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ine car\Desktop\"/>
    </mc:Choice>
  </mc:AlternateContent>
  <xr:revisionPtr revIDLastSave="0" documentId="13_ncr:1_{AE5C38AE-0C37-458A-980A-17CC9E4C9201}" xr6:coauthVersionLast="47" xr6:coauthVersionMax="47" xr10:uidLastSave="{00000000-0000-0000-0000-000000000000}"/>
  <bookViews>
    <workbookView xWindow="-120" yWindow="-120" windowWidth="29040" windowHeight="15840" tabRatio="665" xr2:uid="{00000000-000D-0000-FFFF-FFFF00000000}"/>
  </bookViews>
  <sheets>
    <sheet name="tous" sheetId="13" r:id="rId1"/>
    <sheet name="Feuil3" sheetId="46" r:id="rId2"/>
    <sheet name="Feuil3 (2)" sheetId="33" r:id="rId3"/>
    <sheet name="Feuil1 (2)" sheetId="32" r:id="rId4"/>
    <sheet name="SUIVI CHEQUE" sheetId="44" r:id="rId5"/>
    <sheet name="Feuil2 (2)" sheetId="34" r:id="rId6"/>
    <sheet name="RESERVATION  (2)" sheetId="35" r:id="rId7"/>
    <sheet name="ETAT DES VOITURES (2)" sheetId="36" r:id="rId8"/>
    <sheet name="CAISSE (2)" sheetId="37" r:id="rId9"/>
    <sheet name="DATE DE VISITE (2)" sheetId="38" r:id="rId10"/>
    <sheet name="VIDAGE (2)" sheetId="39" r:id="rId11"/>
    <sheet name="Feuil4" sheetId="47" r:id="rId12"/>
    <sheet name="FLOUS (3)" sheetId="42" r:id="rId13"/>
    <sheet name="credit" sheetId="28" r:id="rId14"/>
    <sheet name="Feuil1" sheetId="22" r:id="rId15"/>
    <sheet name="RESERVATION " sheetId="6" r:id="rId16"/>
    <sheet name="VIDAGE" sheetId="16" r:id="rId17"/>
    <sheet name="FLOUS" sheetId="19" r:id="rId18"/>
    <sheet name="Feuil6" sheetId="29" r:id="rId19"/>
    <sheet name="Feuil6 (2)" sheetId="41" r:id="rId20"/>
    <sheet name="LES DATES (2)" sheetId="40" r:id="rId21"/>
    <sheet name="Feuil2" sheetId="45" r:id="rId22"/>
  </sheets>
  <definedNames>
    <definedName name="_xlnm._FilterDatabase" localSheetId="13" hidden="1">credit!$A$1:$AMJ$111</definedName>
    <definedName name="_xlnm._FilterDatabase" localSheetId="9" hidden="1">'DATE DE VISITE (2)'!$D$1:$D$13</definedName>
    <definedName name="_xlnm._FilterDatabase" localSheetId="20" hidden="1">'LES DATES (2)'!$A$1:$I$16</definedName>
    <definedName name="_xlnm._FilterDatabase" localSheetId="0" hidden="1">tous!$A$1:$W$4740</definedName>
    <definedName name="_xlnm.Print_Area" localSheetId="8">'CAISSE (2)'!$A$1:$G$21</definedName>
    <definedName name="_xlnm.Print_Area" localSheetId="13">credit!$A$1:$V$111</definedName>
    <definedName name="_xlnm.Print_Area" localSheetId="7">'ETAT DES VOITURES (2)'!$A$3:$F$32</definedName>
    <definedName name="_xlnm.Print_Area" localSheetId="14">Feuil1!$A$1:$K$17</definedName>
    <definedName name="_xlnm.Print_Area" localSheetId="3">'Feuil1 (2)'!$A$1:$M$18</definedName>
    <definedName name="_xlnm.Print_Area" localSheetId="5">'Feuil2 (2)'!$A$1:$L$26</definedName>
    <definedName name="_xlnm.Print_Area" localSheetId="2">'Feuil3 (2)'!$A$1:$J$39</definedName>
    <definedName name="_xlnm.Print_Area" localSheetId="18">Feuil6!$A$1:$E$32</definedName>
    <definedName name="_xlnm.Print_Area" localSheetId="19">'Feuil6 (2)'!$A$1:$G$39</definedName>
    <definedName name="_xlnm.Print_Area" localSheetId="20">'LES DATES (2)'!$A$1:$I$31</definedName>
    <definedName name="_xlnm.Print_Area" localSheetId="4">'SUIVI CHEQUE'!$A$1:$D$29</definedName>
    <definedName name="_xlnm.Print_Area" localSheetId="0">tous!$A$1:$V$3280</definedName>
    <definedName name="_xlnm.Print_Area" localSheetId="16">VIDAGE!$A$1:$F$17</definedName>
    <definedName name="_xlnm.Print_Area" localSheetId="10">'VIDAGE (2)'!$A$1:$F$17</definedName>
  </definedNames>
  <calcPr calcId="181029"/>
</workbook>
</file>

<file path=xl/calcChain.xml><?xml version="1.0" encoding="utf-8"?>
<calcChain xmlns="http://schemas.openxmlformats.org/spreadsheetml/2006/main">
  <c r="I38" i="33" l="1"/>
  <c r="H28" i="33"/>
  <c r="R11" i="42"/>
  <c r="B9" i="42"/>
  <c r="N4" i="34"/>
  <c r="P2089" i="13"/>
  <c r="P445" i="13"/>
  <c r="P1715" i="13"/>
  <c r="P105" i="28"/>
  <c r="P3323" i="13"/>
  <c r="P1109" i="13"/>
  <c r="T88" i="28"/>
  <c r="U97" i="28"/>
  <c r="U96" i="28"/>
  <c r="P29" i="28"/>
  <c r="P2868" i="13" l="1"/>
  <c r="P2869" i="13"/>
  <c r="P1146" i="13"/>
  <c r="V2748" i="13"/>
  <c r="Q1645" i="13" l="1"/>
  <c r="P2011" i="13"/>
  <c r="P3053" i="13" l="1"/>
  <c r="P1211" i="13"/>
  <c r="P3471" i="13"/>
  <c r="P2702" i="13" l="1"/>
  <c r="P3397" i="13"/>
  <c r="P3398" i="13"/>
  <c r="R958" i="13"/>
  <c r="U58" i="28"/>
  <c r="U45" i="28"/>
  <c r="U41" i="28"/>
  <c r="T13" i="28"/>
  <c r="Q12" i="28"/>
  <c r="S8" i="28"/>
  <c r="S5" i="28"/>
  <c r="S4" i="28"/>
  <c r="P1729" i="13" l="1"/>
  <c r="P1036" i="13"/>
  <c r="P3513" i="13"/>
  <c r="P2266" i="13"/>
  <c r="P1812" i="13"/>
  <c r="P3238" i="13"/>
  <c r="Q3239" i="13"/>
  <c r="P3239" i="13"/>
  <c r="P3240" i="13"/>
  <c r="P1737" i="13"/>
  <c r="P3068" i="13"/>
  <c r="P2579" i="13"/>
  <c r="P248" i="13"/>
  <c r="P2792" i="13" l="1"/>
  <c r="P1647" i="13"/>
  <c r="P2815" i="13"/>
  <c r="P308" i="13" l="1"/>
  <c r="P344" i="13"/>
  <c r="P175" i="13" l="1"/>
  <c r="S2713" i="13" l="1"/>
  <c r="P1619" i="13"/>
  <c r="S3246" i="13"/>
  <c r="P1823" i="13"/>
  <c r="Q1185" i="13"/>
  <c r="Q598" i="13"/>
  <c r="Q486" i="13"/>
  <c r="P3005" i="13"/>
  <c r="Q677" i="13"/>
  <c r="R677" i="13"/>
  <c r="P2410" i="13"/>
  <c r="Q744" i="13"/>
  <c r="P1355" i="13"/>
  <c r="Q2317" i="13"/>
  <c r="Q2290" i="13"/>
  <c r="T1190" i="13"/>
  <c r="T1191" i="13"/>
  <c r="P2282" i="13"/>
  <c r="P3277" i="13"/>
  <c r="P944" i="13"/>
  <c r="P2635" i="13"/>
  <c r="R488" i="13"/>
  <c r="P1744" i="13"/>
  <c r="R1744" i="13"/>
  <c r="R3187" i="13"/>
  <c r="R549" i="13"/>
  <c r="R288" i="13"/>
  <c r="R67" i="13"/>
  <c r="R289" i="13"/>
  <c r="R68" i="13"/>
  <c r="R1503" i="13"/>
  <c r="R2772" i="13"/>
  <c r="R1138" i="13"/>
  <c r="R278" i="13"/>
  <c r="R1144" i="13"/>
  <c r="R394" i="13"/>
  <c r="R214" i="13"/>
  <c r="R996" i="13"/>
  <c r="R520" i="13"/>
  <c r="R1093" i="13"/>
  <c r="R239" i="13"/>
  <c r="R3367" i="13"/>
  <c r="R3258" i="13"/>
  <c r="R2338" i="13"/>
  <c r="Q2082" i="13"/>
  <c r="R2853" i="13"/>
  <c r="R461" i="13"/>
  <c r="R124" i="13"/>
  <c r="P3570" i="13"/>
  <c r="R3281" i="13"/>
  <c r="R292" i="13"/>
  <c r="R3407" i="13"/>
  <c r="R402" i="13"/>
  <c r="R125" i="13"/>
  <c r="R1345" i="13"/>
  <c r="R3248" i="13"/>
  <c r="P2984" i="13"/>
  <c r="R1534" i="13"/>
  <c r="P2894" i="13"/>
  <c r="R2442" i="13"/>
  <c r="R2984" i="13"/>
  <c r="R2985" i="13"/>
  <c r="R1192" i="13"/>
  <c r="R279" i="13"/>
  <c r="T1880" i="13"/>
  <c r="R1372" i="13"/>
  <c r="Q1984" i="13"/>
  <c r="R2341" i="13"/>
  <c r="R1664" i="13"/>
  <c r="R1461" i="13"/>
  <c r="R1462" i="13"/>
  <c r="R2598" i="13"/>
  <c r="R1824" i="13"/>
  <c r="R1893" i="13"/>
  <c r="R2086" i="13"/>
  <c r="R269" i="13"/>
  <c r="T2908" i="13"/>
  <c r="R1418" i="13"/>
  <c r="R1099" i="13"/>
  <c r="R2813" i="13"/>
  <c r="R2570" i="13"/>
  <c r="P478" i="13"/>
  <c r="P1461" i="13"/>
  <c r="P1462" i="13"/>
  <c r="R1984" i="13"/>
  <c r="R1020" i="13"/>
  <c r="R3199" i="13"/>
  <c r="R1552" i="13"/>
  <c r="R890" i="13"/>
  <c r="R2860" i="13"/>
  <c r="R1953" i="13"/>
  <c r="R551" i="13"/>
  <c r="R1954" i="13"/>
  <c r="P1259" i="13"/>
  <c r="R1259" i="13"/>
  <c r="P1543" i="13"/>
  <c r="R1543" i="13"/>
  <c r="R1544" i="13"/>
  <c r="R2157" i="13"/>
  <c r="R2286" i="13"/>
  <c r="R3536" i="13"/>
  <c r="R934" i="13"/>
  <c r="R2333" i="13"/>
  <c r="R1056" i="13"/>
  <c r="R1100" i="13"/>
  <c r="R1545" i="13"/>
  <c r="R839" i="13"/>
  <c r="P868" i="13"/>
  <c r="R2642" i="13"/>
  <c r="P422" i="13"/>
  <c r="R3399" i="13"/>
  <c r="R422" i="13"/>
  <c r="R2580" i="13"/>
  <c r="R1890" i="13"/>
  <c r="R3271" i="13"/>
  <c r="R2351" i="13"/>
  <c r="R2352" i="13"/>
  <c r="R314" i="13"/>
  <c r="P19" i="13"/>
  <c r="R1193" i="13"/>
  <c r="R781" i="13"/>
  <c r="R1236" i="13"/>
  <c r="R3251" i="13"/>
  <c r="R945" i="13"/>
  <c r="R2325" i="13"/>
  <c r="R357" i="13"/>
  <c r="R2223" i="13"/>
  <c r="R2372" i="13"/>
  <c r="R2600" i="13"/>
  <c r="R2112" i="13"/>
  <c r="R2741" i="13"/>
  <c r="R2093" i="13"/>
  <c r="R19" i="13"/>
  <c r="R811" i="13"/>
  <c r="R259" i="13"/>
  <c r="R3727" i="13"/>
  <c r="R3252" i="13"/>
  <c r="R2181" i="13"/>
  <c r="R3383" i="13"/>
  <c r="R293" i="13"/>
  <c r="R658" i="13"/>
  <c r="R2683" i="13"/>
  <c r="R1393" i="13"/>
  <c r="U890" i="13"/>
  <c r="B9" i="19"/>
  <c r="R11" i="19"/>
  <c r="R100" i="13"/>
  <c r="R478" i="13"/>
  <c r="R2056" i="13"/>
  <c r="R2015" i="13"/>
  <c r="R1881" i="13"/>
  <c r="P3732" i="13"/>
  <c r="P1182" i="13"/>
  <c r="P648" i="13"/>
  <c r="P2269" i="13"/>
  <c r="P450" i="13"/>
  <c r="P2836" i="13"/>
  <c r="P1016" i="13"/>
  <c r="P3562" i="13"/>
  <c r="P1417" i="13"/>
  <c r="P2970" i="13"/>
  <c r="P2085" i="13"/>
  <c r="P1295" i="13"/>
  <c r="P1750" i="13"/>
</calcChain>
</file>

<file path=xl/sharedStrings.xml><?xml version="1.0" encoding="utf-8"?>
<sst xmlns="http://schemas.openxmlformats.org/spreadsheetml/2006/main" count="35094" uniqueCount="10752">
  <si>
    <t xml:space="preserve">                                                                                                                                                                                                                               </t>
  </si>
  <si>
    <t>Num Tlf</t>
  </si>
  <si>
    <t>Nom et prénom</t>
  </si>
  <si>
    <t>Marque</t>
  </si>
  <si>
    <t xml:space="preserve">Immatricula  -tion </t>
  </si>
  <si>
    <t>Date de départ</t>
  </si>
  <si>
    <t>Heure de départ</t>
  </si>
  <si>
    <t>Date de retour</t>
  </si>
  <si>
    <t>Heure de retour</t>
  </si>
  <si>
    <t>Retour</t>
  </si>
  <si>
    <t>Date de naissance</t>
  </si>
  <si>
    <t>Num CIN</t>
  </si>
  <si>
    <t>délivré le</t>
  </si>
  <si>
    <t>Num Permis</t>
  </si>
  <si>
    <t xml:space="preserve">Délivé le </t>
  </si>
  <si>
    <t xml:space="preserve">Remarque </t>
  </si>
  <si>
    <t>kilométrage de départ</t>
  </si>
  <si>
    <t>Niveau d'essence</t>
  </si>
  <si>
    <t>Lavage</t>
  </si>
  <si>
    <t>*</t>
  </si>
  <si>
    <t xml:space="preserve">kilometrage </t>
  </si>
  <si>
    <t>MOUHAMED ELHADI ELKTARI</t>
  </si>
  <si>
    <t>CLIO</t>
  </si>
  <si>
    <t>223 TU 6272</t>
  </si>
  <si>
    <t>31</t>
  </si>
  <si>
    <t>04122277</t>
  </si>
  <si>
    <t>19123873865</t>
  </si>
  <si>
    <t>9نهج مفتاح جقيريم صيادة</t>
  </si>
  <si>
    <t>ELKARKNI RAMZI</t>
  </si>
  <si>
    <t>POLO</t>
  </si>
  <si>
    <t>224 TU 2310</t>
  </si>
  <si>
    <t>06916290</t>
  </si>
  <si>
    <t>14/100307</t>
  </si>
  <si>
    <t>37نهج عليسليمان صيادة</t>
  </si>
  <si>
    <t>insaf elakam</t>
  </si>
  <si>
    <t>HYUNDAI</t>
  </si>
  <si>
    <t>224 tu 2061</t>
  </si>
  <si>
    <t>30</t>
  </si>
  <si>
    <t>06938818</t>
  </si>
  <si>
    <t>14/113641</t>
  </si>
  <si>
    <t>114 نهج الجمهورية طوزة المنستير</t>
  </si>
  <si>
    <t>anis daldoul</t>
  </si>
  <si>
    <t>06879735</t>
  </si>
  <si>
    <t>14/76575</t>
  </si>
  <si>
    <t>cheque caution 1500</t>
  </si>
  <si>
    <t>1 bar</t>
  </si>
  <si>
    <t>شارع بورقيبة طوزة المنستير</t>
  </si>
  <si>
    <t>MEHREZ BOUSAIID</t>
  </si>
  <si>
    <t>224 tu 2060</t>
  </si>
  <si>
    <t>21</t>
  </si>
  <si>
    <t>04159535</t>
  </si>
  <si>
    <t>14/16522</t>
  </si>
  <si>
    <t>شارع حنبعل عدد 15 خنيس المنستير</t>
  </si>
  <si>
    <t>adel ben lamine</t>
  </si>
  <si>
    <t>04163811</t>
  </si>
  <si>
    <t>F05277676N</t>
  </si>
  <si>
    <t xml:space="preserve">4 BARS ESSENCE </t>
  </si>
  <si>
    <t>07نهج المغرب خنيس المنستير</t>
  </si>
  <si>
    <t>DALILA CHERIAA</t>
  </si>
  <si>
    <t>KIA PICANTO</t>
  </si>
  <si>
    <t>223 TU 9305</t>
  </si>
  <si>
    <t>12</t>
  </si>
  <si>
    <t>04011867</t>
  </si>
  <si>
    <t>00/385842</t>
  </si>
  <si>
    <t>نهج الحبيب ثامر صيادة المنستير</t>
  </si>
  <si>
    <t>miled intissar</t>
  </si>
  <si>
    <t>22AM00006</t>
  </si>
  <si>
    <t>نهج عبد الجبار الصيادي صيادة</t>
  </si>
  <si>
    <t>mouhamed elhadi elabed</t>
  </si>
  <si>
    <t>233 tu 7864</t>
  </si>
  <si>
    <t>19</t>
  </si>
  <si>
    <t>04147507</t>
  </si>
  <si>
    <t>0007318L</t>
  </si>
  <si>
    <t>RBO3 ESSENCE</t>
  </si>
  <si>
    <t>39نهج حنبعل المكنين المنستير</t>
  </si>
  <si>
    <t>nidham eldinne bouden</t>
  </si>
  <si>
    <t>kia picanto</t>
  </si>
  <si>
    <t>227 tu 4590</t>
  </si>
  <si>
    <t>14</t>
  </si>
  <si>
    <t>05089708</t>
  </si>
  <si>
    <t>03/32841</t>
  </si>
  <si>
    <t>420E</t>
  </si>
  <si>
    <t>نهج علي ابن اب الطالب دار شعبان الفهري نابل</t>
  </si>
  <si>
    <t>dacia</t>
  </si>
  <si>
    <t>238 tu 1245</t>
  </si>
  <si>
    <t>7</t>
  </si>
  <si>
    <t>06771279</t>
  </si>
  <si>
    <t>14/34464</t>
  </si>
  <si>
    <t>نهج علي سليمان صيادة المنستير</t>
  </si>
  <si>
    <t>nour boulila</t>
  </si>
  <si>
    <t>13+23+7</t>
  </si>
  <si>
    <t>19AJ68904</t>
  </si>
  <si>
    <t>47نهج الاستقلال صيادة المنستير</t>
  </si>
  <si>
    <t>sami sassi</t>
  </si>
  <si>
    <t>kia</t>
  </si>
  <si>
    <t>229 tu 6249</t>
  </si>
  <si>
    <t>04141946</t>
  </si>
  <si>
    <t>14/9137</t>
  </si>
  <si>
    <t>06/12/1985</t>
  </si>
  <si>
    <t>400+1880</t>
  </si>
  <si>
    <t>نهج سيدي عمر زعفران لمطة</t>
  </si>
  <si>
    <t>sassi souheil</t>
  </si>
  <si>
    <t>06894028</t>
  </si>
  <si>
    <t>01/528158</t>
  </si>
  <si>
    <t>JASSER BOUZOUITA</t>
  </si>
  <si>
    <t>235 TU 9878</t>
  </si>
  <si>
    <t>10+5</t>
  </si>
  <si>
    <t>06965752</t>
  </si>
  <si>
    <t>14/131331</t>
  </si>
  <si>
    <t>500+900+650+50</t>
  </si>
  <si>
    <t>نهج الفلين قصر هلال المنستير</t>
  </si>
  <si>
    <t>BOUZOUITA HAYKEL</t>
  </si>
  <si>
    <t>233 TU 7859</t>
  </si>
  <si>
    <t>8</t>
  </si>
  <si>
    <t>04176762</t>
  </si>
  <si>
    <t>001042200229</t>
  </si>
  <si>
    <t>NOS ESSENCE</t>
  </si>
  <si>
    <t>حي الهلال قصر هلال المنستير</t>
  </si>
  <si>
    <t>AMNA ELCHAWECH BOURAWI</t>
  </si>
  <si>
    <t>224 TU 2059</t>
  </si>
  <si>
    <t>09254338</t>
  </si>
  <si>
    <t>21AX70345</t>
  </si>
  <si>
    <t>PROLONGATION JUSQUA 11/09</t>
  </si>
  <si>
    <t>3BARS ESSENCE</t>
  </si>
  <si>
    <t>نهج علي بن غذاهم حمام سوسة سوسة</t>
  </si>
  <si>
    <t>elassed elajili</t>
  </si>
  <si>
    <t>238 TU 5216</t>
  </si>
  <si>
    <t>04169409</t>
  </si>
  <si>
    <t>20AG91777</t>
  </si>
  <si>
    <t>نهج سيدي عمار صيادة</t>
  </si>
  <si>
    <t>BILEL MSEKNI</t>
  </si>
  <si>
    <t>223 TU 9306</t>
  </si>
  <si>
    <t>15+7</t>
  </si>
  <si>
    <t>YB6557809</t>
  </si>
  <si>
    <t>PG5454252N</t>
  </si>
  <si>
    <t>طريق نبهانة بوحجر</t>
  </si>
  <si>
    <t>FADHEL MEHDI</t>
  </si>
  <si>
    <t>SUZUKI</t>
  </si>
  <si>
    <t>238 TU 3473</t>
  </si>
  <si>
    <t>10+1</t>
  </si>
  <si>
    <t>070373200510</t>
  </si>
  <si>
    <t>صيادة المنستير</t>
  </si>
  <si>
    <t>PAOLO ADAMASTOR DE FEITAS</t>
  </si>
  <si>
    <t>scoda</t>
  </si>
  <si>
    <t>234 tu 7460</t>
  </si>
  <si>
    <t>26</t>
  </si>
  <si>
    <t>21AD57481</t>
  </si>
  <si>
    <t>600e+600E</t>
  </si>
  <si>
    <t>11ruedanielle as anoua 69200venissieuxr france</t>
  </si>
  <si>
    <t>HANEN HAJ SALEM</t>
  </si>
  <si>
    <t>06859402</t>
  </si>
  <si>
    <t>ACHREF MARZOUK</t>
  </si>
  <si>
    <t>KIA RIO</t>
  </si>
  <si>
    <t>231 TU 590</t>
  </si>
  <si>
    <t>16</t>
  </si>
  <si>
    <t>06969740</t>
  </si>
  <si>
    <t>21AB01958</t>
  </si>
  <si>
    <t>LINA KRIFA</t>
  </si>
  <si>
    <t>13+23</t>
  </si>
  <si>
    <t>16AU91225</t>
  </si>
  <si>
    <t>شارع الحبيب بورقيبة عدد61</t>
  </si>
  <si>
    <t>227 TU 3724</t>
  </si>
  <si>
    <t>4</t>
  </si>
  <si>
    <t>06956363</t>
  </si>
  <si>
    <t>14/130841</t>
  </si>
  <si>
    <t>نهج جمال الافغاني الحي الجديد</t>
  </si>
  <si>
    <t>khlifa ziyed</t>
  </si>
  <si>
    <t>06956773</t>
  </si>
  <si>
    <t>14/164671</t>
  </si>
  <si>
    <t>نهج جمال الأفغاني الحي الجديد</t>
  </si>
  <si>
    <t>SALEM BEN HAJ MANSOUR</t>
  </si>
  <si>
    <t>231 tu 6158</t>
  </si>
  <si>
    <t>06785332</t>
  </si>
  <si>
    <t>14/159625</t>
  </si>
  <si>
    <t>2J AVEC 6274</t>
  </si>
  <si>
    <t>5JAVEC  9878</t>
  </si>
  <si>
    <t>نهج بياش صيادة المنستير</t>
  </si>
  <si>
    <t>ABD AZIZ MHENI</t>
  </si>
  <si>
    <t>230 TU 1839</t>
  </si>
  <si>
    <t>13</t>
  </si>
  <si>
    <t>04185562</t>
  </si>
  <si>
    <t>17A15020</t>
  </si>
  <si>
    <t>ديار  البحر المهدية</t>
  </si>
  <si>
    <t>nebil abdelrazak</t>
  </si>
  <si>
    <t>229 TU 6251</t>
  </si>
  <si>
    <t>04196962</t>
  </si>
  <si>
    <t>030793100986</t>
  </si>
  <si>
    <t>26نهج مفتاح جقيريم صيادة</t>
  </si>
  <si>
    <t>bouthawiya mouhamed jawher</t>
  </si>
  <si>
    <t>234 tu 7461</t>
  </si>
  <si>
    <t>06801751</t>
  </si>
  <si>
    <t>17AG20783</t>
  </si>
  <si>
    <t>hegazy chirin</t>
  </si>
  <si>
    <t>clio</t>
  </si>
  <si>
    <t>223 tu 6273</t>
  </si>
  <si>
    <t>14AR05247</t>
  </si>
  <si>
    <t>15AU53499</t>
  </si>
  <si>
    <t>ville neuve le roi France</t>
  </si>
  <si>
    <t>ABD ELWAHEB HADJ SALEM</t>
  </si>
  <si>
    <t>223 tu 6272</t>
  </si>
  <si>
    <t>10</t>
  </si>
  <si>
    <t>19AQ82236</t>
  </si>
  <si>
    <t>10/09/2019</t>
  </si>
  <si>
    <t>300e+450DT</t>
  </si>
  <si>
    <t>KABIL LAJILI</t>
  </si>
  <si>
    <t>224 TU 2311</t>
  </si>
  <si>
    <t>Y005593</t>
  </si>
  <si>
    <t>15AK63077</t>
  </si>
  <si>
    <t>I7EB MENA 24E</t>
  </si>
  <si>
    <t>600E</t>
  </si>
  <si>
    <t>imen mheni</t>
  </si>
  <si>
    <t>24</t>
  </si>
  <si>
    <t>06959008</t>
  </si>
  <si>
    <t>14/156430</t>
  </si>
  <si>
    <t>نهج عبد الحميد الصيادي صيادة</t>
  </si>
  <si>
    <t>rafika elaswed</t>
  </si>
  <si>
    <t>06939286</t>
  </si>
  <si>
    <t>010194100697</t>
  </si>
  <si>
    <t>arfet elhaj</t>
  </si>
  <si>
    <t>223 tu 9305</t>
  </si>
  <si>
    <t>18+7</t>
  </si>
  <si>
    <t>06928059</t>
  </si>
  <si>
    <t>14/95644</t>
  </si>
  <si>
    <t>nos el rbo3</t>
  </si>
  <si>
    <t>نهج الاندلس صيادة المنستير</t>
  </si>
  <si>
    <t>ELMONTASAR BELLAH SBIHA</t>
  </si>
  <si>
    <t>14022855</t>
  </si>
  <si>
    <t>14/176509</t>
  </si>
  <si>
    <t xml:space="preserve"> 1100+100</t>
  </si>
  <si>
    <t>شارع الحبيب بورقيبة صيادة المنستير</t>
  </si>
  <si>
    <t>AYMEN ELACHEK</t>
  </si>
  <si>
    <t>15</t>
  </si>
  <si>
    <t>06808939</t>
  </si>
  <si>
    <t>14/157190</t>
  </si>
  <si>
    <t>monia cheriaa</t>
  </si>
  <si>
    <t>polo</t>
  </si>
  <si>
    <t>224 tu 2310</t>
  </si>
  <si>
    <t>35</t>
  </si>
  <si>
    <t>09030864</t>
  </si>
  <si>
    <t>090569100567</t>
  </si>
  <si>
    <t>1390E</t>
  </si>
  <si>
    <t>حي سيدي عمارة صيادة</t>
  </si>
  <si>
    <t>MOHAMED MAHMOUD KHOJA</t>
  </si>
  <si>
    <t>227 TU 4590</t>
  </si>
  <si>
    <t>140691200186</t>
  </si>
  <si>
    <t>22AZ24030</t>
  </si>
  <si>
    <t>نهج ابن خلدون صيادة</t>
  </si>
  <si>
    <t>MOHAMED CISSOKO</t>
  </si>
  <si>
    <t>23EF92027</t>
  </si>
  <si>
    <t>22AV87829</t>
  </si>
  <si>
    <t>CAUTION 400E</t>
  </si>
  <si>
    <t>1/4 ESSENCE</t>
  </si>
  <si>
    <t>200+2140</t>
  </si>
  <si>
    <t>aurelie jeanne rosalie</t>
  </si>
  <si>
    <t>22</t>
  </si>
  <si>
    <t>19A182736</t>
  </si>
  <si>
    <t>نهج بياش 2صيادة</t>
  </si>
  <si>
    <t>SAFI JOOBEUR</t>
  </si>
  <si>
    <t>19AR84863</t>
  </si>
  <si>
    <t>kan iraja3ha le 31/08 jabha 9bal el wa9et</t>
  </si>
  <si>
    <t>2000+300E</t>
  </si>
  <si>
    <t>224 TU 2060</t>
  </si>
  <si>
    <t>7+7+2</t>
  </si>
  <si>
    <t>sihem mild</t>
  </si>
  <si>
    <t>233 tu 7859</t>
  </si>
  <si>
    <t>3+16</t>
  </si>
  <si>
    <t>00367440</t>
  </si>
  <si>
    <t>F0100EVW471</t>
  </si>
  <si>
    <t>jawheur jgeurim</t>
  </si>
  <si>
    <t>06781801</t>
  </si>
  <si>
    <t>F0100NCM721</t>
  </si>
  <si>
    <t>avant avec 07 (3j)</t>
  </si>
  <si>
    <t xml:space="preserve">PRESQUE rbo3 ESSENCE </t>
  </si>
  <si>
    <t>2470+130THARBET KARHBA+105</t>
  </si>
  <si>
    <t>شارع الميناء صيادة المنستير</t>
  </si>
  <si>
    <t>AMIR EL MEMMI</t>
  </si>
  <si>
    <t>223 tu 9307</t>
  </si>
  <si>
    <t>4+1</t>
  </si>
  <si>
    <t>06938776</t>
  </si>
  <si>
    <t>14/171461</t>
  </si>
  <si>
    <t>thrab el karhba w rawa7 beha 3ala remorquage</t>
  </si>
  <si>
    <t>rbo3 essence</t>
  </si>
  <si>
    <t>1700-200 le 29/08</t>
  </si>
  <si>
    <t>55شارع الحبيب بورقيتة قصر هلال المنستير</t>
  </si>
  <si>
    <t>235 tu 9878</t>
  </si>
  <si>
    <t>7+7</t>
  </si>
  <si>
    <t>SAMIR AISSA</t>
  </si>
  <si>
    <t>17+1+1</t>
  </si>
  <si>
    <t>06858255</t>
  </si>
  <si>
    <t>17j  prend 6272 ET 1J AVEC 3473</t>
  </si>
  <si>
    <t>RBO3</t>
  </si>
  <si>
    <t>نهج بياش صيادة</t>
  </si>
  <si>
    <t>suzuki</t>
  </si>
  <si>
    <t>238 tu 3473</t>
  </si>
  <si>
    <t>17+1</t>
  </si>
  <si>
    <t>17j  prend 6272</t>
  </si>
  <si>
    <t>tebe3 moufid</t>
  </si>
  <si>
    <t>AISSA NADRA</t>
  </si>
  <si>
    <t>233 TU 7864</t>
  </si>
  <si>
    <t>32+9</t>
  </si>
  <si>
    <t>06769232</t>
  </si>
  <si>
    <t>01194100697</t>
  </si>
  <si>
    <t>800E+500E LE 26/07+1200</t>
  </si>
  <si>
    <t>نهج الليمون قصر هلال</t>
  </si>
  <si>
    <t>raja mandhouj</t>
  </si>
  <si>
    <t>06845048</t>
  </si>
  <si>
    <t>070201200352</t>
  </si>
  <si>
    <t>lotfi khoja</t>
  </si>
  <si>
    <t>00276234</t>
  </si>
  <si>
    <t>100701200391</t>
  </si>
  <si>
    <t>500+1000</t>
  </si>
  <si>
    <t>34نهج بستور صيادة</t>
  </si>
  <si>
    <t>marzouk lamia</t>
  </si>
  <si>
    <t>224 TU 2061</t>
  </si>
  <si>
    <t>18</t>
  </si>
  <si>
    <t>06847857</t>
  </si>
  <si>
    <t>090294100162</t>
  </si>
  <si>
    <t>changement9305</t>
  </si>
  <si>
    <t>KHALED JGIRIME</t>
  </si>
  <si>
    <t>06916015</t>
  </si>
  <si>
    <t>14/125089</t>
  </si>
  <si>
    <t>2000+1700</t>
  </si>
  <si>
    <t>السكرين طبلبة المنستير</t>
  </si>
  <si>
    <t>haythem chakroun</t>
  </si>
  <si>
    <t>06785431</t>
  </si>
  <si>
    <t>14/55104</t>
  </si>
  <si>
    <t>TRANSFERT</t>
  </si>
  <si>
    <t>17</t>
  </si>
  <si>
    <t>changement 3473</t>
  </si>
  <si>
    <t>hazem boulila</t>
  </si>
  <si>
    <t>2</t>
  </si>
  <si>
    <t>06906436</t>
  </si>
  <si>
    <t>21AW00303</t>
  </si>
  <si>
    <t>الحي الجديد صيادة المنستير</t>
  </si>
  <si>
    <t>MOUHAMED BEN ALAMINE</t>
  </si>
  <si>
    <t>223 TU 9307</t>
  </si>
  <si>
    <t>5</t>
  </si>
  <si>
    <t>06931378</t>
  </si>
  <si>
    <t>14/120971</t>
  </si>
  <si>
    <t>30+300+270</t>
  </si>
  <si>
    <t>02شارعالحبيب بورقيبة خنيس المنستير</t>
  </si>
  <si>
    <t>naim abd elatif</t>
  </si>
  <si>
    <t>227 TU 4591</t>
  </si>
  <si>
    <t>14/179511</t>
  </si>
  <si>
    <t>CONTRAT JUSQU’À 20/08</t>
  </si>
  <si>
    <t>300+200+500+200</t>
  </si>
  <si>
    <t>WAJIH HORRIG</t>
  </si>
  <si>
    <t>16DP37945</t>
  </si>
  <si>
    <t>20AB02616</t>
  </si>
  <si>
    <t>600+320+130+10</t>
  </si>
  <si>
    <t>aline bruno</t>
  </si>
  <si>
    <t>227 tu 3724</t>
  </si>
  <si>
    <t>961091201297</t>
  </si>
  <si>
    <t>نهج خير الدين قصر هلال المنستير</t>
  </si>
  <si>
    <t>ramzi el dimessi</t>
  </si>
  <si>
    <t>04190036</t>
  </si>
  <si>
    <t>891043200139</t>
  </si>
  <si>
    <t>IMED SALAH</t>
  </si>
  <si>
    <t>229 TU 6249</t>
  </si>
  <si>
    <t>28</t>
  </si>
  <si>
    <t>05032518</t>
  </si>
  <si>
    <t>1200E</t>
  </si>
  <si>
    <t>تهج أبو القاسم الشابي لمطة</t>
  </si>
  <si>
    <t>WANNES BOUDHAWIA</t>
  </si>
  <si>
    <t>223 TU 6273</t>
  </si>
  <si>
    <t>04176751</t>
  </si>
  <si>
    <t>14AL71328</t>
  </si>
  <si>
    <t>1000+2000+600</t>
  </si>
  <si>
    <t>شارع 7 نوفمبر صيادة</t>
  </si>
  <si>
    <t>SAMIA LAJILI</t>
  </si>
  <si>
    <t>224 tu 2311</t>
  </si>
  <si>
    <t>04181232</t>
  </si>
  <si>
    <t>HERRI653017S99ZG</t>
  </si>
  <si>
    <t>نهج سيدي عامر صيادة</t>
  </si>
  <si>
    <t>hridhj sabrine fyoulette</t>
  </si>
  <si>
    <t>06971487</t>
  </si>
  <si>
    <t>HERRI957076SU9NF</t>
  </si>
  <si>
    <t>16/09/2014</t>
  </si>
  <si>
    <t>صيادة</t>
  </si>
  <si>
    <t>CHAABEN BOUDHAWIA</t>
  </si>
  <si>
    <t>14053894</t>
  </si>
  <si>
    <t>23AK18168</t>
  </si>
  <si>
    <t>IMEN MARZOUK</t>
  </si>
  <si>
    <t>17AH41428</t>
  </si>
  <si>
    <t>NOS</t>
  </si>
  <si>
    <t>THRAB EL KARHBA</t>
  </si>
  <si>
    <t>500+2000+1400</t>
  </si>
  <si>
    <t>10نهج محمد علي صيادة المنستير</t>
  </si>
  <si>
    <t>NOUJOUD SOUISSI</t>
  </si>
  <si>
    <t>231 tu 590</t>
  </si>
  <si>
    <t>37</t>
  </si>
  <si>
    <t>19AA65281</t>
  </si>
  <si>
    <t>RBH NSE 860DT FEL KARHBA 9A3DOU 3ANDHA</t>
  </si>
  <si>
    <t>1550E</t>
  </si>
  <si>
    <t>حي القراعية صيادة</t>
  </si>
  <si>
    <t>mohamed abdel wakil krifa</t>
  </si>
  <si>
    <t>22AK73812</t>
  </si>
  <si>
    <t>23AH15767</t>
  </si>
  <si>
    <t>حي القرعية صيادة 5035</t>
  </si>
  <si>
    <t>2+5</t>
  </si>
  <si>
    <t>PREND 9878</t>
  </si>
  <si>
    <t>2+</t>
  </si>
  <si>
    <t>CHANGEMENT 6251</t>
  </si>
  <si>
    <t>ancien 480+20lavg+500FEL JDIDE</t>
  </si>
  <si>
    <t>NADINE KHOUDJA</t>
  </si>
  <si>
    <t>19+11</t>
  </si>
  <si>
    <t>191294153342</t>
  </si>
  <si>
    <t>1 JOUR KAMLETOU HYUNDAI BLANC</t>
  </si>
  <si>
    <t>CHALTA</t>
  </si>
  <si>
    <t>920E+350E</t>
  </si>
  <si>
    <t>نهج اسد ابن الفورات صيادة</t>
  </si>
  <si>
    <t>JAMILA AISSA</t>
  </si>
  <si>
    <t>KIA</t>
  </si>
  <si>
    <t>5+20</t>
  </si>
  <si>
    <t>04180967</t>
  </si>
  <si>
    <t>17AS42843</t>
  </si>
  <si>
    <t>KAMILIA ELKTARI</t>
  </si>
  <si>
    <t>14802300</t>
  </si>
  <si>
    <t>19AF46948</t>
  </si>
  <si>
    <t>2000+1000+650</t>
  </si>
  <si>
    <t>نهج 18 جانفي 1952صيادة المنستير</t>
  </si>
  <si>
    <t>rana mandhouj</t>
  </si>
  <si>
    <t>223 tu 9306</t>
  </si>
  <si>
    <t>06973460</t>
  </si>
  <si>
    <t>14/155195</t>
  </si>
  <si>
    <t>نهج مفتاح جقيريم صيادة</t>
  </si>
  <si>
    <t>foued elajili</t>
  </si>
  <si>
    <t>04162897</t>
  </si>
  <si>
    <t>20شارع الجمهورية صيادة</t>
  </si>
  <si>
    <t>NATHALIE FADHEL</t>
  </si>
  <si>
    <t>11</t>
  </si>
  <si>
    <t>03073200364</t>
  </si>
  <si>
    <t>171022450489</t>
  </si>
  <si>
    <t>mouhamed aziz miled</t>
  </si>
  <si>
    <t>22AN66000</t>
  </si>
  <si>
    <t>1000+500+900</t>
  </si>
  <si>
    <t>11نهج اميلكار صيادة المنستير</t>
  </si>
  <si>
    <t>AMNA ELGHERSELI</t>
  </si>
  <si>
    <t>20</t>
  </si>
  <si>
    <t>09071736</t>
  </si>
  <si>
    <t>09/149175</t>
  </si>
  <si>
    <t>حي البساتين الثاني القصرين</t>
  </si>
  <si>
    <t>MAZEN BEN ELZIN GHARSELI</t>
  </si>
  <si>
    <t>08208910</t>
  </si>
  <si>
    <t>16AQ27454</t>
  </si>
  <si>
    <t xml:space="preserve">300E CAUTION </t>
  </si>
  <si>
    <t>840E</t>
  </si>
  <si>
    <t>223 TU 6274</t>
  </si>
  <si>
    <t>CHANGEMENT 9307</t>
  </si>
  <si>
    <t>3</t>
  </si>
  <si>
    <t>changement 7859</t>
  </si>
  <si>
    <t xml:space="preserve">PRESQUE NOS ESSENCE </t>
  </si>
  <si>
    <t>RIHEM KHARRAT</t>
  </si>
  <si>
    <t>070594100253</t>
  </si>
  <si>
    <t>NADER KHODJA</t>
  </si>
  <si>
    <t>130594104203</t>
  </si>
  <si>
    <t>22AR12186</t>
  </si>
  <si>
    <t>540E</t>
  </si>
  <si>
    <t>نهج اسد ابن الفرات صيادة</t>
  </si>
  <si>
    <t>7+5+1</t>
  </si>
  <si>
    <t>houda abdelrazek</t>
  </si>
  <si>
    <t>06761598</t>
  </si>
  <si>
    <t>990394100771</t>
  </si>
  <si>
    <t>changement de contrat</t>
  </si>
  <si>
    <t>elmegdich zoubayer</t>
  </si>
  <si>
    <t>06993171</t>
  </si>
  <si>
    <t>21AM81630</t>
  </si>
  <si>
    <t xml:space="preserve">نهج  الشاش صيادة </t>
  </si>
  <si>
    <t>mansour souhaila</t>
  </si>
  <si>
    <t>5+17</t>
  </si>
  <si>
    <t>5J AVEC 9878</t>
  </si>
  <si>
    <t>MARZOUK HANIN</t>
  </si>
  <si>
    <t>020678400009</t>
  </si>
  <si>
    <t xml:space="preserve">4 bars essence </t>
  </si>
  <si>
    <t>1000+650+150</t>
  </si>
  <si>
    <t>KHALIL ELKTARI</t>
  </si>
  <si>
    <t>19CA55767</t>
  </si>
  <si>
    <t>16AK87800</t>
  </si>
  <si>
    <t>bader ben ezdine elktari</t>
  </si>
  <si>
    <t>Y330241</t>
  </si>
  <si>
    <t>21AF71096</t>
  </si>
  <si>
    <t>1690+15lavg</t>
  </si>
  <si>
    <t>seif eddine boukhris</t>
  </si>
  <si>
    <t>H532787</t>
  </si>
  <si>
    <t>16/59940</t>
  </si>
  <si>
    <t>30 lavage</t>
  </si>
  <si>
    <t>نهج ساقية سيدي يوسف قصور الساف</t>
  </si>
  <si>
    <t>ARIJ HSSAN</t>
  </si>
  <si>
    <t>21+1</t>
  </si>
  <si>
    <t>X648173</t>
  </si>
  <si>
    <t>14/77372</t>
  </si>
  <si>
    <t>DEPUIS 10/07 avec 6158</t>
  </si>
  <si>
    <t>changement 4590</t>
  </si>
  <si>
    <t>920E</t>
  </si>
  <si>
    <t>EZEDINE KHOUDJA</t>
  </si>
  <si>
    <t>04124031</t>
  </si>
  <si>
    <t>afraa elshiri</t>
  </si>
  <si>
    <t>10826078</t>
  </si>
  <si>
    <t>17/49994</t>
  </si>
  <si>
    <t>5ales pour 6j</t>
  </si>
  <si>
    <t>المدينة العتيقة شارع النخيل تئر مشارقة زغوان</t>
  </si>
  <si>
    <t>véronèse karine isabelle veronèse</t>
  </si>
  <si>
    <t>17EE27400</t>
  </si>
  <si>
    <t>20AG92298</t>
  </si>
  <si>
    <t>30E</t>
  </si>
  <si>
    <t>300E</t>
  </si>
  <si>
    <t>17 RUE DU COLL7GE 38080 L'ISLE DABEAU France</t>
  </si>
  <si>
    <t>231 TU 6158</t>
  </si>
  <si>
    <t>7+3+11</t>
  </si>
  <si>
    <t>DEPUIS 10/07</t>
  </si>
  <si>
    <t>changement 2061(1j)</t>
  </si>
  <si>
    <t>MARWEN HSSAN</t>
  </si>
  <si>
    <t>06819444</t>
  </si>
  <si>
    <t>28378801107</t>
  </si>
  <si>
    <t>وزارة الدفاع الوطني تونس</t>
  </si>
  <si>
    <t>INES BENT LOTFI ELZRELI</t>
  </si>
  <si>
    <t>H089331</t>
  </si>
  <si>
    <t>15AR77750</t>
  </si>
  <si>
    <t>99251259- 53941827</t>
  </si>
  <si>
    <t>MOUHAMED YASSINE BOULILA</t>
  </si>
  <si>
    <t>SCODA FABIA</t>
  </si>
  <si>
    <t>234 TU 7461</t>
  </si>
  <si>
    <t>14823670</t>
  </si>
  <si>
    <t>22A169182</t>
  </si>
  <si>
    <t>WAEL ELKTARI</t>
  </si>
  <si>
    <t>14043576</t>
  </si>
  <si>
    <t>22A041182</t>
  </si>
  <si>
    <t>ELMONCEF ELHAWARI</t>
  </si>
  <si>
    <t>04163713</t>
  </si>
  <si>
    <t>نهج الاستقلال صيادة</t>
  </si>
  <si>
    <t>HAMDI MSOLI</t>
  </si>
  <si>
    <t>007396867004</t>
  </si>
  <si>
    <t>TRANSFERT PAR ramziALLER ET RETOUR</t>
  </si>
  <si>
    <t>2100+100ESSENCE+50TRANSFERT</t>
  </si>
  <si>
    <t>seif eddine marzouk</t>
  </si>
  <si>
    <t>06858123</t>
  </si>
  <si>
    <t>120378200101</t>
  </si>
  <si>
    <t>thrab el karhba w fakoulou el mfateh</t>
  </si>
  <si>
    <t>1000+2500</t>
  </si>
  <si>
    <t>نهج محمد علي الحامي صيادة المنستير</t>
  </si>
  <si>
    <t>AHMED AISSA</t>
  </si>
  <si>
    <t xml:space="preserve">kia picanto </t>
  </si>
  <si>
    <t>9+5+1</t>
  </si>
  <si>
    <t>06897145</t>
  </si>
  <si>
    <t>14AN21586</t>
  </si>
  <si>
    <t>kanet 3andou 2310</t>
  </si>
  <si>
    <t>1800+200</t>
  </si>
  <si>
    <t>نهج بياش 01صيادة المنستير</t>
  </si>
  <si>
    <t>WISSEM BECHRI</t>
  </si>
  <si>
    <t>08565577</t>
  </si>
  <si>
    <t>15AJ81974</t>
  </si>
  <si>
    <t>شارع الطيب المهيري اكودة سوسة</t>
  </si>
  <si>
    <t>HAUTCOER SYLVIEMATINE ELIANE</t>
  </si>
  <si>
    <t>120362200197</t>
  </si>
  <si>
    <t>TRANSFERT A SOUSSE PAR RBH</t>
  </si>
  <si>
    <t>7RUE PATAY 62620 DARLINE FRANCE</t>
  </si>
  <si>
    <t>HAMZA DHEKOUAN</t>
  </si>
  <si>
    <t>210577252495</t>
  </si>
  <si>
    <t>18AA03549</t>
  </si>
  <si>
    <t>تهج مفتاح جقيريم صيادة</t>
  </si>
  <si>
    <t>BOUTHEYNA EL WAAER</t>
  </si>
  <si>
    <t>14+15+7+1+9+18+5</t>
  </si>
  <si>
    <t>06779347</t>
  </si>
  <si>
    <t>14/88049</t>
  </si>
  <si>
    <t>trnsfert zouhaier tunis</t>
  </si>
  <si>
    <t>reste 3510 jusqu’à 26/07/2023-1000 LE 15/08+1000 le 18/08</t>
  </si>
  <si>
    <t>AVEC 14J MAHINDRA 840DT NON PAYEE</t>
  </si>
  <si>
    <t>500 le 24/05+500+1000 le15/06+500 le 27/06+500 VERSEMENT LE 11/07+1000 le 17/07+400 le 26/07/+1000 LE 15/08</t>
  </si>
  <si>
    <t>شارع الحاج علي صوة قصر هلال</t>
  </si>
  <si>
    <t>moez chamli</t>
  </si>
  <si>
    <t>224 tu 2059</t>
  </si>
  <si>
    <t>15+1</t>
  </si>
  <si>
    <t>Y504313</t>
  </si>
  <si>
    <t>22AU68027</t>
  </si>
  <si>
    <t>PLEIN ESSENCE</t>
  </si>
  <si>
    <t>2bars essene</t>
  </si>
  <si>
    <t>ONS MLOUKI</t>
  </si>
  <si>
    <t>PFB207AGC</t>
  </si>
  <si>
    <t>khaled grebej</t>
  </si>
  <si>
    <t>06847513</t>
  </si>
  <si>
    <t>PL6Q57QYY</t>
  </si>
  <si>
    <t>CAUTION 1500 CHEQUE</t>
  </si>
  <si>
    <t>شارع اتحاد المغرب العربي جمال</t>
  </si>
  <si>
    <t>HALA EL WAAER</t>
  </si>
  <si>
    <t>06966305</t>
  </si>
  <si>
    <t>22AK99280</t>
  </si>
  <si>
    <t>hamza medy</t>
  </si>
  <si>
    <t>5+16-1</t>
  </si>
  <si>
    <t>HXLLHBHE3</t>
  </si>
  <si>
    <t>18AT73182</t>
  </si>
  <si>
    <t>avant prend le 2311</t>
  </si>
  <si>
    <t>120 raja3nelou 7a9 1j</t>
  </si>
  <si>
    <t xml:space="preserve"> مفتاح جقيريم صيادة15   نهج</t>
  </si>
  <si>
    <t>CHANGMENT VEHICULE</t>
  </si>
  <si>
    <t>WISSEM ELKAFSI</t>
  </si>
  <si>
    <t>06840637</t>
  </si>
  <si>
    <t>14/0/2014</t>
  </si>
  <si>
    <t>100+1400+10lav</t>
  </si>
  <si>
    <t>نهج ابن سينا قصر هلال المنستير</t>
  </si>
  <si>
    <t>BOUDHAWIA MOUNA</t>
  </si>
  <si>
    <t>06834891</t>
  </si>
  <si>
    <t>CHANGEMENT DEUXIEME CONDICTEUR</t>
  </si>
  <si>
    <t>FARES ELAKHEL</t>
  </si>
  <si>
    <t>223 TU 6276</t>
  </si>
  <si>
    <t>06981629</t>
  </si>
  <si>
    <t>14/139398</t>
  </si>
  <si>
    <t>HICHEM ELAKHEL</t>
  </si>
  <si>
    <t>04165923</t>
  </si>
  <si>
    <t>14/15706</t>
  </si>
  <si>
    <t>نهج الموحدين قصر هلال</t>
  </si>
  <si>
    <t>FENTAR HOUSSEM</t>
  </si>
  <si>
    <t>06963914</t>
  </si>
  <si>
    <t>14/152996</t>
  </si>
  <si>
    <t>1500CAUTION</t>
  </si>
  <si>
    <t>نهج ديار ياسين حي الرياض 2قصر هلال</t>
  </si>
  <si>
    <t>NEDRA HAMZA</t>
  </si>
  <si>
    <t>37-5</t>
  </si>
  <si>
    <t>121291201730</t>
  </si>
  <si>
    <t>930877200456</t>
  </si>
  <si>
    <t xml:space="preserve">changement mahindra </t>
  </si>
  <si>
    <t>avec mahindra jusqu’à 26/07</t>
  </si>
  <si>
    <t>بوحجر صيادة</t>
  </si>
  <si>
    <t>9</t>
  </si>
  <si>
    <t>changement avec 9306</t>
  </si>
  <si>
    <t>mtir hatem</t>
  </si>
  <si>
    <t>227 tu 4591</t>
  </si>
  <si>
    <t>3+4+6+4</t>
  </si>
  <si>
    <t>06970480</t>
  </si>
  <si>
    <t>14/143198</t>
  </si>
  <si>
    <t xml:space="preserve">نهج سيدي عبد السلام صيادة </t>
  </si>
  <si>
    <t xml:space="preserve">migaw zied </t>
  </si>
  <si>
    <t>21AQ44391</t>
  </si>
  <si>
    <t>1000+500+370+10lav</t>
  </si>
  <si>
    <t>نهج عبد السلام صيادة</t>
  </si>
  <si>
    <t>7+3</t>
  </si>
  <si>
    <t>MANEL ELKARKNI</t>
  </si>
  <si>
    <t>06849820</t>
  </si>
  <si>
    <t>14/75966</t>
  </si>
  <si>
    <t>PROLONGATION</t>
  </si>
  <si>
    <t>إقامة الريان عمارة69شقة3 2المروج 1بن عروس</t>
  </si>
  <si>
    <t xml:space="preserve">PROLONGATION </t>
  </si>
  <si>
    <t>bacem hamza</t>
  </si>
  <si>
    <t>3+1</t>
  </si>
  <si>
    <t>06942651</t>
  </si>
  <si>
    <t>14/111756</t>
  </si>
  <si>
    <t>20sabitha essence</t>
  </si>
  <si>
    <t>420+120</t>
  </si>
  <si>
    <t xml:space="preserve">نهج عقبة ابن نافع صيادة </t>
  </si>
  <si>
    <t>AHMED BEN MOUHAMED KARIM</t>
  </si>
  <si>
    <t>kia rio</t>
  </si>
  <si>
    <t>3+3+9+4+1+1</t>
  </si>
  <si>
    <t>H135878</t>
  </si>
  <si>
    <t>20AC27569</t>
  </si>
  <si>
    <t>3 j avec 4590</t>
  </si>
  <si>
    <t>1000+1520</t>
  </si>
  <si>
    <t>صييادة المنستير</t>
  </si>
  <si>
    <t>SHEHERAZADE MAHFOUDH</t>
  </si>
  <si>
    <t>SCODA</t>
  </si>
  <si>
    <t>10+10+10</t>
  </si>
  <si>
    <t>141063201389</t>
  </si>
  <si>
    <t>19AC97771</t>
  </si>
  <si>
    <t>500E CAUTION</t>
  </si>
  <si>
    <t>50DT ESSENCE</t>
  </si>
  <si>
    <t>375E+800+1000+600</t>
  </si>
  <si>
    <t>شارع الحبيب بورقيبة المصدور</t>
  </si>
  <si>
    <t>3+3+9+4+1</t>
  </si>
  <si>
    <t xml:space="preserve">prolongation </t>
  </si>
  <si>
    <t>RAMZI GOUIDER</t>
  </si>
  <si>
    <t>06973579</t>
  </si>
  <si>
    <t>14/140494</t>
  </si>
  <si>
    <t>09شارع الحرية خنيس المنستير</t>
  </si>
  <si>
    <t>NEJIB BEN AFIA</t>
  </si>
  <si>
    <t>04158207</t>
  </si>
  <si>
    <t>14/39491</t>
  </si>
  <si>
    <t xml:space="preserve">نهج طارق ابن زياد قصيبة المديوني </t>
  </si>
  <si>
    <t>3+4+6</t>
  </si>
  <si>
    <t>rihem el ghathab</t>
  </si>
  <si>
    <t>06921757</t>
  </si>
  <si>
    <t>14/128709</t>
  </si>
  <si>
    <t>نهج المنستير المكنين المنستير</t>
  </si>
  <si>
    <t>HAMZA ELMOLDI</t>
  </si>
  <si>
    <t>36</t>
  </si>
  <si>
    <t>04922094</t>
  </si>
  <si>
    <t>20AR88739</t>
  </si>
  <si>
    <t>TRANSFERT aller TUNIS PAR ZOUHAIER  retour par rbh</t>
  </si>
  <si>
    <t>300e caution 5alina menhom 200E tharbet el karhba</t>
  </si>
  <si>
    <t>100TRANSFERT</t>
  </si>
  <si>
    <t>3450+150</t>
  </si>
  <si>
    <t>إقامة ديار النور عمارة شقة 12 المروج بن عروس</t>
  </si>
  <si>
    <t>EL CHECH RABIA</t>
  </si>
  <si>
    <t>04918656</t>
  </si>
  <si>
    <t>20/26900</t>
  </si>
  <si>
    <t>AISSA HICHEM</t>
  </si>
  <si>
    <t>592-8210388-01</t>
  </si>
  <si>
    <t>شارع بياش صيادة</t>
  </si>
  <si>
    <t>SALEM AISSA</t>
  </si>
  <si>
    <t>Y729116</t>
  </si>
  <si>
    <t>03121551-06</t>
  </si>
  <si>
    <t>isam ben saiid</t>
  </si>
  <si>
    <t>42+1</t>
  </si>
  <si>
    <t>08170902</t>
  </si>
  <si>
    <t>DK1301069BI</t>
  </si>
  <si>
    <t>TRANSFERT A TUNIS PAR ZOUHAI AVEC 590et retour par zouhaier</t>
  </si>
  <si>
    <t>BEN NESBA LIL RJOU3 3ANDOU 90DT ACOMTE</t>
  </si>
  <si>
    <t>3960CHEQUE+250(50TRANSFERT +80ESSENCE 590+120 ESSENCE 9878)</t>
  </si>
  <si>
    <t>AMEL GHAROUDA ELAMRI</t>
  </si>
  <si>
    <t>08811978</t>
  </si>
  <si>
    <t>DK2100725GE</t>
  </si>
  <si>
    <t>khlifa el bahri</t>
  </si>
  <si>
    <t>2+1</t>
  </si>
  <si>
    <t>نهج جمال الدين الأفغاني صيادة المنستير</t>
  </si>
  <si>
    <t>walid el memmi</t>
  </si>
  <si>
    <t>06765274</t>
  </si>
  <si>
    <t>14/35782</t>
  </si>
  <si>
    <t>شارع علي صوة قصر هلال</t>
  </si>
  <si>
    <t>hassen hsayniya</t>
  </si>
  <si>
    <t>09376276</t>
  </si>
  <si>
    <t>J120A1447X6</t>
  </si>
  <si>
    <t>50NON</t>
  </si>
  <si>
    <t>CHEQ2100</t>
  </si>
  <si>
    <t>ILHEM BALOOURA</t>
  </si>
  <si>
    <t>06868719</t>
  </si>
  <si>
    <t>23AD32624</t>
  </si>
  <si>
    <t>kanet 3andhom hyundai i10</t>
  </si>
  <si>
    <t>2 BARS</t>
  </si>
  <si>
    <t>2000+60e+600+170</t>
  </si>
  <si>
    <t>نهج السودان قصر هلال المنستير</t>
  </si>
  <si>
    <t>nawfel elhertili</t>
  </si>
  <si>
    <t>06819304</t>
  </si>
  <si>
    <t>20AU11666</t>
  </si>
  <si>
    <t>نهج المغرب قصيبة المديوني المنستير</t>
  </si>
  <si>
    <t>prolongation jusqu’à 12</t>
  </si>
  <si>
    <t>rbo3</t>
  </si>
  <si>
    <t>RAEFAT BEN MANSOUR</t>
  </si>
  <si>
    <t>5+1</t>
  </si>
  <si>
    <t>06807918</t>
  </si>
  <si>
    <t>16/33988</t>
  </si>
  <si>
    <t>ASSURANCE</t>
  </si>
  <si>
    <t>21 حي العقبة المنستير</t>
  </si>
  <si>
    <t>wael benser</t>
  </si>
  <si>
    <t>7+4+4</t>
  </si>
  <si>
    <t>06901073</t>
  </si>
  <si>
    <t>abd razak benser</t>
  </si>
  <si>
    <t>04138834</t>
  </si>
  <si>
    <t>01/24031</t>
  </si>
  <si>
    <t>teba3 moufid</t>
  </si>
  <si>
    <t>820+480+240+240</t>
  </si>
  <si>
    <t>5+</t>
  </si>
  <si>
    <t>CHANGEMENT 05 CAR BATERIE</t>
  </si>
  <si>
    <t>sonia elsidaini</t>
  </si>
  <si>
    <t>06872740</t>
  </si>
  <si>
    <t>14/88384</t>
  </si>
  <si>
    <t>ancien 100</t>
  </si>
  <si>
    <t>حي السلام المنستير</t>
  </si>
  <si>
    <t>MONDHER TAMALLAH</t>
  </si>
  <si>
    <t>08486183</t>
  </si>
  <si>
    <t>8AC28566</t>
  </si>
  <si>
    <t>1800/540e</t>
  </si>
  <si>
    <t>changement vehicule</t>
  </si>
  <si>
    <t>yasmine saiid</t>
  </si>
  <si>
    <t>14/173260</t>
  </si>
  <si>
    <t>2bars</t>
  </si>
  <si>
    <t>نهجالهادي شاكر لمطة المنستير</t>
  </si>
  <si>
    <t>mouhamed amine chakroun</t>
  </si>
  <si>
    <t xml:space="preserve">kia </t>
  </si>
  <si>
    <t>2+10+3</t>
  </si>
  <si>
    <t>06968863</t>
  </si>
  <si>
    <t>14/123603</t>
  </si>
  <si>
    <t>déjà 3 jour 5alsine</t>
  </si>
  <si>
    <t>90+400+650+150+330</t>
  </si>
  <si>
    <t xml:space="preserve">  9شارع الحبيب بورقيبة لمطة</t>
  </si>
  <si>
    <t>ANOIR MAKHLOUFI</t>
  </si>
  <si>
    <t>07700712</t>
  </si>
  <si>
    <t>05/66894</t>
  </si>
  <si>
    <t>نهج المغرب العربي الكبير نابل</t>
  </si>
  <si>
    <t>10+10</t>
  </si>
  <si>
    <t>375E+800</t>
  </si>
  <si>
    <t>390+130</t>
  </si>
  <si>
    <t>MOUHAMED ALI AZAYEZ</t>
  </si>
  <si>
    <t>08155844</t>
  </si>
  <si>
    <t>02/169706</t>
  </si>
  <si>
    <t xml:space="preserve">ASSURANCE </t>
  </si>
  <si>
    <t>03شارع محمد معروف سوسة</t>
  </si>
  <si>
    <t>04176456</t>
  </si>
  <si>
    <t>14/12008</t>
  </si>
  <si>
    <t>transfert tunis</t>
  </si>
  <si>
    <t>حي الجديد صيادة</t>
  </si>
  <si>
    <t>نهج 18جانفي عدد 13صيادة المنستير</t>
  </si>
  <si>
    <t>prolongation</t>
  </si>
  <si>
    <t>7+4</t>
  </si>
  <si>
    <t>820+480</t>
  </si>
  <si>
    <t>SOFIENE walid miled</t>
  </si>
  <si>
    <t>Y351764</t>
  </si>
  <si>
    <t>060738101549</t>
  </si>
  <si>
    <t>1,3E+110dt</t>
  </si>
  <si>
    <t>2+10</t>
  </si>
  <si>
    <t>90+400+650+150</t>
  </si>
  <si>
    <t>1</t>
  </si>
  <si>
    <t>SAMIR ELGAFSI</t>
  </si>
  <si>
    <t>25</t>
  </si>
  <si>
    <t>06799585</t>
  </si>
  <si>
    <t>16AL61229</t>
  </si>
  <si>
    <t>1500+500</t>
  </si>
  <si>
    <t>نهج باب الغربي عدد 137 جمال المنستير</t>
  </si>
  <si>
    <t>ILYES BOUGILA</t>
  </si>
  <si>
    <t>06998421</t>
  </si>
  <si>
    <t>14/159700</t>
  </si>
  <si>
    <t>4 bars essence</t>
  </si>
  <si>
    <t xml:space="preserve">02نهج أسد ابن الفرات صيادة </t>
  </si>
  <si>
    <t>tebe3 mehdi</t>
  </si>
  <si>
    <t>mohamed amine banour</t>
  </si>
  <si>
    <t>06844611</t>
  </si>
  <si>
    <t>17AM96876</t>
  </si>
  <si>
    <t xml:space="preserve">500dt caution MCHE HETHA FI HATHA </t>
  </si>
  <si>
    <t>100 THARBET EL KARHBA</t>
  </si>
  <si>
    <t>500+100+400</t>
  </si>
  <si>
    <t>251شارع الجمهورية لمطة</t>
  </si>
  <si>
    <t>wanes elzawi</t>
  </si>
  <si>
    <t>06913368</t>
  </si>
  <si>
    <t>14/124390</t>
  </si>
  <si>
    <t>نهج ابن الهيثم قصيتة المديوني المنستير</t>
  </si>
  <si>
    <t>ZOUHAIER MOSTAFA</t>
  </si>
  <si>
    <t>06899054</t>
  </si>
  <si>
    <t>14/121332</t>
  </si>
  <si>
    <t>TRANSFERT DAR 5ALOU TUNIS</t>
  </si>
  <si>
    <t>نهج قليبية المكنين</t>
  </si>
  <si>
    <t>LOTFI BEN SALAH</t>
  </si>
  <si>
    <t>3+20</t>
  </si>
  <si>
    <t>08277097</t>
  </si>
  <si>
    <t>05/35391</t>
  </si>
  <si>
    <t>50E THARBET EL KARHBA</t>
  </si>
  <si>
    <t>300E+1080</t>
  </si>
  <si>
    <t>نهج سوسة أولاد الشامخ المهدية</t>
  </si>
  <si>
    <t>22022488-99515040</t>
  </si>
  <si>
    <t>fathi ammar</t>
  </si>
  <si>
    <t>11824737</t>
  </si>
  <si>
    <t>16/88703</t>
  </si>
  <si>
    <t>نهج اسد ابن الفرات الجم المهدية</t>
  </si>
  <si>
    <t>rabia elzina</t>
  </si>
  <si>
    <t>09428502</t>
  </si>
  <si>
    <t>16/89433</t>
  </si>
  <si>
    <t>1000 cheque caution</t>
  </si>
  <si>
    <t>نهج التجاوي الجم المهدية</t>
  </si>
  <si>
    <t>chez moufid</t>
  </si>
  <si>
    <t>TALEL EL AMIRI CHAKROUN</t>
  </si>
  <si>
    <t>06971171</t>
  </si>
  <si>
    <t>14/161766</t>
  </si>
  <si>
    <t>cheque caution 1000</t>
  </si>
  <si>
    <t>منزل حياة زرمدين المنستير</t>
  </si>
  <si>
    <t>14+15+7+1+9</t>
  </si>
  <si>
    <t>reste tot 2600 jusqu’à 27/06</t>
  </si>
  <si>
    <t xml:space="preserve">2050+200CHEQUE+250TORKIA +TRANSFERTa3tatna 210 mte3 torikia +50 essence lil mara jaya tetsama ma 3tatnech </t>
  </si>
  <si>
    <t>500 le 24/05+500+1000 le15/06+500 le 27/06</t>
  </si>
  <si>
    <t>MOUHAMED NEJIB MILED</t>
  </si>
  <si>
    <t>06874890</t>
  </si>
  <si>
    <t>نهج عبد الجبار الصيادي صيادة المنستير</t>
  </si>
  <si>
    <t>karim youness</t>
  </si>
  <si>
    <t>09044081</t>
  </si>
  <si>
    <t>22A141886</t>
  </si>
  <si>
    <t>3 BARS ESSENCE</t>
  </si>
  <si>
    <t>3ala kamel youess</t>
  </si>
  <si>
    <t>UE PASTER SAYEDA</t>
  </si>
  <si>
    <t>73570052    24439549</t>
  </si>
  <si>
    <t>mouna aissa</t>
  </si>
  <si>
    <t>6</t>
  </si>
  <si>
    <t>06835381</t>
  </si>
  <si>
    <t>101075100895</t>
  </si>
  <si>
    <t>نهج أبو القاسم الشابي صيادة</t>
  </si>
  <si>
    <t>changement 6249</t>
  </si>
  <si>
    <t>prolongation MAHINDRA 1j</t>
  </si>
  <si>
    <t>300</t>
  </si>
  <si>
    <t>234 TU 7460</t>
  </si>
  <si>
    <t>NOUR EDDINE ABDALLAH</t>
  </si>
  <si>
    <t>04017622</t>
  </si>
  <si>
    <t>14/19366</t>
  </si>
  <si>
    <t>reste 40 ou 60</t>
  </si>
  <si>
    <t>375E</t>
  </si>
  <si>
    <t>siwar joobeur</t>
  </si>
  <si>
    <t>06991310</t>
  </si>
  <si>
    <t>14/156113</t>
  </si>
  <si>
    <t>شارع الحبيب بورقيبة صيادة</t>
  </si>
  <si>
    <t>50018330-50201720</t>
  </si>
  <si>
    <t>AYMEN MANSOUR</t>
  </si>
  <si>
    <t>06953566</t>
  </si>
  <si>
    <t>14/131708</t>
  </si>
  <si>
    <t>MIN TARAF WALID EL MEMMI</t>
  </si>
  <si>
    <t>نهج الحبيب ثامر قصر هلال المنستير</t>
  </si>
  <si>
    <t>akrem becha elmdimagh</t>
  </si>
  <si>
    <t>10+7+7</t>
  </si>
  <si>
    <t>06846120</t>
  </si>
  <si>
    <t>14/180896</t>
  </si>
  <si>
    <t>80/JOUR</t>
  </si>
  <si>
    <t>9a3dou credit 480 3ala idris haj mansourj</t>
  </si>
  <si>
    <t>300+300+200+140</t>
  </si>
  <si>
    <t>نهج محمد كركوب المكنين</t>
  </si>
  <si>
    <t>MAKREM MANDHOUJ</t>
  </si>
  <si>
    <t>05028113</t>
  </si>
  <si>
    <t>1020+500+lav</t>
  </si>
  <si>
    <t>نهج طارق بن زياد صيادة</t>
  </si>
  <si>
    <t>lotfi elmegdhich</t>
  </si>
  <si>
    <t>04193696</t>
  </si>
  <si>
    <t>14/159866</t>
  </si>
  <si>
    <t>3 bars</t>
  </si>
  <si>
    <t>نهج ابن خلدون صيادة المنستير</t>
  </si>
  <si>
    <t>RAWDHA AJILI</t>
  </si>
  <si>
    <t>06859027</t>
  </si>
  <si>
    <t>16AD95614</t>
  </si>
  <si>
    <t>2 JOUR AVEC 6272</t>
  </si>
  <si>
    <t>khaled el saafi</t>
  </si>
  <si>
    <t>1+1</t>
  </si>
  <si>
    <t>04146922</t>
  </si>
  <si>
    <t>14/5242</t>
  </si>
  <si>
    <t>cadeau</t>
  </si>
  <si>
    <t>شارع محمد الصياح بوحجر</t>
  </si>
  <si>
    <t>FAYCEL HORRIGUE</t>
  </si>
  <si>
    <t>BACEM BOUDHAWIA</t>
  </si>
  <si>
    <t>04172950</t>
  </si>
  <si>
    <t>NASSIM BOUTHAWIA</t>
  </si>
  <si>
    <t>3+1+1</t>
  </si>
  <si>
    <t>06796920</t>
  </si>
  <si>
    <t>000194300203</t>
  </si>
  <si>
    <t>320+80</t>
  </si>
  <si>
    <t>ELFADHEL MAKREM</t>
  </si>
  <si>
    <t>10+20</t>
  </si>
  <si>
    <t>06801876</t>
  </si>
  <si>
    <t>14/122655</t>
  </si>
  <si>
    <t>300+1000+300+200</t>
  </si>
  <si>
    <t>MHENI AWATEF</t>
  </si>
  <si>
    <t>06791378</t>
  </si>
  <si>
    <t>07/57141</t>
  </si>
  <si>
    <t>tebe3 abd aziz mheni</t>
  </si>
  <si>
    <t>AYOUB ELSAYEDI</t>
  </si>
  <si>
    <t>06860864</t>
  </si>
  <si>
    <t>16/5609</t>
  </si>
  <si>
    <t>1+6</t>
  </si>
  <si>
    <t>avec 1jour o5tou+1j 6272</t>
  </si>
  <si>
    <t>LEILA ELSAYEDI</t>
  </si>
  <si>
    <t>06897345</t>
  </si>
  <si>
    <t>14/79732</t>
  </si>
  <si>
    <t>نهج الورود قصر هلال المنستير</t>
  </si>
  <si>
    <t>7+1</t>
  </si>
  <si>
    <t>ADEM ELSAKLY</t>
  </si>
  <si>
    <t>10+2</t>
  </si>
  <si>
    <t>RESTE TOTALE 720</t>
  </si>
  <si>
    <t>10+7</t>
  </si>
  <si>
    <t>300+300</t>
  </si>
  <si>
    <t>habiba ben hamza</t>
  </si>
  <si>
    <t>8+9</t>
  </si>
  <si>
    <t>04087225</t>
  </si>
  <si>
    <t>changement 9305 1jour</t>
  </si>
  <si>
    <t>CHANGEMENT 6158</t>
  </si>
  <si>
    <t>100e+150dt</t>
  </si>
  <si>
    <t>mouhamed elherteli</t>
  </si>
  <si>
    <t>06969267</t>
  </si>
  <si>
    <t>14/130418</t>
  </si>
  <si>
    <t xml:space="preserve">نهج المغرب مكرر قصييبة المديوني المنستير </t>
  </si>
  <si>
    <t>zayneb ferhan</t>
  </si>
  <si>
    <t>06870278</t>
  </si>
  <si>
    <t>16AA72597</t>
  </si>
  <si>
    <t>900CHEQUE+220 ESPECE+10LAV</t>
  </si>
  <si>
    <t>ramzi elhajaamer</t>
  </si>
  <si>
    <t>06975088</t>
  </si>
  <si>
    <t>14/140135</t>
  </si>
  <si>
    <t>jedda yasmine lea laura</t>
  </si>
  <si>
    <t>22FI80052</t>
  </si>
  <si>
    <t>21AJ64961</t>
  </si>
  <si>
    <t>France-NICE</t>
  </si>
  <si>
    <t>BUEIL JEREMY ALAIN</t>
  </si>
  <si>
    <t>17DK61233</t>
  </si>
  <si>
    <t>15AJ22771</t>
  </si>
  <si>
    <t>HORIGUE NASER EDDINE</t>
  </si>
  <si>
    <t>06771494</t>
  </si>
  <si>
    <t>16AY57390</t>
  </si>
  <si>
    <t>150E</t>
  </si>
  <si>
    <t>نهج باستور صيادة المنستير</t>
  </si>
  <si>
    <t>قصر هلال</t>
  </si>
  <si>
    <t>KHALED SAHRAWI</t>
  </si>
  <si>
    <t>06958463</t>
  </si>
  <si>
    <t>14/142183</t>
  </si>
  <si>
    <t>نهج الحاج وناس قصر هلال</t>
  </si>
  <si>
    <t>KHALED BEN SLIMAN</t>
  </si>
  <si>
    <t>06903751</t>
  </si>
  <si>
    <t>14/87509</t>
  </si>
  <si>
    <t>270+90</t>
  </si>
  <si>
    <t>نهج عكة حي الرياض 2قصر هلال المنستير</t>
  </si>
  <si>
    <t>SAHRAWI WALID</t>
  </si>
  <si>
    <t>06771056</t>
  </si>
  <si>
    <t>14/54084</t>
  </si>
  <si>
    <t>نهج الهادي شاكر قصر هلال</t>
  </si>
  <si>
    <t>14+15</t>
  </si>
  <si>
    <t>reste tot 3300</t>
  </si>
  <si>
    <t>500 le 24/05+500</t>
  </si>
  <si>
    <t>1+</t>
  </si>
  <si>
    <t>changement 7460</t>
  </si>
  <si>
    <t>SIRINE SASSI</t>
  </si>
  <si>
    <t>06919386</t>
  </si>
  <si>
    <t>14/169780</t>
  </si>
  <si>
    <t>عمالرة 01س07الحي السادس المنستير</t>
  </si>
  <si>
    <t>SASSI ADEL</t>
  </si>
  <si>
    <t>04179838</t>
  </si>
  <si>
    <t>14/87763</t>
  </si>
  <si>
    <t xml:space="preserve">FAYSEL EL ZARRED </t>
  </si>
  <si>
    <t>3+4</t>
  </si>
  <si>
    <t>04148973</t>
  </si>
  <si>
    <t>17AG13389</t>
  </si>
  <si>
    <t>13نهج خالد ابن الوليد قصر هلال</t>
  </si>
  <si>
    <t>160+10LAV+10PARCKING</t>
  </si>
  <si>
    <t>SEBBAHA DJAMEL</t>
  </si>
  <si>
    <t>1SAK05700</t>
  </si>
  <si>
    <t>FATHI ELRABII</t>
  </si>
  <si>
    <t>06790227</t>
  </si>
  <si>
    <t>14/81218</t>
  </si>
  <si>
    <t>شارع فرحات حشاد قصر هلال</t>
  </si>
  <si>
    <t>SEIF EDDINE KHWILDI</t>
  </si>
  <si>
    <t>06913782</t>
  </si>
  <si>
    <t>14/148697</t>
  </si>
  <si>
    <t>w a3tana 7a9 40 essence</t>
  </si>
  <si>
    <t>3+</t>
  </si>
  <si>
    <t>CHANGEMENT 2311</t>
  </si>
  <si>
    <t>sassi sahbi</t>
  </si>
  <si>
    <t>20+1</t>
  </si>
  <si>
    <t>B436209303</t>
  </si>
  <si>
    <t>350tharbet el karhba</t>
  </si>
  <si>
    <t>1400+70</t>
  </si>
  <si>
    <t>المكنين</t>
  </si>
  <si>
    <t>CHAWECH AMIRA</t>
  </si>
  <si>
    <t>06913537</t>
  </si>
  <si>
    <t>نهج الجزائر المكنين</t>
  </si>
  <si>
    <t>walid aboud</t>
  </si>
  <si>
    <t>SC</t>
  </si>
  <si>
    <t>06787212</t>
  </si>
  <si>
    <t>14/46310</t>
  </si>
  <si>
    <t>ASSURANCE SANA</t>
  </si>
  <si>
    <t>8نهج الشابة حي الرياض قصر هلال</t>
  </si>
  <si>
    <t>MAHEUR ELSAAFI</t>
  </si>
  <si>
    <t>2+5+7+1</t>
  </si>
  <si>
    <t>04179094</t>
  </si>
  <si>
    <t>VE5463087P</t>
  </si>
  <si>
    <t>2j avec 6272</t>
  </si>
  <si>
    <t>300euro+90+SLAF 100</t>
  </si>
  <si>
    <t>23نهج 18جانفي 1952 صيادة</t>
  </si>
  <si>
    <t>helmi mtir</t>
  </si>
  <si>
    <t>06841246</t>
  </si>
  <si>
    <t>070969100774</t>
  </si>
  <si>
    <t>ali mefteh omran</t>
  </si>
  <si>
    <t>224 TU 2063</t>
  </si>
  <si>
    <t>GYZ7CYJ2</t>
  </si>
  <si>
    <t>سقتنص المنستير</t>
  </si>
  <si>
    <t>SAMIR ARFA</t>
  </si>
  <si>
    <t>06839252</t>
  </si>
  <si>
    <t>14/133132</t>
  </si>
  <si>
    <t>ANCIEN 80+240</t>
  </si>
  <si>
    <t>نهج أبو قاسم الشابي صيادة</t>
  </si>
  <si>
    <t>229 tu 6251</t>
  </si>
  <si>
    <t>changement 6272</t>
  </si>
  <si>
    <t>YASSINE ELKOOLI</t>
  </si>
  <si>
    <t>06957290</t>
  </si>
  <si>
    <t>14/115542</t>
  </si>
  <si>
    <t>SAAFI WAHBI</t>
  </si>
  <si>
    <t>4+2</t>
  </si>
  <si>
    <t>T099303</t>
  </si>
  <si>
    <t>18AL1960S</t>
  </si>
  <si>
    <t>480+460MA7THER</t>
  </si>
  <si>
    <t>VILLE NEUVE PARIS</t>
  </si>
  <si>
    <t>AISSA MOHAMED NACEUR</t>
  </si>
  <si>
    <t>22+10</t>
  </si>
  <si>
    <t>04005848</t>
  </si>
  <si>
    <t>81159564118</t>
  </si>
  <si>
    <t>5THINEHA SE3A 3TINEH 05 BECH 3ADINELHA VISITE TECHN LE 06/06</t>
  </si>
  <si>
    <t>CHALTA/channgement hyundai blanc</t>
  </si>
  <si>
    <t>5ALES JUSQ4A30/06b ba3ed 5the 198 7ata el 26/07 mouch 5ales</t>
  </si>
  <si>
    <t>شارع الهادي الجويني صيادة</t>
  </si>
  <si>
    <t>zouhaier elktari</t>
  </si>
  <si>
    <t>06878946</t>
  </si>
  <si>
    <t>14/111421</t>
  </si>
  <si>
    <t>SABEUR BARBOURA</t>
  </si>
  <si>
    <t>06787497</t>
  </si>
  <si>
    <t>20AT85424</t>
  </si>
  <si>
    <t>700+10lav</t>
  </si>
  <si>
    <t>نهج خزامة قصر هلال</t>
  </si>
  <si>
    <t>WALID BENSOLTAN</t>
  </si>
  <si>
    <t>09967826</t>
  </si>
  <si>
    <t>0130326A</t>
  </si>
  <si>
    <t>ancien270+jdida60</t>
  </si>
  <si>
    <t>حي أولاد وهيبة المظيلة قفصة</t>
  </si>
  <si>
    <t>270+10lav</t>
  </si>
  <si>
    <t>ABD ELAZIZ AYED</t>
  </si>
  <si>
    <t>6+2</t>
  </si>
  <si>
    <t>06916112</t>
  </si>
  <si>
    <t>14/156334</t>
  </si>
  <si>
    <t>TRANSFERT A TUNIS PAR ZOUHAIER</t>
  </si>
  <si>
    <t>1000 espèce caution -180</t>
  </si>
  <si>
    <t>200+400+160+20lav</t>
  </si>
  <si>
    <t>HATEM BOUTHAWIA</t>
  </si>
  <si>
    <t>06753476</t>
  </si>
  <si>
    <t>14/29977</t>
  </si>
  <si>
    <t>lavage  10</t>
  </si>
  <si>
    <t>90+80</t>
  </si>
  <si>
    <t>ANCIEN 80</t>
  </si>
  <si>
    <t>abd fateh sassi</t>
  </si>
  <si>
    <t>04141055</t>
  </si>
  <si>
    <t>14/15117</t>
  </si>
  <si>
    <t>نهج محمد حفصة لمطة المنستير</t>
  </si>
  <si>
    <t>mouhamed elhadi sassi</t>
  </si>
  <si>
    <t>14034256</t>
  </si>
  <si>
    <t>16/106826</t>
  </si>
  <si>
    <t>SAMER HICHEM</t>
  </si>
  <si>
    <t>06997962</t>
  </si>
  <si>
    <t>14/158436</t>
  </si>
  <si>
    <t>شارع الجمهورية صيادة المنستير</t>
  </si>
  <si>
    <t>mouran hssin</t>
  </si>
  <si>
    <t>I143943</t>
  </si>
  <si>
    <t>14AG55794</t>
  </si>
  <si>
    <t>16نهج ابن الجزار صيادة</t>
  </si>
  <si>
    <t>WIDENT GUILLAUME françois serge</t>
  </si>
  <si>
    <t>13CA44456</t>
  </si>
  <si>
    <t>19AG63867</t>
  </si>
  <si>
    <t xml:space="preserve">WAEL IBN ALHAJ MOUHAMED </t>
  </si>
  <si>
    <t>06982523</t>
  </si>
  <si>
    <t>14/143023</t>
  </si>
  <si>
    <t>نهج علي إسماعيل بوعين حي الرياض 1قصر هلال</t>
  </si>
  <si>
    <t>MARWEN ELFKIH HSSAN</t>
  </si>
  <si>
    <t>06982332</t>
  </si>
  <si>
    <t>14/137254</t>
  </si>
  <si>
    <t>160+80</t>
  </si>
  <si>
    <t>نهح سيدي عبد السلام صيادة</t>
  </si>
  <si>
    <t>500 le 24/05</t>
  </si>
  <si>
    <t>TOLIER</t>
  </si>
  <si>
    <t>rabia rahmouni</t>
  </si>
  <si>
    <t>23+2</t>
  </si>
  <si>
    <t>08584571</t>
  </si>
  <si>
    <t>11/68573</t>
  </si>
  <si>
    <t>1000+1260</t>
  </si>
  <si>
    <t>حي الفتح حيدرة القصرين</t>
  </si>
  <si>
    <t>56/j</t>
  </si>
  <si>
    <t>500+500+230</t>
  </si>
  <si>
    <t>elsahbi elmokhtar</t>
  </si>
  <si>
    <t>06793156</t>
  </si>
  <si>
    <t>14/97927</t>
  </si>
  <si>
    <t>A9AL MIN EL RBO3 BI CHWEYA</t>
  </si>
  <si>
    <t>نهج المعري حي سكرة قصر هلال</t>
  </si>
  <si>
    <t>BECHIR BOUSRIH</t>
  </si>
  <si>
    <t xml:space="preserve">jusqu’à 03/06 </t>
  </si>
  <si>
    <t>retour avec ahla w ahla</t>
  </si>
  <si>
    <t>1chemin des vergers vaulx en velin</t>
  </si>
  <si>
    <t>kais rahmouni</t>
  </si>
  <si>
    <t>08244229</t>
  </si>
  <si>
    <t>14AB47360</t>
  </si>
  <si>
    <t>SEIF EDINE ELBAHRI</t>
  </si>
  <si>
    <t>06939998</t>
  </si>
  <si>
    <t>21AG61Z18</t>
  </si>
  <si>
    <t>RUE ALI SLIMAN SAYADA</t>
  </si>
  <si>
    <t>transfert</t>
  </si>
  <si>
    <t>ezdine mtir</t>
  </si>
  <si>
    <t>04041493</t>
  </si>
  <si>
    <t>00/348877</t>
  </si>
  <si>
    <t>changement 4591</t>
  </si>
  <si>
    <t>slaf 100 le 27/05</t>
  </si>
  <si>
    <t>120location +130tharbet el pneu+290</t>
  </si>
  <si>
    <t>TEYSSIR ELMANDHOUJ</t>
  </si>
  <si>
    <t>14022194</t>
  </si>
  <si>
    <t>14/162123</t>
  </si>
  <si>
    <t>حي القرعية صيادة المنستير</t>
  </si>
  <si>
    <t>MOUHAMED AMINE EL ZAWELI</t>
  </si>
  <si>
    <t>06222373</t>
  </si>
  <si>
    <t>14/101966</t>
  </si>
  <si>
    <t>حي السلام المنسير</t>
  </si>
  <si>
    <t>MOUHAMED HAFEDH CHAKROUN</t>
  </si>
  <si>
    <t>04148109</t>
  </si>
  <si>
    <t>15AL78988</t>
  </si>
  <si>
    <t>2J PROLONGATION</t>
  </si>
  <si>
    <t>AYOUB EL ZAWELI</t>
  </si>
  <si>
    <t>06215854</t>
  </si>
  <si>
    <t>12/34578</t>
  </si>
  <si>
    <t>إقامة النسيم شقة 6 الحي التاسع المنستير</t>
  </si>
  <si>
    <t>AMEL BOUGUILA</t>
  </si>
  <si>
    <t>06762299</t>
  </si>
  <si>
    <t>660+10lavage</t>
  </si>
  <si>
    <t>نهج علي صوة قصر هلال</t>
  </si>
  <si>
    <t>400+10ESSENCE+10LAVAGE</t>
  </si>
  <si>
    <t>MOMTEZ THYEB</t>
  </si>
  <si>
    <t>06998771</t>
  </si>
  <si>
    <t>14/156541</t>
  </si>
  <si>
    <t>ZAAFRANE MOUHAMED NEJIB</t>
  </si>
  <si>
    <t>04126317</t>
  </si>
  <si>
    <t>22AL59653</t>
  </si>
  <si>
    <t>60+100</t>
  </si>
  <si>
    <t>12نهج الحرية لمطة المنستير</t>
  </si>
  <si>
    <t>ali mostafa</t>
  </si>
  <si>
    <t>06895302</t>
  </si>
  <si>
    <t>16/51655</t>
  </si>
  <si>
    <t>transfert a sfax</t>
  </si>
  <si>
    <t>MOUHAMED ALI ALOUI</t>
  </si>
  <si>
    <t>06916184</t>
  </si>
  <si>
    <t>17AE60815</t>
  </si>
  <si>
    <t>5BARS</t>
  </si>
  <si>
    <t>YA3NI MINHOM 80AVANCE TE3 KARHBA</t>
  </si>
  <si>
    <t>400+160</t>
  </si>
  <si>
    <t>safi sayeh</t>
  </si>
  <si>
    <t>1+6+2</t>
  </si>
  <si>
    <t>06896437</t>
  </si>
  <si>
    <t>14/84796</t>
  </si>
  <si>
    <t>caution 1000</t>
  </si>
  <si>
    <t>560+160</t>
  </si>
  <si>
    <t>elnasri belgacem</t>
  </si>
  <si>
    <t>09041921</t>
  </si>
  <si>
    <t>22AE27060</t>
  </si>
  <si>
    <t xml:space="preserve">TRANSFERT SFAX PAR ZOUHAIER aller et retour </t>
  </si>
  <si>
    <t>400E CAUTION</t>
  </si>
  <si>
    <t>190 E</t>
  </si>
  <si>
    <t>100E</t>
  </si>
  <si>
    <t>HAZEM BOULILA</t>
  </si>
  <si>
    <t xml:space="preserve">KIA </t>
  </si>
  <si>
    <t>1+3+3+1</t>
  </si>
  <si>
    <t>1JOUR DE 6273</t>
  </si>
  <si>
    <t>a9al min rbo3 bi chalta</t>
  </si>
  <si>
    <t>HEURES</t>
  </si>
  <si>
    <t>9شارع الحبيب بورقيبة</t>
  </si>
  <si>
    <t>MOUHAMED MHENI</t>
  </si>
  <si>
    <t>04163867</t>
  </si>
  <si>
    <t>14/16734</t>
  </si>
  <si>
    <t>360+180</t>
  </si>
  <si>
    <t>1+3+3</t>
  </si>
  <si>
    <t>200+220</t>
  </si>
  <si>
    <t>mouhamed elhedi EL mandhouj</t>
  </si>
  <si>
    <t>06864279</t>
  </si>
  <si>
    <t>17AM83150</t>
  </si>
  <si>
    <t>حي القرعية صيادة</t>
  </si>
  <si>
    <t xml:space="preserve">1 JOUR 9307 </t>
  </si>
  <si>
    <t>500 DT THRAB EL KARHBA07+300dt</t>
  </si>
  <si>
    <t>250 tab9a t7eb mena 10dt</t>
  </si>
  <si>
    <t>AMMAR ELSAAFI</t>
  </si>
  <si>
    <t>10+10+12</t>
  </si>
  <si>
    <t>04139777</t>
  </si>
  <si>
    <t>14AX75472</t>
  </si>
  <si>
    <t>700+650+250+500</t>
  </si>
  <si>
    <t>121نهج الهادي شاكر قصر هلال المنستير</t>
  </si>
  <si>
    <t>seif eddine el bahri</t>
  </si>
  <si>
    <t>21AG61718</t>
  </si>
  <si>
    <t>WAJDI AJILI</t>
  </si>
  <si>
    <t>5+2+3</t>
  </si>
  <si>
    <t>06864278</t>
  </si>
  <si>
    <t>20AN09749</t>
  </si>
  <si>
    <t>250+100+350</t>
  </si>
  <si>
    <t>ahmed bousetta</t>
  </si>
  <si>
    <t>H892376</t>
  </si>
  <si>
    <t>14AH90497</t>
  </si>
  <si>
    <t>PRESQUE NOS A9AL BI CHALTA</t>
  </si>
  <si>
    <t>MARWEN SIK SALEM</t>
  </si>
  <si>
    <t>14/116064</t>
  </si>
  <si>
    <t>NICOLAS MARICE GEORGE DUPRE</t>
  </si>
  <si>
    <t>12DE77112</t>
  </si>
  <si>
    <t xml:space="preserve">50DT ESSENCE+150THARBET EL KARHBA +5JOURS </t>
  </si>
  <si>
    <t>KARIM SOUID</t>
  </si>
  <si>
    <t>06767681</t>
  </si>
  <si>
    <t>14/42949</t>
  </si>
  <si>
    <t>8نهج الطاهرالحداد قصيبة المديوني</t>
  </si>
  <si>
    <t>prend 2060</t>
  </si>
  <si>
    <t>500 DT THRAB EL KARHBA+300dt</t>
  </si>
  <si>
    <t>mouhamed elmouez marzouk</t>
  </si>
  <si>
    <t>06271208</t>
  </si>
  <si>
    <t>14/28230</t>
  </si>
  <si>
    <t>ancien 200</t>
  </si>
  <si>
    <t>200cheque</t>
  </si>
  <si>
    <t>نهج عبد العزيز سقانص المنستير</t>
  </si>
  <si>
    <t>06791084</t>
  </si>
  <si>
    <t>14/47340</t>
  </si>
  <si>
    <t>5+2</t>
  </si>
  <si>
    <t xml:space="preserve">CHEZ MEHDI </t>
  </si>
  <si>
    <t>chiraz bouchareb</t>
  </si>
  <si>
    <t>950238101321</t>
  </si>
  <si>
    <t>ahmed bougila</t>
  </si>
  <si>
    <t>06864488</t>
  </si>
  <si>
    <t>02نهج اسد ابن الفرات صيادة</t>
  </si>
  <si>
    <t>CHANGEMENT 4591</t>
  </si>
  <si>
    <t xml:space="preserve">CLIO </t>
  </si>
  <si>
    <t>PCHANGEMENT 4590</t>
  </si>
  <si>
    <t>MOUHAMED BEN ABDALLAH</t>
  </si>
  <si>
    <t>06896003</t>
  </si>
  <si>
    <t>18AG86491</t>
  </si>
  <si>
    <t>تهج محمد علي الحامي صيادة المنستير</t>
  </si>
  <si>
    <t>HOUSSEM EDDINE ELCHARKI ELLAMTI</t>
  </si>
  <si>
    <t>06785222</t>
  </si>
  <si>
    <t>14/122166</t>
  </si>
  <si>
    <t>نهج الطيب المهيري لمطة المنستير</t>
  </si>
  <si>
    <t xml:space="preserve">MARWEN AISSA </t>
  </si>
  <si>
    <t>06856994</t>
  </si>
  <si>
    <t xml:space="preserve">NOS ESSENCE </t>
  </si>
  <si>
    <t>نهج محمد علي الحامي صيادة</t>
  </si>
  <si>
    <t>abdallah farah</t>
  </si>
  <si>
    <t>00460046</t>
  </si>
  <si>
    <t>00/465405</t>
  </si>
  <si>
    <t>CHEQUE CAUTION 1000</t>
  </si>
  <si>
    <t>شارع الحبيب بورقيبة بوضر المنستير</t>
  </si>
  <si>
    <t>MAHMOUD BEN ALAMINE</t>
  </si>
  <si>
    <t>02شارع الحبيب بورقيبة خنيس المنستير</t>
  </si>
  <si>
    <t>FOU9 RBO3 RAJ3ET NOS</t>
  </si>
  <si>
    <t>AMANI BEN ELCHIKH</t>
  </si>
  <si>
    <t>06929468</t>
  </si>
  <si>
    <t>14/120563</t>
  </si>
  <si>
    <t xml:space="preserve">حي الجديدة صيادة </t>
  </si>
  <si>
    <t>RABIA AISSA</t>
  </si>
  <si>
    <t>06896876</t>
  </si>
  <si>
    <t>22AX95997</t>
  </si>
  <si>
    <t xml:space="preserve">A3TATNA 200E MINHOM 7A9 EL 9ORNIT </t>
  </si>
  <si>
    <t>KRIFA IMED</t>
  </si>
  <si>
    <t>55995562-95403383</t>
  </si>
  <si>
    <t>hssan marwen el fkih</t>
  </si>
  <si>
    <t>2+2</t>
  </si>
  <si>
    <t>chalta</t>
  </si>
  <si>
    <t>160+160</t>
  </si>
  <si>
    <t>نهج سيدي عبد السلام صيادة المنستير</t>
  </si>
  <si>
    <t>ISABELLE NOLDE</t>
  </si>
  <si>
    <t>12+HEURES</t>
  </si>
  <si>
    <t>0632584510</t>
  </si>
  <si>
    <t>RETOUR NFIDHA PAR ZOUHAIER</t>
  </si>
  <si>
    <t>amir zaafrane</t>
  </si>
  <si>
    <t>06847779</t>
  </si>
  <si>
    <t>00A269101174</t>
  </si>
  <si>
    <t>400+90+10lav</t>
  </si>
  <si>
    <t>03نهج الهادي نويرة لمطة</t>
  </si>
  <si>
    <t>boubaker montadhar</t>
  </si>
  <si>
    <t>04185006</t>
  </si>
  <si>
    <t>09/54071</t>
  </si>
  <si>
    <t>نهج ابن زياد صيادة المنستير</t>
  </si>
  <si>
    <t>ramzi elmegdich</t>
  </si>
  <si>
    <t>06767910</t>
  </si>
  <si>
    <t>14/36134</t>
  </si>
  <si>
    <t>karim elajili</t>
  </si>
  <si>
    <t>1+12+8+2</t>
  </si>
  <si>
    <t>06895126</t>
  </si>
  <si>
    <t>18AJ04310</t>
  </si>
  <si>
    <t>640+550+10lav+420 le 27/06</t>
  </si>
  <si>
    <t>نهج سيدي عمار صيادة المنستير</t>
  </si>
  <si>
    <t>WALID BOUSRIH</t>
  </si>
  <si>
    <t>06879476</t>
  </si>
  <si>
    <t>14/125979</t>
  </si>
  <si>
    <t>CAUTION 1500 ESPECE</t>
  </si>
  <si>
    <t>140+140</t>
  </si>
  <si>
    <t>شارع الجمهورية لمطة المنستير</t>
  </si>
  <si>
    <t>fraj jguirim</t>
  </si>
  <si>
    <t>18+7+5</t>
  </si>
  <si>
    <t>06922391</t>
  </si>
  <si>
    <t>19A105689</t>
  </si>
  <si>
    <t>900+350+250</t>
  </si>
  <si>
    <t>FRAJ ELKHOJA</t>
  </si>
  <si>
    <t>7+3+2</t>
  </si>
  <si>
    <t>04199621</t>
  </si>
  <si>
    <t>14/106940</t>
  </si>
  <si>
    <t>200+100+280+200</t>
  </si>
  <si>
    <t>MOUHAMED BEN SALAH ELCHIHAWI</t>
  </si>
  <si>
    <t>5+3+1</t>
  </si>
  <si>
    <t>H676510</t>
  </si>
  <si>
    <t>19AQ76931</t>
  </si>
  <si>
    <t>350+280</t>
  </si>
  <si>
    <t>سليانة</t>
  </si>
  <si>
    <t>5+3</t>
  </si>
  <si>
    <t>ROCHDI MARZOUK</t>
  </si>
  <si>
    <t>04148110</t>
  </si>
  <si>
    <t>14/35366</t>
  </si>
  <si>
    <t>200+100</t>
  </si>
  <si>
    <t>GLAWI OMAR</t>
  </si>
  <si>
    <t>07691245</t>
  </si>
  <si>
    <t>05/101500</t>
  </si>
  <si>
    <t>1200 cheque</t>
  </si>
  <si>
    <t>achref boufarwa</t>
  </si>
  <si>
    <t>06953696</t>
  </si>
  <si>
    <t>PFS254SNX</t>
  </si>
  <si>
    <t>440+90</t>
  </si>
  <si>
    <t>نهج الهادي نويرة قصر هلال</t>
  </si>
  <si>
    <t>mouhamed othman jeda</t>
  </si>
  <si>
    <t>06942708</t>
  </si>
  <si>
    <t>14/148751</t>
  </si>
  <si>
    <t>transfert a tunis</t>
  </si>
  <si>
    <t>105</t>
  </si>
  <si>
    <t>NSALEHA 200 MTE3 TABDIL EL CHEQUE</t>
  </si>
  <si>
    <t>RETOUR A TUNIS PAR ZOUHAIER</t>
  </si>
  <si>
    <t xml:space="preserve">2050+200CHEQUE+250TORKIA +TRANSFERTa3tatna 210 mte3 torikia +50 essence lil mara jaya </t>
  </si>
  <si>
    <t>70+630+200+300+400+300+1000+400+1500+500</t>
  </si>
  <si>
    <t>nsir el mehdi</t>
  </si>
  <si>
    <t>03989028</t>
  </si>
  <si>
    <t>14/57300</t>
  </si>
  <si>
    <t>140+70</t>
  </si>
  <si>
    <t>700+650</t>
  </si>
  <si>
    <t>elchayeb achref</t>
  </si>
  <si>
    <t>4 +3</t>
  </si>
  <si>
    <t>06958091</t>
  </si>
  <si>
    <t>14/118324</t>
  </si>
  <si>
    <t>300+20+240</t>
  </si>
  <si>
    <t>ALEXANDER RAYEN AMPE</t>
  </si>
  <si>
    <t>14039152</t>
  </si>
  <si>
    <t>16/107064</t>
  </si>
  <si>
    <t>R368835</t>
  </si>
  <si>
    <t>NZIDOUHOM 80 MT3 MARA LIFATET</t>
  </si>
  <si>
    <t>AMMAR MEHDI</t>
  </si>
  <si>
    <t>06956661</t>
  </si>
  <si>
    <t>14/134491</t>
  </si>
  <si>
    <t>محمد علي الحامي صيادة</t>
  </si>
  <si>
    <t>900+350</t>
  </si>
  <si>
    <t>CHANGEMENT AVEC 9306</t>
  </si>
  <si>
    <t>mohamed ali ktari</t>
  </si>
  <si>
    <t>6+6</t>
  </si>
  <si>
    <t>06765672</t>
  </si>
  <si>
    <t>fou9 rbo3</t>
  </si>
  <si>
    <t>RIDHA MHENNI</t>
  </si>
  <si>
    <t>22A153505</t>
  </si>
  <si>
    <t>acompte 200 le 10/05 +100 LE 20/05</t>
  </si>
  <si>
    <t>a9al min el rbo3 bi chweya</t>
  </si>
  <si>
    <t>tawfik elzared</t>
  </si>
  <si>
    <t>06951185</t>
  </si>
  <si>
    <t>THRAB BARBRISE 5THINA 3LIH 1200</t>
  </si>
  <si>
    <t>عدد166نهج أحمد التليلي قصر هلال المنستير</t>
  </si>
  <si>
    <t>haythem eljaled</t>
  </si>
  <si>
    <t>6+4</t>
  </si>
  <si>
    <t>06882416</t>
  </si>
  <si>
    <t>20AC93754</t>
  </si>
  <si>
    <t>AVANT AVEC 1839</t>
  </si>
  <si>
    <t>650+130</t>
  </si>
  <si>
    <t>4bars</t>
  </si>
  <si>
    <t xml:space="preserve"> </t>
  </si>
  <si>
    <t>SALEM BELTAYEB</t>
  </si>
  <si>
    <t>1+14</t>
  </si>
  <si>
    <t>06877811</t>
  </si>
  <si>
    <t>U16T21968T</t>
  </si>
  <si>
    <t>ezdine elkarkni</t>
  </si>
  <si>
    <t xml:space="preserve">4 </t>
  </si>
  <si>
    <t>06883108</t>
  </si>
  <si>
    <t>19AG91148</t>
  </si>
  <si>
    <t>jalel charf eddine</t>
  </si>
  <si>
    <t>04049549</t>
  </si>
  <si>
    <t>22AQ71638</t>
  </si>
  <si>
    <t>MCHE 1200 FI 2J GRAVE</t>
  </si>
  <si>
    <t>180+60</t>
  </si>
  <si>
    <t>حي الناظور الثاني قصيبة المديوني</t>
  </si>
  <si>
    <t>1+7+5</t>
  </si>
  <si>
    <t>SOUNIA JARJIR</t>
  </si>
  <si>
    <t>030267800370</t>
  </si>
  <si>
    <t>TRANSFERT PAR ZOUHAIER A TUNIS aller retour</t>
  </si>
  <si>
    <t xml:space="preserve">1 JOUR DANS PROLONGATION </t>
  </si>
  <si>
    <t>MIGAW KAMEL</t>
  </si>
  <si>
    <t>04147640</t>
  </si>
  <si>
    <t>18AK37642</t>
  </si>
  <si>
    <t>el gardabou maheur</t>
  </si>
  <si>
    <t>scoda fabia</t>
  </si>
  <si>
    <t>نهج المعري قصر هلال</t>
  </si>
  <si>
    <t>khaled elaskri</t>
  </si>
  <si>
    <t>14/44174</t>
  </si>
  <si>
    <t>mouhamed krifa</t>
  </si>
  <si>
    <t>06782438</t>
  </si>
  <si>
    <t>14/66373</t>
  </si>
  <si>
    <t>صيادة نهج سيدي عبد السلام</t>
  </si>
  <si>
    <t>raid wanes</t>
  </si>
  <si>
    <t>06995359</t>
  </si>
  <si>
    <t>14/168907</t>
  </si>
  <si>
    <t>raja3ha awra9ha mabloula bel chrab</t>
  </si>
  <si>
    <t>presque rbo3</t>
  </si>
  <si>
    <t xml:space="preserve">b9alou 140 na7iw minhom lavage +essence yab9alou 100 </t>
  </si>
  <si>
    <t>260+10LAV</t>
  </si>
  <si>
    <t>ISLEM BOUSRIH</t>
  </si>
  <si>
    <t>14005602</t>
  </si>
  <si>
    <t>14/160586</t>
  </si>
  <si>
    <t>نهج خالد ابن الوليد لمطة المنستير</t>
  </si>
  <si>
    <t>SOUISSI WAHBI</t>
  </si>
  <si>
    <t>09000519</t>
  </si>
  <si>
    <t>18AH97189</t>
  </si>
  <si>
    <t>transfert a tunis par zouhaier</t>
  </si>
  <si>
    <t xml:space="preserve">120 transfert </t>
  </si>
  <si>
    <t xml:space="preserve">3 </t>
  </si>
  <si>
    <t>300dt caution</t>
  </si>
  <si>
    <t>FOU9 EL RBO3 BI CHALTA</t>
  </si>
  <si>
    <t>mouhamed elhadi elgatti</t>
  </si>
  <si>
    <t>30+18</t>
  </si>
  <si>
    <t>06786258</t>
  </si>
  <si>
    <t>retour le 01/05 à 12h 9a3det 3and moufid</t>
  </si>
  <si>
    <t>CHEQUE1860+CHEQUE1000</t>
  </si>
  <si>
    <t>JALLEL NJIMA</t>
  </si>
  <si>
    <t>FAYSEL CHRIAA</t>
  </si>
  <si>
    <t>14/128061</t>
  </si>
  <si>
    <t>230 tu 1839</t>
  </si>
  <si>
    <t>CHANGEMENT 9878</t>
  </si>
  <si>
    <t>6+3</t>
  </si>
  <si>
    <t xml:space="preserve">9 </t>
  </si>
  <si>
    <t>400+410</t>
  </si>
  <si>
    <t>ELFKIH HSAN MARWEN</t>
  </si>
  <si>
    <t>نهج سيدي عبد السلام صيادة</t>
  </si>
  <si>
    <t>BOUKLILA MOUHAMED SALAH</t>
  </si>
  <si>
    <t>04190961</t>
  </si>
  <si>
    <t>14/180372</t>
  </si>
  <si>
    <t>06نهج بياش صيادة</t>
  </si>
  <si>
    <t>SALIM HORRIGUE</t>
  </si>
  <si>
    <t xml:space="preserve">10 </t>
  </si>
  <si>
    <t>06933032</t>
  </si>
  <si>
    <t>22AN51140</t>
  </si>
  <si>
    <t>aller nfidha par zouhayer retour monastir</t>
  </si>
  <si>
    <t>boudhawia mohamed jawher</t>
  </si>
  <si>
    <t>hyUNDAI</t>
  </si>
  <si>
    <t>13 :00</t>
  </si>
  <si>
    <t>13+4</t>
  </si>
  <si>
    <t>SAMI ROMDHAN</t>
  </si>
  <si>
    <t>04179274</t>
  </si>
  <si>
    <t>14/35688</t>
  </si>
  <si>
    <t xml:space="preserve">1 J PROLONGATION </t>
  </si>
  <si>
    <t>32نهج  المقاومين قصر هلال</t>
  </si>
  <si>
    <t>TALAL ELAMIRI CHAKROUN</t>
  </si>
  <si>
    <t>14/161799</t>
  </si>
  <si>
    <t>منزل الحياة زرمدين المن</t>
  </si>
  <si>
    <t>DOUMA RADHWEN</t>
  </si>
  <si>
    <t>11049159</t>
  </si>
  <si>
    <t>PN2092453DR</t>
  </si>
  <si>
    <t>الصخيرة صفاقس</t>
  </si>
  <si>
    <t>CHANGEMENT 9306</t>
  </si>
  <si>
    <t>ibn abdallah adnen</t>
  </si>
  <si>
    <t>05373294</t>
  </si>
  <si>
    <t>02/203141</t>
  </si>
  <si>
    <t>الحي الغربي قرب سيدي بن مزيد جبنيانة صفاقس</t>
  </si>
  <si>
    <t>MARZOUK ZEYD</t>
  </si>
  <si>
    <t>09068145</t>
  </si>
  <si>
    <t>11/29195</t>
  </si>
  <si>
    <t>560+70</t>
  </si>
  <si>
    <t>نهج سمامة سبيطلة القصرين</t>
  </si>
  <si>
    <t>TAREK KARIM</t>
  </si>
  <si>
    <t>06909464</t>
  </si>
  <si>
    <t>16/52321</t>
  </si>
  <si>
    <t>نهج سكرة قصر هلال</t>
  </si>
  <si>
    <t>CHNAGEMENT 2059</t>
  </si>
  <si>
    <t>khaled ftouri</t>
  </si>
  <si>
    <t>05840845</t>
  </si>
  <si>
    <t>18AC06876</t>
  </si>
  <si>
    <t>98حي ابن خلدون قابس</t>
  </si>
  <si>
    <t>nour eddine elzidi</t>
  </si>
  <si>
    <t>05846090</t>
  </si>
  <si>
    <t>08/22677</t>
  </si>
  <si>
    <t>نهج مراكش حي حشاد قابس</t>
  </si>
  <si>
    <t>ziyed brahem</t>
  </si>
  <si>
    <t>06915005</t>
  </si>
  <si>
    <t>14/97998</t>
  </si>
  <si>
    <t>زاوية قنتش جمال نهج عبد العزيز الثعالبي</t>
  </si>
  <si>
    <t>ARFA SAMIR</t>
  </si>
  <si>
    <t>4+6</t>
  </si>
  <si>
    <t>89</t>
  </si>
  <si>
    <t>70+630+200+300+400+300+1000+400</t>
  </si>
  <si>
    <t>KHALED BEN ABDALLAH</t>
  </si>
  <si>
    <t>06884931</t>
  </si>
  <si>
    <t>14/140301</t>
  </si>
  <si>
    <t>400+250+100E</t>
  </si>
  <si>
    <t>LEILA ELGHACHMI</t>
  </si>
  <si>
    <t>08669851</t>
  </si>
  <si>
    <t>14/175412</t>
  </si>
  <si>
    <t>SOUMAYA NGUIR</t>
  </si>
  <si>
    <t>15+heures</t>
  </si>
  <si>
    <t>21AF48735</t>
  </si>
  <si>
    <t>1050+40</t>
  </si>
  <si>
    <t>khlifa bourawi</t>
  </si>
  <si>
    <t>RG52382292</t>
  </si>
  <si>
    <t>TRANSFERT PAR RAMI HAL9 weld</t>
  </si>
  <si>
    <t>60dt essence</t>
  </si>
  <si>
    <t>40dt credit transfert rami</t>
  </si>
  <si>
    <t>نهج الجمهورية لمطة المنستير</t>
  </si>
  <si>
    <t>06885405</t>
  </si>
  <si>
    <t>14/75197</t>
  </si>
  <si>
    <t>AMER ELNIJA</t>
  </si>
  <si>
    <t>16 :00</t>
  </si>
  <si>
    <t>14053081</t>
  </si>
  <si>
    <t>22AY52263</t>
  </si>
  <si>
    <t>CAUTION 1000</t>
  </si>
  <si>
    <t>5arbech el tableau de bord 3tana 100</t>
  </si>
  <si>
    <t>زاوية قنتش جمال - نهج عبد العزيز الثعالبي</t>
  </si>
  <si>
    <t>7+9+12</t>
  </si>
  <si>
    <t>le 27/04 -1200+1000 le 01/05</t>
  </si>
  <si>
    <t>HAMDI BELTAYEB</t>
  </si>
  <si>
    <t xml:space="preserve">1 </t>
  </si>
  <si>
    <t>06885257</t>
  </si>
  <si>
    <t>16/46754</t>
  </si>
  <si>
    <t>5OUH 5TH2 KARHBA</t>
  </si>
  <si>
    <t>نهج تونس منزل فارسي المكنين المنستير</t>
  </si>
  <si>
    <t>120+120</t>
  </si>
  <si>
    <t>RAMI ABDALLAH</t>
  </si>
  <si>
    <t>TUNIS</t>
  </si>
  <si>
    <t>BEN ABD ELGHNI HAMDI</t>
  </si>
  <si>
    <t>14015199</t>
  </si>
  <si>
    <t>14/159373</t>
  </si>
  <si>
    <t>BEN ABD ELGHNI MOUHAMED</t>
  </si>
  <si>
    <t>06917576</t>
  </si>
  <si>
    <t>14/102867</t>
  </si>
  <si>
    <t>mevljudin kurtishi</t>
  </si>
  <si>
    <t>K1192444</t>
  </si>
  <si>
    <t>HICHEM ELTOUMI</t>
  </si>
  <si>
    <t>09007931</t>
  </si>
  <si>
    <t>17AE54939</t>
  </si>
  <si>
    <t>transfert par rami retour a tunis</t>
  </si>
  <si>
    <t>CAUTON 300E</t>
  </si>
  <si>
    <t>سيدي زيد السواسي المهدية</t>
  </si>
  <si>
    <t>SAMY MEHEDHBI</t>
  </si>
  <si>
    <t>X7610304</t>
  </si>
  <si>
    <t>004100072003</t>
  </si>
  <si>
    <t xml:space="preserve">200 caution </t>
  </si>
  <si>
    <t>LASED SLEYMI</t>
  </si>
  <si>
    <t>02598946</t>
  </si>
  <si>
    <t>002760659005</t>
  </si>
  <si>
    <t>TRANSFERT TOUNES PAR RBH retour par ahla w ahla</t>
  </si>
  <si>
    <t>AMIRA MARZOUK</t>
  </si>
  <si>
    <t>06815685</t>
  </si>
  <si>
    <t>14/71196</t>
  </si>
  <si>
    <t>achref elmandhouj</t>
  </si>
  <si>
    <t>06851571</t>
  </si>
  <si>
    <t>14/47155</t>
  </si>
  <si>
    <t>marzouk jamel</t>
  </si>
  <si>
    <t>06884859</t>
  </si>
  <si>
    <t>14/99907</t>
  </si>
  <si>
    <t>240+160</t>
  </si>
  <si>
    <t>HAMDI ELTILOUCH</t>
  </si>
  <si>
    <t>18 :00</t>
  </si>
  <si>
    <t>نهج المقاومين قصر هلال المنستير</t>
  </si>
  <si>
    <t>mouhamed  ELTILOUCH</t>
  </si>
  <si>
    <t>06932003</t>
  </si>
  <si>
    <t>TEBA3 MOUFID</t>
  </si>
  <si>
    <t>CHRIA DHIA</t>
  </si>
  <si>
    <t>14801790</t>
  </si>
  <si>
    <t>14/154634</t>
  </si>
  <si>
    <t>400+100E</t>
  </si>
  <si>
    <t>MHENI HAMDI</t>
  </si>
  <si>
    <t>06848944</t>
  </si>
  <si>
    <t>21AD37343</t>
  </si>
  <si>
    <t>nebil sliman</t>
  </si>
  <si>
    <t>04156810</t>
  </si>
  <si>
    <t>01/56301</t>
  </si>
  <si>
    <t>ouissem kasab</t>
  </si>
  <si>
    <t>06859775</t>
  </si>
  <si>
    <t>15AG96444</t>
  </si>
  <si>
    <t>قصر هلال المنستير</t>
  </si>
  <si>
    <t>TOLIYER</t>
  </si>
  <si>
    <t>MATIN</t>
  </si>
  <si>
    <t>ziyed ibrahim</t>
  </si>
  <si>
    <t>17.30</t>
  </si>
  <si>
    <t>samir aissa</t>
  </si>
  <si>
    <t>910978300904</t>
  </si>
  <si>
    <t>500+50E</t>
  </si>
  <si>
    <t xml:space="preserve">ديار  البحر المهدية </t>
  </si>
  <si>
    <t>maran guiseppe</t>
  </si>
  <si>
    <t>YAB419150</t>
  </si>
  <si>
    <t>N.111/2021</t>
  </si>
  <si>
    <t>MOUHAMED BEN AHMED</t>
  </si>
  <si>
    <t>14/40733</t>
  </si>
  <si>
    <t>حي الفوز المنستير</t>
  </si>
  <si>
    <t>TRANSFERT A TUNIS</t>
  </si>
  <si>
    <t>ACOMPTE 1000 LE 04/05</t>
  </si>
  <si>
    <t>06838705</t>
  </si>
  <si>
    <t>100+200+420+350</t>
  </si>
  <si>
    <t>mehdi hafsa</t>
  </si>
  <si>
    <t>C416546</t>
  </si>
  <si>
    <t>21AX70153</t>
  </si>
  <si>
    <t>ANCIEN CAUTION 390</t>
  </si>
  <si>
    <t>TAWFIK ELAJILI</t>
  </si>
  <si>
    <t>04169450</t>
  </si>
  <si>
    <t>14/22844</t>
  </si>
  <si>
    <t>FOU9 RBO3 BI CHALTA</t>
  </si>
  <si>
    <t>teb3a mehdi</t>
  </si>
  <si>
    <t>TRANSFERT A TUNIS PAR ZOUHAYER</t>
  </si>
  <si>
    <t>40+40</t>
  </si>
  <si>
    <t>mehdi JOBEUR</t>
  </si>
  <si>
    <t>16AQ18809</t>
  </si>
  <si>
    <t>نهج الحبيب ثامر بلمطة المنستير</t>
  </si>
  <si>
    <t>abd karim hssine</t>
  </si>
  <si>
    <t>18AR14160</t>
  </si>
  <si>
    <t>63</t>
  </si>
  <si>
    <t>prolongation jusu'a 15/04</t>
  </si>
  <si>
    <t>200+200+700CHEQ+2100 CHEQ</t>
  </si>
  <si>
    <t>97946363-51400139</t>
  </si>
  <si>
    <t>alased ghabri</t>
  </si>
  <si>
    <t>05987081</t>
  </si>
  <si>
    <t>14/110733</t>
  </si>
  <si>
    <t xml:space="preserve">1000 dt caution </t>
  </si>
  <si>
    <t>50+270</t>
  </si>
  <si>
    <t xml:space="preserve">HAYTHEM CHAKROUN </t>
  </si>
  <si>
    <t>a9al min el chtar bi chalta</t>
  </si>
  <si>
    <t>270+70</t>
  </si>
  <si>
    <t>tawfik elmegdhich</t>
  </si>
  <si>
    <t>04139663</t>
  </si>
  <si>
    <t>14/11004</t>
  </si>
  <si>
    <t>160+350+210</t>
  </si>
  <si>
    <t>ZAAFRANE SOUFIENE</t>
  </si>
  <si>
    <t>06990728</t>
  </si>
  <si>
    <t>17AJ59722</t>
  </si>
  <si>
    <t>200+520+180</t>
  </si>
  <si>
    <t>AMIRA YOUNES</t>
  </si>
  <si>
    <t>18A131116</t>
  </si>
  <si>
    <t>LION</t>
  </si>
  <si>
    <t>DE LA PART DE MEHDI</t>
  </si>
  <si>
    <t>HAYTHEM BOUALEG</t>
  </si>
  <si>
    <t>06912952</t>
  </si>
  <si>
    <t>14/87793</t>
  </si>
  <si>
    <t>جنن الوسط المنطقة السياحية الدخيلة المنستير</t>
  </si>
  <si>
    <t>نهج الحاج وناس شبيل حي سكرة قصر هلال المنستير</t>
  </si>
  <si>
    <t>NAJEH HAMZA</t>
  </si>
  <si>
    <t>06811830</t>
  </si>
  <si>
    <t>14/79470</t>
  </si>
  <si>
    <t>160+350</t>
  </si>
  <si>
    <t>WAHBI MARZOUK</t>
  </si>
  <si>
    <t>06929258</t>
  </si>
  <si>
    <t>21AE6030</t>
  </si>
  <si>
    <t>CHEZ MOUFID</t>
  </si>
  <si>
    <t>100+200</t>
  </si>
  <si>
    <t>i7ebhom mena houwa 80 5THEHOM FI KARYET 05/05</t>
  </si>
  <si>
    <t>benyamine hamza</t>
  </si>
  <si>
    <t>06925263</t>
  </si>
  <si>
    <t>21AK95594</t>
  </si>
  <si>
    <t>480+60</t>
  </si>
  <si>
    <t>HANEN BOUGZELA</t>
  </si>
  <si>
    <t>06958701</t>
  </si>
  <si>
    <t>14/132620</t>
  </si>
  <si>
    <t>WAEL IBRAHIM</t>
  </si>
  <si>
    <t>06840330</t>
  </si>
  <si>
    <t>14/54685</t>
  </si>
  <si>
    <t xml:space="preserve">CHAUTION CHEQUE </t>
  </si>
  <si>
    <t xml:space="preserve">14 J NON PAYER DE ASSURANCE </t>
  </si>
  <si>
    <t>elferchichi tarek</t>
  </si>
  <si>
    <t>06823075</t>
  </si>
  <si>
    <t>14/69978</t>
  </si>
  <si>
    <t>A9AL MIN EL RBO3 BI CHALTA</t>
  </si>
  <si>
    <t>ELMHAMDI AKREM</t>
  </si>
  <si>
    <t>Kia picanto</t>
  </si>
  <si>
    <t>08580951</t>
  </si>
  <si>
    <t>14/68047</t>
  </si>
  <si>
    <t>CAUTION 1000 ESPECE</t>
  </si>
  <si>
    <t>ABDALLAH SALAH</t>
  </si>
  <si>
    <t>04102005</t>
  </si>
  <si>
    <t>44</t>
  </si>
  <si>
    <t>70+630+200+300+400+300</t>
  </si>
  <si>
    <t>HAFEDH MASOUD</t>
  </si>
  <si>
    <t>04197025</t>
  </si>
  <si>
    <t>14/41681</t>
  </si>
  <si>
    <t>TRANSFERT A TUNIS PAR RBH RETOUR PAR CHOKRI</t>
  </si>
  <si>
    <t>NEBIL BOUZAYEN</t>
  </si>
  <si>
    <t>04179864</t>
  </si>
  <si>
    <t>14/25124</t>
  </si>
  <si>
    <t>JUSQU'A21/03</t>
  </si>
  <si>
    <t>RACHED KOCHAT</t>
  </si>
  <si>
    <t>14022582</t>
  </si>
  <si>
    <t>14/168464</t>
  </si>
  <si>
    <t>ABD ERAZAK ELAJILI</t>
  </si>
  <si>
    <t>04181238</t>
  </si>
  <si>
    <t>17AJ01390</t>
  </si>
  <si>
    <t>نهج الغزالي صيادة  المنستير</t>
  </si>
  <si>
    <t>alexandre LEGLEUT jean louis marcelline alexandre</t>
  </si>
  <si>
    <t>140075566</t>
  </si>
  <si>
    <t>19A170580</t>
  </si>
  <si>
    <t>110E</t>
  </si>
  <si>
    <t>28 BIS RUE DE CULBUTEAU 91330 YERRES France</t>
  </si>
  <si>
    <t>AMIR ELSWID</t>
  </si>
  <si>
    <t>H681785</t>
  </si>
  <si>
    <t>22AH46606</t>
  </si>
  <si>
    <t>13j+3j+4J+10J+3J+15J</t>
  </si>
  <si>
    <t>200+200+700CHEQ</t>
  </si>
  <si>
    <t>SABEUR JOOBEUR</t>
  </si>
  <si>
    <t>06784531</t>
  </si>
  <si>
    <t>19AF50805</t>
  </si>
  <si>
    <t xml:space="preserve">1 JOURS DANS PROLONGATION </t>
  </si>
  <si>
    <t>NORMALEMENT JUSQU4A 20/03</t>
  </si>
  <si>
    <t>THARBET EL KARHBA 150 BEB+120 DEPLACEMENT TOUNS</t>
  </si>
  <si>
    <t>770 TOTALE -600 LE 06/04 RESTE 170</t>
  </si>
  <si>
    <t>A9AL MIN NOS ESSENCE BI CHWEYA</t>
  </si>
  <si>
    <t>THAKER ELBIRI</t>
  </si>
  <si>
    <t>04541632</t>
  </si>
  <si>
    <t>14/125432</t>
  </si>
  <si>
    <t>المنصورة الجنوبية كسرى سليانة</t>
  </si>
  <si>
    <t xml:space="preserve">POUR ASSURANCE </t>
  </si>
  <si>
    <t xml:space="preserve">CAUTION CHEQUE </t>
  </si>
  <si>
    <t>BILEL MHENI</t>
  </si>
  <si>
    <t>06930405</t>
  </si>
  <si>
    <t>17A168248</t>
  </si>
  <si>
    <t>3 BARS</t>
  </si>
  <si>
    <t>essence +lavage 30</t>
  </si>
  <si>
    <t>elassed abidi</t>
  </si>
  <si>
    <t>06003909</t>
  </si>
  <si>
    <t>15/66865</t>
  </si>
  <si>
    <t>قبرار الرقاب سيدي توزيد</t>
  </si>
  <si>
    <t>FATEN HAJ SALEM</t>
  </si>
  <si>
    <t>06859336</t>
  </si>
  <si>
    <t>GA44635</t>
  </si>
  <si>
    <t>7شارع الميناء صيادة المنستير</t>
  </si>
  <si>
    <t>900 LE 25/03/2023</t>
  </si>
  <si>
    <t>BOULBABA SIFAWI</t>
  </si>
  <si>
    <t>23/071987</t>
  </si>
  <si>
    <t>05924349</t>
  </si>
  <si>
    <t>19AE95879</t>
  </si>
  <si>
    <t>ABIR BOUDHAOUIA</t>
  </si>
  <si>
    <t>15AJ57097</t>
  </si>
  <si>
    <t>07684948</t>
  </si>
  <si>
    <t xml:space="preserve">قصيبة المديوني </t>
  </si>
  <si>
    <t>KARIM AJLENI</t>
  </si>
  <si>
    <t>05108941</t>
  </si>
  <si>
    <t>002592739004</t>
  </si>
  <si>
    <t>TRANSFERT A TUNIS PAR ZOUHAYER ALLER ET RETOUR</t>
  </si>
  <si>
    <t>5ALES 3 JOURS +70DT TE3 FAROUK</t>
  </si>
  <si>
    <t>35 - 1J</t>
  </si>
  <si>
    <t>DEPUIS 06/03 à20H JUSQU’À 07/03à17:23 TEBA3 SAFI LAMTA</t>
  </si>
  <si>
    <t xml:space="preserve">  </t>
  </si>
  <si>
    <t>1000+900</t>
  </si>
  <si>
    <t>2 JOURS</t>
  </si>
  <si>
    <t>MEFTEH ESKANDER</t>
  </si>
  <si>
    <t>35J - 1J</t>
  </si>
  <si>
    <t>08440269</t>
  </si>
  <si>
    <t>14/150917</t>
  </si>
  <si>
    <t>نهج الهادي نويرة حي الريان</t>
  </si>
  <si>
    <t>MOUHAMED AMINE BEN SALEM</t>
  </si>
  <si>
    <t>06968812</t>
  </si>
  <si>
    <t>14/136625</t>
  </si>
  <si>
    <t>نهج أبو القاسم الشابي قصيبة المديوني المنستير</t>
  </si>
  <si>
    <t>350+10LAV</t>
  </si>
  <si>
    <t xml:space="preserve">arafat el haj </t>
  </si>
  <si>
    <t>1J+6 J+1J</t>
  </si>
  <si>
    <t>490+60</t>
  </si>
  <si>
    <t>atef elmanei</t>
  </si>
  <si>
    <t>14 JOURS</t>
  </si>
  <si>
    <t>19/04//1985</t>
  </si>
  <si>
    <t>08658511</t>
  </si>
  <si>
    <t>13/34364</t>
  </si>
  <si>
    <t>حي البركة السرس الكاف</t>
  </si>
  <si>
    <t>5 JOURS</t>
  </si>
  <si>
    <t>JASSEM EL HAJ</t>
  </si>
  <si>
    <t>1J+6J+1J</t>
  </si>
  <si>
    <t>06857823</t>
  </si>
  <si>
    <t>22AB77938</t>
  </si>
  <si>
    <t>SALEM HAJ SALEM</t>
  </si>
  <si>
    <t>TRANSFER TUNIS</t>
  </si>
  <si>
    <t>2 jours</t>
  </si>
  <si>
    <t>CAUTION 390</t>
  </si>
  <si>
    <t xml:space="preserve">RBO3 </t>
  </si>
  <si>
    <t>3 J+1J</t>
  </si>
  <si>
    <t>FTITA</t>
  </si>
  <si>
    <t>240+80</t>
  </si>
  <si>
    <t>6 J+1J</t>
  </si>
  <si>
    <t>HAKIM LAJILI</t>
  </si>
  <si>
    <t>8 JOURS</t>
  </si>
  <si>
    <t>04191185</t>
  </si>
  <si>
    <t>16AG94741</t>
  </si>
  <si>
    <t>420+60+20LAV</t>
  </si>
  <si>
    <t>شارع الحبيب بورقيبة لمطة</t>
  </si>
  <si>
    <t>tglione fabio</t>
  </si>
  <si>
    <t>6jours</t>
  </si>
  <si>
    <t>22A115178</t>
  </si>
  <si>
    <t>20+ESSENCE</t>
  </si>
  <si>
    <t>5 J+3J+6J</t>
  </si>
  <si>
    <t>CONTRAT JUSQU4A 15/03</t>
  </si>
  <si>
    <t>350+210+112,5+50E</t>
  </si>
  <si>
    <t>LEILA MELLITI</t>
  </si>
  <si>
    <t>9j</t>
  </si>
  <si>
    <t>900678400090</t>
  </si>
  <si>
    <t>MHENI LOTFI</t>
  </si>
  <si>
    <t>3 JOURS</t>
  </si>
  <si>
    <t>04133140</t>
  </si>
  <si>
    <t>14/27245</t>
  </si>
  <si>
    <t>MOUHAMED NSIR</t>
  </si>
  <si>
    <t>791178301231</t>
  </si>
  <si>
    <t>7 JOURS</t>
  </si>
  <si>
    <t>ELFKIR ACHREF</t>
  </si>
  <si>
    <t>4 J+4 J</t>
  </si>
  <si>
    <t>06977451</t>
  </si>
  <si>
    <t>14/134010</t>
  </si>
  <si>
    <t xml:space="preserve">FTITA ESSENCE </t>
  </si>
  <si>
    <t>320+80+240+20LAV</t>
  </si>
  <si>
    <t>/</t>
  </si>
  <si>
    <t>ISLEM BEN ALI</t>
  </si>
  <si>
    <t xml:space="preserve">3 J+2J+3J </t>
  </si>
  <si>
    <t>09178977</t>
  </si>
  <si>
    <t>23/127435</t>
  </si>
  <si>
    <t>//</t>
  </si>
  <si>
    <t>MELLITI LEILA</t>
  </si>
  <si>
    <t>NSIR SONIA</t>
  </si>
  <si>
    <t>22AC77434</t>
  </si>
  <si>
    <t>6 JOURS</t>
  </si>
  <si>
    <t>AYCHA MHENI</t>
  </si>
  <si>
    <t>17j+1/2 JOUR</t>
  </si>
  <si>
    <t>06963117</t>
  </si>
  <si>
    <t>14/174789</t>
  </si>
  <si>
    <t>شارع الميناء-صيادة المنستير</t>
  </si>
  <si>
    <t>mourad mheni</t>
  </si>
  <si>
    <t>04170533</t>
  </si>
  <si>
    <t>020469100823</t>
  </si>
  <si>
    <t>2 JOUR</t>
  </si>
  <si>
    <t>4 JOURS</t>
  </si>
  <si>
    <t>AMIRA BEN ABDALLAH</t>
  </si>
  <si>
    <t>13 J+1J</t>
  </si>
  <si>
    <t>C9362373</t>
  </si>
  <si>
    <t>14/119202</t>
  </si>
  <si>
    <t>500+530</t>
  </si>
  <si>
    <t>1 JOURS</t>
  </si>
  <si>
    <t>CHNAGEMENT 6272</t>
  </si>
  <si>
    <t>chakroun riyath</t>
  </si>
  <si>
    <t>2 J+2J</t>
  </si>
  <si>
    <t>06826169</t>
  </si>
  <si>
    <t>حي الرياض سيدي عامر السلام</t>
  </si>
  <si>
    <t>MOUHAMED RABEH SAID</t>
  </si>
  <si>
    <t>2 J+1J+1J</t>
  </si>
  <si>
    <t>06844301</t>
  </si>
  <si>
    <t>14/84478</t>
  </si>
  <si>
    <t>SALLAOUTI OUISSEM</t>
  </si>
  <si>
    <t>22AA04417</t>
  </si>
  <si>
    <t>TEBA3 SAFI LAMTA</t>
  </si>
  <si>
    <t>1 JOUR</t>
  </si>
  <si>
    <t>2 J+1J</t>
  </si>
  <si>
    <t>CHEZ MEHDI</t>
  </si>
  <si>
    <t>3 jours</t>
  </si>
  <si>
    <t xml:space="preserve">IMED ELSWID </t>
  </si>
  <si>
    <t>04170639</t>
  </si>
  <si>
    <t>14/22239</t>
  </si>
  <si>
    <t>نهج 2 مارس 1934 صيادة</t>
  </si>
  <si>
    <t xml:space="preserve">100E CAUTION </t>
  </si>
  <si>
    <t>ELMONDHER EL MAHJOUB</t>
  </si>
  <si>
    <t>03965557</t>
  </si>
  <si>
    <t>16/44628</t>
  </si>
  <si>
    <t>الجواودة المهدية</t>
  </si>
  <si>
    <t>FAWZI EL FERJANI</t>
  </si>
  <si>
    <t>15 JOURS</t>
  </si>
  <si>
    <t>03946079</t>
  </si>
  <si>
    <t>16/5540</t>
  </si>
  <si>
    <t>11نهج العربي زروق قصور الساف</t>
  </si>
  <si>
    <t>KHDIJA HADED</t>
  </si>
  <si>
    <t>06817976</t>
  </si>
  <si>
    <t>09/181341</t>
  </si>
  <si>
    <t>4نهج زغوان حمام سوسة</t>
  </si>
  <si>
    <t>ahlem ben aissa</t>
  </si>
  <si>
    <t>YA368542</t>
  </si>
  <si>
    <t>U15H40910K</t>
  </si>
  <si>
    <t>TRANSFERT A SOUSSE PAR ILYES BOUGILA</t>
  </si>
  <si>
    <t>1,5E+280+10LAV</t>
  </si>
  <si>
    <t>LOTFI SAMI MERCHAOUI</t>
  </si>
  <si>
    <t>7 J+3J</t>
  </si>
  <si>
    <t>06837867</t>
  </si>
  <si>
    <t>14/65332</t>
  </si>
  <si>
    <t>160+40</t>
  </si>
  <si>
    <t>SOUED MAKRAM</t>
  </si>
  <si>
    <t>09/17/1973</t>
  </si>
  <si>
    <t>505177188</t>
  </si>
  <si>
    <t>054471985</t>
  </si>
  <si>
    <t>amira marzouk</t>
  </si>
  <si>
    <t>13j+3j+4J+10J</t>
  </si>
  <si>
    <t>1/2 JOUR</t>
  </si>
  <si>
    <t>MANSOUR IDRISS</t>
  </si>
  <si>
    <t>06869510</t>
  </si>
  <si>
    <t>14/65709</t>
  </si>
  <si>
    <t>04/11/</t>
  </si>
  <si>
    <t>MEHDI ELGHATHAB</t>
  </si>
  <si>
    <t>06897399</t>
  </si>
  <si>
    <t>14/115897</t>
  </si>
  <si>
    <t>13j+3j+4J+10J+3J</t>
  </si>
  <si>
    <t>salem ibn alhaj mansour</t>
  </si>
  <si>
    <t>500+10LAV</t>
  </si>
  <si>
    <t>ZIYED ELFADHEL</t>
  </si>
  <si>
    <t>5 jours</t>
  </si>
  <si>
    <t>06888612</t>
  </si>
  <si>
    <t>10054530030</t>
  </si>
  <si>
    <t>BINE 0 W RBO3</t>
  </si>
  <si>
    <t>BEN SALEM MOUHAMED AMINE</t>
  </si>
  <si>
    <t>1+9JOURS</t>
  </si>
  <si>
    <t>WAEL BEN SALEM</t>
  </si>
  <si>
    <t>466377919</t>
  </si>
  <si>
    <t>1437121019</t>
  </si>
  <si>
    <t>ABDALLAH ELKTARI</t>
  </si>
  <si>
    <t>04135608</t>
  </si>
  <si>
    <t>01/98322</t>
  </si>
  <si>
    <t>10 J+11J+1J</t>
  </si>
  <si>
    <t>70+630+200+300</t>
  </si>
  <si>
    <t>HELA EL WAAER</t>
  </si>
  <si>
    <t>MESBAH KADDOUR EL HADDAD</t>
  </si>
  <si>
    <t>14AF53825</t>
  </si>
  <si>
    <t>15131P015762</t>
  </si>
  <si>
    <t>2 CHALTA T</t>
  </si>
  <si>
    <t>BINE EL RBO3 W EL CHTAR</t>
  </si>
  <si>
    <t>NAJEH ELKTARI</t>
  </si>
  <si>
    <t>Y843819</t>
  </si>
  <si>
    <t>20AR27295</t>
  </si>
  <si>
    <t>TRANSFERT MONASTIR MEHDI</t>
  </si>
  <si>
    <t>ABD SLEM HATEM</t>
  </si>
  <si>
    <t>06830398</t>
  </si>
  <si>
    <t>17/24229</t>
  </si>
  <si>
    <t>ACHRAF ALZAWELI</t>
  </si>
  <si>
    <t>06935581</t>
  </si>
  <si>
    <t>14/130771</t>
  </si>
  <si>
    <t>ELSADEK ROMDHANE</t>
  </si>
  <si>
    <t>7 jours</t>
  </si>
  <si>
    <t>06785710</t>
  </si>
  <si>
    <t>1196972773</t>
  </si>
  <si>
    <t>transfert a hal9 el wed par zouhayer RETOUR TUNISPAR ZOUHAIER</t>
  </si>
  <si>
    <t>حاجب العيون-القيروان</t>
  </si>
  <si>
    <t>FAROUK MILED</t>
  </si>
  <si>
    <t>06778845</t>
  </si>
  <si>
    <t>14/148746</t>
  </si>
  <si>
    <t>HOSNI KHLIFA</t>
  </si>
  <si>
    <t>Y400612</t>
  </si>
  <si>
    <t>110206100517</t>
  </si>
  <si>
    <t>24038858-50234636</t>
  </si>
  <si>
    <t>MARYEM CHIKOURA</t>
  </si>
  <si>
    <t>2 J+4J</t>
  </si>
  <si>
    <t>12816283</t>
  </si>
  <si>
    <t>09/234077</t>
  </si>
  <si>
    <t>RETOUR RBH DE SOUSSE</t>
  </si>
  <si>
    <t>4 BAR</t>
  </si>
  <si>
    <t>180+350</t>
  </si>
  <si>
    <t>mourad marzouk</t>
  </si>
  <si>
    <t>19J</t>
  </si>
  <si>
    <t>14AF89506</t>
  </si>
  <si>
    <t>PROLONGATION  JUSQU4A 28</t>
  </si>
  <si>
    <t>SALEM CHIKOURA</t>
  </si>
  <si>
    <t>02991070</t>
  </si>
  <si>
    <t>09/17552</t>
  </si>
  <si>
    <t>7 J+10j</t>
  </si>
  <si>
    <t>SLAF 300DT ANCIEN 600 W THARBA 80</t>
  </si>
  <si>
    <t xml:space="preserve">30 jours </t>
  </si>
  <si>
    <t>ELCHTIWI IMED</t>
  </si>
  <si>
    <t>06761194</t>
  </si>
  <si>
    <t>U17S49577K</t>
  </si>
  <si>
    <t>CHANGEMENT 7859</t>
  </si>
  <si>
    <t>2نهج بياش صيادة</t>
  </si>
  <si>
    <t>BOUBAKER ANSI</t>
  </si>
  <si>
    <t>5 J+4J</t>
  </si>
  <si>
    <t>06894219</t>
  </si>
  <si>
    <t>19A123259</t>
  </si>
  <si>
    <t>نهج السكرين صيادة</t>
  </si>
  <si>
    <t>ELJBELI LAMIA</t>
  </si>
  <si>
    <t>06841538</t>
  </si>
  <si>
    <t>CHEQUE 500 JUSQU4A I5ALASNA</t>
  </si>
  <si>
    <t>14/158438</t>
  </si>
  <si>
    <t>kamel megdich</t>
  </si>
  <si>
    <t>06887699</t>
  </si>
  <si>
    <t>14/89168</t>
  </si>
  <si>
    <t>350+240</t>
  </si>
  <si>
    <t>10 JOURS</t>
  </si>
  <si>
    <t>TRANSFERT A TUNIS PAR RABEH</t>
  </si>
  <si>
    <t>730 IHEBHOM MENA HOUWA</t>
  </si>
  <si>
    <t>14/76197</t>
  </si>
  <si>
    <t>DE TUNIS A SAYADA</t>
  </si>
  <si>
    <t>LOTFI HAMOUDA</t>
  </si>
  <si>
    <t>04183924</t>
  </si>
  <si>
    <t>14/62085</t>
  </si>
  <si>
    <t>99011559- 56468277</t>
  </si>
  <si>
    <t>ACHREF ELZAWELI</t>
  </si>
  <si>
    <t>MEHDI AJILI</t>
  </si>
  <si>
    <t>06852584</t>
  </si>
  <si>
    <t>14/105002</t>
  </si>
  <si>
    <t>CHANGEMENT 51</t>
  </si>
  <si>
    <t>akther min el chtar bi chalta/RAJA3HA 4 BAR</t>
  </si>
  <si>
    <t>SAHBOU 5ALES 3LIH 3*JOURS+70DT ESSENCE  YO93OD MARA HETHI MTE3 ESSENCE W 3TANA NHAR MSABE9 65DT</t>
  </si>
  <si>
    <t>hamdi ben abd slem</t>
  </si>
  <si>
    <t>14017278</t>
  </si>
  <si>
    <t>16/96262</t>
  </si>
  <si>
    <t>4jours</t>
  </si>
  <si>
    <t>5 J+3J+5J</t>
  </si>
  <si>
    <t>1 jour</t>
  </si>
  <si>
    <t xml:space="preserve">caution 460 C BON </t>
  </si>
  <si>
    <t>hamdi dabbebi</t>
  </si>
  <si>
    <t>3 J+2j</t>
  </si>
  <si>
    <t>14/82863</t>
  </si>
  <si>
    <t>240+160+10LAV</t>
  </si>
  <si>
    <t>شارع عبد السلام تريمش خنيس المنستير</t>
  </si>
  <si>
    <t>1/4</t>
  </si>
  <si>
    <t>RAMI MARZOUK</t>
  </si>
  <si>
    <t>1155731343</t>
  </si>
  <si>
    <t>10 jours</t>
  </si>
  <si>
    <t>IMED HAMOUDA</t>
  </si>
  <si>
    <t>05/104881</t>
  </si>
  <si>
    <t>cachet sur prolongation jusqu’à 25/02</t>
  </si>
  <si>
    <t>ancien 250 +140</t>
  </si>
  <si>
    <t>13j+3j+4J</t>
  </si>
  <si>
    <t>MOUHAMED BELHSSAN ELGALOUZI</t>
  </si>
  <si>
    <t>5J+6J</t>
  </si>
  <si>
    <t>Y7945235-Z</t>
  </si>
  <si>
    <t>PROLONGATION JUSQU’À 17/02</t>
  </si>
  <si>
    <t>A9AL MIN CHTAR BICHALTA SGHIRA</t>
  </si>
  <si>
    <t>700+70+10LAV</t>
  </si>
  <si>
    <t>200+200</t>
  </si>
  <si>
    <t>arij hssan</t>
  </si>
  <si>
    <t>3 J+2J</t>
  </si>
  <si>
    <t>CHALTA SGHIRA</t>
  </si>
  <si>
    <t>210+140</t>
  </si>
  <si>
    <t>KARIMA SALAH</t>
  </si>
  <si>
    <t>10 J+11J</t>
  </si>
  <si>
    <t>ANCIEN NON PAYER 135</t>
  </si>
  <si>
    <t>KHALES EL 9DIM 100CHEQ W 200ESPACE</t>
  </si>
  <si>
    <t>70DT</t>
  </si>
  <si>
    <t xml:space="preserve">scoda </t>
  </si>
  <si>
    <t>5J</t>
  </si>
  <si>
    <t>CHANGEMENT VEHUCULE</t>
  </si>
  <si>
    <t>samir arfa</t>
  </si>
  <si>
    <t>1 jours</t>
  </si>
  <si>
    <t>30 J</t>
  </si>
  <si>
    <t>4 j+3j+3j</t>
  </si>
  <si>
    <t>3jours</t>
  </si>
  <si>
    <t>4 j+3j+3j+3j</t>
  </si>
  <si>
    <t xml:space="preserve">16 </t>
  </si>
  <si>
    <t>480+20lavg</t>
  </si>
  <si>
    <t>7+4+1</t>
  </si>
  <si>
    <t>750+50</t>
  </si>
  <si>
    <t>BASSEM ALI</t>
  </si>
  <si>
    <t>16/112435</t>
  </si>
  <si>
    <t>FAKHREDINE BOUSRIRA</t>
  </si>
  <si>
    <t>C923422</t>
  </si>
  <si>
    <t>20AB35788</t>
  </si>
  <si>
    <t>320+3J ANCIEN</t>
  </si>
  <si>
    <t>mouhamed mheni</t>
  </si>
  <si>
    <t>16638743-Z</t>
  </si>
  <si>
    <t>HELMI ZAAFRANE</t>
  </si>
  <si>
    <t>1jours</t>
  </si>
  <si>
    <t>H202816</t>
  </si>
  <si>
    <t>transfert a tunis+10piage+60essence</t>
  </si>
  <si>
    <t>100+50</t>
  </si>
  <si>
    <t>MAHMOUD ELHAJ OMAR</t>
  </si>
  <si>
    <t>7 j+4j</t>
  </si>
  <si>
    <t>14/84015</t>
  </si>
  <si>
    <t>10 j+1j</t>
  </si>
  <si>
    <t>17AT79590</t>
  </si>
  <si>
    <t>RADHWEN DOUMA</t>
  </si>
  <si>
    <t>CHALTA 2</t>
  </si>
  <si>
    <t>18 Jours</t>
  </si>
  <si>
    <t>1000+260</t>
  </si>
  <si>
    <t>ftita</t>
  </si>
  <si>
    <t>hakim thyeb</t>
  </si>
  <si>
    <t>14/160211</t>
  </si>
  <si>
    <t>caution 500</t>
  </si>
  <si>
    <t>SOUISSI MOUHAMED WASSIM</t>
  </si>
  <si>
    <t>21AB58678</t>
  </si>
  <si>
    <t>TAGLIONE FABIO</t>
  </si>
  <si>
    <t>4 J+5j</t>
  </si>
  <si>
    <t>cachet sur prolongation jusqu’à 06/02</t>
  </si>
  <si>
    <t>200E</t>
  </si>
  <si>
    <t>AHMED BOUGHZELA</t>
  </si>
  <si>
    <t>14/63289</t>
  </si>
  <si>
    <t>houssem ben fraj</t>
  </si>
  <si>
    <t>14/95813</t>
  </si>
  <si>
    <t>ELSWID MOUHAMED EL NACEUR</t>
  </si>
  <si>
    <t>14/19281</t>
  </si>
  <si>
    <t>180+120+60</t>
  </si>
  <si>
    <t>DONIA ELKADHI</t>
  </si>
  <si>
    <t>C010ADSLS82</t>
  </si>
  <si>
    <t>220+60E</t>
  </si>
  <si>
    <t>FAYCEL EL BAHRI</t>
  </si>
  <si>
    <t>4 J+1 j</t>
  </si>
  <si>
    <t>H075198</t>
  </si>
  <si>
    <t>930269101137</t>
  </si>
  <si>
    <t>CACHET SUR PROLONGATIO 04/02</t>
  </si>
  <si>
    <t>RIDHA DAHMENI</t>
  </si>
  <si>
    <t>1 JOURS AVEC 198</t>
  </si>
  <si>
    <t>4 J</t>
  </si>
  <si>
    <t>نهج الخورزمي الحي الجديد صيادة المنستير</t>
  </si>
  <si>
    <t>CACHET JUSQUA 02/02</t>
  </si>
  <si>
    <t>NADIA SIDAINE</t>
  </si>
  <si>
    <t>YASSINE FENTAR</t>
  </si>
  <si>
    <t>23/178920</t>
  </si>
  <si>
    <t>ZAHMOUL RAYAN</t>
  </si>
  <si>
    <t>21 jours</t>
  </si>
  <si>
    <t>AMINE ELMAKSOUR RAYEN</t>
  </si>
  <si>
    <t>chakroun dhiya edine</t>
  </si>
  <si>
    <t>4J+4J</t>
  </si>
  <si>
    <t>04/51630</t>
  </si>
  <si>
    <t>MOUHAMED ELMEHDI ELGHZEL</t>
  </si>
  <si>
    <t>NA7553863P</t>
  </si>
  <si>
    <t>4 j+4 J</t>
  </si>
  <si>
    <t>8 +6J</t>
  </si>
  <si>
    <t>820 LE 07/03</t>
  </si>
  <si>
    <t>4 j+2+3J</t>
  </si>
  <si>
    <t>PROLONGATION  06/01</t>
  </si>
  <si>
    <t>320+160+240</t>
  </si>
  <si>
    <t>nabil hssine</t>
  </si>
  <si>
    <t>14/13340</t>
  </si>
  <si>
    <t>TOUNSI FRAJI</t>
  </si>
  <si>
    <t>15 j+6j+1J</t>
  </si>
  <si>
    <t>H294909</t>
  </si>
  <si>
    <t>prolongation jusqu’à 28</t>
  </si>
  <si>
    <t>1050+390+100</t>
  </si>
  <si>
    <t>MILED IBN ELFOURAT</t>
  </si>
  <si>
    <t>15AD76038</t>
  </si>
  <si>
    <t>231 TU 591</t>
  </si>
  <si>
    <t>6 jours</t>
  </si>
  <si>
    <t>CSCODA FABIA</t>
  </si>
  <si>
    <t>234 TU 7462</t>
  </si>
  <si>
    <t>1J</t>
  </si>
  <si>
    <t>60+30</t>
  </si>
  <si>
    <t>AYMEN AWIDAINE</t>
  </si>
  <si>
    <t>1+8 jours</t>
  </si>
  <si>
    <t>AOUID802065A99AN80</t>
  </si>
  <si>
    <t>1 JOURS AVEC 3724</t>
  </si>
  <si>
    <t>4 j+2</t>
  </si>
  <si>
    <t>montasar boubaker</t>
  </si>
  <si>
    <t>RG5165941L</t>
  </si>
  <si>
    <t>320+160</t>
  </si>
  <si>
    <t>NADIA CHOURABI</t>
  </si>
  <si>
    <t>4 jours</t>
  </si>
  <si>
    <t>09/217915</t>
  </si>
  <si>
    <t>caution solitaire</t>
  </si>
  <si>
    <t>RACHA ELSOUISSI</t>
  </si>
  <si>
    <t>14/182739</t>
  </si>
  <si>
    <t>WISSEM ATIA</t>
  </si>
  <si>
    <t>14/157835</t>
  </si>
  <si>
    <t>adel elzrelli</t>
  </si>
  <si>
    <t>223 TU 7859</t>
  </si>
  <si>
    <t>22AP15148</t>
  </si>
  <si>
    <t>AHMED ELOUYEN</t>
  </si>
  <si>
    <t>3 +2+2+2</t>
  </si>
  <si>
    <t>14/115894</t>
  </si>
  <si>
    <t>BILEL RAOUF AMOR ELRAYENI</t>
  </si>
  <si>
    <t>3+2+2+2</t>
  </si>
  <si>
    <t>NYJ99ZOL</t>
  </si>
  <si>
    <t>240+210+210</t>
  </si>
  <si>
    <t>15 j</t>
  </si>
  <si>
    <t>270+10 LAV</t>
  </si>
  <si>
    <t>mouhamed elmechri</t>
  </si>
  <si>
    <t>21AJ40796</t>
  </si>
  <si>
    <t>CAUTION ESPECE 1000</t>
  </si>
  <si>
    <t>15 J+7J+1j</t>
  </si>
  <si>
    <t>accident+ credit 200</t>
  </si>
  <si>
    <t>500+550+820</t>
  </si>
  <si>
    <t>marzouk riyadh</t>
  </si>
  <si>
    <t>14/76648</t>
  </si>
  <si>
    <t>15 J+7J</t>
  </si>
  <si>
    <t xml:space="preserve">accident+PROLONGATION </t>
  </si>
  <si>
    <t>500+550</t>
  </si>
  <si>
    <t>SOUISSI IBTISSEM</t>
  </si>
  <si>
    <t>14/172330</t>
  </si>
  <si>
    <t>100+50 LE 09/03</t>
  </si>
  <si>
    <t>abd karimelktari</t>
  </si>
  <si>
    <t>14/107491</t>
  </si>
  <si>
    <t>abir boukhris</t>
  </si>
  <si>
    <t>16/101720</t>
  </si>
  <si>
    <t>50+150</t>
  </si>
  <si>
    <t>ADEL KACEM</t>
  </si>
  <si>
    <t>6+6+2</t>
  </si>
  <si>
    <t>19AJ93093</t>
  </si>
  <si>
    <t>50DT essence</t>
  </si>
  <si>
    <t>4+11+7+2</t>
  </si>
  <si>
    <t>AISSA KHLIFA</t>
  </si>
  <si>
    <t>14/109555</t>
  </si>
  <si>
    <t>ELGHARAS BAHA EDDINE</t>
  </si>
  <si>
    <t>4 +11+7+2</t>
  </si>
  <si>
    <t>14/135531</t>
  </si>
  <si>
    <t>6 J+6J+2j</t>
  </si>
  <si>
    <t>3 +2j</t>
  </si>
  <si>
    <t>atef elgasab</t>
  </si>
  <si>
    <t>14AA80950</t>
  </si>
  <si>
    <t>3+2 J</t>
  </si>
  <si>
    <t>240+210</t>
  </si>
  <si>
    <t>elgasab fadi</t>
  </si>
  <si>
    <t>14/121842</t>
  </si>
  <si>
    <t>IMED MEGDHICH</t>
  </si>
  <si>
    <t>011269101004</t>
  </si>
  <si>
    <t>400+60</t>
  </si>
  <si>
    <t>NAJIBA MARZOUK</t>
  </si>
  <si>
    <t>920769101427</t>
  </si>
  <si>
    <t>6 J+6J</t>
  </si>
  <si>
    <t>CHANGEMENT 6249</t>
  </si>
  <si>
    <t>salwa charef</t>
  </si>
  <si>
    <t>8 jours</t>
  </si>
  <si>
    <t>sami gafsia</t>
  </si>
  <si>
    <t>MOURAD MARZOUK</t>
  </si>
  <si>
    <t>40+3 j</t>
  </si>
  <si>
    <t>1000+1000 LE 20/01+450</t>
  </si>
  <si>
    <t>BEN HOUNAYDA ELHADI</t>
  </si>
  <si>
    <t>80+400+10</t>
  </si>
  <si>
    <t>bousrih lotfi</t>
  </si>
  <si>
    <t>M16938402J</t>
  </si>
  <si>
    <t>13 JOURS</t>
  </si>
  <si>
    <t>2 NV</t>
  </si>
  <si>
    <t>500+240</t>
  </si>
  <si>
    <t>elmdimag najwa</t>
  </si>
  <si>
    <t>317002UCD01</t>
  </si>
  <si>
    <t>NAZIH SIDAINE</t>
  </si>
  <si>
    <t>14/34129</t>
  </si>
  <si>
    <t>ROCHDI BEN SALAH</t>
  </si>
  <si>
    <t>15AT05347</t>
  </si>
  <si>
    <t xml:space="preserve">300 E CAUTION </t>
  </si>
  <si>
    <t>HAMDI BOUSRIH</t>
  </si>
  <si>
    <t>mouhamed antar</t>
  </si>
  <si>
    <t>1sur4</t>
  </si>
  <si>
    <t>12 j+4J</t>
  </si>
  <si>
    <t>630+270le10/01</t>
  </si>
  <si>
    <t>2J</t>
  </si>
  <si>
    <t xml:space="preserve">11 J ANCIEN </t>
  </si>
  <si>
    <t>800+260 LE 11/01</t>
  </si>
  <si>
    <t>140 LE 11/01</t>
  </si>
  <si>
    <t>21AY15695</t>
  </si>
  <si>
    <t>211 TU 509</t>
  </si>
  <si>
    <t>10J</t>
  </si>
  <si>
    <t>ROCHDI ELSGHAYER</t>
  </si>
  <si>
    <t>KIA GX</t>
  </si>
  <si>
    <t>12 jours</t>
  </si>
  <si>
    <t>515203892W</t>
  </si>
  <si>
    <t xml:space="preserve">800+420 le 11/01 </t>
  </si>
  <si>
    <t>PRPLONGATION</t>
  </si>
  <si>
    <t>bassem sliman</t>
  </si>
  <si>
    <t>11 JOURS</t>
  </si>
  <si>
    <t>LT5183771G</t>
  </si>
  <si>
    <t>CAMILLERI TERENCE</t>
  </si>
  <si>
    <t>13BD31503</t>
  </si>
  <si>
    <t>WAFA BOUKARAA</t>
  </si>
  <si>
    <t>021142300528</t>
  </si>
  <si>
    <t>4+11</t>
  </si>
  <si>
    <t>ben khdija ACHWAK</t>
  </si>
  <si>
    <t>VR5743752M</t>
  </si>
  <si>
    <t>BOUJNEH MOUHAMED</t>
  </si>
  <si>
    <t>14/84906</t>
  </si>
  <si>
    <t>4 +11</t>
  </si>
  <si>
    <t>20 j+5J</t>
  </si>
  <si>
    <t>1400+350</t>
  </si>
  <si>
    <t>mourad elmrabet</t>
  </si>
  <si>
    <t>14/27544</t>
  </si>
  <si>
    <t>10+10+10+10</t>
  </si>
  <si>
    <t>1+3+13</t>
  </si>
  <si>
    <t>AISSA RAYEN</t>
  </si>
  <si>
    <t>B464041734</t>
  </si>
  <si>
    <t>accident avec 2061 acc 2000 changement 2059</t>
  </si>
  <si>
    <t>HAYTHEM CHAKROUN</t>
  </si>
  <si>
    <t>9 jours</t>
  </si>
  <si>
    <t>300+40</t>
  </si>
  <si>
    <t>0312155-06</t>
  </si>
  <si>
    <t>TRANSFERT TUNIS</t>
  </si>
  <si>
    <t>tawfik bouseta</t>
  </si>
  <si>
    <t>223 TU 9308</t>
  </si>
  <si>
    <t>14/40872</t>
  </si>
  <si>
    <t>déjà 20jours +cachet sur prolongation</t>
  </si>
  <si>
    <t>800+800LE20/12+1000 le 24/12+40le07/01</t>
  </si>
  <si>
    <t>nassim ben salah</t>
  </si>
  <si>
    <t>20 +13</t>
  </si>
  <si>
    <t>20AD29580</t>
  </si>
  <si>
    <t>cachet sur prolongation</t>
  </si>
  <si>
    <t>imed chamli</t>
  </si>
  <si>
    <t>14/81772</t>
  </si>
  <si>
    <t>PROLONGATION JUSQUA 10/01</t>
  </si>
  <si>
    <t>jawedi sameh</t>
  </si>
  <si>
    <t>010588-3334</t>
  </si>
  <si>
    <t>transfert avec ahla w ahla tunis</t>
  </si>
  <si>
    <t>moufid aissa</t>
  </si>
  <si>
    <t>14/15462</t>
  </si>
  <si>
    <t>akrem eljbeli</t>
  </si>
  <si>
    <t>10 j+3J</t>
  </si>
  <si>
    <t>14/166913</t>
  </si>
  <si>
    <t>BASMA MANSOUR</t>
  </si>
  <si>
    <t>10 j+11j</t>
  </si>
  <si>
    <t>MAHEUR ELJALLED</t>
  </si>
  <si>
    <t>15AA23620</t>
  </si>
  <si>
    <t>0+</t>
  </si>
  <si>
    <t>MALEK IBN ELAZREK</t>
  </si>
  <si>
    <t>14/129791</t>
  </si>
  <si>
    <t>270 CREDIT 3ALA GHAZI-100 LE 25/03/2023</t>
  </si>
  <si>
    <t>20 jours</t>
  </si>
  <si>
    <t>ibtissem souissi</t>
  </si>
  <si>
    <t>200+160+20</t>
  </si>
  <si>
    <t>JOOBEUR CHIHEB</t>
  </si>
  <si>
    <t>8+1+1</t>
  </si>
  <si>
    <t>16AY13392</t>
  </si>
  <si>
    <t>490 ancien credit+100MANSOUR</t>
  </si>
  <si>
    <t>500 le 26/12+300 LE 29/12+100DT LE02/01+CHEQUE300</t>
  </si>
  <si>
    <t>10 j+8j</t>
  </si>
  <si>
    <t>900+720 verement</t>
  </si>
  <si>
    <t>sara elsayedi</t>
  </si>
  <si>
    <t>20AW13952</t>
  </si>
  <si>
    <t>wahiba krifa</t>
  </si>
  <si>
    <t>anas elakhel</t>
  </si>
  <si>
    <t>GO5149380P</t>
  </si>
  <si>
    <t>200E+50DT</t>
  </si>
  <si>
    <t>10 J+10J</t>
  </si>
  <si>
    <t>350CHEQUE +450 ESPECE+400 A ZOUHAIER+370VERSEMENT</t>
  </si>
  <si>
    <t>1+3+2+3+2+2+6</t>
  </si>
  <si>
    <t>WAEL ELAJILI</t>
  </si>
  <si>
    <t>16AC71079</t>
  </si>
  <si>
    <t>KHALED BOULILA</t>
  </si>
  <si>
    <t>7j</t>
  </si>
  <si>
    <t>1 jours avec noir</t>
  </si>
  <si>
    <t xml:space="preserve">payer déjà 90essence plein </t>
  </si>
  <si>
    <t>90essence +360</t>
  </si>
  <si>
    <t>AHMED MANSOUR</t>
  </si>
  <si>
    <t>22AM93944</t>
  </si>
  <si>
    <t>YASMINE ELMKHININI</t>
  </si>
  <si>
    <t>22AI23550</t>
  </si>
  <si>
    <t>marwen elbedoui</t>
  </si>
  <si>
    <t>14/107190</t>
  </si>
  <si>
    <t>MOUHAMED ELSADEK ELZRELI</t>
  </si>
  <si>
    <t>14/46309</t>
  </si>
  <si>
    <t>AISSA NEBIL</t>
  </si>
  <si>
    <t>14AK28173</t>
  </si>
  <si>
    <t>ANIS BOUBAKER</t>
  </si>
  <si>
    <t>4J+6+17 j</t>
  </si>
  <si>
    <t>19AB22998</t>
  </si>
  <si>
    <t xml:space="preserve">BASSEM BOUBAKER </t>
  </si>
  <si>
    <t>15AL24580</t>
  </si>
  <si>
    <t>4J AVEC 509</t>
  </si>
  <si>
    <t>1320+60essence</t>
  </si>
  <si>
    <t>800+1800 le 23/12</t>
  </si>
  <si>
    <t>1+3</t>
  </si>
  <si>
    <t>belg</t>
  </si>
  <si>
    <t>bousrih olfa</t>
  </si>
  <si>
    <t>30+11+6</t>
  </si>
  <si>
    <t>14/78186</t>
  </si>
  <si>
    <t>نهج محمد القنوني حي القنوني حي الرياض1</t>
  </si>
  <si>
    <t>1+3+2+3+2+2</t>
  </si>
  <si>
    <t>180+le 18/12-120+120LE21/12+240</t>
  </si>
  <si>
    <t>NEZIH SIDAINE</t>
  </si>
  <si>
    <t>500+700le 09/12+600LE20/12+1000 le 26/12</t>
  </si>
  <si>
    <t>شارع الحبيب بورقيبة قصر هلال</t>
  </si>
  <si>
    <t>imen arjoun</t>
  </si>
  <si>
    <t>21AT03356</t>
  </si>
  <si>
    <t>800+800LE20/12</t>
  </si>
  <si>
    <t>ELSAAFI MAHEUR</t>
  </si>
  <si>
    <t>1 J</t>
  </si>
  <si>
    <t>accident 2000</t>
  </si>
  <si>
    <t>10+1 j</t>
  </si>
  <si>
    <t>ADEL JGHERIME</t>
  </si>
  <si>
    <t>14/46490</t>
  </si>
  <si>
    <t>SAHBI ELMOKHTAR</t>
  </si>
  <si>
    <t>160+80 LE 22/12</t>
  </si>
  <si>
    <t>SIRINE MIGAW</t>
  </si>
  <si>
    <t>14/180071</t>
  </si>
  <si>
    <t>نهج الاستقلال صيادة المنستير</t>
  </si>
  <si>
    <t>AFIF BOUNAWARA</t>
  </si>
  <si>
    <t>14/133027</t>
  </si>
  <si>
    <t>130+10</t>
  </si>
  <si>
    <t xml:space="preserve">نهج جبنيانة قصر هلال </t>
  </si>
  <si>
    <t>AWISAWI SLAH</t>
  </si>
  <si>
    <t>15/124032</t>
  </si>
  <si>
    <t>0,1+</t>
  </si>
  <si>
    <t>100+160</t>
  </si>
  <si>
    <t>مدرسة بئر العربي بوحجلة الاحواز</t>
  </si>
  <si>
    <t>MHENI MOUHAMED</t>
  </si>
  <si>
    <t>30+11j</t>
  </si>
  <si>
    <t>1+3+2+3+2</t>
  </si>
  <si>
    <t>180+le 18/12-120</t>
  </si>
  <si>
    <t>10+10 J</t>
  </si>
  <si>
    <t>changement 2310</t>
  </si>
  <si>
    <t>500+700le 09/12</t>
  </si>
  <si>
    <t>30+14</t>
  </si>
  <si>
    <t>600 totale te3 7esba +80 tharbet karhba</t>
  </si>
  <si>
    <t xml:space="preserve">ANCIEN 850 </t>
  </si>
  <si>
    <t>250+ 1000 le 08/12+1000 le 09/12+500 le15/12</t>
  </si>
  <si>
    <t>farah elhaj</t>
  </si>
  <si>
    <t>17A163106</t>
  </si>
  <si>
    <t>450+le 17/12-200</t>
  </si>
  <si>
    <t>HSSAN BOUZWITA KARIM</t>
  </si>
  <si>
    <t>طريق بيهانة بوحجر المنستير</t>
  </si>
  <si>
    <t>rami alaribi</t>
  </si>
  <si>
    <t>14/126157</t>
  </si>
  <si>
    <t>نهج بئر بوطزة المكين</t>
  </si>
  <si>
    <t>160+20</t>
  </si>
  <si>
    <t>tappissier</t>
  </si>
  <si>
    <t>14 jours</t>
  </si>
  <si>
    <t>نهج السودان-المكنين</t>
  </si>
  <si>
    <t>changemant avec 6249</t>
  </si>
  <si>
    <t>780+60</t>
  </si>
  <si>
    <t>MILED NEJIB</t>
  </si>
  <si>
    <t>LE 14/12-70 le 16/12-100</t>
  </si>
  <si>
    <t>TAREK JABALLAH</t>
  </si>
  <si>
    <t>16/60713</t>
  </si>
  <si>
    <t>20 moufid</t>
  </si>
  <si>
    <t>LE 14/12-130+le16/12-20</t>
  </si>
  <si>
    <t>13 jours</t>
  </si>
  <si>
    <t>1J+3 J+2J</t>
  </si>
  <si>
    <t>280+120</t>
  </si>
  <si>
    <t>WALID EL MOKHTAR</t>
  </si>
  <si>
    <t>16/76494</t>
  </si>
  <si>
    <t>حي البزكة السرس - الكاف</t>
  </si>
  <si>
    <t>KHALDOUN ELHAJ</t>
  </si>
  <si>
    <t>14/118511</t>
  </si>
  <si>
    <t>total37j</t>
  </si>
  <si>
    <t>بوحجر -صيادة</t>
  </si>
  <si>
    <t>Clio</t>
  </si>
  <si>
    <t>420+10LAV</t>
  </si>
  <si>
    <t>mohamed khames hadj</t>
  </si>
  <si>
    <t>19AB13518</t>
  </si>
  <si>
    <t>480+20LAV</t>
  </si>
  <si>
    <t>ahmed ra2is markez</t>
  </si>
  <si>
    <t>20H</t>
  </si>
  <si>
    <t>30 jours</t>
  </si>
  <si>
    <t>69360</t>
  </si>
  <si>
    <t>سقانص المنستير</t>
  </si>
  <si>
    <t>LE 14/12-70</t>
  </si>
  <si>
    <t>fayza horrigue</t>
  </si>
  <si>
    <t>31J</t>
  </si>
  <si>
    <t>06827914</t>
  </si>
  <si>
    <t>14/79667</t>
  </si>
  <si>
    <t>1000+400 le 10/12+400LE 11/12</t>
  </si>
  <si>
    <t>880791202779</t>
  </si>
  <si>
    <t>sabeur joobeur</t>
  </si>
  <si>
    <t>4J+6 j</t>
  </si>
  <si>
    <t>polo 8</t>
  </si>
  <si>
    <t>21AT68934</t>
  </si>
  <si>
    <t>05حي الناظور الثاني قصيبة المديوني المنستير</t>
  </si>
  <si>
    <t>1J+29J+4</t>
  </si>
  <si>
    <t>1 jours avec i20</t>
  </si>
  <si>
    <t>250+ 1000 le 08/12+1000 le 09/12</t>
  </si>
  <si>
    <t>17 JOURS</t>
  </si>
  <si>
    <t>CHAG 6272</t>
  </si>
  <si>
    <t>20+400le 9/12+600 LE 14/03</t>
  </si>
  <si>
    <t>elbedwi chourouk</t>
  </si>
  <si>
    <t>14/167211</t>
  </si>
  <si>
    <t>elgafsi zouhaier</t>
  </si>
  <si>
    <t>020842300313</t>
  </si>
  <si>
    <t>910+455</t>
  </si>
  <si>
    <t>15 jours</t>
  </si>
  <si>
    <t>320+580</t>
  </si>
  <si>
    <t>MARZOUK FARES</t>
  </si>
  <si>
    <t>14/123923</t>
  </si>
  <si>
    <t>24/09/2013</t>
  </si>
  <si>
    <t>AIMIR SASSI</t>
  </si>
  <si>
    <t>5+6+5+2 j</t>
  </si>
  <si>
    <t>13CA08308</t>
  </si>
  <si>
    <t>20A033931</t>
  </si>
  <si>
    <t>ben khdija charfi</t>
  </si>
  <si>
    <t>VR56117264</t>
  </si>
  <si>
    <t>500+500+130</t>
  </si>
  <si>
    <t>CHEZ moufid</t>
  </si>
  <si>
    <t>100+170</t>
  </si>
  <si>
    <t>SAMI kIBAN</t>
  </si>
  <si>
    <t>14/893914</t>
  </si>
  <si>
    <t>11 J</t>
  </si>
  <si>
    <t>350+120+320LE12/01</t>
  </si>
  <si>
    <t>walid el mokhtar</t>
  </si>
  <si>
    <t>5+6+5+2j</t>
  </si>
  <si>
    <t>390+320+130</t>
  </si>
  <si>
    <t>ben salem wael</t>
  </si>
  <si>
    <t>mohamed ali jarjir</t>
  </si>
  <si>
    <t>18AF16028</t>
  </si>
  <si>
    <t>21AG54171</t>
  </si>
  <si>
    <t>TANSFERT A TUNIS PAR ZOUHAIER ALLER RETOUR</t>
  </si>
  <si>
    <t xml:space="preserve">1600+60essence+30 </t>
  </si>
  <si>
    <t>samir elajili</t>
  </si>
  <si>
    <t>14/99813</t>
  </si>
  <si>
    <t>20AN9749</t>
  </si>
  <si>
    <t>5+6+5 j</t>
  </si>
  <si>
    <t>mouhamed najeh el saafi</t>
  </si>
  <si>
    <t>3+2 jours</t>
  </si>
  <si>
    <t>280+100</t>
  </si>
  <si>
    <t>390+320</t>
  </si>
  <si>
    <t>7+3+10+30 j</t>
  </si>
  <si>
    <t>حي الرياض سقانص المنستير</t>
  </si>
  <si>
    <t>jawher el ajili</t>
  </si>
  <si>
    <t>14/155304</t>
  </si>
  <si>
    <t>20LAV+850+60</t>
  </si>
  <si>
    <t>mouhamed ali elsakli</t>
  </si>
  <si>
    <t>2 jours avec mahindra</t>
  </si>
  <si>
    <t>kia PICANTO</t>
  </si>
  <si>
    <t>THRAB PARA CHOC</t>
  </si>
  <si>
    <t>ABD LATIF KAMEL</t>
  </si>
  <si>
    <t>14/57299</t>
  </si>
  <si>
    <t>160+10LAV</t>
  </si>
  <si>
    <t>caution 810</t>
  </si>
  <si>
    <t>changement 2311</t>
  </si>
  <si>
    <t>DONIA ELZARRED</t>
  </si>
  <si>
    <t>14/129757</t>
  </si>
  <si>
    <t>changement 6273</t>
  </si>
  <si>
    <t>SAFA ELZARRED</t>
  </si>
  <si>
    <t>14/116483</t>
  </si>
  <si>
    <t>180+10lav</t>
  </si>
  <si>
    <t>BILEL SALAH</t>
  </si>
  <si>
    <t>11 +3+3+2</t>
  </si>
  <si>
    <t>U110K1184H</t>
  </si>
  <si>
    <t>650+100+195+195+120</t>
  </si>
  <si>
    <t>changement i20</t>
  </si>
  <si>
    <t>paye</t>
  </si>
  <si>
    <t>SAMIR MHENI</t>
  </si>
  <si>
    <t>14AC20462</t>
  </si>
  <si>
    <t>11 +3+3</t>
  </si>
  <si>
    <t>650+100+195+195</t>
  </si>
  <si>
    <t>1 +3</t>
  </si>
  <si>
    <t>160+80+80</t>
  </si>
  <si>
    <t>elgsas samir</t>
  </si>
  <si>
    <t>wissem atia</t>
  </si>
  <si>
    <t>140+55</t>
  </si>
  <si>
    <t>12 j+1 j</t>
  </si>
  <si>
    <t>1 j avec mahindra</t>
  </si>
  <si>
    <t>400+400</t>
  </si>
  <si>
    <t>21+9 j</t>
  </si>
  <si>
    <t>DN2092453DR</t>
  </si>
  <si>
    <t>970+1000</t>
  </si>
  <si>
    <t>KHAYRI BELTAYEB</t>
  </si>
  <si>
    <t>16/59671</t>
  </si>
  <si>
    <t>abd jallil marzouk</t>
  </si>
  <si>
    <t>14/55050</t>
  </si>
  <si>
    <t>afef souid</t>
  </si>
  <si>
    <t>14/89359</t>
  </si>
  <si>
    <t>01/288200</t>
  </si>
  <si>
    <t>عمارة 56 شقة11 منوبة الوسطى</t>
  </si>
  <si>
    <t>jerbi melynda</t>
  </si>
  <si>
    <t>19AJ33387</t>
  </si>
  <si>
    <t>100 +390</t>
  </si>
  <si>
    <t>bacem bouslim</t>
  </si>
  <si>
    <t>14/99023</t>
  </si>
  <si>
    <t>نهج الأردن الوردانين المنستير</t>
  </si>
  <si>
    <t>11 jours</t>
  </si>
  <si>
    <t>650+100</t>
  </si>
  <si>
    <t>rami elmiled</t>
  </si>
  <si>
    <t>16/45973</t>
  </si>
  <si>
    <t>شارع فرحات حشاد الوردانين المنستير</t>
  </si>
  <si>
    <t>wissem bougilla</t>
  </si>
  <si>
    <t>14/65562</t>
  </si>
  <si>
    <t xml:space="preserve">02نهج أسد بن الفرات صيادة </t>
  </si>
  <si>
    <t>ABDALLAH NEJAH</t>
  </si>
  <si>
    <t>18AF16183</t>
  </si>
  <si>
    <t>ahmed ben tiba</t>
  </si>
  <si>
    <t>14/165288</t>
  </si>
  <si>
    <t>نهج فلسطين جمال المنستير</t>
  </si>
  <si>
    <t>DE MANSOUR</t>
  </si>
  <si>
    <t>BOURAWI MAJRI</t>
  </si>
  <si>
    <t>22AG51446</t>
  </si>
  <si>
    <t xml:space="preserve">HALA BOUSETTA </t>
  </si>
  <si>
    <t>14/150270</t>
  </si>
  <si>
    <t xml:space="preserve">jihen el nasri </t>
  </si>
  <si>
    <t>7+1+11+1J</t>
  </si>
  <si>
    <t>AHMED A 19/33</t>
  </si>
  <si>
    <t>mourad ben henda</t>
  </si>
  <si>
    <t>11j</t>
  </si>
  <si>
    <t>BBZZ45062</t>
  </si>
  <si>
    <t>0057756400L</t>
  </si>
  <si>
    <t xml:space="preserve">500 ESPECE +1000 CHEQUE +1700  CHEQUE </t>
  </si>
  <si>
    <t>makrem elfadhel</t>
  </si>
  <si>
    <t>mouhamed majdi el bahri</t>
  </si>
  <si>
    <t>14/153002</t>
  </si>
  <si>
    <t>IFAWI AMAL</t>
  </si>
  <si>
    <t>14/163721</t>
  </si>
  <si>
    <t>transfert par zouhaier a tounis</t>
  </si>
  <si>
    <t xml:space="preserve">1000 CAUTION </t>
  </si>
  <si>
    <t>FIRAS ZARRED</t>
  </si>
  <si>
    <t>14/140792</t>
  </si>
  <si>
    <t>hichem dheflawi</t>
  </si>
  <si>
    <t>14/59884</t>
  </si>
  <si>
    <t>2J +1J</t>
  </si>
  <si>
    <t>1 J AVEC 2061</t>
  </si>
  <si>
    <t>100+140</t>
  </si>
  <si>
    <t>224 TU 2308</t>
  </si>
  <si>
    <t>270+10LAV</t>
  </si>
  <si>
    <t>9 JOURS</t>
  </si>
  <si>
    <t>NEBIL ABD LATIF</t>
  </si>
  <si>
    <t>21AC63446</t>
  </si>
  <si>
    <t>17 jours</t>
  </si>
  <si>
    <t>100essence+1000+140</t>
  </si>
  <si>
    <t>IBN YOUSSEF MOUHAMED</t>
  </si>
  <si>
    <t>DO1000J2641</t>
  </si>
  <si>
    <t>siwar el hadar</t>
  </si>
  <si>
    <t>14/131984</t>
  </si>
  <si>
    <t xml:space="preserve">CREDIT CHEZ MOUFID </t>
  </si>
  <si>
    <t>avec 400 credit de rbh</t>
  </si>
  <si>
    <t>CHAKER MARZOUK</t>
  </si>
  <si>
    <t>X828179</t>
  </si>
  <si>
    <t>khoja alexandra</t>
  </si>
  <si>
    <t>khodj755258AM9AS17</t>
  </si>
  <si>
    <t xml:space="preserve">TRANSFERT TUNIS PAR ZOUHAIER 50DT </t>
  </si>
  <si>
    <t>500 LE 14/03/23</t>
  </si>
  <si>
    <t>05/75963</t>
  </si>
  <si>
    <t>2000 caution</t>
  </si>
  <si>
    <t>bougila amel</t>
  </si>
  <si>
    <t>dabebi sana</t>
  </si>
  <si>
    <t>14/78665</t>
  </si>
  <si>
    <t>AHMED BEN TIBA</t>
  </si>
  <si>
    <t>elhssine boubaker</t>
  </si>
  <si>
    <t>14/98330</t>
  </si>
  <si>
    <t>280+30tharbet elkarhba</t>
  </si>
  <si>
    <t>MOUHAMED ALI KTARI</t>
  </si>
  <si>
    <t>1j</t>
  </si>
  <si>
    <t>jihen elnasri</t>
  </si>
  <si>
    <t>7 j</t>
  </si>
  <si>
    <t>hassen hadj mansour</t>
  </si>
  <si>
    <t>26/10/20222</t>
  </si>
  <si>
    <t>2j/70</t>
  </si>
  <si>
    <t>140+15LAV</t>
  </si>
  <si>
    <t>ACCIDENT</t>
  </si>
  <si>
    <t>540+540+180</t>
  </si>
  <si>
    <t>EL SAHBI ELMOKHTAR</t>
  </si>
  <si>
    <t>80+10</t>
  </si>
  <si>
    <t>18/10/20222</t>
  </si>
  <si>
    <t>8j/70</t>
  </si>
  <si>
    <t>IHEB KHLIFA</t>
  </si>
  <si>
    <t>14/162924</t>
  </si>
  <si>
    <t>MOHAMED ZAKHAMA</t>
  </si>
  <si>
    <t>14/103142</t>
  </si>
  <si>
    <t>,</t>
  </si>
  <si>
    <t>cheque 2054244</t>
  </si>
  <si>
    <t>CHEQUE 3500</t>
  </si>
  <si>
    <t>طريق منزل فارسي المكنين</t>
  </si>
  <si>
    <t>13CC02792</t>
  </si>
  <si>
    <t>150E+10dt +3E</t>
  </si>
  <si>
    <t>ali aissa</t>
  </si>
  <si>
    <t>14/70295</t>
  </si>
  <si>
    <t xml:space="preserve">de la part de mehdi/ADEL </t>
  </si>
  <si>
    <t>160+10lav</t>
  </si>
  <si>
    <t>10J/60</t>
  </si>
  <si>
    <t>SAMIR SOUISSI</t>
  </si>
  <si>
    <t>14/131026</t>
  </si>
  <si>
    <t>100essence+490</t>
  </si>
  <si>
    <t>190+320</t>
  </si>
  <si>
    <t>iheb khlifa</t>
  </si>
  <si>
    <t>2j/60</t>
  </si>
  <si>
    <t>250E</t>
  </si>
  <si>
    <t>YACINE ELHASSENI</t>
  </si>
  <si>
    <t>rw</t>
  </si>
  <si>
    <t>14/170011</t>
  </si>
  <si>
    <t>ضارع الجمهورية المكنين</t>
  </si>
  <si>
    <t>10j/70</t>
  </si>
  <si>
    <t>nejah souissi</t>
  </si>
  <si>
    <t>15AF90195</t>
  </si>
  <si>
    <t>7J</t>
  </si>
  <si>
    <t xml:space="preserve">AISSA NADRA </t>
  </si>
  <si>
    <t>8j</t>
  </si>
  <si>
    <t>18 jours</t>
  </si>
  <si>
    <t>18j/70</t>
  </si>
  <si>
    <t>30J/70</t>
  </si>
  <si>
    <t>200+1000+500+400</t>
  </si>
  <si>
    <t>150E+90DT</t>
  </si>
  <si>
    <t>SEIF ELDINE ELADWENI</t>
  </si>
  <si>
    <t>10/10/222</t>
  </si>
  <si>
    <t>14/137205</t>
  </si>
  <si>
    <t>boubaker ridha</t>
  </si>
  <si>
    <t>14/133600</t>
  </si>
  <si>
    <t>ali bandoula</t>
  </si>
  <si>
    <t>14/149190</t>
  </si>
  <si>
    <t>2j/90</t>
  </si>
  <si>
    <t>hakim dhib</t>
  </si>
  <si>
    <t>mohamed maatallah</t>
  </si>
  <si>
    <t>14/83303</t>
  </si>
  <si>
    <t>sadek almegdich</t>
  </si>
  <si>
    <t>14/140519</t>
  </si>
  <si>
    <t>BASSIROU SASSAKO</t>
  </si>
  <si>
    <t>BK88LRT90</t>
  </si>
  <si>
    <t>22AD95910</t>
  </si>
  <si>
    <t>140+15lav</t>
  </si>
  <si>
    <t>SANA AISSA</t>
  </si>
  <si>
    <t>14AT86860</t>
  </si>
  <si>
    <t>16 jours</t>
  </si>
  <si>
    <t>16J</t>
  </si>
  <si>
    <t xml:space="preserve">320ضربت الكرهبة </t>
  </si>
  <si>
    <t>SAYED ALI TIBAWI</t>
  </si>
  <si>
    <t>TR</t>
  </si>
  <si>
    <t>DEB/2015/R/6543</t>
  </si>
  <si>
    <t xml:space="preserve">Transfert </t>
  </si>
  <si>
    <t>elafif hamza bounawara</t>
  </si>
  <si>
    <t>retour transfert de sfax avec zouhaier</t>
  </si>
  <si>
    <t>ali abed</t>
  </si>
  <si>
    <t>0098501L</t>
  </si>
  <si>
    <t>changement 1j avant avec 06</t>
  </si>
  <si>
    <t>1+16+10</t>
  </si>
  <si>
    <t xml:space="preserve">1 Jour 9305+16 j </t>
  </si>
  <si>
    <t>27j</t>
  </si>
  <si>
    <t>1260+700</t>
  </si>
  <si>
    <t>640+20lav</t>
  </si>
  <si>
    <t>MOHAMED HADI ABED</t>
  </si>
  <si>
    <t>changement 4 j avant avec 72</t>
  </si>
  <si>
    <t>10j</t>
  </si>
  <si>
    <t>39نهج حنبعل المكنين</t>
  </si>
  <si>
    <t>25127963 -27127963</t>
  </si>
  <si>
    <t>mohamed salmi</t>
  </si>
  <si>
    <t>dhrab beb 700</t>
  </si>
  <si>
    <t>3j/90</t>
  </si>
  <si>
    <t>300+368</t>
  </si>
  <si>
    <t>joobeur chiheb</t>
  </si>
  <si>
    <t>NABIL MILED</t>
  </si>
  <si>
    <t>14/160651</t>
  </si>
  <si>
    <t>boudhawiya elmohsen</t>
  </si>
  <si>
    <t>14/28072</t>
  </si>
  <si>
    <t>63 نهج علي سليمان صبادة</t>
  </si>
  <si>
    <t>mohamed elnaceur marzouk</t>
  </si>
  <si>
    <t>00/364183</t>
  </si>
  <si>
    <t>13+2</t>
  </si>
  <si>
    <t>2J HYUNDAI GRIS+13J</t>
  </si>
  <si>
    <t>ines megdich</t>
  </si>
  <si>
    <t>14/70565</t>
  </si>
  <si>
    <t>6+1+8+7</t>
  </si>
  <si>
    <t>30/06/2010</t>
  </si>
  <si>
    <t>déjà prend 6 jours avec 06+1J MAHINDRA</t>
  </si>
  <si>
    <t>de la part de mehdi</t>
  </si>
  <si>
    <t xml:space="preserve"> 07/09/2022</t>
  </si>
  <si>
    <t>2+20</t>
  </si>
  <si>
    <t>2jours kia4590+6158</t>
  </si>
  <si>
    <t>1100+640</t>
  </si>
  <si>
    <t>MOHAMED BEN HENDA</t>
  </si>
  <si>
    <t>004043418002</t>
  </si>
  <si>
    <t>6j/90+15lav</t>
  </si>
  <si>
    <t>201نهج ابن خلدون -جمال</t>
  </si>
  <si>
    <t>HASSEN HADJ MANSOUR</t>
  </si>
  <si>
    <t>7 Jours</t>
  </si>
  <si>
    <t>CAUTION 700</t>
  </si>
  <si>
    <t>7J/80</t>
  </si>
  <si>
    <t>12+8jours</t>
  </si>
  <si>
    <t>VIDEO/80 NP dans l'ancien  de 12j</t>
  </si>
  <si>
    <t>12+7J/70</t>
  </si>
  <si>
    <t>560+80</t>
  </si>
  <si>
    <t>KAIS ELKTARI</t>
  </si>
  <si>
    <t>14/159403</t>
  </si>
  <si>
    <t>20j/90</t>
  </si>
  <si>
    <t>sami gafisia</t>
  </si>
  <si>
    <t>1073680924</t>
  </si>
  <si>
    <t>نهج فلسطين قصر هلال-المنستير</t>
  </si>
  <si>
    <t>MOHAMED SALAH GHADHAB</t>
  </si>
  <si>
    <t>14/3757</t>
  </si>
  <si>
    <t>نهج دمشق المكنين-المنستير</t>
  </si>
  <si>
    <t>nour bourawi</t>
  </si>
  <si>
    <t>19AG88129</t>
  </si>
  <si>
    <t>DÉJÀ PREND 2 J 2061 ACC160</t>
  </si>
  <si>
    <t>نهج خالد ابن الوليد لمطة</t>
  </si>
  <si>
    <t>14/54641</t>
  </si>
  <si>
    <t>5j/70</t>
  </si>
  <si>
    <t>NOURHEN AJILI</t>
  </si>
  <si>
    <t>173665-803</t>
  </si>
  <si>
    <t>18j/80</t>
  </si>
  <si>
    <t>1480+15LAV+5DT</t>
  </si>
  <si>
    <t>walid elmoujahed</t>
  </si>
  <si>
    <t>H130394</t>
  </si>
  <si>
    <t>171859-218</t>
  </si>
  <si>
    <t>4+1 jours</t>
  </si>
  <si>
    <t>5J/80</t>
  </si>
  <si>
    <t>100+220le 20/12+70 LE 21/12</t>
  </si>
  <si>
    <t>CHERIFI SAMIRA</t>
  </si>
  <si>
    <t>070669103032</t>
  </si>
  <si>
    <t>VIDEO</t>
  </si>
  <si>
    <t>12J/80</t>
  </si>
  <si>
    <t>kabil souissi</t>
  </si>
  <si>
    <t>18AT70298</t>
  </si>
  <si>
    <t>THRAB KARHBA</t>
  </si>
  <si>
    <t xml:space="preserve">Transfert par zouhaier à sousse </t>
  </si>
  <si>
    <t>MOHAMED EL MHETHBI</t>
  </si>
  <si>
    <t>14/63911</t>
  </si>
  <si>
    <t>400+110</t>
  </si>
  <si>
    <t xml:space="preserve">10نهج قليبية المكنين </t>
  </si>
  <si>
    <t>ahmed el bahri</t>
  </si>
  <si>
    <t>22AB54915</t>
  </si>
  <si>
    <t>8J</t>
  </si>
  <si>
    <t>NADIA KACEM</t>
  </si>
  <si>
    <t>abd elhamid jdey</t>
  </si>
  <si>
    <t>14/38199</t>
  </si>
  <si>
    <t>akrem chriaa</t>
  </si>
  <si>
    <t>6 +6 +3+1</t>
  </si>
  <si>
    <t>14/152469</t>
  </si>
  <si>
    <t>06/09/2017</t>
  </si>
  <si>
    <t>520+800+110</t>
  </si>
  <si>
    <t>FATHI ELSGHAYER</t>
  </si>
  <si>
    <t>14/53045</t>
  </si>
  <si>
    <t>caution 950</t>
  </si>
  <si>
    <t>5j/90</t>
  </si>
  <si>
    <t>الصغيرات عميرة الفخار - المكنين</t>
  </si>
  <si>
    <t>6 +6 +3</t>
  </si>
  <si>
    <t>520+800</t>
  </si>
  <si>
    <t>MOHAMED AISSA</t>
  </si>
  <si>
    <t>MOURAD BEN HENDA</t>
  </si>
  <si>
    <t xml:space="preserve">Je met CACHET SUR PROLONGATION </t>
  </si>
  <si>
    <t>14J+6j</t>
  </si>
  <si>
    <t>enpanne en autouroute donc retour le 29/08 à 10h après rendre à 18:30h</t>
  </si>
  <si>
    <t>AVEC 2EME CONDICTEUR NEJEH BOURAWI</t>
  </si>
  <si>
    <t>SOFIENE AISSA</t>
  </si>
  <si>
    <t>20AD96948</t>
  </si>
  <si>
    <t>14J/100</t>
  </si>
  <si>
    <t>ABD SLEM SAYADI</t>
  </si>
  <si>
    <t>38</t>
  </si>
  <si>
    <t>14/74822</t>
  </si>
  <si>
    <t>26/01/2006</t>
  </si>
  <si>
    <t>38J+2 HYUNDAI B</t>
  </si>
  <si>
    <t>39J</t>
  </si>
  <si>
    <t>AISSA SABEUR</t>
  </si>
  <si>
    <t>14/173288</t>
  </si>
  <si>
    <t>4j/90</t>
  </si>
  <si>
    <t>نهج حمدة الصيادي -صيادة</t>
  </si>
  <si>
    <t>19 jours</t>
  </si>
  <si>
    <t>19J/100</t>
  </si>
  <si>
    <t>EL GATTI NESSRINE</t>
  </si>
  <si>
    <t>14/146948</t>
  </si>
  <si>
    <t xml:space="preserve">500 caution </t>
  </si>
  <si>
    <t>5ARBCHET EL KARHBA</t>
  </si>
  <si>
    <t>عدد21شارع عبد العزيز عيادة ,,</t>
  </si>
  <si>
    <t>ELSAYEDI ABD ELRAHMEN</t>
  </si>
  <si>
    <t>38 jours</t>
  </si>
  <si>
    <t>20AM39280</t>
  </si>
  <si>
    <t>19/10/2020</t>
  </si>
  <si>
    <t>HORIGUE SALIM</t>
  </si>
  <si>
    <t>4J/80</t>
  </si>
  <si>
    <t>issam chakroun</t>
  </si>
  <si>
    <t>22AE28173</t>
  </si>
  <si>
    <t>transfert avec zouhaier aller et retour  / tounes</t>
  </si>
  <si>
    <t>3J/</t>
  </si>
  <si>
    <t>300+260</t>
  </si>
  <si>
    <t>6j</t>
  </si>
  <si>
    <t>aissa dana</t>
  </si>
  <si>
    <t>21CC34686</t>
  </si>
  <si>
    <t>22AD28115</t>
  </si>
  <si>
    <t>3J/100</t>
  </si>
  <si>
    <t>NEJLA RAFIFA</t>
  </si>
  <si>
    <t xml:space="preserve">43+6 jours </t>
  </si>
  <si>
    <t>Y790453</t>
  </si>
  <si>
    <t>U1V451077A</t>
  </si>
  <si>
    <t>43j+6j</t>
  </si>
  <si>
    <t>3000+2880</t>
  </si>
  <si>
    <t>tharbet el karhba</t>
  </si>
  <si>
    <t>YONES MOHAMED ANOIR</t>
  </si>
  <si>
    <t>20AK64075</t>
  </si>
  <si>
    <t>11j avec 509+10J 3724</t>
  </si>
  <si>
    <t>21j</t>
  </si>
  <si>
    <t>YONES MOUTIA</t>
  </si>
  <si>
    <t>14/135178</t>
  </si>
  <si>
    <t>ABD FATEH MILED</t>
  </si>
  <si>
    <t>14/7517</t>
  </si>
  <si>
    <t>15j</t>
  </si>
  <si>
    <t>3j</t>
  </si>
  <si>
    <t>62dt+110E</t>
  </si>
  <si>
    <t>changement voiture</t>
  </si>
  <si>
    <t>3J/120</t>
  </si>
  <si>
    <t>AMMAR JOOBEUR</t>
  </si>
  <si>
    <t>22 jours</t>
  </si>
  <si>
    <t>14AS08300</t>
  </si>
  <si>
    <t>120/22J</t>
  </si>
  <si>
    <t>elghares marwen</t>
  </si>
  <si>
    <t xml:space="preserve">26 jours </t>
  </si>
  <si>
    <t>22AC65000</t>
  </si>
  <si>
    <t>110/26j+2j</t>
  </si>
  <si>
    <t>3080+20 lav</t>
  </si>
  <si>
    <t>fathiya mheni</t>
  </si>
  <si>
    <t>14/62100</t>
  </si>
  <si>
    <t>10j/110</t>
  </si>
  <si>
    <t>400+490</t>
  </si>
  <si>
    <t>4J/120</t>
  </si>
  <si>
    <t>5arbech el karhba</t>
  </si>
  <si>
    <t>120/4</t>
  </si>
  <si>
    <t>normalement jusqu’à 05/09</t>
  </si>
  <si>
    <t>140/20j</t>
  </si>
  <si>
    <t>reste 2 jours DÉJÀ PAS CONFIRMER</t>
  </si>
  <si>
    <t>830 E</t>
  </si>
  <si>
    <t xml:space="preserve">43 jours </t>
  </si>
  <si>
    <t>43j</t>
  </si>
  <si>
    <t>abd wahed jgirime</t>
  </si>
  <si>
    <t>14/16553</t>
  </si>
  <si>
    <t>120/7j</t>
  </si>
  <si>
    <t>hichem bousaid</t>
  </si>
  <si>
    <t>14/32340</t>
  </si>
  <si>
    <t>MOHAMED SEDKI ELZRELI</t>
  </si>
  <si>
    <t>100/2j</t>
  </si>
  <si>
    <t>A1504559412</t>
  </si>
  <si>
    <t>150/17J</t>
  </si>
  <si>
    <t>bakar elmegdich</t>
  </si>
  <si>
    <t>14/59500</t>
  </si>
  <si>
    <t>AVEC DEUXIEME CONDICTEUR</t>
  </si>
  <si>
    <t>DANS LE CONTRAT JUSQU4A 06/09</t>
  </si>
  <si>
    <t>aymen elhaj salem</t>
  </si>
  <si>
    <t>(29jours)normalement le 27aprés midi DEPANNAGE LE 6/7/8 AVEC 2059</t>
  </si>
  <si>
    <t>130/27j</t>
  </si>
  <si>
    <t>3770+120essence+10piage+70 chauffeur</t>
  </si>
  <si>
    <t>3970+840</t>
  </si>
  <si>
    <t>FADWA ELBAHRI</t>
  </si>
  <si>
    <t>19+15jours</t>
  </si>
  <si>
    <t>18AV00480</t>
  </si>
  <si>
    <t>/34j</t>
  </si>
  <si>
    <t>2000+1000+820le 26/12</t>
  </si>
  <si>
    <t xml:space="preserve">ISMAIL BOUBAKER </t>
  </si>
  <si>
    <t>14AF34724</t>
  </si>
  <si>
    <t>SAMIR BOURAWI</t>
  </si>
  <si>
    <t>031269101882</t>
  </si>
  <si>
    <t>150/14j</t>
  </si>
  <si>
    <t>20LAV+1/2 JOUR 100</t>
  </si>
  <si>
    <t>cotion 1500dt espece</t>
  </si>
  <si>
    <t>MANDHOUJ YOSRA</t>
  </si>
  <si>
    <t>40 jours</t>
  </si>
  <si>
    <t>C597642</t>
  </si>
  <si>
    <t>080491201117</t>
  </si>
  <si>
    <t>120/40J</t>
  </si>
  <si>
    <t>700E+2560dt</t>
  </si>
  <si>
    <t>TOTALE 32 jours</t>
  </si>
  <si>
    <t>toyota</t>
  </si>
  <si>
    <t>211 TU 9190</t>
  </si>
  <si>
    <t>700 le 30/08</t>
  </si>
  <si>
    <t>le 08/12 360dt</t>
  </si>
  <si>
    <t>140/21j</t>
  </si>
  <si>
    <t>930E</t>
  </si>
  <si>
    <t xml:space="preserve">21 jours </t>
  </si>
  <si>
    <t>SOUISSI SOFIANE</t>
  </si>
  <si>
    <t>18DC52514</t>
  </si>
  <si>
    <t>031269102132</t>
  </si>
  <si>
    <t>140/12j</t>
  </si>
  <si>
    <t>110/15j</t>
  </si>
  <si>
    <t>1150+500</t>
  </si>
  <si>
    <t>MIZEL ISELNA 10E</t>
  </si>
  <si>
    <t>530E</t>
  </si>
  <si>
    <t>pour ajouter 2em condicteur moufid change le contrat</t>
  </si>
  <si>
    <t>houssem souissi</t>
  </si>
  <si>
    <t>17 jous</t>
  </si>
  <si>
    <t>14AE76272</t>
  </si>
  <si>
    <t>130/17j</t>
  </si>
  <si>
    <t>CHAYMA ELKARKNI</t>
  </si>
  <si>
    <t>TOYOTA</t>
  </si>
  <si>
    <t>211 TU 9189</t>
  </si>
  <si>
    <t>20AM05074</t>
  </si>
  <si>
    <t>ACHREF ELKTARI</t>
  </si>
  <si>
    <t>081278400244</t>
  </si>
  <si>
    <t>13 jours avec 4590</t>
  </si>
  <si>
    <t>120/13J+10J</t>
  </si>
  <si>
    <t>400DT TE3 THARBA TE3 KARHBA</t>
  </si>
  <si>
    <t>6 h</t>
  </si>
  <si>
    <t>13 jours avec 4590+10 j 4591+6h 2310</t>
  </si>
  <si>
    <t>najwa elkarkni 55927128//retour 08/09/2022//400DT TE3 THARBA TE3 KARHBA</t>
  </si>
  <si>
    <t>Bader elktari</t>
  </si>
  <si>
    <t>KHAYER ALLAH OMAR</t>
  </si>
  <si>
    <t>150/30J</t>
  </si>
  <si>
    <t>1400E</t>
  </si>
  <si>
    <t>SARRA LINDA ELZARMDINI</t>
  </si>
  <si>
    <t>15AR70243</t>
  </si>
  <si>
    <t>140/3J</t>
  </si>
  <si>
    <t>14/92757</t>
  </si>
  <si>
    <t>130/7j</t>
  </si>
  <si>
    <t>200E+270dt</t>
  </si>
  <si>
    <t>anoir boubaker</t>
  </si>
  <si>
    <t>14/142153</t>
  </si>
  <si>
    <t>LOTFI KHOJA</t>
  </si>
  <si>
    <t>140/4j</t>
  </si>
  <si>
    <t>MANEL SALAH</t>
  </si>
  <si>
    <t xml:space="preserve">24 jours </t>
  </si>
  <si>
    <t>000369100977</t>
  </si>
  <si>
    <t>130/24J</t>
  </si>
  <si>
    <t>990E</t>
  </si>
  <si>
    <t>26 J+10J TOTALE 36 JOURS</t>
  </si>
  <si>
    <t>500E-200dt+700E+400E</t>
  </si>
  <si>
    <t>2000+1000</t>
  </si>
  <si>
    <t>SUP 1/2 ESSENCE</t>
  </si>
  <si>
    <t>MOUHAMED BEN HENDA</t>
  </si>
  <si>
    <t>140/7j</t>
  </si>
  <si>
    <t>980+20LAV</t>
  </si>
  <si>
    <t>RACHED JAAFER</t>
  </si>
  <si>
    <t>23 jours</t>
  </si>
  <si>
    <t>17AS35823</t>
  </si>
  <si>
    <t>/23j</t>
  </si>
  <si>
    <t>3000+20LAV</t>
  </si>
  <si>
    <t>AISSA DONIA</t>
  </si>
  <si>
    <t>F348393</t>
  </si>
  <si>
    <t>22AM89729</t>
  </si>
  <si>
    <t>AISSA SALAH</t>
  </si>
  <si>
    <t>900478300678</t>
  </si>
  <si>
    <t>140/9J</t>
  </si>
  <si>
    <t>1260+20LAV</t>
  </si>
  <si>
    <t>HATHEMI ELKTARI</t>
  </si>
  <si>
    <t>17AM51783</t>
  </si>
  <si>
    <t>changement de vehicule</t>
  </si>
  <si>
    <t>120/6j</t>
  </si>
  <si>
    <t xml:space="preserve">2 jours </t>
  </si>
  <si>
    <t>/2j</t>
  </si>
  <si>
    <t>ramzi jaafer younes</t>
  </si>
  <si>
    <t>22/42057</t>
  </si>
  <si>
    <t>120/20j</t>
  </si>
  <si>
    <t>120/5j</t>
  </si>
  <si>
    <t>ALINE BRUNO</t>
  </si>
  <si>
    <t xml:space="preserve">RAMZI DIMASSI </t>
  </si>
  <si>
    <t>/10j</t>
  </si>
  <si>
    <t>550E</t>
  </si>
  <si>
    <t>125/20j</t>
  </si>
  <si>
    <t>750E+100DT</t>
  </si>
  <si>
    <t>33 Jours</t>
  </si>
  <si>
    <t>AVEC 8 jours mahindra 120*8=960</t>
  </si>
  <si>
    <t>100/33j</t>
  </si>
  <si>
    <t>2000+400+900</t>
  </si>
  <si>
    <t>HANEN ABOUD</t>
  </si>
  <si>
    <t>16/51902</t>
  </si>
  <si>
    <t>envoyer facture</t>
  </si>
  <si>
    <t>56,6/30j</t>
  </si>
  <si>
    <t xml:space="preserve">faysel el bahri </t>
  </si>
  <si>
    <t>9302691011B7</t>
  </si>
  <si>
    <t>100/1J</t>
  </si>
  <si>
    <t>A MANSOUR</t>
  </si>
  <si>
    <t>voiture mansour</t>
  </si>
  <si>
    <t>50897793-50863628</t>
  </si>
  <si>
    <t>mouhamed nedir bouzid</t>
  </si>
  <si>
    <t>22AM35966</t>
  </si>
  <si>
    <t>CHEQUE GARANTIE 1500</t>
  </si>
  <si>
    <t>mouhamed taher bouzid</t>
  </si>
  <si>
    <t>150/16J</t>
  </si>
  <si>
    <t xml:space="preserve">PAR CHEQUE </t>
  </si>
  <si>
    <t>26 jours</t>
  </si>
  <si>
    <t xml:space="preserve">(36jours)normalemnt jusqu'a 18 </t>
  </si>
  <si>
    <t>/26j</t>
  </si>
  <si>
    <t>53577072/52842763</t>
  </si>
  <si>
    <t>HELLA BOUGHZELA</t>
  </si>
  <si>
    <t>21AG19907</t>
  </si>
  <si>
    <t>150/10J</t>
  </si>
  <si>
    <t>200 GARANTIE</t>
  </si>
  <si>
    <t>KHALIFA BOURAWI</t>
  </si>
  <si>
    <t>RG5238229L</t>
  </si>
  <si>
    <t>6J/130</t>
  </si>
  <si>
    <t>780+20LAV</t>
  </si>
  <si>
    <t>53577072/ 93148591</t>
  </si>
  <si>
    <t xml:space="preserve">MANSOUR BOUGHZELA </t>
  </si>
  <si>
    <t>14/129654</t>
  </si>
  <si>
    <t>Transfert par khaled saafi</t>
  </si>
  <si>
    <t>mehdi hamza</t>
  </si>
  <si>
    <t xml:space="preserve">18 jours </t>
  </si>
  <si>
    <t>20AJ86190</t>
  </si>
  <si>
    <t>135/18J</t>
  </si>
  <si>
    <t>765E</t>
  </si>
  <si>
    <t>760E+20DT LAV</t>
  </si>
  <si>
    <t>NIZAR HAMZA</t>
  </si>
  <si>
    <t>ABIR MHENI</t>
  </si>
  <si>
    <t>21AF02017</t>
  </si>
  <si>
    <t>2jours</t>
  </si>
  <si>
    <t>9 jours avec hyundai +1jour avec mahindra+1 jour avec 9307+1/2 jours 509+1/2 sans voiture +3 jours 4590</t>
  </si>
  <si>
    <t>15/120dt</t>
  </si>
  <si>
    <t>ELKTARI JAWHER</t>
  </si>
  <si>
    <t>14/100472</t>
  </si>
  <si>
    <t>120/14j</t>
  </si>
  <si>
    <t>LOIS GARCIA JOS2 ROBERTO</t>
  </si>
  <si>
    <t>XDC579650</t>
  </si>
  <si>
    <t>004008323003</t>
  </si>
  <si>
    <t>130/14J</t>
  </si>
  <si>
    <t>NOUHA MANDHOUJ</t>
  </si>
  <si>
    <t>20AN97202</t>
  </si>
  <si>
    <t>170/7j</t>
  </si>
  <si>
    <t>CHEQUE GARANTIE 1500/THARBET BEB EL KARHBA W LAZEM BEB A5ER</t>
  </si>
  <si>
    <t>FAIZA HORRIGUE</t>
  </si>
  <si>
    <t>120/3j</t>
  </si>
  <si>
    <t>marzouk haroun</t>
  </si>
  <si>
    <t>971129-5676</t>
  </si>
  <si>
    <t>145/16j</t>
  </si>
  <si>
    <t>REMO ALADDIN FARADON</t>
  </si>
  <si>
    <t>961010-1595</t>
  </si>
  <si>
    <t>Abir MHENI</t>
  </si>
  <si>
    <t>fares saiid</t>
  </si>
  <si>
    <t>20AF18958</t>
  </si>
  <si>
    <t>14/99820</t>
  </si>
  <si>
    <t>1680+ 10piage+50chauff+ 80essenc</t>
  </si>
  <si>
    <t>150DT DE THARBA FEL VOITURE</t>
  </si>
  <si>
    <t>KRIFA JOMAA</t>
  </si>
  <si>
    <t xml:space="preserve">1 jours </t>
  </si>
  <si>
    <t>14/32894</t>
  </si>
  <si>
    <t>juste transfert pour contrat 1226</t>
  </si>
  <si>
    <t>ramzi jafer</t>
  </si>
  <si>
    <t xml:space="preserve">en avance 600 pour prolongation </t>
  </si>
  <si>
    <t>1000+100essence +1000+1000</t>
  </si>
  <si>
    <t>Rrafik saiid</t>
  </si>
  <si>
    <t>14/17086</t>
  </si>
  <si>
    <t>140/10j</t>
  </si>
  <si>
    <t>98288720-20801955</t>
  </si>
  <si>
    <t>sabrine ibrahim</t>
  </si>
  <si>
    <t>784-1990-0972143-4</t>
  </si>
  <si>
    <t>4267655</t>
  </si>
  <si>
    <t>SAMI BEN KAMEL ZAYETI</t>
  </si>
  <si>
    <t>784-1986-4684614-1</t>
  </si>
  <si>
    <t>451727</t>
  </si>
  <si>
    <t>150/9j</t>
  </si>
  <si>
    <t>130/8J</t>
  </si>
  <si>
    <t>1/2 essence</t>
  </si>
  <si>
    <t>THEMER ELAJMI</t>
  </si>
  <si>
    <t>14/8991</t>
  </si>
  <si>
    <t>100/1j</t>
  </si>
  <si>
    <t xml:space="preserve">17 jours </t>
  </si>
  <si>
    <t>110/17j</t>
  </si>
  <si>
    <t>OUASSIM AYACH</t>
  </si>
  <si>
    <t>10jours</t>
  </si>
  <si>
    <t>000859500221</t>
  </si>
  <si>
    <t>120/10j</t>
  </si>
  <si>
    <t>IRIS ZARRAD</t>
  </si>
  <si>
    <t>F240433</t>
  </si>
  <si>
    <t>20AC78162</t>
  </si>
  <si>
    <t>LOTFI BEDIS ZARRAD</t>
  </si>
  <si>
    <t>Y351478</t>
  </si>
  <si>
    <t>22AM78448</t>
  </si>
  <si>
    <t>lajili mohamed sedik</t>
  </si>
  <si>
    <t>19AF63482</t>
  </si>
  <si>
    <t>130/7J</t>
  </si>
  <si>
    <t>100+100 POUR BOIRE</t>
  </si>
  <si>
    <t>déjà corriger date de contrat</t>
  </si>
  <si>
    <t>anis marzouk</t>
  </si>
  <si>
    <t>hyundai</t>
  </si>
  <si>
    <t>22AE75142</t>
  </si>
  <si>
    <t>120/16J</t>
  </si>
  <si>
    <t>28 jours</t>
  </si>
  <si>
    <t>100/28j</t>
  </si>
  <si>
    <t>HICHAM AISSA</t>
  </si>
  <si>
    <t>130/4J</t>
  </si>
  <si>
    <t xml:space="preserve">hssine soufien </t>
  </si>
  <si>
    <t>060892300810</t>
  </si>
  <si>
    <t>115/15j</t>
  </si>
  <si>
    <t>souheil hssine</t>
  </si>
  <si>
    <t>H2508-030776-18</t>
  </si>
  <si>
    <t>130/10J</t>
  </si>
  <si>
    <t>400E</t>
  </si>
  <si>
    <t>samir souissi</t>
  </si>
  <si>
    <t>90/28J</t>
  </si>
  <si>
    <t>120/1J</t>
  </si>
  <si>
    <t>chefiya elmosli</t>
  </si>
  <si>
    <t>14/87781</t>
  </si>
  <si>
    <t>100/10j</t>
  </si>
  <si>
    <t>de la part de moufid/clé de voiture perdue</t>
  </si>
  <si>
    <t>el ghozzi omar</t>
  </si>
  <si>
    <t>AMA1B</t>
  </si>
  <si>
    <t>Y8736909-M</t>
  </si>
  <si>
    <t>130/5J</t>
  </si>
  <si>
    <t>CHANGEMENT DE VEHICULES</t>
  </si>
  <si>
    <t>HSSINE AMENI</t>
  </si>
  <si>
    <t>09/160603</t>
  </si>
  <si>
    <t>90/8J</t>
  </si>
  <si>
    <t xml:space="preserve">**-40 ancien </t>
  </si>
  <si>
    <t>NIVEAU D'ESSENCE 1/2</t>
  </si>
  <si>
    <t>pour transfert</t>
  </si>
  <si>
    <t>MARZOUK SOUMAYA DALANDA</t>
  </si>
  <si>
    <t>MOHAMED EL KHAMES HADJ</t>
  </si>
  <si>
    <t>110/14J</t>
  </si>
  <si>
    <t>essence 1/10</t>
  </si>
  <si>
    <t>après midi</t>
  </si>
  <si>
    <t>Transfert</t>
  </si>
  <si>
    <t>lajili fehmi</t>
  </si>
  <si>
    <t>04138464</t>
  </si>
  <si>
    <t>120/2j</t>
  </si>
  <si>
    <t>SOUID AFIFA</t>
  </si>
  <si>
    <t>14/116940</t>
  </si>
  <si>
    <t>02نهج الطاهرالحداد قصيبة المديوني</t>
  </si>
  <si>
    <t>EL MOULDI SOUISSI</t>
  </si>
  <si>
    <t>18AO35585</t>
  </si>
  <si>
    <t>100/12j</t>
  </si>
  <si>
    <t xml:space="preserve">matin </t>
  </si>
  <si>
    <t>WAHID iBEN CHIKH</t>
  </si>
  <si>
    <t>00/413623</t>
  </si>
  <si>
    <t>YOUSSEF IBEN CHIKH</t>
  </si>
  <si>
    <t>14/113822</t>
  </si>
  <si>
    <t>elsaafi riyadh</t>
  </si>
  <si>
    <t>14/17765</t>
  </si>
  <si>
    <t>150/2J</t>
  </si>
  <si>
    <t>73570052     24439549</t>
  </si>
  <si>
    <t>SALAH EDINE SASSI</t>
  </si>
  <si>
    <t>14/120994</t>
  </si>
  <si>
    <t>90/4j</t>
  </si>
  <si>
    <t>donne 1050 -360 le reste pour kia</t>
  </si>
  <si>
    <t>HSSINE NOUR EDDINE</t>
  </si>
  <si>
    <t>09/21307</t>
  </si>
  <si>
    <t>90/9J</t>
  </si>
  <si>
    <t>500+350cheque</t>
  </si>
  <si>
    <t>120/8J</t>
  </si>
  <si>
    <t>ancien 720</t>
  </si>
  <si>
    <t>totale=960+720</t>
  </si>
  <si>
    <t>NADHIR BEN AICHA</t>
  </si>
  <si>
    <t>17AB27312</t>
  </si>
  <si>
    <t>100/5j</t>
  </si>
  <si>
    <t>amine achref</t>
  </si>
  <si>
    <t>14/95652</t>
  </si>
  <si>
    <t>chokri el imem</t>
  </si>
  <si>
    <t>030969100377</t>
  </si>
  <si>
    <t>100/4j</t>
  </si>
  <si>
    <t>16/57609</t>
  </si>
  <si>
    <t>90/2j</t>
  </si>
  <si>
    <t>khawla barboura</t>
  </si>
  <si>
    <t>14/120000</t>
  </si>
  <si>
    <t>100/3j</t>
  </si>
  <si>
    <t>MHENI ABIR</t>
  </si>
  <si>
    <t>MHENI AICHA</t>
  </si>
  <si>
    <t>MOUATEZ AMAR</t>
  </si>
  <si>
    <t>14/111010</t>
  </si>
  <si>
    <t>85/2j</t>
  </si>
  <si>
    <t>cheque garantie</t>
  </si>
  <si>
    <t>oussema souid</t>
  </si>
  <si>
    <t>14/134000</t>
  </si>
  <si>
    <t>walid aissa</t>
  </si>
  <si>
    <t>14/101803</t>
  </si>
  <si>
    <t>fedi badri</t>
  </si>
  <si>
    <t>211 TU 508</t>
  </si>
  <si>
    <t>09/161843</t>
  </si>
  <si>
    <t>70/3j</t>
  </si>
  <si>
    <t>ali bendoula</t>
  </si>
  <si>
    <t>amine bel assri</t>
  </si>
  <si>
    <t>AB276588</t>
  </si>
  <si>
    <t>50/131502</t>
  </si>
  <si>
    <t>90/5j</t>
  </si>
  <si>
    <t>chaaben salem</t>
  </si>
  <si>
    <t>16/103905</t>
  </si>
  <si>
    <t>90/3j</t>
  </si>
  <si>
    <t>GHAZI SALAH</t>
  </si>
  <si>
    <t>121038100937</t>
  </si>
  <si>
    <t>90/12j</t>
  </si>
  <si>
    <t>MONCEF BEL ASRI</t>
  </si>
  <si>
    <t>AE131472</t>
  </si>
  <si>
    <t>50/195004</t>
  </si>
  <si>
    <t>120/4j</t>
  </si>
  <si>
    <t xml:space="preserve">9 jours </t>
  </si>
  <si>
    <t>85/9j</t>
  </si>
  <si>
    <t>mouhamed feres arjoun</t>
  </si>
  <si>
    <t>14/100947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</si>
  <si>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</si>
  <si>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9jours </t>
  </si>
  <si>
    <t>mouhamed ali ouderni</t>
  </si>
  <si>
    <t>14DP04514</t>
  </si>
  <si>
    <t>18AU12682</t>
  </si>
  <si>
    <t>120/6J</t>
  </si>
  <si>
    <t>720+100essence</t>
  </si>
  <si>
    <t>90/10j</t>
  </si>
  <si>
    <t>80/4j</t>
  </si>
  <si>
    <t>2 Jours</t>
  </si>
  <si>
    <t>211 tu 509</t>
  </si>
  <si>
    <t>26/14/2014</t>
  </si>
  <si>
    <t>80/2j</t>
  </si>
  <si>
    <t xml:space="preserve">4J+5j ancien </t>
  </si>
  <si>
    <t xml:space="preserve">marwa lachheb </t>
  </si>
  <si>
    <t xml:space="preserve">clio </t>
  </si>
  <si>
    <t>14/119685</t>
  </si>
  <si>
    <t>90/3J</t>
  </si>
  <si>
    <t xml:space="preserve">mouhamed ali lachheb </t>
  </si>
  <si>
    <t>14/141250</t>
  </si>
  <si>
    <t>NEBIL JEBARI</t>
  </si>
  <si>
    <t xml:space="preserve">3 jours </t>
  </si>
  <si>
    <t>14/80905</t>
  </si>
  <si>
    <t>24/003/2007</t>
  </si>
  <si>
    <t>HASSINE BELKAHLA</t>
  </si>
  <si>
    <t>Y891600</t>
  </si>
  <si>
    <t>14/78986</t>
  </si>
  <si>
    <t>HUISMAN KELLY</t>
  </si>
  <si>
    <t>5199411835</t>
  </si>
  <si>
    <t>3J</t>
  </si>
  <si>
    <t>ZAHIYA KARIM</t>
  </si>
  <si>
    <t>14/45371</t>
  </si>
  <si>
    <t>2 NIVEAUX ESSENCE</t>
  </si>
  <si>
    <t>2/AF02017</t>
  </si>
  <si>
    <t>PROLONG</t>
  </si>
  <si>
    <t>90/9j</t>
  </si>
  <si>
    <t>MHENI WAJDI</t>
  </si>
  <si>
    <t>Y4003058-7</t>
  </si>
  <si>
    <t>AISSA NADER</t>
  </si>
  <si>
    <t>14/60141</t>
  </si>
  <si>
    <t>80/1j</t>
  </si>
  <si>
    <t>20+200+80</t>
  </si>
  <si>
    <t xml:space="preserve">voiture de mehdi </t>
  </si>
  <si>
    <t>09/12/1988</t>
  </si>
  <si>
    <t>5j</t>
  </si>
  <si>
    <t>JAMEL BEN SLIMEN</t>
  </si>
  <si>
    <t>206 TU 1210</t>
  </si>
  <si>
    <t>3 Jours</t>
  </si>
  <si>
    <t>14/28981</t>
  </si>
  <si>
    <t>80/3j</t>
  </si>
  <si>
    <t>voiture de yosri</t>
  </si>
  <si>
    <t>5j/80</t>
  </si>
  <si>
    <t>moyi sara</t>
  </si>
  <si>
    <t>X0247945</t>
  </si>
  <si>
    <t>noura el msekni</t>
  </si>
  <si>
    <t>14/114363</t>
  </si>
  <si>
    <t>ZIYED EL KABOUT</t>
  </si>
  <si>
    <t>14/150030</t>
  </si>
  <si>
    <t>75/4J</t>
  </si>
  <si>
    <t xml:space="preserve">khalesha ba3ed </t>
  </si>
  <si>
    <t>20+200</t>
  </si>
  <si>
    <t>14/79567</t>
  </si>
  <si>
    <t>1j/70</t>
  </si>
  <si>
    <t>100ancien +70</t>
  </si>
  <si>
    <t>JAMEL MARZOUK</t>
  </si>
  <si>
    <t>Maran guiseppe</t>
  </si>
  <si>
    <t>N111/2021</t>
  </si>
  <si>
    <t>mohamed ben ahmed</t>
  </si>
  <si>
    <t xml:space="preserve"> 10:00</t>
  </si>
  <si>
    <t>70/14j</t>
  </si>
  <si>
    <t>70/8j</t>
  </si>
  <si>
    <t>210+350</t>
  </si>
  <si>
    <t>150CHQ+50+250</t>
  </si>
  <si>
    <t>mouhamed salah ajili</t>
  </si>
  <si>
    <t>17AQ49352</t>
  </si>
  <si>
    <t>MEDJGAL RACHED</t>
  </si>
  <si>
    <t>15CK40517</t>
  </si>
  <si>
    <t>4j</t>
  </si>
  <si>
    <t>CONTRAT CHEZ MEHDI</t>
  </si>
  <si>
    <t>3JANCIEN+1J</t>
  </si>
  <si>
    <t>90/4J</t>
  </si>
  <si>
    <t>BILEL CHERIA</t>
  </si>
  <si>
    <t>16AQ83639</t>
  </si>
  <si>
    <t>360+80essence+30aller retour walid</t>
  </si>
  <si>
    <t>70/1j</t>
  </si>
  <si>
    <t>KAIS RSAS</t>
  </si>
  <si>
    <t>14/89272</t>
  </si>
  <si>
    <t>MAJDI ELMKANEM</t>
  </si>
  <si>
    <t>09/86224</t>
  </si>
  <si>
    <t>75/7j</t>
  </si>
  <si>
    <t>noura elmsekni</t>
  </si>
  <si>
    <t>AISSA SABER</t>
  </si>
  <si>
    <t xml:space="preserve">6 jours </t>
  </si>
  <si>
    <t>70/6j</t>
  </si>
  <si>
    <t>najeh souissi</t>
  </si>
  <si>
    <t>80/1J</t>
  </si>
  <si>
    <t>ABDALLAH YOUSSEF</t>
  </si>
  <si>
    <t>14/33820</t>
  </si>
  <si>
    <t>90/6j</t>
  </si>
  <si>
    <t>80/6J</t>
  </si>
  <si>
    <t>50/1j</t>
  </si>
  <si>
    <t>80/8j</t>
  </si>
  <si>
    <t>90/1J</t>
  </si>
  <si>
    <t>69/21307</t>
  </si>
  <si>
    <t>karim mandhouj</t>
  </si>
  <si>
    <t>22AC60334</t>
  </si>
  <si>
    <t xml:space="preserve">2 JOURS </t>
  </si>
  <si>
    <t>ATEF BOULILLA</t>
  </si>
  <si>
    <t xml:space="preserve">4 jours </t>
  </si>
  <si>
    <t>ABIR HSSAN</t>
  </si>
  <si>
    <t>14/52597</t>
  </si>
  <si>
    <t>80/5j</t>
  </si>
  <si>
    <t>elmehdi hssine</t>
  </si>
  <si>
    <t>14/21870</t>
  </si>
  <si>
    <t>KHALIL ABD MAJID</t>
  </si>
  <si>
    <t>A0150594281</t>
  </si>
  <si>
    <t>80/6j</t>
  </si>
  <si>
    <t>MAHDI AJILI</t>
  </si>
  <si>
    <t>70/j2</t>
  </si>
  <si>
    <t>75/j4</t>
  </si>
  <si>
    <t xml:space="preserve">SAMIR ARFA </t>
  </si>
  <si>
    <t>60/7j</t>
  </si>
  <si>
    <t>420+15 lavage</t>
  </si>
  <si>
    <t>sidaine jawher</t>
  </si>
  <si>
    <t>sonia aziza</t>
  </si>
  <si>
    <t>N111/2020</t>
  </si>
  <si>
    <t>OUSSEMA SOUID</t>
  </si>
  <si>
    <t>ELWEDI WALID</t>
  </si>
  <si>
    <t>09/159788</t>
  </si>
  <si>
    <t>KARIM KAABIYA</t>
  </si>
  <si>
    <t>5  jours</t>
  </si>
  <si>
    <t>WALID ABOUD</t>
  </si>
  <si>
    <t>07/?/1999</t>
  </si>
  <si>
    <t>mois 1700</t>
  </si>
  <si>
    <t>reste 340dt</t>
  </si>
  <si>
    <t>MOONES EL JEMNI</t>
  </si>
  <si>
    <t>17AH82783</t>
  </si>
  <si>
    <t>BOUSRIRA FAKHREDIN</t>
  </si>
  <si>
    <t>VOITURE MEHDI</t>
  </si>
  <si>
    <t>SADEK MEGDICH</t>
  </si>
  <si>
    <t>HUYNDAI</t>
  </si>
  <si>
    <t>AHMED TBOLBI</t>
  </si>
  <si>
    <t>00/373224</t>
  </si>
  <si>
    <t>BERTHET UGO,STANISLAS</t>
  </si>
  <si>
    <t>19EC47784</t>
  </si>
  <si>
    <t>DULAC NELLY,CECILE</t>
  </si>
  <si>
    <t>20CK006352</t>
  </si>
  <si>
    <t>JAWORSKI CHARIENE, ADELINE</t>
  </si>
  <si>
    <t>19EC11209</t>
  </si>
  <si>
    <t>JAWORSKI ROBIN,ANDRE</t>
  </si>
  <si>
    <t>18AD19104</t>
  </si>
  <si>
    <t>15AN45116</t>
  </si>
  <si>
    <t>RACHED WACHEM</t>
  </si>
  <si>
    <t>80/J</t>
  </si>
  <si>
    <t>acc300 reste 420</t>
  </si>
  <si>
    <t>SAFA TBOLBI</t>
  </si>
  <si>
    <t>14/125880</t>
  </si>
  <si>
    <t>SEBASTIEN VOIRON</t>
  </si>
  <si>
    <t>SEMINO LOIC BKICE</t>
  </si>
  <si>
    <t>17EH13635</t>
  </si>
  <si>
    <t>14A171399</t>
  </si>
  <si>
    <t>IBTISSEM CHAABEN</t>
  </si>
  <si>
    <t>14/131511</t>
  </si>
  <si>
    <t>NIVEAU D'ESSENCE 20%</t>
  </si>
  <si>
    <t>acc300 reste 260</t>
  </si>
  <si>
    <t>ADEL JGERIM</t>
  </si>
  <si>
    <t>13*70=910 +de 27/04 jusqu’à 14 avec rio noir(18 jours)</t>
  </si>
  <si>
    <t>le niveau de l'essence +50%</t>
  </si>
  <si>
    <t>SANAD JGERIM</t>
  </si>
  <si>
    <t xml:space="preserve">7 jours </t>
  </si>
  <si>
    <t>14/75647</t>
  </si>
  <si>
    <t>ALANNE AOUKI</t>
  </si>
  <si>
    <t>224 TU 2062</t>
  </si>
  <si>
    <t>12CF95804</t>
  </si>
  <si>
    <t>21AK25182</t>
  </si>
  <si>
    <t>VOITURE DE HELMI</t>
  </si>
  <si>
    <t>khouloud chrigi</t>
  </si>
  <si>
    <t>14/146032</t>
  </si>
  <si>
    <t>RAFIK ISSA</t>
  </si>
  <si>
    <t>s</t>
  </si>
  <si>
    <t xml:space="preserve"> 06:27:00</t>
  </si>
  <si>
    <t>4h</t>
  </si>
  <si>
    <t xml:space="preserve">POUR AMENER LE VOITURE CHEZ CLIENT </t>
  </si>
  <si>
    <t xml:space="preserve">MOUHAMED BEN HENDA </t>
  </si>
  <si>
    <t>4 HEURES</t>
  </si>
  <si>
    <t>2 HEURES</t>
  </si>
  <si>
    <t>MOHAMED NAJEH ABDALLAH</t>
  </si>
  <si>
    <t>14/6654</t>
  </si>
  <si>
    <t>WAJIH BOUGILA</t>
  </si>
  <si>
    <t>14/141260</t>
  </si>
  <si>
    <t>ABD EL HAK ELCHAMLI</t>
  </si>
  <si>
    <t>ABICH MEJDI</t>
  </si>
  <si>
    <t>RM8257399E</t>
  </si>
  <si>
    <t>le niveau de l'essence 50%</t>
  </si>
  <si>
    <t>ADEL ELCHANBEH</t>
  </si>
  <si>
    <t>01/103206</t>
  </si>
  <si>
    <t>BELHADJ SALEM SALAH</t>
  </si>
  <si>
    <t>14/112387</t>
  </si>
  <si>
    <t>KRIFA MOUNIRA</t>
  </si>
  <si>
    <t>19A060831</t>
  </si>
  <si>
    <t>CHEZ MOUFID AISSA</t>
  </si>
  <si>
    <t>20A045</t>
  </si>
  <si>
    <t>JAWHER MAHJOUB</t>
  </si>
  <si>
    <t>15AJ01925</t>
  </si>
  <si>
    <t>2EME CONDICTEUR</t>
  </si>
  <si>
    <t>MOUNIR EL HANI</t>
  </si>
  <si>
    <t>14/58685</t>
  </si>
  <si>
    <t>VOITURE DE MANSOUR CONTRAT POUR MANSOUR</t>
  </si>
  <si>
    <t xml:space="preserve">NICOLAS, MAURICE, GEORGES, DUPRE </t>
  </si>
  <si>
    <t>1ER CONDICTEUR</t>
  </si>
  <si>
    <t>TAHER EL HANI</t>
  </si>
  <si>
    <t>15A049898</t>
  </si>
  <si>
    <t>HELELL MEGHDICH</t>
  </si>
  <si>
    <t>Y730147</t>
  </si>
  <si>
    <t>U114F8204M</t>
  </si>
  <si>
    <t xml:space="preserve">CHANGEMENT DE VEHICULE+PROLONGATION </t>
  </si>
  <si>
    <t>HATHEMI EL KTARI</t>
  </si>
  <si>
    <t>SASSI FATAH</t>
  </si>
  <si>
    <t>8 jours+3 jours</t>
  </si>
  <si>
    <t>21AC44224</t>
  </si>
  <si>
    <t>WALID ABID</t>
  </si>
  <si>
    <t>17AP62560</t>
  </si>
  <si>
    <t>ARBOUK AKIM</t>
  </si>
  <si>
    <t>14AB66796</t>
  </si>
  <si>
    <t xml:space="preserve">Prolongation </t>
  </si>
  <si>
    <t>MAHEUR BOUSRIH</t>
  </si>
  <si>
    <t xml:space="preserve">42 jours </t>
  </si>
  <si>
    <t>14/64503</t>
  </si>
  <si>
    <t>MOHAMED ALI AIDI</t>
  </si>
  <si>
    <t>RAMZI BOUSRIH</t>
  </si>
  <si>
    <t>ADEL GASSEM</t>
  </si>
  <si>
    <t>HAFEDH ABID</t>
  </si>
  <si>
    <t>14/158973</t>
  </si>
  <si>
    <t>reste 40dt</t>
  </si>
  <si>
    <t>HAMDI ELKARKNI</t>
  </si>
  <si>
    <t>SQ9KARJ5I</t>
  </si>
  <si>
    <t xml:space="preserve">13 jours </t>
  </si>
  <si>
    <t>SAID NIZAR</t>
  </si>
  <si>
    <t>05/57289</t>
  </si>
  <si>
    <t>3 jours+8 jours</t>
  </si>
  <si>
    <t>CHANGEMENT DE VEHICULE</t>
  </si>
  <si>
    <t>CHOUARI CHEMA</t>
  </si>
  <si>
    <t>2eme condicteur</t>
  </si>
  <si>
    <t>KARIM DARDOURI</t>
  </si>
  <si>
    <t>1er condicteur</t>
  </si>
  <si>
    <t>Mohamed akram ben chikh</t>
  </si>
  <si>
    <t>14AW88078</t>
  </si>
  <si>
    <t>14AY53384</t>
  </si>
  <si>
    <t>basma MANSOUR</t>
  </si>
  <si>
    <t>BASSEM BOUDHAWIA</t>
  </si>
  <si>
    <t>MAHEUR JALED</t>
  </si>
  <si>
    <t>KARIM AJLAY</t>
  </si>
  <si>
    <t>21AK05053</t>
  </si>
  <si>
    <t>MEHDI BOULILA</t>
  </si>
  <si>
    <t>PNEU NA9ESS</t>
  </si>
  <si>
    <t>IMED YOUNES</t>
  </si>
  <si>
    <t>KTARI MOHAMED ALI</t>
  </si>
  <si>
    <t>MARZOUK YASSINE</t>
  </si>
  <si>
    <t>14/129959</t>
  </si>
  <si>
    <t>ABIR BOUKHRIS</t>
  </si>
  <si>
    <t>BEN SALEM RIYADH</t>
  </si>
  <si>
    <t>COCQ EP HORRIGUE</t>
  </si>
  <si>
    <t>MOUHANED HORIGUE</t>
  </si>
  <si>
    <t>AFIFA SOUID</t>
  </si>
  <si>
    <t>changement de vehecule</t>
  </si>
  <si>
    <t>SOUID KARIM</t>
  </si>
  <si>
    <t>HICHEM BOUGHZEL</t>
  </si>
  <si>
    <t>21545191-98559738</t>
  </si>
  <si>
    <t>WALID SOUID</t>
  </si>
  <si>
    <t>CREDIT 560</t>
  </si>
  <si>
    <t>AIDA HAFSA</t>
  </si>
  <si>
    <t>MAHEUR HAFSA</t>
  </si>
  <si>
    <t>HOUSSEM SOUID</t>
  </si>
  <si>
    <t>Changement de vehicule</t>
  </si>
  <si>
    <t>ZARED CHOKRI</t>
  </si>
  <si>
    <t>RIYEHI MARZOUK</t>
  </si>
  <si>
    <t>SAWSSEN MARZOUK</t>
  </si>
  <si>
    <t>MOHAMED AMINE CHAKROUN</t>
  </si>
  <si>
    <t>MANDHOUJ IDRISS</t>
  </si>
  <si>
    <t>rochdi marzouk</t>
  </si>
  <si>
    <t>SAMI GASIA</t>
  </si>
  <si>
    <t xml:space="preserve">2eme condicteur </t>
  </si>
  <si>
    <t>CHEDLIA KHIRALLAH</t>
  </si>
  <si>
    <t>SOUS-TRAITANT</t>
  </si>
  <si>
    <t>IBEN ELCHIKH FIRAS</t>
  </si>
  <si>
    <t>IBEN ELCHIKH ZIYED</t>
  </si>
  <si>
    <t>IBEN ELCHIKJ FIRAS</t>
  </si>
  <si>
    <t>6J</t>
  </si>
  <si>
    <t>MAHER ELMKANEM</t>
  </si>
  <si>
    <t>MAJED MABROUK</t>
  </si>
  <si>
    <t>MEHDI JOOBEUR</t>
  </si>
  <si>
    <t>BOUBAKER MONTASAR</t>
  </si>
  <si>
    <t>Changement de véhicule</t>
  </si>
  <si>
    <t>DE 22 JUSQUA 31 CHEZ MEHDI</t>
  </si>
  <si>
    <t xml:space="preserve">                      </t>
  </si>
  <si>
    <t xml:space="preserve">Annuler PROLONGATION </t>
  </si>
  <si>
    <t>SALEM BEN ETAYEB</t>
  </si>
  <si>
    <t>KHMEYSS ELZMOU</t>
  </si>
  <si>
    <t>CONTRAT MEHDI</t>
  </si>
  <si>
    <t xml:space="preserve">MOHAMED NESER AISSA </t>
  </si>
  <si>
    <t>AKRAM CHERIA</t>
  </si>
  <si>
    <t>BOUBAKER RIDHA</t>
  </si>
  <si>
    <t>MEGHDICH RACHED</t>
  </si>
  <si>
    <t>NAJLA RAFIA</t>
  </si>
  <si>
    <t>CHEBAH ICHEM</t>
  </si>
  <si>
    <t>HAJ SALEM AMINE</t>
  </si>
  <si>
    <t>KARIM AJELI</t>
  </si>
  <si>
    <t>MILED FAROUK</t>
  </si>
  <si>
    <t>RAFIKA NAJLA</t>
  </si>
  <si>
    <t>FAKHER ELDINNE BOUSRIRA</t>
  </si>
  <si>
    <t>CHABEN IBTISSEM</t>
  </si>
  <si>
    <t>KRAIEM AHLEM</t>
  </si>
  <si>
    <t>AOUATEF HAMZA</t>
  </si>
  <si>
    <t>MEHER HAFSA</t>
  </si>
  <si>
    <t>YOUNES CHIRAZ</t>
  </si>
  <si>
    <t>AISSA WALID</t>
  </si>
  <si>
    <t>BENTAHER ALI</t>
  </si>
  <si>
    <t>TAWFIK ELSWID</t>
  </si>
  <si>
    <t>BEN HENDA NAOUEFEL</t>
  </si>
  <si>
    <t>CHRIAA ABD LAHMID</t>
  </si>
  <si>
    <t>MARZOUK ISMEHAN</t>
  </si>
  <si>
    <t>MEHDI ELAZOUZI</t>
  </si>
  <si>
    <t>MEGDICH MOHAMED</t>
  </si>
  <si>
    <t>MEGDICH ZAKARIA</t>
  </si>
  <si>
    <t>MOHAMED MEGDICHE</t>
  </si>
  <si>
    <t>SOUSSI ELYES</t>
  </si>
  <si>
    <t>SOUSSI KABIL</t>
  </si>
  <si>
    <t>THOURAYA MEGDICHE</t>
  </si>
  <si>
    <t>MOHAMED SAHBI MEGHDICH</t>
  </si>
  <si>
    <t>Soutraitance</t>
  </si>
  <si>
    <t>BOUDHAWIA SALIM</t>
  </si>
  <si>
    <t>SALIM BOUDAOUIA</t>
  </si>
  <si>
    <t>BOUZOUITA SAHBI</t>
  </si>
  <si>
    <t>ELJALED RAMZI</t>
  </si>
  <si>
    <t>SOUISSI HOUDA</t>
  </si>
  <si>
    <t>ARFEWI AMEL</t>
  </si>
  <si>
    <t>DONIA CHERIAA</t>
  </si>
  <si>
    <t>KARIMA BAHRI</t>
  </si>
  <si>
    <t>TAYEB AYECHI</t>
  </si>
  <si>
    <t>ELHAJ MANSOUR AKRAM</t>
  </si>
  <si>
    <t>ELWAER RAMI</t>
  </si>
  <si>
    <t>MOHAMED MIDHA</t>
  </si>
  <si>
    <t>SARRA AMARA</t>
  </si>
  <si>
    <t>224 TU 2309</t>
  </si>
  <si>
    <t>BOUDHAWIYA IBTISSEM</t>
  </si>
  <si>
    <t>HAAFAR EP MEGDICH THOURAYA</t>
  </si>
  <si>
    <t>ELGHARDABOU AKRAM</t>
  </si>
  <si>
    <t>ELRABHI FAYCEL</t>
  </si>
  <si>
    <t>MARZOUK KARIM</t>
  </si>
  <si>
    <t>ABD MAJID ELATAWI</t>
  </si>
  <si>
    <t>MARWEN MASOUD</t>
  </si>
  <si>
    <t>EL SAFI MOUNIR</t>
  </si>
  <si>
    <t>HSSAN WASSIM</t>
  </si>
  <si>
    <t>BEN CHIKH MOHAMED AKREM</t>
  </si>
  <si>
    <t>MOHAMED YOUNESS</t>
  </si>
  <si>
    <t xml:space="preserve">ATEF CHABEEN </t>
  </si>
  <si>
    <t>NAJET ABD LATIF</t>
  </si>
  <si>
    <t>ACHREF EL SAAFI</t>
  </si>
  <si>
    <t>MILED WASSIM</t>
  </si>
  <si>
    <t>VALERIE ELMAHJOUB</t>
  </si>
  <si>
    <t>AHLEM BEN AISSA</t>
  </si>
  <si>
    <t>MOHAME SAHBI MHENNI</t>
  </si>
  <si>
    <t>WISSEM ATTIA</t>
  </si>
  <si>
    <t>SALEM FADHEL</t>
  </si>
  <si>
    <t xml:space="preserve">YOUNES MOHAMED </t>
  </si>
  <si>
    <t>EL MEGHDICH NESRINE</t>
  </si>
  <si>
    <t>BOUJDAY ADEL</t>
  </si>
  <si>
    <t>BOUHADI ADEL</t>
  </si>
  <si>
    <t>MANDHOUJ MOHAMED NASER</t>
  </si>
  <si>
    <t>EL CHAREF MOUNIRA</t>
  </si>
  <si>
    <t>ELKTARI HATHEMI</t>
  </si>
  <si>
    <t>jellel mohamed</t>
  </si>
  <si>
    <t>LASIID ELHAJ</t>
  </si>
  <si>
    <t>WAJDI ELHAJ</t>
  </si>
  <si>
    <t>BOUDAWI MOHAMED JAWHER</t>
  </si>
  <si>
    <t>HENDA BEN MAJED</t>
  </si>
  <si>
    <t>Annuler</t>
  </si>
  <si>
    <t>FARHAN ZEINEB</t>
  </si>
  <si>
    <t xml:space="preserve">ELHAWARI </t>
  </si>
  <si>
    <t>SALEM MOURAD</t>
  </si>
  <si>
    <t>MAKHLOUF HATEM</t>
  </si>
  <si>
    <t xml:space="preserve">AKRAM  SENDID </t>
  </si>
  <si>
    <t>16/107954</t>
  </si>
  <si>
    <t>CHATA SENDID</t>
  </si>
  <si>
    <t>17A1274846</t>
  </si>
  <si>
    <t>MASOUD MARWEN</t>
  </si>
  <si>
    <t>MHENI ABD SLEM</t>
  </si>
  <si>
    <t>MHENI NOUR</t>
  </si>
  <si>
    <t>MOHAMED EL NASER SLIMEN</t>
  </si>
  <si>
    <t>NESLEY PETIT</t>
  </si>
  <si>
    <t>WESLEY PETIT</t>
  </si>
  <si>
    <t>MAL33696</t>
  </si>
  <si>
    <t>ELKTARI ALI</t>
  </si>
  <si>
    <t>MIGAOU HASSEN</t>
  </si>
  <si>
    <t>MILED MOHAMED AZIZ</t>
  </si>
  <si>
    <t>SOUED KTARI</t>
  </si>
  <si>
    <t>MARWEN GHAMEDA</t>
  </si>
  <si>
    <t>223 TU 9304</t>
  </si>
  <si>
    <t>ADEL ELKTARI</t>
  </si>
  <si>
    <t>ELABED CHOKRI</t>
  </si>
  <si>
    <t xml:space="preserve">NIZAR </t>
  </si>
  <si>
    <t>MAHA WAJDI</t>
  </si>
  <si>
    <t>SADAME JAOUHAR</t>
  </si>
  <si>
    <t>MOUNA BEN HENDA</t>
  </si>
  <si>
    <t>SAMI ELNAIJA</t>
  </si>
  <si>
    <t>Nebil aissa</t>
  </si>
  <si>
    <t>ELHLELLI MOURAD</t>
  </si>
  <si>
    <t>ELOUYEN AHMED</t>
  </si>
  <si>
    <t>MAKREM HAMEDI BEN MOHAMED</t>
  </si>
  <si>
    <t>WASEF BOUBAKER</t>
  </si>
  <si>
    <t>LATIFA FAICAZ</t>
  </si>
  <si>
    <t>JOOBEUR MOHAMED AMINE</t>
  </si>
  <si>
    <t>JAAFER YOUNES</t>
  </si>
  <si>
    <t>SOUISSI ILYES</t>
  </si>
  <si>
    <t>IMED EDDINE CHABEN</t>
  </si>
  <si>
    <t>MOHAMED RIDHA SAID</t>
  </si>
  <si>
    <t>BOUALEG AMER</t>
  </si>
  <si>
    <t>BOUALEG BELGASSEM</t>
  </si>
  <si>
    <t>SALEM KAIS</t>
  </si>
  <si>
    <t>223 TU 6275</t>
  </si>
  <si>
    <t>SASSI MEJDI</t>
  </si>
  <si>
    <t>SEIF EDDINE ELEDWANI</t>
  </si>
  <si>
    <t>224 TU 2312</t>
  </si>
  <si>
    <t>AMER FIRAS ELGAFSI</t>
  </si>
  <si>
    <t>NOUR EDDINE ELGAFSI</t>
  </si>
  <si>
    <t>SALEM MAKREM</t>
  </si>
  <si>
    <t>SALEM NADIA BOUKHARI</t>
  </si>
  <si>
    <t>WALID AISSA</t>
  </si>
  <si>
    <t>BOUDHAWIA EL MEANISS</t>
  </si>
  <si>
    <t>MILED LASEID</t>
  </si>
  <si>
    <t>TAH BEN MAHMOUD HAJ SAIID</t>
  </si>
  <si>
    <t>ELAJILI MAHDI</t>
  </si>
  <si>
    <t xml:space="preserve">224 TU 2310 </t>
  </si>
  <si>
    <t>1er conducteur</t>
  </si>
  <si>
    <t>SALEM DOUKHARI NADIA</t>
  </si>
  <si>
    <t>SALEM MERIEM</t>
  </si>
  <si>
    <t xml:space="preserve">TEIXENA JOANE </t>
  </si>
  <si>
    <t>2eme conducteur</t>
  </si>
  <si>
    <t>BEN FRAJ AMINE</t>
  </si>
  <si>
    <t>ARFAWI AMEL</t>
  </si>
  <si>
    <t>SALIM BJAOUI</t>
  </si>
  <si>
    <t>AISSA ADEL</t>
  </si>
  <si>
    <t>FONSECA EMMA</t>
  </si>
  <si>
    <t>HEGAZY CHIRIN</t>
  </si>
  <si>
    <t>BOUDHAOUI WANNES</t>
  </si>
  <si>
    <t>BOUGHZELA  HALA</t>
  </si>
  <si>
    <t>ABED MEHDI</t>
  </si>
  <si>
    <t>KRIR WAEL</t>
  </si>
  <si>
    <t>FONSECA EMMA MARIE</t>
  </si>
  <si>
    <t>AISSA ISKANDER</t>
  </si>
  <si>
    <t>SASSI FATEH</t>
  </si>
  <si>
    <t>ZAHIR MOSTAFA</t>
  </si>
  <si>
    <t>ANDALUSSI LASED</t>
  </si>
  <si>
    <t>CHABANE IBTISSEM</t>
  </si>
  <si>
    <t>MAHINDRA</t>
  </si>
  <si>
    <t>206 TU 5494</t>
  </si>
  <si>
    <t xml:space="preserve">Annuler </t>
  </si>
  <si>
    <t xml:space="preserve"> DHIFAWI MOHAMED AHMED</t>
  </si>
  <si>
    <t>KHOJA BILEL</t>
  </si>
  <si>
    <t>KTARI MOHAME ALI</t>
  </si>
  <si>
    <t>SAMI GAFISIA</t>
  </si>
  <si>
    <t>SASSI FETAH</t>
  </si>
  <si>
    <t>LARIBI ATEF</t>
  </si>
  <si>
    <t>AMAR MEHDI</t>
  </si>
  <si>
    <t>WISSAL MEGDICH</t>
  </si>
  <si>
    <t>HAMEMI BECHIR</t>
  </si>
  <si>
    <t>RAMI WAER</t>
  </si>
  <si>
    <t>223 TU 9303</t>
  </si>
  <si>
    <t>horria elsejni</t>
  </si>
  <si>
    <t xml:space="preserve">YOUNES MARWEN </t>
  </si>
  <si>
    <t>YOUNES MOTIA</t>
  </si>
  <si>
    <t>ABD RAZEK NABIL</t>
  </si>
  <si>
    <t>SOUID ISMAIL</t>
  </si>
  <si>
    <t>ABOUD MOHAMED</t>
  </si>
  <si>
    <t>MOHAMED BOUJDAY</t>
  </si>
  <si>
    <t>MANDOUJ YOSRA</t>
  </si>
  <si>
    <t>HADJ SALEM MEHDI</t>
  </si>
  <si>
    <t xml:space="preserve">Boujday karem mohamed </t>
  </si>
  <si>
    <t>MOHAMED ABDALLAH</t>
  </si>
  <si>
    <t>CHOUCHE INES</t>
  </si>
  <si>
    <t>SAMY HAMZA</t>
  </si>
  <si>
    <t>SOUMAYA BODGDILA</t>
  </si>
  <si>
    <t>lajili nadia</t>
  </si>
  <si>
    <t>LAJILI SANA</t>
  </si>
  <si>
    <t>SALAH IMED</t>
  </si>
  <si>
    <t>SAAFI BILEL</t>
  </si>
  <si>
    <t>KTARI FOUED</t>
  </si>
  <si>
    <t>AISSA MONA</t>
  </si>
  <si>
    <t>AISSA MONIA</t>
  </si>
  <si>
    <t>AISSA RAMZI</t>
  </si>
  <si>
    <t>KAREM MOHAMED BOUJDAY</t>
  </si>
  <si>
    <t xml:space="preserve">1er condicteur </t>
  </si>
  <si>
    <t>fedi mheni</t>
  </si>
  <si>
    <t>MABROUK BEN ZIED</t>
  </si>
  <si>
    <t>Mohamed khames hadj</t>
  </si>
  <si>
    <t>AMINA JAAFARI</t>
  </si>
  <si>
    <t xml:space="preserve">1er condicteur  </t>
  </si>
  <si>
    <t>INES MEGDHICH</t>
  </si>
  <si>
    <t>WAEL EL ARIBI</t>
  </si>
  <si>
    <t xml:space="preserve">1 er condicteur </t>
  </si>
  <si>
    <t>kamel hamdi</t>
  </si>
  <si>
    <t>MEGDHICH MANSOUR</t>
  </si>
  <si>
    <t xml:space="preserve">MEGDHICH MOHAMED KHAMES </t>
  </si>
  <si>
    <t>MEHDI</t>
  </si>
  <si>
    <t>TLF</t>
  </si>
  <si>
    <t>CLIENT</t>
  </si>
  <si>
    <t>MARQUE</t>
  </si>
  <si>
    <t>IMMATRICULE</t>
  </si>
  <si>
    <t xml:space="preserve">DATE DE SORTIE </t>
  </si>
  <si>
    <t>HEURE</t>
  </si>
  <si>
    <t>DATE DE RENTRER</t>
  </si>
  <si>
    <t>nbr de jour</t>
  </si>
  <si>
    <t>remarque</t>
  </si>
  <si>
    <t>acompte</t>
  </si>
  <si>
    <t>ayoub sayedi</t>
  </si>
  <si>
    <t>v</t>
  </si>
  <si>
    <t>samir ajili</t>
  </si>
  <si>
    <t>déjà prend 6 jours avec 06</t>
  </si>
  <si>
    <t>2 +5</t>
  </si>
  <si>
    <t xml:space="preserve">1+16 </t>
  </si>
  <si>
    <t>2+19</t>
  </si>
  <si>
    <t>2jours kia 4590+6158</t>
  </si>
  <si>
    <t>MOHAMED ZAKHMA</t>
  </si>
  <si>
    <r>
      <rPr>
        <b/>
        <sz val="14"/>
        <color rgb="FFFF0000"/>
        <rFont val="Calibri"/>
        <family val="2"/>
        <scheme val="minor"/>
      </rPr>
      <t>Tache :</t>
    </r>
    <r>
      <rPr>
        <b/>
        <sz val="14"/>
        <color theme="1"/>
        <rFont val="Calibri"/>
        <family val="2"/>
        <scheme val="minor"/>
      </rPr>
      <t xml:space="preserve"> comptabli/CNSS</t>
    </r>
  </si>
  <si>
    <r>
      <rPr>
        <b/>
        <sz val="14"/>
        <color rgb="FFFF0000"/>
        <rFont val="Calibri"/>
        <family val="2"/>
        <scheme val="minor"/>
      </rPr>
      <t xml:space="preserve">Tache: </t>
    </r>
    <r>
      <rPr>
        <b/>
        <sz val="14"/>
        <color theme="1"/>
        <rFont val="Calibri"/>
        <family val="2"/>
        <scheme val="minor"/>
      </rPr>
      <t>commande des bloc contrat/nader amar /28104504</t>
    </r>
  </si>
  <si>
    <r>
      <rPr>
        <b/>
        <sz val="14"/>
        <color rgb="FFFF0000"/>
        <rFont val="Calibri"/>
        <family val="2"/>
        <scheme val="minor"/>
      </rPr>
      <t xml:space="preserve">Tache : </t>
    </r>
    <r>
      <rPr>
        <b/>
        <sz val="14"/>
        <color theme="1"/>
        <rFont val="Calibri"/>
        <family val="2"/>
        <scheme val="minor"/>
      </rPr>
      <t>pappier fayza</t>
    </r>
  </si>
  <si>
    <r>
      <rPr>
        <b/>
        <sz val="14"/>
        <color rgb="FFFF0000"/>
        <rFont val="Calibri"/>
        <family val="2"/>
        <scheme val="minor"/>
      </rPr>
      <t xml:space="preserve">Tache : </t>
    </r>
    <r>
      <rPr>
        <b/>
        <sz val="14"/>
        <color theme="1"/>
        <rFont val="Calibri"/>
        <family val="2"/>
        <scheme val="minor"/>
      </rPr>
      <t>ilyes bouguila/93996200/</t>
    </r>
    <r>
      <rPr>
        <b/>
        <sz val="14"/>
        <color rgb="FFFF0000"/>
        <rFont val="Calibri"/>
        <family val="2"/>
        <scheme val="minor"/>
      </rPr>
      <t>390dt</t>
    </r>
  </si>
  <si>
    <r>
      <rPr>
        <b/>
        <sz val="14"/>
        <color rgb="FFFF0000"/>
        <rFont val="Calibri"/>
        <family val="2"/>
        <scheme val="minor"/>
      </rPr>
      <t>Tache :</t>
    </r>
    <r>
      <rPr>
        <sz val="14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ilyes boujday/de 29/06 jusqu'à 10/07/          11jours/acompte 500dt</t>
    </r>
  </si>
  <si>
    <r>
      <rPr>
        <b/>
        <sz val="14"/>
        <color rgb="FFFF0000"/>
        <rFont val="Calibri"/>
        <family val="2"/>
        <scheme val="minor"/>
      </rPr>
      <t>Tache:</t>
    </r>
    <r>
      <rPr>
        <b/>
        <sz val="14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Walid souid /96629009/</t>
    </r>
    <r>
      <rPr>
        <b/>
        <sz val="14"/>
        <color rgb="FFFF0000"/>
        <rFont val="Calibri"/>
        <family val="2"/>
        <scheme val="minor"/>
      </rPr>
      <t>560dt</t>
    </r>
  </si>
  <si>
    <r>
      <rPr>
        <b/>
        <sz val="14"/>
        <color rgb="FFFF0000"/>
        <rFont val="Calibri"/>
        <family val="2"/>
        <scheme val="minor"/>
      </rPr>
      <t>Tache:</t>
    </r>
    <r>
      <rPr>
        <b/>
        <sz val="14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Mansour idriss/</t>
    </r>
    <r>
      <rPr>
        <b/>
        <sz val="14"/>
        <color rgb="FFFF0000"/>
        <rFont val="Calibri"/>
        <family val="2"/>
        <scheme val="minor"/>
      </rPr>
      <t>400dt</t>
    </r>
  </si>
  <si>
    <r>
      <rPr>
        <b/>
        <sz val="14"/>
        <color rgb="FFFF0000"/>
        <rFont val="Calibri"/>
        <family val="2"/>
        <scheme val="minor"/>
      </rPr>
      <t>Tache:</t>
    </r>
    <r>
      <rPr>
        <b/>
        <sz val="14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Ali aissa/</t>
    </r>
    <r>
      <rPr>
        <b/>
        <sz val="14"/>
        <color rgb="FFFF0000"/>
        <rFont val="Calibri"/>
        <family val="2"/>
        <scheme val="minor"/>
      </rPr>
      <t>220dt</t>
    </r>
  </si>
  <si>
    <r>
      <rPr>
        <b/>
        <sz val="14"/>
        <color rgb="FFFF0000"/>
        <rFont val="Calibri"/>
        <family val="2"/>
        <scheme val="minor"/>
      </rPr>
      <t>Tache:</t>
    </r>
    <r>
      <rPr>
        <b/>
        <sz val="14"/>
        <rFont val="Calibri"/>
        <family val="2"/>
        <scheme val="minor"/>
      </rPr>
      <t xml:space="preserve"> R</t>
    </r>
    <r>
      <rPr>
        <b/>
        <sz val="14"/>
        <color theme="1"/>
        <rFont val="Calibri"/>
        <family val="2"/>
        <scheme val="minor"/>
      </rPr>
      <t>ateb/</t>
    </r>
    <r>
      <rPr>
        <b/>
        <sz val="14"/>
        <color rgb="FFFF0000"/>
        <rFont val="Calibri"/>
        <family val="2"/>
        <scheme val="minor"/>
      </rPr>
      <t>100dt</t>
    </r>
  </si>
  <si>
    <r>
      <rPr>
        <b/>
        <sz val="14"/>
        <color rgb="FFFF0000"/>
        <rFont val="Calibri"/>
        <family val="2"/>
        <scheme val="minor"/>
      </rPr>
      <t>Tache :</t>
    </r>
    <r>
      <rPr>
        <b/>
        <sz val="14"/>
        <color theme="1"/>
        <rFont val="Calibri"/>
        <family val="2"/>
        <scheme val="minor"/>
      </rPr>
      <t xml:space="preserve"> facture de walid aboud </t>
    </r>
  </si>
  <si>
    <r>
      <rPr>
        <b/>
        <sz val="14"/>
        <color rgb="FFFF0000"/>
        <rFont val="Calibri"/>
        <family val="2"/>
        <scheme val="minor"/>
      </rPr>
      <t>Tache :</t>
    </r>
    <r>
      <rPr>
        <b/>
        <sz val="14"/>
        <color theme="1"/>
        <rFont val="Calibri"/>
        <family val="2"/>
        <scheme val="minor"/>
      </rPr>
      <t xml:space="preserve"> facture de wahid iben chikh</t>
    </r>
  </si>
  <si>
    <t>µ</t>
  </si>
  <si>
    <t>Non disponible/غير متوفرة</t>
  </si>
  <si>
    <t>Disponible/متوفرة</t>
  </si>
  <si>
    <t>Réservation/الحجز</t>
  </si>
  <si>
    <t xml:space="preserve">Le méme jour/في نفس اليوم </t>
  </si>
  <si>
    <t>RESERVATION  DES VOITURES</t>
  </si>
  <si>
    <t>MOIS</t>
  </si>
  <si>
    <t>08-AOUT</t>
  </si>
  <si>
    <t>JOURS</t>
  </si>
  <si>
    <t>NOMBRE.Rs</t>
  </si>
  <si>
    <t>*2</t>
  </si>
  <si>
    <t>*1</t>
  </si>
  <si>
    <t>*3</t>
  </si>
  <si>
    <t>07:30/8:00</t>
  </si>
  <si>
    <t>9H</t>
  </si>
  <si>
    <t>13:00 15:00</t>
  </si>
  <si>
    <t>mehdi</t>
  </si>
  <si>
    <t>13H</t>
  </si>
  <si>
    <t>15H</t>
  </si>
  <si>
    <t>09:00 11:00</t>
  </si>
  <si>
    <t xml:space="preserve">KIA PICANTO </t>
  </si>
  <si>
    <t xml:space="preserve">RATEB </t>
  </si>
  <si>
    <t>14H</t>
  </si>
  <si>
    <t>18H</t>
  </si>
  <si>
    <t>21H</t>
  </si>
  <si>
    <t>19H</t>
  </si>
  <si>
    <t>11H</t>
  </si>
  <si>
    <t>RADHWA AJILI/MONASTIR/8:00</t>
  </si>
  <si>
    <t>192 TU 6762</t>
  </si>
  <si>
    <t>189 TU 2648</t>
  </si>
  <si>
    <t>198 TU 6194</t>
  </si>
  <si>
    <t xml:space="preserve">DEPUIS 19/05     SONIA </t>
  </si>
  <si>
    <t>195 TU 3422</t>
  </si>
  <si>
    <t>DEPUIS 19/05     NACEUR BEN 3ISSA</t>
  </si>
  <si>
    <t>206 TU 5496</t>
  </si>
  <si>
    <t>ETAT DES VOITURES</t>
  </si>
  <si>
    <t>IMM</t>
  </si>
  <si>
    <t>à qui</t>
  </si>
  <si>
    <t>Acompte</t>
  </si>
  <si>
    <t>HYUNDAI I10 N</t>
  </si>
  <si>
    <t>HYUNDAI I20 G</t>
  </si>
  <si>
    <t>HYUNDAI I20 N</t>
  </si>
  <si>
    <t>HYUNDAI I20 R</t>
  </si>
  <si>
    <t>CLIO N</t>
  </si>
  <si>
    <t>CLIO R</t>
  </si>
  <si>
    <t>CLIO B</t>
  </si>
  <si>
    <t>POLO B</t>
  </si>
  <si>
    <t>POLO N</t>
  </si>
  <si>
    <t>SCODA FABIA N</t>
  </si>
  <si>
    <t>SCODA FABIA G</t>
  </si>
  <si>
    <t>238 TU 1245</t>
  </si>
  <si>
    <t>$$$$$$$$$$$$$$$$$$$$$$$$$$$$$$$$$$$$$$$$$$$$$$$$$$$</t>
  </si>
  <si>
    <t>DEPART</t>
  </si>
  <si>
    <t>DATE</t>
  </si>
  <si>
    <t>CAISSE</t>
  </si>
  <si>
    <t>DE LA PART</t>
  </si>
  <si>
    <t>DEPENCE</t>
  </si>
  <si>
    <t xml:space="preserve">POUR QUI </t>
  </si>
  <si>
    <t>TOT</t>
  </si>
  <si>
    <t xml:space="preserve">VISITE TECHNIQUE </t>
  </si>
  <si>
    <t>La première visite se fait après 1 an, après il faut faire chaque 6 mois toute au longue de 2 ans et demi</t>
  </si>
  <si>
    <t>DATE DE VIDANGE</t>
  </si>
  <si>
    <t xml:space="preserve">KILOMETRAGE ACTUEL + DATE DE RETOUR DE CLIENT </t>
  </si>
  <si>
    <t xml:space="preserve">DATE </t>
  </si>
  <si>
    <t xml:space="preserve">KILOMETRAGE DE VIDANGE </t>
  </si>
  <si>
    <t>KILOMETRAGE DE PROCHAIN VIDANGE</t>
  </si>
  <si>
    <t>NOTE</t>
  </si>
  <si>
    <t>HYUNDAI               224 TU 2060</t>
  </si>
  <si>
    <t>HYUNDAI               224 TU 2061</t>
  </si>
  <si>
    <t>HYUNDAI              224 TU 2059</t>
  </si>
  <si>
    <t>CLIO                     223 TU 6273</t>
  </si>
  <si>
    <t>CLIO                      227 TU 3724</t>
  </si>
  <si>
    <t>CLIO                         223 TU 6272</t>
  </si>
  <si>
    <t>CLIO                          211 TU 509</t>
  </si>
  <si>
    <t xml:space="preserve">KIA PICANTO      223 TU 9306 </t>
  </si>
  <si>
    <t xml:space="preserve">KIA PICANTO       227 TU 4590 </t>
  </si>
  <si>
    <t xml:space="preserve">KIA PICANTO       227 TU 4591 </t>
  </si>
  <si>
    <t>KIA PICANTO         223 TU 9305</t>
  </si>
  <si>
    <t>POLO                       224 TU 2310</t>
  </si>
  <si>
    <t xml:space="preserve">KIA RIO                    229  TU 6251 </t>
  </si>
  <si>
    <t>KIA RIO                    229  TU 6249</t>
  </si>
  <si>
    <t>Hyundai                  230  TU 1839</t>
  </si>
  <si>
    <t>Date</t>
  </si>
  <si>
    <t>VIDANGE</t>
  </si>
  <si>
    <t>PROCHAIN</t>
  </si>
  <si>
    <t>VISITE TECHNIQUE</t>
  </si>
  <si>
    <t>VIGNETTE</t>
  </si>
  <si>
    <t>LAISSER PASSER</t>
  </si>
  <si>
    <t>HYUNDAI 235 TU 9878 R</t>
  </si>
  <si>
    <t>SCODA 234 TU 7461</t>
  </si>
  <si>
    <t xml:space="preserve">SCODA 234 TU 7460 </t>
  </si>
  <si>
    <t>HYUNDAI 233 TU 7859 G</t>
  </si>
  <si>
    <t>HYUNDAI 233 TU 7864 N</t>
  </si>
  <si>
    <t>HYUNDAI 231 TU 6158 B</t>
  </si>
  <si>
    <t>la première visite technique se fait après 1 an, après il faut faire chaque 6 mois toute au longue de 2 ans et demi</t>
  </si>
  <si>
    <t>HYUNDAI 230 TU 1839 R</t>
  </si>
  <si>
    <t>KIA SMART 231 TU 590</t>
  </si>
  <si>
    <t>KIA RIO GX 229 TU 6249 B</t>
  </si>
  <si>
    <t>KIA RIO GX 229 TU 6251 G</t>
  </si>
  <si>
    <t>PICANTO 227 TU 4591 N</t>
  </si>
  <si>
    <t>PICANTO 227 TU 4590 N</t>
  </si>
  <si>
    <t>CLIO 227 TU 3724 N</t>
  </si>
  <si>
    <t>HYUNDAI 224 TU 2061</t>
  </si>
  <si>
    <t xml:space="preserve">PICANTO 223 TU 9306 </t>
  </si>
  <si>
    <t>PICANTO 223 TU 9307 N</t>
  </si>
  <si>
    <t>PICANTO  223 TU 9305 B</t>
  </si>
  <si>
    <t>POLO 224 TU 2310 B</t>
  </si>
  <si>
    <t>CLIO 223 TU 6273 B</t>
  </si>
  <si>
    <t>CLIO 223 TU 6272 R</t>
  </si>
  <si>
    <t>HYUNDAI 224 TU 2059</t>
  </si>
  <si>
    <t>POLO 224 TU 2311 N</t>
  </si>
  <si>
    <t xml:space="preserve">HYUNDAI 224 TU 2060 </t>
  </si>
  <si>
    <t>DACIA SANDERO 238 TU 1245</t>
  </si>
  <si>
    <t>10000</t>
  </si>
  <si>
    <t>SUZUKI SWIFT 238 TU 3473</t>
  </si>
  <si>
    <t>HYUNDAI 238 TU 5216 N</t>
  </si>
  <si>
    <t xml:space="preserve">Date </t>
  </si>
  <si>
    <t>HYUNDA  224 TU 2060</t>
  </si>
  <si>
    <t>HYUNDAI  224 TU 2061</t>
  </si>
  <si>
    <t>HYUNDAI  224 TU 2059</t>
  </si>
  <si>
    <t xml:space="preserve"> CLIO  223 TU 6273</t>
  </si>
  <si>
    <t>CLIO 227 TU 3724</t>
  </si>
  <si>
    <t>CLIO  223 TU 6272</t>
  </si>
  <si>
    <t>CLIO 211 TU 509</t>
  </si>
  <si>
    <t xml:space="preserve">KIA PCT 223 TU 9306 </t>
  </si>
  <si>
    <t xml:space="preserve">KIA PCT 227 TU 4590 </t>
  </si>
  <si>
    <t xml:space="preserve">KIA PCT 227 TU 4591 </t>
  </si>
  <si>
    <t>KIA PCT   223 TU 9305</t>
  </si>
  <si>
    <t>POLO  224 TU 2310</t>
  </si>
  <si>
    <t>KIA RIO GX 229 TU 6249</t>
  </si>
  <si>
    <t>KIA RIO GX 229 TU 6251</t>
  </si>
  <si>
    <t>HYUNDAI  230 TU 1839</t>
  </si>
  <si>
    <t>Rabehhhhhhhhhhhh</t>
  </si>
  <si>
    <t>KIA RIO        192 TU 6762</t>
  </si>
  <si>
    <t>KIA RIO           189 TU 2648</t>
  </si>
  <si>
    <t>HYUNDAI   198 TU 6194</t>
  </si>
  <si>
    <t>HYUNDAI      195 TU 3422</t>
  </si>
  <si>
    <t>MAHINDRA     206 TU 5496</t>
  </si>
  <si>
    <t>MAHINDRA     206 TU 5494</t>
  </si>
  <si>
    <t>BUREAU</t>
  </si>
  <si>
    <t xml:space="preserve">mois juin </t>
  </si>
  <si>
    <t xml:space="preserve">entrer </t>
  </si>
  <si>
    <t xml:space="preserve">sortie </t>
  </si>
  <si>
    <t xml:space="preserve">lavage </t>
  </si>
  <si>
    <t>PAYEMENT ESPACE</t>
  </si>
  <si>
    <t xml:space="preserve">PAYEMENT CHEQUE </t>
  </si>
  <si>
    <t>raj3etha sba7 w ma 5losnech +1j</t>
  </si>
  <si>
    <t>22+8</t>
  </si>
  <si>
    <t>(130*7)-200(140*15)-1470</t>
  </si>
  <si>
    <t>sofien hssine</t>
  </si>
  <si>
    <t>06782174</t>
  </si>
  <si>
    <t>hazhelou zouhaier elktari monastir à mahdia</t>
  </si>
  <si>
    <t>imed elayari</t>
  </si>
  <si>
    <t>06865764</t>
  </si>
  <si>
    <t>14/80615</t>
  </si>
  <si>
    <t>150+500</t>
  </si>
  <si>
    <t>برج القاضي قصر هلال المنستير</t>
  </si>
  <si>
    <t>200+1470+1200 a rbh</t>
  </si>
  <si>
    <t>04176862</t>
  </si>
  <si>
    <t>MERIEM ELSAYEDI</t>
  </si>
  <si>
    <t>06999246</t>
  </si>
  <si>
    <t>19AF85635</t>
  </si>
  <si>
    <t>NEBIL EL KARWI</t>
  </si>
  <si>
    <t>05008288</t>
  </si>
  <si>
    <t>19AG02986</t>
  </si>
  <si>
    <t>نهج بنزرت قصر هلال المنستير</t>
  </si>
  <si>
    <t>SIRINE ELDIMASSI</t>
  </si>
  <si>
    <t>06885510</t>
  </si>
  <si>
    <t>14/127080</t>
  </si>
  <si>
    <t>12نهج الجزائر قصر هلال</t>
  </si>
  <si>
    <t>المنستير</t>
  </si>
  <si>
    <t>تونس</t>
  </si>
  <si>
    <t>SAMIR MLAIKIA</t>
  </si>
  <si>
    <t>00705774</t>
  </si>
  <si>
    <t>002620828009</t>
  </si>
  <si>
    <t>13نهج 4432 الزهروني تونس</t>
  </si>
  <si>
    <t>HAMZA NEBIL</t>
  </si>
  <si>
    <t>06902676</t>
  </si>
  <si>
    <t>14/82813</t>
  </si>
  <si>
    <t>17نهج عقبة ابن نافع صيادة</t>
  </si>
  <si>
    <t>06898665</t>
  </si>
  <si>
    <t>14/118492</t>
  </si>
  <si>
    <t>87نهج 02مارس 1934 صيادة</t>
  </si>
  <si>
    <t>03995132</t>
  </si>
  <si>
    <t>ELLOTFI BOUTHINA</t>
  </si>
  <si>
    <t>03988474</t>
  </si>
  <si>
    <t>14AW01624</t>
  </si>
  <si>
    <t>شارع البيئة مساكن الشرقية سوسة</t>
  </si>
  <si>
    <t>KABIL SOUISSI</t>
  </si>
  <si>
    <t>17/269158639</t>
  </si>
  <si>
    <t>WIDED BEN SALHA</t>
  </si>
  <si>
    <t>00366158</t>
  </si>
  <si>
    <t>000569101887</t>
  </si>
  <si>
    <t>2+18+2</t>
  </si>
  <si>
    <t>2JOUR AVEC SOUZUKI TEBE3 EL MONCEF SLAMA</t>
  </si>
  <si>
    <t>RESTE TOTALE BEL JBAR 400</t>
  </si>
  <si>
    <t>7+7+2+6+1</t>
  </si>
  <si>
    <t>7+7+2+6++1+4</t>
  </si>
  <si>
    <t>1950+500+400</t>
  </si>
  <si>
    <t>N7EBOU MENOU JONTE ET ENJILEVAIR</t>
  </si>
  <si>
    <t>2520+800</t>
  </si>
  <si>
    <t>200+1470+1200</t>
  </si>
  <si>
    <t>ISABELLE VERPLANKEN</t>
  </si>
  <si>
    <t>GB0003147</t>
  </si>
  <si>
    <t>1539157990</t>
  </si>
  <si>
    <t>TRANSFERT AVEC AHLA W AHLA RTUNIS</t>
  </si>
  <si>
    <t>05690574</t>
  </si>
  <si>
    <t>TOUNIS</t>
  </si>
  <si>
    <t>HAMOUDA HAMOUDA</t>
  </si>
  <si>
    <t>C27744185</t>
  </si>
  <si>
    <t>H03663128206752</t>
  </si>
  <si>
    <t>مرناق</t>
  </si>
  <si>
    <t>1000+500+300</t>
  </si>
  <si>
    <t>MONCEF HARAS</t>
  </si>
  <si>
    <t>I7EB MENA 110</t>
  </si>
  <si>
    <t>50+550</t>
  </si>
  <si>
    <t>270E</t>
  </si>
  <si>
    <t>khales 7atta 02/09</t>
  </si>
  <si>
    <t>5j*120+13j*150reste 3j</t>
  </si>
  <si>
    <t>jusqu’à 31/08 5ales</t>
  </si>
  <si>
    <t>aissa adem othmen</t>
  </si>
  <si>
    <t>14027057</t>
  </si>
  <si>
    <t>20AH29903</t>
  </si>
  <si>
    <t>نهج عبد الله الوصيف صيادة</t>
  </si>
  <si>
    <t>KARIM EL SAYEDI</t>
  </si>
  <si>
    <t>06760484</t>
  </si>
  <si>
    <t>960291201324</t>
  </si>
  <si>
    <t>TEBE3 ENCTRAT ACHREF MARZOUK 3EME CONDUCTEUR</t>
  </si>
  <si>
    <t>97نهج الاستقلال صيادة المنستير</t>
  </si>
  <si>
    <t>90/J</t>
  </si>
  <si>
    <t>HOUSSEM DAOUD EDINE</t>
  </si>
  <si>
    <t>595007950984</t>
  </si>
  <si>
    <t>1345948145</t>
  </si>
  <si>
    <t>5+25</t>
  </si>
  <si>
    <t>861093111375</t>
  </si>
  <si>
    <t>140/J</t>
  </si>
  <si>
    <t>2400+20LAV</t>
  </si>
  <si>
    <t>ELMEGDICH MOHAMED ELKHAMES</t>
  </si>
  <si>
    <t>06847369</t>
  </si>
  <si>
    <t>14/57155</t>
  </si>
  <si>
    <t>بوهلال دقاش توزر</t>
  </si>
  <si>
    <t>ABESSI ABIDI</t>
  </si>
  <si>
    <t>09706790</t>
  </si>
  <si>
    <t>14/144107</t>
  </si>
  <si>
    <t>16+8</t>
  </si>
  <si>
    <t>2+7</t>
  </si>
  <si>
    <t>1/2 ESSENCE</t>
  </si>
  <si>
    <t>4000+1960</t>
  </si>
  <si>
    <t>150+450+15LAV</t>
  </si>
  <si>
    <t>115 ESSENCE</t>
  </si>
  <si>
    <t>A3TANA CHEQUE FIH 460 W 3TINEH 110DT</t>
  </si>
  <si>
    <t>DACIA</t>
  </si>
  <si>
    <t>2280+20LAVG</t>
  </si>
  <si>
    <t xml:space="preserve">5THIT 830 MIN AND 9ABIL </t>
  </si>
  <si>
    <t>12+2</t>
  </si>
  <si>
    <t>nhar 7sebneh gratuit</t>
  </si>
  <si>
    <t>1200+80</t>
  </si>
  <si>
    <t>nebil gazoua</t>
  </si>
  <si>
    <t>NESRINE ELDIMESSI</t>
  </si>
  <si>
    <t>نهج الجزائر قصرهلال</t>
  </si>
  <si>
    <t>10+10+4</t>
  </si>
  <si>
    <t>assurance</t>
  </si>
  <si>
    <t>فصر هلال</t>
  </si>
  <si>
    <t>8+8</t>
  </si>
  <si>
    <t>200E+130dt</t>
  </si>
  <si>
    <t>90 mansour megdich</t>
  </si>
  <si>
    <t>06887391</t>
  </si>
  <si>
    <t>ELBECHIR HORIGUE</t>
  </si>
  <si>
    <t>14803432</t>
  </si>
  <si>
    <t>040277200618</t>
  </si>
  <si>
    <t>نهج القرعية 7نوفمبر صيادة</t>
  </si>
  <si>
    <t>CHTAR EL RBO3</t>
  </si>
  <si>
    <t>1600+600+600</t>
  </si>
  <si>
    <t>06995156</t>
  </si>
  <si>
    <t>نهج ابن رشيق صيادة</t>
  </si>
  <si>
    <t>نهج 2مارس 1934 صيادة</t>
  </si>
  <si>
    <t>3+7</t>
  </si>
  <si>
    <t>360+650</t>
  </si>
  <si>
    <t>100E+400DT LE 13/09</t>
  </si>
  <si>
    <t>HAYET ZITOUNI</t>
  </si>
  <si>
    <t>K01359174</t>
  </si>
  <si>
    <t>PT5214488G</t>
  </si>
  <si>
    <t>120 RUE HELENE COCHENNE</t>
  </si>
  <si>
    <t>1600+600+200</t>
  </si>
  <si>
    <t>90+110</t>
  </si>
  <si>
    <t>06789055</t>
  </si>
  <si>
    <t>80DT</t>
  </si>
  <si>
    <t>شارع بورقيبة لمطة المنستير</t>
  </si>
  <si>
    <t>5+13+13</t>
  </si>
  <si>
    <t>changement 6158</t>
  </si>
  <si>
    <t>2+8</t>
  </si>
  <si>
    <t>2j avec2059</t>
  </si>
  <si>
    <t>vincent eresson</t>
  </si>
  <si>
    <t>GO824JBJ5</t>
  </si>
  <si>
    <t>LA ROUVIERE 30440 SUMENE France</t>
  </si>
  <si>
    <t>90E+700DT</t>
  </si>
  <si>
    <t xml:space="preserve">1400 CAUTION </t>
  </si>
  <si>
    <t>ELZAAG ELZARRED MABROUK</t>
  </si>
  <si>
    <t>04011353</t>
  </si>
  <si>
    <t>14/12454</t>
  </si>
  <si>
    <t xml:space="preserve">  21نهج القيروان قصر هلال</t>
  </si>
  <si>
    <t>1000+800+700</t>
  </si>
  <si>
    <t>16+8+7</t>
  </si>
  <si>
    <t>A3TINEH IKAMEL BEL MAHINDRA</t>
  </si>
  <si>
    <t>20+9</t>
  </si>
  <si>
    <t>20+</t>
  </si>
  <si>
    <t>CHANGEMENT 590</t>
  </si>
  <si>
    <t>20J AVEC 2310</t>
  </si>
  <si>
    <t>ZIYED SOUISSI</t>
  </si>
  <si>
    <t>14049381</t>
  </si>
  <si>
    <t>090269100161</t>
  </si>
  <si>
    <t>نهج القدس صيادة المنستير</t>
  </si>
  <si>
    <t>4+</t>
  </si>
  <si>
    <t>CHANGEMENT 3724</t>
  </si>
  <si>
    <t>4J AVEC 1839</t>
  </si>
  <si>
    <t>1J AVEC 3724</t>
  </si>
  <si>
    <t xml:space="preserve">120 ESSENCE </t>
  </si>
  <si>
    <t>WALID BEN ELSALHA</t>
  </si>
  <si>
    <t>12+5</t>
  </si>
  <si>
    <t>لمطة</t>
  </si>
  <si>
    <t>12J AVEC2061</t>
  </si>
  <si>
    <t>12+</t>
  </si>
  <si>
    <t>CHANGEMENT 1839</t>
  </si>
  <si>
    <t>ONSI ELCHRIAA</t>
  </si>
  <si>
    <t>14041834</t>
  </si>
  <si>
    <t>23AM46439</t>
  </si>
  <si>
    <t xml:space="preserve">500 DT CAUTION </t>
  </si>
  <si>
    <t>نهج09أفريل صيادة المنستير</t>
  </si>
  <si>
    <t xml:space="preserve">650E </t>
  </si>
  <si>
    <t>sami hichem</t>
  </si>
  <si>
    <t>180+90</t>
  </si>
  <si>
    <t>600+600</t>
  </si>
  <si>
    <t>14+2</t>
  </si>
  <si>
    <t>850+20</t>
  </si>
  <si>
    <t>06964653</t>
  </si>
  <si>
    <t>b9at 1j chez ahla w ahla tunis</t>
  </si>
  <si>
    <t>5+1+1</t>
  </si>
  <si>
    <t>hichem elhaj amar</t>
  </si>
  <si>
    <t>06930671</t>
  </si>
  <si>
    <t>14/158668</t>
  </si>
  <si>
    <t>شارع الحبيب بورقيبة قصيبة المديوني</t>
  </si>
  <si>
    <t>hatem elhaj amar</t>
  </si>
  <si>
    <t>06804374</t>
  </si>
  <si>
    <t>14/50902</t>
  </si>
  <si>
    <t>mouhamed riyadh salhi</t>
  </si>
  <si>
    <t>08228052</t>
  </si>
  <si>
    <t>I030186029</t>
  </si>
  <si>
    <t>FENTAR ELASSED</t>
  </si>
  <si>
    <t>04156710</t>
  </si>
  <si>
    <t>14/20583</t>
  </si>
  <si>
    <t>DE LA PERT DE MOUFID</t>
  </si>
  <si>
    <t>720+100</t>
  </si>
  <si>
    <t>500+290</t>
  </si>
  <si>
    <t>10+3</t>
  </si>
  <si>
    <t>ADEL LOTFI BOURAWI</t>
  </si>
  <si>
    <t>09011726</t>
  </si>
  <si>
    <t>23AM09461</t>
  </si>
  <si>
    <t>نهج محمد سليم لمطة المنستير</t>
  </si>
  <si>
    <t>تهج الهادي شاكر صيادة المنستير</t>
  </si>
  <si>
    <t>FATHI MASOUDI</t>
  </si>
  <si>
    <t>06817500</t>
  </si>
  <si>
    <t>14/98582</t>
  </si>
  <si>
    <t>نهج الاغالبة قصر هلال المنستير</t>
  </si>
  <si>
    <t>06936928</t>
  </si>
  <si>
    <t>14/118620</t>
  </si>
  <si>
    <t>00366182</t>
  </si>
  <si>
    <t>960769102940</t>
  </si>
  <si>
    <t>CHEQUE CAUTION 1500</t>
  </si>
  <si>
    <t>239 TU 2821</t>
  </si>
  <si>
    <t>HAFEDH NATAL</t>
  </si>
  <si>
    <t>FAHMI ELKHODJA</t>
  </si>
  <si>
    <t>120693100680</t>
  </si>
  <si>
    <t>080293100988</t>
  </si>
  <si>
    <t>5rue rené char cité chantilly saint denis93</t>
  </si>
  <si>
    <t>nadia elsaafi</t>
  </si>
  <si>
    <t>06957028</t>
  </si>
  <si>
    <t>18AS16213</t>
  </si>
  <si>
    <t>3EME CONDUCTEUR</t>
  </si>
  <si>
    <t>حي الناضور لمطة المنستير</t>
  </si>
  <si>
    <t xml:space="preserve">NATALI HONRIYET FADHEL </t>
  </si>
  <si>
    <t>14063800</t>
  </si>
  <si>
    <t>030373200364</t>
  </si>
  <si>
    <t>DACIA SANDERO N</t>
  </si>
  <si>
    <t>DACIA SANDERO R</t>
  </si>
  <si>
    <t>SUZUKI SWIFT B</t>
  </si>
  <si>
    <t>TEBE3 MOUFID</t>
  </si>
  <si>
    <t>ALA EDDINE ELBEHI</t>
  </si>
  <si>
    <t>06848179</t>
  </si>
  <si>
    <t xml:space="preserve">DEPUIS10H 5THE MAHINDRA </t>
  </si>
  <si>
    <t>cousin ingrid cindy lysiane</t>
  </si>
  <si>
    <t>WH9RD4J27</t>
  </si>
  <si>
    <t>23AE25925</t>
  </si>
  <si>
    <t>204 RUE EMILE BASLY 62700-BRUAY LA BUISSIERE France</t>
  </si>
  <si>
    <t>2000+500</t>
  </si>
  <si>
    <t>7+2</t>
  </si>
  <si>
    <t>caution 300e</t>
  </si>
  <si>
    <t>600+180</t>
  </si>
  <si>
    <t>mes parachoc min el tali</t>
  </si>
  <si>
    <t>avec 8j e7na 5alsin ama 9al 5outhouhom min 3and nedra</t>
  </si>
  <si>
    <t>elmealell wael</t>
  </si>
  <si>
    <t>06871199</t>
  </si>
  <si>
    <t>14/69328</t>
  </si>
  <si>
    <t>12+5+6</t>
  </si>
  <si>
    <t>04184323</t>
  </si>
  <si>
    <t>سيدي بنور المكنين</t>
  </si>
  <si>
    <t>270E+350E</t>
  </si>
  <si>
    <t>100+130</t>
  </si>
  <si>
    <t>BECH NRAJ3OULOU 170E W NEMCHIW 5LAS</t>
  </si>
  <si>
    <t>280E+500+1000</t>
  </si>
  <si>
    <t>830trovizeur kasrou donc raja3nelou 170E min caution w mchina 5las</t>
  </si>
  <si>
    <t>5+2+5</t>
  </si>
  <si>
    <t>sabeur elajili</t>
  </si>
  <si>
    <t>06796138</t>
  </si>
  <si>
    <t>DACIA SANDERO 239 TU 2821</t>
  </si>
  <si>
    <t>2500+1170+150MA7THER+20LAVAGE</t>
  </si>
  <si>
    <t>14*30E=420E+30LAVAGE</t>
  </si>
  <si>
    <t>حي 07نوفمبر المكنين المنستير</t>
  </si>
  <si>
    <t>PAYE POUR 5J</t>
  </si>
  <si>
    <t>13BG38163</t>
  </si>
  <si>
    <t>600+120</t>
  </si>
  <si>
    <t>نهج 2مارس1934 صيادة المنستير</t>
  </si>
  <si>
    <t>LINDA SEDDIK</t>
  </si>
  <si>
    <t>980338101773</t>
  </si>
  <si>
    <t>3AVENUE DE LA PAIX 38690 LE GRAND LEMPS</t>
  </si>
  <si>
    <t>53 نهج التحرير</t>
  </si>
  <si>
    <t>FATHI FADHLOUN</t>
  </si>
  <si>
    <t>04175477</t>
  </si>
  <si>
    <t>14/25290</t>
  </si>
  <si>
    <t>marzouk khawla</t>
  </si>
  <si>
    <t>06870555</t>
  </si>
  <si>
    <t>14/146087</t>
  </si>
  <si>
    <t>100+230</t>
  </si>
  <si>
    <t>160+10lavg</t>
  </si>
  <si>
    <t>prolongation juqu'a 10/10</t>
  </si>
  <si>
    <t xml:space="preserve">20LAVAGE </t>
  </si>
  <si>
    <t xml:space="preserve">RAJA3 FEHA 70DT ESSENCE </t>
  </si>
  <si>
    <t xml:space="preserve">CHANGEMENT 2061 </t>
  </si>
  <si>
    <t>4j avec 2060</t>
  </si>
  <si>
    <t>239 TU 5077</t>
  </si>
  <si>
    <t>NEJIB GAZOUT</t>
  </si>
  <si>
    <t>308638341</t>
  </si>
  <si>
    <t>A02931242</t>
  </si>
  <si>
    <t>حي 1000 مسكن لطيف الجزائر</t>
  </si>
  <si>
    <t>5+2+5+1</t>
  </si>
  <si>
    <t>PROLONGATION JUSQU4A 09/10</t>
  </si>
  <si>
    <t>360+550</t>
  </si>
  <si>
    <t>200+80</t>
  </si>
  <si>
    <t>AKREM RSAS</t>
  </si>
  <si>
    <t>06897472</t>
  </si>
  <si>
    <t>14/79407</t>
  </si>
  <si>
    <t>18نهج سوريا المكنين المنستير</t>
  </si>
  <si>
    <t xml:space="preserve">  VIRTUS TSI  238 TU 5077</t>
  </si>
  <si>
    <t>5+4</t>
  </si>
  <si>
    <t>FILTRE D'AIR</t>
  </si>
  <si>
    <t>Bougies</t>
  </si>
  <si>
    <t>7+</t>
  </si>
  <si>
    <t>lavage 20</t>
  </si>
  <si>
    <t>3+2</t>
  </si>
  <si>
    <t>7 j avec 3724</t>
  </si>
  <si>
    <t>04176559</t>
  </si>
  <si>
    <t>14/34232</t>
  </si>
  <si>
    <t>نهج محمد القنوني حي الرياض قصر هلال</t>
  </si>
  <si>
    <t>20AR93731</t>
  </si>
  <si>
    <t>سيدي نصر سواسي</t>
  </si>
  <si>
    <t>31+9</t>
  </si>
  <si>
    <t>HALA SESSI</t>
  </si>
  <si>
    <t>06933149</t>
  </si>
  <si>
    <t>14/128411</t>
  </si>
  <si>
    <t>نهج لمطة المنستير</t>
  </si>
  <si>
    <t>OUMAIMA KRIFA</t>
  </si>
  <si>
    <t>06979647</t>
  </si>
  <si>
    <t>14/139178</t>
  </si>
  <si>
    <t>ACHREF ELASLI</t>
  </si>
  <si>
    <t>093609871</t>
  </si>
  <si>
    <t>2354203347</t>
  </si>
  <si>
    <t xml:space="preserve">حي الباطيمان عبد الحميد سوسة </t>
  </si>
  <si>
    <t>MOUHAMED ELASLI</t>
  </si>
  <si>
    <t>09257485</t>
  </si>
  <si>
    <t>14/93205</t>
  </si>
  <si>
    <t>ABD ELFATEH MHENI</t>
  </si>
  <si>
    <t>04194311</t>
  </si>
  <si>
    <t>BA258146</t>
  </si>
  <si>
    <t>GRATUIT</t>
  </si>
  <si>
    <t>شارع الميناء عدد 71 صيادة المنستير</t>
  </si>
  <si>
    <t>40 DT RADAR</t>
  </si>
  <si>
    <t>YOUNES KAMEL</t>
  </si>
  <si>
    <t>04156647</t>
  </si>
  <si>
    <t>20AB73714</t>
  </si>
  <si>
    <t>3نهج باستور صيادة المنستير</t>
  </si>
  <si>
    <t>NOS EL RBO3</t>
  </si>
  <si>
    <t>19نهج أبو القاسم الشابي ثصر هلال</t>
  </si>
  <si>
    <t>BOUGHZELA HANEN</t>
  </si>
  <si>
    <t xml:space="preserve">ANCIEN 20LAVAGE </t>
  </si>
  <si>
    <t>CONTRAT JUSQU4A 15/10</t>
  </si>
  <si>
    <t>ANCIEN2680+ HESBET KORASA</t>
  </si>
  <si>
    <t>نهج لالاستقلال صيادة</t>
  </si>
  <si>
    <t>06784535</t>
  </si>
  <si>
    <t>500+900</t>
  </si>
  <si>
    <t>CHANGEMENT CONDUCTEUR</t>
  </si>
  <si>
    <t>400+180+20</t>
  </si>
  <si>
    <t>227 TU 2059</t>
  </si>
  <si>
    <t>210+140+20</t>
  </si>
  <si>
    <t>HAMZA AYED</t>
  </si>
  <si>
    <t>06849035</t>
  </si>
  <si>
    <t>14/99289</t>
  </si>
  <si>
    <t>MOUHAMED EL AYEB</t>
  </si>
  <si>
    <t>06869373</t>
  </si>
  <si>
    <t>14/98407</t>
  </si>
  <si>
    <t xml:space="preserve">CAUTION 1000 espèce </t>
  </si>
  <si>
    <t>نهج علي بن عياد المكنين المنستير</t>
  </si>
  <si>
    <t>WALID EL HAJRI</t>
  </si>
  <si>
    <t>06791053</t>
  </si>
  <si>
    <t>J100A0BTA02</t>
  </si>
  <si>
    <t>AMIRA CHAWECH</t>
  </si>
  <si>
    <t>B350169188</t>
  </si>
  <si>
    <t>AKREM EL CHAWECH</t>
  </si>
  <si>
    <t>06926679</t>
  </si>
  <si>
    <t>14/119049</t>
  </si>
  <si>
    <t>نهج بيروت المكنين المنستير</t>
  </si>
  <si>
    <t>ANCIEN reste 40 ou 60</t>
  </si>
  <si>
    <t>RETOUR ATUNIS PAR ZOUHAIER</t>
  </si>
  <si>
    <t>LOURAN CHAALOUM SLAKMOUN</t>
  </si>
  <si>
    <t>04619771</t>
  </si>
  <si>
    <t>931075101293</t>
  </si>
  <si>
    <t>7شارع الحرية تونس</t>
  </si>
  <si>
    <t>AVEC 840 TE3 ATEF</t>
  </si>
  <si>
    <t>5+4+3</t>
  </si>
  <si>
    <t>Plaquette de frein</t>
  </si>
  <si>
    <t>Baterie</t>
  </si>
  <si>
    <t>LOKMAN BOUDHAWIA</t>
  </si>
  <si>
    <t>100+400</t>
  </si>
  <si>
    <t>KARIM CHRIAA</t>
  </si>
  <si>
    <t>06813515</t>
  </si>
  <si>
    <t>14AP06409</t>
  </si>
  <si>
    <t>نهج الحبيب ثامر صيادة</t>
  </si>
  <si>
    <t>4+5</t>
  </si>
  <si>
    <t>ANCIEN 470-120E DONC RESTE 70DT</t>
  </si>
  <si>
    <t>200+250</t>
  </si>
  <si>
    <t>najeh elaribi</t>
  </si>
  <si>
    <t>06821174</t>
  </si>
  <si>
    <t>14/72149</t>
  </si>
  <si>
    <t>KHALED FETOUI</t>
  </si>
  <si>
    <t>FOU9 ELNOS ESENCE</t>
  </si>
  <si>
    <t>50+150+10+10LVG</t>
  </si>
  <si>
    <t>TEBA3 ABD AZIZ</t>
  </si>
  <si>
    <t>TRANSFERT PAR AHLA W AHLA N3188</t>
  </si>
  <si>
    <t>TRANSFERT AVEC AHLA W AHLA RTUNIS N3097</t>
  </si>
  <si>
    <t>TRANSFERT PAR SAHBOU</t>
  </si>
  <si>
    <t>3TINEH 50DT</t>
  </si>
  <si>
    <t>400+180+20+290+10</t>
  </si>
  <si>
    <t>238 tu 5216</t>
  </si>
  <si>
    <t>BILEL elomrani</t>
  </si>
  <si>
    <t>06955296</t>
  </si>
  <si>
    <t>14/116439</t>
  </si>
  <si>
    <t>القطار العلاء القيروان</t>
  </si>
  <si>
    <t>marwen elchamli</t>
  </si>
  <si>
    <t>26/05/1891</t>
  </si>
  <si>
    <t>06828703</t>
  </si>
  <si>
    <t>21AE85336</t>
  </si>
  <si>
    <t>نهج مجردة قصر هلال المنستير</t>
  </si>
  <si>
    <t>NEBIL SIDAINE</t>
  </si>
  <si>
    <t>600 le 15/10/2023</t>
  </si>
  <si>
    <t>elhalid hamza</t>
  </si>
  <si>
    <t>virtus</t>
  </si>
  <si>
    <t>239 tu 5077</t>
  </si>
  <si>
    <t>U28705539</t>
  </si>
  <si>
    <t>11631169424</t>
  </si>
  <si>
    <t>400 CHEQUE</t>
  </si>
  <si>
    <t>BUYUKORAN TURKIE</t>
  </si>
  <si>
    <t>نهج السوسان قصر هلال المنستير</t>
  </si>
  <si>
    <t>NIDHAL GONGI</t>
  </si>
  <si>
    <t>06909285</t>
  </si>
  <si>
    <t>CO10AXJI161</t>
  </si>
  <si>
    <t>GAJEWSKI OLIVIEE</t>
  </si>
  <si>
    <t>090959201153</t>
  </si>
  <si>
    <t>901062130355</t>
  </si>
  <si>
    <t>50E</t>
  </si>
  <si>
    <t>250+30</t>
  </si>
  <si>
    <t>hanen chakroun</t>
  </si>
  <si>
    <t>239 tu 2821</t>
  </si>
  <si>
    <t>06889932</t>
  </si>
  <si>
    <t>23AT01591</t>
  </si>
  <si>
    <t>06889912</t>
  </si>
  <si>
    <t>22BA21800</t>
  </si>
  <si>
    <t>نهج 02مارس صيادة المنستير</t>
  </si>
  <si>
    <t>ZIYED CHOALEB</t>
  </si>
  <si>
    <t>06888924</t>
  </si>
  <si>
    <t>14/83983</t>
  </si>
  <si>
    <t>LOTFI BADIS</t>
  </si>
  <si>
    <t>COLOMBO BIAGIO</t>
  </si>
  <si>
    <t>AU9774200</t>
  </si>
  <si>
    <t>0135K1226K</t>
  </si>
  <si>
    <t>CHAYMA MARZOUK</t>
  </si>
  <si>
    <t>06998231</t>
  </si>
  <si>
    <t>14/159768</t>
  </si>
  <si>
    <t>نهج المؤدب مهني صيادة المنستير</t>
  </si>
  <si>
    <t>MANAR MARZOUK</t>
  </si>
  <si>
    <t>14021739</t>
  </si>
  <si>
    <t>14/170078</t>
  </si>
  <si>
    <t>525+150</t>
  </si>
  <si>
    <t>FATMA KRIFA</t>
  </si>
  <si>
    <t>06898380</t>
  </si>
  <si>
    <t>14/77273</t>
  </si>
  <si>
    <t>tebe3 abd azizi</t>
  </si>
  <si>
    <t>walid ben soltane</t>
  </si>
  <si>
    <t>WASSIM BEN SOLTANE</t>
  </si>
  <si>
    <t>14717751</t>
  </si>
  <si>
    <t>25/005/2022</t>
  </si>
  <si>
    <t>12/78421</t>
  </si>
  <si>
    <t>TRANSFERT 0 TUNIS PAR AHLA W AHLA</t>
  </si>
  <si>
    <t>FEHA CHWEYA ESSENCE</t>
  </si>
  <si>
    <t>ZOUHAIER GALOUL</t>
  </si>
  <si>
    <t>02980894</t>
  </si>
  <si>
    <t>23AS25018</t>
  </si>
  <si>
    <t>13نهج 2505حي الشباب سوسة</t>
  </si>
  <si>
    <t>ELFAZEA BOUBAKER</t>
  </si>
  <si>
    <t>06765889</t>
  </si>
  <si>
    <t>22AX61732</t>
  </si>
  <si>
    <t>akther min chtar essence</t>
  </si>
  <si>
    <t>falhi glei</t>
  </si>
  <si>
    <t>C059784</t>
  </si>
  <si>
    <t>22A006725</t>
  </si>
  <si>
    <t>480+10</t>
  </si>
  <si>
    <t>560+10lavg</t>
  </si>
  <si>
    <t>changement 74859</t>
  </si>
  <si>
    <t>changement 74860</t>
  </si>
  <si>
    <t>99937563-22730405</t>
  </si>
  <si>
    <t>الرقاب-سيدي بوزيد</t>
  </si>
  <si>
    <t>MERIEM BOUGUILA</t>
  </si>
  <si>
    <t>14012070</t>
  </si>
  <si>
    <t>17AW01305</t>
  </si>
  <si>
    <t>KAMILIA BOUGUILA</t>
  </si>
  <si>
    <t>06762184</t>
  </si>
  <si>
    <t>21AK27640</t>
  </si>
  <si>
    <t>MEJRI WISSAL</t>
  </si>
  <si>
    <t>06970588</t>
  </si>
  <si>
    <t>22AM87493</t>
  </si>
  <si>
    <t>180نهج البراهمة جمال المنستير</t>
  </si>
  <si>
    <t>A9AL MIN EL CHTAR BI CHALTA</t>
  </si>
  <si>
    <t>11نهج محمد القدادي توحسينة سوسة</t>
  </si>
  <si>
    <t>MEJRI BOURAWI</t>
  </si>
  <si>
    <t>09251300</t>
  </si>
  <si>
    <t>600+50</t>
  </si>
  <si>
    <t>نهج فرحات حشاد قصر هلال</t>
  </si>
  <si>
    <t>ilhem hamza</t>
  </si>
  <si>
    <t>05031538</t>
  </si>
  <si>
    <t>نهج طه حسين  الحي الجديد صيادة</t>
  </si>
  <si>
    <t>chalta theniya</t>
  </si>
  <si>
    <t>LEILA GHACHEM</t>
  </si>
  <si>
    <t>23AK78931</t>
  </si>
  <si>
    <t>3نهج ابن خلدون المهدية</t>
  </si>
  <si>
    <t>RACHAD ELMEGHDICH</t>
  </si>
  <si>
    <t>I206684</t>
  </si>
  <si>
    <t>U18W55913K</t>
  </si>
  <si>
    <t>3+0,5</t>
  </si>
  <si>
    <t>seif eddine ibn elchikh</t>
  </si>
  <si>
    <t>06921434</t>
  </si>
  <si>
    <t>18AY79583</t>
  </si>
  <si>
    <t>نهج طه حسين الحي الجديد صيادة المنستير</t>
  </si>
  <si>
    <t>04191311</t>
  </si>
  <si>
    <t>06767216</t>
  </si>
  <si>
    <t>400+20LAV</t>
  </si>
  <si>
    <t>350+210</t>
  </si>
  <si>
    <t>نهج الخيزران 12 قصر هلال</t>
  </si>
  <si>
    <t>marwen elghares</t>
  </si>
  <si>
    <t>06895887</t>
  </si>
  <si>
    <t>نهج مفتاح جقيريم صيادة المنستير</t>
  </si>
  <si>
    <t>160738101028</t>
  </si>
  <si>
    <t>ACOMPTE LE 22/10/2023 500DT</t>
  </si>
  <si>
    <t>40+90</t>
  </si>
  <si>
    <t>sassi eltoumi</t>
  </si>
  <si>
    <t>09445190</t>
  </si>
  <si>
    <t>19AF22980</t>
  </si>
  <si>
    <t>سيدي زيد السويسي المهدية</t>
  </si>
  <si>
    <t>ELTAYEB ibn elchikh</t>
  </si>
  <si>
    <t>06997479</t>
  </si>
  <si>
    <t>14/159721</t>
  </si>
  <si>
    <t>06968308</t>
  </si>
  <si>
    <t>WAHIBA SLIMAN</t>
  </si>
  <si>
    <t>06757932</t>
  </si>
  <si>
    <t>14/52978</t>
  </si>
  <si>
    <t>04180938</t>
  </si>
  <si>
    <t>14/25951</t>
  </si>
  <si>
    <t>fou9 elrbo3 essence</t>
  </si>
  <si>
    <t>ilyes horrigue</t>
  </si>
  <si>
    <t>6+</t>
  </si>
  <si>
    <t>changer 2eme conducteur</t>
  </si>
  <si>
    <t>نهج خالد بن الوليد لمطة المنستير</t>
  </si>
  <si>
    <t>06829607</t>
  </si>
  <si>
    <t>13+16</t>
  </si>
  <si>
    <t>amel cheriaa</t>
  </si>
  <si>
    <t>نهج الميناء صيادة المنستير</t>
  </si>
  <si>
    <t>05024756</t>
  </si>
  <si>
    <t>19AL50592</t>
  </si>
  <si>
    <t>CHANGEMENT 4590</t>
  </si>
  <si>
    <t>1+7</t>
  </si>
  <si>
    <t>1 BAR</t>
  </si>
  <si>
    <t>200+250+20lav+350</t>
  </si>
  <si>
    <t>ECHANGE HYUNDAI BLANC</t>
  </si>
  <si>
    <t>7+11</t>
  </si>
  <si>
    <t>el planche eli feha 6158</t>
  </si>
  <si>
    <t xml:space="preserve">avand 9j avec suzuki 5thetha 23h </t>
  </si>
  <si>
    <t>560+20lav</t>
  </si>
  <si>
    <t>chec 600+factre120</t>
  </si>
  <si>
    <t>elmouez salah</t>
  </si>
  <si>
    <t>06751160</t>
  </si>
  <si>
    <t>080269102616</t>
  </si>
  <si>
    <t>fou9 el rbo3</t>
  </si>
  <si>
    <t>souad sassi</t>
  </si>
  <si>
    <t>06838126</t>
  </si>
  <si>
    <t>14/82529</t>
  </si>
  <si>
    <t>نهج قاسم شقرون لمطة</t>
  </si>
  <si>
    <t>fatima loghmari</t>
  </si>
  <si>
    <t>FWE4023H8</t>
  </si>
  <si>
    <t>041183200240</t>
  </si>
  <si>
    <t>267 AVE DE VERBOUN ESPACE CHABRAN B40 83300 France</t>
  </si>
  <si>
    <t>1000+740</t>
  </si>
  <si>
    <t>PREND HYUNDAI NOIR</t>
  </si>
  <si>
    <t>236 tu 7574</t>
  </si>
  <si>
    <t>7+5</t>
  </si>
  <si>
    <t>14+9</t>
  </si>
  <si>
    <t>mouhamed elsghaier akermi</t>
  </si>
  <si>
    <t>09972637</t>
  </si>
  <si>
    <t>12/55820</t>
  </si>
  <si>
    <t>حي النسيم المظيلة</t>
  </si>
  <si>
    <t>HICHEM BEN HAMIDA</t>
  </si>
  <si>
    <t>00895407</t>
  </si>
  <si>
    <t>021238101289</t>
  </si>
  <si>
    <t>نزل الياديس قولف ميدون جربة مدنين</t>
  </si>
  <si>
    <t>جامع الروضة عدد9 سكرة</t>
  </si>
  <si>
    <t>2EME CONDUCTEUR N CONTRAT3443</t>
  </si>
  <si>
    <t>9+4+4</t>
  </si>
  <si>
    <t>13+</t>
  </si>
  <si>
    <t>13j avec 06</t>
  </si>
  <si>
    <t>changement avec 2060</t>
  </si>
  <si>
    <t>8+</t>
  </si>
  <si>
    <t>8+4</t>
  </si>
  <si>
    <t>moin 20dt police pappier</t>
  </si>
  <si>
    <t>changement 9306</t>
  </si>
  <si>
    <t>8j avec 6251</t>
  </si>
  <si>
    <t>237 tu 9187</t>
  </si>
  <si>
    <t>1j avec kia blanc</t>
  </si>
  <si>
    <t>7+12+1</t>
  </si>
  <si>
    <t>acc 1060+170 bellar te3 voture</t>
  </si>
  <si>
    <t>reste 600</t>
  </si>
  <si>
    <t>900+20lav</t>
  </si>
  <si>
    <t>7+5+3</t>
  </si>
  <si>
    <t>840+210-10essence</t>
  </si>
  <si>
    <t>RESTE 1790NON PAYE+15J-500dtle 01/11</t>
  </si>
  <si>
    <t>280E+500+1000+500+500</t>
  </si>
  <si>
    <t>(32*90)+(23*80)+50-(980(280E)+500+1000+500)= 1790+15J-500dt</t>
  </si>
  <si>
    <t>angeline virginie durand usage landoulsi</t>
  </si>
  <si>
    <t>23HK74785</t>
  </si>
  <si>
    <t>090501200026</t>
  </si>
  <si>
    <t>TEBE3 NOURDINE ABDALLAH</t>
  </si>
  <si>
    <t>4IMPASSE DES MURGERES France</t>
  </si>
  <si>
    <t>MOUNA ELTOUMI</t>
  </si>
  <si>
    <t>09022849</t>
  </si>
  <si>
    <t>021069101288</t>
  </si>
  <si>
    <t>FOU9 EL RBO3</t>
  </si>
  <si>
    <t>31+9+15</t>
  </si>
  <si>
    <t>13+4+1</t>
  </si>
  <si>
    <t>500+940+20LAV</t>
  </si>
  <si>
    <t>450+390</t>
  </si>
  <si>
    <t>AWATEF MHENI</t>
  </si>
  <si>
    <t>140 +5J HYUNDAI I20 KRINEHA EL ILHEM HAMZA</t>
  </si>
  <si>
    <t>400+200+300</t>
  </si>
  <si>
    <t>13+8</t>
  </si>
  <si>
    <t>300e+35DT</t>
  </si>
  <si>
    <t>80+80</t>
  </si>
  <si>
    <t>TRANSFERT TUNIS ZOUHAIER</t>
  </si>
  <si>
    <t>حي الجديد صيادة المنستير</t>
  </si>
  <si>
    <t>THARBET EL KARHBA 370DRT 300TOLA SEL3A YED 3AMLA +70DRESSAGE PLASTIQUE</t>
  </si>
  <si>
    <t xml:space="preserve">224 TU 2060 </t>
  </si>
  <si>
    <t>mahmoud elajili</t>
  </si>
  <si>
    <t>06857366</t>
  </si>
  <si>
    <t>14/115101</t>
  </si>
  <si>
    <t>06867701</t>
  </si>
  <si>
    <t>20AF62407</t>
  </si>
  <si>
    <t>IBRAHIL ELAJILI</t>
  </si>
  <si>
    <t>FAYCEL BOURAWI</t>
  </si>
  <si>
    <t>06779076</t>
  </si>
  <si>
    <t>300EUROS CAUTION</t>
  </si>
  <si>
    <t>نهج رومة عدد 12 لمطة المنستير</t>
  </si>
  <si>
    <t>480DT PARACHOK AVANT ET ARRIERE +TOLA THARBA ANCIEN TE3 MADAME- 300DT LE 04/11 DONC RESTE 180DT</t>
  </si>
  <si>
    <t>TABA3 FAYCEL EL ZARRED</t>
  </si>
  <si>
    <t>1+7+</t>
  </si>
  <si>
    <t xml:space="preserve">CHANGEMENT </t>
  </si>
  <si>
    <t>2200+50 THARBET 2310</t>
  </si>
  <si>
    <t>1+1+1</t>
  </si>
  <si>
    <t>2J AVEC 6251</t>
  </si>
  <si>
    <t>NEJAH ELAJILI</t>
  </si>
  <si>
    <t>06832086</t>
  </si>
  <si>
    <t>14/71749</t>
  </si>
  <si>
    <t>شارع الحبيب بورقيبة لمطة المنستير</t>
  </si>
  <si>
    <t>6+1</t>
  </si>
  <si>
    <t>50DT THARBET EL KARHBA</t>
  </si>
  <si>
    <t>80+80+70</t>
  </si>
  <si>
    <t>CELINE LALLAVE</t>
  </si>
  <si>
    <t>2 BARS ESSENCE</t>
  </si>
  <si>
    <t xml:space="preserve">tharbet el contrat 370 </t>
  </si>
  <si>
    <t>7+11+1</t>
  </si>
  <si>
    <t>1000+330</t>
  </si>
  <si>
    <t>changement 9305</t>
  </si>
  <si>
    <t xml:space="preserve">2 bars </t>
  </si>
  <si>
    <t>1+1+8</t>
  </si>
  <si>
    <t xml:space="preserve">a3titou 20essence </t>
  </si>
  <si>
    <t>helmi el sakli</t>
  </si>
  <si>
    <t>14/121349</t>
  </si>
  <si>
    <t>نهج بياش عدد1 صيادة</t>
  </si>
  <si>
    <t>06957436</t>
  </si>
  <si>
    <t xml:space="preserve">CHEZ MOUFID </t>
  </si>
  <si>
    <t>3 bars r 2b</t>
  </si>
  <si>
    <t>490-20LAV+240</t>
  </si>
  <si>
    <t>60 radar le 07/11 khalasnah</t>
  </si>
  <si>
    <t>TRANSFERT PAR CLIENT  A TUNIS aller retour par zouhaier</t>
  </si>
  <si>
    <t>aller par zouhaier retour par ahla w ahla</t>
  </si>
  <si>
    <t>HYUNDAI BLANC 160</t>
  </si>
  <si>
    <t>reste 250</t>
  </si>
  <si>
    <t>31+9+15+15+15</t>
  </si>
  <si>
    <t>7+12</t>
  </si>
  <si>
    <t>(ancien 250 +140+365</t>
  </si>
  <si>
    <t>100DT +100E</t>
  </si>
  <si>
    <t>bilel mlayki</t>
  </si>
  <si>
    <t>07698491</t>
  </si>
  <si>
    <t>01/429463</t>
  </si>
  <si>
    <t>النحالة عين جلولة القيروان</t>
  </si>
  <si>
    <t>15+7+1</t>
  </si>
  <si>
    <t>نهج خالد ابن الوليد صيادة المنستير</t>
  </si>
  <si>
    <t>نهج المقاومين بوحجر المنستير</t>
  </si>
  <si>
    <t>oussema ben dhaw</t>
  </si>
  <si>
    <t>08262072</t>
  </si>
  <si>
    <t>BENDH803052099BF31</t>
  </si>
  <si>
    <t>شارع الحبيب بورقيبة هيبون المهدية</t>
  </si>
  <si>
    <t>نهج الخيزران قصر هلال المنستير</t>
  </si>
  <si>
    <t>06893583</t>
  </si>
  <si>
    <t>14/99272</t>
  </si>
  <si>
    <t>MONTASAR SAID</t>
  </si>
  <si>
    <t>240+10LAV</t>
  </si>
  <si>
    <t>1000+410</t>
  </si>
  <si>
    <t>TEBE3 MEHDI</t>
  </si>
  <si>
    <t>400+10</t>
  </si>
  <si>
    <t>KHOULOUD BEN DHAW</t>
  </si>
  <si>
    <t>DÉJÀ IL Y A UN AUTRE CONTRA AVEC FILLE 2EME</t>
  </si>
  <si>
    <t xml:space="preserve">nos essence </t>
  </si>
  <si>
    <t>tharbet el karhba min el 9odem 3al limine</t>
  </si>
  <si>
    <t>18 نهج محمد علي الحامي</t>
  </si>
  <si>
    <t>credit 3ala mourad marzouk</t>
  </si>
  <si>
    <t>ancien 300</t>
  </si>
  <si>
    <t>changement vihicule</t>
  </si>
  <si>
    <t>tharbet el polo</t>
  </si>
  <si>
    <t>500+580+10</t>
  </si>
  <si>
    <t>280+70</t>
  </si>
  <si>
    <t>ancien 3250-1000 LE 11/11/23</t>
  </si>
  <si>
    <t>1840-1820 LE 11/11/2023</t>
  </si>
  <si>
    <t>THARBET EL BAS DE CAISSE</t>
  </si>
  <si>
    <t>CHOKRI EL AJILI</t>
  </si>
  <si>
    <t>04150179</t>
  </si>
  <si>
    <t>16A070444</t>
  </si>
  <si>
    <t>13+8+3</t>
  </si>
  <si>
    <t>tharbet el bas de caisse</t>
  </si>
  <si>
    <t>gratuiut</t>
  </si>
  <si>
    <t>ADEL GASSEM mheni</t>
  </si>
  <si>
    <t>04148401</t>
  </si>
  <si>
    <t>حي النور عمارة عدد1 ش 7  المنستير</t>
  </si>
  <si>
    <t>fou9 el  rbo3</t>
  </si>
  <si>
    <t>changement de vihucule par 590</t>
  </si>
  <si>
    <t>coute amelie yuonne jocelyne</t>
  </si>
  <si>
    <t>15069110876</t>
  </si>
  <si>
    <t>22AL70780</t>
  </si>
  <si>
    <t>RESTE 240+6*50AVEC HYUNDAI BLANC+3J *60(-200 le 10/05-100 le 20/05 -100 A RBH LE 11/10)</t>
  </si>
  <si>
    <t>140+10+10lav</t>
  </si>
  <si>
    <t>ancien 250 +140+365+45+300 ma7ther</t>
  </si>
  <si>
    <t>نهج بياش 2 صيادة</t>
  </si>
  <si>
    <t>JAWHEUR HSSINE</t>
  </si>
  <si>
    <t>04175406</t>
  </si>
  <si>
    <t>14/22774</t>
  </si>
  <si>
    <t>73نهج 9افريل 1938 صيادة المنستير</t>
  </si>
  <si>
    <t>retour à tounes par zouhaier</t>
  </si>
  <si>
    <t>boujday wajdi</t>
  </si>
  <si>
    <t>06916538</t>
  </si>
  <si>
    <t>20AT15770</t>
  </si>
  <si>
    <t>نهج الامام سحنون صيادة</t>
  </si>
  <si>
    <t>HANIN NEBIL</t>
  </si>
  <si>
    <t>04185581</t>
  </si>
  <si>
    <t>PU307143E</t>
  </si>
  <si>
    <t>VIRTUS</t>
  </si>
  <si>
    <t>نهج اميلكالر صيادة</t>
  </si>
  <si>
    <t>04160651</t>
  </si>
  <si>
    <t>CHANGEMENT PAR DACIA 2821</t>
  </si>
  <si>
    <t>180+20LAVG</t>
  </si>
  <si>
    <t>chec 600+factre120+1400</t>
  </si>
  <si>
    <t>90+90</t>
  </si>
  <si>
    <t>200+300+60</t>
  </si>
  <si>
    <t>300e+35DT+220E+47dt+10ESSENCE</t>
  </si>
  <si>
    <t>57655 LE 12/11/2023</t>
  </si>
  <si>
    <t>103002 LE 13/11/2023</t>
  </si>
  <si>
    <t>36500 LE 27/05/2022</t>
  </si>
  <si>
    <t>117117 LE 12/11/2023</t>
  </si>
  <si>
    <t>117125 LE 13/11/2023</t>
  </si>
  <si>
    <t>64666 LE 18/08/2023</t>
  </si>
  <si>
    <t>100750 LE 30/09/</t>
  </si>
  <si>
    <t>54682 LE 12/11/2023</t>
  </si>
  <si>
    <t>180MTE3 EL 3AJLA</t>
  </si>
  <si>
    <t>5 J AVEC 227 CHANGEMENT A CAUSE BATERIE</t>
  </si>
  <si>
    <t>accident avec 2061(1j) acc 2000 changement 2059(3j) + apres 1839</t>
  </si>
  <si>
    <t xml:space="preserve">AISSA RAYEN </t>
  </si>
  <si>
    <t>ANCIEN 300</t>
  </si>
  <si>
    <t>VOIR KORASA</t>
  </si>
  <si>
    <t>ANCIEN I7EB MENA 24E</t>
  </si>
  <si>
    <t>ANCIEN N7EBOU MENOU JONTE ET ENJILEVAIR</t>
  </si>
  <si>
    <t>TARBET EL POLO</t>
  </si>
  <si>
    <t>1000 LE 11/11/2023</t>
  </si>
  <si>
    <t>JABHA EL FHAL MIN SFAX</t>
  </si>
  <si>
    <t>hayet abd elrazek</t>
  </si>
  <si>
    <t>941278400540</t>
  </si>
  <si>
    <t>thrab el mal te3 el karhba w ma 9alouch 3lih zouhaier</t>
  </si>
  <si>
    <t>155E=500DT+70</t>
  </si>
  <si>
    <t>RESTE 240+6*50AVEC HYUNDAI BLANC+3J *60(-200 le 10/05-100 le 20/05 -100 A RBH LE 11/10)-140dt le 19/11</t>
  </si>
  <si>
    <t xml:space="preserve">w a3tana zeda 19/11 ha9 zouze radart </t>
  </si>
  <si>
    <t>70+20</t>
  </si>
  <si>
    <t>1700+300+500</t>
  </si>
  <si>
    <t>300 5abech el 5arbech</t>
  </si>
  <si>
    <t>280E+500+1000+500+500+500+500</t>
  </si>
  <si>
    <t>RESTE 1790NON PAYE+15J-500dtle 01/11+15j-500dt le 10/11-500 le 20/11</t>
  </si>
  <si>
    <t>(32*90)+(23*80)+50-(980(280E)+500+1000+500)= 1790+15J-500dt+15j-500dt le 10/11-500 le 20/11</t>
  </si>
  <si>
    <t>400+10lav</t>
  </si>
  <si>
    <t>bilel el ayeb</t>
  </si>
  <si>
    <t>06937157</t>
  </si>
  <si>
    <t>14/135217</t>
  </si>
  <si>
    <t>100</t>
  </si>
  <si>
    <t>siwar elnakbi</t>
  </si>
  <si>
    <t>97نهج الرازي المكنين المنستير</t>
  </si>
  <si>
    <t xml:space="preserve">الحي الأول المنستير </t>
  </si>
  <si>
    <t>14010638</t>
  </si>
  <si>
    <t>PV5305365D</t>
  </si>
  <si>
    <t>3BARS</t>
  </si>
  <si>
    <t>SAMEH BAKLOUTI</t>
  </si>
  <si>
    <t>14012054</t>
  </si>
  <si>
    <t>14/185219</t>
  </si>
  <si>
    <t>5ALES JUSQ4A30/06b ba3ed 5the 198 7ata el 26/07 mouch 5ales-1000 LE 20/11</t>
  </si>
  <si>
    <t>31+9+15+15+15+14</t>
  </si>
  <si>
    <t>abd elbassett elmokhtar</t>
  </si>
  <si>
    <t>نهج الاستقلال عدد1صيادة</t>
  </si>
  <si>
    <t>02984352</t>
  </si>
  <si>
    <t>05/22922</t>
  </si>
  <si>
    <t>aal min elchtar bi chalta</t>
  </si>
  <si>
    <t>1000+500</t>
  </si>
  <si>
    <t>72E+48E</t>
  </si>
  <si>
    <t>OUSSEMA CHABOUH</t>
  </si>
  <si>
    <t>KIA PICATO</t>
  </si>
  <si>
    <t>12805082</t>
  </si>
  <si>
    <t>09/218829</t>
  </si>
  <si>
    <t>نهج مراكش القصيبة سوسة</t>
  </si>
  <si>
    <t>fakaha el hakem w hataha fel forieure</t>
  </si>
  <si>
    <t>changement 5216</t>
  </si>
  <si>
    <t>tebe3 wided</t>
  </si>
  <si>
    <t>لمطة المنستير</t>
  </si>
  <si>
    <t>chec 600+factre120+1400+700</t>
  </si>
  <si>
    <t>3+2+1</t>
  </si>
  <si>
    <t>72E+48E+90dt</t>
  </si>
  <si>
    <t>02نهج بياش صيادة المنستير</t>
  </si>
  <si>
    <t>280E+500+1000+500+500+500+500+500</t>
  </si>
  <si>
    <t>(32*90)+(23*80)+50-(980(280E)+500+1000+500)= 1790+15J-500dt+15j-500dt le 10/11-500 le 20/11+14j-500 le 25/11</t>
  </si>
  <si>
    <t>RESTE 1790NON PAYE+15J-500dtle 01/11+15j-500dt le 10/11-500 le 20/11+14j-500 le 25/11</t>
  </si>
  <si>
    <t>6+3+1+2</t>
  </si>
  <si>
    <t>3andou nhar 5ales</t>
  </si>
  <si>
    <t>60</t>
  </si>
  <si>
    <t>100+350+100+160</t>
  </si>
  <si>
    <t xml:space="preserve">aller par zouhaier </t>
  </si>
  <si>
    <t>hajer chawel</t>
  </si>
  <si>
    <t>06805966</t>
  </si>
  <si>
    <t>09/109209</t>
  </si>
  <si>
    <t>نهج الدهماني نقارة زرمدين المنستير</t>
  </si>
  <si>
    <t>de la part de l'assurrance star</t>
  </si>
  <si>
    <t>dans la prolongation jusqu’à 11/12</t>
  </si>
  <si>
    <t>mouez ellouzi</t>
  </si>
  <si>
    <t>06785928</t>
  </si>
  <si>
    <t>14/47346</t>
  </si>
  <si>
    <t>منزل فارسي المكنين المنستير</t>
  </si>
  <si>
    <t>10+5+2+1</t>
  </si>
  <si>
    <t>7+6+11</t>
  </si>
  <si>
    <t>dans la prolongation 06/12</t>
  </si>
  <si>
    <t>ramzi eljalled</t>
  </si>
  <si>
    <t>monastir</t>
  </si>
  <si>
    <t>1j avec 2061</t>
  </si>
  <si>
    <t>1+2</t>
  </si>
  <si>
    <t>7+13+5+1</t>
  </si>
  <si>
    <t>prolongation jusqu’à 05/12</t>
  </si>
  <si>
    <t>660+20</t>
  </si>
  <si>
    <t>80+1 gratuit</t>
  </si>
  <si>
    <t>2+1+1</t>
  </si>
  <si>
    <t>10+10+10+10+10</t>
  </si>
  <si>
    <t xml:space="preserve">ANCIEN 290-100 le 06/12 </t>
  </si>
  <si>
    <t>210+150</t>
  </si>
  <si>
    <t>elhadar fathi</t>
  </si>
  <si>
    <t>04157930</t>
  </si>
  <si>
    <t>14/15970</t>
  </si>
  <si>
    <t>31+9+15+15+15+14+10</t>
  </si>
  <si>
    <t>0032489950810</t>
  </si>
  <si>
    <t>ahmed daoud</t>
  </si>
  <si>
    <t>12897881</t>
  </si>
  <si>
    <t>نهج الحبيب ثامر القلعة الكبرى سوسة</t>
  </si>
  <si>
    <t>aymen mokni</t>
  </si>
  <si>
    <t>09269035</t>
  </si>
  <si>
    <t>03/124808</t>
  </si>
  <si>
    <t>شارع علي بورقيبة سقانص المنستير</t>
  </si>
  <si>
    <t>نهج 9أفريل 1938صيادة المنستير</t>
  </si>
  <si>
    <t>KIA picanto</t>
  </si>
  <si>
    <t>80 mansour megdich</t>
  </si>
  <si>
    <t>elgafsi samir</t>
  </si>
  <si>
    <t>280</t>
  </si>
  <si>
    <t>ancien 270</t>
  </si>
  <si>
    <t>280E+500+1000+500+500+500+500+500+500</t>
  </si>
  <si>
    <t>550</t>
  </si>
  <si>
    <t>mahdi toumi</t>
  </si>
  <si>
    <t>151169107005</t>
  </si>
  <si>
    <t>22AX97448</t>
  </si>
  <si>
    <t>RABIA BEN AYECH</t>
  </si>
  <si>
    <t>2HEURES</t>
  </si>
  <si>
    <t>06952291</t>
  </si>
  <si>
    <t>14/175629</t>
  </si>
  <si>
    <t>نهج عمر بيوض طبلبة المنستير</t>
  </si>
  <si>
    <t>210+150+70</t>
  </si>
  <si>
    <t xml:space="preserve"> HESBET KORASA</t>
  </si>
  <si>
    <t>SABEUR AGIR</t>
  </si>
  <si>
    <t>06783398</t>
  </si>
  <si>
    <t>18/25591</t>
  </si>
  <si>
    <t>خنيس المنستير</t>
  </si>
  <si>
    <t>06861365</t>
  </si>
  <si>
    <t>23AU22499</t>
  </si>
  <si>
    <t>05/10/2023</t>
  </si>
  <si>
    <t>نهج البصرة صيادة</t>
  </si>
  <si>
    <t>15-1</t>
  </si>
  <si>
    <t>transfert à tounes deuxième conducteur+PROLONGATION</t>
  </si>
  <si>
    <t>PAR CHEQUE 1680+20</t>
  </si>
  <si>
    <t>30+30</t>
  </si>
  <si>
    <t>1900+1900</t>
  </si>
  <si>
    <t>120+60+10LAV</t>
  </si>
  <si>
    <t>240</t>
  </si>
  <si>
    <t>PROLOGATION 20/12</t>
  </si>
  <si>
    <t>350</t>
  </si>
  <si>
    <t>2000</t>
  </si>
  <si>
    <t>1300</t>
  </si>
  <si>
    <t>240 TU 6729</t>
  </si>
  <si>
    <t xml:space="preserve">  VIRTUS TSI  240 TU 6729</t>
  </si>
  <si>
    <t>MAHEUR FHIMA</t>
  </si>
  <si>
    <t>02997828</t>
  </si>
  <si>
    <t>09/29235</t>
  </si>
  <si>
    <t>جمال المنستير</t>
  </si>
  <si>
    <t>H340281</t>
  </si>
  <si>
    <t>400</t>
  </si>
  <si>
    <t>500</t>
  </si>
  <si>
    <t>770</t>
  </si>
  <si>
    <t>300+180</t>
  </si>
  <si>
    <t>aziz elabdi</t>
  </si>
  <si>
    <t>14004440</t>
  </si>
  <si>
    <t>14/169501</t>
  </si>
  <si>
    <t>نهج طه حسين صيادة المنستير</t>
  </si>
  <si>
    <t>80</t>
  </si>
  <si>
    <t>350+120</t>
  </si>
  <si>
    <t>160</t>
  </si>
  <si>
    <t>malek elmabrouk</t>
  </si>
  <si>
    <t>14043953</t>
  </si>
  <si>
    <t>16/108315</t>
  </si>
  <si>
    <t>normalement pour 20j</t>
  </si>
  <si>
    <t>231 tu 589</t>
  </si>
  <si>
    <t>29</t>
  </si>
  <si>
    <t>560</t>
  </si>
  <si>
    <t>sofien daoud</t>
  </si>
  <si>
    <t>20AM76143</t>
  </si>
  <si>
    <t>AHMED daoud</t>
  </si>
  <si>
    <t>23AA19716</t>
  </si>
  <si>
    <t>NEBIL AISSA</t>
  </si>
  <si>
    <t>04161221</t>
  </si>
  <si>
    <t>SOUISSI MEHDI</t>
  </si>
  <si>
    <t>06893316</t>
  </si>
  <si>
    <t>22AM95278</t>
  </si>
  <si>
    <t>نهج المنجي سليم صيادة المنستير</t>
  </si>
  <si>
    <t>210</t>
  </si>
  <si>
    <t>PROLONGATION JUSQU4A 20/12</t>
  </si>
  <si>
    <t>eladib lotfi</t>
  </si>
  <si>
    <t>04012275</t>
  </si>
  <si>
    <t>23AE64839</t>
  </si>
  <si>
    <t>نهج عمر بطيخ قصر هلال المنستير</t>
  </si>
  <si>
    <t>CHEQ 250</t>
  </si>
  <si>
    <t>PROLONGATION jusqu’à 20/12</t>
  </si>
  <si>
    <t>1500+1500</t>
  </si>
  <si>
    <t>2300</t>
  </si>
  <si>
    <t>reste tot 2150</t>
  </si>
  <si>
    <t xml:space="preserve">صقانص </t>
  </si>
  <si>
    <t>AYMEN elhthiri</t>
  </si>
  <si>
    <t>elbhiri jasser</t>
  </si>
  <si>
    <t>06941741</t>
  </si>
  <si>
    <t>14/122138</t>
  </si>
  <si>
    <t>09/07/2013</t>
  </si>
  <si>
    <t>9+4</t>
  </si>
  <si>
    <t>350+690+420</t>
  </si>
  <si>
    <t>80+10lavg</t>
  </si>
  <si>
    <t>abdallah mouhamed yosri</t>
  </si>
  <si>
    <t>06875753</t>
  </si>
  <si>
    <t>22BA51208</t>
  </si>
  <si>
    <t>ARRIVER AVEC ZOUHAIER DE TUNIS</t>
  </si>
  <si>
    <t>1+9</t>
  </si>
  <si>
    <t>CHANGEMENT PAR 6249</t>
  </si>
  <si>
    <t>DÉJÀ 1 JOUR AVEC 6273</t>
  </si>
  <si>
    <t xml:space="preserve">PLEIN ESSENCE </t>
  </si>
  <si>
    <t>bouguila foued</t>
  </si>
  <si>
    <t>06812974</t>
  </si>
  <si>
    <t>17AN54392</t>
  </si>
  <si>
    <t xml:space="preserve"> 9أفريل صيادة12نهج </t>
  </si>
  <si>
    <t>540</t>
  </si>
  <si>
    <t>1000</t>
  </si>
  <si>
    <t>SAMI MAKHLOUFI</t>
  </si>
  <si>
    <t>14/121618</t>
  </si>
  <si>
    <t>نهج الإسكندرية بوحجر المنستير</t>
  </si>
  <si>
    <t>820</t>
  </si>
  <si>
    <t>MOUHAMED MAKHLOUFI</t>
  </si>
  <si>
    <t>14/162991</t>
  </si>
  <si>
    <t>TRABLES MOSTAFA ABD EL KADER</t>
  </si>
  <si>
    <t>09515234</t>
  </si>
  <si>
    <t>18AN74058</t>
  </si>
  <si>
    <t>10+10+10+10+10+5</t>
  </si>
  <si>
    <t>7+8+6+1</t>
  </si>
  <si>
    <t>140</t>
  </si>
  <si>
    <t>khmayes aissa</t>
  </si>
  <si>
    <t>04166404</t>
  </si>
  <si>
    <t>06863447</t>
  </si>
  <si>
    <t>650</t>
  </si>
  <si>
    <t>changement 1839</t>
  </si>
  <si>
    <t>04138181</t>
  </si>
  <si>
    <t xml:space="preserve">2 </t>
  </si>
  <si>
    <t>500+600</t>
  </si>
  <si>
    <t>10+19</t>
  </si>
  <si>
    <t>700+140</t>
  </si>
  <si>
    <t>نهج محمد القماز المكنين</t>
  </si>
  <si>
    <t>1170</t>
  </si>
  <si>
    <t>khmayes boubaker</t>
  </si>
  <si>
    <t>06799633</t>
  </si>
  <si>
    <t>14/49467</t>
  </si>
  <si>
    <t>nos essence</t>
  </si>
  <si>
    <t>360</t>
  </si>
  <si>
    <t>500+460</t>
  </si>
  <si>
    <t>900+600</t>
  </si>
  <si>
    <t>1610</t>
  </si>
  <si>
    <t>ancien 1610</t>
  </si>
  <si>
    <t>CHANGEMENT PAR 7460</t>
  </si>
  <si>
    <t>12+6</t>
  </si>
  <si>
    <t>avant avec 6158</t>
  </si>
  <si>
    <t>prolongation jusqu’à 30</t>
  </si>
  <si>
    <t>i7eb mena ha9 nhar w jebha rbo3 essence</t>
  </si>
  <si>
    <t>500+300</t>
  </si>
  <si>
    <t>chakroun hamda</t>
  </si>
  <si>
    <t>04143582</t>
  </si>
  <si>
    <t>14/13125</t>
  </si>
  <si>
    <t>شارع الحبيب بورقيبة عدد9مكرر لمطة</t>
  </si>
  <si>
    <t>said hamdi</t>
  </si>
  <si>
    <t>06847136</t>
  </si>
  <si>
    <t>16AS6594</t>
  </si>
  <si>
    <t>MAJDI MAIIK</t>
  </si>
  <si>
    <t>I030215</t>
  </si>
  <si>
    <t>14/106415</t>
  </si>
  <si>
    <t>سيدي عمار صيادة</t>
  </si>
  <si>
    <t>260+140+40</t>
  </si>
  <si>
    <t>ACOMTE LE 25/12 1100 CHEQ+1200 espece</t>
  </si>
  <si>
    <t>900</t>
  </si>
  <si>
    <t>04192368</t>
  </si>
  <si>
    <t>57نهج محمد علي الحامي صيادة</t>
  </si>
  <si>
    <t>kanet 3andou 7864</t>
  </si>
  <si>
    <t>changement par 2821</t>
  </si>
  <si>
    <t>14+1</t>
  </si>
  <si>
    <t>hamdi msoli</t>
  </si>
  <si>
    <t>06876571</t>
  </si>
  <si>
    <t>نهج الطبيب القصاب المكنين</t>
  </si>
  <si>
    <t>700+350</t>
  </si>
  <si>
    <t>14+1+4</t>
  </si>
  <si>
    <t>100+100</t>
  </si>
  <si>
    <t>lased elmsakni</t>
  </si>
  <si>
    <t>04159223</t>
  </si>
  <si>
    <t>030692100383</t>
  </si>
  <si>
    <t>800</t>
  </si>
  <si>
    <t>adem eldoss</t>
  </si>
  <si>
    <t>14025913</t>
  </si>
  <si>
    <t>14/166165</t>
  </si>
  <si>
    <t>1+15</t>
  </si>
  <si>
    <t>630</t>
  </si>
  <si>
    <t>MOHAMED MGARRECH</t>
  </si>
  <si>
    <t>16DA80533</t>
  </si>
  <si>
    <t>20AS56843</t>
  </si>
  <si>
    <t>160E</t>
  </si>
  <si>
    <t xml:space="preserve">قصر هلال </t>
  </si>
  <si>
    <t>MOUHAMED ZIYED HSSAN</t>
  </si>
  <si>
    <t>06778690</t>
  </si>
  <si>
    <t>U154D8536K</t>
  </si>
  <si>
    <t>نهج المدرسة الهلالية حي الرياض 01 قصر هلال</t>
  </si>
  <si>
    <t>HSSAN KAIS</t>
  </si>
  <si>
    <t>235 TU 9879</t>
  </si>
  <si>
    <t>06774428</t>
  </si>
  <si>
    <t>22BA47089</t>
  </si>
  <si>
    <t>620</t>
  </si>
  <si>
    <t>نهج الفتي الهلالي حي الرياض الأول قصر هلال</t>
  </si>
  <si>
    <t>SOFIA ELZAKIA</t>
  </si>
  <si>
    <t>06794969</t>
  </si>
  <si>
    <t>091278300134</t>
  </si>
  <si>
    <t xml:space="preserve">152نهج ابن زيدون قصر هلال </t>
  </si>
  <si>
    <t>FEUX ROUGE TE3 PICANTO 650</t>
  </si>
  <si>
    <t>1290</t>
  </si>
  <si>
    <t>2700-1290</t>
  </si>
  <si>
    <t>1400</t>
  </si>
  <si>
    <t>MOUHAMED ELRAYES</t>
  </si>
  <si>
    <t>06959170</t>
  </si>
  <si>
    <t>14/162660</t>
  </si>
  <si>
    <t>نهج سمراء حي الرياض 2قصر هلال</t>
  </si>
  <si>
    <t>FATHI ELRAYES</t>
  </si>
  <si>
    <t>04135803</t>
  </si>
  <si>
    <t>14/1374</t>
  </si>
  <si>
    <t>حي الرياض التاني قصر هلال</t>
  </si>
  <si>
    <t>MOUHAMED BOUKORBAH</t>
  </si>
  <si>
    <t>1200</t>
  </si>
  <si>
    <t>حي الجربي جرجيس مدنين</t>
  </si>
  <si>
    <t>08608360</t>
  </si>
  <si>
    <t>07/101224</t>
  </si>
  <si>
    <t>HASNA HICH</t>
  </si>
  <si>
    <t>I068161</t>
  </si>
  <si>
    <t>20AK56002</t>
  </si>
  <si>
    <t>LOTFI MTIR</t>
  </si>
  <si>
    <t>06847405</t>
  </si>
  <si>
    <t>ALEXANDERE HUCCHARD</t>
  </si>
  <si>
    <t>171093153554</t>
  </si>
  <si>
    <t>000192100586</t>
  </si>
  <si>
    <t>الحي الجديد صيادة</t>
  </si>
  <si>
    <t>2J AVEC MAHINDRA</t>
  </si>
  <si>
    <t xml:space="preserve">200+180+100e </t>
  </si>
  <si>
    <t>oussema souissi</t>
  </si>
  <si>
    <t>06869302</t>
  </si>
  <si>
    <t>17A776587</t>
  </si>
  <si>
    <t xml:space="preserve">نهج عبد الحميد جقيريم صيادة </t>
  </si>
  <si>
    <t>260+100</t>
  </si>
  <si>
    <t>14+4</t>
  </si>
  <si>
    <t>AVANT AVEC 6273</t>
  </si>
  <si>
    <t>10+5+2+6</t>
  </si>
  <si>
    <t>barboura sabeur</t>
  </si>
  <si>
    <t>نهج الخزامة قصر هلال المنستير</t>
  </si>
  <si>
    <t>1500+100+300</t>
  </si>
  <si>
    <t>5+14</t>
  </si>
  <si>
    <t>880</t>
  </si>
  <si>
    <t>5+9</t>
  </si>
  <si>
    <t>8+1</t>
  </si>
  <si>
    <t>800+100</t>
  </si>
  <si>
    <t>270</t>
  </si>
  <si>
    <t>980-690 reste 290+4J</t>
  </si>
  <si>
    <t>200+400+120</t>
  </si>
  <si>
    <t>ANCIEN 80DT</t>
  </si>
  <si>
    <t>ACHOUR MOURAD</t>
  </si>
  <si>
    <t>04196032</t>
  </si>
  <si>
    <t>14/30032</t>
  </si>
  <si>
    <t>نهج الهادي شاكر عدد1 المكنين المنستير</t>
  </si>
  <si>
    <t>600</t>
  </si>
  <si>
    <t>20+3+</t>
  </si>
  <si>
    <t>20+3+7</t>
  </si>
  <si>
    <t>AVANT AVEC 9305</t>
  </si>
  <si>
    <t>AVANT AVEC 7460</t>
  </si>
  <si>
    <t>3ANDOU LAVAGE TE3 7460</t>
  </si>
  <si>
    <t>CHAIMA ELRABOUDI</t>
  </si>
  <si>
    <t>09775074</t>
  </si>
  <si>
    <t>14/158409</t>
  </si>
  <si>
    <t>نهج بنغلادش دار شعبان الفهري نابل</t>
  </si>
  <si>
    <t>180</t>
  </si>
  <si>
    <t>25نهج المنستير المكنين المنستير</t>
  </si>
  <si>
    <t>9RIB EL NOS ESSENCE</t>
  </si>
  <si>
    <t>HNAIN NEBIL</t>
  </si>
  <si>
    <t>YOSRA HNAIN</t>
  </si>
  <si>
    <t>CA50694ND</t>
  </si>
  <si>
    <t>PV5403211S</t>
  </si>
  <si>
    <t>AKREM ELHAJ MANSOUR</t>
  </si>
  <si>
    <t>06912665</t>
  </si>
  <si>
    <t>14/108690</t>
  </si>
  <si>
    <t>300+360</t>
  </si>
  <si>
    <t>CONTRAT 7ATA 20H</t>
  </si>
  <si>
    <t>900+550</t>
  </si>
  <si>
    <t>160+70</t>
  </si>
  <si>
    <t>chec 600+factre120+1400+2200</t>
  </si>
  <si>
    <t>I7EB MENA HA9 NHAR TEBE3 MOUFID</t>
  </si>
  <si>
    <t>TRANSFERT AVEC ZOUHAIER TUNIS</t>
  </si>
  <si>
    <t>CONTRAT JUSQU40 22/03/2024</t>
  </si>
  <si>
    <t>CHAREF EDDINE RAMZI</t>
  </si>
  <si>
    <t>06806692</t>
  </si>
  <si>
    <t>نهج محمد البشروش الناظور 02قصيبة المديوني المنستير</t>
  </si>
  <si>
    <t>BILEL EL ZRELI</t>
  </si>
  <si>
    <t>06853595</t>
  </si>
  <si>
    <t>ZIYED SAIDAINE</t>
  </si>
  <si>
    <t>06831989</t>
  </si>
  <si>
    <t>14/67407</t>
  </si>
  <si>
    <t>ICHRAK MAHMOUD</t>
  </si>
  <si>
    <t>06870705</t>
  </si>
  <si>
    <t>14/106653</t>
  </si>
  <si>
    <t>نهج الطاهر بن عاشور قصر هلال المنستير</t>
  </si>
  <si>
    <t>ESSENCE A9AL MIN ELCHTAR BI CHALTA</t>
  </si>
  <si>
    <t>TANSFERT A SOUSSE</t>
  </si>
  <si>
    <t>ISMAIL ATAOUI</t>
  </si>
  <si>
    <t>13452292</t>
  </si>
  <si>
    <t>09/176153</t>
  </si>
  <si>
    <t>نهج لاهاي حي أولاد زايد مدنين</t>
  </si>
  <si>
    <t>PROLONGATION JUSQU4A10/01</t>
  </si>
  <si>
    <t>500+600+390</t>
  </si>
  <si>
    <t>GAMRA ELRAYES</t>
  </si>
  <si>
    <t>06790587</t>
  </si>
  <si>
    <t>080969103191</t>
  </si>
  <si>
    <t>25نهج الهادي قرفال لمطة</t>
  </si>
  <si>
    <t>HEURES+</t>
  </si>
  <si>
    <t>CHANGEMENT PAR 3473</t>
  </si>
  <si>
    <t>AVANT AVEC 9306</t>
  </si>
  <si>
    <t>06793337</t>
  </si>
  <si>
    <t>nizar zarkouna</t>
  </si>
  <si>
    <t>224 tu 2308</t>
  </si>
  <si>
    <t>04693288</t>
  </si>
  <si>
    <t>14AW78899</t>
  </si>
  <si>
    <t>7زنقة الحرب نهج الزاوية البكرية تونس</t>
  </si>
  <si>
    <t>TRANSFERT PAR RAMZI JALLED A TOUNES</t>
  </si>
  <si>
    <t>PROLONGATION PAR SCANNER</t>
  </si>
  <si>
    <t>ingrid,candy,lysiane zarred</t>
  </si>
  <si>
    <t>221F90290</t>
  </si>
  <si>
    <t>YASSINE ELZARRED</t>
  </si>
  <si>
    <t>14001996</t>
  </si>
  <si>
    <t>14/192039</t>
  </si>
  <si>
    <t>NORMALEMENT 140</t>
  </si>
  <si>
    <t>180 LE 08/01/2024</t>
  </si>
  <si>
    <t>CHEQUE 1500 CAUTION</t>
  </si>
  <si>
    <t>26+3</t>
  </si>
  <si>
    <t>60DT ESSENCE</t>
  </si>
  <si>
    <t>AVANT AVEC 1245</t>
  </si>
  <si>
    <t>CHANGEMENT PAR6249</t>
  </si>
  <si>
    <t>kanet 3andou 7864+2821</t>
  </si>
  <si>
    <t>1300+620</t>
  </si>
  <si>
    <t>cheque caution 4500</t>
  </si>
  <si>
    <t>300+300+200le 10/01</t>
  </si>
  <si>
    <t>شارع الجمهورية</t>
  </si>
  <si>
    <t>29+4</t>
  </si>
  <si>
    <t>400+200+450</t>
  </si>
  <si>
    <t>375</t>
  </si>
  <si>
    <t>400+80</t>
  </si>
  <si>
    <t>10+19+10</t>
  </si>
  <si>
    <t>DANS LA PROLONGATION JUSQU4A 10/02</t>
  </si>
  <si>
    <t>ahmed elhaj amar</t>
  </si>
  <si>
    <t>06898096</t>
  </si>
  <si>
    <t>14/106300</t>
  </si>
  <si>
    <t>340</t>
  </si>
  <si>
    <t xml:space="preserve">1500 caution </t>
  </si>
  <si>
    <t>13+7</t>
  </si>
  <si>
    <t>nebil galoul</t>
  </si>
  <si>
    <t>03993976</t>
  </si>
  <si>
    <t>09/56585</t>
  </si>
  <si>
    <t>هبيرة المهدية</t>
  </si>
  <si>
    <t>300+50</t>
  </si>
  <si>
    <t>THARBET 06 A3TAT 160 RESTE 40</t>
  </si>
  <si>
    <t>mouhamed jomaa marzouk</t>
  </si>
  <si>
    <t>04130333</t>
  </si>
  <si>
    <t>نهج مفتاج جقيريم صيادة المنستير</t>
  </si>
  <si>
    <t>200E+20مضر</t>
  </si>
  <si>
    <t>1290+210</t>
  </si>
  <si>
    <t>نهج التحرير عدد12 قصر هلال</t>
  </si>
  <si>
    <t>nebil ayed</t>
  </si>
  <si>
    <t>04603240</t>
  </si>
  <si>
    <t>16AN00241</t>
  </si>
  <si>
    <t>12نهج أبو القاسم الشابي لمطة المنستير</t>
  </si>
  <si>
    <t>110</t>
  </si>
  <si>
    <t>1500 CAUTION</t>
  </si>
  <si>
    <t>12+2+5+2</t>
  </si>
  <si>
    <t>CHANGEMENT 5077</t>
  </si>
  <si>
    <t>900+380+290+20</t>
  </si>
  <si>
    <t>KARIMA HAMMEDI</t>
  </si>
  <si>
    <t>TEBE3 EL HOUT</t>
  </si>
  <si>
    <t>180+20</t>
  </si>
  <si>
    <t>JABHA AKTHER MIN NOS ESSENCE</t>
  </si>
  <si>
    <t>SAID MOHAMED</t>
  </si>
  <si>
    <t>H321935</t>
  </si>
  <si>
    <t>16AH20516</t>
  </si>
  <si>
    <t>PROOLONGATION</t>
  </si>
  <si>
    <t>900+550+500</t>
  </si>
  <si>
    <t>SLIM ALA EDDINE</t>
  </si>
  <si>
    <t>06965609</t>
  </si>
  <si>
    <t>16/108970</t>
  </si>
  <si>
    <t>CHANGEMENT PAR 590</t>
  </si>
  <si>
    <t>FOU9 EL CHTAR BI CHALTA</t>
  </si>
  <si>
    <t>5+6</t>
  </si>
  <si>
    <t>SLIM NAWRES</t>
  </si>
  <si>
    <t>14019956</t>
  </si>
  <si>
    <t>16/111611</t>
  </si>
  <si>
    <t>06821834</t>
  </si>
  <si>
    <t>نهج 18جانفي1952 صيادة</t>
  </si>
  <si>
    <t>90</t>
  </si>
  <si>
    <t>70</t>
  </si>
  <si>
    <t>NORMALE%ENT 3ALA MOUFID</t>
  </si>
  <si>
    <t>MOUNIR ELDIMASSI</t>
  </si>
  <si>
    <t>04163141</t>
  </si>
  <si>
    <t>14/29622</t>
  </si>
  <si>
    <t>شارع الحبيب</t>
  </si>
  <si>
    <t>SEIF ELAJILI</t>
  </si>
  <si>
    <t>170494152023</t>
  </si>
  <si>
    <t>14AR61904</t>
  </si>
  <si>
    <t>320</t>
  </si>
  <si>
    <t>شارع ابن خلدون صيادة</t>
  </si>
  <si>
    <t>slaf 100</t>
  </si>
  <si>
    <t>500+570</t>
  </si>
  <si>
    <t>chalta 2 ba3ed rouge</t>
  </si>
  <si>
    <t>ranim ben afia</t>
  </si>
  <si>
    <t>14008078</t>
  </si>
  <si>
    <t>14/163109</t>
  </si>
  <si>
    <t>mahbouba ben elazrek</t>
  </si>
  <si>
    <t>06958252</t>
  </si>
  <si>
    <t>22AZ25788</t>
  </si>
  <si>
    <t>نهج المعرفة المكنين</t>
  </si>
  <si>
    <t>POO</t>
  </si>
  <si>
    <t>MAHMOUD ELAJILI</t>
  </si>
  <si>
    <t>04055837</t>
  </si>
  <si>
    <t>00/373155</t>
  </si>
  <si>
    <t>نهج سالم بوبكر القرعية صيادة المنستير</t>
  </si>
  <si>
    <t>14+7</t>
  </si>
  <si>
    <t>480+160</t>
  </si>
  <si>
    <t>YOUSSEF AISSA</t>
  </si>
  <si>
    <t>14053306</t>
  </si>
  <si>
    <t>ELRAYES AMAL</t>
  </si>
  <si>
    <t>06962937</t>
  </si>
  <si>
    <t>14/186358</t>
  </si>
  <si>
    <t>نهج 09أفريل صيادة المنستير</t>
  </si>
  <si>
    <t>CHRIA HADIL</t>
  </si>
  <si>
    <t>06972731</t>
  </si>
  <si>
    <t>14/137348</t>
  </si>
  <si>
    <t>5+2+1</t>
  </si>
  <si>
    <t>adel elktari</t>
  </si>
  <si>
    <t>06778428</t>
  </si>
  <si>
    <t>17AJ46492</t>
  </si>
  <si>
    <t>7+16</t>
  </si>
  <si>
    <t>600+350+50+20LAV+280</t>
  </si>
  <si>
    <t>1540</t>
  </si>
  <si>
    <t xml:space="preserve">BECH IWASLOU EL 1ER </t>
  </si>
  <si>
    <t>ISRAA ELACHEK</t>
  </si>
  <si>
    <t>1J DANS PROLONGATION</t>
  </si>
  <si>
    <t>06945326</t>
  </si>
  <si>
    <t>921124-5049</t>
  </si>
  <si>
    <t>YOUSSSEF ELACHEK</t>
  </si>
  <si>
    <t>04058616</t>
  </si>
  <si>
    <t>14/710</t>
  </si>
  <si>
    <t>نهج أبو سعيد الحجري بوحجر المنستير</t>
  </si>
  <si>
    <t>نهج النتصر بن خليفة بوحجر المنستير</t>
  </si>
  <si>
    <t>ANOIR ELHAJ</t>
  </si>
  <si>
    <t>06781977</t>
  </si>
  <si>
    <t>14/75018</t>
  </si>
  <si>
    <t>أولاد عزيزة عميرة الحجاج المكنين المنستير</t>
  </si>
  <si>
    <t>acc 20 lavage</t>
  </si>
  <si>
    <t>370+200</t>
  </si>
  <si>
    <t>480+20E+15dt</t>
  </si>
  <si>
    <t>290</t>
  </si>
  <si>
    <t>150</t>
  </si>
  <si>
    <t>630 khales par cheque le 23/01</t>
  </si>
  <si>
    <t>wajdi maiik</t>
  </si>
  <si>
    <t>06822902</t>
  </si>
  <si>
    <t>نهج باستار صيادة</t>
  </si>
  <si>
    <t>10+4</t>
  </si>
  <si>
    <t>160+409ali binou w bin rbh</t>
  </si>
  <si>
    <t>proolongatio jusqu'a30/01</t>
  </si>
  <si>
    <t>coussement johan</t>
  </si>
  <si>
    <t>0101/1959</t>
  </si>
  <si>
    <t>megdich rafik</t>
  </si>
  <si>
    <t>06786689</t>
  </si>
  <si>
    <t>14/132114</t>
  </si>
  <si>
    <t>elzarred naoufel</t>
  </si>
  <si>
    <t>06826885</t>
  </si>
  <si>
    <t>14/48935</t>
  </si>
  <si>
    <t>نهج البشير القصاب حي سكرة قصر هلال</t>
  </si>
  <si>
    <t>mouhamed boubaker</t>
  </si>
  <si>
    <t>06872865</t>
  </si>
  <si>
    <t>21AG36570</t>
  </si>
  <si>
    <t>BADIA SASSI</t>
  </si>
  <si>
    <t>06944709</t>
  </si>
  <si>
    <t>14/126744</t>
  </si>
  <si>
    <t>نهج عمر زعفران لمطة المنستير</t>
  </si>
  <si>
    <t>PHILIPPE THIERRY</t>
  </si>
  <si>
    <t>22EI74185</t>
  </si>
  <si>
    <t>LYON 3E ARRONDI SSEMENT</t>
  </si>
  <si>
    <t>107AVENUE DANNECY 73000CHAMBEY France</t>
  </si>
  <si>
    <t>CAMILLERI NATHANA</t>
  </si>
  <si>
    <t>19F168077</t>
  </si>
  <si>
    <t>22AV48095</t>
  </si>
  <si>
    <t>7+7+1</t>
  </si>
  <si>
    <t>13+7+7+1</t>
  </si>
  <si>
    <t>60+110</t>
  </si>
  <si>
    <t>PICANTO</t>
  </si>
  <si>
    <t>ACOMTE CHEC 1500 POUR CLIO ET KIA BLANC+1000chec +622 chec</t>
  </si>
  <si>
    <t>dans la prolongation jusqu’à 09/02</t>
  </si>
  <si>
    <t>نهج سيدي أبو بكر صيادة المنستير</t>
  </si>
  <si>
    <t>04/02 proongation</t>
  </si>
  <si>
    <t>480+20lavage</t>
  </si>
  <si>
    <t>12+4</t>
  </si>
  <si>
    <t>660+220</t>
  </si>
  <si>
    <t xml:space="preserve">نهج طارق ابن زياد صيادة </t>
  </si>
  <si>
    <t>4+3</t>
  </si>
  <si>
    <t>tharbet el 5216</t>
  </si>
  <si>
    <t>100e</t>
  </si>
  <si>
    <t>slaf 100 dt</t>
  </si>
  <si>
    <t>ben henaya elhadi</t>
  </si>
  <si>
    <t>04164591</t>
  </si>
  <si>
    <t>نهج المنجي بالي عدد 4 المكنين</t>
  </si>
  <si>
    <t>par virement ahla w ahla</t>
  </si>
  <si>
    <t>5theha ahla w ahla bech ijibha 8odwa</t>
  </si>
  <si>
    <t>1000 le 28/01</t>
  </si>
  <si>
    <t>80+150</t>
  </si>
  <si>
    <t>200</t>
  </si>
  <si>
    <t>MOUNIRA ELCHAREF</t>
  </si>
  <si>
    <t>TOT KHALES LE 30/01 490DT</t>
  </si>
  <si>
    <t>JUSQ4A 18 DANS PROLONGATION</t>
  </si>
  <si>
    <t>tbe3 moufid</t>
  </si>
  <si>
    <t>chirine ietidel hageuzi</t>
  </si>
  <si>
    <t>24AD25106</t>
  </si>
  <si>
    <t>22AC59351</t>
  </si>
  <si>
    <t>BILEL HAGEUZI</t>
  </si>
  <si>
    <t>14AJ31041</t>
  </si>
  <si>
    <t>NAOUFEL ELHERTILI</t>
  </si>
  <si>
    <t>ILHEM BELAOURA</t>
  </si>
  <si>
    <t>20A0U11666</t>
  </si>
  <si>
    <t>نهج المغرب قصيبة المديوي المنستير</t>
  </si>
  <si>
    <t>980+20lav</t>
  </si>
  <si>
    <t>7+16+6</t>
  </si>
  <si>
    <t>kais elheni</t>
  </si>
  <si>
    <t>9911096594</t>
  </si>
  <si>
    <t>23AV22188</t>
  </si>
  <si>
    <t>425</t>
  </si>
  <si>
    <t>Olfa elsayedi</t>
  </si>
  <si>
    <t>06776559</t>
  </si>
  <si>
    <t>14/47017</t>
  </si>
  <si>
    <t>نهج القادسية قصيبة المديوني</t>
  </si>
  <si>
    <t>450</t>
  </si>
  <si>
    <t>mouhamed el naceur hamza</t>
  </si>
  <si>
    <t>04027549</t>
  </si>
  <si>
    <t>23AK74010</t>
  </si>
  <si>
    <t>CHERIFA FADHEL</t>
  </si>
  <si>
    <t>22E194732</t>
  </si>
  <si>
    <t>951073200496</t>
  </si>
  <si>
    <t>385 RUE DE SCOMBRES 73000 CHAMBERY</t>
  </si>
  <si>
    <t>aymen KHAMARI</t>
  </si>
  <si>
    <t>1500 caution</t>
  </si>
  <si>
    <t>نهج علي البلهوان عين جلولة القيروان</t>
  </si>
  <si>
    <t>RAFAA EL KHAYAT</t>
  </si>
  <si>
    <t>06763761</t>
  </si>
  <si>
    <t>640+20LAV</t>
  </si>
  <si>
    <t>1500-350KIA BLANC+50dt+100dt le 02/02</t>
  </si>
  <si>
    <t>transfert a tunis par zohaier</t>
  </si>
  <si>
    <t>23AV22499</t>
  </si>
  <si>
    <t>220</t>
  </si>
  <si>
    <t>520+40</t>
  </si>
  <si>
    <t>700+50ESSENCE</t>
  </si>
  <si>
    <t>06955177</t>
  </si>
  <si>
    <t>06908461</t>
  </si>
  <si>
    <t>14/100402</t>
  </si>
  <si>
    <t>MOUHAMED JOBEUR</t>
  </si>
  <si>
    <t>260</t>
  </si>
  <si>
    <t>RAJ3ET FEHA NOS ESSENCE</t>
  </si>
  <si>
    <t>ELSADEK ROMDHAN</t>
  </si>
  <si>
    <t>حي الناظور 02قصيبة المديوني</t>
  </si>
  <si>
    <t>NICOLAS ANDRE</t>
  </si>
  <si>
    <t>14AT04777</t>
  </si>
  <si>
    <t>CHAIMA ELHTHIRI</t>
  </si>
  <si>
    <t>06933604</t>
  </si>
  <si>
    <t>14/180689</t>
  </si>
  <si>
    <t>5نهج رمادة قصر هلال المنستير</t>
  </si>
  <si>
    <t xml:space="preserve">شارع الجمهورية </t>
  </si>
  <si>
    <t>HATEM MTIR</t>
  </si>
  <si>
    <t>270+20LAV</t>
  </si>
  <si>
    <t>1000+550</t>
  </si>
  <si>
    <t>transfert à tounes par khaled</t>
  </si>
  <si>
    <t>fajeri khlifa</t>
  </si>
  <si>
    <t>07543141</t>
  </si>
  <si>
    <t>14/87240</t>
  </si>
  <si>
    <t>500+140</t>
  </si>
  <si>
    <t>400+320</t>
  </si>
  <si>
    <t>500+40dt credit transfert rami</t>
  </si>
  <si>
    <t>420</t>
  </si>
  <si>
    <t>acc le 31/10 1060+170 bellar te3 voture</t>
  </si>
  <si>
    <t>ANCIEN 470-120E DONC RESTE 70DT 5ales le 31/10</t>
  </si>
  <si>
    <t>basem salah</t>
  </si>
  <si>
    <t>06851232</t>
  </si>
  <si>
    <t>21AX80463</t>
  </si>
  <si>
    <t>نهج حنبعل لمطة</t>
  </si>
  <si>
    <t xml:space="preserve">200EUROS </t>
  </si>
  <si>
    <t>RJAB WAJIH</t>
  </si>
  <si>
    <t>09022786</t>
  </si>
  <si>
    <t>20AC57474</t>
  </si>
  <si>
    <t>1000DT</t>
  </si>
  <si>
    <t>نهج الطاهر بوغزالة قصر هلال المنستير</t>
  </si>
  <si>
    <t>MONDHER ELKARWI</t>
  </si>
  <si>
    <t>09939452</t>
  </si>
  <si>
    <t>04/144978</t>
  </si>
  <si>
    <t>A9AL MIN EL NOS BI CHALTA</t>
  </si>
  <si>
    <t>LE 08/02 600</t>
  </si>
  <si>
    <t>650-100DT LE 08/02</t>
  </si>
  <si>
    <t>250</t>
  </si>
  <si>
    <t>MOUHAMED AMINE BANNOUR</t>
  </si>
  <si>
    <t>06956859</t>
  </si>
  <si>
    <t>14/11355</t>
  </si>
  <si>
    <t>580+90</t>
  </si>
  <si>
    <t>شارع الحبيب بورقيبة بنان</t>
  </si>
  <si>
    <t>elmoncef bougzela</t>
  </si>
  <si>
    <t>04029685</t>
  </si>
  <si>
    <t>23AR72180</t>
  </si>
  <si>
    <t>1نهج العربي زروق قصر هلال</t>
  </si>
  <si>
    <t>MARWEN ELATAWI</t>
  </si>
  <si>
    <t>06882422</t>
  </si>
  <si>
    <t>19AG16943</t>
  </si>
  <si>
    <t>MOUHAMED FARJ ALLAH</t>
  </si>
  <si>
    <t>04190236</t>
  </si>
  <si>
    <t>U159T0257N</t>
  </si>
  <si>
    <t>TEBE3 JAD</t>
  </si>
  <si>
    <t>شارع الحرية الوردانين</t>
  </si>
  <si>
    <t>3-2</t>
  </si>
  <si>
    <t>140E+80</t>
  </si>
  <si>
    <t>CONRAT 3AND MOUFID</t>
  </si>
  <si>
    <t>HICHEM ELZARED</t>
  </si>
  <si>
    <t>04148369</t>
  </si>
  <si>
    <t>14/10784</t>
  </si>
  <si>
    <t>700</t>
  </si>
  <si>
    <t>6+8+5</t>
  </si>
  <si>
    <t>560+460+100+230+160</t>
  </si>
  <si>
    <t>THRAB EL KARHBA 5THIA 3LIH 140+160</t>
  </si>
  <si>
    <t>CHANGEMENT VIRTUS</t>
  </si>
  <si>
    <t>TEBE3 ELBANENI</t>
  </si>
  <si>
    <t>11-3</t>
  </si>
  <si>
    <t>30+3</t>
  </si>
  <si>
    <t>نهج وهران حي الرياض الأول قصر هلال</t>
  </si>
  <si>
    <t>YO93OD IHEB MENA 240</t>
  </si>
  <si>
    <t>MOURAD HOSSNI</t>
  </si>
  <si>
    <t>06788532</t>
  </si>
  <si>
    <t>14/45443</t>
  </si>
  <si>
    <t>1500DT CHEQUE CAUTION</t>
  </si>
  <si>
    <t>نهج ابن خلدون طبلبة المنستير</t>
  </si>
  <si>
    <t>RJAB FATHIA</t>
  </si>
  <si>
    <t>04155497</t>
  </si>
  <si>
    <t>011191200604</t>
  </si>
  <si>
    <t>30نهج قربة برج الوزير اريانة</t>
  </si>
  <si>
    <t>TEBE3 MEHDI ELBANENI</t>
  </si>
  <si>
    <t>2+3</t>
  </si>
  <si>
    <t>580+220</t>
  </si>
  <si>
    <t>840</t>
  </si>
  <si>
    <t>46klm</t>
  </si>
  <si>
    <t>rachad meghdiche</t>
  </si>
  <si>
    <t>I206084</t>
  </si>
  <si>
    <t>A9AL MIN EL NOS BI CHWEYA</t>
  </si>
  <si>
    <t>160 PAYER LE 15/02 200DT</t>
  </si>
  <si>
    <t>640+240</t>
  </si>
  <si>
    <t>BILAL BACCOUCHE</t>
  </si>
  <si>
    <t>21CA98567</t>
  </si>
  <si>
    <t>20A195630</t>
  </si>
  <si>
    <t>KAYENOU PROLONGATION JUSQU4A 19/02</t>
  </si>
  <si>
    <t>8AVENUE ET ENNECAREMIL 06130 GRASSE France</t>
  </si>
  <si>
    <t>JAD BOUIDA</t>
  </si>
  <si>
    <t>06878636</t>
  </si>
  <si>
    <t>14/73374</t>
  </si>
  <si>
    <t>241 TU 8456</t>
  </si>
  <si>
    <t>560+560</t>
  </si>
  <si>
    <t>RAJI KHOJA</t>
  </si>
  <si>
    <t>06750877</t>
  </si>
  <si>
    <t>14AK91136</t>
  </si>
  <si>
    <t>نهج بياش  صيادة</t>
  </si>
  <si>
    <t>50</t>
  </si>
  <si>
    <t>FAWZI ELAJILI</t>
  </si>
  <si>
    <t>ABD ELJAWED ELAJILI</t>
  </si>
  <si>
    <t>04156002</t>
  </si>
  <si>
    <t>14/11605</t>
  </si>
  <si>
    <t>نهج غرة جوان لمطة</t>
  </si>
  <si>
    <t>14016958</t>
  </si>
  <si>
    <t>14/165290</t>
  </si>
  <si>
    <t>16-7</t>
  </si>
  <si>
    <t>YO93OD IHEB MENA MENDRI 9ADEH W THRAB EL KARHBA MIN EL TALI W KASER BOITE A GANT</t>
  </si>
  <si>
    <t>06819710</t>
  </si>
  <si>
    <t>8+3+1</t>
  </si>
  <si>
    <t>MOUJIB SALAH</t>
  </si>
  <si>
    <t>70+70</t>
  </si>
  <si>
    <t>06870271</t>
  </si>
  <si>
    <t>941069102711</t>
  </si>
  <si>
    <t>شارع الجمهورية لمطة المنستبر</t>
  </si>
  <si>
    <t>2,5BARS ESSENCE</t>
  </si>
  <si>
    <t>maryem elajili</t>
  </si>
  <si>
    <t>241 tu 8453</t>
  </si>
  <si>
    <t>ibrahim mansour</t>
  </si>
  <si>
    <t>06950767</t>
  </si>
  <si>
    <t>14/137657</t>
  </si>
  <si>
    <t>نهج غرة جوان لمطة المنستير</t>
  </si>
  <si>
    <t>14013204</t>
  </si>
  <si>
    <t>14/174642</t>
  </si>
  <si>
    <t>mouhamed amine bouida</t>
  </si>
  <si>
    <t>24/17954</t>
  </si>
  <si>
    <t>03زنقة ابوبكر الصديق ش5 عين زغوان العوينة تونس</t>
  </si>
  <si>
    <t>04747979</t>
  </si>
  <si>
    <t>planche arrière7859</t>
  </si>
  <si>
    <t>1bar</t>
  </si>
  <si>
    <t>dans la prolongation24/02</t>
  </si>
  <si>
    <t>16+30+30</t>
  </si>
  <si>
    <t>achref elfadhel</t>
  </si>
  <si>
    <t>06829266</t>
  </si>
  <si>
    <t>16AU71449</t>
  </si>
  <si>
    <t>نهج2مارس 1934 صيادة</t>
  </si>
  <si>
    <t xml:space="preserve">740 khales fel kol </t>
  </si>
  <si>
    <t>PROLONGATION JUSQUA 25/02</t>
  </si>
  <si>
    <t>CHOKRI ELKOLI</t>
  </si>
  <si>
    <t>1000DT CAUTION</t>
  </si>
  <si>
    <t>03620117</t>
  </si>
  <si>
    <t>14/3251</t>
  </si>
  <si>
    <t>شارع الأمم المتحدة عدد14 قصر هلال</t>
  </si>
  <si>
    <t>1J DANS PROLONGATIN</t>
  </si>
  <si>
    <t>HORRIGUE NASSIM</t>
  </si>
  <si>
    <t>14054175</t>
  </si>
  <si>
    <t>23AF21886</t>
  </si>
  <si>
    <t>INT</t>
  </si>
  <si>
    <t>NASIM MARZOUK</t>
  </si>
  <si>
    <t>14023438</t>
  </si>
  <si>
    <t>16/113138</t>
  </si>
  <si>
    <t>نهج عمر بوسريح عدد31 لمطة</t>
  </si>
  <si>
    <t>TEBE3 RAJI</t>
  </si>
  <si>
    <t>22CK29604</t>
  </si>
  <si>
    <t>21AT45589</t>
  </si>
  <si>
    <t>RIADH BEN AOUN</t>
  </si>
  <si>
    <t>19AC11492</t>
  </si>
  <si>
    <t>SANS LAVAGE JABHA</t>
  </si>
  <si>
    <t xml:space="preserve">RBO3 ESSENCE </t>
  </si>
  <si>
    <t>SUZUKI SWIFT 241 TU 8456</t>
  </si>
  <si>
    <t>SUZUKI SWIFT 241 TU 8453</t>
  </si>
  <si>
    <t>HYUNDAI                 235 TU 9878 R</t>
  </si>
  <si>
    <t>KIA RIO GX              229 TU 6249 B</t>
  </si>
  <si>
    <t>KIA RIO GX              229 TU 6251 G</t>
  </si>
  <si>
    <t>HYUNDAI                  231 TU 6158 B</t>
  </si>
  <si>
    <t>HYUNDAI                 233 TU 7859 G</t>
  </si>
  <si>
    <t>HYUNDAI                 233 TU 7864 N</t>
  </si>
  <si>
    <t>PICANTO                     227 TU 4590 N</t>
  </si>
  <si>
    <t>PICANTO                    227 TU 4591 N</t>
  </si>
  <si>
    <t>SCODA                      234 TU 7461 G</t>
  </si>
  <si>
    <t>KIA SMART                   231 TU 590</t>
  </si>
  <si>
    <t>DACIA SANDERO              238 TU 1245 R</t>
  </si>
  <si>
    <t>SUZUKI SWIFT              238 TU 3473</t>
  </si>
  <si>
    <t>SUZUKI SWIFT              241 TU 8453 O</t>
  </si>
  <si>
    <t>SUZUKI SWIFT             241 TU 8456 B</t>
  </si>
  <si>
    <t xml:space="preserve">  VIRTUS TSI              240 TU 6729 G</t>
  </si>
  <si>
    <t xml:space="preserve">  VIRTUS TSI              238 TU 5077 B</t>
  </si>
  <si>
    <t>DACIA SANDERO              239 TU 2821 N</t>
  </si>
  <si>
    <t>HYUNDAI                    238 TU 5216 N</t>
  </si>
  <si>
    <t>20/02/2024 à          9800 KLM</t>
  </si>
  <si>
    <t>1-44972 2-114266 LE 24/01/2024</t>
  </si>
  <si>
    <t>11119 KLM               LE 29/12/2023</t>
  </si>
  <si>
    <t>23/10/2023 CHEZ CLIENT</t>
  </si>
  <si>
    <t>1-68100 2-110839      LE 16/11/2023</t>
  </si>
  <si>
    <t>110839 LE 16/11</t>
  </si>
  <si>
    <t>40950 LE 12/02/2024</t>
  </si>
  <si>
    <t>1-52344 LE 04/05/2023  2-LE 24/02/2024</t>
  </si>
  <si>
    <t>BADELNA MA NA3RAFECH WA9TEH FI 2023</t>
  </si>
  <si>
    <t>SUZUKI SWIFT O</t>
  </si>
  <si>
    <t>241 TU 8453</t>
  </si>
  <si>
    <t>CHANGEMENT 2059</t>
  </si>
  <si>
    <t>AVANT AVEC 2010</t>
  </si>
  <si>
    <t>75</t>
  </si>
  <si>
    <t>MOUHAMED ALI BOUGUILA</t>
  </si>
  <si>
    <t>06779446</t>
  </si>
  <si>
    <t>020138101233</t>
  </si>
  <si>
    <t>نهج طارق ابن زياد صيادة</t>
  </si>
  <si>
    <t>DAFER ELHAWARI</t>
  </si>
  <si>
    <t>06767955</t>
  </si>
  <si>
    <t>14/123536</t>
  </si>
  <si>
    <t>9الحي الجديد صيادة المنستير</t>
  </si>
  <si>
    <t>ANOIR ELRSAS</t>
  </si>
  <si>
    <t>06874258</t>
  </si>
  <si>
    <t>16/50084</t>
  </si>
  <si>
    <t>منزل فارسي المكنين</t>
  </si>
  <si>
    <t>1040 ACOMPTE LE 26/02 400 RESTE 640</t>
  </si>
  <si>
    <t>650-100DT LE 08/02 KHALES LE 26/02 550</t>
  </si>
  <si>
    <t>ANCIEN115 ESSENCE</t>
  </si>
  <si>
    <t>HELMI HORRIGUE</t>
  </si>
  <si>
    <t>06819140</t>
  </si>
  <si>
    <t>14/71278</t>
  </si>
  <si>
    <t>BOURLOUX PASCAL</t>
  </si>
  <si>
    <t>12AL52484</t>
  </si>
  <si>
    <t>771169114294</t>
  </si>
  <si>
    <t>MONASTIR</t>
  </si>
  <si>
    <t>1+4</t>
  </si>
  <si>
    <t>CREDIT 300</t>
  </si>
  <si>
    <t>155 E</t>
  </si>
  <si>
    <t>ANCIEN reste 70 pappier najeh</t>
  </si>
  <si>
    <t>suivre eli ba3dha</t>
  </si>
  <si>
    <t>tebe3 sabeur agir</t>
  </si>
  <si>
    <t>tebe3 raji</t>
  </si>
  <si>
    <t>مرناق تونس</t>
  </si>
  <si>
    <t>yanath belgusmia</t>
  </si>
  <si>
    <t>120144201254</t>
  </si>
  <si>
    <t>1rue de quebec 44300nantes</t>
  </si>
  <si>
    <t>620+10</t>
  </si>
  <si>
    <t>3eme conducteur</t>
  </si>
  <si>
    <t>kochat rached</t>
  </si>
  <si>
    <t>نهج سليمان صيادة المنستير</t>
  </si>
  <si>
    <t>younes mouhamed</t>
  </si>
  <si>
    <t>00382748</t>
  </si>
  <si>
    <t>09/96936</t>
  </si>
  <si>
    <t>0033662607266</t>
  </si>
  <si>
    <t>karim ghares</t>
  </si>
  <si>
    <t>00385253</t>
  </si>
  <si>
    <t>15AW15399</t>
  </si>
  <si>
    <t>RUE PASTEL</t>
  </si>
  <si>
    <t>5ALES FE ESSENCE 60</t>
  </si>
  <si>
    <t>JAD</t>
  </si>
  <si>
    <t>BASSAM ELRSAS</t>
  </si>
  <si>
    <t>06828869</t>
  </si>
  <si>
    <t>14/65592</t>
  </si>
  <si>
    <t>شارع7نوفمبر 1987 خنيس المنستير</t>
  </si>
  <si>
    <t>49</t>
  </si>
  <si>
    <t>MARWA ELTIR</t>
  </si>
  <si>
    <t>06579492</t>
  </si>
  <si>
    <t>14AV86954</t>
  </si>
  <si>
    <t>المسرب تطاوين الجنوبية</t>
  </si>
  <si>
    <t>525</t>
  </si>
  <si>
    <t>MAJDI BOUZOUITA</t>
  </si>
  <si>
    <t>06990277</t>
  </si>
  <si>
    <t>14/144757</t>
  </si>
  <si>
    <t>عدد04نهج ساقية سيدي يوسف قصر هلال النستير</t>
  </si>
  <si>
    <t>CHEQ 350</t>
  </si>
  <si>
    <t>350+70</t>
  </si>
  <si>
    <t>HELMI ELDHAWI</t>
  </si>
  <si>
    <t>06844090</t>
  </si>
  <si>
    <t>16/52126</t>
  </si>
  <si>
    <t>نهج علي البلهوان المكنين المنستير</t>
  </si>
  <si>
    <t>100535</t>
  </si>
  <si>
    <t>AMEUR NACEUR OTHMAN</t>
  </si>
  <si>
    <t>06959013</t>
  </si>
  <si>
    <t>14/119185</t>
  </si>
  <si>
    <t>04نهج جامع العطاوي المكنين المنستير</t>
  </si>
  <si>
    <t>127437</t>
  </si>
  <si>
    <t>KI</t>
  </si>
  <si>
    <t>1+1+2</t>
  </si>
  <si>
    <t>750</t>
  </si>
  <si>
    <t>95E</t>
  </si>
  <si>
    <t>IDRISS ELMANDHOUJ</t>
  </si>
  <si>
    <t>06945751</t>
  </si>
  <si>
    <t>14/139539</t>
  </si>
  <si>
    <t>11نهج باستور صيادة المنستير</t>
  </si>
  <si>
    <t>1000+100</t>
  </si>
  <si>
    <t>90+90+160</t>
  </si>
  <si>
    <t>ILYES CHAWEL</t>
  </si>
  <si>
    <t>06766781</t>
  </si>
  <si>
    <t>17AM02086</t>
  </si>
  <si>
    <t>MOURAD HOSNI</t>
  </si>
  <si>
    <t>MOUHAMED SALAH BOUGZELA</t>
  </si>
  <si>
    <t>14041628</t>
  </si>
  <si>
    <t>14/176861</t>
  </si>
  <si>
    <t>نهج الغفران حي الرياض 1 قصر هلال</t>
  </si>
  <si>
    <t>MOUHAMED ALI ELKOOLI</t>
  </si>
  <si>
    <t>CHOKRI ELKOOLI</t>
  </si>
  <si>
    <t>14009776</t>
  </si>
  <si>
    <t>14/164822</t>
  </si>
  <si>
    <t>8+5+3</t>
  </si>
  <si>
    <t>1120</t>
  </si>
  <si>
    <t>jawheur elktari</t>
  </si>
  <si>
    <t>06913471</t>
  </si>
  <si>
    <t>22AN25445</t>
  </si>
  <si>
    <t>نهج خليفة بويدة صيادة المنستير</t>
  </si>
  <si>
    <t>ANIS ELFADHEL</t>
  </si>
  <si>
    <t>06827271</t>
  </si>
  <si>
    <t>23AY29016</t>
  </si>
  <si>
    <t>14026391</t>
  </si>
  <si>
    <t>640</t>
  </si>
  <si>
    <t>300 THARBET EL BEB-150 LE 05/03</t>
  </si>
  <si>
    <t>1420 LE 05/03</t>
  </si>
  <si>
    <t>240+80+20LAV</t>
  </si>
  <si>
    <t>36+6</t>
  </si>
  <si>
    <t>BACEM BEN AZIZA</t>
  </si>
  <si>
    <t>06823089</t>
  </si>
  <si>
    <t>20AP53618</t>
  </si>
  <si>
    <t>نهج طارق ابن زياد المكنين</t>
  </si>
  <si>
    <t>RABEB BEN AZIZA</t>
  </si>
  <si>
    <t>06845501</t>
  </si>
  <si>
    <t>14/157615</t>
  </si>
  <si>
    <t>THI YAZEN BEN KHLIFA KRIFA</t>
  </si>
  <si>
    <t>H713633</t>
  </si>
  <si>
    <t>21A116928</t>
  </si>
  <si>
    <t>160+10</t>
  </si>
  <si>
    <t>MOUHAMED DHIA ELKHOJA</t>
  </si>
  <si>
    <t>06932524</t>
  </si>
  <si>
    <t>IM5184502Y</t>
  </si>
  <si>
    <t>NAJEH ELKHOJA</t>
  </si>
  <si>
    <t>04140649</t>
  </si>
  <si>
    <t>14/12470</t>
  </si>
  <si>
    <t>MOUNIR MRAJAA ALI</t>
  </si>
  <si>
    <t>LP7FNNP0</t>
  </si>
  <si>
    <t>24438</t>
  </si>
  <si>
    <t>ليبيا</t>
  </si>
  <si>
    <t xml:space="preserve">CAUTION 1000 LIBY </t>
  </si>
  <si>
    <t>06866035</t>
  </si>
  <si>
    <t>14/69829</t>
  </si>
  <si>
    <t>TRANSFERT TLS</t>
  </si>
  <si>
    <t>MTE3 RAJI</t>
  </si>
  <si>
    <t>MOUHAMED ELTAHER ELHAJ HSSINE</t>
  </si>
  <si>
    <t>237 TU 446</t>
  </si>
  <si>
    <t>14814511</t>
  </si>
  <si>
    <t>20AN13641</t>
  </si>
  <si>
    <t xml:space="preserve">7نهج صبرة قصر هلال </t>
  </si>
  <si>
    <t>AYMEN MOKNI</t>
  </si>
  <si>
    <t>3ALA KERWANA</t>
  </si>
  <si>
    <t>06990187</t>
  </si>
  <si>
    <t>نهج محمد الأصغر القرقني صيادة المنستير</t>
  </si>
  <si>
    <t>04155692</t>
  </si>
  <si>
    <t>14/36777</t>
  </si>
  <si>
    <t>MAHMOUD RJAB</t>
  </si>
  <si>
    <t>07335507</t>
  </si>
  <si>
    <t>نهج جلولي فارس لمطة المنستير</t>
  </si>
  <si>
    <t>عمارة 56 شقة 11منوبة الوسطى منوبة</t>
  </si>
  <si>
    <t>9+</t>
  </si>
  <si>
    <t>CHANGEMENT DE V2HICULE</t>
  </si>
  <si>
    <t>650+450</t>
  </si>
  <si>
    <t>BATET 3AND AHLA W AHLA</t>
  </si>
  <si>
    <t>WAHIDA TRABELSI</t>
  </si>
  <si>
    <t>04724774</t>
  </si>
  <si>
    <t>09/201364</t>
  </si>
  <si>
    <t>حي الرياض الديس المنستير</t>
  </si>
  <si>
    <t xml:space="preserve">CHEQUE CAUTION 1500 BI ESM ALI THABET </t>
  </si>
  <si>
    <t>1500</t>
  </si>
  <si>
    <t>2250+20+240</t>
  </si>
  <si>
    <t>200+10</t>
  </si>
  <si>
    <t>ANCIEN 240</t>
  </si>
  <si>
    <t>230</t>
  </si>
  <si>
    <t>SAMIR CHERIAA</t>
  </si>
  <si>
    <t>067500243</t>
  </si>
  <si>
    <t>14/62033</t>
  </si>
  <si>
    <t>نهج2مارس1934 صيادة المنستير</t>
  </si>
  <si>
    <t>HELMI BEN YOUSSEF</t>
  </si>
  <si>
    <t>سيدي الهاني</t>
  </si>
  <si>
    <t>C191789</t>
  </si>
  <si>
    <t>14AZ86946</t>
  </si>
  <si>
    <t>480</t>
  </si>
  <si>
    <t>5ALSA 7ATA 22/01avec1600 le 16/01 ET VERSEMENT LE 22/02 1500 donc 5ales jusqu'a21/02</t>
  </si>
  <si>
    <t>NSIR SLIMAN</t>
  </si>
  <si>
    <t>14057105</t>
  </si>
  <si>
    <t>16/115745</t>
  </si>
  <si>
    <t>نهج خير الدين باشا صيادة</t>
  </si>
  <si>
    <t>CHANGEMENT 3473</t>
  </si>
  <si>
    <t>AVANT 3J AVEC VOITURE RAJI</t>
  </si>
  <si>
    <t>KARIM ELHAWARI</t>
  </si>
  <si>
    <t>06914871</t>
  </si>
  <si>
    <t>14/98769</t>
  </si>
  <si>
    <t>نهج02مارس 1934 صيادة</t>
  </si>
  <si>
    <t>800-240</t>
  </si>
  <si>
    <t>2780 9al rabah sabhom fel banque+580</t>
  </si>
  <si>
    <t>jusqu’à 23/03 dans la prolongation</t>
  </si>
  <si>
    <t>jamour ezddine</t>
  </si>
  <si>
    <t>06806706</t>
  </si>
  <si>
    <t>14/63271</t>
  </si>
  <si>
    <t>نهج الهادي شاكر قصر هلال المنستير</t>
  </si>
  <si>
    <t>3ala hsab arij hssan</t>
  </si>
  <si>
    <t>cheque caution1000</t>
  </si>
  <si>
    <t>le 10/03/2024 à 54910</t>
  </si>
  <si>
    <t>1-65971 2-le 05/03/2024 à 108157</t>
  </si>
  <si>
    <t>1-68087 2-le 07/03/2024 à 103457</t>
  </si>
  <si>
    <t>1-34700 2-le 27/02/2024 à 81960</t>
  </si>
  <si>
    <t>changement vehicule par 8453</t>
  </si>
  <si>
    <t>hamdouni malek</t>
  </si>
  <si>
    <t>14216296</t>
  </si>
  <si>
    <t>15/64084</t>
  </si>
  <si>
    <t>الصداقية سيدي بوزيد</t>
  </si>
  <si>
    <t>gratuit</t>
  </si>
  <si>
    <t>40</t>
  </si>
  <si>
    <t>tarek elferchichi</t>
  </si>
  <si>
    <t>9+7</t>
  </si>
  <si>
    <t>CHANGEMENT DE V2HICULE 51</t>
  </si>
  <si>
    <t>AVANT AVEC 73</t>
  </si>
  <si>
    <t>ziyed elsalhi</t>
  </si>
  <si>
    <t>06960780</t>
  </si>
  <si>
    <t>14/132058</t>
  </si>
  <si>
    <t>نهج عبد الله الصياح بوحجر المنستير</t>
  </si>
  <si>
    <t>7+5+8</t>
  </si>
  <si>
    <t>50 MOUHAMED GACEM</t>
  </si>
  <si>
    <t xml:space="preserve">acompte 650E+2000 le 18/03/2024 </t>
  </si>
  <si>
    <t>reste 170+930</t>
  </si>
  <si>
    <t>jusqu’à le 07/04 dans prolongation</t>
  </si>
  <si>
    <t>ghassen elsaidii</t>
  </si>
  <si>
    <t>06840800</t>
  </si>
  <si>
    <t>14/78084</t>
  </si>
  <si>
    <t>el 9dim 3ala JAD 560 ACOMPTE 400 LE 29/02</t>
  </si>
  <si>
    <t>7+5+2+2+3</t>
  </si>
  <si>
    <t>240+160+90+140+210</t>
  </si>
  <si>
    <t>amina elkooli</t>
  </si>
  <si>
    <t>06861184</t>
  </si>
  <si>
    <t>14/102263</t>
  </si>
  <si>
    <t>changement par 7460</t>
  </si>
  <si>
    <t>avant avec 2061</t>
  </si>
  <si>
    <t>mouhamed mejdi elbahri</t>
  </si>
  <si>
    <t>06849249</t>
  </si>
  <si>
    <t>23AS85447</t>
  </si>
  <si>
    <t>KHALED HAWELA</t>
  </si>
  <si>
    <t>05588847</t>
  </si>
  <si>
    <t>17/10757</t>
  </si>
  <si>
    <t>حي المعهد الفلاحي بشط</t>
  </si>
  <si>
    <t>MOUHAMED ELHBIB KANDOULA</t>
  </si>
  <si>
    <t>06901142</t>
  </si>
  <si>
    <t>14/98680</t>
  </si>
  <si>
    <t>13نهج الطيب المهيري طوزة</t>
  </si>
  <si>
    <t>CHEQ CAUTION 1500</t>
  </si>
  <si>
    <t>THARBET EL BEB2500</t>
  </si>
  <si>
    <t>CHANGEMENT PAR 9307</t>
  </si>
  <si>
    <t>AVANT AVEC 4591</t>
  </si>
  <si>
    <t>650+450+450+200</t>
  </si>
  <si>
    <t>ALLER PAR ZOUHAIER</t>
  </si>
  <si>
    <t>RETOUR PAR ZOUHAIER</t>
  </si>
  <si>
    <t>MOUHAMED AZIZ ELKANOUNI</t>
  </si>
  <si>
    <t>14023675</t>
  </si>
  <si>
    <t>14/164283</t>
  </si>
  <si>
    <t xml:space="preserve">نهج الطاهر صفر قصر هلال </t>
  </si>
  <si>
    <t>BEN AOUN EDY</t>
  </si>
  <si>
    <t>19AB81910</t>
  </si>
  <si>
    <t>مساكن سوسة</t>
  </si>
  <si>
    <t>0033668842222</t>
  </si>
  <si>
    <t>AMOR ELAJIMI</t>
  </si>
  <si>
    <t>14004970</t>
  </si>
  <si>
    <t>16/94296</t>
  </si>
  <si>
    <t>شارع الحبيب بورقيبة منزل فارسي</t>
  </si>
  <si>
    <t>4+4</t>
  </si>
  <si>
    <t>06773189</t>
  </si>
  <si>
    <t>14/70105</t>
  </si>
  <si>
    <t>15شارع الجمهورية صيادة المنستير</t>
  </si>
  <si>
    <t>560 ACOMPTE 400 LE 29/02+120مث 25/03</t>
  </si>
  <si>
    <t>100+390+810</t>
  </si>
  <si>
    <t>240+160+90+140+210+280</t>
  </si>
  <si>
    <t>MOUHAMED SALHI</t>
  </si>
  <si>
    <t>04156737</t>
  </si>
  <si>
    <t>14/31450</t>
  </si>
  <si>
    <t>SANS</t>
  </si>
  <si>
    <t>BEN GHARS ALLAH ABD ELBASET</t>
  </si>
  <si>
    <t>06826427</t>
  </si>
  <si>
    <t>01/306995</t>
  </si>
  <si>
    <t>نهج احمد التليلي صيادة المنستير</t>
  </si>
  <si>
    <t>CHANGEMENT 7864</t>
  </si>
  <si>
    <t>AVANT AVEC 2059</t>
  </si>
  <si>
    <t>2+1+</t>
  </si>
  <si>
    <t>changer par 2310</t>
  </si>
  <si>
    <t>avant avec 6729</t>
  </si>
  <si>
    <t>glawi omar</t>
  </si>
  <si>
    <t>06691245</t>
  </si>
  <si>
    <t>7+5+2+2+3+4+4</t>
  </si>
  <si>
    <t>9+7+8+3+</t>
  </si>
  <si>
    <t>AVANT AVEC 51</t>
  </si>
  <si>
    <t>mouhamed aymen souissi</t>
  </si>
  <si>
    <t>06855638</t>
  </si>
  <si>
    <t>23AE51835</t>
  </si>
  <si>
    <t>نهج عبد الحميد جقيريم صيادة</t>
  </si>
  <si>
    <t>3+1+</t>
  </si>
  <si>
    <t>avant avec2310</t>
  </si>
  <si>
    <t>3+1+3</t>
  </si>
  <si>
    <t>ki</t>
  </si>
  <si>
    <t>شارع الجمهورية لمطة</t>
  </si>
  <si>
    <t>400+200+240</t>
  </si>
  <si>
    <t>0033651505318</t>
  </si>
  <si>
    <t>FETOUI WISSEM</t>
  </si>
  <si>
    <t>09313578</t>
  </si>
  <si>
    <t>16A164483</t>
  </si>
  <si>
    <t>RAJI</t>
  </si>
  <si>
    <t>SOUSSE</t>
  </si>
  <si>
    <t>RAJAH ELBENZARTI</t>
  </si>
  <si>
    <t>06804837</t>
  </si>
  <si>
    <t>24/07/2019</t>
  </si>
  <si>
    <t>09/78152</t>
  </si>
  <si>
    <t>14/12/2001</t>
  </si>
  <si>
    <t>الوردانين -المنستير</t>
  </si>
  <si>
    <t>BASMA ELBENZARTI</t>
  </si>
  <si>
    <t>06350768</t>
  </si>
  <si>
    <t>1070265831</t>
  </si>
  <si>
    <t>قربة نابل</t>
  </si>
  <si>
    <t>AZIZ ELKTARI</t>
  </si>
  <si>
    <t>14028099</t>
  </si>
  <si>
    <t>22AH99789</t>
  </si>
  <si>
    <t>CHERIF FAROUK</t>
  </si>
  <si>
    <t>YB6437593</t>
  </si>
  <si>
    <t>23AY85602</t>
  </si>
  <si>
    <t>France</t>
  </si>
  <si>
    <t>IHEB MILED</t>
  </si>
  <si>
    <t>06977604</t>
  </si>
  <si>
    <t>14/138997</t>
  </si>
  <si>
    <t xml:space="preserve">شارع الجمهورية صيادة </t>
  </si>
  <si>
    <t>JABHA ZOUHAIER MIN NFIDHA</t>
  </si>
  <si>
    <t>PROLONGATION JUSQU4A10/04</t>
  </si>
  <si>
    <t>60ESSENCE +10PIAGE +70*7</t>
  </si>
  <si>
    <t>SEIF EDINE ELAJILI</t>
  </si>
  <si>
    <t>14008502</t>
  </si>
  <si>
    <t>14/170387</t>
  </si>
  <si>
    <t>WAEL KARIM</t>
  </si>
  <si>
    <t>06927635</t>
  </si>
  <si>
    <t>14/186498</t>
  </si>
  <si>
    <t>9+7+8+4+3</t>
  </si>
  <si>
    <t>270+210</t>
  </si>
  <si>
    <t>280+95E</t>
  </si>
  <si>
    <t>ELMONCEF ELDERII</t>
  </si>
  <si>
    <t>06862428</t>
  </si>
  <si>
    <t>14/77104</t>
  </si>
  <si>
    <t>نهج18جانفي لمطة المنستير</t>
  </si>
  <si>
    <t>WALID ELHMADI</t>
  </si>
  <si>
    <t>06900719</t>
  </si>
  <si>
    <t>14/138275</t>
  </si>
  <si>
    <t>نهج الطيب المهيري المكنين</t>
  </si>
  <si>
    <t>1000 CAUTION</t>
  </si>
  <si>
    <t>AYMEN ELHMADI</t>
  </si>
  <si>
    <t>06842960</t>
  </si>
  <si>
    <t>14/73304</t>
  </si>
  <si>
    <t>نهج الطيب المهيري عدد42 المكنين</t>
  </si>
  <si>
    <t>500+700</t>
  </si>
  <si>
    <t>FOU9 CHTAR BI 2 BARS ESSENCE</t>
  </si>
  <si>
    <t>130143</t>
  </si>
  <si>
    <t>30+30+30</t>
  </si>
  <si>
    <t>sassi wissem lahdili</t>
  </si>
  <si>
    <t>passport 21CA63411</t>
  </si>
  <si>
    <t>030749100114</t>
  </si>
  <si>
    <t>CITE DU COLOMBIER ERABLES 4900 ANGERS France</t>
  </si>
  <si>
    <t>240 tu 6729</t>
  </si>
  <si>
    <t>9+7+8+4+3+10</t>
  </si>
  <si>
    <t>AKEL NHAR ELI ISALHOULNA</t>
  </si>
  <si>
    <t>SUIVI CHEQUE</t>
  </si>
  <si>
    <t>Num cheque</t>
  </si>
  <si>
    <t>A QUI</t>
  </si>
  <si>
    <t>MONTANT</t>
  </si>
  <si>
    <t>220+80</t>
  </si>
  <si>
    <t>680</t>
  </si>
  <si>
    <t>medhet elkarkni</t>
  </si>
  <si>
    <t>06788322</t>
  </si>
  <si>
    <t>14/49661</t>
  </si>
  <si>
    <t>120</t>
  </si>
  <si>
    <t>raja elkarkni</t>
  </si>
  <si>
    <t>04149950</t>
  </si>
  <si>
    <t>14/182286</t>
  </si>
  <si>
    <t>نهج عمان صيادة</t>
  </si>
  <si>
    <t>dans prolongation jusqu'a14/04</t>
  </si>
  <si>
    <t>RETOUR AVEC AHLA W AHLA LE 06/04</t>
  </si>
  <si>
    <t>ALLER ET RETOUR  PAR ZOUHAIER</t>
  </si>
  <si>
    <t>1+14+</t>
  </si>
  <si>
    <t>THARBET EL KARHBA 2250</t>
  </si>
  <si>
    <t>180 LE 06/04</t>
  </si>
  <si>
    <t>100+80</t>
  </si>
  <si>
    <t>SABEUR HAMOUDA</t>
  </si>
  <si>
    <t>08277407</t>
  </si>
  <si>
    <t>22AQ38194</t>
  </si>
  <si>
    <t>شارع أبو حامد الغزالي بوحسينة سوسة</t>
  </si>
  <si>
    <t>RESTE 2250 LE 06/04</t>
  </si>
  <si>
    <t>20 LE 06/04</t>
  </si>
  <si>
    <t>MOUHAMED BAHA ELDINE CHAKROUN</t>
  </si>
  <si>
    <t>0846459</t>
  </si>
  <si>
    <t>C265542833420</t>
  </si>
  <si>
    <t>08/22/2023</t>
  </si>
  <si>
    <t>شارع 7نوفمبر المصيدة بنزرت</t>
  </si>
  <si>
    <t>ANCIEN kan iraja3ha le 31/08 jabha 9bal el wa9et</t>
  </si>
  <si>
    <t>MOUHAMED ELJALED</t>
  </si>
  <si>
    <t>EUGENIE MARIE PIERRETTE RAGAIGNE</t>
  </si>
  <si>
    <t>06939227</t>
  </si>
  <si>
    <t>14/123225</t>
  </si>
  <si>
    <t>نهج محمد الأكبر ميلاد صيادة</t>
  </si>
  <si>
    <t>23IF82803</t>
  </si>
  <si>
    <t>070772300830</t>
  </si>
  <si>
    <t>850</t>
  </si>
  <si>
    <t>06893173</t>
  </si>
  <si>
    <t>HESBA 4510 ACOMPTE 3000 LE 06/04 AVEC LE 08/04 1600</t>
  </si>
  <si>
    <t>ACC 600+400 LE 08/04/2024</t>
  </si>
  <si>
    <t>ANCIEN reste 170+2930</t>
  </si>
  <si>
    <t>1000+1000+1900+1100</t>
  </si>
  <si>
    <t>hanen elajili</t>
  </si>
  <si>
    <t>06825039</t>
  </si>
  <si>
    <t>15AH69787</t>
  </si>
  <si>
    <t>4نهج ابن خلدون الجزار صيادة</t>
  </si>
  <si>
    <t>WASSIM HORRIGUE</t>
  </si>
  <si>
    <t>06843627</t>
  </si>
  <si>
    <t>14/61249</t>
  </si>
  <si>
    <t>HAZEM ELNAIJA</t>
  </si>
  <si>
    <t>14806283</t>
  </si>
  <si>
    <t>1426801506</t>
  </si>
  <si>
    <t>720</t>
  </si>
  <si>
    <t>حمادة باشا المكنين</t>
  </si>
  <si>
    <t>WIEM KRIFA</t>
  </si>
  <si>
    <t>06906830</t>
  </si>
  <si>
    <t>14/119837</t>
  </si>
  <si>
    <t>نهح 9 افريل 1938 صيادة</t>
  </si>
  <si>
    <t>ELLA ZMORDA DINA KRIFA</t>
  </si>
  <si>
    <t>170591253545</t>
  </si>
  <si>
    <t>23BA98284</t>
  </si>
  <si>
    <t>SALEM ELMZOUGHI</t>
  </si>
  <si>
    <t>06782588</t>
  </si>
  <si>
    <t>نهج الحرية عدد50 بنان المنستير</t>
  </si>
  <si>
    <t>KIA PICA</t>
  </si>
  <si>
    <t>238 TU 1551</t>
  </si>
  <si>
    <t>14/33699</t>
  </si>
  <si>
    <t>WALID</t>
  </si>
  <si>
    <t>242 TU 2475</t>
  </si>
  <si>
    <t>hanen hamouda</t>
  </si>
  <si>
    <t>06971757</t>
  </si>
  <si>
    <t>14/147360</t>
  </si>
  <si>
    <t>09نهج الساحل قصر هلال</t>
  </si>
  <si>
    <t>tebe3 el baneni</t>
  </si>
  <si>
    <t xml:space="preserve">600 par virment </t>
  </si>
  <si>
    <t>7+5+2+2+3+4+4+5+5+10</t>
  </si>
  <si>
    <t>ancien 80DT</t>
  </si>
  <si>
    <t>ancien A3TANA CHEQUE FIH 460 W 3TINEH 110DT</t>
  </si>
  <si>
    <t>yassine elkribi</t>
  </si>
  <si>
    <t>12829045</t>
  </si>
  <si>
    <t>21AW69907</t>
  </si>
  <si>
    <t>سيدي الهاني المركزية سوسة</t>
  </si>
  <si>
    <t>4+6+6+1</t>
  </si>
  <si>
    <t>AVANT AVEC 7859</t>
  </si>
  <si>
    <t>DANS PROLONGATION JUSQU4A 30/04</t>
  </si>
  <si>
    <t>ben abdallah asala</t>
  </si>
  <si>
    <t>06958854</t>
  </si>
  <si>
    <t>14/181755</t>
  </si>
  <si>
    <t>شارع البيئة بني حسان المنستير</t>
  </si>
  <si>
    <t>changement par 7461</t>
  </si>
  <si>
    <t>avant avec 1245</t>
  </si>
  <si>
    <t>normalement kan jusqu’à 21/04</t>
  </si>
  <si>
    <t>jamel elmrabet</t>
  </si>
  <si>
    <t>06819042</t>
  </si>
  <si>
    <t>14/104015</t>
  </si>
  <si>
    <t>39نهج فرج العريبي المكنين</t>
  </si>
  <si>
    <t>kamel migaw</t>
  </si>
  <si>
    <t>TEBE3 WALID</t>
  </si>
  <si>
    <t>HOSNI BEN SALEM</t>
  </si>
  <si>
    <t>06778068</t>
  </si>
  <si>
    <t>14/95690</t>
  </si>
  <si>
    <t>شارع الجمهورية بنان</t>
  </si>
  <si>
    <t>TALEL BARBOURA</t>
  </si>
  <si>
    <t>06822470</t>
  </si>
  <si>
    <t>14/68584</t>
  </si>
  <si>
    <t>حي الرياض الأول نهج الشابة قصر هلال</t>
  </si>
  <si>
    <t>FAOUZI TOUMI</t>
  </si>
  <si>
    <t>1257057840</t>
  </si>
  <si>
    <t>المهدية</t>
  </si>
  <si>
    <t>300+180+120</t>
  </si>
  <si>
    <t>MOIN 500 POUR SAFI</t>
  </si>
  <si>
    <t>300 ACOMPTE</t>
  </si>
  <si>
    <t>IHEB MENA 440</t>
  </si>
  <si>
    <t>4+7+3</t>
  </si>
  <si>
    <t>680+190</t>
  </si>
  <si>
    <t>320+50ESSENCE</t>
  </si>
  <si>
    <t>CHANGEMENT VOITURE</t>
  </si>
  <si>
    <t>140 CHEQ</t>
  </si>
  <si>
    <t>CHA2NGEMENT VOITURE</t>
  </si>
  <si>
    <t>1+2+1</t>
  </si>
  <si>
    <t>DÉJÀ AVANT AVEC 9307</t>
  </si>
  <si>
    <t>CHANGEMETN PAR VOITURE WALID</t>
  </si>
  <si>
    <t>MIN BUREAU WALID</t>
  </si>
  <si>
    <t>SAMIRA ELHAWARI</t>
  </si>
  <si>
    <t>06910630</t>
  </si>
  <si>
    <t>011191200159</t>
  </si>
  <si>
    <t xml:space="preserve">الحي الجديد صيادة </t>
  </si>
  <si>
    <t>PROLONGATION 27/04</t>
  </si>
  <si>
    <t>560+20LAVG</t>
  </si>
  <si>
    <t>1190</t>
  </si>
  <si>
    <t>ACC 10 LAVG+1350</t>
  </si>
  <si>
    <t>MOIN 500 POUR WALID</t>
  </si>
  <si>
    <t>24218710  53020804</t>
  </si>
  <si>
    <t>DANS PROLONGATION JUSQU4A 20/05</t>
  </si>
  <si>
    <t>CHANGEMENT PAR 6272</t>
  </si>
  <si>
    <t>CHANGEMENT 189 JUSQUA 18/04</t>
  </si>
  <si>
    <t>14+3</t>
  </si>
  <si>
    <t>ZOUHAIER DE TUNIS</t>
  </si>
  <si>
    <t>A9AL MIN EL PLEIN BI CHALTA</t>
  </si>
  <si>
    <t>100+200+240</t>
  </si>
  <si>
    <t>270+80</t>
  </si>
  <si>
    <t>AYMEN ELKARKNI</t>
  </si>
  <si>
    <t>14830207</t>
  </si>
  <si>
    <t>20AW04824</t>
  </si>
  <si>
    <t>نهج احمد التليلي صيادة</t>
  </si>
  <si>
    <t>ZOUHAIER ELKARKNI</t>
  </si>
  <si>
    <t>09030820</t>
  </si>
  <si>
    <t>84056III020</t>
  </si>
  <si>
    <t>240+160+90+140+210+280+470+350+400</t>
  </si>
  <si>
    <t>DANS LE CONTRAT JUSQU4A 21/04</t>
  </si>
  <si>
    <t>7+3+1</t>
  </si>
  <si>
    <t>850+85</t>
  </si>
  <si>
    <t>FEKHRI JGEURIM</t>
  </si>
  <si>
    <t>06797032</t>
  </si>
  <si>
    <t>16AS48159</t>
  </si>
  <si>
    <t>TABA3 ABD EL FATAH JARII</t>
  </si>
  <si>
    <t>2700 PAR DEUX CH7QUE</t>
  </si>
  <si>
    <t>680+190+130</t>
  </si>
  <si>
    <t>MOUHAMED ELMANAA AISSA</t>
  </si>
  <si>
    <t>06770524</t>
  </si>
  <si>
    <t>14/34549</t>
  </si>
  <si>
    <t>شارع الميناء صيادة</t>
  </si>
  <si>
    <t>laouadi malika</t>
  </si>
  <si>
    <t>180659574693</t>
  </si>
  <si>
    <t>21AU99709</t>
  </si>
  <si>
    <t>9RUE DES OMNIBUS 59200 TOURCOING</t>
  </si>
  <si>
    <t>CHANGEMENT PAR 3724</t>
  </si>
  <si>
    <t>AVANT AVEC 6249</t>
  </si>
  <si>
    <t>ZIYED KHALIL</t>
  </si>
  <si>
    <t>HOUSSEM KHALIL</t>
  </si>
  <si>
    <t>06922145</t>
  </si>
  <si>
    <t>14/135695</t>
  </si>
  <si>
    <t>42نهج عمر زعفران لمطة</t>
  </si>
  <si>
    <t xml:space="preserve">IL YA 1 JOUR DANS LA PROLONGATION </t>
  </si>
  <si>
    <t>10 LAV+500</t>
  </si>
  <si>
    <t>1500+2120</t>
  </si>
  <si>
    <t>2+3+2</t>
  </si>
  <si>
    <t>RETOUR A TOUNES PAR ZOUHAIER</t>
  </si>
  <si>
    <t>CHEQ 700</t>
  </si>
  <si>
    <t>4+7+3+</t>
  </si>
  <si>
    <t>CHANGEMENT 6272</t>
  </si>
  <si>
    <t>680+190+130+70</t>
  </si>
  <si>
    <t>1+1+</t>
  </si>
  <si>
    <t>SABRI SAMIR HASSEN</t>
  </si>
  <si>
    <t>0033773304402</t>
  </si>
  <si>
    <t>0033767250912</t>
  </si>
  <si>
    <t>HBEL2BMR7</t>
  </si>
  <si>
    <t>23AZ80907</t>
  </si>
  <si>
    <t>1700</t>
  </si>
  <si>
    <t>HSSINE SLIMI</t>
  </si>
  <si>
    <t>06000078</t>
  </si>
  <si>
    <t>15/23446</t>
  </si>
  <si>
    <t>حي الرياض الرقاب سيدي بوزيد</t>
  </si>
  <si>
    <t>AVANT AVEC 3724</t>
  </si>
  <si>
    <t>2+4+7+3+1</t>
  </si>
  <si>
    <t>8+7+</t>
  </si>
  <si>
    <t>chnagement deuxième conducteur</t>
  </si>
  <si>
    <t>8+7+1</t>
  </si>
  <si>
    <t>mariem elsakli</t>
  </si>
  <si>
    <t>14009731</t>
  </si>
  <si>
    <t xml:space="preserve">نهج بياش 01 صيادة </t>
  </si>
  <si>
    <t>raji</t>
  </si>
  <si>
    <t>231 tu 6198</t>
  </si>
  <si>
    <t>06875337</t>
  </si>
  <si>
    <t>TRANSFERT PAR ZOUHAIER NFIDHA</t>
  </si>
  <si>
    <t>1+1+1+</t>
  </si>
  <si>
    <t>CHANGEMENT PAR 7859</t>
  </si>
  <si>
    <t xml:space="preserve">50 ESSENCE </t>
  </si>
  <si>
    <t>CHEQ1000+700+100</t>
  </si>
  <si>
    <t>560+50</t>
  </si>
  <si>
    <t>3+27+30+15+2</t>
  </si>
  <si>
    <t>£</t>
  </si>
  <si>
    <t>HICHEM MESSAOUDI</t>
  </si>
  <si>
    <t>180174152654</t>
  </si>
  <si>
    <t>23BB56379</t>
  </si>
  <si>
    <t>4 AVENUE DES FEGOINS SEYNOD 74600ANNECY</t>
  </si>
  <si>
    <t>NIDHAL FERCHICHI</t>
  </si>
  <si>
    <t>04576642</t>
  </si>
  <si>
    <t>3054588655F</t>
  </si>
  <si>
    <t>عمارة انيس ش عدد4حي الامل الدندان منوية</t>
  </si>
  <si>
    <t>9+2</t>
  </si>
  <si>
    <t>1+1+1+3+</t>
  </si>
  <si>
    <t>ALI ELKAMEL</t>
  </si>
  <si>
    <t>04166511</t>
  </si>
  <si>
    <t>22AK71416</t>
  </si>
  <si>
    <t>1300+1300</t>
  </si>
  <si>
    <t>elbehi elmiledi</t>
  </si>
  <si>
    <t>06766488</t>
  </si>
  <si>
    <t>14/32810</t>
  </si>
  <si>
    <t>cheq caution 1200</t>
  </si>
  <si>
    <t>نهج فطومة بورقيبة عدد17 قصر هلال</t>
  </si>
  <si>
    <t>3+27+30+15+2+28</t>
  </si>
  <si>
    <t>takwa elaribi</t>
  </si>
  <si>
    <t>06950039</t>
  </si>
  <si>
    <t>14/130589</t>
  </si>
  <si>
    <t>AVANT AVEC2061</t>
  </si>
  <si>
    <t>AVANT AVEC 2060</t>
  </si>
  <si>
    <t>chaker elnaila</t>
  </si>
  <si>
    <t>06760129</t>
  </si>
  <si>
    <t>U177H3006H</t>
  </si>
  <si>
    <t>8+2</t>
  </si>
  <si>
    <t>7+7+6</t>
  </si>
  <si>
    <t>MONTASAR BOUNAWARA</t>
  </si>
  <si>
    <t>11819906</t>
  </si>
  <si>
    <t>16/91501</t>
  </si>
  <si>
    <t>شيبة المهدية</t>
  </si>
  <si>
    <t>11+3</t>
  </si>
  <si>
    <t>KHTH2 EL MAHINDRA</t>
  </si>
  <si>
    <t>CHANGEMENT PAR ZUSUKI</t>
  </si>
  <si>
    <t>95802475</t>
  </si>
  <si>
    <t>KAMEL ELHAZBRI</t>
  </si>
  <si>
    <t>03774485</t>
  </si>
  <si>
    <t>14/89694</t>
  </si>
  <si>
    <t>نهج السودان المكنين</t>
  </si>
  <si>
    <t>JAWHEUR SAIDAINE</t>
  </si>
  <si>
    <t>04184600</t>
  </si>
  <si>
    <t>971138101204</t>
  </si>
  <si>
    <t>نهج الحاج محمد سعيدان عدد01 قصر هلال</t>
  </si>
  <si>
    <t>SONIA AZIZA</t>
  </si>
  <si>
    <t>06799374</t>
  </si>
  <si>
    <t>951038101814</t>
  </si>
  <si>
    <t>PARIS PAR RBH</t>
  </si>
  <si>
    <t>1+1+1+3+2</t>
  </si>
  <si>
    <t>AVANT AVEC2060</t>
  </si>
  <si>
    <t>5 BARS ESSENCE 50DT</t>
  </si>
  <si>
    <t>370E EGALE 1250</t>
  </si>
  <si>
    <t>1075+650</t>
  </si>
  <si>
    <t>24AF07551</t>
  </si>
  <si>
    <t>NAJEH EL AJILI</t>
  </si>
  <si>
    <t>1000+820</t>
  </si>
  <si>
    <t>15+11</t>
  </si>
  <si>
    <t>15+</t>
  </si>
  <si>
    <t>AVANT AVEC 6251</t>
  </si>
  <si>
    <t xml:space="preserve"> صيادة النستير09نهج علي سليمان </t>
  </si>
  <si>
    <t>5THINA EL 51 FEHA FOU9 CHTAR ESSENCE</t>
  </si>
  <si>
    <t>AISSA ELASWED</t>
  </si>
  <si>
    <t>06917764</t>
  </si>
  <si>
    <t>14/107701</t>
  </si>
  <si>
    <t>KAMEL YOUNES</t>
  </si>
  <si>
    <t>DAC</t>
  </si>
  <si>
    <t>نهج 3 باستور صيادة المنستير</t>
  </si>
  <si>
    <t>KARIM YOUNES</t>
  </si>
  <si>
    <t>RETOUR PAR AHLA W AHLA à19:50</t>
  </si>
  <si>
    <t>WAJDI ELCHARFI</t>
  </si>
  <si>
    <t>06888245</t>
  </si>
  <si>
    <t>14/88174</t>
  </si>
  <si>
    <t>14037302</t>
  </si>
  <si>
    <t>14/182294</t>
  </si>
  <si>
    <t>نهج 18جانفي حي الرساض 01 قصر هلال</t>
  </si>
  <si>
    <t>100E+200</t>
  </si>
  <si>
    <t>IL YA 1 J PLUS DANS LE CONTRAT</t>
  </si>
  <si>
    <t>JABHA MIN 9ODEM EL DAR 12:50</t>
  </si>
  <si>
    <t>BOUZID GETARI</t>
  </si>
  <si>
    <t>06807876</t>
  </si>
  <si>
    <t>23AB2386</t>
  </si>
  <si>
    <t>CHANGEMENT DEUXI7ME CONDUCTEUR</t>
  </si>
  <si>
    <t>01711098</t>
  </si>
  <si>
    <t>03/21889</t>
  </si>
  <si>
    <t>نهج الهادي خفشة قصر هلال</t>
  </si>
  <si>
    <t>ABD ELSLEM GJIMAH</t>
  </si>
  <si>
    <t>MAISSA GJIMAH</t>
  </si>
  <si>
    <t>10LAVG</t>
  </si>
  <si>
    <t>DANS LA PROLONGATION JUSQU4A 05/05</t>
  </si>
  <si>
    <t>AHMED BOU GZALA</t>
  </si>
  <si>
    <t>06813598</t>
  </si>
  <si>
    <t>14/89231</t>
  </si>
  <si>
    <t>نهح وهران حي الرياض الأول قصر هلال</t>
  </si>
  <si>
    <t>bayrem sassi</t>
  </si>
  <si>
    <t>06949643</t>
  </si>
  <si>
    <t>14/121820</t>
  </si>
  <si>
    <t>3+3+3</t>
  </si>
  <si>
    <t>SORAYA  JAABALLAH</t>
  </si>
  <si>
    <t>05502848</t>
  </si>
  <si>
    <t>14017894</t>
  </si>
  <si>
    <t>16/108532</t>
  </si>
  <si>
    <t>نهج خيز الدين  مكنين</t>
  </si>
  <si>
    <t>ALa karkeni</t>
  </si>
  <si>
    <t>SEDDIKI Hachem</t>
  </si>
  <si>
    <t>RG1X8R6F6</t>
  </si>
  <si>
    <t>21AE44170</t>
  </si>
  <si>
    <t>NIZAR GUALICH</t>
  </si>
  <si>
    <t>06840060</t>
  </si>
  <si>
    <t>14/62942</t>
  </si>
  <si>
    <t>نهج الشيخ بشير بو  زويتة قصز هلال</t>
  </si>
  <si>
    <t>640+80</t>
  </si>
  <si>
    <t>400+10 lavg</t>
  </si>
  <si>
    <t>240+80+80</t>
  </si>
  <si>
    <t>10+5+3</t>
  </si>
  <si>
    <t>800+400+240</t>
  </si>
  <si>
    <t>118178</t>
  </si>
  <si>
    <t>wissem mheni</t>
  </si>
  <si>
    <t>04660458</t>
  </si>
  <si>
    <t>01/234786</t>
  </si>
  <si>
    <t>1,5 bar essence</t>
  </si>
  <si>
    <t xml:space="preserve">نهج علي سليمان صيادة </t>
  </si>
  <si>
    <t xml:space="preserve">HICHEM ARJOUN </t>
  </si>
  <si>
    <t>06797145</t>
  </si>
  <si>
    <t>14/47867</t>
  </si>
  <si>
    <t>نهح فرحات حشات المكنين</t>
  </si>
  <si>
    <t>110CHEQ</t>
  </si>
  <si>
    <t>9:00</t>
  </si>
  <si>
    <t>شارع الجمهورية صيادة</t>
  </si>
  <si>
    <t>1+14+15+13</t>
  </si>
  <si>
    <t>JABHA AHLA W AHLA</t>
  </si>
  <si>
    <t>106762</t>
  </si>
  <si>
    <t>1000 ESPECE COTION</t>
  </si>
  <si>
    <t>AVANT AVEC2059</t>
  </si>
  <si>
    <t>1+1+1+3+2+6</t>
  </si>
  <si>
    <t>MOHAMED AMIN ELZAWALI</t>
  </si>
  <si>
    <t>نهج محمد المحمدي بوحجر</t>
  </si>
  <si>
    <t>CHANGEMENT PAR MAHINDRA</t>
  </si>
  <si>
    <t>7+1+1</t>
  </si>
  <si>
    <t>7+1+</t>
  </si>
  <si>
    <t>CHANGEMENT AVEC 7859</t>
  </si>
  <si>
    <t>9ASELNA VIGNETTE 260</t>
  </si>
  <si>
    <t>210 CHEQ</t>
  </si>
  <si>
    <t>240+160+90+140+210+280+470+350+400+1000</t>
  </si>
  <si>
    <t>LE 16/04/2024 à 54593</t>
  </si>
  <si>
    <t>LE 15/03/2024 à 104700</t>
  </si>
  <si>
    <t>LE 25/04/2024 à 108030</t>
  </si>
  <si>
    <t>LE 22/04/2024 à 105212</t>
  </si>
  <si>
    <t>LE 13/04/2024 à 42701 RBH</t>
  </si>
  <si>
    <t>LE 16/04/2024 à 41519</t>
  </si>
  <si>
    <t>1J+ ANS LE CONTRAT</t>
  </si>
  <si>
    <t>AVANT AVEC V 5077</t>
  </si>
  <si>
    <t>420+70</t>
  </si>
  <si>
    <t>23:00</t>
  </si>
  <si>
    <t>1+1+1+3+2+6+2</t>
  </si>
  <si>
    <t>860</t>
  </si>
  <si>
    <t>1+1+1+3+1</t>
  </si>
  <si>
    <t>aller par zouhaier retour par zouhaier</t>
  </si>
  <si>
    <t>khalil elhaj hssin</t>
  </si>
  <si>
    <t>04144627</t>
  </si>
  <si>
    <t>14/9094</t>
  </si>
  <si>
    <t>نهج الشهداء عدد52</t>
  </si>
  <si>
    <t>gazi saleh</t>
  </si>
  <si>
    <t>06884045</t>
  </si>
  <si>
    <t>530</t>
  </si>
  <si>
    <t>حي بئر العايب لمطة المنستير</t>
  </si>
  <si>
    <t>06266248</t>
  </si>
  <si>
    <t>15AS83590</t>
  </si>
  <si>
    <t>600+160</t>
  </si>
  <si>
    <t>AHMED BOUGZELA</t>
  </si>
  <si>
    <t>HAZHA MIN 06/05 à 20:35</t>
  </si>
  <si>
    <t>SEIF EDDINE ELATRECH</t>
  </si>
  <si>
    <t>09297965</t>
  </si>
  <si>
    <t>09/154201</t>
  </si>
  <si>
    <t>سوسة</t>
  </si>
  <si>
    <t>8+2+4+7</t>
  </si>
  <si>
    <t>150E+400</t>
  </si>
  <si>
    <t>العيور سيدي بو علي الفرتونة الميدة نابل</t>
  </si>
  <si>
    <t xml:space="preserve">najeh BENAICHA </t>
  </si>
  <si>
    <t>BELHAJ HAMMOUDA NEBIL</t>
  </si>
  <si>
    <t>04175728</t>
  </si>
  <si>
    <t>040975101255</t>
  </si>
  <si>
    <t>نهج الجامع الكبير عدد10 المكنين</t>
  </si>
  <si>
    <t>380</t>
  </si>
  <si>
    <t>ABD ELHADI FAYZA</t>
  </si>
  <si>
    <t>05357510</t>
  </si>
  <si>
    <t>A134305037700</t>
  </si>
  <si>
    <t>شارع 14جانفي إقامة سليم سنتر ش312بخ  خزامة سوسة</t>
  </si>
  <si>
    <t>MAJED AZAR</t>
  </si>
  <si>
    <t>HH262794</t>
  </si>
  <si>
    <t>A260625096000</t>
  </si>
  <si>
    <t>1680</t>
  </si>
  <si>
    <t>ELFERJANI MAHA</t>
  </si>
  <si>
    <t>06955360</t>
  </si>
  <si>
    <t>14/150653</t>
  </si>
  <si>
    <t>شارع الحرية زرمدين المنستير</t>
  </si>
  <si>
    <t>19نهج 3 جانفي جمال المنستير</t>
  </si>
  <si>
    <t>THAMER ELGOUL</t>
  </si>
  <si>
    <t>06877695</t>
  </si>
  <si>
    <t>14/80510</t>
  </si>
  <si>
    <t>1520</t>
  </si>
  <si>
    <t>MARTIN CHRISTOPHE</t>
  </si>
  <si>
    <t>595189957138</t>
  </si>
  <si>
    <t>1532624843</t>
  </si>
  <si>
    <t>242</t>
  </si>
  <si>
    <t>fawzi hssan</t>
  </si>
  <si>
    <t>08685593</t>
  </si>
  <si>
    <t>24AB00385</t>
  </si>
  <si>
    <t>أولاد الشامخ المهدية</t>
  </si>
  <si>
    <t>1+6+2+</t>
  </si>
  <si>
    <t>239 tu 991</t>
  </si>
  <si>
    <t>olivier bremond</t>
  </si>
  <si>
    <t>234 tu 2772</t>
  </si>
  <si>
    <t>20AH82943</t>
  </si>
  <si>
    <t>22AQ16474</t>
  </si>
  <si>
    <t>GREGORY RODRIGUEZ</t>
  </si>
  <si>
    <t>18CC56980</t>
  </si>
  <si>
    <t>II RUE ST RMAN BAGNOL KEZE</t>
  </si>
  <si>
    <t>50RTE DE ST PAUL</t>
  </si>
  <si>
    <t>3+3</t>
  </si>
  <si>
    <t>CHANGEMENT AVAC 5216</t>
  </si>
  <si>
    <t>550+20LAV</t>
  </si>
  <si>
    <t>500 LE 09/05</t>
  </si>
  <si>
    <t xml:space="preserve">chrifa jalled </t>
  </si>
  <si>
    <t>14053729</t>
  </si>
  <si>
    <t>23AP27803</t>
  </si>
  <si>
    <t>نهج سيدي عبد الغني المكنين</t>
  </si>
  <si>
    <t>changement avec 6249</t>
  </si>
  <si>
    <t>reda senouci</t>
  </si>
  <si>
    <t>21AA97523</t>
  </si>
  <si>
    <t>21AP83551</t>
  </si>
  <si>
    <t>30+30+30+8+</t>
  </si>
  <si>
    <t>NDHIFA</t>
  </si>
  <si>
    <t>1+1+1+3+2+6+2+5+</t>
  </si>
  <si>
    <t>1+1+1+3+2+6+2+5+6</t>
  </si>
  <si>
    <t>AVANT AVEC V 9307</t>
  </si>
  <si>
    <t>05221526</t>
  </si>
  <si>
    <t>23/561</t>
  </si>
  <si>
    <t>62نهج7325المنزه9تونس</t>
  </si>
  <si>
    <t>BOUTHEYNA ELWECHTETI</t>
  </si>
  <si>
    <t>MOHAMED NAJEH JELLAD</t>
  </si>
  <si>
    <t>06894183</t>
  </si>
  <si>
    <t>22BA49554</t>
  </si>
  <si>
    <t>3+3+3+3+3+3</t>
  </si>
  <si>
    <t>240+210+210+210+210</t>
  </si>
  <si>
    <t>3 HEURES</t>
  </si>
  <si>
    <t>AVANT AVEC 9307</t>
  </si>
  <si>
    <t>THIYAZEN KRIFA</t>
  </si>
  <si>
    <t>7+5+2+2+3+4+4+5+5+10+10+10+2</t>
  </si>
  <si>
    <t>500+1140</t>
  </si>
  <si>
    <t>100+100+1j</t>
  </si>
  <si>
    <t>FADHEL MAROINE</t>
  </si>
  <si>
    <t>17AG78012</t>
  </si>
  <si>
    <t>FOU9 EL CHALTA</t>
  </si>
  <si>
    <t>DEPUIS 07 3ANDOU MAHINDRA ACOMPTE 210</t>
  </si>
  <si>
    <t>100+300+80</t>
  </si>
  <si>
    <t>100eu + 20+20LAVG</t>
  </si>
  <si>
    <t>3+3+3+3+3+3+3</t>
  </si>
  <si>
    <t>240+210+210+210+210+210</t>
  </si>
  <si>
    <t>200+70</t>
  </si>
  <si>
    <t>21.20</t>
  </si>
  <si>
    <t>CHANGEMENT DE VEHICULE PAR 2061</t>
  </si>
  <si>
    <t>1+4+2+1</t>
  </si>
  <si>
    <t>1+6+2+4+2+1</t>
  </si>
  <si>
    <t>AVANT 5J AVEC VOITURE  RAJI</t>
  </si>
  <si>
    <t>IL Y A UN 5 JOURS PLUS DANS LA PROLONGATION</t>
  </si>
  <si>
    <t>TRANSFERT TUNIS PAR KHALEDRETOUR PAR AHLA W AHLA</t>
  </si>
  <si>
    <t>PROLONGATION 31/05</t>
  </si>
  <si>
    <t>BILLAUD GAETAN BRUNO JULIEN BERNARD</t>
  </si>
  <si>
    <t>19EE80413</t>
  </si>
  <si>
    <t>18AA34822</t>
  </si>
  <si>
    <t>THRAB EL VOITURE FEL PARACHOC</t>
  </si>
  <si>
    <t>100+720+20LAVG</t>
  </si>
  <si>
    <t>240+160+90+140+210+280+470+350+400+1000+700</t>
  </si>
  <si>
    <t>840+140</t>
  </si>
  <si>
    <t>60 a3tahomlha rabeh</t>
  </si>
  <si>
    <t>600+160+320+200+20LAVAG</t>
  </si>
  <si>
    <t>100 THARBET VOITURE</t>
  </si>
  <si>
    <t>نهج باب الغربي عدد137 جمال المنستير</t>
  </si>
  <si>
    <t>DANS PROLONGATION 27/05</t>
  </si>
  <si>
    <t>620+160</t>
  </si>
  <si>
    <t xml:space="preserve"> TEBE3 WALID </t>
  </si>
  <si>
    <t>110925</t>
  </si>
  <si>
    <t>DETRAMASURE PHILIPPE GILBER J</t>
  </si>
  <si>
    <t>GB0809165</t>
  </si>
  <si>
    <t>03553742-47</t>
  </si>
  <si>
    <t>Belgique</t>
  </si>
  <si>
    <t>300+160</t>
  </si>
  <si>
    <t>100+150</t>
  </si>
  <si>
    <t>70/J</t>
  </si>
  <si>
    <t>100/J</t>
  </si>
  <si>
    <t>RTVJ48XR7</t>
  </si>
  <si>
    <t>22AL61494</t>
  </si>
  <si>
    <t>HAJER REZGUI</t>
  </si>
  <si>
    <t>18AZ01281</t>
  </si>
  <si>
    <t>50 DT ESSENCE</t>
  </si>
  <si>
    <t>MOHAMED NAJEH SAAFI</t>
  </si>
  <si>
    <t>0033614342179</t>
  </si>
  <si>
    <t>MOUNA BOUTHAWIA</t>
  </si>
  <si>
    <t>960378400021</t>
  </si>
  <si>
    <t>نهج 18جانفي 1952 صيادة</t>
  </si>
  <si>
    <t>14809436</t>
  </si>
  <si>
    <t>حمام سوسة</t>
  </si>
  <si>
    <t>BACEM ALI</t>
  </si>
  <si>
    <t>06864719</t>
  </si>
  <si>
    <t>TEB3A RAJI</t>
  </si>
  <si>
    <t>1000+800+1000+500+300</t>
  </si>
  <si>
    <t>720+180+20lav</t>
  </si>
  <si>
    <t>920+20lav</t>
  </si>
  <si>
    <t>5allsa 9al rabeh</t>
  </si>
  <si>
    <t>changement de voiture</t>
  </si>
  <si>
    <t xml:space="preserve">rbo3 essence </t>
  </si>
  <si>
    <t xml:space="preserve">  11:00:00</t>
  </si>
  <si>
    <t>5+5+2</t>
  </si>
  <si>
    <t>20+2</t>
  </si>
  <si>
    <t>30+</t>
  </si>
  <si>
    <t>100+80+80</t>
  </si>
  <si>
    <t>100ancien +20</t>
  </si>
  <si>
    <t>hamdi elhazgui</t>
  </si>
  <si>
    <t>06839055</t>
  </si>
  <si>
    <t>MI7694579N</t>
  </si>
  <si>
    <t>نهج علي ابن ابي طالب عون217 المكنين</t>
  </si>
  <si>
    <t>TEBE3 EXPERT</t>
  </si>
  <si>
    <t>60DT RADAR</t>
  </si>
  <si>
    <t>300 +25,85</t>
  </si>
  <si>
    <t>1100 CHEQ+560</t>
  </si>
  <si>
    <t>750+20lav</t>
  </si>
  <si>
    <t>chnagement de voiture</t>
  </si>
  <si>
    <t>1100 CHEQ+20lav</t>
  </si>
  <si>
    <t>ayzer bouchareb</t>
  </si>
  <si>
    <t>06836890</t>
  </si>
  <si>
    <t>14/82799</t>
  </si>
  <si>
    <t>1460</t>
  </si>
  <si>
    <t>حي الرياض الأول نهج وهران قصر هلال</t>
  </si>
  <si>
    <t>30+30+30+8+12</t>
  </si>
  <si>
    <t>DANS LA PROLONGATION JUSQU4A 27/05</t>
  </si>
  <si>
    <t>DANS LA PROLONGATION JUSQUa 31/05</t>
  </si>
  <si>
    <t>TRANSFERT AVEC ZOUHAIER TUNIS retour avec ahla w ahla</t>
  </si>
  <si>
    <t>ancien40</t>
  </si>
  <si>
    <t>3+3+3+3+3+3+3+3+3+3</t>
  </si>
  <si>
    <t>240+210+210+210+210+210+210+210</t>
  </si>
  <si>
    <t>180+10lavg</t>
  </si>
  <si>
    <t>490</t>
  </si>
  <si>
    <t>170</t>
  </si>
  <si>
    <t>7+5+2+2+3+4+4+5+5+10+10+10+2+10+1</t>
  </si>
  <si>
    <t>500+440+700+70</t>
  </si>
  <si>
    <t>$$$</t>
  </si>
  <si>
    <t>mouhamed ben abdallah</t>
  </si>
  <si>
    <t>0689003</t>
  </si>
  <si>
    <t>FETEN BOUJDAY</t>
  </si>
  <si>
    <t>06970147</t>
  </si>
  <si>
    <t>20AO71763</t>
  </si>
  <si>
    <t xml:space="preserve">نهج الاستقلال صيادة </t>
  </si>
  <si>
    <t>06970005</t>
  </si>
  <si>
    <t>14/171911</t>
  </si>
  <si>
    <t>Abir BOUJDAY</t>
  </si>
  <si>
    <t xml:space="preserve">350+20LAVAGE </t>
  </si>
  <si>
    <t>50DT ESSENCEYA3NI EL  CHTAR</t>
  </si>
  <si>
    <t xml:space="preserve">نهج خالد ابن الوليد </t>
  </si>
  <si>
    <t>CHANGEMENT 2310</t>
  </si>
  <si>
    <t>15+2+3</t>
  </si>
  <si>
    <t>10+</t>
  </si>
  <si>
    <t>AVANT AVEC 3473</t>
  </si>
  <si>
    <t>CHANGEMNT PAR 6249</t>
  </si>
  <si>
    <t>DANS PROLONGATION 04/06</t>
  </si>
  <si>
    <t>ANISS BEN ABDALLAH</t>
  </si>
  <si>
    <t>06800705</t>
  </si>
  <si>
    <t>20AF22512</t>
  </si>
  <si>
    <t>SAMIA JOBEUR</t>
  </si>
  <si>
    <t>06806475</t>
  </si>
  <si>
    <t>055763770</t>
  </si>
  <si>
    <t>01نهج 07 افريل صيادة</t>
  </si>
  <si>
    <t>CHEQ 210</t>
  </si>
  <si>
    <t>HOSNI JOBEUR</t>
  </si>
  <si>
    <t>06839440</t>
  </si>
  <si>
    <t>14/63531</t>
  </si>
  <si>
    <t>800+1000</t>
  </si>
  <si>
    <t>wajdi el karkeni</t>
  </si>
  <si>
    <t>06771277</t>
  </si>
  <si>
    <t>060894100395</t>
  </si>
  <si>
    <t>1+3+2</t>
  </si>
  <si>
    <t>280+140</t>
  </si>
  <si>
    <t>ALLER PARahla w ahla RETOUR BATET 3AND AHLA W AHLA</t>
  </si>
  <si>
    <t>520+450</t>
  </si>
  <si>
    <t>NAZIHA CHARFI MHENI</t>
  </si>
  <si>
    <t>07552129</t>
  </si>
  <si>
    <t>14/63082</t>
  </si>
  <si>
    <t>1400 PAR CHEQ</t>
  </si>
  <si>
    <t>15+7+3</t>
  </si>
  <si>
    <t>1200+50TRANSFERT+560+240</t>
  </si>
  <si>
    <t>10+7+10+5+5</t>
  </si>
  <si>
    <t>PROLONGATION JUSQUA 18/06</t>
  </si>
  <si>
    <t>wissal miled</t>
  </si>
  <si>
    <t>06899371</t>
  </si>
  <si>
    <t>14/195861</t>
  </si>
  <si>
    <t>نهج الجزائر زرمدين المنستير</t>
  </si>
  <si>
    <t>ancien 170</t>
  </si>
  <si>
    <t>ala edinne haji</t>
  </si>
  <si>
    <t>قصر الحمام الغربية الرقاب</t>
  </si>
  <si>
    <t>09220916</t>
  </si>
  <si>
    <t>RG5208838U</t>
  </si>
  <si>
    <t>TROVISEUR LISAR MKASER + BELLAR LISAR MBADEL</t>
  </si>
  <si>
    <t>3+3+3+3+3+3+3+3+3+3+3+3+3</t>
  </si>
  <si>
    <t>240+210+210+210+210+210+210+210+400</t>
  </si>
  <si>
    <t>06761869</t>
  </si>
  <si>
    <t>نهج 9افريل 1938 صيادة</t>
  </si>
  <si>
    <t>2+5+1</t>
  </si>
  <si>
    <t>FI SOUSSA EL SBAH</t>
  </si>
  <si>
    <t>said jamel</t>
  </si>
  <si>
    <t>06867732</t>
  </si>
  <si>
    <t>14/127312</t>
  </si>
  <si>
    <t>نهج ابن سينا بنان المنستير</t>
  </si>
  <si>
    <t>1500 cheq caution</t>
  </si>
  <si>
    <t>حي العمري 2 المحمدية بن عروس</t>
  </si>
  <si>
    <t>nadia elnsibi</t>
  </si>
  <si>
    <t>04785326</t>
  </si>
  <si>
    <t>21AT95135</t>
  </si>
  <si>
    <t>JEBHOM ZOUHAIER MIN TOUNES AVEC 9878 RAJA3HOM KHALED EL TOUNES</t>
  </si>
  <si>
    <t>LE 01/06 THRAB EL CARTER TE3 VOITURE W JEBNEHA 3ALA REMORQHAGE</t>
  </si>
  <si>
    <t>HOUSSEM DAWED ELDINE</t>
  </si>
  <si>
    <t>نهج خالد ابن الوليد المكنين</t>
  </si>
  <si>
    <t>SAMIA ELMHATHBI</t>
  </si>
  <si>
    <t>14053204</t>
  </si>
  <si>
    <t>068260350004</t>
  </si>
  <si>
    <t>WASIM ELJERBI</t>
  </si>
  <si>
    <t>06383362</t>
  </si>
  <si>
    <t>111157901360</t>
  </si>
  <si>
    <t>نهج النزهة نابل</t>
  </si>
  <si>
    <t>نهج ابن سينا بنانالمنستير</t>
  </si>
  <si>
    <t>BEN SALEM SEIF EDINE</t>
  </si>
  <si>
    <t>06984002</t>
  </si>
  <si>
    <t>14/176768</t>
  </si>
  <si>
    <t>MOUHAMED ELHADI BEN TAHEUR</t>
  </si>
  <si>
    <t>11828401</t>
  </si>
  <si>
    <t>16/95858</t>
  </si>
  <si>
    <t>نهج عبد الله بوخريص قصور الساف</t>
  </si>
  <si>
    <t>TEBE3 MEHDI BANEN</t>
  </si>
  <si>
    <t>240+160+90+140+210+280+470+350+400+1000+700+500+500+500 TE3 AYMEN+400</t>
  </si>
  <si>
    <t>7+5+2+2+3+4+4+5+5+10+10+10+2+10+1+4+5+3</t>
  </si>
  <si>
    <t>490+70+70+15LAV</t>
  </si>
  <si>
    <t>400+20LAVG</t>
  </si>
  <si>
    <t>BASSEM ELKNANI</t>
  </si>
  <si>
    <t>12846863</t>
  </si>
  <si>
    <t>09/193737</t>
  </si>
  <si>
    <t>نهج الحبيب ثامر اكودة سوسة</t>
  </si>
  <si>
    <t>450+10lavg</t>
  </si>
  <si>
    <t xml:space="preserve">5arbchet el karhba </t>
  </si>
  <si>
    <t>mouhamed mourad chabane</t>
  </si>
  <si>
    <t>244 tu 186</t>
  </si>
  <si>
    <t>06877170</t>
  </si>
  <si>
    <t>14/118142</t>
  </si>
  <si>
    <t>سيدي السري المنستير</t>
  </si>
  <si>
    <t>abd elkader egharbi</t>
  </si>
  <si>
    <t>salla riina hokkanen</t>
  </si>
  <si>
    <t>06878074</t>
  </si>
  <si>
    <t>2021220100123232</t>
  </si>
  <si>
    <t>PA1025899</t>
  </si>
  <si>
    <t>2016530100058655</t>
  </si>
  <si>
    <t>36هنهج القطب الشمالي المرسى الغربية تونس</t>
  </si>
  <si>
    <t>244 TU 187</t>
  </si>
  <si>
    <t>04190906</t>
  </si>
  <si>
    <t>G634413017600</t>
  </si>
  <si>
    <t>3000</t>
  </si>
  <si>
    <t>240+160+90+140+210+280+470+350+400+1000+700+500+500+500 TE3 AYMEN+400+210</t>
  </si>
  <si>
    <t>2*LAVAGE</t>
  </si>
  <si>
    <t>280+70 MTE3 PAPPIER 9DOM</t>
  </si>
  <si>
    <t>560+100+400</t>
  </si>
  <si>
    <t>400+560</t>
  </si>
  <si>
    <t>JUSTE TRANSFERT MIN TOUNES tebe3 karyet jad</t>
  </si>
  <si>
    <t>0033612634722</t>
  </si>
  <si>
    <t>yassine mayz</t>
  </si>
  <si>
    <t>13426857</t>
  </si>
  <si>
    <t>14AA82564</t>
  </si>
  <si>
    <t>حومة السوق جربة</t>
  </si>
  <si>
    <t>06775254</t>
  </si>
  <si>
    <t>180+170</t>
  </si>
  <si>
    <t xml:space="preserve">JUSQU4A LE 10 DANS LA PROLONGATION </t>
  </si>
  <si>
    <t>3+3+3+3+3+3+3+3+3+3+3+3+3+1+3+1</t>
  </si>
  <si>
    <t>240+210+210+210+210+210+210+210+400+250+100</t>
  </si>
  <si>
    <t>SUZUKI SWIFT              244 TU 186 O</t>
  </si>
  <si>
    <t>SUZUKI SWIFT              244 TU 187 N</t>
  </si>
  <si>
    <t>SUZUKI SWIFT N</t>
  </si>
  <si>
    <t>244 TU 186</t>
  </si>
  <si>
    <t>WISSEM SLIMAN</t>
  </si>
  <si>
    <t>06839559</t>
  </si>
  <si>
    <t>14/85562</t>
  </si>
  <si>
    <t>طريق طبلبة المكنين</t>
  </si>
  <si>
    <t>ali elktari</t>
  </si>
  <si>
    <t>06885220</t>
  </si>
  <si>
    <t>20AH48302</t>
  </si>
  <si>
    <t>نهج  فلسطين</t>
  </si>
  <si>
    <t>ABIDI ELAS3ED</t>
  </si>
  <si>
    <t>قبرار الرقاب سيدي بوزيد</t>
  </si>
  <si>
    <t>JEBRANE ELZRELI</t>
  </si>
  <si>
    <t>06801280</t>
  </si>
  <si>
    <t>111269102292</t>
  </si>
  <si>
    <t>200+500+20LAV</t>
  </si>
  <si>
    <t>ABD ELJLILE BEN DHIA</t>
  </si>
  <si>
    <t>04176083</t>
  </si>
  <si>
    <t>14/20243</t>
  </si>
  <si>
    <t>نهج ابن باديس عدد09 المكنين المنستير</t>
  </si>
  <si>
    <t>DALEL CHERIAA</t>
  </si>
  <si>
    <t>06783134</t>
  </si>
  <si>
    <t>U1V368344N</t>
  </si>
  <si>
    <t>03نهج الاستقلال صيادة</t>
  </si>
  <si>
    <t>LATIFA CHERIAA</t>
  </si>
  <si>
    <t>06836448</t>
  </si>
  <si>
    <t>14/83120</t>
  </si>
  <si>
    <t>RAYAN BEN AOUN</t>
  </si>
  <si>
    <t>1530 AVENUE NOTRE DAME DE VIL106250MOUGINS</t>
  </si>
  <si>
    <t>3+3+3+3+3+3+3+3+3+3+3+3+3+1+3+1+1+1+1</t>
  </si>
  <si>
    <t>240+210+210+210+210+210+210+210+400+250+100+110+150</t>
  </si>
  <si>
    <t>MOUHAMED ELGIZENI</t>
  </si>
  <si>
    <t>07564943</t>
  </si>
  <si>
    <t>13BG40473</t>
  </si>
  <si>
    <t>نهج عمر ابن ابي ربيعة القيروان</t>
  </si>
  <si>
    <t>TRANSFERT PAR RAMI CONTRAT N6109</t>
  </si>
  <si>
    <t>50 ESSENCE</t>
  </si>
  <si>
    <t>1660</t>
  </si>
  <si>
    <t>320+40ESSENCE</t>
  </si>
  <si>
    <t>500 LE 09/05+500 le 20/05+1000 LE 07/06</t>
  </si>
  <si>
    <t>7+5+2+2+3+4+4+5+5+10+10+10+2+10+1+4+5+3+5+2</t>
  </si>
  <si>
    <t>19+</t>
  </si>
  <si>
    <t>3+3+3+3+3+3+3+3+3+3+3+3+3+1+3+1+1+1+1+1</t>
  </si>
  <si>
    <t>NIZAR BOUCHAREB</t>
  </si>
  <si>
    <t>06820365</t>
  </si>
  <si>
    <t>14/119746</t>
  </si>
  <si>
    <t>JAA BALLAH HAROUN</t>
  </si>
  <si>
    <t>06817708</t>
  </si>
  <si>
    <t>U1S629675S</t>
  </si>
  <si>
    <t>المخور عميرة التوازرة المكنين المنستير</t>
  </si>
  <si>
    <t>JAMAL ELDINNE ELAHWEL</t>
  </si>
  <si>
    <t>04125343</t>
  </si>
  <si>
    <t>14/1122</t>
  </si>
  <si>
    <t>2BARS</t>
  </si>
  <si>
    <t>35شارع فرحات حشاد قصرلا هلال المنستير</t>
  </si>
  <si>
    <t>CAUTION 900</t>
  </si>
  <si>
    <t>montasar joobeur</t>
  </si>
  <si>
    <t>9913052519</t>
  </si>
  <si>
    <t>20AV27383</t>
  </si>
  <si>
    <t>نهج المعروف عيسى صيادة</t>
  </si>
  <si>
    <t xml:space="preserve">190 CALENDRE </t>
  </si>
  <si>
    <t>ACC 700</t>
  </si>
  <si>
    <t>DANS LA PROLONGATION JUSQUA 22/06</t>
  </si>
  <si>
    <t>3+3+3+3+3+3+3+3+3+3+3+3+3+1+3+1+1+1+1+1+2</t>
  </si>
  <si>
    <t>240+210+210+210+210+210+210+210+400+250+100+110+150+290</t>
  </si>
  <si>
    <t>1000+120</t>
  </si>
  <si>
    <t>2+2+2</t>
  </si>
  <si>
    <t>ACC 680</t>
  </si>
  <si>
    <t>ABD ELKARIM BENAYCHA</t>
  </si>
  <si>
    <t>14015630</t>
  </si>
  <si>
    <t>24AH01571</t>
  </si>
  <si>
    <t>1440</t>
  </si>
  <si>
    <t>CAUTION 420DT +140E</t>
  </si>
  <si>
    <t>CONTRAT HATA LE 20</t>
  </si>
  <si>
    <t xml:space="preserve">CACHET DANS LA DEUXIEME CONDUCTEUR </t>
  </si>
  <si>
    <t>ALLER PAR KHALED</t>
  </si>
  <si>
    <t>cheq caution 1200+cheq 800</t>
  </si>
  <si>
    <t>jusqu’à 24/07</t>
  </si>
  <si>
    <t>chakib JOBEUR</t>
  </si>
  <si>
    <t>04187270</t>
  </si>
  <si>
    <t>14/32168</t>
  </si>
  <si>
    <t>teb3a mehdi ajili</t>
  </si>
  <si>
    <t>300+100</t>
  </si>
  <si>
    <t>BOUZID MAYAR</t>
  </si>
  <si>
    <t>11004747</t>
  </si>
  <si>
    <t>22AR12678</t>
  </si>
  <si>
    <t>القندول بئر علي صفاقس</t>
  </si>
  <si>
    <t>JABHA MKASER EL BARBRISE</t>
  </si>
  <si>
    <t>1300+1000 BARBRISE</t>
  </si>
  <si>
    <t>WISSEM ELKTARI</t>
  </si>
  <si>
    <t>06803093</t>
  </si>
  <si>
    <t>14AW90882</t>
  </si>
  <si>
    <t>حي القراعية صيادة المنستير</t>
  </si>
  <si>
    <t>500+500</t>
  </si>
  <si>
    <t>3+3+1</t>
  </si>
  <si>
    <t>600+10ESSENCE+300+100</t>
  </si>
  <si>
    <t>DANS LA PROLONGATION JJUSQU4A 25/06</t>
  </si>
  <si>
    <t>500E</t>
  </si>
  <si>
    <t>500E CAUTION +CREE</t>
  </si>
  <si>
    <t>870</t>
  </si>
  <si>
    <t>50 ZEYDA</t>
  </si>
  <si>
    <t>8+5</t>
  </si>
  <si>
    <t>THARBET EL 3AJLA</t>
  </si>
  <si>
    <t>1600</t>
  </si>
  <si>
    <t>ACOMPTE 1400+1000</t>
  </si>
  <si>
    <t>PATRICK MHENNI</t>
  </si>
  <si>
    <t>L86YKM14R</t>
  </si>
  <si>
    <t>A0207890661</t>
  </si>
  <si>
    <t>H+</t>
  </si>
  <si>
    <t>RAMZI ANIS ZAYATI</t>
  </si>
  <si>
    <t>J308321</t>
  </si>
  <si>
    <t>050438100256</t>
  </si>
  <si>
    <t>440</t>
  </si>
  <si>
    <t>حي الرياض 2قصر هلال</t>
  </si>
  <si>
    <t>JADE HASSINE</t>
  </si>
  <si>
    <t>18AR73844</t>
  </si>
  <si>
    <t>00330770141368</t>
  </si>
  <si>
    <t>18AR96221</t>
  </si>
  <si>
    <t>00330695341363</t>
  </si>
  <si>
    <t>dans la prolongatio jusqu’à 27/06</t>
  </si>
  <si>
    <t>el, korsi fsed</t>
  </si>
  <si>
    <t>200+20lavg</t>
  </si>
  <si>
    <t>400+300</t>
  </si>
  <si>
    <t>580</t>
  </si>
  <si>
    <t>400+50ESSENCE</t>
  </si>
  <si>
    <t>1460+620+700</t>
  </si>
  <si>
    <t>fahmi elsghayer</t>
  </si>
  <si>
    <t>04152314</t>
  </si>
  <si>
    <t>14/10121</t>
  </si>
  <si>
    <t>نهج رما لمطة المنستير</t>
  </si>
  <si>
    <t>soued makram</t>
  </si>
  <si>
    <t>06/21/2016</t>
  </si>
  <si>
    <t>contrat hata 23h</t>
  </si>
  <si>
    <t>oussema elabidi</t>
  </si>
  <si>
    <t>06771653</t>
  </si>
  <si>
    <t>22AC97517</t>
  </si>
  <si>
    <t>WALID BEN SALHA</t>
  </si>
  <si>
    <t>TEBE3 MEHDI AJILI</t>
  </si>
  <si>
    <t>ALI ELDORII</t>
  </si>
  <si>
    <t>06959334</t>
  </si>
  <si>
    <t>14/139130</t>
  </si>
  <si>
    <t>AFIF ELDORII</t>
  </si>
  <si>
    <t>06962290</t>
  </si>
  <si>
    <t>14/130723</t>
  </si>
  <si>
    <t>نهج قرطبة حي الرياض2 قصر هلال</t>
  </si>
  <si>
    <t>نهج عبد العزيز بوزيد بوحجر المنستير</t>
  </si>
  <si>
    <t>totale m3ahom hyu RESTE 900</t>
  </si>
  <si>
    <t>20LAVAGE</t>
  </si>
  <si>
    <t>540-20</t>
  </si>
  <si>
    <t>TEBE3 ALI</t>
  </si>
  <si>
    <t>elased elzakia</t>
  </si>
  <si>
    <t>04191780</t>
  </si>
  <si>
    <t>14/99003</t>
  </si>
  <si>
    <t>3نهج جربة قصر هلال</t>
  </si>
  <si>
    <t>sami elajroud</t>
  </si>
  <si>
    <t>06947255</t>
  </si>
  <si>
    <t>14/116764</t>
  </si>
  <si>
    <t>نهج ابن سينا لمطة المنستير</t>
  </si>
  <si>
    <t>04130396</t>
  </si>
  <si>
    <t>00/439172</t>
  </si>
  <si>
    <t>nourdine elajroud</t>
  </si>
  <si>
    <t>720+240</t>
  </si>
  <si>
    <t>1000+1000</t>
  </si>
  <si>
    <t>YASSINE MARZOUK</t>
  </si>
  <si>
    <t>06937327</t>
  </si>
  <si>
    <t>نهج علي سليمان صيادة</t>
  </si>
  <si>
    <t>06961278</t>
  </si>
  <si>
    <t>MOUHAMED NACEUF ELKTARI</t>
  </si>
  <si>
    <t>08935084</t>
  </si>
  <si>
    <t>16AY70836</t>
  </si>
  <si>
    <t>44نهج عبد العزيز الثعالبي المنزه9ا تونس</t>
  </si>
  <si>
    <t>06989051</t>
  </si>
  <si>
    <t>chokri nawar</t>
  </si>
  <si>
    <t>mouhamed nawar</t>
  </si>
  <si>
    <t>04139448</t>
  </si>
  <si>
    <t>14/1620764</t>
  </si>
  <si>
    <t>cheq caution 1500</t>
  </si>
  <si>
    <t>نهج الرياض حي الرياض01 قصر هلال المنستير</t>
  </si>
  <si>
    <t>14024228</t>
  </si>
  <si>
    <t>14/165813</t>
  </si>
  <si>
    <t>dans prolongation jusqu’à 15/08</t>
  </si>
  <si>
    <t xml:space="preserve">3 bars </t>
  </si>
  <si>
    <t>60+40</t>
  </si>
  <si>
    <t>mouhamed  salah elkarkni</t>
  </si>
  <si>
    <t>04187161</t>
  </si>
  <si>
    <t>14/24214</t>
  </si>
  <si>
    <t>نهج محمد المؤدب مهني صيادة</t>
  </si>
  <si>
    <t>3+27+30+15+2+28+30+30</t>
  </si>
  <si>
    <t>220 credit 3ajla</t>
  </si>
  <si>
    <t>1000+20 lavage</t>
  </si>
  <si>
    <t>410E+600</t>
  </si>
  <si>
    <t>20+9+22</t>
  </si>
  <si>
    <t>1000+1000+1900+1100+900+2000+1990</t>
  </si>
  <si>
    <t>7+4+3</t>
  </si>
  <si>
    <t>400+300+360</t>
  </si>
  <si>
    <t>houssem kibane</t>
  </si>
  <si>
    <t>06865265</t>
  </si>
  <si>
    <t>14/65874</t>
  </si>
  <si>
    <t>42نهج علي البلهوان المكنين</t>
  </si>
  <si>
    <t>600 jdide w 9dim</t>
  </si>
  <si>
    <t>fadi elkarouchi</t>
  </si>
  <si>
    <t>09910121</t>
  </si>
  <si>
    <t>22AL6753</t>
  </si>
  <si>
    <t>حي الجامع الكريب سليانة</t>
  </si>
  <si>
    <t>1+21</t>
  </si>
  <si>
    <t>CHANGEMNT CONTRAT</t>
  </si>
  <si>
    <t>06750878</t>
  </si>
  <si>
    <t>14/42804</t>
  </si>
  <si>
    <t>نهج ابي سعيد الحجري بوحجر</t>
  </si>
  <si>
    <t>KERKENI MOHAMED SALAH</t>
  </si>
  <si>
    <t>I266798</t>
  </si>
  <si>
    <t>101113500013</t>
  </si>
  <si>
    <t xml:space="preserve">ANCIEN PLEIN ESSENCE </t>
  </si>
  <si>
    <t>12-1</t>
  </si>
  <si>
    <t>ISKANDER ELFKIH</t>
  </si>
  <si>
    <t>2400</t>
  </si>
  <si>
    <t>HELLENA ROMANOVNA MKIRTUMOVA</t>
  </si>
  <si>
    <t>CHAKROUN MOUHAMED AMINE</t>
  </si>
  <si>
    <t>DANS LA PROLONGATION JUSQU4A 29/06</t>
  </si>
  <si>
    <t>MAHMOUD MARZOUK</t>
  </si>
  <si>
    <t>06857821</t>
  </si>
  <si>
    <t>14A183951</t>
  </si>
  <si>
    <t xml:space="preserve">نهج محمد علي الحامي </t>
  </si>
  <si>
    <t>ZOUHOUR AROUD</t>
  </si>
  <si>
    <t xml:space="preserve"> حي 31 المزابطين نهج موسى ابن نصير المنستير</t>
  </si>
  <si>
    <t>TRANSFERT PAR KHALED A TOUNES RETOUR PAR NOURDINE DE SOUSSE</t>
  </si>
  <si>
    <t>0033621251282</t>
  </si>
  <si>
    <t>YASMINE MARWA KHARRAT</t>
  </si>
  <si>
    <t>16CL56626</t>
  </si>
  <si>
    <t>15AA02851</t>
  </si>
  <si>
    <t>RIHAME RIKAIA KHARRAT</t>
  </si>
  <si>
    <t>22CC56322</t>
  </si>
  <si>
    <t>19+10+8+1</t>
  </si>
  <si>
    <t>CONTRAT JUSQU4A 30/06</t>
  </si>
  <si>
    <t>5arbech el beb</t>
  </si>
  <si>
    <t>400+1420</t>
  </si>
  <si>
    <t>5thina 3lih 140 zaydine</t>
  </si>
  <si>
    <t>plein essence</t>
  </si>
  <si>
    <t>helmi nasr</t>
  </si>
  <si>
    <t>04187820</t>
  </si>
  <si>
    <t>15AV60459</t>
  </si>
  <si>
    <t>نهج علي الشملي قصر هلال</t>
  </si>
  <si>
    <t>270E+200DT</t>
  </si>
  <si>
    <t>BOUSETTA JOUDA</t>
  </si>
  <si>
    <t>06895106</t>
  </si>
  <si>
    <t>166702852C5</t>
  </si>
  <si>
    <t>600+1480</t>
  </si>
  <si>
    <t>CHEQ 140</t>
  </si>
  <si>
    <t>420+160</t>
  </si>
  <si>
    <t>GOLF 244 TU 2220</t>
  </si>
  <si>
    <t>SCODA                      234 TU 7460 N</t>
  </si>
  <si>
    <t>0033767588007</t>
  </si>
  <si>
    <t>BOUZOUITA ADEM YOUSSEF</t>
  </si>
  <si>
    <t>14026431</t>
  </si>
  <si>
    <t>18AS38111</t>
  </si>
  <si>
    <t>نهج الليمون قصر هلال المنستير</t>
  </si>
  <si>
    <t>DANS LE CONTRAT JUSQU4A 04/07</t>
  </si>
  <si>
    <t>DANS PROLONGATION JUSQU4A 03/07</t>
  </si>
  <si>
    <t>ELCHAWECH ABD ELMAJID</t>
  </si>
  <si>
    <t>04013185</t>
  </si>
  <si>
    <t>00/288445</t>
  </si>
  <si>
    <t>نهج الهادي شاكر عدد 77المكنين</t>
  </si>
  <si>
    <t>ESSENCE PLEIN 8IR RBO3</t>
  </si>
  <si>
    <t>NIZAR GALICH</t>
  </si>
  <si>
    <t>نهج الشيخ بشير بوزويتة قصر هلال</t>
  </si>
  <si>
    <t>SABEUR GALICH</t>
  </si>
  <si>
    <t>06877719</t>
  </si>
  <si>
    <t>14/68524</t>
  </si>
  <si>
    <t xml:space="preserve">1J PLUS DANS PROLONGATION </t>
  </si>
  <si>
    <t>3+3+5+1</t>
  </si>
  <si>
    <t>600+30</t>
  </si>
  <si>
    <t>7+4+3+3+1+2</t>
  </si>
  <si>
    <t>HAMDI GUERDELLY</t>
  </si>
  <si>
    <t>30+30+30+8+12+10+30+30</t>
  </si>
  <si>
    <t>3+4+1</t>
  </si>
  <si>
    <t>ACHREF ELMANDHOUJ</t>
  </si>
  <si>
    <t>16/47155</t>
  </si>
  <si>
    <t>نهج عمر المختار صيادة المنستير</t>
  </si>
  <si>
    <t>2 ESSENCE</t>
  </si>
  <si>
    <t>800+1000+900+1500+700</t>
  </si>
  <si>
    <t>23</t>
  </si>
  <si>
    <t>RESTE 640-300 LE 02/07</t>
  </si>
  <si>
    <t>DANS LA PROLONGATION JUSQU4A 20/07</t>
  </si>
  <si>
    <t>AYMEN JOOBEUR</t>
  </si>
  <si>
    <t>06819139</t>
  </si>
  <si>
    <t>14/62485</t>
  </si>
  <si>
    <t>نهج الياسمين صيادة المنستير</t>
  </si>
  <si>
    <t>720+801J SUZUKI</t>
  </si>
  <si>
    <t>400+300+360+300+200</t>
  </si>
  <si>
    <t>244 TU 2220</t>
  </si>
  <si>
    <t>3+3+2+2</t>
  </si>
  <si>
    <t>RETOUR PAR AHLA W AHLA W BATET LILA 3ANDOU</t>
  </si>
  <si>
    <t>200CHEQ+1800</t>
  </si>
  <si>
    <t xml:space="preserve">1J+ DANS LA PROLONGATION </t>
  </si>
  <si>
    <t>ELTWIL MOUHAMED TAHEUR</t>
  </si>
  <si>
    <t>14065988</t>
  </si>
  <si>
    <t>14/181427</t>
  </si>
  <si>
    <t>05زنقة يونس عضيمة قصر هلال</t>
  </si>
  <si>
    <t>250+120</t>
  </si>
  <si>
    <t>19+10+8+1+7</t>
  </si>
  <si>
    <t>WAJDI HMAD</t>
  </si>
  <si>
    <t>06857286</t>
  </si>
  <si>
    <t>heures</t>
  </si>
  <si>
    <t>ali romdhane</t>
  </si>
  <si>
    <t>03933604</t>
  </si>
  <si>
    <t>SV5203341X</t>
  </si>
  <si>
    <t>19/022016</t>
  </si>
  <si>
    <t>أولاد مولاهم مجموعة 1عدد23السواسي المهدية</t>
  </si>
  <si>
    <t>2380</t>
  </si>
  <si>
    <t>330</t>
  </si>
  <si>
    <t>BELADGHEM NADER FETHI</t>
  </si>
  <si>
    <t>180691256896</t>
  </si>
  <si>
    <t>24AC57768</t>
  </si>
  <si>
    <t>ELZAHRA BOUHAFSA</t>
  </si>
  <si>
    <t>201730997</t>
  </si>
  <si>
    <t>112746/30</t>
  </si>
  <si>
    <t>حي القرعية - صيادة</t>
  </si>
  <si>
    <t>transfert a tunis par AHLA W AHLA</t>
  </si>
  <si>
    <t>4+10+4+21</t>
  </si>
  <si>
    <t>1460+620+700+800+50</t>
  </si>
  <si>
    <t>DEUX JOURS DANS PROLG ET CACHER SUR DEUXI7ME PROLONGAT</t>
  </si>
  <si>
    <t>sahar ben abdelfatteh</t>
  </si>
  <si>
    <t>244 tu 187</t>
  </si>
  <si>
    <t>20AU46417</t>
  </si>
  <si>
    <t>رع الدكتور سليم عمار سهلول1سوسة</t>
  </si>
  <si>
    <t>SALEM BEN ABDELFATTAH</t>
  </si>
  <si>
    <t>04050822</t>
  </si>
  <si>
    <t>14/1796</t>
  </si>
  <si>
    <t>ESSENCE APLEIN 8IR RBO3</t>
  </si>
  <si>
    <t>JUSQUA 15/07</t>
  </si>
  <si>
    <t>430</t>
  </si>
  <si>
    <t>ANCIEN 200</t>
  </si>
  <si>
    <t xml:space="preserve">ALLER ET RETOUR  PAR AHLA </t>
  </si>
  <si>
    <t>200+300E</t>
  </si>
  <si>
    <t>10-1</t>
  </si>
  <si>
    <t>BEN HNAYA ELHADI</t>
  </si>
  <si>
    <t>ELMDIMAGH NAJWA</t>
  </si>
  <si>
    <t>14805885</t>
  </si>
  <si>
    <t>017002UCD01</t>
  </si>
  <si>
    <t>4نهج المنجي بالي المكنين</t>
  </si>
  <si>
    <t>KRIO TAREK</t>
  </si>
  <si>
    <t>201W40633</t>
  </si>
  <si>
    <t>N3WOLLGEX</t>
  </si>
  <si>
    <t>MARWA SOUISSI</t>
  </si>
  <si>
    <t>06919631</t>
  </si>
  <si>
    <t>22AG32635</t>
  </si>
  <si>
    <t>500+100</t>
  </si>
  <si>
    <t>haikel el fadhel</t>
  </si>
  <si>
    <t>06881458</t>
  </si>
  <si>
    <t>SLAF 1000ACC 220+4500 minhom slaf min 3and rbh 1200</t>
  </si>
  <si>
    <t>afef baya</t>
  </si>
  <si>
    <t>GP9X2XMD6</t>
  </si>
  <si>
    <t>091183201080</t>
  </si>
  <si>
    <t>5THEHA KHALED 9BAL BI NHAR</t>
  </si>
  <si>
    <t xml:space="preserve">CACHER SUR PROLONGATON ET CACHER SUR DEUXIEME </t>
  </si>
  <si>
    <t>ALLER PAR AHLA W AHLA</t>
  </si>
  <si>
    <t>50+170</t>
  </si>
  <si>
    <t>SOFIENE SADEWI ELCHATI</t>
  </si>
  <si>
    <t>HANEN BARBOURA</t>
  </si>
  <si>
    <t>08429112</t>
  </si>
  <si>
    <t>22AL25124</t>
  </si>
  <si>
    <t>نهج 815 طريق المنستير سوسة</t>
  </si>
  <si>
    <t>06822423</t>
  </si>
  <si>
    <t>091031301969</t>
  </si>
  <si>
    <t>4+26</t>
  </si>
  <si>
    <t>2600</t>
  </si>
  <si>
    <t>FARHAT GHANEY</t>
  </si>
  <si>
    <t>55</t>
  </si>
  <si>
    <t>05389410</t>
  </si>
  <si>
    <t>02/120942</t>
  </si>
  <si>
    <t>3نهج الخليل حدائق قرطاج تونس</t>
  </si>
  <si>
    <t>TRANSFERT A TUNIS PAR AHMED BOUGZELA</t>
  </si>
  <si>
    <t>20+9+17</t>
  </si>
  <si>
    <t>4+17</t>
  </si>
  <si>
    <t>243 TU 6521</t>
  </si>
  <si>
    <t>HSSAN MIGAOU</t>
  </si>
  <si>
    <t>06884941</t>
  </si>
  <si>
    <t>M2004-151285-06</t>
  </si>
  <si>
    <t>نهج الاشعاع قصر هلال</t>
  </si>
  <si>
    <t>7250 RUE CHABOT 7MONTREAL H2E2K8</t>
  </si>
  <si>
    <t>A2605-070880-08</t>
  </si>
  <si>
    <t>AUGER KYRIA</t>
  </si>
  <si>
    <t>960</t>
  </si>
  <si>
    <t>changemnt 6729</t>
  </si>
  <si>
    <t>avant avec 7859</t>
  </si>
  <si>
    <t>70 feha 60 essence 10 lavage</t>
  </si>
  <si>
    <t>nidhal beizek</t>
  </si>
  <si>
    <t>06931195</t>
  </si>
  <si>
    <t>14/122199</t>
  </si>
  <si>
    <t>tebe3 wissem</t>
  </si>
  <si>
    <t xml:space="preserve">نهج خير الدين باشا المكنين المنستير </t>
  </si>
  <si>
    <t>3870</t>
  </si>
  <si>
    <t>120+30 ESSENCE+Transfert</t>
  </si>
  <si>
    <t>sami elmiledi</t>
  </si>
  <si>
    <t>golf</t>
  </si>
  <si>
    <t>244 tu 2220</t>
  </si>
  <si>
    <t>04057444</t>
  </si>
  <si>
    <t>14/7959</t>
  </si>
  <si>
    <t>بوضر بنان المنستير</t>
  </si>
  <si>
    <t>5+7</t>
  </si>
  <si>
    <t>sofia yaaqoubi</t>
  </si>
  <si>
    <t>1300+1300+1300</t>
  </si>
  <si>
    <t>le 12/07/2024 à54610</t>
  </si>
  <si>
    <t xml:space="preserve"> 1) 60798 2) 124847 le 21/06/2024</t>
  </si>
  <si>
    <t>1) 64300 2) le 10/05/2024 à 119248</t>
  </si>
  <si>
    <t>1) LE 06/04/2024 BADELNEHA FI 9306 2) le 31/05/2024 badelna min 8ir garanti</t>
  </si>
  <si>
    <t>06/07/2024 à 41370</t>
  </si>
  <si>
    <t>filtre climatisseur</t>
  </si>
  <si>
    <t>OUSSEMA IBN ELCHIKH</t>
  </si>
  <si>
    <t>06968010</t>
  </si>
  <si>
    <t>14/123169</t>
  </si>
  <si>
    <t xml:space="preserve">نهج الاندلس صيادة </t>
  </si>
  <si>
    <t>JACER BEN CHEIKH</t>
  </si>
  <si>
    <t>23AC74050</t>
  </si>
  <si>
    <t>20AO47514</t>
  </si>
  <si>
    <t>KAREM MANDHOUJ</t>
  </si>
  <si>
    <t>00389881</t>
  </si>
  <si>
    <t>14/145772</t>
  </si>
  <si>
    <t>BELOUARH ALHAME</t>
  </si>
  <si>
    <t>22AB59252</t>
  </si>
  <si>
    <t>نهج السودان قصر هلال</t>
  </si>
  <si>
    <t>NADER BEN ABD ELRAZEK</t>
  </si>
  <si>
    <t>32</t>
  </si>
  <si>
    <t>AMINA JOBEUR</t>
  </si>
  <si>
    <t>06767954</t>
  </si>
  <si>
    <t>000375100261</t>
  </si>
  <si>
    <t>06903982</t>
  </si>
  <si>
    <t>101094300086</t>
  </si>
  <si>
    <t>17نهج اسد ابن الفرات صيادة</t>
  </si>
  <si>
    <t>BELADGHEM FARES</t>
  </si>
  <si>
    <t>24AC57779</t>
  </si>
  <si>
    <t>5نهج مفتاح جقيريم</t>
  </si>
  <si>
    <t>650E</t>
  </si>
  <si>
    <t>13/07/024</t>
  </si>
  <si>
    <t>200+40</t>
  </si>
  <si>
    <t>237 TU 450</t>
  </si>
  <si>
    <t>13+5</t>
  </si>
  <si>
    <t>(400+1680)-1080 LE 25/05-1000 LZ 15/07</t>
  </si>
  <si>
    <t>200+160+160</t>
  </si>
  <si>
    <t>150 ESSENCE + TRANSFERT</t>
  </si>
  <si>
    <t>1070+400</t>
  </si>
  <si>
    <t>Mercredi 17/07</t>
  </si>
  <si>
    <t>Jeudi 18/07</t>
  </si>
  <si>
    <t>Vendredi 19/07</t>
  </si>
  <si>
    <t>Samedi 20/07</t>
  </si>
  <si>
    <t>Dimanche 21/07</t>
  </si>
  <si>
    <t>JOUR</t>
  </si>
  <si>
    <t xml:space="preserve">Réservation </t>
  </si>
  <si>
    <t>bader tebe3 abir mheni</t>
  </si>
  <si>
    <t xml:space="preserve">GASSEM </t>
  </si>
  <si>
    <t>bent kamel migaw à 9H monastir</t>
  </si>
  <si>
    <t>Mardi 16/07</t>
  </si>
  <si>
    <t>djilali senouci</t>
  </si>
  <si>
    <t>20EE77006</t>
  </si>
  <si>
    <t>20AJ72391</t>
  </si>
  <si>
    <t>1260</t>
  </si>
  <si>
    <t>HENNOU ABOUBAKR</t>
  </si>
  <si>
    <t>20CK96155</t>
  </si>
  <si>
    <t>340E</t>
  </si>
  <si>
    <t xml:space="preserve">GOLF </t>
  </si>
  <si>
    <t>1740+100THARBET KARHBA</t>
  </si>
  <si>
    <t>ADRESSE</t>
  </si>
  <si>
    <t>RESTE</t>
  </si>
  <si>
    <t>ACOMPTE</t>
  </si>
  <si>
    <t>(2790-(980+500 le 10/09))+50 DE MEHDI RESTE 1360-1000 le 28/09+10J+14J+500LE16/10+15J-500dt le 01/11+15j-500dt le 10/11/2023-500 le 20/11+14j-500 le 25/11</t>
  </si>
  <si>
    <t>(2790-(980+500 le 10/09))+50 DE MEHDI RESTE 1360-1000 le 28/09+10J+14J+500LE16/10+15J-500dt le 01/11+15j-500dt le 10/11/2023-500 le 20/11</t>
  </si>
  <si>
    <t>(2790-(980+500))+50 DE MEHDI RESTE 1360-1000+10J+14J+500LE16/10+15J-500dt le 01/11</t>
  </si>
  <si>
    <t>(2790-(980+500))+50 DE MEHDI RESTE 1360-1000+10J</t>
  </si>
  <si>
    <t>N Contrat</t>
  </si>
  <si>
    <t xml:space="preserve">Immatriculation </t>
  </si>
  <si>
    <t>rami elsouid</t>
  </si>
  <si>
    <t>241 tu 8456</t>
  </si>
  <si>
    <t>06944949</t>
  </si>
  <si>
    <t>14/145436</t>
  </si>
  <si>
    <t>3950</t>
  </si>
  <si>
    <t>5+7+7</t>
  </si>
  <si>
    <t>imen migaw</t>
  </si>
  <si>
    <t>14819050</t>
  </si>
  <si>
    <t>18AK64321</t>
  </si>
  <si>
    <t>2200</t>
  </si>
  <si>
    <t>9نهج علي سليمان صيادة</t>
  </si>
  <si>
    <t>ines elbfoun</t>
  </si>
  <si>
    <t>14823830</t>
  </si>
  <si>
    <t>G020A1UEV91</t>
  </si>
  <si>
    <t>ALLER PAR NAIM A MAHDIA</t>
  </si>
  <si>
    <t>237 TU 5802</t>
  </si>
  <si>
    <t xml:space="preserve">695 E TRANSFERT RETOUR </t>
  </si>
  <si>
    <t>5ALES JUSQ4A30/06b ba3ed 5the 198 7ata el 26/07 mouch 5ales-1000 LE 20/11 -ACOMTE 01/02 500</t>
  </si>
  <si>
    <t>7+7+24</t>
  </si>
  <si>
    <t>100E+100DT</t>
  </si>
  <si>
    <t>20LAVG+350E LE 20/07</t>
  </si>
  <si>
    <t>70E</t>
  </si>
  <si>
    <t>4000</t>
  </si>
  <si>
    <t>14AP14401</t>
  </si>
  <si>
    <t>RAJA3HA 9BAL BI 2 J</t>
  </si>
  <si>
    <t>13+5+11</t>
  </si>
  <si>
    <t>bader gacem</t>
  </si>
  <si>
    <t>T546141</t>
  </si>
  <si>
    <t>17A062623</t>
  </si>
  <si>
    <t>GACEM MHENNI AFFIM</t>
  </si>
  <si>
    <t>170278454895</t>
  </si>
  <si>
    <t>040678200118</t>
  </si>
  <si>
    <t>نهج الجمهورية صيادة</t>
  </si>
  <si>
    <t>18+1</t>
  </si>
  <si>
    <t>brahim aissa</t>
  </si>
  <si>
    <t>B382709557</t>
  </si>
  <si>
    <t>1186956831</t>
  </si>
  <si>
    <t>thekra mheni</t>
  </si>
  <si>
    <t>06856472</t>
  </si>
  <si>
    <t>21AQ96320</t>
  </si>
  <si>
    <t>3+8</t>
  </si>
  <si>
    <t>15+20</t>
  </si>
  <si>
    <t>20+7</t>
  </si>
  <si>
    <t xml:space="preserve">chtar ESSENCE </t>
  </si>
  <si>
    <t>15+5</t>
  </si>
  <si>
    <t>600+500</t>
  </si>
  <si>
    <t>237 tu 5802</t>
  </si>
  <si>
    <t>avant avec 3473</t>
  </si>
  <si>
    <t>1100-260 vignette acc le 26/07 600+250 le 23/07</t>
  </si>
  <si>
    <t>1000+1000+1300</t>
  </si>
  <si>
    <t>seif eddine horigue</t>
  </si>
  <si>
    <t>14/113296</t>
  </si>
  <si>
    <t>lajili afrah</t>
  </si>
  <si>
    <t>06889701</t>
  </si>
  <si>
    <t>031277100576</t>
  </si>
  <si>
    <t>wajdi lajili</t>
  </si>
  <si>
    <t>20AN97749</t>
  </si>
  <si>
    <t>1960</t>
  </si>
  <si>
    <t>30+30+15</t>
  </si>
  <si>
    <t>ACC LE 26/05 1000+LE 01/06 500+300 LE 24/06+1000 LE 24/06+1000 LE 03/07+360 LE 10/07+1900 LE 26/07</t>
  </si>
  <si>
    <t>1400+1000+2000+1420</t>
  </si>
  <si>
    <t>MOUFID</t>
  </si>
  <si>
    <t>10+10+7</t>
  </si>
  <si>
    <t>HATEM ROKBANI</t>
  </si>
  <si>
    <t>09996837</t>
  </si>
  <si>
    <t>980139200232</t>
  </si>
  <si>
    <t>300+300+100+700+150+300+300</t>
  </si>
  <si>
    <t>5+7+7+6</t>
  </si>
  <si>
    <t>1000+300</t>
  </si>
  <si>
    <t>15+5+2</t>
  </si>
  <si>
    <t>avant avec 590</t>
  </si>
  <si>
    <t>changement 2059</t>
  </si>
  <si>
    <t>ziyed boubaker</t>
  </si>
  <si>
    <t>حي التحري عدد17 زاوية قنطش جمال</t>
  </si>
  <si>
    <t>06941499</t>
  </si>
  <si>
    <t>14/113600</t>
  </si>
  <si>
    <t>X5758868</t>
  </si>
  <si>
    <t>005694059009</t>
  </si>
  <si>
    <t>PROLONGATION 10J</t>
  </si>
  <si>
    <t>2600+700</t>
  </si>
  <si>
    <t>tharbet el karhba 400</t>
  </si>
  <si>
    <t>OLFA AJABI</t>
  </si>
  <si>
    <t xml:space="preserve">   </t>
  </si>
  <si>
    <t>CHEQ 1500+700+20LAVG</t>
  </si>
  <si>
    <t>40 MOUFID</t>
  </si>
  <si>
    <t>960+20LAVAGE</t>
  </si>
  <si>
    <t>THRAB EL VOITURE MOTO</t>
  </si>
  <si>
    <t>09386269</t>
  </si>
  <si>
    <t>ANCIEN reste 40dt</t>
  </si>
  <si>
    <t>نهج محمد بوزويتة قصر هلال</t>
  </si>
  <si>
    <t>05608612</t>
  </si>
  <si>
    <t>2000 virement+2000 VIREMENT LE 30/07</t>
  </si>
  <si>
    <t>1400+600+500+140</t>
  </si>
  <si>
    <t>21+10</t>
  </si>
  <si>
    <t>karim bouida mouhamed hellal</t>
  </si>
  <si>
    <t>14005860</t>
  </si>
  <si>
    <t>14/170217</t>
  </si>
  <si>
    <t>300+300+100+700+150+300+450+320</t>
  </si>
  <si>
    <t>krifa dhiyzen</t>
  </si>
  <si>
    <t>06852240</t>
  </si>
  <si>
    <t>1300+1300+1300+1300</t>
  </si>
  <si>
    <t>3240</t>
  </si>
  <si>
    <t>hassine ilyas</t>
  </si>
  <si>
    <t>20AH54508</t>
  </si>
  <si>
    <t>BINE EL NS W PLEIN 8IR RBO3</t>
  </si>
  <si>
    <t xml:space="preserve">YASSINE SMAIN YSSAAD </t>
  </si>
  <si>
    <t>141094102183</t>
  </si>
  <si>
    <t>17AE59017</t>
  </si>
  <si>
    <t>FEHA BAR ESSENCE</t>
  </si>
  <si>
    <t>CAUTION CARTE SEJOUR</t>
  </si>
  <si>
    <t>1000+1550</t>
  </si>
  <si>
    <t>MOUHAMED ELHAJ AMMAR</t>
  </si>
  <si>
    <t>06795565</t>
  </si>
  <si>
    <t>21AL26860</t>
  </si>
  <si>
    <t>BOUZAYEN FAWZI</t>
  </si>
  <si>
    <t>03929230</t>
  </si>
  <si>
    <t>U1H382911A</t>
  </si>
  <si>
    <t>1360+350E+500</t>
  </si>
  <si>
    <t>BILEL KHOUJA</t>
  </si>
  <si>
    <t>300+100 LE 03/08</t>
  </si>
  <si>
    <t>SALMA BEN AICHA</t>
  </si>
  <si>
    <t>14001566</t>
  </si>
  <si>
    <t>16/100242</t>
  </si>
  <si>
    <t>00971562455131</t>
  </si>
  <si>
    <t>BOUZAYEN IBTISSEM</t>
  </si>
  <si>
    <t>11829872</t>
  </si>
  <si>
    <t>20AS89081</t>
  </si>
  <si>
    <t xml:space="preserve">اكواش دار الحنشة الزهراء المهدية </t>
  </si>
  <si>
    <t>السعد ال</t>
  </si>
  <si>
    <t>040106100069</t>
  </si>
  <si>
    <t>CHANGEMENT DE VOITURE 2061</t>
  </si>
  <si>
    <t>2+20+12+1</t>
  </si>
  <si>
    <t>31+</t>
  </si>
  <si>
    <t>31+10</t>
  </si>
  <si>
    <t>DANS LA PROLONGATION JUSQU4A 20/09</t>
  </si>
  <si>
    <t>قصيبة المديوني</t>
  </si>
  <si>
    <t>JABOU RAMI MIN TOUNES</t>
  </si>
  <si>
    <t>90 ESSENCE 10 PIAGE +50 CHAUFFEUR</t>
  </si>
  <si>
    <t>CHANGEMENT DE VOITURE 8456</t>
  </si>
  <si>
    <t>AVANT AVEC 9878</t>
  </si>
  <si>
    <t>900E</t>
  </si>
  <si>
    <t>900E(142/j)</t>
  </si>
  <si>
    <t>hamdi abd elrazek</t>
  </si>
  <si>
    <t xml:space="preserve">2700 </t>
  </si>
  <si>
    <t>770 TOTALE -600 LE 06/04 RESTE 170 le 04/08/2024 9ali rabeh fasa5hom</t>
  </si>
  <si>
    <t xml:space="preserve"> le 04/08/2024 9ali rabeh fasa5hom</t>
  </si>
  <si>
    <t>ACC 600+400 LE 08/04/2024+(680+4)transfert)khales le 04/08/2024</t>
  </si>
  <si>
    <t>780 dt acompte 04/08/2024</t>
  </si>
  <si>
    <t>+</t>
  </si>
  <si>
    <t>780 le 04/08</t>
  </si>
  <si>
    <t>06832623</t>
  </si>
  <si>
    <t>060194100546</t>
  </si>
  <si>
    <t>contrat fih hata 31/08</t>
  </si>
  <si>
    <t>anis boubaker</t>
  </si>
  <si>
    <t>rahma elktari</t>
  </si>
  <si>
    <t>06784457</t>
  </si>
  <si>
    <t>نهج القدس صيادة</t>
  </si>
  <si>
    <t>06965877</t>
  </si>
  <si>
    <t>22AW42010</t>
  </si>
  <si>
    <t>1600+1550</t>
  </si>
  <si>
    <t>500+1600+40</t>
  </si>
  <si>
    <t>300+80</t>
  </si>
  <si>
    <t>elmohsen elazreg</t>
  </si>
  <si>
    <t>H949885</t>
  </si>
  <si>
    <t>19AL27304</t>
  </si>
  <si>
    <t xml:space="preserve">98947357 - 25637506 </t>
  </si>
  <si>
    <t>RAHMAH HAMMAMI</t>
  </si>
  <si>
    <t>0033763169820</t>
  </si>
  <si>
    <t>22DF35910</t>
  </si>
  <si>
    <t>23AT51935</t>
  </si>
  <si>
    <t>150+760E</t>
  </si>
  <si>
    <t xml:space="preserve">800 E CAUTION </t>
  </si>
  <si>
    <t>75RUE CLAUDE DECAEN 75012 PARIS</t>
  </si>
  <si>
    <t>93344521 - 00330613220177</t>
  </si>
  <si>
    <t>NAJWA CHAKROUN</t>
  </si>
  <si>
    <t>04181659</t>
  </si>
  <si>
    <t>011130200775</t>
  </si>
  <si>
    <t>100+2000</t>
  </si>
  <si>
    <t>10شارع الحبيب بورقيبة صيادة</t>
  </si>
  <si>
    <t>13نهج الطيب المهيري</t>
  </si>
  <si>
    <t>MOUHAMED ELHDHIRI</t>
  </si>
  <si>
    <t>4000+460+70</t>
  </si>
  <si>
    <t>H</t>
  </si>
  <si>
    <t>3TAHA CLIO KAMLET BEHA</t>
  </si>
  <si>
    <t xml:space="preserve">IL Y A 1 JOUR PLUS DANS LA PROLONGATION </t>
  </si>
  <si>
    <t>04195460</t>
  </si>
  <si>
    <t>14/18002</t>
  </si>
  <si>
    <t>HAMED HSSINE</t>
  </si>
  <si>
    <t>08680745</t>
  </si>
  <si>
    <t>16/40253</t>
  </si>
  <si>
    <t>400+500</t>
  </si>
  <si>
    <t>850+600</t>
  </si>
  <si>
    <t>130+15</t>
  </si>
  <si>
    <t>2500</t>
  </si>
  <si>
    <t>1800</t>
  </si>
  <si>
    <t>1020+20lavg</t>
  </si>
  <si>
    <t xml:space="preserve">numérotation </t>
  </si>
  <si>
    <t>le 17/07/24 à 128200</t>
  </si>
  <si>
    <t>le 06/08/2024 à 33177</t>
  </si>
  <si>
    <t>le 08/08/2024 à 36900</t>
  </si>
  <si>
    <t>17/07/2024</t>
  </si>
  <si>
    <t>520</t>
  </si>
  <si>
    <t>30+10</t>
  </si>
  <si>
    <t>3000+1000</t>
  </si>
  <si>
    <t>ali khairallah</t>
  </si>
  <si>
    <t>06910627</t>
  </si>
  <si>
    <t>14/132773</t>
  </si>
  <si>
    <t>نهج خير الدين باشا الحي الجديد صيادة</t>
  </si>
  <si>
    <t>1950 le 09/08</t>
  </si>
  <si>
    <t>246 tu 440</t>
  </si>
  <si>
    <t>rezgui hajer</t>
  </si>
  <si>
    <t>490(1j ramzi+1j clio+3j hyundai+50esence)</t>
  </si>
  <si>
    <t>houssem eldine elmili</t>
  </si>
  <si>
    <t>14/179137</t>
  </si>
  <si>
    <t>66نهج عبد الرحمان ابنابي عرف حي الرياض سوسة</t>
  </si>
  <si>
    <t>hathemi elktari</t>
  </si>
  <si>
    <t>AMIR ELMSAKNI</t>
  </si>
  <si>
    <t>05396339</t>
  </si>
  <si>
    <t>Transfert par ahla w ahla</t>
  </si>
  <si>
    <t>KHALES</t>
  </si>
  <si>
    <t>TEYSSIR BEN AMOR</t>
  </si>
  <si>
    <t>06995803</t>
  </si>
  <si>
    <t>14/189124</t>
  </si>
  <si>
    <t>ASIL BEN HLIMA</t>
  </si>
  <si>
    <t>160+80+120+120</t>
  </si>
  <si>
    <t>06970659</t>
  </si>
  <si>
    <t>14/128875</t>
  </si>
  <si>
    <t>THARBET EL KARHBA MEN EL TALI</t>
  </si>
  <si>
    <t xml:space="preserve">ELHADED KARIM </t>
  </si>
  <si>
    <t>04193171</t>
  </si>
  <si>
    <t>246 TU 1840</t>
  </si>
  <si>
    <t>AZIZ ELABIDI</t>
  </si>
  <si>
    <t>30 + 9+30+15</t>
  </si>
  <si>
    <t>2000 LE 23/07+1500 le 30/08+1000 LE 30/09</t>
  </si>
  <si>
    <t xml:space="preserve">ROUX JULIE MARIE </t>
  </si>
  <si>
    <t>18CA43663</t>
  </si>
  <si>
    <t>15AK05758</t>
  </si>
  <si>
    <t>AHMED HALABIA</t>
  </si>
  <si>
    <t>06916615</t>
  </si>
  <si>
    <t>14/88194</t>
  </si>
  <si>
    <t>avant avec 4590</t>
  </si>
  <si>
    <t>165E</t>
  </si>
  <si>
    <t>نهج الحج بوحسينة سوسة</t>
  </si>
  <si>
    <t>12859521</t>
  </si>
  <si>
    <t>24AK64184</t>
  </si>
  <si>
    <t>246 TU 441</t>
  </si>
  <si>
    <t>HICHEM DEFLAWI</t>
  </si>
  <si>
    <t>07604339</t>
  </si>
  <si>
    <t>anis elmourali</t>
  </si>
  <si>
    <t>06833705</t>
  </si>
  <si>
    <t>1499731351</t>
  </si>
  <si>
    <t xml:space="preserve">1000  caution </t>
  </si>
  <si>
    <t xml:space="preserve">ilyes horrigue </t>
  </si>
  <si>
    <t xml:space="preserve"> 13نهج عبد الله الوصيف</t>
  </si>
  <si>
    <t>Gratuit</t>
  </si>
  <si>
    <t>slim gam</t>
  </si>
  <si>
    <t>04157711</t>
  </si>
  <si>
    <t>14/25933</t>
  </si>
  <si>
    <t>1500 cheque</t>
  </si>
  <si>
    <t>450 cheque</t>
  </si>
  <si>
    <t xml:space="preserve">isam rjab </t>
  </si>
  <si>
    <t>06830654</t>
  </si>
  <si>
    <t>17AB11787</t>
  </si>
  <si>
    <t>229شارع الحبيب بورقيبة</t>
  </si>
  <si>
    <t>HAMZA YOUNES</t>
  </si>
  <si>
    <t>06954625</t>
  </si>
  <si>
    <t>14/176229</t>
  </si>
  <si>
    <t>ELMEHDI NSIR</t>
  </si>
  <si>
    <t>160+300</t>
  </si>
  <si>
    <t>80+10Lavg</t>
  </si>
  <si>
    <t>350E+10DT</t>
  </si>
  <si>
    <t>0618182767</t>
  </si>
  <si>
    <t>wajdi elmahrsiya</t>
  </si>
  <si>
    <t>4+6+7</t>
  </si>
  <si>
    <t>14022911</t>
  </si>
  <si>
    <t>14/173989</t>
  </si>
  <si>
    <t>WEJDEN ELMAHRSIYA</t>
  </si>
  <si>
    <t>06982478</t>
  </si>
  <si>
    <t>16/109600</t>
  </si>
  <si>
    <t>ancien avec 590</t>
  </si>
  <si>
    <t xml:space="preserve">Nos essence </t>
  </si>
  <si>
    <t>800+300+200</t>
  </si>
  <si>
    <t>100869101269</t>
  </si>
  <si>
    <t>570+60</t>
  </si>
  <si>
    <t>amir elsouissi</t>
  </si>
  <si>
    <t>06371423</t>
  </si>
  <si>
    <t>C010APDD883</t>
  </si>
  <si>
    <t>نابل</t>
  </si>
  <si>
    <t>MAJED ELFKIR</t>
  </si>
  <si>
    <t>14003087</t>
  </si>
  <si>
    <t>14/184471</t>
  </si>
  <si>
    <t>YOUSSEF ELFKIR</t>
  </si>
  <si>
    <t>06939698</t>
  </si>
  <si>
    <t>14/112169</t>
  </si>
  <si>
    <t>170+5OUH (40+90+70dharba)+450 TOT 820</t>
  </si>
  <si>
    <t>5ARBECH VOITURE MIN EL 9ODEM</t>
  </si>
  <si>
    <t>CHANGEMENT DE VOITURE</t>
  </si>
  <si>
    <t>YOUNES ADEL</t>
  </si>
  <si>
    <t>06828597</t>
  </si>
  <si>
    <t>110891201423</t>
  </si>
  <si>
    <t>04182513</t>
  </si>
  <si>
    <t>6+1+</t>
  </si>
  <si>
    <t>6+1+5</t>
  </si>
  <si>
    <t>jamel eddine fessi</t>
  </si>
  <si>
    <t>02026133</t>
  </si>
  <si>
    <t>05/113</t>
  </si>
  <si>
    <t>moatez saafi</t>
  </si>
  <si>
    <t>240+120</t>
  </si>
  <si>
    <t>15+3</t>
  </si>
  <si>
    <t>4+8</t>
  </si>
  <si>
    <t>houda beltayeb</t>
  </si>
  <si>
    <t>06991715</t>
  </si>
  <si>
    <t>16/108072</t>
  </si>
  <si>
    <t>NAJWA HADFI</t>
  </si>
  <si>
    <t>08351459</t>
  </si>
  <si>
    <t>16/56783</t>
  </si>
  <si>
    <t>TEBE3 SAMI LOCATION</t>
  </si>
  <si>
    <t>NOURA BEN TICHA</t>
  </si>
  <si>
    <t>06920503</t>
  </si>
  <si>
    <t>14/114726</t>
  </si>
  <si>
    <t>ZAYNEB BENTICHA</t>
  </si>
  <si>
    <t>06898775</t>
  </si>
  <si>
    <t>14/110812</t>
  </si>
  <si>
    <t>03نهج مصطفى خريف جمال المنستير</t>
  </si>
  <si>
    <t>نهج مصطفى خريف جمال المنستير</t>
  </si>
  <si>
    <t>1040+90</t>
  </si>
  <si>
    <t>300 THRAB EL KARHBA</t>
  </si>
  <si>
    <t>1 BAR ESSENCE</t>
  </si>
  <si>
    <t>HYUNDAI I10                246 TU 440 N</t>
  </si>
  <si>
    <t>HYUNDAI I10                 246 TU 441 B</t>
  </si>
  <si>
    <t>SUZUKI SWIFT              246 TU 1394 N</t>
  </si>
  <si>
    <t>SUZUKI SWIFT              246 TU 1840 B</t>
  </si>
  <si>
    <t>100+460+70</t>
  </si>
  <si>
    <t>jusqu’à 29/09 apres jusqu’à 29/10</t>
  </si>
  <si>
    <t>à16:30TOUNES</t>
  </si>
  <si>
    <t>30+75</t>
  </si>
  <si>
    <t xml:space="preserve">2400 par virement </t>
  </si>
  <si>
    <t>PRONLONGATION JUSQU4A 25/12</t>
  </si>
  <si>
    <t>TRANSFERT PAR AHLA W AHLA</t>
  </si>
  <si>
    <t>1000+700+120</t>
  </si>
  <si>
    <t>220+2470- ACC 1500 LE 10/09- acc 700  07/10</t>
  </si>
  <si>
    <t>شارع الحبيب بورقيبة 09</t>
  </si>
  <si>
    <t>ABD ELRAZEK SASSI</t>
  </si>
  <si>
    <t>04005975</t>
  </si>
  <si>
    <t>14/2826</t>
  </si>
  <si>
    <t>نهج محمد رجب عدد05 لمطة</t>
  </si>
  <si>
    <t>ZARRAD LOTFI BEDIS</t>
  </si>
  <si>
    <t>246 TU 1394</t>
  </si>
  <si>
    <t>PROLONGATION JUSQUA 22/10</t>
  </si>
  <si>
    <t>80+20LAG</t>
  </si>
  <si>
    <t>ELMOUEZ MARZOUK</t>
  </si>
  <si>
    <t>ELHAAJ SAMEH</t>
  </si>
  <si>
    <t>06750286</t>
  </si>
  <si>
    <t>14/145177</t>
  </si>
  <si>
    <t>06810434</t>
  </si>
  <si>
    <t>14/74268</t>
  </si>
  <si>
    <t xml:space="preserve">نهج باستور صيادة </t>
  </si>
  <si>
    <t>HAMZA ELFRIGUI</t>
  </si>
  <si>
    <t>06858655</t>
  </si>
  <si>
    <t>14/78962</t>
  </si>
  <si>
    <t xml:space="preserve">CHEQUE 1500 CAUTION </t>
  </si>
  <si>
    <t>نهج الهادي شاكر بئر الطيب جمال المنستير</t>
  </si>
  <si>
    <t>AYOUB BELGACEM</t>
  </si>
  <si>
    <t>14001317</t>
  </si>
  <si>
    <t>14/171079</t>
  </si>
  <si>
    <t>نهج احمد التليلي قصر هلال</t>
  </si>
  <si>
    <t>4 BARS ESSNECE</t>
  </si>
  <si>
    <t>MARYEM BELGACEM</t>
  </si>
  <si>
    <t>06988635</t>
  </si>
  <si>
    <t>14/138901</t>
  </si>
  <si>
    <t>MOUHAMED ELNACEUR MARZOUK</t>
  </si>
  <si>
    <t>04002815</t>
  </si>
  <si>
    <t>520+150</t>
  </si>
  <si>
    <t>160+300+100+140+490+300</t>
  </si>
  <si>
    <t>8+2+6+7</t>
  </si>
  <si>
    <t>7+13+10+2+8+7+7</t>
  </si>
  <si>
    <t>800+250+500+500+300+CHEQ950</t>
  </si>
  <si>
    <t>490-10</t>
  </si>
  <si>
    <t>samir elbahri</t>
  </si>
  <si>
    <t>06802669</t>
  </si>
  <si>
    <t>14/40457</t>
  </si>
  <si>
    <t xml:space="preserve">نهج الميناء صيادة </t>
  </si>
  <si>
    <t>jusqu’à 28/11 apres jusqu’à 28/12</t>
  </si>
  <si>
    <t>30+30+17+</t>
  </si>
  <si>
    <t>500+400</t>
  </si>
  <si>
    <t>changement pour tappssier</t>
  </si>
  <si>
    <t>h+</t>
  </si>
  <si>
    <t>h</t>
  </si>
  <si>
    <t>mche el tounes</t>
  </si>
  <si>
    <t>elmouez houria</t>
  </si>
  <si>
    <t>02990807</t>
  </si>
  <si>
    <t>002000SGE82</t>
  </si>
  <si>
    <t>ACHREF houria</t>
  </si>
  <si>
    <t>12874188</t>
  </si>
  <si>
    <t>0020027GAU2</t>
  </si>
  <si>
    <t>806شارع حنبعل حي الزهور سوسة</t>
  </si>
  <si>
    <t>BELFDIL YOUNES</t>
  </si>
  <si>
    <t>IR0250173</t>
  </si>
  <si>
    <t>11/150794</t>
  </si>
  <si>
    <t>AV MLY RACHID COMPLEX AID VILLAGE IMM2ETG5NR,,,,,,,,,,,,</t>
  </si>
  <si>
    <t>SAMI MHENI</t>
  </si>
  <si>
    <t>أبو القاسم الشابي صيادة</t>
  </si>
  <si>
    <t>PROLONGATION JUSQU4A  09/11</t>
  </si>
  <si>
    <t>280dt +100e+560</t>
  </si>
  <si>
    <t>3+3+2</t>
  </si>
  <si>
    <t>Houda eltoumi</t>
  </si>
  <si>
    <t>03999382</t>
  </si>
  <si>
    <t>090469100203</t>
  </si>
  <si>
    <t>القرية سيدي زيد السواسي المهدية</t>
  </si>
  <si>
    <t>bachar salem</t>
  </si>
  <si>
    <t>14618873</t>
  </si>
  <si>
    <t>20AT65099</t>
  </si>
  <si>
    <t>ABIR SLIMAN</t>
  </si>
  <si>
    <t>06992923</t>
  </si>
  <si>
    <t>20AL68249</t>
  </si>
  <si>
    <t>CHANGEMENT PAE 8453</t>
  </si>
  <si>
    <t>transfert a tounes ALLER ET RETOUR  par khmayes</t>
  </si>
  <si>
    <t>250+300+400+100</t>
  </si>
  <si>
    <t>350+100 THRAB PARACHOC</t>
  </si>
  <si>
    <t>220+100+200+70</t>
  </si>
  <si>
    <t>7+1+5+9</t>
  </si>
  <si>
    <t>RIYADH ELTILOUCH</t>
  </si>
  <si>
    <t>06948549</t>
  </si>
  <si>
    <t>14/185616</t>
  </si>
  <si>
    <t>نهج الطاهر صفر قصر هلال</t>
  </si>
  <si>
    <t>CHIHAB ELMA3NI</t>
  </si>
  <si>
    <t>14/74710</t>
  </si>
  <si>
    <t>302الحي الأول المنستير</t>
  </si>
  <si>
    <t>BOUBAKER ELFAZAA</t>
  </si>
  <si>
    <t>GUETARI RAFIA</t>
  </si>
  <si>
    <t>21AB41955</t>
  </si>
  <si>
    <t>30 + 9+30+15+*</t>
  </si>
  <si>
    <t>200+650+200</t>
  </si>
  <si>
    <t>ISAM ELDINE BOUGZELA</t>
  </si>
  <si>
    <t>06888531</t>
  </si>
  <si>
    <t>14/98089</t>
  </si>
  <si>
    <t xml:space="preserve">960 CAUTION </t>
  </si>
  <si>
    <t>نهج علي بوغزالة قصر هلال</t>
  </si>
  <si>
    <t>AVANT AVE9878</t>
  </si>
  <si>
    <t>300 LE 23/10/24 THARBET EL VOITURE</t>
  </si>
  <si>
    <t>4+8+4</t>
  </si>
  <si>
    <t>MOUHAMED KHAYER ALLAH</t>
  </si>
  <si>
    <t>06932089</t>
  </si>
  <si>
    <t>14/98141</t>
  </si>
  <si>
    <t xml:space="preserve">نهج الغزالي صيادة </t>
  </si>
  <si>
    <t>ANCIEN 1680</t>
  </si>
  <si>
    <t>summermatter SANDRA</t>
  </si>
  <si>
    <t>4400 PAR CHEQUE</t>
  </si>
  <si>
    <t>16+11</t>
  </si>
  <si>
    <t>2240 versement + 1540 le 16/08</t>
  </si>
  <si>
    <t>CONTRAT 4997 3AND MOFID</t>
  </si>
  <si>
    <t>31+10+17</t>
  </si>
  <si>
    <t>changement véhicule par 6272</t>
  </si>
  <si>
    <t>mazel ma5alasch 8j bel 186</t>
  </si>
  <si>
    <t>24739679-22751841</t>
  </si>
  <si>
    <t>WAJDI ELTRABELSSI</t>
  </si>
  <si>
    <t>06841142</t>
  </si>
  <si>
    <t>14/57346</t>
  </si>
  <si>
    <t>نهج فلسطين صيادة</t>
  </si>
  <si>
    <t xml:space="preserve">4bars essence </t>
  </si>
  <si>
    <t>prolongation jusqu’à 31/10</t>
  </si>
  <si>
    <t>170E +40DT</t>
  </si>
  <si>
    <t>khalil elmahrsiya</t>
  </si>
  <si>
    <t>06955666</t>
  </si>
  <si>
    <t>14/152574</t>
  </si>
  <si>
    <t>نهج صنهاجة قصر هلال</t>
  </si>
  <si>
    <t>slaf 600 +9000</t>
  </si>
  <si>
    <t>kamel afaya bzyouch</t>
  </si>
  <si>
    <t>04160283</t>
  </si>
  <si>
    <t>14/21731</t>
  </si>
  <si>
    <t>شارع الحرية السواسي المهدية</t>
  </si>
  <si>
    <t>najeh sliman</t>
  </si>
  <si>
    <t>04197780</t>
  </si>
  <si>
    <t>14/27954</t>
  </si>
  <si>
    <t>640+80+80</t>
  </si>
  <si>
    <t>12+12</t>
  </si>
  <si>
    <t>bourawi sonia</t>
  </si>
  <si>
    <t>06948289</t>
  </si>
  <si>
    <t>14/109662</t>
  </si>
  <si>
    <t xml:space="preserve">نهج مفتاح عمار صيادة </t>
  </si>
  <si>
    <t>1+5+1+3</t>
  </si>
  <si>
    <t>51005970  98525497</t>
  </si>
  <si>
    <t>elkordoli abd ellatif</t>
  </si>
  <si>
    <t>06984884</t>
  </si>
  <si>
    <t>14/158712</t>
  </si>
  <si>
    <t>شارع الحبيب بورقيبة زنقة 09عدد2 خنيس</t>
  </si>
  <si>
    <t>mahdi ammar</t>
  </si>
  <si>
    <t>ammar mohamed salah</t>
  </si>
  <si>
    <t>06873654</t>
  </si>
  <si>
    <t>19AL15629</t>
  </si>
  <si>
    <t>CHEQ 240</t>
  </si>
  <si>
    <t xml:space="preserve">EL MONCEUF SLAMA </t>
  </si>
  <si>
    <t>1070</t>
  </si>
  <si>
    <t>900+20LAVAG</t>
  </si>
  <si>
    <t>06949968</t>
  </si>
  <si>
    <t>14/124914</t>
  </si>
  <si>
    <t>dominique jarry</t>
  </si>
  <si>
    <t>910652100091</t>
  </si>
  <si>
    <t>3 eme conducteur</t>
  </si>
  <si>
    <t>44 rue de general exelmans</t>
  </si>
  <si>
    <t>villa coublay 30 rue  general exelmans</t>
  </si>
  <si>
    <t>audegond sandrine</t>
  </si>
  <si>
    <t>910478400572</t>
  </si>
  <si>
    <t>dominiqueadeline ophelie angelique</t>
  </si>
  <si>
    <t>22AM09629</t>
  </si>
  <si>
    <t>7+13+10+2+8+7++7+7+6</t>
  </si>
  <si>
    <t>500+280</t>
  </si>
  <si>
    <t>khayer allah mohamed</t>
  </si>
  <si>
    <t>نهج الغزالي صيادة</t>
  </si>
  <si>
    <t xml:space="preserve">rihab hssine </t>
  </si>
  <si>
    <t>06928927</t>
  </si>
  <si>
    <t>14/139762</t>
  </si>
  <si>
    <t>hssine rayen</t>
  </si>
  <si>
    <t>14024267</t>
  </si>
  <si>
    <t>14/184877</t>
  </si>
  <si>
    <t>شارع خير الله صيادة</t>
  </si>
  <si>
    <t>1+1+3</t>
  </si>
  <si>
    <t>8+2+6+*+16</t>
  </si>
  <si>
    <t>160+300+100+140+490+300+150+280+200</t>
  </si>
  <si>
    <t xml:space="preserve">marzouk zayed </t>
  </si>
  <si>
    <t>helmi horrigue</t>
  </si>
  <si>
    <t>80+20lav</t>
  </si>
  <si>
    <t>240 +20 lav</t>
  </si>
  <si>
    <t>DALILA HORRIGUE</t>
  </si>
  <si>
    <t>18/45</t>
  </si>
  <si>
    <t>06834523</t>
  </si>
  <si>
    <t>14/117338</t>
  </si>
  <si>
    <t xml:space="preserve">3 BARS ESSENCE </t>
  </si>
  <si>
    <t>1040+20lavg</t>
  </si>
  <si>
    <t>OMAR SLIMAN</t>
  </si>
  <si>
    <t>06932122</t>
  </si>
  <si>
    <t>14/132774</t>
  </si>
  <si>
    <t>BEN HLIMA ASIL</t>
  </si>
  <si>
    <t>ELZARRED CHOKRI</t>
  </si>
  <si>
    <t>04151633</t>
  </si>
  <si>
    <t>14/104769</t>
  </si>
  <si>
    <t>4+2+3</t>
  </si>
  <si>
    <t>7-1</t>
  </si>
  <si>
    <t>CHEQ 360</t>
  </si>
  <si>
    <t>2340+20LAV</t>
  </si>
  <si>
    <t>140+20</t>
  </si>
  <si>
    <t>SAMI MHENNI</t>
  </si>
  <si>
    <t>LOTFI SBIHA</t>
  </si>
  <si>
    <t>05516436</t>
  </si>
  <si>
    <t>14/83799</t>
  </si>
  <si>
    <t>800+250+500+500+300+CHEQ950+300</t>
  </si>
  <si>
    <t>SOUAD SALAH SASSI</t>
  </si>
  <si>
    <t>khmayes jabou min tounes</t>
  </si>
  <si>
    <t>750+800</t>
  </si>
  <si>
    <t>zayed 50</t>
  </si>
  <si>
    <t>160+20lavg</t>
  </si>
  <si>
    <t>7+2+2+1</t>
  </si>
  <si>
    <t>10+5+4+1</t>
  </si>
  <si>
    <t>2470- ACC 1500 LE 10/09</t>
  </si>
  <si>
    <t>480 le 14/08</t>
  </si>
  <si>
    <t>tounes</t>
  </si>
  <si>
    <t xml:space="preserve">hamdi el mandhouj </t>
  </si>
  <si>
    <t>06862964</t>
  </si>
  <si>
    <t>14/79551</t>
  </si>
  <si>
    <t>LASSAD LAJILI</t>
  </si>
  <si>
    <t>7+9+8</t>
  </si>
  <si>
    <t>800 le 20/08</t>
  </si>
  <si>
    <t>16*130+8*90=2800-800 reste 2000</t>
  </si>
  <si>
    <t>fares elgati</t>
  </si>
  <si>
    <t>06792210</t>
  </si>
  <si>
    <t>16/94659</t>
  </si>
  <si>
    <t>ahmed elgati</t>
  </si>
  <si>
    <t>07412606</t>
  </si>
  <si>
    <t>14/119839</t>
  </si>
  <si>
    <t>1000dt caution</t>
  </si>
  <si>
    <t>340+20+400</t>
  </si>
  <si>
    <t xml:space="preserve">نهج الطيب المهيري  لمطة المنستير </t>
  </si>
  <si>
    <t xml:space="preserve">chiheb joober </t>
  </si>
  <si>
    <t>0686285</t>
  </si>
  <si>
    <t xml:space="preserve">صيادة المنستير </t>
  </si>
  <si>
    <t>NEJEH BEN AFIA</t>
  </si>
  <si>
    <t>04196733</t>
  </si>
  <si>
    <t>14/55227</t>
  </si>
  <si>
    <t>700+260+20</t>
  </si>
  <si>
    <t xml:space="preserve">feha chweya </t>
  </si>
  <si>
    <t>IBTIHEL ELKATHI</t>
  </si>
  <si>
    <t>07690296</t>
  </si>
  <si>
    <t>14/195405</t>
  </si>
  <si>
    <t>460</t>
  </si>
  <si>
    <t>hadj hassine jihene</t>
  </si>
  <si>
    <t>14814512</t>
  </si>
  <si>
    <t>21AW90332</t>
  </si>
  <si>
    <t>changement avec 590</t>
  </si>
  <si>
    <t>350+100</t>
  </si>
  <si>
    <t>karim elsghayer</t>
  </si>
  <si>
    <t>06863290</t>
  </si>
  <si>
    <t>14/93710</t>
  </si>
  <si>
    <t>430+200</t>
  </si>
  <si>
    <t>800 dt caution</t>
  </si>
  <si>
    <t>huchara alexandre</t>
  </si>
  <si>
    <t>amina mtir</t>
  </si>
  <si>
    <t>06860367</t>
  </si>
  <si>
    <t>23AL04937</t>
  </si>
  <si>
    <t>changement par 590</t>
  </si>
  <si>
    <t>100/J RESTE 800+3J</t>
  </si>
  <si>
    <t>29/05 500+le 17/06 500+le 21/06 500+ le 27/06 500+700 DT LE 09/07+850+50 LE 20/07+700 LE 26/07+600 le 03/08 + 600 LE 13/08</t>
  </si>
  <si>
    <t>4+14+1</t>
  </si>
  <si>
    <t>1630</t>
  </si>
  <si>
    <t>TRANSFERT PAR NAIM</t>
  </si>
  <si>
    <t>retour  le 22 /09 PAR AHLA W AHLA</t>
  </si>
  <si>
    <t>idriss mansour</t>
  </si>
  <si>
    <t>15+3+1</t>
  </si>
  <si>
    <t>Mazel ma5alasch 15j bel 6272+mazel ma5alasch 8j bel 186+après avec mahindra</t>
  </si>
  <si>
    <t>changement avec mahindra</t>
  </si>
  <si>
    <t>KANET 3ANDOU SUZIKI 186</t>
  </si>
  <si>
    <t>YOSR BEN SAIDA</t>
  </si>
  <si>
    <t>09600573</t>
  </si>
  <si>
    <t>transfert par ahla w ahla</t>
  </si>
  <si>
    <t>4+14</t>
  </si>
  <si>
    <t>PRONLONGATION JUSQU4A 15/10</t>
  </si>
  <si>
    <t>NEBIL GAZOUA</t>
  </si>
  <si>
    <t xml:space="preserve">NESSRINR EL DIMASSI </t>
  </si>
  <si>
    <t>890+50e</t>
  </si>
  <si>
    <t xml:space="preserve">1 jour non payer </t>
  </si>
  <si>
    <t xml:space="preserve">avant </t>
  </si>
  <si>
    <t>ELAROUSSI KHOUJA</t>
  </si>
  <si>
    <t>04051602</t>
  </si>
  <si>
    <t>00/173283</t>
  </si>
  <si>
    <t>KHALIL MONTASSAR BELLAH ELJALLED</t>
  </si>
  <si>
    <t>14050641</t>
  </si>
  <si>
    <t>14AM61924</t>
  </si>
  <si>
    <t>majdi el megdiche</t>
  </si>
  <si>
    <t>06934321</t>
  </si>
  <si>
    <t>22AC87849</t>
  </si>
  <si>
    <t xml:space="preserve">نهج المنضور الحي الجديد </t>
  </si>
  <si>
    <t>mouhamed ali boubaker</t>
  </si>
  <si>
    <t>mouhamed el maerech</t>
  </si>
  <si>
    <t>06948281</t>
  </si>
  <si>
    <t>14/181573</t>
  </si>
  <si>
    <t xml:space="preserve">500+? </t>
  </si>
  <si>
    <t>نهج سيدي البكاي المكنين المنستير</t>
  </si>
  <si>
    <t>04141056</t>
  </si>
  <si>
    <t>70+40</t>
  </si>
  <si>
    <t>9A3DET 3AND RAJI NHAR W MCHE BEHA LIL MATAR</t>
  </si>
  <si>
    <t>ELABED NEBIL</t>
  </si>
  <si>
    <t>06847847</t>
  </si>
  <si>
    <t>14/62055</t>
  </si>
  <si>
    <t>400+20</t>
  </si>
  <si>
    <t>CHIRAZ EL CHRIAA</t>
  </si>
  <si>
    <t>06938920</t>
  </si>
  <si>
    <t>14/138975</t>
  </si>
  <si>
    <t xml:space="preserve">نهج علي سليمان صيادة المنستير </t>
  </si>
  <si>
    <t>360+20</t>
  </si>
  <si>
    <t>ancien 20LAVAGE</t>
  </si>
  <si>
    <t>500 le 13/09+300 LE 19/09</t>
  </si>
  <si>
    <t xml:space="preserve">HICHEM EL AKHEL </t>
  </si>
  <si>
    <t>4+4+11</t>
  </si>
  <si>
    <t>RETOUR PAR KHMAYES DE TOUNES</t>
  </si>
  <si>
    <t>mouhamed najib el megdiche</t>
  </si>
  <si>
    <t>1+29+3</t>
  </si>
  <si>
    <t>04108535</t>
  </si>
  <si>
    <t>00/266689</t>
  </si>
  <si>
    <t xml:space="preserve">3890+270 </t>
  </si>
  <si>
    <t>avant 1j avec 49</t>
  </si>
  <si>
    <t>6-1</t>
  </si>
  <si>
    <t xml:space="preserve">المكنين المنستير </t>
  </si>
  <si>
    <t>RIHAB EL NAIJA</t>
  </si>
  <si>
    <t>06961518</t>
  </si>
  <si>
    <t>1546320352</t>
  </si>
  <si>
    <t>aziz youssef migaw</t>
  </si>
  <si>
    <t>06968306</t>
  </si>
  <si>
    <t>14/142522</t>
  </si>
  <si>
    <t>نهج البياش1صيادة المنستير</t>
  </si>
  <si>
    <t>الحي الجديد بوحجر</t>
  </si>
  <si>
    <t>صيادة المنستر</t>
  </si>
  <si>
    <t xml:space="preserve">نهج الخورزمي صيادة </t>
  </si>
  <si>
    <t>7+13+10+2+8+7+7+7+6+3</t>
  </si>
  <si>
    <t>420+490+490-10-90</t>
  </si>
  <si>
    <t xml:space="preserve">reste totale </t>
  </si>
  <si>
    <t>ACC 300+100+140</t>
  </si>
  <si>
    <t>520+370</t>
  </si>
  <si>
    <t>samira sassi</t>
  </si>
  <si>
    <t>06939651</t>
  </si>
  <si>
    <t>14/163099</t>
  </si>
  <si>
    <t>38نهج محمد حميدة المكنين</t>
  </si>
  <si>
    <t>karim mansour</t>
  </si>
  <si>
    <t>06773762</t>
  </si>
  <si>
    <t>14/39801</t>
  </si>
  <si>
    <t>fawaz elamim</t>
  </si>
  <si>
    <t>14010567</t>
  </si>
  <si>
    <t>14/164914</t>
  </si>
  <si>
    <t>نهج الهادي بوسلامة قصر هلال</t>
  </si>
  <si>
    <t>30+6</t>
  </si>
  <si>
    <t>3j +des heures SAMI MHENNI</t>
  </si>
  <si>
    <t>SUZUKI SWIFT 244 TU 186</t>
  </si>
  <si>
    <t>SUZUKI SWIFT 244 TU 187</t>
  </si>
  <si>
    <t>SUZUKI SWIFT 246 TU 1394</t>
  </si>
  <si>
    <t>SUZUKI SWIFT 246 TU 1840</t>
  </si>
  <si>
    <t>HYUNDAI 246 TU 440</t>
  </si>
  <si>
    <t>HYUNDAI 246 TU 441</t>
  </si>
  <si>
    <t>1) 36500 LE 27/05/2022 2) le 30/06/2024 3)27/09/2024</t>
  </si>
  <si>
    <t>1) 06/04/2024 BADELNEHA FI 4591 2) 17/08/2024 à 128000</t>
  </si>
  <si>
    <t>01/10/2024 à 126408</t>
  </si>
  <si>
    <t>1) 08/04/2023   2) 04/10/2024</t>
  </si>
  <si>
    <t>15/08/2024 à 102400</t>
  </si>
  <si>
    <t>1)03/04/2023 2)22/05/2024 badelneha bi 2059</t>
  </si>
  <si>
    <t>1) 54682 LE 12/11/2023 2)84810 le 06/09/2024</t>
  </si>
  <si>
    <t>TRANSFERT PAR khmayes</t>
  </si>
  <si>
    <t>30+*</t>
  </si>
  <si>
    <t>3225277575F</t>
  </si>
  <si>
    <t>HATEM BEN SAIDA</t>
  </si>
  <si>
    <t>07245547</t>
  </si>
  <si>
    <t>22/175156</t>
  </si>
  <si>
    <t>90+50</t>
  </si>
  <si>
    <t>BOUGUILA HAYDER</t>
  </si>
  <si>
    <t>H610773</t>
  </si>
  <si>
    <t>23AD41617</t>
  </si>
  <si>
    <t>BOUGUILA MOHAMED ALI</t>
  </si>
  <si>
    <t>DRISSE LAJILI</t>
  </si>
  <si>
    <t>170991253032</t>
  </si>
  <si>
    <t>21AR25432</t>
  </si>
  <si>
    <t xml:space="preserve">لمطة </t>
  </si>
  <si>
    <t>1200-100 remise 5ater 9a3det 3andna 4 j</t>
  </si>
  <si>
    <t>06977891</t>
  </si>
  <si>
    <t>14/132437</t>
  </si>
  <si>
    <t>dans prolongation jusqu’à 20/11</t>
  </si>
  <si>
    <t>200+160</t>
  </si>
  <si>
    <t>walid marzouk</t>
  </si>
  <si>
    <t>06784534</t>
  </si>
  <si>
    <t>19A106601</t>
  </si>
  <si>
    <t>19نهج ابن خلدون صيادة</t>
  </si>
  <si>
    <t>rabah lajili</t>
  </si>
  <si>
    <t>820394210826</t>
  </si>
  <si>
    <t>avenue habib bourguiba sayada</t>
  </si>
  <si>
    <t>walid souid</t>
  </si>
  <si>
    <t>246 tu 1394</t>
  </si>
  <si>
    <t>06767344</t>
  </si>
  <si>
    <t>16AW58004</t>
  </si>
  <si>
    <t>نهج ابن الجزار عدد05 صيادة</t>
  </si>
  <si>
    <t>MOUHAMED AMINE NASR</t>
  </si>
  <si>
    <t>MOUHAMED AMINE NACSR</t>
  </si>
  <si>
    <t>mondher tamallah</t>
  </si>
  <si>
    <t>33</t>
  </si>
  <si>
    <t>06846183</t>
  </si>
  <si>
    <t>1000 EU LE15/08</t>
  </si>
  <si>
    <t xml:space="preserve">سيدي الهاني سوسة </t>
  </si>
  <si>
    <t>seif eddine el kerkeni</t>
  </si>
  <si>
    <t>06926431</t>
  </si>
  <si>
    <t>14/114750</t>
  </si>
  <si>
    <t xml:space="preserve">نهج عبد العزيز الثعالبي صيادة </t>
  </si>
  <si>
    <t>ghassen ben cheikh</t>
  </si>
  <si>
    <t>06928245</t>
  </si>
  <si>
    <t>22AX28013</t>
  </si>
  <si>
    <t>1480+400 LE28/08</t>
  </si>
  <si>
    <t>avant avec 2311</t>
  </si>
  <si>
    <r>
      <t xml:space="preserve">badelnelou  lkarhba </t>
    </r>
    <r>
      <rPr>
        <b/>
        <u/>
        <sz val="12"/>
        <color theme="1"/>
        <rFont val="Arial Black"/>
        <family val="2"/>
      </rPr>
      <t>2311</t>
    </r>
    <r>
      <rPr>
        <b/>
        <sz val="12"/>
        <color theme="1"/>
        <rFont val="Calibri"/>
        <family val="2"/>
        <scheme val="minor"/>
      </rPr>
      <t xml:space="preserve"> knt 3andou w na7inelou mn 7a9 lkree 80dt plein essancee sabou feha</t>
    </r>
  </si>
  <si>
    <t xml:space="preserve">حارة المنشية صيادة المنستير </t>
  </si>
  <si>
    <t xml:space="preserve">yasser hegazy </t>
  </si>
  <si>
    <t>10+13</t>
  </si>
  <si>
    <t>EEXT2Z5E4</t>
  </si>
  <si>
    <t xml:space="preserve">نهج مفتاح جقيريم عدد 05 صيادة </t>
  </si>
  <si>
    <t>SAFA ELSIDANI</t>
  </si>
  <si>
    <t>08919332</t>
  </si>
  <si>
    <t>29078802025</t>
  </si>
  <si>
    <t xml:space="preserve">بنزرت </t>
  </si>
  <si>
    <t>oussama elchkili</t>
  </si>
  <si>
    <t>09859871</t>
  </si>
  <si>
    <t>03/215120</t>
  </si>
  <si>
    <t>2560</t>
  </si>
  <si>
    <t>zedt 15j n contrat 5130</t>
  </si>
  <si>
    <t>قليبية - نابل</t>
  </si>
  <si>
    <t>hazelha naim lkarhba l tounes</t>
  </si>
  <si>
    <t>RAMZI CHTIR</t>
  </si>
  <si>
    <t>130859300015</t>
  </si>
  <si>
    <t xml:space="preserve">AHMED MDINI </t>
  </si>
  <si>
    <t>15AE96522</t>
  </si>
  <si>
    <t>1100euro le 12/08</t>
  </si>
  <si>
    <t>زاوية مدنين عمدون</t>
  </si>
  <si>
    <t>chaima ben amor</t>
  </si>
  <si>
    <t>158F32038</t>
  </si>
  <si>
    <t>18AL83848</t>
  </si>
  <si>
    <t>chahrazed ben amor</t>
  </si>
  <si>
    <t>17EE3975</t>
  </si>
  <si>
    <t>19A1O1552</t>
  </si>
  <si>
    <t>ACC 700 LE 11/08 +2000+(320 dharbet boite caisse )</t>
  </si>
  <si>
    <t>ISSA LASOUID</t>
  </si>
  <si>
    <t>1800 le 17/08</t>
  </si>
  <si>
    <t xml:space="preserve">نهج المعري قصر هلال المنستير </t>
  </si>
  <si>
    <t>mouna elhadj saiid</t>
  </si>
  <si>
    <t>06853411</t>
  </si>
  <si>
    <t>20AF83916</t>
  </si>
  <si>
    <t>raeif elhadj ayed</t>
  </si>
  <si>
    <t>06852456</t>
  </si>
  <si>
    <t>18A899249</t>
  </si>
  <si>
    <t>100 ACC +1400 LE 18/08</t>
  </si>
  <si>
    <r>
      <rPr>
        <b/>
        <sz val="10"/>
        <color theme="1"/>
        <rFont val="Calibri"/>
        <family val="2"/>
        <scheme val="minor"/>
      </rPr>
      <t>10نهج فرحات حشاد قصيبة المديوني المنستير</t>
    </r>
    <r>
      <rPr>
        <b/>
        <sz val="12"/>
        <color theme="1"/>
        <rFont val="Calibri"/>
        <family val="2"/>
        <scheme val="minor"/>
      </rPr>
      <t xml:space="preserve">  </t>
    </r>
  </si>
  <si>
    <t xml:space="preserve">AHMED KERKENI </t>
  </si>
  <si>
    <t>14004765</t>
  </si>
  <si>
    <t>14/159865</t>
  </si>
  <si>
    <t>RAJi ELOMRANI</t>
  </si>
  <si>
    <t>08372948</t>
  </si>
  <si>
    <t>B02023969</t>
  </si>
  <si>
    <t>23/042018</t>
  </si>
  <si>
    <t>900+150</t>
  </si>
  <si>
    <t>200 3and mahdi credit puisque beaucoup de kilometrage</t>
  </si>
  <si>
    <t>الحمامات تونس</t>
  </si>
  <si>
    <t xml:space="preserve">mouna aissa </t>
  </si>
  <si>
    <t xml:space="preserve">marwen chamli </t>
  </si>
  <si>
    <t>1050</t>
  </si>
  <si>
    <t xml:space="preserve">amira boulila </t>
  </si>
  <si>
    <t>CA81785HM</t>
  </si>
  <si>
    <t>PR5328139L</t>
  </si>
  <si>
    <t xml:space="preserve">jaoiher boulila </t>
  </si>
  <si>
    <t>CA98023GM</t>
  </si>
  <si>
    <t>PR5280399N</t>
  </si>
  <si>
    <t>320euro la 11/08 50 eu le 20/08</t>
  </si>
  <si>
    <t xml:space="preserve">badlou bel 590 le 21/08 </t>
  </si>
  <si>
    <t>CACHER SUR 2EME CONDUCTEUR</t>
  </si>
  <si>
    <t xml:space="preserve">majdi el megdich </t>
  </si>
  <si>
    <t>3890</t>
  </si>
  <si>
    <t>le 18/08 badel b 5077</t>
  </si>
  <si>
    <t xml:space="preserve">نهج ابن المنصور الحي الجديد </t>
  </si>
  <si>
    <t>rached jaafer</t>
  </si>
  <si>
    <t>06807378</t>
  </si>
  <si>
    <t>17h535823</t>
  </si>
  <si>
    <t>600 le 15/08</t>
  </si>
  <si>
    <t>knt 3andou kia mta3 raji (20j) 3tee 3000dt</t>
  </si>
  <si>
    <t>10+5+4</t>
  </si>
  <si>
    <t>2470</t>
  </si>
  <si>
    <t>elsahbi el ktari</t>
  </si>
  <si>
    <t>06807810</t>
  </si>
  <si>
    <t>14/105321</t>
  </si>
  <si>
    <t>NABIL KTARI</t>
  </si>
  <si>
    <t>09000566</t>
  </si>
  <si>
    <t>070694300185</t>
  </si>
  <si>
    <t>550 euro le 24/08</t>
  </si>
  <si>
    <t>marwen gharres</t>
  </si>
  <si>
    <t>hamda chakroun</t>
  </si>
  <si>
    <t>1060+20053AJLA 79HA 9SAMNEH)</t>
  </si>
  <si>
    <t xml:space="preserve">حي القرعية صيادة المنستير </t>
  </si>
  <si>
    <t xml:space="preserve">achref nahari </t>
  </si>
  <si>
    <t>MO966420</t>
  </si>
  <si>
    <t xml:space="preserve">mourad romdhani </t>
  </si>
  <si>
    <t>07550940</t>
  </si>
  <si>
    <t>05/111627</t>
  </si>
  <si>
    <t>300euro cotion +1000 dt le  25/08+50DT</t>
  </si>
  <si>
    <t xml:space="preserve">حي التبان القيروان </t>
  </si>
  <si>
    <t>rafik elwerghmi</t>
  </si>
  <si>
    <t>04058659</t>
  </si>
  <si>
    <t>16/54796</t>
  </si>
  <si>
    <t>issam eddine elwerghmi</t>
  </si>
  <si>
    <t>06928755</t>
  </si>
  <si>
    <t>20AV44789</t>
  </si>
  <si>
    <t>1160</t>
  </si>
  <si>
    <t xml:space="preserve">نهج الاستقلال المكنين </t>
  </si>
  <si>
    <t>2400 le 26/08</t>
  </si>
  <si>
    <t>jalal jarroudi</t>
  </si>
  <si>
    <t>J04001G5R24</t>
  </si>
  <si>
    <t>nader dhif allah</t>
  </si>
  <si>
    <t>11867155</t>
  </si>
  <si>
    <t>14/170256</t>
  </si>
  <si>
    <t>أولاد ضيف الله العلاء القيروان</t>
  </si>
  <si>
    <t>KK</t>
  </si>
  <si>
    <t xml:space="preserve">780 bel polo </t>
  </si>
  <si>
    <t>1j 5dhinelou lkarhba</t>
  </si>
  <si>
    <t xml:space="preserve">HAMDI MHENNI </t>
  </si>
  <si>
    <t>920</t>
  </si>
  <si>
    <t>940 dt le 26/08</t>
  </si>
  <si>
    <t>mouhamed mgarrech</t>
  </si>
  <si>
    <t>980</t>
  </si>
  <si>
    <t>NOUR BOULILA</t>
  </si>
  <si>
    <t>06961587</t>
  </si>
  <si>
    <t>14005080</t>
  </si>
  <si>
    <t>1200 le 27/08</t>
  </si>
  <si>
    <t xml:space="preserve">badelet b dacia 1245 </t>
  </si>
  <si>
    <t xml:space="preserve">نهج الاستقلال صيادة المنستير </t>
  </si>
  <si>
    <t>badel bel i20 9878</t>
  </si>
  <si>
    <t>160 EURO LE 21/08 + 20 EU LE 24/08</t>
  </si>
  <si>
    <t>2560 le 15/08 +840 le 27/08+770</t>
  </si>
  <si>
    <t xml:space="preserve">jabha ahla w ahla </t>
  </si>
  <si>
    <t>بنزرت</t>
  </si>
  <si>
    <t>500+1500+400</t>
  </si>
  <si>
    <t>7+13+10</t>
  </si>
  <si>
    <t>800+250+500</t>
  </si>
  <si>
    <t>800+50</t>
  </si>
  <si>
    <t>moufid elajili</t>
  </si>
  <si>
    <t>04104613</t>
  </si>
  <si>
    <t>22AF37634</t>
  </si>
  <si>
    <t>saber said</t>
  </si>
  <si>
    <t>06830106</t>
  </si>
  <si>
    <t>130769101673</t>
  </si>
  <si>
    <t>540+20lavage</t>
  </si>
  <si>
    <t>نهج غاندي صيادة المنستير</t>
  </si>
  <si>
    <t>salwa kiban</t>
  </si>
  <si>
    <t>06947961</t>
  </si>
  <si>
    <t>14/172919</t>
  </si>
  <si>
    <t xml:space="preserve">1000 caution </t>
  </si>
  <si>
    <t>nejah bourawi</t>
  </si>
  <si>
    <t>04115384</t>
  </si>
  <si>
    <t>22AA16172</t>
  </si>
  <si>
    <t xml:space="preserve">FEHA ESSENCE </t>
  </si>
  <si>
    <t>06881460</t>
  </si>
  <si>
    <t>ESSENCE A9AL MIN CHTAR BI CHALTA</t>
  </si>
  <si>
    <t>ACHREF EL MANDHOUJ</t>
  </si>
  <si>
    <t>9+3</t>
  </si>
  <si>
    <t>300+150+200+120+120+100</t>
  </si>
  <si>
    <t>mouhamed eltaHher elhaj hssine</t>
  </si>
  <si>
    <t>1980 LE 06/09</t>
  </si>
  <si>
    <t>CHANGEMENT PAR 187</t>
  </si>
  <si>
    <t>300+150+200+120+120</t>
  </si>
  <si>
    <t xml:space="preserve">MARWA EL KORBI </t>
  </si>
  <si>
    <t>06917046</t>
  </si>
  <si>
    <t>14/88785</t>
  </si>
  <si>
    <t xml:space="preserve">نهج الميناء صيادة المنستير </t>
  </si>
  <si>
    <t xml:space="preserve">IMED EL AYARI </t>
  </si>
  <si>
    <t>3+hh</t>
  </si>
  <si>
    <t>100+530</t>
  </si>
  <si>
    <t xml:space="preserve">800 dt caution </t>
  </si>
  <si>
    <t xml:space="preserve">قصر هلال - المنستير </t>
  </si>
  <si>
    <t>FAZED EL 3AJLA W RAKEB O5RA JDIDA</t>
  </si>
  <si>
    <t>MONGIA ZAGIYA</t>
  </si>
  <si>
    <t>8II038I30I41</t>
  </si>
  <si>
    <t>520+16j acc 200+200+560 DONC KHALES RESTE 10J</t>
  </si>
  <si>
    <t>4+31+61</t>
  </si>
  <si>
    <t>630+90</t>
  </si>
  <si>
    <t>30 + 9+30</t>
  </si>
  <si>
    <t>2000+1500 le 30/08</t>
  </si>
  <si>
    <t>13+5+11+16+5+1</t>
  </si>
  <si>
    <t>2000 + 2000 le 16/08</t>
  </si>
  <si>
    <t>10+9</t>
  </si>
  <si>
    <t>2000+1160</t>
  </si>
  <si>
    <t>walif taaem</t>
  </si>
  <si>
    <t>11966101</t>
  </si>
  <si>
    <t>05/109257</t>
  </si>
  <si>
    <t>helmi dhawi</t>
  </si>
  <si>
    <t>160+20lavag</t>
  </si>
  <si>
    <t>elhabib elajili</t>
  </si>
  <si>
    <t>06790288</t>
  </si>
  <si>
    <t>09023620067</t>
  </si>
  <si>
    <t>نهج باستور عدد18 صيادة</t>
  </si>
  <si>
    <t>20ATB5424</t>
  </si>
  <si>
    <t>6+2+1</t>
  </si>
  <si>
    <t>ELHAJ SAMI</t>
  </si>
  <si>
    <t>06801037</t>
  </si>
  <si>
    <t>23AW15435</t>
  </si>
  <si>
    <t>510</t>
  </si>
  <si>
    <t>?/04/2024</t>
  </si>
  <si>
    <t>dans la prolongation jusqua 20/11</t>
  </si>
  <si>
    <t>sonia elsakli</t>
  </si>
  <si>
    <t>246 tu 441</t>
  </si>
  <si>
    <t>06895820</t>
  </si>
  <si>
    <t>14/92649</t>
  </si>
  <si>
    <t>نهج علي البلهوان صيادة</t>
  </si>
  <si>
    <t>600+240</t>
  </si>
  <si>
    <t>240????</t>
  </si>
  <si>
    <t>kamel bzewich</t>
  </si>
  <si>
    <t>200+150</t>
  </si>
  <si>
    <t>5alasna 320 fel 9dim</t>
  </si>
  <si>
    <t>96464365</t>
  </si>
  <si>
    <t>nebil hssine</t>
  </si>
  <si>
    <t>mouhamed elhedi hssine</t>
  </si>
  <si>
    <t>04152450</t>
  </si>
  <si>
    <t>14049374</t>
  </si>
  <si>
    <t>14/185286</t>
  </si>
  <si>
    <t>1800+1800</t>
  </si>
  <si>
    <t>ALA EDINE ELDIMASSI</t>
  </si>
  <si>
    <t>5+11</t>
  </si>
  <si>
    <t>06954221</t>
  </si>
  <si>
    <t>14/133837</t>
  </si>
  <si>
    <t xml:space="preserve">قصر هلال المنستير </t>
  </si>
  <si>
    <t>ADEL BIN LAMINE</t>
  </si>
  <si>
    <t xml:space="preserve">نهج بياش عدد 01 صيادة </t>
  </si>
  <si>
    <t>mahdi eltoumi</t>
  </si>
  <si>
    <t>ATEF ELJERBI</t>
  </si>
  <si>
    <t>06801165</t>
  </si>
  <si>
    <t>19AL13112</t>
  </si>
  <si>
    <t>isam eldine bougzella</t>
  </si>
  <si>
    <t>14/98086</t>
  </si>
  <si>
    <t>500+30</t>
  </si>
  <si>
    <t>1000 caution</t>
  </si>
  <si>
    <t>khaled el askri</t>
  </si>
  <si>
    <t>DANS PROLONGATION JUSQUA 29/07</t>
  </si>
  <si>
    <t>60+190</t>
  </si>
  <si>
    <t>elsaafi fawzi</t>
  </si>
  <si>
    <t>04175998</t>
  </si>
  <si>
    <t>270+80 ESSENCE</t>
  </si>
  <si>
    <t>mouhamed elmealell</t>
  </si>
  <si>
    <t>14029547</t>
  </si>
  <si>
    <t>14/184796</t>
  </si>
  <si>
    <t>rayen marzouk</t>
  </si>
  <si>
    <t>14055968</t>
  </si>
  <si>
    <t>14/187215</t>
  </si>
  <si>
    <t>نهج ابن المقفع قصر هلال</t>
  </si>
  <si>
    <t>ammar hamdi</t>
  </si>
  <si>
    <t>amine beltayeb</t>
  </si>
  <si>
    <t>P869514NG</t>
  </si>
  <si>
    <t>A5604-26088005</t>
  </si>
  <si>
    <t>SAINT LAURENT</t>
  </si>
  <si>
    <t>14006781</t>
  </si>
  <si>
    <t>14/164596</t>
  </si>
  <si>
    <t>نهج علي بوغزالة عدد05 قصر هلال</t>
  </si>
  <si>
    <t>53</t>
  </si>
  <si>
    <t xml:space="preserve">3MAL ACCIDENT </t>
  </si>
  <si>
    <t>70+40E</t>
  </si>
  <si>
    <t>JABHA MIN EL MARKEZ 3TAWAHA EL CHKOUN ISOUK SANS PERMIS</t>
  </si>
  <si>
    <t>IBTISSEM KRIDIH</t>
  </si>
  <si>
    <t>06990430</t>
  </si>
  <si>
    <t>14/140020</t>
  </si>
  <si>
    <t>RAMI HSSINE</t>
  </si>
  <si>
    <t>06934401</t>
  </si>
  <si>
    <t>14/127332</t>
  </si>
  <si>
    <t>1570 KHALES LE 21/11 3TANA 30DT ZAYDA</t>
  </si>
  <si>
    <t>130</t>
  </si>
  <si>
    <t>KHALES LE 21/11 300</t>
  </si>
  <si>
    <t>37نهج علي سليمان صيادة</t>
  </si>
  <si>
    <t>246 TU 440</t>
  </si>
  <si>
    <t>0753765637</t>
  </si>
  <si>
    <t>MOHAMED RAMZI ELAJILI</t>
  </si>
  <si>
    <t>06856619</t>
  </si>
  <si>
    <t>14/65316</t>
  </si>
  <si>
    <t>HAMADI KAHLA</t>
  </si>
  <si>
    <t>04009264</t>
  </si>
  <si>
    <t>00/430996</t>
  </si>
  <si>
    <t>نهج البرتقال عدد 97 طبلبة المنستير</t>
  </si>
  <si>
    <t>نهج الرباط لمطة المنستير</t>
  </si>
  <si>
    <t>1000+800</t>
  </si>
  <si>
    <t>2+3+4</t>
  </si>
  <si>
    <t>550+350+20lavg</t>
  </si>
  <si>
    <t>3and walid</t>
  </si>
  <si>
    <t>oussama haddad</t>
  </si>
  <si>
    <t>H133643</t>
  </si>
  <si>
    <t>22AB47016</t>
  </si>
  <si>
    <t>CHAKER JAAFER YOUNES</t>
  </si>
  <si>
    <t>06780067</t>
  </si>
  <si>
    <t>18AR40542</t>
  </si>
  <si>
    <t>MOUHAMED ELFERHAN HAMZA</t>
  </si>
  <si>
    <t>06903967</t>
  </si>
  <si>
    <t>14/87243</t>
  </si>
  <si>
    <t>نهج دكتور عبد العزيز الحجري بوحجر</t>
  </si>
  <si>
    <t xml:space="preserve">شارع الحرية السواسي المهدية </t>
  </si>
  <si>
    <t>06873068</t>
  </si>
  <si>
    <t>8+2+6+*+16+15</t>
  </si>
  <si>
    <t>1100</t>
  </si>
  <si>
    <t>ANCIEN 1000+170- ACC 500 DT LE 26/11</t>
  </si>
  <si>
    <t>11+18</t>
  </si>
  <si>
    <t>30+30+17+14+30+30</t>
  </si>
  <si>
    <t>350 cheq</t>
  </si>
  <si>
    <t>20lavg</t>
  </si>
  <si>
    <t>500+130</t>
  </si>
  <si>
    <t>6+3+3</t>
  </si>
  <si>
    <t>nasri nadia</t>
  </si>
  <si>
    <t>14نهج بغداد قبلي</t>
  </si>
  <si>
    <t>020493200552</t>
  </si>
  <si>
    <t xml:space="preserve">elajili ibrahim </t>
  </si>
  <si>
    <t>AYMAN KERKINI</t>
  </si>
  <si>
    <t>8+22</t>
  </si>
  <si>
    <t>160+300+100</t>
  </si>
  <si>
    <t>3+19</t>
  </si>
  <si>
    <t xml:space="preserve">MOUHAMED AMINE JOOBER </t>
  </si>
  <si>
    <t>06853829</t>
  </si>
  <si>
    <t>AMMAR JOOBER</t>
  </si>
  <si>
    <t>06906433</t>
  </si>
  <si>
    <t xml:space="preserve">FAYCEL ZARRED </t>
  </si>
  <si>
    <t>12+3</t>
  </si>
  <si>
    <t>12+2+3+1</t>
  </si>
  <si>
    <t>300+150+200+120+120+100+400+240</t>
  </si>
  <si>
    <t>410+120</t>
  </si>
  <si>
    <t>FAYCEL CHERIA</t>
  </si>
  <si>
    <t>04187538</t>
  </si>
  <si>
    <t>14/31286</t>
  </si>
  <si>
    <t>5thineha w raja3nehelou</t>
  </si>
  <si>
    <t>RANIM EL NAIJA</t>
  </si>
  <si>
    <t>14072820</t>
  </si>
  <si>
    <t>1830658927</t>
  </si>
  <si>
    <t>800+20LAVG</t>
  </si>
  <si>
    <t>aymen hssan</t>
  </si>
  <si>
    <t>06885276</t>
  </si>
  <si>
    <t>14/71402</t>
  </si>
  <si>
    <t>54324651</t>
  </si>
  <si>
    <t>yassine ben kamel eddine soissi</t>
  </si>
  <si>
    <t>20EH10622</t>
  </si>
  <si>
    <t>21AG15878</t>
  </si>
  <si>
    <t xml:space="preserve">1000DT +1000 EURO LE16/08  </t>
  </si>
  <si>
    <t xml:space="preserve">fel 9dim n7ebou menou 50e w pour 5 j 300e donc nraj3oulou 650 e nemchiw 5alsin </t>
  </si>
  <si>
    <t xml:space="preserve">1000 e caution </t>
  </si>
  <si>
    <t>ACC 4000 LE 13/08</t>
  </si>
  <si>
    <t>20+6</t>
  </si>
  <si>
    <t>2800+800</t>
  </si>
  <si>
    <t>walid khamar</t>
  </si>
  <si>
    <t>9921005048</t>
  </si>
  <si>
    <t>21ADO5333</t>
  </si>
  <si>
    <t xml:space="preserve">fawzia jalled </t>
  </si>
  <si>
    <t>06883087</t>
  </si>
  <si>
    <t>29078801177</t>
  </si>
  <si>
    <t>1310 le 15/08 +1000 le 17/08</t>
  </si>
  <si>
    <t>نهج 02 مارس 1934 صيادة</t>
  </si>
  <si>
    <t>8+15</t>
  </si>
  <si>
    <t>Mazel ma5alasch 15j bel 6272+mazel ma5alasch 8j bel 186</t>
  </si>
  <si>
    <t xml:space="preserve">avant 8j avec 186 </t>
  </si>
  <si>
    <t>el hedi doss</t>
  </si>
  <si>
    <t>14835705</t>
  </si>
  <si>
    <t>22AZ17188</t>
  </si>
  <si>
    <t xml:space="preserve">HICHEM DOSS </t>
  </si>
  <si>
    <t>00286013</t>
  </si>
  <si>
    <t>1500 le 09/08 +460 le 16/08</t>
  </si>
  <si>
    <t xml:space="preserve">نهج علي إسماعيل حي الرياض </t>
  </si>
  <si>
    <t>après avec 6249</t>
  </si>
  <si>
    <t>حارة المنشية صيادة المنستير</t>
  </si>
  <si>
    <t>CHIRIN HEGAZY</t>
  </si>
  <si>
    <t>191094152900</t>
  </si>
  <si>
    <t>houssem edine charki</t>
  </si>
  <si>
    <t>450 le 15/08</t>
  </si>
  <si>
    <t xml:space="preserve">نهج الطيب المهيري لمطة </t>
  </si>
  <si>
    <t>1000 +600 le 17/08</t>
  </si>
  <si>
    <t>sliman wissem</t>
  </si>
  <si>
    <t>الدوالي قفصة</t>
  </si>
  <si>
    <t>500+50E+500+300</t>
  </si>
  <si>
    <t>prolongation 2j</t>
  </si>
  <si>
    <t>BELAID JOMAA</t>
  </si>
  <si>
    <t>05506934</t>
  </si>
  <si>
    <t>09/223648</t>
  </si>
  <si>
    <t xml:space="preserve">3 CHALTAT </t>
  </si>
  <si>
    <t>2+13</t>
  </si>
  <si>
    <t>MAURANE HASSINE</t>
  </si>
  <si>
    <t>850=250E</t>
  </si>
  <si>
    <t>1390</t>
  </si>
  <si>
    <t>4+4+11+4+2</t>
  </si>
  <si>
    <t>16+1</t>
  </si>
  <si>
    <t>1390+90</t>
  </si>
  <si>
    <t>16+1+6</t>
  </si>
  <si>
    <t>2700</t>
  </si>
  <si>
    <t>chtar</t>
  </si>
  <si>
    <t>480+260euro</t>
  </si>
  <si>
    <t xml:space="preserve">نهج القراعية صيادة المنستير </t>
  </si>
  <si>
    <t>224 TU 7461</t>
  </si>
  <si>
    <t>400euro</t>
  </si>
  <si>
    <t xml:space="preserve">JABHA NAIM MIN TOUNES </t>
  </si>
  <si>
    <t>HAZHALHA LKARHBA  AHLA W AHLA L TOUNES</t>
  </si>
  <si>
    <t>MYRIAM SOUALAH</t>
  </si>
  <si>
    <t>12+1</t>
  </si>
  <si>
    <t>22AY59310</t>
  </si>
  <si>
    <t>RYMENE KRIFA</t>
  </si>
  <si>
    <t>23AJ32270</t>
  </si>
  <si>
    <t xml:space="preserve">500 euro </t>
  </si>
  <si>
    <t xml:space="preserve">حي القرعية صيادة المنستير  </t>
  </si>
  <si>
    <t>mouhamed ahmed el abed</t>
  </si>
  <si>
    <t>06785427</t>
  </si>
  <si>
    <t>09/71000</t>
  </si>
  <si>
    <t xml:space="preserve">نهج علي البلهوان المكنين </t>
  </si>
  <si>
    <t xml:space="preserve">ala eddine el abed </t>
  </si>
  <si>
    <t>06955872</t>
  </si>
  <si>
    <t>62012168-9</t>
  </si>
  <si>
    <t>1300 le 29/08</t>
  </si>
  <si>
    <t>10+13+7</t>
  </si>
  <si>
    <t>871294110793</t>
  </si>
  <si>
    <t>1000+2240+50euro</t>
  </si>
  <si>
    <t>690 3ALA ATEF EL MANEII</t>
  </si>
  <si>
    <t xml:space="preserve">لمطة المنستير </t>
  </si>
  <si>
    <t xml:space="preserve">AMIRA YOUNES </t>
  </si>
  <si>
    <t xml:space="preserve">شارع الحبيب بورقيبة صيادة </t>
  </si>
  <si>
    <t>7+13</t>
  </si>
  <si>
    <t>changement 1245</t>
  </si>
  <si>
    <t xml:space="preserve">DHIA EDDINE CHAKROUN </t>
  </si>
  <si>
    <t xml:space="preserve">abed el waheb jguirime </t>
  </si>
  <si>
    <t>06977201</t>
  </si>
  <si>
    <t xml:space="preserve">نهج سيدي عمار صيادة المنستير </t>
  </si>
  <si>
    <t xml:space="preserve">BOUZID EL GUITARI </t>
  </si>
  <si>
    <t>23AB62386</t>
  </si>
  <si>
    <t xml:space="preserve">NADIA EL JALLED </t>
  </si>
  <si>
    <t>00391125</t>
  </si>
  <si>
    <t>990578200076</t>
  </si>
  <si>
    <t xml:space="preserve">نهج اسد ابن الفرات صيادة المنستير </t>
  </si>
  <si>
    <t>MOUNA HADJ SAID</t>
  </si>
  <si>
    <t>280 LE 28/08 +280 le 30/08</t>
  </si>
  <si>
    <t>acc 1200 le 27/08 +400 le 01/08</t>
  </si>
  <si>
    <t>EHSEN HADJ SAID</t>
  </si>
  <si>
    <t>09049080</t>
  </si>
  <si>
    <t>23AA59095</t>
  </si>
  <si>
    <t xml:space="preserve">FEKRI JGUERIM </t>
  </si>
  <si>
    <t>16A548159</t>
  </si>
  <si>
    <t xml:space="preserve">MOUHAMED AMINE KACEM </t>
  </si>
  <si>
    <t>06851777</t>
  </si>
  <si>
    <t>14/66251</t>
  </si>
  <si>
    <t xml:space="preserve">نهج حلق الوادي قصر هلال </t>
  </si>
  <si>
    <t>160+300+100+140+490+300+150+280+200+200+560+400+200+420</t>
  </si>
  <si>
    <t>520+16j acc 200+200+560 DONC KHALES RESTE 10J acc 400dtREST TOT 200 +15J acc 200 acc 420 rest tot 400</t>
  </si>
  <si>
    <t>rafika mheni</t>
  </si>
  <si>
    <t>2+3+1</t>
  </si>
  <si>
    <t>15+2</t>
  </si>
  <si>
    <t>khouloud elghoryani</t>
  </si>
  <si>
    <t>14754073</t>
  </si>
  <si>
    <t>01/437540</t>
  </si>
  <si>
    <t>نهج ياقوت الحموي سكرة اريانة</t>
  </si>
  <si>
    <t>kamel eltilouch</t>
  </si>
  <si>
    <t>06931372</t>
  </si>
  <si>
    <t>23AO97349</t>
  </si>
  <si>
    <t>18307 KLM</t>
  </si>
  <si>
    <t xml:space="preserve">نهج الكدحي الرياض 2 قصر هلال </t>
  </si>
  <si>
    <t>mustapha zaguia</t>
  </si>
  <si>
    <t>04193830</t>
  </si>
  <si>
    <t>14/48777</t>
  </si>
  <si>
    <t>نهج جالطة قصر هلال</t>
  </si>
  <si>
    <t>ben lamir abdelhakim</t>
  </si>
  <si>
    <t>21CK34478</t>
  </si>
  <si>
    <t>15AC66998</t>
  </si>
  <si>
    <t>REMPLACER 6729 POUR VISITE TECHNIQUE</t>
  </si>
  <si>
    <t>SASSI FAKER</t>
  </si>
  <si>
    <t>DANS PROLONGATION JUSQU4A 10/12</t>
  </si>
  <si>
    <t>06785189</t>
  </si>
  <si>
    <t>52003-060281-06</t>
  </si>
  <si>
    <t>ACC 400 LE 26/11</t>
  </si>
  <si>
    <t>11+30</t>
  </si>
  <si>
    <t>1500 +1500</t>
  </si>
  <si>
    <t>KAREM ELJALED</t>
  </si>
  <si>
    <t>00392846</t>
  </si>
  <si>
    <t>16AO19390</t>
  </si>
  <si>
    <t>96نهج الاستقلال صيادة</t>
  </si>
  <si>
    <t>06934644</t>
  </si>
  <si>
    <t>08/85326</t>
  </si>
  <si>
    <t>300E CAUTION</t>
  </si>
  <si>
    <t>80+60</t>
  </si>
  <si>
    <t>2+3+4+3+2</t>
  </si>
  <si>
    <t>PAYE</t>
  </si>
  <si>
    <t>PAYE 420</t>
  </si>
  <si>
    <t>abdelhakim ben amir</t>
  </si>
  <si>
    <t>hela lajili</t>
  </si>
  <si>
    <t>HYONDAI</t>
  </si>
  <si>
    <t>14AM15361</t>
  </si>
  <si>
    <t>MOUHAMED MOUHEB LAJILI</t>
  </si>
  <si>
    <t>14/184065</t>
  </si>
  <si>
    <t>wael kraem</t>
  </si>
  <si>
    <t xml:space="preserve">حي القراعية صيادة </t>
  </si>
  <si>
    <t>houssem edine charki lamti</t>
  </si>
  <si>
    <t>tu 8456</t>
  </si>
  <si>
    <t>MOUHAMED NABIL JMAEL</t>
  </si>
  <si>
    <t>06357685</t>
  </si>
  <si>
    <t>01/296582</t>
  </si>
  <si>
    <t>boubaker mondher</t>
  </si>
  <si>
    <t>10+4+4</t>
  </si>
  <si>
    <t>17+5</t>
  </si>
  <si>
    <t>FAKER SASSI</t>
  </si>
  <si>
    <t>majdi megdich</t>
  </si>
  <si>
    <t>HYANDAI</t>
  </si>
  <si>
    <t>transfer aller retour par rami</t>
  </si>
  <si>
    <t xml:space="preserve">نهج المنضور الحي الجديد صيادة </t>
  </si>
  <si>
    <t>YASSMINE SAIID</t>
  </si>
  <si>
    <t>10/00</t>
  </si>
  <si>
    <t xml:space="preserve">نهج الهادي شاكر لمطة </t>
  </si>
  <si>
    <t>jaafer megdich</t>
  </si>
  <si>
    <t>06848184</t>
  </si>
  <si>
    <t>BLOC MAHDI</t>
  </si>
  <si>
    <t xml:space="preserve">ZIED MIGEW </t>
  </si>
  <si>
    <t>13/04/2013</t>
  </si>
  <si>
    <t xml:space="preserve">نهج عبد السلام صيادة المنستير </t>
  </si>
  <si>
    <t xml:space="preserve">SAMI EL HAJ </t>
  </si>
  <si>
    <t xml:space="preserve">نهج عبد الجبار العيادي صيادة </t>
  </si>
  <si>
    <t>160+300+100+200+150</t>
  </si>
  <si>
    <t>17H30</t>
  </si>
  <si>
    <t>17H00</t>
  </si>
  <si>
    <t>300PAYE</t>
  </si>
  <si>
    <t>changement contrat</t>
  </si>
  <si>
    <t>100+180+40+200</t>
  </si>
  <si>
    <t>MAHDI EL JLASSI</t>
  </si>
  <si>
    <t>04137109</t>
  </si>
  <si>
    <t>14/17587</t>
  </si>
  <si>
    <t>129/03/1989</t>
  </si>
  <si>
    <t xml:space="preserve">حي الثاني 188 المنستير </t>
  </si>
  <si>
    <t>HAMDI EL MSOLLI</t>
  </si>
  <si>
    <t>chaima el raboudi</t>
  </si>
  <si>
    <t>EBTIHEL EL KAFI</t>
  </si>
  <si>
    <t>07690292</t>
  </si>
  <si>
    <t xml:space="preserve">03اوت المنستير </t>
  </si>
  <si>
    <t>FARID FATHALLAH</t>
  </si>
  <si>
    <t>04199968</t>
  </si>
  <si>
    <t>14/130694</t>
  </si>
  <si>
    <t xml:space="preserve">نهج ابن الجزار قصيبة المديوني </t>
  </si>
  <si>
    <t>AMINE MNASSRI</t>
  </si>
  <si>
    <t>H274774</t>
  </si>
  <si>
    <t>20AF60925</t>
  </si>
  <si>
    <t xml:space="preserve">قفصة </t>
  </si>
  <si>
    <t xml:space="preserve">ELHADI MILED </t>
  </si>
  <si>
    <t>06817261</t>
  </si>
  <si>
    <t>14/50496</t>
  </si>
  <si>
    <t>MALEK HAMDOUNI</t>
  </si>
  <si>
    <t>142162740</t>
  </si>
  <si>
    <t>240+240 ancien</t>
  </si>
  <si>
    <t xml:space="preserve">NAIM EL BARKOUS </t>
  </si>
  <si>
    <t>08688256</t>
  </si>
  <si>
    <t>16AU2254</t>
  </si>
  <si>
    <t xml:space="preserve">أولاد  مولاهم السواسي المهدية </t>
  </si>
  <si>
    <t>MOUHAMED RIADH ELSALHI</t>
  </si>
  <si>
    <t>changement voiture (7460)</t>
  </si>
  <si>
    <t xml:space="preserve">ABDELWAHED ROMDHANE </t>
  </si>
  <si>
    <t>04190394</t>
  </si>
  <si>
    <t>149-546</t>
  </si>
  <si>
    <t>2400 payée</t>
  </si>
  <si>
    <t>نهج طارق ابن زياد قصيبة المديوني المنستير</t>
  </si>
  <si>
    <t xml:space="preserve">rabiaa aissa </t>
  </si>
  <si>
    <t>248 TU 976</t>
  </si>
  <si>
    <t>223 TU9307</t>
  </si>
  <si>
    <t>80+100 fl 9dim</t>
  </si>
  <si>
    <t xml:space="preserve">sirine simene </t>
  </si>
  <si>
    <t>14001882</t>
  </si>
  <si>
    <t>14/153632</t>
  </si>
  <si>
    <t>نهج الحصري  قصر هلال</t>
  </si>
  <si>
    <t>IDRISS EL CHAWECH</t>
  </si>
  <si>
    <t>06960100</t>
  </si>
  <si>
    <t>14/115252</t>
  </si>
  <si>
    <t>نهج السلام حي بءر بوطزة المكنين</t>
  </si>
  <si>
    <t>abdelmagid el chawech</t>
  </si>
  <si>
    <t xml:space="preserve"> 06/05/2024</t>
  </si>
  <si>
    <t>1080+300 slaf</t>
  </si>
  <si>
    <t xml:space="preserve">منزل التميم نابل </t>
  </si>
  <si>
    <t>williams jason lamout</t>
  </si>
  <si>
    <t>655049892</t>
  </si>
  <si>
    <t>000038193208</t>
  </si>
  <si>
    <t>05/13/2022</t>
  </si>
  <si>
    <t>Nabil aissa</t>
  </si>
  <si>
    <t xml:space="preserve">نهج مفتاح جقيريم صيادة </t>
  </si>
  <si>
    <t xml:space="preserve">ABDERRAZAK LAJILI </t>
  </si>
  <si>
    <t>10/072017</t>
  </si>
  <si>
    <t>CAHIER CREDIT</t>
  </si>
  <si>
    <t xml:space="preserve">MOUHAMED NUIRA </t>
  </si>
  <si>
    <t>420+400</t>
  </si>
  <si>
    <t>04194658</t>
  </si>
  <si>
    <t>14/22101</t>
  </si>
  <si>
    <t xml:space="preserve">12نهج بوقطفة طبلبة </t>
  </si>
  <si>
    <t>80+50</t>
  </si>
  <si>
    <t xml:space="preserve">najeh el suissi </t>
  </si>
  <si>
    <t>910</t>
  </si>
  <si>
    <t xml:space="preserve">plain essance prochaine fois </t>
  </si>
  <si>
    <t xml:space="preserve">57نهج محمد علي الحامي صيادة </t>
  </si>
  <si>
    <t xml:space="preserve">IHEB MILED </t>
  </si>
  <si>
    <t xml:space="preserve">bachir ben salah </t>
  </si>
  <si>
    <t>2100+980</t>
  </si>
  <si>
    <t>06979764</t>
  </si>
  <si>
    <t>14/159705</t>
  </si>
  <si>
    <t>45</t>
  </si>
  <si>
    <t>نهج زرمدين قصر هلال</t>
  </si>
  <si>
    <t>400+20lavage +20essance</t>
  </si>
  <si>
    <t>OLFA ELLAMTI</t>
  </si>
  <si>
    <t>14700886</t>
  </si>
  <si>
    <t>17AI145692</t>
  </si>
  <si>
    <t xml:space="preserve">نهج عبد الله المهدي لمطة </t>
  </si>
  <si>
    <t xml:space="preserve">MARWEN BOUDHAWIA </t>
  </si>
  <si>
    <t>05024809</t>
  </si>
  <si>
    <t xml:space="preserve">2400 par virement+5250 </t>
  </si>
  <si>
    <t xml:space="preserve">hassin el chahed </t>
  </si>
  <si>
    <t>14043481</t>
  </si>
  <si>
    <t>16/115034</t>
  </si>
  <si>
    <t xml:space="preserve">نهج الطيب المهيري المكنين </t>
  </si>
  <si>
    <t xml:space="preserve">hassan el chahed </t>
  </si>
  <si>
    <t>14044675</t>
  </si>
  <si>
    <t>16/114614</t>
  </si>
  <si>
    <t>WIDED MARZOU</t>
  </si>
  <si>
    <t>068536654</t>
  </si>
  <si>
    <t>oussama suissi</t>
  </si>
  <si>
    <t xml:space="preserve">AHMED BEN GAYDA </t>
  </si>
  <si>
    <t>06840094</t>
  </si>
  <si>
    <t>14/65433</t>
  </si>
  <si>
    <t xml:space="preserve">MONTADHAR BOUBAKER </t>
  </si>
  <si>
    <t xml:space="preserve">Bassem hamza </t>
  </si>
  <si>
    <t xml:space="preserve">SAMI EL CHAMLI </t>
  </si>
  <si>
    <t>17/012025</t>
  </si>
  <si>
    <t xml:space="preserve">نهج خير الدين قصر هلال </t>
  </si>
  <si>
    <t xml:space="preserve">AHMED BEN MOUHAMED KARIM </t>
  </si>
  <si>
    <t xml:space="preserve">SCODA </t>
  </si>
  <si>
    <t>05010231</t>
  </si>
  <si>
    <t>14/229892</t>
  </si>
  <si>
    <t>HYUNDAI I10 B</t>
  </si>
  <si>
    <t>SCODA KUSHAQ B</t>
  </si>
  <si>
    <t>Virtus TSI B</t>
  </si>
  <si>
    <t>Virtus TSI G</t>
  </si>
  <si>
    <t>SUZUKI SWIFT B (BT)</t>
  </si>
  <si>
    <t>SUZUKI SWIFT O (BT)</t>
  </si>
  <si>
    <t>SUZUKI SWIFT N (BT)</t>
  </si>
  <si>
    <t>HYANDAI I10 G</t>
  </si>
  <si>
    <t>HYANDAI I10 N</t>
  </si>
  <si>
    <t>KIA PIKANTO B</t>
  </si>
  <si>
    <t>KIA PIKANTO N</t>
  </si>
  <si>
    <t>MARQUE VOITURE</t>
  </si>
  <si>
    <t>DATE DEPART</t>
  </si>
  <si>
    <t>MATRUCULATION</t>
  </si>
  <si>
    <t>DATE RETOUR</t>
  </si>
  <si>
    <t>REMARQUE</t>
  </si>
  <si>
    <t xml:space="preserve">changement voiture </t>
  </si>
  <si>
    <t xml:space="preserve">el mouez boubaker </t>
  </si>
  <si>
    <t>540+600+300</t>
  </si>
  <si>
    <t>04191814</t>
  </si>
  <si>
    <t>10نهج طارق ابن زياد صيادة</t>
  </si>
  <si>
    <t xml:space="preserve">MOUHAMED ELNACEUR SLIMANE </t>
  </si>
  <si>
    <t>06861483</t>
  </si>
  <si>
    <t>14/69745</t>
  </si>
  <si>
    <t>280+140+70</t>
  </si>
  <si>
    <t>1700+500</t>
  </si>
  <si>
    <t>**</t>
  </si>
  <si>
    <t>4+10+3</t>
  </si>
  <si>
    <t xml:space="preserve">HAMZA DHEKOUAN </t>
  </si>
  <si>
    <t xml:space="preserve">khira errahal </t>
  </si>
  <si>
    <t>04577181</t>
  </si>
  <si>
    <t>22/97021</t>
  </si>
  <si>
    <t>إقامة الازمرد بلوك 1 شقة 3 العوينة تونس</t>
  </si>
  <si>
    <t xml:space="preserve">NABIL ABDELLATIF </t>
  </si>
  <si>
    <t>246 tu 1840</t>
  </si>
  <si>
    <t>02740254</t>
  </si>
  <si>
    <t xml:space="preserve">36نهج 09 افريل 1938 صيادة </t>
  </si>
  <si>
    <t>87556</t>
  </si>
  <si>
    <t>40460</t>
  </si>
  <si>
    <t>50460</t>
  </si>
  <si>
    <t>85055</t>
  </si>
  <si>
    <t>39302</t>
  </si>
  <si>
    <t>49302</t>
  </si>
  <si>
    <t xml:space="preserve">CLIO                  227 TU 3724 N     </t>
  </si>
  <si>
    <t>96252</t>
  </si>
  <si>
    <t>124591</t>
  </si>
  <si>
    <t>79720</t>
  </si>
  <si>
    <t>104750</t>
  </si>
  <si>
    <t>61318</t>
  </si>
  <si>
    <t>71318</t>
  </si>
  <si>
    <t>91398</t>
  </si>
  <si>
    <t>65167</t>
  </si>
  <si>
    <t>75167</t>
  </si>
  <si>
    <t>56267</t>
  </si>
  <si>
    <t>66267</t>
  </si>
  <si>
    <t>73675</t>
  </si>
  <si>
    <t>54507</t>
  </si>
  <si>
    <t>64507</t>
  </si>
  <si>
    <t>61860</t>
  </si>
  <si>
    <t>53600</t>
  </si>
  <si>
    <t>63600</t>
  </si>
  <si>
    <t>107365</t>
  </si>
  <si>
    <t>29195</t>
  </si>
  <si>
    <t>39195</t>
  </si>
  <si>
    <t>33151</t>
  </si>
  <si>
    <t>43151</t>
  </si>
  <si>
    <t>20785</t>
  </si>
  <si>
    <t>30785</t>
  </si>
  <si>
    <t>19108</t>
  </si>
  <si>
    <t>29108</t>
  </si>
  <si>
    <t>23633</t>
  </si>
  <si>
    <t>33633</t>
  </si>
  <si>
    <t>10683</t>
  </si>
  <si>
    <t>20683</t>
  </si>
  <si>
    <t>53050</t>
  </si>
  <si>
    <t>63050</t>
  </si>
  <si>
    <t>110900</t>
  </si>
  <si>
    <t>SCODA KUSHAQ             248 TU 976 B</t>
  </si>
  <si>
    <t>FIAT DUBLO             250 TU 6704 G</t>
  </si>
  <si>
    <t>m</t>
  </si>
  <si>
    <t>Ines Bouzaine</t>
  </si>
  <si>
    <t>10H</t>
  </si>
  <si>
    <t>08H</t>
  </si>
  <si>
    <t>09329657</t>
  </si>
  <si>
    <t>09/193804</t>
  </si>
  <si>
    <t>نهج الياقوت حومة الصوافة بو حسينة سوسة</t>
  </si>
  <si>
    <t>Issam eddine werghemmi</t>
  </si>
  <si>
    <t>238TU5216</t>
  </si>
  <si>
    <t>10h50</t>
  </si>
  <si>
    <t>11h</t>
  </si>
  <si>
    <t>20AY44789</t>
  </si>
  <si>
    <t>نهج الاستقلال المكنين المنستير</t>
  </si>
  <si>
    <t>Rafik Werghemmi</t>
  </si>
  <si>
    <t>Mohamed Bouguila</t>
  </si>
  <si>
    <t>233TU7864</t>
  </si>
  <si>
    <t>10h30</t>
  </si>
  <si>
    <t>06/11/205</t>
  </si>
  <si>
    <t>16h30</t>
  </si>
  <si>
    <t>09/045514</t>
  </si>
  <si>
    <t>نهج الحجاج ابن يوسف عدد 15 المكنين</t>
  </si>
  <si>
    <t>َAbdelatti Abed</t>
  </si>
  <si>
    <t>240TU6729</t>
  </si>
  <si>
    <t>09h16</t>
  </si>
  <si>
    <t>13h20</t>
  </si>
  <si>
    <t>نهج أبو القاسم الشابي لمطة المنستير</t>
  </si>
  <si>
    <t>Mohamed Cherchia</t>
  </si>
  <si>
    <t>241TU8453</t>
  </si>
  <si>
    <t>18h55</t>
  </si>
  <si>
    <t>18h</t>
  </si>
  <si>
    <t>14/161057</t>
  </si>
  <si>
    <t>نهج خالد ابن الوليد قصرهلال</t>
  </si>
  <si>
    <t>Mahdi Marzouk</t>
  </si>
  <si>
    <t>231TU6158</t>
  </si>
  <si>
    <t>14h</t>
  </si>
  <si>
    <t>18h50</t>
  </si>
  <si>
    <t>D1D4TJGC3</t>
  </si>
  <si>
    <t>24AQ90691</t>
  </si>
  <si>
    <t>Mohamed Anis Marzouk</t>
  </si>
  <si>
    <t>Majed Lajili</t>
  </si>
  <si>
    <t>Virtus</t>
  </si>
  <si>
    <t>13h11</t>
  </si>
  <si>
    <t>12h45</t>
  </si>
  <si>
    <t>14/76786</t>
  </si>
  <si>
    <t>Tarek Miled</t>
  </si>
  <si>
    <t>18h42</t>
  </si>
  <si>
    <t>17h05</t>
  </si>
  <si>
    <t>14/79672</t>
  </si>
  <si>
    <t>Wissal Mejri</t>
  </si>
  <si>
    <t>22AT4B7493</t>
  </si>
  <si>
    <t>نهج البراهمة جمال المنستير</t>
  </si>
  <si>
    <t>Anissa Ammar</t>
  </si>
  <si>
    <t>238TU3473</t>
  </si>
  <si>
    <t>11h25</t>
  </si>
  <si>
    <t>04h44</t>
  </si>
  <si>
    <t>Farouk Meziani</t>
  </si>
  <si>
    <t>19AO75539</t>
  </si>
  <si>
    <t>Ali Hassine</t>
  </si>
  <si>
    <t>253TU8331</t>
  </si>
  <si>
    <t>10h05</t>
  </si>
  <si>
    <t>11h20</t>
  </si>
  <si>
    <t>14/154639</t>
  </si>
  <si>
    <t>KIA STONIC</t>
  </si>
  <si>
    <t>252TU7976</t>
  </si>
  <si>
    <t>253TU8334</t>
  </si>
  <si>
    <t>SEAT IBIZA</t>
  </si>
  <si>
    <t>256TU5546</t>
  </si>
  <si>
    <t>256TU5550</t>
  </si>
  <si>
    <t>Aymen Bouguila</t>
  </si>
  <si>
    <t>239TU5077</t>
  </si>
  <si>
    <t>13h40</t>
  </si>
  <si>
    <t>08h</t>
  </si>
  <si>
    <t>16AB02709</t>
  </si>
  <si>
    <t>Hamdi El Kerkini</t>
  </si>
  <si>
    <t xml:space="preserve"> Kia Stonic</t>
  </si>
  <si>
    <t>17h</t>
  </si>
  <si>
    <t>FF10L6B45</t>
  </si>
  <si>
    <t>21AU38400</t>
  </si>
  <si>
    <t>Jasser Mbarek</t>
  </si>
  <si>
    <t>238TU1245</t>
  </si>
  <si>
    <t>11h42</t>
  </si>
  <si>
    <t>10h54</t>
  </si>
  <si>
    <t>14/155444</t>
  </si>
  <si>
    <t>حي الصنب المكنين المنستير</t>
  </si>
  <si>
    <t>Oussama saad</t>
  </si>
  <si>
    <t>246TU1394</t>
  </si>
  <si>
    <t>14/162334</t>
  </si>
  <si>
    <t>نهج سيدي أبو سعيد صيادة المنستير</t>
  </si>
  <si>
    <t>Sabrine Maaik</t>
  </si>
  <si>
    <t>244TU187</t>
  </si>
  <si>
    <t>10h02</t>
  </si>
  <si>
    <t>10h32</t>
  </si>
  <si>
    <t>14/106868</t>
  </si>
  <si>
    <t>نهج الشهداء جمال المنستير</t>
  </si>
  <si>
    <t>Ferdaws Bouguila</t>
  </si>
  <si>
    <t>11h30</t>
  </si>
  <si>
    <t>14AW49743</t>
  </si>
  <si>
    <t>Chokri Said</t>
  </si>
  <si>
    <t>17h15</t>
  </si>
  <si>
    <t>16h</t>
  </si>
  <si>
    <t>14/188841</t>
  </si>
  <si>
    <t>Tarek Soued</t>
  </si>
  <si>
    <t>239TU2821</t>
  </si>
  <si>
    <t>05h</t>
  </si>
  <si>
    <t>17h06</t>
  </si>
  <si>
    <t>14/41414</t>
  </si>
  <si>
    <t>نهج محمد المؤدب مهني صيادة المنستير</t>
  </si>
  <si>
    <t>Bouraoui Mejri</t>
  </si>
  <si>
    <t>231TU590</t>
  </si>
  <si>
    <t>10h</t>
  </si>
  <si>
    <t>نهج محمد القدادي بوحسينة سوسة</t>
  </si>
  <si>
    <t>Maher Fredj</t>
  </si>
  <si>
    <t>Saber gaalich</t>
  </si>
  <si>
    <t>hundai</t>
  </si>
  <si>
    <t>17h04</t>
  </si>
  <si>
    <t>نهج بشير بوزويتة قصرهلال</t>
  </si>
  <si>
    <t>Sondes Boujday</t>
  </si>
  <si>
    <t>246TU441</t>
  </si>
  <si>
    <t>11h34</t>
  </si>
  <si>
    <t>18h51</t>
  </si>
  <si>
    <t>CWR2T8LP1</t>
  </si>
  <si>
    <t>Lazhar Bouaalague</t>
  </si>
  <si>
    <t>13h30</t>
  </si>
  <si>
    <t>14/92663</t>
  </si>
  <si>
    <t>نهج الحاج وناس شبيل حي سكرة قصر هلال</t>
  </si>
  <si>
    <t>Haithem Bouaalague</t>
  </si>
  <si>
    <t>جنان الوسط المنطقة السياحية الدخيلة المنستير</t>
  </si>
  <si>
    <t>Nizar Gaalich</t>
  </si>
  <si>
    <t>Monjia Zgaya</t>
  </si>
  <si>
    <t>picanto</t>
  </si>
  <si>
    <t>18h10</t>
  </si>
  <si>
    <t>نهج الطاهر صفر قصرهلال المنستير</t>
  </si>
  <si>
    <t>244TU186</t>
  </si>
  <si>
    <t>14h30</t>
  </si>
  <si>
    <t>15h</t>
  </si>
  <si>
    <t>JLOHFPG71</t>
  </si>
  <si>
    <t>25AF97787</t>
  </si>
  <si>
    <t>21h</t>
  </si>
  <si>
    <t>Zouheir Souid</t>
  </si>
  <si>
    <t xml:space="preserve">نهج ابن الجزار صيادة </t>
  </si>
  <si>
    <t>Tarek ben Abdallah</t>
  </si>
  <si>
    <t>12h55</t>
  </si>
  <si>
    <t>Abdelhak Chemli</t>
  </si>
  <si>
    <t>13h</t>
  </si>
  <si>
    <t>نهج زغوان عدد14قصر هلال</t>
  </si>
  <si>
    <t>Haifa Zaag</t>
  </si>
  <si>
    <t>14/120202</t>
  </si>
  <si>
    <t>29/032013</t>
  </si>
  <si>
    <t>souid zouheir</t>
  </si>
  <si>
    <t>&gt;14/28155</t>
  </si>
  <si>
    <t>Fraj Abdallah</t>
  </si>
  <si>
    <t>09h55</t>
  </si>
  <si>
    <t>&gt;06761997</t>
  </si>
  <si>
    <t>&gt;000475103537</t>
  </si>
  <si>
    <t>نهج احمد قاسم امين صيادة</t>
  </si>
  <si>
    <t>Mahdi mdemaqh</t>
  </si>
  <si>
    <t>17h40</t>
  </si>
  <si>
    <t>&gt;04174397</t>
  </si>
  <si>
    <t>نهج عمر المختار قصر هلال</t>
  </si>
  <si>
    <t>Nour Joobeur</t>
  </si>
  <si>
    <t>10h21</t>
  </si>
  <si>
    <t>10h17</t>
  </si>
  <si>
    <t>14/174445</t>
  </si>
  <si>
    <t>نهج ابن الجزار صيادة المنستير</t>
  </si>
  <si>
    <t>Mounira el charef</t>
  </si>
  <si>
    <t>12h05</t>
  </si>
  <si>
    <t>&gt;04123972</t>
  </si>
  <si>
    <t>&gt;14/2921</t>
  </si>
  <si>
    <t>نهج خالد ابن الوليد قصر هلال</t>
  </si>
  <si>
    <t>Hichem el zarrad</t>
  </si>
  <si>
    <t>&gt;04148369</t>
  </si>
  <si>
    <t>&gt;14/10784</t>
  </si>
  <si>
    <t>Mohamed Amine Ben Salem</t>
  </si>
  <si>
    <t>235TU9878</t>
  </si>
  <si>
    <t>02h</t>
  </si>
  <si>
    <t>&gt;06968812</t>
  </si>
  <si>
    <t>Nasr Sassi</t>
  </si>
  <si>
    <t>SEAT</t>
  </si>
  <si>
    <t>10h20</t>
  </si>
  <si>
    <t>&gt;05016170</t>
  </si>
  <si>
    <t>&gt;2187374</t>
  </si>
  <si>
    <t>نهج ابن خلدون لمطة المنستير</t>
  </si>
  <si>
    <t>Hajer Ezzahar</t>
  </si>
  <si>
    <t>241TU8456</t>
  </si>
  <si>
    <t>K476886</t>
  </si>
  <si>
    <t>11/239664</t>
  </si>
  <si>
    <t>Bassem Miled</t>
  </si>
  <si>
    <t>AA2997697</t>
  </si>
  <si>
    <t>Kacem Miled</t>
  </si>
  <si>
    <t>EA1050284</t>
  </si>
  <si>
    <t>Boubaker Benzarti</t>
  </si>
  <si>
    <t>246TU440</t>
  </si>
  <si>
    <t>17h50</t>
  </si>
  <si>
    <t>&gt;06873706</t>
  </si>
  <si>
    <t>حي الفوز عدد 156 المنستير</t>
  </si>
  <si>
    <t>Abd El Aziz Mlat</t>
  </si>
  <si>
    <t>&gt;06802017</t>
  </si>
  <si>
    <t>14/42052</t>
  </si>
  <si>
    <t>حي العمران عمارة 08شقة 16المنستير</t>
  </si>
  <si>
    <t>Mohamed Saleh Kerkini</t>
  </si>
  <si>
    <t>11h45</t>
  </si>
  <si>
    <t>&gt;06896091</t>
  </si>
  <si>
    <t>&gt;10100113300013</t>
  </si>
  <si>
    <t>إقامة الريان 69ش23المروج بن عروس</t>
  </si>
  <si>
    <t>Rim Seddik</t>
  </si>
  <si>
    <t>16AC84981</t>
  </si>
  <si>
    <t>Guillaume Guitari</t>
  </si>
  <si>
    <t>skoda</t>
  </si>
  <si>
    <t>234TU7461</t>
  </si>
  <si>
    <t>11h33</t>
  </si>
  <si>
    <t>&gt;09038230</t>
  </si>
  <si>
    <t>21AQ63097</t>
  </si>
  <si>
    <t>حي السكك الحديدية صيادة المنستير</t>
  </si>
  <si>
    <t>Mohamed Younes</t>
  </si>
  <si>
    <t>20h</t>
  </si>
  <si>
    <t>&gt;00382748</t>
  </si>
  <si>
    <t>Abdewahhab Mdemagh</t>
  </si>
  <si>
    <t>&gt;04067298</t>
  </si>
  <si>
    <t>Souad Souissi</t>
  </si>
  <si>
    <t>24/112025</t>
  </si>
  <si>
    <t>&gt;04130782</t>
  </si>
  <si>
    <t>Hazem Naaija</t>
  </si>
  <si>
    <t>595-1648310-07</t>
  </si>
  <si>
    <t>Jawher Saidane</t>
  </si>
  <si>
    <t>08h15</t>
  </si>
  <si>
    <t>&gt;04184600</t>
  </si>
  <si>
    <t>Sonia Aziza</t>
  </si>
  <si>
    <t>Atef Boulila</t>
  </si>
  <si>
    <t>17h30</t>
  </si>
  <si>
    <t>&gt;06819710</t>
  </si>
  <si>
    <t>Alhabib Lajili</t>
  </si>
  <si>
    <t>249TU1840</t>
  </si>
  <si>
    <t>09h40</t>
  </si>
  <si>
    <t>&gt;06790288</t>
  </si>
  <si>
    <t>Farouk Sayadi</t>
  </si>
  <si>
    <t>11/11/225</t>
  </si>
  <si>
    <t>08h45</t>
  </si>
  <si>
    <t>07h45</t>
  </si>
  <si>
    <t>&gt;06958765</t>
  </si>
  <si>
    <t>17AQ02165</t>
  </si>
  <si>
    <t>:Mohamed Khames Elmandhouj</t>
  </si>
  <si>
    <t>15h40</t>
  </si>
  <si>
    <t>16h15</t>
  </si>
  <si>
    <t>&gt;04156147</t>
  </si>
  <si>
    <t>14/72870</t>
  </si>
  <si>
    <t>Abdelbasset guitari</t>
  </si>
  <si>
    <t>&gt;04189926</t>
  </si>
  <si>
    <t>14/59734</t>
  </si>
  <si>
    <t>حي سيدي عبد السلام صيادة المنستير</t>
  </si>
  <si>
    <t>Sirine Ammar</t>
  </si>
  <si>
    <t>13h25</t>
  </si>
  <si>
    <t>14BA03601</t>
  </si>
  <si>
    <t>Haithem Slimane</t>
  </si>
  <si>
    <t>248TU976</t>
  </si>
  <si>
    <t>25AJ24349</t>
  </si>
  <si>
    <t>Hajer khalifa</t>
  </si>
  <si>
    <t>24BC44903</t>
  </si>
  <si>
    <t>Chirine Hijazi</t>
  </si>
  <si>
    <t>15h50</t>
  </si>
  <si>
    <t>07h</t>
  </si>
  <si>
    <t>&gt;191094152900</t>
  </si>
  <si>
    <t>Habiba Ben Hamza</t>
  </si>
  <si>
    <t>Hinda El Barguaoui</t>
  </si>
  <si>
    <t>14h25</t>
  </si>
  <si>
    <t>&gt;06979950</t>
  </si>
  <si>
    <t>14/176985</t>
  </si>
  <si>
    <t xml:space="preserve">شارع الهادي نويرة  سقانص المنستير </t>
  </si>
  <si>
    <t>Abd El Atti Abed</t>
  </si>
  <si>
    <t>09h30</t>
  </si>
  <si>
    <t>18h30</t>
  </si>
  <si>
    <t>&gt;06829814</t>
  </si>
  <si>
    <t>Mhamed Ali Mrassi</t>
  </si>
  <si>
    <t>&gt;06780299</t>
  </si>
  <si>
    <t>14/36401</t>
  </si>
  <si>
    <t>نهج 14جانفي خزامة الشرقية سوسة</t>
  </si>
  <si>
    <t>Nour Mrassi</t>
  </si>
  <si>
    <t>EYLN6FNC2</t>
  </si>
  <si>
    <t>23A129454</t>
  </si>
  <si>
    <t>Abdallah el Ktari</t>
  </si>
  <si>
    <t>16h50</t>
  </si>
  <si>
    <t>&gt;04135608</t>
  </si>
  <si>
    <t>24نهج مفتاح جقيريم صيادة</t>
  </si>
  <si>
    <t>Ahmed El ktari</t>
  </si>
  <si>
    <t>&gt;06934403</t>
  </si>
  <si>
    <t>LO5108812X</t>
  </si>
  <si>
    <t>Imen Migaou</t>
  </si>
  <si>
    <t>22h20</t>
  </si>
  <si>
    <t>04h26</t>
  </si>
  <si>
    <t>9نهج علي سليمان صيادة المنستير</t>
  </si>
  <si>
    <t>Adem maaoui</t>
  </si>
  <si>
    <t>YRWXXJTHO</t>
  </si>
  <si>
    <t>20AT87617</t>
  </si>
  <si>
    <t>Walid mhenni</t>
  </si>
  <si>
    <t>234TU7460</t>
  </si>
  <si>
    <t>19h</t>
  </si>
  <si>
    <t>&gt;06898960</t>
  </si>
  <si>
    <t>14/78231</t>
  </si>
  <si>
    <t>Achref Boufarwa</t>
  </si>
  <si>
    <t>229TU6249</t>
  </si>
  <si>
    <t>15h30</t>
  </si>
  <si>
    <t>&gt;06953696</t>
  </si>
  <si>
    <t>B1601-090796-06</t>
  </si>
  <si>
    <t>نهج الهادي نويرة قصرهلال المنستير</t>
  </si>
  <si>
    <t>Mohamed Othmane</t>
  </si>
  <si>
    <t>&gt;06942708</t>
  </si>
  <si>
    <t>Mohamed Ali Lamti</t>
  </si>
  <si>
    <t>04h37</t>
  </si>
  <si>
    <t>&gt;04124949</t>
  </si>
  <si>
    <t>14AN56132</t>
  </si>
  <si>
    <t xml:space="preserve">نهج محمد حفصة لمطة </t>
  </si>
  <si>
    <t>246TU1840</t>
  </si>
  <si>
    <t>18h15</t>
  </si>
  <si>
    <t>09h</t>
  </si>
  <si>
    <t>&gt;06866686</t>
  </si>
  <si>
    <t>&gt;069219775001</t>
  </si>
  <si>
    <t>Michaela Rossi Deborah</t>
  </si>
  <si>
    <t>E4776082</t>
  </si>
  <si>
    <t>&gt;005486390006</t>
  </si>
  <si>
    <t>Chiheb Manaii</t>
  </si>
  <si>
    <t>245TU1394</t>
  </si>
  <si>
    <t>11/12/205</t>
  </si>
  <si>
    <t>12h50</t>
  </si>
  <si>
    <t>Abdallah Rfifa</t>
  </si>
  <si>
    <t>09h50</t>
  </si>
  <si>
    <t>RFIFA902109A99PB12</t>
  </si>
  <si>
    <t>06h40</t>
  </si>
  <si>
    <t>Ahmed Haj Ammar</t>
  </si>
  <si>
    <t>15h36</t>
  </si>
  <si>
    <t>12h</t>
  </si>
  <si>
    <t>&gt;06898096</t>
  </si>
  <si>
    <t>نهج 18جانفي قصيبة المديوني المنستير</t>
  </si>
  <si>
    <t>Bilel Zrelli</t>
  </si>
  <si>
    <t>stonic</t>
  </si>
  <si>
    <t>&gt;06853595</t>
  </si>
  <si>
    <t>Bassem Zaidi</t>
  </si>
  <si>
    <t>&gt;131194300194</t>
  </si>
  <si>
    <t>19AA06295</t>
  </si>
  <si>
    <t>Ylise Yvette Wheeler</t>
  </si>
  <si>
    <t>18CC11937</t>
  </si>
  <si>
    <t>Fares Miled</t>
  </si>
  <si>
    <t>3h28</t>
  </si>
  <si>
    <t>&gt;06896105</t>
  </si>
  <si>
    <t>14/94578</t>
  </si>
  <si>
    <t>Haithem Megdiche</t>
  </si>
  <si>
    <t>&gt;06782622</t>
  </si>
  <si>
    <t>18AL86411</t>
  </si>
  <si>
    <t>Mohamed Joobeur</t>
  </si>
  <si>
    <t>18h33</t>
  </si>
  <si>
    <t>&gt;06908461</t>
  </si>
  <si>
    <t>نهج باستور صيادة</t>
  </si>
  <si>
    <t>Samir Aissa NR</t>
  </si>
  <si>
    <t>12h20</t>
  </si>
  <si>
    <t>&gt;06858255</t>
  </si>
  <si>
    <t>Jihed El Haj</t>
  </si>
  <si>
    <t>&gt;06873935</t>
  </si>
  <si>
    <t>14/176860</t>
  </si>
  <si>
    <t>Manel Kraiem</t>
  </si>
  <si>
    <t>&gt;06963549</t>
  </si>
  <si>
    <t>24AV28636</t>
  </si>
  <si>
    <t>نهج طارق ابن زياد صيادة المنستير</t>
  </si>
  <si>
    <t>Youssef Jmour</t>
  </si>
  <si>
    <t>231Tu6158</t>
  </si>
  <si>
    <t>&gt;06948819</t>
  </si>
  <si>
    <t>21AJ73284</t>
  </si>
  <si>
    <t>Lotfi Jmour</t>
  </si>
  <si>
    <t>&gt;04167055</t>
  </si>
  <si>
    <t>&gt;14/11955</t>
  </si>
  <si>
    <t>Aymen Gaich</t>
  </si>
  <si>
    <t>16h55</t>
  </si>
  <si>
    <t>1M176RE29</t>
  </si>
  <si>
    <t>20AK83283</t>
  </si>
  <si>
    <t>نهج الدستور عدد 36 بنان المنستير</t>
  </si>
  <si>
    <t>Mohamed Cherchir</t>
  </si>
  <si>
    <t>08h10</t>
  </si>
  <si>
    <t>12h25</t>
  </si>
  <si>
    <t>Hamdi kordoghli</t>
  </si>
  <si>
    <t>253TY8331</t>
  </si>
  <si>
    <t>&gt;04190906</t>
  </si>
  <si>
    <t>Chihab Manai</t>
  </si>
  <si>
    <t>ALA jguerim</t>
  </si>
  <si>
    <t>&gt;06999209</t>
  </si>
  <si>
    <t>14/147738</t>
  </si>
  <si>
    <t>juste transfert</t>
  </si>
  <si>
    <t>Sami Nasr Zaafrane</t>
  </si>
  <si>
    <t>&gt;06823592</t>
  </si>
  <si>
    <t>14/50511</t>
  </si>
  <si>
    <t>مقسم 207 سهلول سوسة</t>
  </si>
  <si>
    <t>Rami Zaidi</t>
  </si>
  <si>
    <t>19h43</t>
  </si>
  <si>
    <t>RH9846XM7</t>
  </si>
  <si>
    <t>18AZ17442</t>
  </si>
  <si>
    <t>Mohamed Salah Kerkini</t>
  </si>
  <si>
    <t>09h15</t>
  </si>
  <si>
    <t>Hamdi Kordeghli</t>
  </si>
  <si>
    <t>Sabeur Hammouda</t>
  </si>
  <si>
    <t>&gt;08277407</t>
  </si>
  <si>
    <t>أولاد الشامخ ولاية المهدية</t>
  </si>
  <si>
    <t>Elise Yvette Weeher</t>
  </si>
  <si>
    <t>&gt;011060100473</t>
  </si>
  <si>
    <t>Montather Boubaker</t>
  </si>
  <si>
    <t>&gt;04185006</t>
  </si>
  <si>
    <t>Zied El Fadhel</t>
  </si>
  <si>
    <t>&gt;06888612</t>
  </si>
  <si>
    <t>Fathi Lakhal</t>
  </si>
  <si>
    <t>&gt;06807617</t>
  </si>
  <si>
    <t>OT5941204L</t>
  </si>
  <si>
    <t>حي الرياض 1 نهج التماسك قصر هلال</t>
  </si>
  <si>
    <t>Maher El Mandhouj</t>
  </si>
  <si>
    <t>&gt;06882411</t>
  </si>
  <si>
    <t>نهج الحبيب قاسم مهني صيادة</t>
  </si>
  <si>
    <t>11h44</t>
  </si>
  <si>
    <t>Hamdi EL Msolli</t>
  </si>
  <si>
    <t>&gt;007396867004</t>
  </si>
  <si>
    <t>Mouna Aissa</t>
  </si>
  <si>
    <t>12h10</t>
  </si>
  <si>
    <t>&gt;06835381</t>
  </si>
  <si>
    <t>Fadi El Hawari</t>
  </si>
  <si>
    <t>&gt;06804010</t>
  </si>
  <si>
    <t>14/99467</t>
  </si>
  <si>
    <t>Hicham Aissa</t>
  </si>
  <si>
    <t>Amine Aissa</t>
  </si>
  <si>
    <t>Karim El Fadhel</t>
  </si>
  <si>
    <t>&gt;06921038</t>
  </si>
  <si>
    <t>25AB58315</t>
  </si>
  <si>
    <t>نهج الخوارزمي صيادة المنستير</t>
  </si>
  <si>
    <t>Intissar Abderazzak</t>
  </si>
  <si>
    <t>22AU70241</t>
  </si>
  <si>
    <t>Najeh Souissi</t>
  </si>
  <si>
    <t>08h40</t>
  </si>
  <si>
    <t>&gt;04192368</t>
  </si>
  <si>
    <t>Ammar Joobeur</t>
  </si>
  <si>
    <t>11h38</t>
  </si>
  <si>
    <t>&gt;06906433</t>
  </si>
  <si>
    <t>Mohamed Belhassen El Galouzi</t>
  </si>
  <si>
    <t>&gt;06978678</t>
  </si>
  <si>
    <t>نهج الحصري قصرهلال المنستير</t>
  </si>
  <si>
    <t>Houssem Eddine Elchargui Elamti</t>
  </si>
  <si>
    <t>2312/2025</t>
  </si>
  <si>
    <t>18h20</t>
  </si>
  <si>
    <t>&gt;06785222</t>
  </si>
  <si>
    <t>233TU7859</t>
  </si>
  <si>
    <t>Hammouda Hammouda</t>
  </si>
  <si>
    <t>10h35</t>
  </si>
  <si>
    <t>H03363128206752</t>
  </si>
  <si>
    <t>Lasswad Aissa</t>
  </si>
  <si>
    <t>235TU9877</t>
  </si>
  <si>
    <t>&gt;06917764</t>
  </si>
  <si>
    <t>24AW20829</t>
  </si>
  <si>
    <t>Hamdi El Kordeghli</t>
  </si>
  <si>
    <t>16h36</t>
  </si>
  <si>
    <t>17h55</t>
  </si>
  <si>
    <t>13h15</t>
  </si>
  <si>
    <t>18h06</t>
  </si>
  <si>
    <t>16h25</t>
  </si>
  <si>
    <t>yeslna120</t>
  </si>
  <si>
    <t>Majed Fgaier</t>
  </si>
  <si>
    <t>12h30</t>
  </si>
  <si>
    <t>Amjed Mansour</t>
  </si>
  <si>
    <t>14h15</t>
  </si>
  <si>
    <t>&gt;06816532</t>
  </si>
  <si>
    <t>نهج اميلكار عدد08 صيادة المنستير</t>
  </si>
  <si>
    <t>18h35</t>
  </si>
  <si>
    <t>&gt;04170639</t>
  </si>
  <si>
    <t>&gt;14/22239</t>
  </si>
  <si>
    <t>نهج 02 مارس 1934 صيادة المنستير</t>
  </si>
  <si>
    <t>Foued Lajili</t>
  </si>
  <si>
    <t>&gt;04162897</t>
  </si>
  <si>
    <t>22AJ04949</t>
  </si>
  <si>
    <t>20شارع الجمهورية صيادة المنستير</t>
  </si>
  <si>
    <t>Dhekouan Hamza</t>
  </si>
  <si>
    <t>&gt;24/11/2025</t>
  </si>
  <si>
    <t>07h30</t>
  </si>
  <si>
    <t>&gt;210577252495</t>
  </si>
  <si>
    <t>18AA035495</t>
  </si>
  <si>
    <t>Medy Hamza</t>
  </si>
  <si>
    <t>Imed Soued</t>
  </si>
  <si>
    <t>إقامة الريان ش 69المروج بن عروس</t>
  </si>
  <si>
    <t>Karim EL Houari</t>
  </si>
  <si>
    <t>19h57</t>
  </si>
  <si>
    <t>08h20</t>
  </si>
  <si>
    <t>&gt;06914871</t>
  </si>
  <si>
    <t>&gt;04131042</t>
  </si>
  <si>
    <t>نهج الطاهر صفر قصر هلال المنستير</t>
  </si>
  <si>
    <t>Fathi Fadhloun</t>
  </si>
  <si>
    <t>&gt;04175477</t>
  </si>
  <si>
    <t>&gt;14/25290</t>
  </si>
  <si>
    <t>نهج التحرير قصر هلال المنستير</t>
  </si>
  <si>
    <t>Mohamed Kherallah</t>
  </si>
  <si>
    <t>&gt;06932089</t>
  </si>
  <si>
    <t>نهج الغزالي صيادة المنستير</t>
  </si>
  <si>
    <t>Mahdi Medimegh</t>
  </si>
  <si>
    <t>نهج عمر المختار قصر هلال المنستير</t>
  </si>
  <si>
    <t xml:space="preserve">changement de voiture </t>
  </si>
  <si>
    <t>Najla Rfifa</t>
  </si>
  <si>
    <t>11h05</t>
  </si>
  <si>
    <t>&gt;06889912</t>
  </si>
  <si>
    <t>Kamel Afaya Bezouich</t>
  </si>
  <si>
    <t>&gt;04160283</t>
  </si>
  <si>
    <t>&gt;14/21731</t>
  </si>
  <si>
    <t>El Moez Salah</t>
  </si>
  <si>
    <t>&gt;06751160</t>
  </si>
  <si>
    <t>&gt;080269102616</t>
  </si>
  <si>
    <t>شرع الجمهورية لمطة المنستير</t>
  </si>
  <si>
    <t>16h45</t>
  </si>
  <si>
    <t>19h30</t>
  </si>
  <si>
    <t>&gt;14003087</t>
  </si>
  <si>
    <t>نهج الهذيلي رضوان قصر هلال المنستير</t>
  </si>
  <si>
    <t>Ramzi El Kerkini</t>
  </si>
  <si>
    <t>&gt;06916290</t>
  </si>
  <si>
    <t>14h20</t>
  </si>
  <si>
    <t>نهج أبو القاسم الشابي صيادة المنستير</t>
  </si>
  <si>
    <t>13h24</t>
  </si>
  <si>
    <t>Abdelwahab Medimegh</t>
  </si>
  <si>
    <t>07h21</t>
  </si>
  <si>
    <t>Khaled Ftioui</t>
  </si>
  <si>
    <t>21h50</t>
  </si>
  <si>
    <t>06h22</t>
  </si>
  <si>
    <t>&gt;05840845</t>
  </si>
  <si>
    <t>Wissem Slimane</t>
  </si>
  <si>
    <t>18h22</t>
  </si>
  <si>
    <t>14h40</t>
  </si>
  <si>
    <t>&gt;06839559</t>
  </si>
  <si>
    <t>طريق طبلبة المكنين المنستير</t>
  </si>
  <si>
    <t>&gt;06913237</t>
  </si>
  <si>
    <t>شارع فرحات حشاد قصر هلال المنستير</t>
  </si>
  <si>
    <t>&gt;06752696</t>
  </si>
  <si>
    <t>&gt;060938101666</t>
  </si>
  <si>
    <t>نهج زغوان عدد 14 قصر هلال المنستير</t>
  </si>
  <si>
    <t>Jamel Eddine Fessi</t>
  </si>
  <si>
    <t>&gt;02026133</t>
  </si>
  <si>
    <t>&gt;05/113</t>
  </si>
  <si>
    <t>Nesrine Dimassi</t>
  </si>
  <si>
    <t>18h40</t>
  </si>
  <si>
    <t>&gt;06885510</t>
  </si>
  <si>
    <t>24AX53417</t>
  </si>
  <si>
    <t>Riadh Ben oun</t>
  </si>
  <si>
    <t>&gt;0401061000069</t>
  </si>
  <si>
    <t>Hajer Rezgui</t>
  </si>
  <si>
    <t>Mansour Sakli</t>
  </si>
  <si>
    <t>16h28</t>
  </si>
  <si>
    <t>&gt;06924583</t>
  </si>
  <si>
    <t>16AC09100</t>
  </si>
  <si>
    <t>نهج المنجي سليم صيادة</t>
  </si>
  <si>
    <t>نهج الحبيب قاسم مهني صيادة المنستير</t>
  </si>
  <si>
    <t>239YU5077</t>
  </si>
  <si>
    <t>Hichem Dhiflaoui</t>
  </si>
  <si>
    <t>&gt;07604339</t>
  </si>
  <si>
    <t>القطار  العلاء القيروان</t>
  </si>
  <si>
    <t>Hichem Aissa</t>
  </si>
  <si>
    <t xml:space="preserve">22h </t>
  </si>
  <si>
    <t>13h50</t>
  </si>
  <si>
    <t>22h</t>
  </si>
  <si>
    <t>Zied Horrigue</t>
  </si>
  <si>
    <t>14h50</t>
  </si>
  <si>
    <t>&gt;06893890</t>
  </si>
  <si>
    <t>16AB24183</t>
  </si>
  <si>
    <t>نهج حسن حسني عبد الوهاب صيادة المنستير</t>
  </si>
  <si>
    <t>Idriss Mansour</t>
  </si>
  <si>
    <t>11h10</t>
  </si>
  <si>
    <t>&gt;06869510</t>
  </si>
  <si>
    <t>&gt;090694101759</t>
  </si>
  <si>
    <t>Elhabib Lajili</t>
  </si>
  <si>
    <t>&gt;090236200067</t>
  </si>
  <si>
    <t>&gt;09329657</t>
  </si>
  <si>
    <t>&gt;09/193804</t>
  </si>
  <si>
    <t xml:space="preserve">نهج الياقوت حومة الصوافة بوحسينة سوسة </t>
  </si>
  <si>
    <t>Nabil Miled</t>
  </si>
  <si>
    <t>&gt;04160651</t>
  </si>
  <si>
    <t>22AH22681</t>
  </si>
  <si>
    <t>15h25</t>
  </si>
  <si>
    <t>17h45</t>
  </si>
  <si>
    <t>Oussama Souissi</t>
  </si>
  <si>
    <t>&gt;06869302</t>
  </si>
  <si>
    <t>Hamza Frigui</t>
  </si>
  <si>
    <t>&gt;06858655</t>
  </si>
  <si>
    <t>Arij Hassen</t>
  </si>
  <si>
    <t>19h22</t>
  </si>
  <si>
    <t>&gt;06807598</t>
  </si>
  <si>
    <t>21AK05/053</t>
  </si>
  <si>
    <t xml:space="preserve">18نهج محمد علي الحامي صيادة </t>
  </si>
  <si>
    <t>Hamdi Mhenni</t>
  </si>
  <si>
    <t>&gt;06848944</t>
  </si>
  <si>
    <t>Mohamed Mhenni</t>
  </si>
  <si>
    <t>230TU1839</t>
  </si>
  <si>
    <t>20h38</t>
  </si>
  <si>
    <t>&gt;04163867</t>
  </si>
  <si>
    <t>&gt;14/16734</t>
  </si>
  <si>
    <t>11نهج الجمهورية صيادة</t>
  </si>
  <si>
    <t>Hichem toumi</t>
  </si>
  <si>
    <t>&gt;09007931</t>
  </si>
  <si>
    <t>&gt;06899371</t>
  </si>
  <si>
    <t>Ghassen Salah</t>
  </si>
  <si>
    <t>&gt;06960774</t>
  </si>
  <si>
    <t>14/119852</t>
  </si>
  <si>
    <t>نهج أبو القاسم الشابي لمطة</t>
  </si>
  <si>
    <t>Ons Rjeb</t>
  </si>
  <si>
    <t>&gt;06963291</t>
  </si>
  <si>
    <t>14/148101</t>
  </si>
  <si>
    <t>Anis El Fadhel</t>
  </si>
  <si>
    <t>12h40</t>
  </si>
  <si>
    <t>&gt;06827271</t>
  </si>
  <si>
    <t>حي الفوز  عدد156 المنستير</t>
  </si>
  <si>
    <t>شارع الهادي نويرة سقانص المنستير</t>
  </si>
  <si>
    <t>Faiçal Zarre</t>
  </si>
  <si>
    <t>08h33</t>
  </si>
  <si>
    <t>&gt;04148973</t>
  </si>
  <si>
    <t>13نهح خالد ابن الوليد قصر هلال</t>
  </si>
  <si>
    <t>نهج فرحات عمار صيادة المنستير</t>
  </si>
  <si>
    <t>Dalel El Bahri</t>
  </si>
  <si>
    <t>&gt;06967864</t>
  </si>
  <si>
    <t>14/167678</t>
  </si>
  <si>
    <t>Marwen Gharres</t>
  </si>
  <si>
    <t>&gt;06895887</t>
  </si>
  <si>
    <t>11h50</t>
  </si>
  <si>
    <t>Montasser Boubaker</t>
  </si>
  <si>
    <t>&gt;06875337</t>
  </si>
  <si>
    <t>09h20</t>
  </si>
  <si>
    <t>11h40</t>
  </si>
  <si>
    <t>Nabil Aissa</t>
  </si>
  <si>
    <t>06h</t>
  </si>
  <si>
    <t>&gt;04161221</t>
  </si>
  <si>
    <t>Raja Mandhouj</t>
  </si>
  <si>
    <t>&gt;06845048</t>
  </si>
  <si>
    <t>&gt;070201200352</t>
  </si>
  <si>
    <t>Ramzi chtir</t>
  </si>
  <si>
    <t>&gt;06837910</t>
  </si>
  <si>
    <t>Omar Gallaoui</t>
  </si>
  <si>
    <t>&gt;07691245</t>
  </si>
  <si>
    <t>&gt;05/101500</t>
  </si>
  <si>
    <t>الفتح بوحجلة القيروان</t>
  </si>
  <si>
    <t>Rahma Hammami</t>
  </si>
  <si>
    <t>Achref El Zitouni</t>
  </si>
  <si>
    <t>&gt;08887778</t>
  </si>
  <si>
    <t>21AW77959</t>
  </si>
  <si>
    <t>نهج علي البلهوان المحرس صفاقس</t>
  </si>
  <si>
    <t>Mohamed Ali Sakli</t>
  </si>
  <si>
    <t>15h29</t>
  </si>
  <si>
    <t>&gt;06854740</t>
  </si>
  <si>
    <t>Mohamed Hadi Mhenni</t>
  </si>
  <si>
    <t>&gt;06853917</t>
  </si>
  <si>
    <t>Mohamed Khames Elhaj</t>
  </si>
  <si>
    <t>&gt;06904808</t>
  </si>
  <si>
    <t>Majd Eddine jguerim</t>
  </si>
  <si>
    <t>&gt;06974023</t>
  </si>
  <si>
    <t>14/125627</t>
  </si>
  <si>
    <t>Kholdoune El Haj</t>
  </si>
  <si>
    <t>&gt;069048810</t>
  </si>
  <si>
    <t>24AB97550</t>
  </si>
  <si>
    <t>Abdelouahab Medimegh</t>
  </si>
  <si>
    <t>10h12</t>
  </si>
  <si>
    <t>نهج عمر الختار قصرهلا المنستير</t>
  </si>
  <si>
    <t>Hala Lajili</t>
  </si>
  <si>
    <t>&gt;06901307</t>
  </si>
  <si>
    <t>نهج الميناء صيادة</t>
  </si>
  <si>
    <t>14h51</t>
  </si>
  <si>
    <t>25/08/1025</t>
  </si>
  <si>
    <t>رأس الوادي المكنين المنستير</t>
  </si>
  <si>
    <t>Ahmed Afaya Bezouich</t>
  </si>
  <si>
    <t>&gt;14606242</t>
  </si>
  <si>
    <t>16/102050</t>
  </si>
  <si>
    <t>10h43</t>
  </si>
  <si>
    <t>&gt;040106100069</t>
  </si>
  <si>
    <t>15h10</t>
  </si>
  <si>
    <t>&gt;06812975</t>
  </si>
  <si>
    <t>Khera Rahhal</t>
  </si>
  <si>
    <t>&gt;04577181</t>
  </si>
  <si>
    <t>إقامة الأزمرد شقة3 العوينة تونس</t>
  </si>
  <si>
    <t>Abdessalam Gjima</t>
  </si>
  <si>
    <t>03h20</t>
  </si>
  <si>
    <t>14h04</t>
  </si>
  <si>
    <t>&gt;01711098</t>
  </si>
  <si>
    <t>&gt;03/21889</t>
  </si>
  <si>
    <t>نهج الهدي خفشة قصر هلال</t>
  </si>
  <si>
    <t>17h28</t>
  </si>
  <si>
    <t>Mohamed Riadh Salhi</t>
  </si>
  <si>
    <t>09h25</t>
  </si>
  <si>
    <t xml:space="preserve">09h25    </t>
  </si>
  <si>
    <t>&gt;08228052</t>
  </si>
  <si>
    <t>Khaled Sahraoui</t>
  </si>
  <si>
    <t>&gt;06958463</t>
  </si>
  <si>
    <t>16h10</t>
  </si>
  <si>
    <t>15h12</t>
  </si>
  <si>
    <t>changement de voiyure</t>
  </si>
  <si>
    <t>Zouhei Mostapha</t>
  </si>
  <si>
    <t>15h20</t>
  </si>
  <si>
    <t>&gt;06899054</t>
  </si>
  <si>
    <t>Rawdha Lajili</t>
  </si>
  <si>
    <t>14h44</t>
  </si>
  <si>
    <t>&gt;06859027</t>
  </si>
  <si>
    <t>نهج بياش2 صيادة المنستير</t>
  </si>
  <si>
    <t>Ahmed Kraiem</t>
  </si>
  <si>
    <t>Ibtissem Kridih</t>
  </si>
  <si>
    <t>&gt;06990430</t>
  </si>
  <si>
    <t>نهج الحدائق بوحجر المنستير</t>
  </si>
  <si>
    <t>Chiraz Bouchareb</t>
  </si>
  <si>
    <t>09h17</t>
  </si>
  <si>
    <t>&gt;06815939</t>
  </si>
  <si>
    <t>25AG15701</t>
  </si>
  <si>
    <t>نهج خالد ابن الوليد قصر هلال المنستير</t>
  </si>
  <si>
    <t>Nabil Jmaiel</t>
  </si>
  <si>
    <t>&gt;06357685</t>
  </si>
  <si>
    <t>&gt;01/296582</t>
  </si>
  <si>
    <t>Racha Souissi</t>
  </si>
  <si>
    <t>&gt;06895165</t>
  </si>
  <si>
    <t>changement contrat n 8652</t>
  </si>
  <si>
    <t>Nizar Askri</t>
  </si>
  <si>
    <t>10h38</t>
  </si>
  <si>
    <t>Achref El Mandhouj</t>
  </si>
  <si>
    <t>&gt;06851571</t>
  </si>
  <si>
    <t>Marwen Chamli</t>
  </si>
  <si>
    <t>03h26</t>
  </si>
  <si>
    <t>&gt;06828703</t>
  </si>
  <si>
    <t>Youussef Fgaier</t>
  </si>
  <si>
    <t>&gt;06939698</t>
  </si>
  <si>
    <t>Belgacem Nasri</t>
  </si>
  <si>
    <t>16h22</t>
  </si>
  <si>
    <t>&gt;09041921</t>
  </si>
  <si>
    <t>Mohamed Ali Bouguila</t>
  </si>
  <si>
    <t>11h54</t>
  </si>
  <si>
    <t>&gt;06779446</t>
  </si>
  <si>
    <t>&gt;020138101233</t>
  </si>
  <si>
    <t>Mansour Abdallah</t>
  </si>
  <si>
    <t>&gt;04161902</t>
  </si>
  <si>
    <t>19AL18028</t>
  </si>
  <si>
    <t>&gt;000038193208</t>
  </si>
  <si>
    <t>Elmoez Houria</t>
  </si>
  <si>
    <t>&gt;02990807</t>
  </si>
  <si>
    <t>&gt;002000SGE82</t>
  </si>
  <si>
    <t>Fahmi Khodja</t>
  </si>
  <si>
    <t>J93R2JX53</t>
  </si>
  <si>
    <t>23AT03147</t>
  </si>
  <si>
    <t>Amel Ibn Elaanis</t>
  </si>
  <si>
    <t>227TU3724</t>
  </si>
  <si>
    <t>15h15</t>
  </si>
  <si>
    <t>&gt;06926844</t>
  </si>
  <si>
    <t>14/113865</t>
  </si>
  <si>
    <t>Amir Barbar</t>
  </si>
  <si>
    <t>&gt;09141314</t>
  </si>
  <si>
    <t>&gt;07/119427</t>
  </si>
  <si>
    <t>Marwen El Gharres</t>
  </si>
  <si>
    <t>229TU6251</t>
  </si>
  <si>
    <t>13h28</t>
  </si>
  <si>
    <t>13h58</t>
  </si>
  <si>
    <t>Mayssa Tasnime Jaafar</t>
  </si>
  <si>
    <t>20h32</t>
  </si>
  <si>
    <t>&gt;210669159783</t>
  </si>
  <si>
    <t>24BF12585</t>
  </si>
  <si>
    <t>Rached Jaafer</t>
  </si>
  <si>
    <t>&gt;06807378</t>
  </si>
  <si>
    <t>شارع البيئة بوحجر المنستير</t>
  </si>
  <si>
    <t>Khaled Ben Abdallah</t>
  </si>
  <si>
    <t>03h58</t>
  </si>
  <si>
    <t>&gt;06884931</t>
  </si>
  <si>
    <t>&gt;06785332</t>
  </si>
  <si>
    <t>voiture moufid</t>
  </si>
  <si>
    <t>Salem Ben Haj Mansour</t>
  </si>
  <si>
    <t>Abir Lajili</t>
  </si>
  <si>
    <t>&gt;06908619</t>
  </si>
  <si>
    <t>Mohamed Aymen Souissi</t>
  </si>
  <si>
    <t>11h15</t>
  </si>
  <si>
    <t>&gt;06855638</t>
  </si>
  <si>
    <t>Wiem El Fkih Hassen</t>
  </si>
  <si>
    <t>&gt;06870291</t>
  </si>
  <si>
    <t>B25000PEK91</t>
  </si>
  <si>
    <t>Jihed Hassine</t>
  </si>
  <si>
    <t>&gt;06946475</t>
  </si>
  <si>
    <t>14/118902</t>
  </si>
  <si>
    <t>نهج ابن سيناء صيادة المنستير</t>
  </si>
  <si>
    <t>10h45</t>
  </si>
  <si>
    <t>Najima Hamdi</t>
  </si>
  <si>
    <t>&gt;06757700</t>
  </si>
  <si>
    <t>14/49897</t>
  </si>
  <si>
    <t>Amani El Charef</t>
  </si>
  <si>
    <t>&gt;06873710</t>
  </si>
  <si>
    <t>14/127592</t>
  </si>
  <si>
    <t>Aymen El Achek</t>
  </si>
  <si>
    <t>&gt;06808939</t>
  </si>
  <si>
    <t>Sami El Achek</t>
  </si>
  <si>
    <t>&gt;06780919</t>
  </si>
  <si>
    <t>نهج حسين الواد بوحجر المنستير</t>
  </si>
  <si>
    <t>19h05</t>
  </si>
  <si>
    <t>نهج  عمر المختار صيادة</t>
  </si>
  <si>
    <t>Hadi Charfeddine Miled</t>
  </si>
  <si>
    <t>10h09</t>
  </si>
  <si>
    <t>14/1818414</t>
  </si>
  <si>
    <t>Ahmed Mounir Al Bakour</t>
  </si>
  <si>
    <t>244TU2220</t>
  </si>
  <si>
    <t>16h46</t>
  </si>
  <si>
    <t>104-22-L012268</t>
  </si>
  <si>
    <t>Saeer Mounir Al Bakour</t>
  </si>
  <si>
    <t>N01103467</t>
  </si>
  <si>
    <t>Chaima Nasri</t>
  </si>
  <si>
    <t>18/08/225</t>
  </si>
  <si>
    <t>20AA56184</t>
  </si>
  <si>
    <t>Wanass Boudhaouia</t>
  </si>
  <si>
    <t>&gt;04176751</t>
  </si>
  <si>
    <t>reste a payer 100 dinars</t>
  </si>
  <si>
    <t>Mohamed Chams Eddine Souissi</t>
  </si>
  <si>
    <t>&gt;04716066</t>
  </si>
  <si>
    <t>14/167377</t>
  </si>
  <si>
    <t>01نهج مارث تونس</t>
  </si>
  <si>
    <t>Nadia Saafi</t>
  </si>
  <si>
    <t>&gt;06957028</t>
  </si>
  <si>
    <t>Chimane Boudhouia</t>
  </si>
  <si>
    <t>23AO52245</t>
  </si>
  <si>
    <t>نهج حسان ابن النعمان طبلبة المنستير</t>
  </si>
  <si>
    <t>Marwa Jaafer Younes</t>
  </si>
  <si>
    <t>23AM55908</t>
  </si>
  <si>
    <t>73نهج محمد علي الحامي صيادة المنستير</t>
  </si>
  <si>
    <t>Mahamed Chams Eddine Souissi</t>
  </si>
  <si>
    <t>19h40</t>
  </si>
  <si>
    <t>Rafik Dimassi</t>
  </si>
  <si>
    <t>&gt;180391254485</t>
  </si>
  <si>
    <t>&gt;050471201644</t>
  </si>
  <si>
    <t>Abir Jalled</t>
  </si>
  <si>
    <t>&gt;100391203333</t>
  </si>
  <si>
    <t>Mohamed Taher haj Hassine</t>
  </si>
  <si>
    <t>Mohamed Aziz El Gannouni</t>
  </si>
  <si>
    <t>Bilel Soued</t>
  </si>
  <si>
    <t>09h41</t>
  </si>
  <si>
    <t>24IK86908</t>
  </si>
  <si>
    <t>24AM95517</t>
  </si>
  <si>
    <t>Hatem souissi</t>
  </si>
  <si>
    <t>248TU977</t>
  </si>
  <si>
    <t>&gt;04173747</t>
  </si>
  <si>
    <t>U1S044665K</t>
  </si>
  <si>
    <t xml:space="preserve">49نهج القيروان قصر هلال </t>
  </si>
  <si>
    <t>Khaled Jguerim</t>
  </si>
  <si>
    <t>227TU4591</t>
  </si>
  <si>
    <t>20h30</t>
  </si>
  <si>
    <t>&gt;06916015</t>
  </si>
  <si>
    <t>Nabil Abdrazak</t>
  </si>
  <si>
    <t>22h30</t>
  </si>
  <si>
    <t>&gt;04196962</t>
  </si>
  <si>
    <t>&gt;030793100986</t>
  </si>
  <si>
    <t>Mohamed Amine Abdrazak</t>
  </si>
  <si>
    <t>21AH11881</t>
  </si>
  <si>
    <t>24AU23450</t>
  </si>
  <si>
    <t>Cyrine Chakroun</t>
  </si>
  <si>
    <t>18h25</t>
  </si>
  <si>
    <t>21AD83178</t>
  </si>
  <si>
    <t>Yousri Ben Abdallah Abdrazak</t>
  </si>
  <si>
    <t>WNZ6HJ141</t>
  </si>
  <si>
    <t>22AY61683</t>
  </si>
  <si>
    <t>Ridha Souihli</t>
  </si>
  <si>
    <t>&gt;06976336</t>
  </si>
  <si>
    <t>14/154267</t>
  </si>
  <si>
    <t>نهج حنبعل لمطة المنستير</t>
  </si>
  <si>
    <t>Hamdi Kordoghli</t>
  </si>
  <si>
    <t>&gt;06981296</t>
  </si>
  <si>
    <t>نهج جمال الين الأفغاني صيادة</t>
  </si>
  <si>
    <t>Sabrine Merridge</t>
  </si>
  <si>
    <t>J265411</t>
  </si>
  <si>
    <t>HERRI19570765V9NF23</t>
  </si>
  <si>
    <t>Samia lajili</t>
  </si>
  <si>
    <t>&gt;04181232</t>
  </si>
  <si>
    <t>HERRI6530175992G</t>
  </si>
  <si>
    <t>Moncef Jalled</t>
  </si>
  <si>
    <t>&gt;04171123</t>
  </si>
  <si>
    <t>Saida Slimane</t>
  </si>
  <si>
    <t>&gt;05014140</t>
  </si>
  <si>
    <t>Ikbel Jalled</t>
  </si>
  <si>
    <t>20AP64720</t>
  </si>
  <si>
    <t>16h07</t>
  </si>
  <si>
    <t>Majdi EL Ayeb</t>
  </si>
  <si>
    <t>11h23</t>
  </si>
  <si>
    <t>&gt;06970739</t>
  </si>
  <si>
    <t>14/153252</t>
  </si>
  <si>
    <t>نهج الطيب المهيري قصر هلال المنستير</t>
  </si>
  <si>
    <t>Mohamed Khames Megdiche</t>
  </si>
  <si>
    <t>18h05</t>
  </si>
  <si>
    <t>&gt;06847369</t>
  </si>
  <si>
    <t>Mohamed Ali Boubaker</t>
  </si>
  <si>
    <t>&gt;06872865</t>
  </si>
  <si>
    <t xml:space="preserve">الحي الجيديد صيادة المنستير </t>
  </si>
  <si>
    <t>Sami Karchoud</t>
  </si>
  <si>
    <t>&gt;04199669</t>
  </si>
  <si>
    <t>14/35761</t>
  </si>
  <si>
    <t>نهج البرتقال قصر هلال المنستير</t>
  </si>
  <si>
    <t>نهج ابن الهيثم المكنين</t>
  </si>
  <si>
    <t>Mootez Karchoud</t>
  </si>
  <si>
    <t>14/160936</t>
  </si>
  <si>
    <t>24AX80626</t>
  </si>
  <si>
    <t>&gt;05034404</t>
  </si>
  <si>
    <t>16نهج علي سليمان صيادة المنستير</t>
  </si>
  <si>
    <t>Seif Eddine Zrelli</t>
  </si>
  <si>
    <t>&gt;06481890</t>
  </si>
  <si>
    <t>16AK88505</t>
  </si>
  <si>
    <t>نهج بياش 2 صيادة المنستير</t>
  </si>
  <si>
    <t>Rabia Aissa</t>
  </si>
  <si>
    <t>17h22</t>
  </si>
  <si>
    <t>&gt;06896876</t>
  </si>
  <si>
    <t>El Bahri Khalifa</t>
  </si>
  <si>
    <t>227TU4590</t>
  </si>
  <si>
    <t>18h41</t>
  </si>
  <si>
    <t>17h53</t>
  </si>
  <si>
    <t>&gt;06956363</t>
  </si>
  <si>
    <t>Wajdi El Kerkini</t>
  </si>
  <si>
    <t>21//04/1981</t>
  </si>
  <si>
    <t>&gt;06771277</t>
  </si>
  <si>
    <t>&gt;060894100395</t>
  </si>
  <si>
    <t>نهج القرعية صيادة</t>
  </si>
  <si>
    <t>20h47</t>
  </si>
  <si>
    <t>&gt;04177673</t>
  </si>
  <si>
    <t>نهج ابن الجزار عدد 5 صيادة المنستير</t>
  </si>
  <si>
    <t>نهج احمد قاسم أمين صيادة</t>
  </si>
  <si>
    <t>نهج عمر المختار صيادة</t>
  </si>
  <si>
    <t>Samir  El Gafsi</t>
  </si>
  <si>
    <t>13h41</t>
  </si>
  <si>
    <t>&gt;06799585</t>
  </si>
  <si>
    <t>نهج باب الغربي عدد137جمال المنستير</t>
  </si>
  <si>
    <t>&gt;09/96936</t>
  </si>
  <si>
    <t>14h01</t>
  </si>
  <si>
    <t>Sirine Awokou</t>
  </si>
  <si>
    <t>13h35</t>
  </si>
  <si>
    <t>Z17P66YL2</t>
  </si>
  <si>
    <t>21AT42262</t>
  </si>
  <si>
    <t>14/102021</t>
  </si>
  <si>
    <t>Koussay Ben Abdallah</t>
  </si>
  <si>
    <t>14/185191</t>
  </si>
  <si>
    <t>حي النظور  الثاني قصيبة المديوني</t>
  </si>
  <si>
    <t>Nawres Makhloufi</t>
  </si>
  <si>
    <t>14/183766</t>
  </si>
  <si>
    <t>Adel Ktari</t>
  </si>
  <si>
    <t>22h29</t>
  </si>
  <si>
    <t>&gt;06778428</t>
  </si>
  <si>
    <t>Mohamed El Guizani</t>
  </si>
  <si>
    <t>&gt;0756943</t>
  </si>
  <si>
    <t>Awatef Boubaker</t>
  </si>
  <si>
    <t>Khalil Jbali</t>
  </si>
  <si>
    <t>&gt;07877915</t>
  </si>
  <si>
    <t>85-1101-3594</t>
  </si>
  <si>
    <t>Khaled El Askri</t>
  </si>
  <si>
    <t>&gt;06775254</t>
  </si>
  <si>
    <t>Olfa El Lamti</t>
  </si>
  <si>
    <t>13h10</t>
  </si>
  <si>
    <t>17AI45692</t>
  </si>
  <si>
    <t>نهج  عبد الله المهدي لمطة المنستير</t>
  </si>
  <si>
    <t>Mootez El Saafi</t>
  </si>
  <si>
    <t>J702599</t>
  </si>
  <si>
    <t>24AZ16224</t>
  </si>
  <si>
    <t>نهج الهذيلي رضوان قصر هلال</t>
  </si>
  <si>
    <t>Karim Elhaouari</t>
  </si>
  <si>
    <t>213TU6158</t>
  </si>
  <si>
    <t>نهج 02مارس1934 صيادة المنستير</t>
  </si>
  <si>
    <t>نهج اميلكار عدد08صيادة المنستير</t>
  </si>
  <si>
    <t>Mayssa Chebil</t>
  </si>
  <si>
    <t>20h09</t>
  </si>
  <si>
    <t>&gt;06876515</t>
  </si>
  <si>
    <t>21AQ28665</t>
  </si>
  <si>
    <t>Ali Nasser Fizir</t>
  </si>
  <si>
    <t>&gt;190169160681</t>
  </si>
  <si>
    <t>22AS54798</t>
  </si>
  <si>
    <t>Radhouan Douma</t>
  </si>
  <si>
    <t>12h23</t>
  </si>
  <si>
    <t>12h06</t>
  </si>
  <si>
    <t>Houda Bettaieb</t>
  </si>
  <si>
    <t>&gt;06991715</t>
  </si>
  <si>
    <t>Najeh Gacem Mhenni</t>
  </si>
  <si>
    <t>&gt;04099754</t>
  </si>
  <si>
    <t>04/0782003</t>
  </si>
  <si>
    <t>نهج 21مارس لمطة</t>
  </si>
  <si>
    <t>Idriss Lajili</t>
  </si>
  <si>
    <t>&gt;170991253032</t>
  </si>
  <si>
    <t>Rachid Lajili</t>
  </si>
  <si>
    <t>17EA42902</t>
  </si>
  <si>
    <t>16AR18484</t>
  </si>
  <si>
    <t>Naceur Lajili</t>
  </si>
  <si>
    <t>14AY59353</t>
  </si>
  <si>
    <t>Elbahri Khalifa</t>
  </si>
  <si>
    <t>20h03</t>
  </si>
  <si>
    <t>17h58</t>
  </si>
  <si>
    <t>Najeh Lajili</t>
  </si>
  <si>
    <t>17h10</t>
  </si>
  <si>
    <t>&gt;06832086</t>
  </si>
  <si>
    <t>Karim Slim</t>
  </si>
  <si>
    <t>&gt;06963912</t>
  </si>
  <si>
    <t>&gt;011169100070</t>
  </si>
  <si>
    <t>Mostapha N'DIAYE</t>
  </si>
  <si>
    <t>23h</t>
  </si>
  <si>
    <t>DW1X2X4R3</t>
  </si>
  <si>
    <t>14AK05285</t>
  </si>
  <si>
    <t>Raiif Haj Ammar</t>
  </si>
  <si>
    <t>&gt;06852456</t>
  </si>
  <si>
    <t>0/09/2011</t>
  </si>
  <si>
    <t>18AB79249</t>
  </si>
  <si>
    <t>10نهج فرحات حشاد قصيبة المديوني المنستير</t>
  </si>
  <si>
    <t>Gdara Hmam</t>
  </si>
  <si>
    <t>&gt;00298204</t>
  </si>
  <si>
    <t>23/84438</t>
  </si>
  <si>
    <t>207شارع لاوي براي حي الخضراء تونس</t>
  </si>
  <si>
    <t>Nael Mhenni</t>
  </si>
  <si>
    <t>17h18</t>
  </si>
  <si>
    <t>V694394</t>
  </si>
  <si>
    <t>23AN05219</t>
  </si>
  <si>
    <t>Mohamed Anoir Lajili</t>
  </si>
  <si>
    <t>&gt;06960043</t>
  </si>
  <si>
    <t>17AC90166</t>
  </si>
  <si>
    <t>Ibrahim Mansour</t>
  </si>
  <si>
    <t>Ramzi Lajili</t>
  </si>
  <si>
    <t>12h32</t>
  </si>
  <si>
    <t>Karima Hamadi</t>
  </si>
  <si>
    <t>Hanine Marzouk</t>
  </si>
  <si>
    <t>&gt;160278405761</t>
  </si>
  <si>
    <t>&gt;020678400009</t>
  </si>
  <si>
    <t>12h52</t>
  </si>
  <si>
    <t>&gt;06859510</t>
  </si>
  <si>
    <t>Ines Sofia Jaafer</t>
  </si>
  <si>
    <t>TCTXLB8LO</t>
  </si>
  <si>
    <t>22AX04941</t>
  </si>
  <si>
    <t>Mohsen Bousrih</t>
  </si>
  <si>
    <t>15h52</t>
  </si>
  <si>
    <t>YB333339</t>
  </si>
  <si>
    <t>bousr906115m99xg10</t>
  </si>
  <si>
    <t>10/08/2018</t>
  </si>
  <si>
    <t>نهج ابن سيناء لمطة المنستير</t>
  </si>
  <si>
    <t>Bianca Maria Demontis</t>
  </si>
  <si>
    <t>DEMON855119BM9HT53</t>
  </si>
  <si>
    <t>11/04/2018</t>
  </si>
  <si>
    <t>Rached Megdiche</t>
  </si>
  <si>
    <t>&gt;1206684</t>
  </si>
  <si>
    <t>Zouheir Haj Mansour</t>
  </si>
  <si>
    <t>19h10</t>
  </si>
  <si>
    <t>&gt;04158051</t>
  </si>
  <si>
    <t>M531832061</t>
  </si>
  <si>
    <t>38نهج بياش صيادة المنستير</t>
  </si>
  <si>
    <t>Soumaya Joobeur</t>
  </si>
  <si>
    <t>&gt;06890195</t>
  </si>
  <si>
    <t>14/108524</t>
  </si>
  <si>
    <t>Mohamed Houichette</t>
  </si>
  <si>
    <t>&gt;04133064</t>
  </si>
  <si>
    <t>&gt;00/474534</t>
  </si>
  <si>
    <t xml:space="preserve">الهويشات عميرة التوازرة المكنين </t>
  </si>
  <si>
    <t>Achref Houichette</t>
  </si>
  <si>
    <t>&gt;06917469</t>
  </si>
  <si>
    <t>TO6829468H</t>
  </si>
  <si>
    <t>Olfa Ajjabi</t>
  </si>
  <si>
    <t>&gt;05608612</t>
  </si>
  <si>
    <t>نهج نابل قصر هلال المنستير</t>
  </si>
  <si>
    <t>Sami Makhloufi</t>
  </si>
  <si>
    <t>&gt;06950064</t>
  </si>
  <si>
    <t>24AC20015</t>
  </si>
  <si>
    <t>Khalil Chaabane</t>
  </si>
  <si>
    <t>01/08/202</t>
  </si>
  <si>
    <t>18/04//1995</t>
  </si>
  <si>
    <t>14AO34429</t>
  </si>
  <si>
    <t>Mouna Aissa Ep Boubaker</t>
  </si>
  <si>
    <t>&gt;05034195</t>
  </si>
  <si>
    <t>&gt;060491201815</t>
  </si>
  <si>
    <t>Anis Boubaker</t>
  </si>
  <si>
    <t>24AB884556</t>
  </si>
  <si>
    <t>Ines Guitari</t>
  </si>
  <si>
    <t>25/08/205</t>
  </si>
  <si>
    <t>&gt;09048893</t>
  </si>
  <si>
    <t>23AX37611</t>
  </si>
  <si>
    <t>نهج اسد ابن الفرات  صيادة</t>
  </si>
  <si>
    <t>Khalil El Mahrsia</t>
  </si>
  <si>
    <t>246TU1395</t>
  </si>
  <si>
    <t>&gt;06955666</t>
  </si>
  <si>
    <t>نهج صنهاجة قصر هلال المنستير</t>
  </si>
  <si>
    <t>Radhia Ammar</t>
  </si>
  <si>
    <t>234TU7459</t>
  </si>
  <si>
    <t>&gt;06791058</t>
  </si>
  <si>
    <t>21AK61432</t>
  </si>
  <si>
    <t>Samir El Gafsi</t>
  </si>
  <si>
    <t>Ridha zguir</t>
  </si>
  <si>
    <t>238ttu3473</t>
  </si>
  <si>
    <t>N285561</t>
  </si>
  <si>
    <t>&gt;29378800787</t>
  </si>
  <si>
    <t>Khalil El Fkih Zguir</t>
  </si>
  <si>
    <t>&gt;06996930</t>
  </si>
  <si>
    <t>14/175662</t>
  </si>
  <si>
    <t>شارع الحبيب بورقيبة قصيبة المديوني المنستير</t>
  </si>
  <si>
    <t>Omar El Mandhouj</t>
  </si>
  <si>
    <t>&gt;06925020</t>
  </si>
  <si>
    <t>24BF60217</t>
  </si>
  <si>
    <t>Khalil Haj Hassine</t>
  </si>
  <si>
    <t>&gt;04144627</t>
  </si>
  <si>
    <t>&gt;14/9094</t>
  </si>
  <si>
    <t>12h44</t>
  </si>
  <si>
    <t>نهج زغوان عدد14 قصر هلال المنستير</t>
  </si>
  <si>
    <t>نهج بلكين ابن زيري قصرهلال المنستير</t>
  </si>
  <si>
    <t>&gt;06860702</t>
  </si>
  <si>
    <t>Salwa El Charef</t>
  </si>
  <si>
    <t>&gt;06767216</t>
  </si>
  <si>
    <t>&gt;1198916931</t>
  </si>
  <si>
    <t>19نهج أبو القاسم الشابي قصر هلال</t>
  </si>
  <si>
    <t>Sami Gafsia</t>
  </si>
  <si>
    <t>&gt;04191311</t>
  </si>
  <si>
    <t>&gt;1073680924</t>
  </si>
  <si>
    <t>Rayen Lajili</t>
  </si>
  <si>
    <t>21AM40463</t>
  </si>
  <si>
    <t>Haykel El Fadhel</t>
  </si>
  <si>
    <t>04h</t>
  </si>
  <si>
    <t>&gt;068814/58</t>
  </si>
  <si>
    <t>Noura El Msolli</t>
  </si>
  <si>
    <t>&gt;06861735</t>
  </si>
  <si>
    <t>16/91887</t>
  </si>
  <si>
    <t>نهج محمد القصاب المكنين</t>
  </si>
  <si>
    <t>Jalel Dimassi</t>
  </si>
  <si>
    <t>&gt;04165919</t>
  </si>
  <si>
    <t>&gt;14/13595</t>
  </si>
  <si>
    <t>نوادي قاسم قصر هلال</t>
  </si>
  <si>
    <t>Chaker Marzouk</t>
  </si>
  <si>
    <t>&gt;21094100307</t>
  </si>
  <si>
    <t>Zaineb Farhane</t>
  </si>
  <si>
    <t>Adel Lotfi Bouraoui</t>
  </si>
  <si>
    <t>16h20</t>
  </si>
  <si>
    <t>&gt;09011726</t>
  </si>
  <si>
    <t>Omar Glaoui</t>
  </si>
  <si>
    <t>&gt;06691245</t>
  </si>
  <si>
    <t>17h41</t>
  </si>
  <si>
    <t>حمادة باشا المكنين المنستير</t>
  </si>
  <si>
    <t>&gt;960638101437</t>
  </si>
  <si>
    <t>Fares Biusrih</t>
  </si>
  <si>
    <t>11h58</t>
  </si>
  <si>
    <t>BZ5500685W</t>
  </si>
  <si>
    <t>نهج فرحات حشاد صيادة المنستير</t>
  </si>
  <si>
    <t>18H06</t>
  </si>
  <si>
    <t>17H20</t>
  </si>
  <si>
    <t>Hala Dridi</t>
  </si>
  <si>
    <t>&gt;06942490</t>
  </si>
  <si>
    <t>16/75936</t>
  </si>
  <si>
    <t>حي الحجاج شراحيل المكنين</t>
  </si>
  <si>
    <t>Yosra Eel Lamti</t>
  </si>
  <si>
    <t>25AZ95606</t>
  </si>
  <si>
    <t>04نهج جوان لمطة المنستير</t>
  </si>
  <si>
    <t>Badis Zrelli</t>
  </si>
  <si>
    <t>&gt;06813561</t>
  </si>
  <si>
    <t>20AI01570</t>
  </si>
  <si>
    <t>Amine Mrassi</t>
  </si>
  <si>
    <t>Rayen Aissa</t>
  </si>
  <si>
    <t>&gt;06856360</t>
  </si>
  <si>
    <t>&gt;06986184</t>
  </si>
  <si>
    <t>25AK88199</t>
  </si>
  <si>
    <t>نهج الهادي شاكر المكنين</t>
  </si>
  <si>
    <t>Marwa El Korbi</t>
  </si>
  <si>
    <t>&gt;06917046</t>
  </si>
  <si>
    <t>حي الرياض 1نهج التماسك قصر هلال</t>
  </si>
  <si>
    <t>&gt;068873710</t>
  </si>
  <si>
    <t>11/12/1018</t>
  </si>
  <si>
    <t>10h40</t>
  </si>
  <si>
    <t>Mohamed Amine Zaouali</t>
  </si>
  <si>
    <t>16h40</t>
  </si>
  <si>
    <t>&gt;06222373</t>
  </si>
  <si>
    <t>Dalila Cheriaa</t>
  </si>
  <si>
    <t>238TU1839</t>
  </si>
  <si>
    <t>&gt;04011867</t>
  </si>
  <si>
    <t>&gt;00/385842</t>
  </si>
  <si>
    <t>نهج الحبيب ثامر  صيادة المنستير</t>
  </si>
  <si>
    <t>20h53</t>
  </si>
  <si>
    <t>19h50</t>
  </si>
  <si>
    <t>Ilyes Chawal</t>
  </si>
  <si>
    <t>&gt;06766781</t>
  </si>
  <si>
    <t>Mourad Benhammouda</t>
  </si>
  <si>
    <t>&gt;04173782</t>
  </si>
  <si>
    <t>&gt;14/16938</t>
  </si>
  <si>
    <t>19h42</t>
  </si>
  <si>
    <t>06h44</t>
  </si>
  <si>
    <t>الجوامع جربة مدنين</t>
  </si>
  <si>
    <t>07/119427</t>
  </si>
  <si>
    <t>Seif Eddine zarmdini</t>
  </si>
  <si>
    <t>16h35</t>
  </si>
  <si>
    <t>03h29</t>
  </si>
  <si>
    <t>22AL51555</t>
  </si>
  <si>
    <t>64نهج علي سليمان صيادة</t>
  </si>
  <si>
    <t>Joseph Rodriquez</t>
  </si>
  <si>
    <t>Nadine Khoja</t>
  </si>
  <si>
    <t>&gt;05034880</t>
  </si>
  <si>
    <t>changemen de voiture</t>
  </si>
  <si>
    <t>Nathalie Honriyet Fadhel</t>
  </si>
  <si>
    <t>08h05</t>
  </si>
  <si>
    <t>&gt;030373200364</t>
  </si>
  <si>
    <t>Hanane Abdessalam</t>
  </si>
  <si>
    <t>&gt;05031981</t>
  </si>
  <si>
    <t>شارع بئر العايب لمطة المنستير</t>
  </si>
  <si>
    <t>Hanane Lajili</t>
  </si>
  <si>
    <t>&gt;06825039</t>
  </si>
  <si>
    <t>Nader Khoja</t>
  </si>
  <si>
    <t>&gt;130594104203</t>
  </si>
  <si>
    <t>نهج أسد ابن الفرات  صيادة</t>
  </si>
  <si>
    <t>Rayhane Roukaya Kharrat</t>
  </si>
  <si>
    <t>&gt;070594100253</t>
  </si>
  <si>
    <t>SabeurJoobeur</t>
  </si>
  <si>
    <t>&gt;06784531</t>
  </si>
  <si>
    <t>Wala Mansour</t>
  </si>
  <si>
    <t>&gt;06960665</t>
  </si>
  <si>
    <t>14/188188</t>
  </si>
  <si>
    <t>HERRI957076SV9NF23</t>
  </si>
  <si>
    <t>1hh40</t>
  </si>
  <si>
    <t>Marwen Lakhal</t>
  </si>
  <si>
    <t>22AS18033</t>
  </si>
  <si>
    <t>نهج البشير  بوزويتة قصر هلال</t>
  </si>
  <si>
    <t>Nadia Gacem</t>
  </si>
  <si>
    <t>14h05</t>
  </si>
  <si>
    <t>&gt;160478408774</t>
  </si>
  <si>
    <t>23AF74885</t>
  </si>
  <si>
    <t>02شارع الجمهورية صيادة المنستير</t>
  </si>
  <si>
    <t>13h12</t>
  </si>
  <si>
    <t>Abdelmajid Khoja</t>
  </si>
  <si>
    <t>13BC12975</t>
  </si>
  <si>
    <t>07h47</t>
  </si>
  <si>
    <t>&gt;120550400134</t>
  </si>
  <si>
    <t>20h51</t>
  </si>
  <si>
    <t>Abderazzak Ben Nasr</t>
  </si>
  <si>
    <t>&gt;04138834</t>
  </si>
  <si>
    <t>&gt;01/24031</t>
  </si>
  <si>
    <t>نهج القدس حي القرعية صيادة</t>
  </si>
  <si>
    <t>Wael Ben Nasr</t>
  </si>
  <si>
    <t>&gt;06901073</t>
  </si>
  <si>
    <t>HARELBEKE</t>
  </si>
  <si>
    <t>Hamdi EL Guerdelli</t>
  </si>
  <si>
    <t>&gt;6634413017600</t>
  </si>
  <si>
    <t>Jihed Lajili</t>
  </si>
  <si>
    <t>13h21</t>
  </si>
  <si>
    <t>&gt;06999839</t>
  </si>
  <si>
    <t>14/188409</t>
  </si>
  <si>
    <t>Rami Abdallah</t>
  </si>
  <si>
    <t>&gt;06885405</t>
  </si>
  <si>
    <t>Majeddine Jguerim</t>
  </si>
  <si>
    <t>20h15</t>
  </si>
  <si>
    <t>Ronny Freddy Paret</t>
  </si>
  <si>
    <t>GA3224643</t>
  </si>
  <si>
    <t>Nasreddine Megdiche</t>
  </si>
  <si>
    <t>11h43</t>
  </si>
  <si>
    <t>&gt;06980044</t>
  </si>
  <si>
    <t>Fares Boudhaouia</t>
  </si>
  <si>
    <t>&gt;06786011</t>
  </si>
  <si>
    <t xml:space="preserve">نهج محمد علي الحامي صيادة </t>
  </si>
  <si>
    <t>Yacine Zarred</t>
  </si>
  <si>
    <t>12h28</t>
  </si>
  <si>
    <t>24AK24345</t>
  </si>
  <si>
    <t xml:space="preserve">نهج البشير القصاب حي سكرة قصرهلال </t>
  </si>
  <si>
    <t>Helmi Edhawi</t>
  </si>
  <si>
    <t>15h42</t>
  </si>
  <si>
    <t>&gt;06844090</t>
  </si>
  <si>
    <t>Abir Boukhris</t>
  </si>
  <si>
    <t>Faiçal zarred</t>
  </si>
  <si>
    <t>14h10</t>
  </si>
  <si>
    <t>Walid Jnen</t>
  </si>
  <si>
    <t>15h24</t>
  </si>
  <si>
    <t>&gt;06971213</t>
  </si>
  <si>
    <t>14/138438</t>
  </si>
  <si>
    <t>حي مسعدة طريق السكرين المكنين المنستير</t>
  </si>
  <si>
    <t>El Hachmi Abid</t>
  </si>
  <si>
    <t>&gt;06553099</t>
  </si>
  <si>
    <t>30نهج ليتوني باب سعدون تونس</t>
  </si>
  <si>
    <t>Samir Zarmdini</t>
  </si>
  <si>
    <t>19AJ30423</t>
  </si>
  <si>
    <t>Issam eddine Boughzala</t>
  </si>
  <si>
    <t>&gt;06888531</t>
  </si>
  <si>
    <t>Naim Abdelatif</t>
  </si>
  <si>
    <t>12h11</t>
  </si>
  <si>
    <t>El Fazaa Boubaker</t>
  </si>
  <si>
    <t>&gt;06765889</t>
  </si>
  <si>
    <t>Rafiaa EL Ktari</t>
  </si>
  <si>
    <t>Ismahane Omri</t>
  </si>
  <si>
    <t>H393987</t>
  </si>
  <si>
    <t>Sabeur Gaaliche</t>
  </si>
  <si>
    <t>&gt;06877719</t>
  </si>
  <si>
    <t xml:space="preserve">نهج البشير بوزويتة قصر هلال </t>
  </si>
  <si>
    <t>&gt;06840060</t>
  </si>
  <si>
    <t>22h10</t>
  </si>
  <si>
    <t>نهج 15اكتوبر قصر هلال المنستير</t>
  </si>
  <si>
    <t>نهج 02مارس قصر هلال المنستير</t>
  </si>
  <si>
    <t>Ali Ben Abdallah</t>
  </si>
  <si>
    <t>&gt;06790140</t>
  </si>
  <si>
    <t>U1U524652J</t>
  </si>
  <si>
    <t>نهج سيدي المأمون المكنين المنستير</t>
  </si>
  <si>
    <t>Rihab Naaija</t>
  </si>
  <si>
    <t>&gt;06961518</t>
  </si>
  <si>
    <t>15h47</t>
  </si>
  <si>
    <t>Yacine Limam</t>
  </si>
  <si>
    <t>16CC20233</t>
  </si>
  <si>
    <t>20AF72583</t>
  </si>
  <si>
    <t>Houssem Eddine Daoud</t>
  </si>
  <si>
    <t>246TU187</t>
  </si>
  <si>
    <t>&gt;595007950984</t>
  </si>
  <si>
    <t>Hamdi Guerdelli</t>
  </si>
  <si>
    <t>Wajdi Maaik</t>
  </si>
  <si>
    <t>&gt;06822902</t>
  </si>
  <si>
    <t>El Moez Houria</t>
  </si>
  <si>
    <t>&gt;00200SGE82</t>
  </si>
  <si>
    <t>Ahmed Zommit</t>
  </si>
  <si>
    <t>&gt;09273455</t>
  </si>
  <si>
    <t>09/123155</t>
  </si>
  <si>
    <t>Boulbaba Sifaoui</t>
  </si>
  <si>
    <t>20h20</t>
  </si>
  <si>
    <t>&gt;05924349</t>
  </si>
  <si>
    <t>20h40</t>
  </si>
  <si>
    <t>Rabia Rahmouni</t>
  </si>
  <si>
    <t>&gt;08584571</t>
  </si>
  <si>
    <t xml:space="preserve">حي الفتح حيدرة القصرين </t>
  </si>
  <si>
    <t>Kais Rahmouni</t>
  </si>
  <si>
    <t>&gt;08244229</t>
  </si>
  <si>
    <t>Naim Barkous</t>
  </si>
  <si>
    <t>&gt;08688256</t>
  </si>
  <si>
    <t>أولاد مولاهم السواسي المهدية</t>
  </si>
  <si>
    <t>Kamel Gomri</t>
  </si>
  <si>
    <t>14h35</t>
  </si>
  <si>
    <t>&gt;03577199</t>
  </si>
  <si>
    <t>&gt;23/22215</t>
  </si>
  <si>
    <t>الحي الرابع الطابق الأول منزل فريح  المنستير</t>
  </si>
  <si>
    <t>حي العقبة عدد3 المنستير</t>
  </si>
  <si>
    <t>Naceur Ferjani</t>
  </si>
  <si>
    <t>&gt;04132139</t>
  </si>
  <si>
    <t>&gt;14/4548</t>
  </si>
  <si>
    <t>Sabeur Barboura</t>
  </si>
  <si>
    <t>&gt;06787497</t>
  </si>
  <si>
    <t>Intissar Marzouk</t>
  </si>
  <si>
    <t>&gt;06955084</t>
  </si>
  <si>
    <t>14/156005</t>
  </si>
  <si>
    <t>Bilel Hamza</t>
  </si>
  <si>
    <t>11h12</t>
  </si>
  <si>
    <t>24EC85555</t>
  </si>
  <si>
    <t>24AR70813</t>
  </si>
  <si>
    <t>Dayan Abdelatif Hamza</t>
  </si>
  <si>
    <t>23CR09361</t>
  </si>
  <si>
    <t>25BE71739</t>
  </si>
  <si>
    <t>10h15</t>
  </si>
  <si>
    <t>&gt;06956360</t>
  </si>
  <si>
    <t>&gt;0634413017600</t>
  </si>
  <si>
    <t>Zaineb Benticha</t>
  </si>
  <si>
    <t>&gt;06898775</t>
  </si>
  <si>
    <t>Ilyes Boubaker</t>
  </si>
  <si>
    <t>&gt;06914583</t>
  </si>
  <si>
    <t>24BA99836</t>
  </si>
  <si>
    <t>Mohamed Guizani</t>
  </si>
  <si>
    <t>&gt;07564943</t>
  </si>
  <si>
    <t>نهج عمر ابن أبي ربيعة القيروان</t>
  </si>
  <si>
    <t>Faouzi Saoudi</t>
  </si>
  <si>
    <t>04h03</t>
  </si>
  <si>
    <t>L3T4L50KG</t>
  </si>
  <si>
    <t>D0600LU182</t>
  </si>
  <si>
    <t>Mohamed Mgarech</t>
  </si>
  <si>
    <t>Yacine Marzouk</t>
  </si>
  <si>
    <t>&gt;06937327</t>
  </si>
  <si>
    <t>Mohamed Abdelwahab Marzouk</t>
  </si>
  <si>
    <t>&gt;06847246</t>
  </si>
  <si>
    <t>15AX25359</t>
  </si>
  <si>
    <t>Farouk Marzouk</t>
  </si>
  <si>
    <t>23IE20611</t>
  </si>
  <si>
    <t>Ramzi Slim</t>
  </si>
  <si>
    <t>&gt;06876571</t>
  </si>
  <si>
    <t>نهج الطيب القصاب المكنين المنستير</t>
  </si>
  <si>
    <t>09h48</t>
  </si>
  <si>
    <t>24AW04154</t>
  </si>
  <si>
    <t>Hazar Bouzid</t>
  </si>
  <si>
    <t>19h21</t>
  </si>
  <si>
    <t>&gt;06763098</t>
  </si>
  <si>
    <t>14/37213</t>
  </si>
  <si>
    <t>06نهج 2مارس 1934بوحجر المنستير</t>
  </si>
  <si>
    <t>21CH89382</t>
  </si>
  <si>
    <t>Janet Ilona Werner</t>
  </si>
  <si>
    <t>19h45</t>
  </si>
  <si>
    <t>C6ZZMHL17</t>
  </si>
  <si>
    <t>&gt;12852/96</t>
  </si>
  <si>
    <t>Mounira Krefa</t>
  </si>
  <si>
    <t>11h18</t>
  </si>
  <si>
    <t>&gt;04145725</t>
  </si>
  <si>
    <t>19AO60831</t>
  </si>
  <si>
    <t>المشرف السواني المنستير</t>
  </si>
  <si>
    <t>Sami El Haj</t>
  </si>
  <si>
    <t>13h05</t>
  </si>
  <si>
    <t>&gt;06801037</t>
  </si>
  <si>
    <t>23AW154335</t>
  </si>
  <si>
    <t>Ilham Bousrih</t>
  </si>
  <si>
    <t>11h16</t>
  </si>
  <si>
    <t>U123Z07916</t>
  </si>
  <si>
    <t>نهج عمر بوسريح لمطة المنستير</t>
  </si>
  <si>
    <t>المنطقة الولى عدد12المنستير</t>
  </si>
  <si>
    <t>Ibtihel Hlel</t>
  </si>
  <si>
    <t>14/194086</t>
  </si>
  <si>
    <t>Alhame Belouara</t>
  </si>
  <si>
    <t>N844262</t>
  </si>
  <si>
    <t>14/189926</t>
  </si>
  <si>
    <t>حي سيدي عبد السلام صيادة</t>
  </si>
  <si>
    <t>Kanaane Khlil</t>
  </si>
  <si>
    <t>&gt;06870273</t>
  </si>
  <si>
    <t>&gt;13068320066</t>
  </si>
  <si>
    <t>نهج محمد رجب لمطة المنستير</t>
  </si>
  <si>
    <t>Mohamed Ben Ahmed</t>
  </si>
  <si>
    <t>&gt;06790127</t>
  </si>
  <si>
    <t>Maran Guieppe</t>
  </si>
  <si>
    <t>244TU157</t>
  </si>
  <si>
    <t>11/101979</t>
  </si>
  <si>
    <t>08h30</t>
  </si>
  <si>
    <t>06h50</t>
  </si>
  <si>
    <t>Nabil Abdelatif</t>
  </si>
  <si>
    <t>235TU5216</t>
  </si>
  <si>
    <t>&gt;02740254</t>
  </si>
  <si>
    <t>نهج09افريل1938 صيادة المنستير</t>
  </si>
  <si>
    <t>a voir voiture en panne a cause de la pluie</t>
  </si>
  <si>
    <t>changement de contrat avoir</t>
  </si>
  <si>
    <t>&gt;1206084</t>
  </si>
  <si>
    <t>Najeh Sayadi</t>
  </si>
  <si>
    <t>&gt;06768162</t>
  </si>
  <si>
    <t>&gt;031078300170</t>
  </si>
  <si>
    <t>09h36</t>
  </si>
  <si>
    <t>نهج  البشير القصاب حي سكرة قصر هلال</t>
  </si>
  <si>
    <t>Jawher Khoja</t>
  </si>
  <si>
    <t>17h46</t>
  </si>
  <si>
    <t>25AH03063</t>
  </si>
  <si>
    <t>نهج عبد العزيز الثعالبي صيادة المنستير</t>
  </si>
  <si>
    <t>Hichem El Toumi</t>
  </si>
  <si>
    <t>Soumaya Bousrih</t>
  </si>
  <si>
    <t>&gt;06898289</t>
  </si>
  <si>
    <t>14/78234</t>
  </si>
  <si>
    <t>نهج المنجي سليم لمطة المنستير</t>
  </si>
  <si>
    <t>21h30</t>
  </si>
  <si>
    <t>Maha Bousrih</t>
  </si>
  <si>
    <t>Bouzid Guitari</t>
  </si>
  <si>
    <t>16h49</t>
  </si>
  <si>
    <t>&gt;06807816</t>
  </si>
  <si>
    <t>23AB862386</t>
  </si>
  <si>
    <t>13h14</t>
  </si>
  <si>
    <t>Chaima Kerkini</t>
  </si>
  <si>
    <t>27//09/2017</t>
  </si>
  <si>
    <t>Karim Mansour</t>
  </si>
  <si>
    <t>18h16</t>
  </si>
  <si>
    <t>&gt;06773762</t>
  </si>
  <si>
    <t>Wajdi Mhenni</t>
  </si>
  <si>
    <t>18h24</t>
  </si>
  <si>
    <t>&gt;06782439</t>
  </si>
  <si>
    <t>14/61248</t>
  </si>
  <si>
    <t>12h48</t>
  </si>
  <si>
    <t>Walid Krefa</t>
  </si>
  <si>
    <t>17h29</t>
  </si>
  <si>
    <t>&gt;06767345</t>
  </si>
  <si>
    <t>14/87244</t>
  </si>
  <si>
    <t>Bilel Kherallah</t>
  </si>
  <si>
    <t>21AC60626</t>
  </si>
  <si>
    <t>Adel Gacem Mhenni</t>
  </si>
  <si>
    <t>&gt;04148401</t>
  </si>
  <si>
    <t>17AJ93093</t>
  </si>
  <si>
    <t>Marwa Said</t>
  </si>
  <si>
    <t>&gt;06917661</t>
  </si>
  <si>
    <t>16/121101</t>
  </si>
  <si>
    <t>Tasnime Abdelatif</t>
  </si>
  <si>
    <t>11h06</t>
  </si>
  <si>
    <t>25AL12273</t>
  </si>
  <si>
    <t>نهج عقبة ابن ناافع صيادة المنستير</t>
  </si>
  <si>
    <t>Walid Harchay</t>
  </si>
  <si>
    <t>&gt;06851400</t>
  </si>
  <si>
    <t>14/115013</t>
  </si>
  <si>
    <t>نهج علي البلهوان صيادة المنستير</t>
  </si>
  <si>
    <t>Ahmed Ben Gaida</t>
  </si>
  <si>
    <t>&gt;06840094</t>
  </si>
  <si>
    <t>Asma Baganna</t>
  </si>
  <si>
    <t>&gt;06892095</t>
  </si>
  <si>
    <t>14/125386</t>
  </si>
  <si>
    <t>Mohamed Echaib</t>
  </si>
  <si>
    <t>&gt;06804333</t>
  </si>
  <si>
    <t>14/89205</t>
  </si>
  <si>
    <t>Lasmar Gabsi</t>
  </si>
  <si>
    <t>11h26</t>
  </si>
  <si>
    <t>&gt;06805810</t>
  </si>
  <si>
    <t>14/65436</t>
  </si>
  <si>
    <t>Samir Aissa</t>
  </si>
  <si>
    <t>نهج الجزائر قصر هلال</t>
  </si>
  <si>
    <t>Fraj Bouida</t>
  </si>
  <si>
    <t>18h23</t>
  </si>
  <si>
    <t>&gt;06934542</t>
  </si>
  <si>
    <t>14/126661</t>
  </si>
  <si>
    <t>Aicha Mechety</t>
  </si>
  <si>
    <t>09h45</t>
  </si>
  <si>
    <t>22EA40651</t>
  </si>
  <si>
    <t>24BE63268</t>
  </si>
  <si>
    <t>Youssef Fgaier</t>
  </si>
  <si>
    <t>15h55</t>
  </si>
  <si>
    <t>109نهج الهادي شاكر قصرهلال</t>
  </si>
  <si>
    <t>&gt;06773189</t>
  </si>
  <si>
    <t>نهج طارق الن زياد صيادة المنستير</t>
  </si>
  <si>
    <t>نهج عقبة ابن نافع صيادة المنستير</t>
  </si>
  <si>
    <t>12h15</t>
  </si>
  <si>
    <t>Wadhah Souissi</t>
  </si>
  <si>
    <t>&gt;06931404</t>
  </si>
  <si>
    <t>23AA21704</t>
  </si>
  <si>
    <t>06نهج 02 مارس 1934بوحجر المنستير</t>
  </si>
  <si>
    <t>Karim Kaabia</t>
  </si>
  <si>
    <t>&gt;06923550</t>
  </si>
  <si>
    <t>Khemaies Aissa</t>
  </si>
  <si>
    <t>09h11</t>
  </si>
  <si>
    <t>&gt;04166404</t>
  </si>
  <si>
    <t>نهج أسد ابن الفرات صيادة المنستير</t>
  </si>
  <si>
    <t>Salim Horrigue</t>
  </si>
  <si>
    <t>&gt;06933032</t>
  </si>
  <si>
    <t>Nabila Khoja</t>
  </si>
  <si>
    <t>&gt;200076920</t>
  </si>
  <si>
    <t>&gt;041194101148</t>
  </si>
  <si>
    <t>Samir Sobhi</t>
  </si>
  <si>
    <t>24AD07869</t>
  </si>
  <si>
    <t>16AF46051</t>
  </si>
  <si>
    <t>Rabia Ayech</t>
  </si>
  <si>
    <t>&gt;06952291</t>
  </si>
  <si>
    <t xml:space="preserve">نهج عمر بيوض طبلبة المنستير </t>
  </si>
  <si>
    <t>Salem Aissa</t>
  </si>
  <si>
    <t>&gt;03121551-06</t>
  </si>
  <si>
    <t xml:space="preserve">Elise Wheeler </t>
  </si>
  <si>
    <t>&gt;011060100673</t>
  </si>
  <si>
    <t>Rochdi El Sghaier</t>
  </si>
  <si>
    <t>&gt;04184323</t>
  </si>
  <si>
    <t>Zouheir Mostapha</t>
  </si>
  <si>
    <t>Youssef Saidane</t>
  </si>
  <si>
    <t>&gt;06777071</t>
  </si>
  <si>
    <t>14/39851</t>
  </si>
  <si>
    <t>نهج 15 أكتوبر 1963 عدد14 قصر هلال</t>
  </si>
  <si>
    <t>Zoubeir Megdiche</t>
  </si>
  <si>
    <t>15h54</t>
  </si>
  <si>
    <t>&gt;06993171</t>
  </si>
  <si>
    <t>Hassine El Abidi</t>
  </si>
  <si>
    <t>21h40</t>
  </si>
  <si>
    <t>&gt;07374944</t>
  </si>
  <si>
    <t>RM8330541J</t>
  </si>
  <si>
    <t>Meriem Benammou</t>
  </si>
  <si>
    <t>&gt;06432660</t>
  </si>
  <si>
    <t>&gt;01/456894</t>
  </si>
  <si>
    <t>Anis Sahbani</t>
  </si>
  <si>
    <t>252428628J</t>
  </si>
  <si>
    <t>Nassim Boudhouia</t>
  </si>
  <si>
    <t>&gt;06796920</t>
  </si>
  <si>
    <t>&gt;000194300203</t>
  </si>
  <si>
    <t>نهج محمد علي الحامي صيادة المنستيرنهج</t>
  </si>
  <si>
    <t>Nader Aissa</t>
  </si>
  <si>
    <t>&gt;04176520</t>
  </si>
  <si>
    <t>Ahmed Boussetta</t>
  </si>
  <si>
    <t>13h42</t>
  </si>
  <si>
    <t>&gt;07684948</t>
  </si>
  <si>
    <t>نهج الأمهات قصيبة المديوني</t>
  </si>
  <si>
    <t>17/06/205</t>
  </si>
  <si>
    <t>1509/2015</t>
  </si>
  <si>
    <t>Imed Jaafer</t>
  </si>
  <si>
    <t>04h21</t>
  </si>
  <si>
    <t>&gt;06920799</t>
  </si>
  <si>
    <t>21AY27637</t>
  </si>
  <si>
    <t>Chirine Mahra Toumi</t>
  </si>
  <si>
    <t>23CR81294</t>
  </si>
  <si>
    <t>24BB91880</t>
  </si>
  <si>
    <t>Slah Chaouch</t>
  </si>
  <si>
    <t>09h21</t>
  </si>
  <si>
    <t>&gt;04048815</t>
  </si>
  <si>
    <t>&gt;00443525</t>
  </si>
  <si>
    <t>نهج الطاهر بن عاشور قصر هلال</t>
  </si>
  <si>
    <t xml:space="preserve">نهج الشهداء عدد52 المكنين </t>
  </si>
  <si>
    <t>Khlil Haj Hassine</t>
  </si>
  <si>
    <t>09h28</t>
  </si>
  <si>
    <t>3011/1985</t>
  </si>
  <si>
    <t>22h50</t>
  </si>
  <si>
    <t>04h23</t>
  </si>
  <si>
    <t>03h34</t>
  </si>
  <si>
    <t>Zouheir Kerkini</t>
  </si>
  <si>
    <t>&gt;06811078</t>
  </si>
  <si>
    <t>14/106333</t>
  </si>
  <si>
    <t>Saer Mounir Al Bakour</t>
  </si>
  <si>
    <t>&gt;370086</t>
  </si>
  <si>
    <t>16h44</t>
  </si>
  <si>
    <t>&gt;06870549</t>
  </si>
  <si>
    <t>Chaima Mehrzi</t>
  </si>
  <si>
    <t>19h03</t>
  </si>
  <si>
    <t>16/122285</t>
  </si>
  <si>
    <t>Rabeh Said</t>
  </si>
  <si>
    <t>11h29</t>
  </si>
  <si>
    <t>&gt;06844301</t>
  </si>
  <si>
    <t>&gt;Samir Aissa&lt;</t>
  </si>
  <si>
    <t>Zairi Wiem</t>
  </si>
  <si>
    <t>16h48</t>
  </si>
  <si>
    <t>&gt;04584128</t>
  </si>
  <si>
    <t>Wael Bouaziz</t>
  </si>
  <si>
    <t>&gt;06764172</t>
  </si>
  <si>
    <t>&gt;18/28101</t>
  </si>
  <si>
    <t>&gt;14/37339</t>
  </si>
  <si>
    <t xml:space="preserve">85شارع الحرية جمال المنستير </t>
  </si>
  <si>
    <t>10h39</t>
  </si>
  <si>
    <t>Mohamed Nabil Jmaiel</t>
  </si>
  <si>
    <t>09h14</t>
  </si>
  <si>
    <t>&gt;Maher Mandhouj&lt;</t>
  </si>
  <si>
    <t>Kamel Tilouche</t>
  </si>
  <si>
    <t>&gt;06931372</t>
  </si>
  <si>
    <t xml:space="preserve">نهج الكد  حي الريض2 قصر هلال </t>
  </si>
  <si>
    <t>Atef El Jerbi</t>
  </si>
  <si>
    <t>&gt;06801165</t>
  </si>
  <si>
    <t>Abdelkarim Hassine</t>
  </si>
  <si>
    <t>11h55</t>
  </si>
  <si>
    <t>&gt;04179603</t>
  </si>
  <si>
    <t>نهج ابن الجزار صيادة</t>
  </si>
  <si>
    <t>&gt;06861365</t>
  </si>
  <si>
    <t>Lotfi El Adib</t>
  </si>
  <si>
    <t>14h42</t>
  </si>
  <si>
    <t>&gt;04012275</t>
  </si>
  <si>
    <t>Lassad Lajili</t>
  </si>
  <si>
    <t>&gt;04169409</t>
  </si>
  <si>
    <t>14/88786</t>
  </si>
  <si>
    <t>Mohamed Sadok El Zrelli</t>
  </si>
  <si>
    <t>&gt;04182405</t>
  </si>
  <si>
    <t>&gt;06904881</t>
  </si>
  <si>
    <t>Moez Marzouk</t>
  </si>
  <si>
    <t>21AJ47469</t>
  </si>
  <si>
    <t>Wahiba Krefa</t>
  </si>
  <si>
    <t>&gt;191291253107</t>
  </si>
  <si>
    <t>&gt;991091200438</t>
  </si>
  <si>
    <t>Merriem Sayadi</t>
  </si>
  <si>
    <t>&gt;21059125106</t>
  </si>
  <si>
    <t>Eziddine El Kerkini</t>
  </si>
  <si>
    <t>&gt;06883108</t>
  </si>
  <si>
    <t>نهج 9افريل1938 صيادة</t>
  </si>
  <si>
    <t>Sarra Sayadi</t>
  </si>
  <si>
    <t>Mohamed Ammar</t>
  </si>
  <si>
    <t>14/143410</t>
  </si>
  <si>
    <t>Rabeb Gharbi</t>
  </si>
  <si>
    <t>&gt;06765851</t>
  </si>
  <si>
    <t>&gt;132178818</t>
  </si>
  <si>
    <t>21AD06711</t>
  </si>
  <si>
    <t>نهج الوفاء سيدي بولبابة قابس</t>
  </si>
  <si>
    <t>Moncef Dorii</t>
  </si>
  <si>
    <t>13h26</t>
  </si>
  <si>
    <t>&gt;06862428</t>
  </si>
  <si>
    <t>نهج 18 جانفي  لمطة المنستير</t>
  </si>
  <si>
    <t>Glayed Seifeddine</t>
  </si>
  <si>
    <t>&gt;12874034</t>
  </si>
  <si>
    <t>&gt;09/243977</t>
  </si>
  <si>
    <t>نهج الطيب المهيري القلعة الكبرى سوسة</t>
  </si>
  <si>
    <t>Mohamed Rabeh Said</t>
  </si>
  <si>
    <t>15h35</t>
  </si>
  <si>
    <t>&gt;06873068</t>
  </si>
  <si>
    <t>الحي الأول المنستير</t>
  </si>
  <si>
    <t>Sirine Chakroun</t>
  </si>
  <si>
    <t>08h18</t>
  </si>
  <si>
    <t>Chiheb El Maanni</t>
  </si>
  <si>
    <t>Adem Hmam</t>
  </si>
  <si>
    <t>&gt;29478802019</t>
  </si>
  <si>
    <t>Mohamed Ben Abdallah</t>
  </si>
  <si>
    <t>&gt;06896003</t>
  </si>
  <si>
    <t>Abdelbasset Souid</t>
  </si>
  <si>
    <t>&gt;04161226</t>
  </si>
  <si>
    <t>&gt;14/28592</t>
  </si>
  <si>
    <t>Haykel Bouzouita</t>
  </si>
  <si>
    <t>&gt;04176762</t>
  </si>
  <si>
    <t>&gt;001042200229</t>
  </si>
  <si>
    <t>حي هلال قصر هلال المنستير</t>
  </si>
  <si>
    <t>09نهج أحمد التليلي صيادة المنستير</t>
  </si>
  <si>
    <t>Fahd Guitari</t>
  </si>
  <si>
    <t>&gt;06818504</t>
  </si>
  <si>
    <t>U1V478372K</t>
  </si>
  <si>
    <t>Dhia Eddine Chakroun</t>
  </si>
  <si>
    <t>&gt;05690574</t>
  </si>
  <si>
    <t>&gt;0451630</t>
  </si>
  <si>
    <t>El Mahdi Souid</t>
  </si>
  <si>
    <t>&gt;06757782</t>
  </si>
  <si>
    <t>17AJ42899</t>
  </si>
  <si>
    <t>Said Souid</t>
  </si>
  <si>
    <t>&gt;06907784</t>
  </si>
  <si>
    <t>14/99878</t>
  </si>
  <si>
    <t>Tarek El Kotel</t>
  </si>
  <si>
    <t>&gt;04766546</t>
  </si>
  <si>
    <t>&gt;14/25739</t>
  </si>
  <si>
    <t>Ibrahim Guitari</t>
  </si>
  <si>
    <t>&gt;04052536</t>
  </si>
  <si>
    <t>&gt;14/8989</t>
  </si>
  <si>
    <t>Mohamed Khames ELMandhouj</t>
  </si>
  <si>
    <t>19h12</t>
  </si>
  <si>
    <t>**samir aissa**</t>
  </si>
  <si>
    <t>&gt;1241141427</t>
  </si>
  <si>
    <t>10h06</t>
  </si>
  <si>
    <t>Mohamed Zaag</t>
  </si>
  <si>
    <t>&gt;06896216</t>
  </si>
  <si>
    <t>&gt;14/125578</t>
  </si>
  <si>
    <t>Saber Hammouda</t>
  </si>
  <si>
    <t>Samir Trabelsi</t>
  </si>
  <si>
    <t>12h17</t>
  </si>
  <si>
    <t>&gt;01855273</t>
  </si>
  <si>
    <t>14AQ24655</t>
  </si>
  <si>
    <t>حي الرصف ماطر بنزرت</t>
  </si>
  <si>
    <t>Paret Ronny Freddy</t>
  </si>
  <si>
    <t>07h40</t>
  </si>
  <si>
    <t>Seif Eddine Ben Cheikh</t>
  </si>
  <si>
    <t>&gt;06921434</t>
  </si>
  <si>
    <t>12h43</t>
  </si>
  <si>
    <t>&gt;04058908</t>
  </si>
  <si>
    <t>Mahdi Chakroun</t>
  </si>
  <si>
    <t>&gt;06913183</t>
  </si>
  <si>
    <t>20AR07579</t>
  </si>
  <si>
    <t>37نهج محمد حفصة لمطة المنستير</t>
  </si>
  <si>
    <t>20h50</t>
  </si>
  <si>
    <t>Siwar Souid</t>
  </si>
  <si>
    <t>14h28</t>
  </si>
  <si>
    <t>14/165351</t>
  </si>
  <si>
    <t>Aymen Hassine</t>
  </si>
  <si>
    <t>&gt;06907483</t>
  </si>
  <si>
    <t>17AN01435</t>
  </si>
  <si>
    <t>نهج الانفتاح قصرهلال المنستير</t>
  </si>
  <si>
    <t>Imen Ben Haj Khalifa</t>
  </si>
  <si>
    <t>10h08</t>
  </si>
  <si>
    <t>&gt;06973059</t>
  </si>
  <si>
    <t>14/192372</t>
  </si>
  <si>
    <t>11h21</t>
  </si>
  <si>
    <t>نهج 18جانفي قصيبة المديوني</t>
  </si>
  <si>
    <t>06h43</t>
  </si>
  <si>
    <t>ضربة pare a choc ariere cote gauche</t>
  </si>
  <si>
    <t>Anis Mostapha</t>
  </si>
  <si>
    <t>&gt;06875749</t>
  </si>
  <si>
    <t>21AP45566</t>
  </si>
  <si>
    <t>Amal Saafi</t>
  </si>
  <si>
    <t>&gt;06923551</t>
  </si>
  <si>
    <t>16AY17321</t>
  </si>
  <si>
    <t>Najeh Boubaker</t>
  </si>
  <si>
    <t>15h41</t>
  </si>
  <si>
    <t>&gt;04192738</t>
  </si>
  <si>
    <t>&gt;7099132003</t>
  </si>
  <si>
    <t>Wajdi Bengharsallah</t>
  </si>
  <si>
    <t>&gt;06826133</t>
  </si>
  <si>
    <t>14/132528</t>
  </si>
  <si>
    <t>44الحي الجديد صيادة المنستير</t>
  </si>
  <si>
    <t>Najeh El Mandhouj</t>
  </si>
  <si>
    <t>&gt;04189636</t>
  </si>
  <si>
    <t>&gt;860492310201</t>
  </si>
  <si>
    <t>Elhachmi Elkharroubi</t>
  </si>
  <si>
    <t>12h21</t>
  </si>
  <si>
    <t>&gt;04132338</t>
  </si>
  <si>
    <t>&gt;00/382850</t>
  </si>
  <si>
    <t xml:space="preserve">شارع أولاد حفوز بوحجلة القيروان </t>
  </si>
  <si>
    <t>Amal Zarmdini</t>
  </si>
  <si>
    <t>&gt;06773988</t>
  </si>
  <si>
    <t>11h39</t>
  </si>
  <si>
    <t>16h03</t>
  </si>
  <si>
    <t>25BA23944</t>
  </si>
  <si>
    <t>&gt;04159223</t>
  </si>
  <si>
    <t>&gt;030692100383</t>
  </si>
  <si>
    <t xml:space="preserve">شارع الجمهورية لمطة </t>
  </si>
  <si>
    <t>Lassad El Msakni</t>
  </si>
  <si>
    <t>Hamida Ben Sik Salem</t>
  </si>
  <si>
    <t>12h19</t>
  </si>
  <si>
    <t>13h48</t>
  </si>
  <si>
    <t>14h27</t>
  </si>
  <si>
    <t>&gt;06756773</t>
  </si>
  <si>
    <t>14/38645</t>
  </si>
  <si>
    <t>نهج الحاج بشير بوزويتة قصرهلال</t>
  </si>
  <si>
    <t>Achref Gam</t>
  </si>
  <si>
    <t>&gt;06975749</t>
  </si>
  <si>
    <t>14/132408</t>
  </si>
  <si>
    <t>شارع الحبيب بورقيبة بنان المنستير</t>
  </si>
  <si>
    <t>نهج القاهرة بنان المنستير</t>
  </si>
  <si>
    <t>Ghaith Gam</t>
  </si>
  <si>
    <t>&gt;06965654</t>
  </si>
  <si>
    <t>14/123968</t>
  </si>
  <si>
    <t>Riheb Gam</t>
  </si>
  <si>
    <t>&gt;06891019</t>
  </si>
  <si>
    <t>gam99859028r99wt27</t>
  </si>
  <si>
    <t>Mohamed Najib Miled</t>
  </si>
  <si>
    <t>&gt;06874890</t>
  </si>
  <si>
    <t>&gt;100206100629</t>
  </si>
  <si>
    <t>Hassen Meksi</t>
  </si>
  <si>
    <t>14AM31879</t>
  </si>
  <si>
    <t>Ala Eddine Bouallague</t>
  </si>
  <si>
    <t>20h46</t>
  </si>
  <si>
    <t>&gt;09948061</t>
  </si>
  <si>
    <t>14/154415</t>
  </si>
  <si>
    <t>صدين مكثر سليانة</t>
  </si>
  <si>
    <t>Ridha Marzouk</t>
  </si>
  <si>
    <t>&gt;04105086</t>
  </si>
  <si>
    <t>&gt;14/1465</t>
  </si>
  <si>
    <t>il a fait 742 km par jour</t>
  </si>
  <si>
    <t>07/03/226</t>
  </si>
  <si>
    <t>260TU2377</t>
  </si>
  <si>
    <t>256 TU 5550</t>
  </si>
  <si>
    <t>13h47</t>
  </si>
  <si>
    <t>11/112/2018</t>
  </si>
  <si>
    <t>Chadia Kherallah</t>
  </si>
  <si>
    <t>18AK65502</t>
  </si>
  <si>
    <t>19نهج ابن خلدون صيادة المنستير</t>
  </si>
  <si>
    <t>mootez El Chabbi</t>
  </si>
  <si>
    <t>13/50693</t>
  </si>
  <si>
    <t>نهج ساقية سيدي يوسف السرس</t>
  </si>
  <si>
    <t>Mohamed Ali El Chabbi</t>
  </si>
  <si>
    <t>&gt;08070816</t>
  </si>
  <si>
    <t>21AD53157</t>
  </si>
  <si>
    <t>Nono Tangne Steve</t>
  </si>
  <si>
    <t>&gt;0005SEP2K</t>
  </si>
  <si>
    <t>22AR32368</t>
  </si>
  <si>
    <t>Younes Belfoudhil</t>
  </si>
  <si>
    <t>Hajer Ezzahr</t>
  </si>
  <si>
    <t>Mansour Younes</t>
  </si>
  <si>
    <t>&gt;04055590</t>
  </si>
  <si>
    <t>نهج عبد الله عياد بوحجر المنستير</t>
  </si>
  <si>
    <t>Mohamed Makhloufi</t>
  </si>
  <si>
    <t>20h14</t>
  </si>
  <si>
    <t>09h22</t>
  </si>
  <si>
    <t>&gt;06847536</t>
  </si>
  <si>
    <t>14/76785</t>
  </si>
  <si>
    <t>Ilyes Marzouk</t>
  </si>
  <si>
    <t>&gt;09042745</t>
  </si>
  <si>
    <t>18AO38133</t>
  </si>
  <si>
    <t>نهج فلسطين عدد53 صيادة المنستير</t>
  </si>
  <si>
    <t>Karim Haouari</t>
  </si>
  <si>
    <t>Omar Boulila</t>
  </si>
  <si>
    <t>&gt;06866935</t>
  </si>
  <si>
    <t>18AT05232</t>
  </si>
  <si>
    <t xml:space="preserve">نهج02مارس1934صيادة </t>
  </si>
  <si>
    <t xml:space="preserve">نهج خير الدين باشا صيادة </t>
  </si>
  <si>
    <t>Mahdi Joobeur</t>
  </si>
  <si>
    <t>17h16</t>
  </si>
  <si>
    <t>&gt;06868876</t>
  </si>
  <si>
    <t>Lassaad Lajili</t>
  </si>
  <si>
    <t>Radhwen Douma</t>
  </si>
  <si>
    <t>11h27</t>
  </si>
  <si>
    <t>07h20</t>
  </si>
  <si>
    <t>&gt;06991716</t>
  </si>
  <si>
    <t>Makram Hassine</t>
  </si>
  <si>
    <t>0505/2026</t>
  </si>
  <si>
    <t>04h24</t>
  </si>
  <si>
    <t>&gt;06819233</t>
  </si>
  <si>
    <t>25BA89700</t>
  </si>
  <si>
    <t>Seif Eddine Glaid</t>
  </si>
  <si>
    <t>09/243977</t>
  </si>
  <si>
    <t>Harit Abdallah</t>
  </si>
  <si>
    <t>&gt;06868652</t>
  </si>
  <si>
    <t>14/162165</t>
  </si>
  <si>
    <t>Safi Joobeur</t>
  </si>
  <si>
    <t>Hamdi EL Kerkini</t>
  </si>
  <si>
    <t>14h55</t>
  </si>
  <si>
    <t>Chaker Horrigue</t>
  </si>
  <si>
    <t>&gt;04134316</t>
  </si>
  <si>
    <t>&gt;14/2898</t>
  </si>
  <si>
    <t>04h30</t>
  </si>
  <si>
    <t>24AD077869</t>
  </si>
  <si>
    <t>18AF46051</t>
  </si>
  <si>
    <t>Aymen Chihaoui</t>
  </si>
  <si>
    <t>&gt;09242906</t>
  </si>
  <si>
    <t>14/153917</t>
  </si>
  <si>
    <t>البدور القنطرة حاجب العيون القيروان</t>
  </si>
  <si>
    <t>Jihaed Hassine</t>
  </si>
  <si>
    <t>Moez El Basli</t>
  </si>
  <si>
    <t>&gt;06769580</t>
  </si>
  <si>
    <t>25AU82255</t>
  </si>
  <si>
    <t>Aymen El Basli</t>
  </si>
  <si>
    <t>23AS89214</t>
  </si>
  <si>
    <t>Noomen Mhenni</t>
  </si>
  <si>
    <t>&gt;04189420</t>
  </si>
  <si>
    <t>&gt;14/27276</t>
  </si>
  <si>
    <t>20نهج ابن الجزار صيادة المنستير</t>
  </si>
  <si>
    <t>17h42</t>
  </si>
  <si>
    <t>14h21</t>
  </si>
  <si>
    <t>Taeib Ben Cheikh</t>
  </si>
  <si>
    <t>&gt;06997479</t>
  </si>
  <si>
    <t>18h53</t>
  </si>
  <si>
    <t>Majdi Lajili</t>
  </si>
  <si>
    <t>&gt;06818563</t>
  </si>
  <si>
    <t>&gt;020178300574</t>
  </si>
  <si>
    <t>Lotfi Khoja</t>
  </si>
  <si>
    <t>&gt;00276234</t>
  </si>
  <si>
    <t>Imen El Ajmi</t>
  </si>
  <si>
    <t>&gt;06929367</t>
  </si>
  <si>
    <t>15AW25570</t>
  </si>
  <si>
    <t>نهج ابن سيناءلمطة المنستير</t>
  </si>
  <si>
    <t xml:space="preserve">حي القرعية صيادة </t>
  </si>
  <si>
    <t>Naji El Mabrouk</t>
  </si>
  <si>
    <t>&gt;04140361</t>
  </si>
  <si>
    <t>U1472K000F</t>
  </si>
  <si>
    <t>Ridha Ben Fraj</t>
  </si>
  <si>
    <t>&gt;03398812</t>
  </si>
  <si>
    <t>نهج 18 جانفي قبلي الشمالية قبلي</t>
  </si>
  <si>
    <t>Mohamed Khairallh</t>
  </si>
  <si>
    <t>Chaima El Kerkini</t>
  </si>
  <si>
    <t>Meriem El fgaier</t>
  </si>
  <si>
    <t>17h25</t>
  </si>
  <si>
    <t>&gt;06980446</t>
  </si>
  <si>
    <t>14/161502</t>
  </si>
  <si>
    <t>Kamel Younes</t>
  </si>
  <si>
    <t>13h51</t>
  </si>
  <si>
    <t>&gt;04156647</t>
  </si>
  <si>
    <t>Kamel Abassi</t>
  </si>
  <si>
    <t>&gt;05391184</t>
  </si>
  <si>
    <t>&gt;02/118892</t>
  </si>
  <si>
    <t>I409536</t>
  </si>
  <si>
    <t>&gt;09/123155</t>
  </si>
  <si>
    <t>&gt;04/51630</t>
  </si>
  <si>
    <t>20A101570</t>
  </si>
  <si>
    <t>CT594120L</t>
  </si>
  <si>
    <t>G6334-130176-01</t>
  </si>
  <si>
    <t>Louci Salma Ayach</t>
  </si>
  <si>
    <t>24AR55205</t>
  </si>
  <si>
    <t>Thameur El Ajmi</t>
  </si>
  <si>
    <t>&gt;04138138</t>
  </si>
  <si>
    <t>&gt;14/8991</t>
  </si>
  <si>
    <t>نهج اسد ابن الفرات لمطة المنستير</t>
  </si>
  <si>
    <t>حي الرياض الأول نهج التماسك قصر هلال</t>
  </si>
  <si>
    <t>Ahmed Mahdi</t>
  </si>
  <si>
    <t>&gt;06949621</t>
  </si>
  <si>
    <t>16/76605</t>
  </si>
  <si>
    <t>Maher Gardabou</t>
  </si>
  <si>
    <t>&gt;04195622</t>
  </si>
  <si>
    <t>&gt;010238100247</t>
  </si>
  <si>
    <t>Maha bousseta</t>
  </si>
  <si>
    <t>D0004728</t>
  </si>
  <si>
    <t>&gt;007219317002</t>
  </si>
  <si>
    <t>Mohamed Hadi Mandhouj</t>
  </si>
  <si>
    <t>&gt;06864279</t>
  </si>
  <si>
    <t>Riadh Marzouk</t>
  </si>
  <si>
    <t>&gt;04182269</t>
  </si>
  <si>
    <t>Bucaille Delphie Gabrielle</t>
  </si>
  <si>
    <t>13h55</t>
  </si>
  <si>
    <t>Chaima El Mehrzi</t>
  </si>
  <si>
    <t>18h54</t>
  </si>
  <si>
    <t>Cedric Danie Le Corre</t>
  </si>
  <si>
    <t>REE4DDBD8</t>
  </si>
  <si>
    <t>21AM30593</t>
  </si>
  <si>
    <t>نهج 2مارس 1934 صيادة المنستير</t>
  </si>
  <si>
    <t>شارع الحاج علي صوة قصر هلال المنستير</t>
  </si>
  <si>
    <t>نهج الحاج فرج العجيمي منزل فارسي المكنين المنستير</t>
  </si>
  <si>
    <t>el Moncef Mansour</t>
  </si>
  <si>
    <t>&gt;04150310</t>
  </si>
  <si>
    <t>Rayen Ben Aoun</t>
  </si>
  <si>
    <t>23AJ40934</t>
  </si>
  <si>
    <t>Walid Souid</t>
  </si>
  <si>
    <t>&gt;06767344</t>
  </si>
  <si>
    <t>Basma Lajili</t>
  </si>
  <si>
    <t>&gt;06764828</t>
  </si>
  <si>
    <t>&gt;06780329</t>
  </si>
  <si>
    <t>Mongi El Haj</t>
  </si>
  <si>
    <t>&gt;04126279</t>
  </si>
  <si>
    <t>25AK90194</t>
  </si>
  <si>
    <t>Rami El Ataoui</t>
  </si>
  <si>
    <t>10h55</t>
  </si>
  <si>
    <t>&gt;09430663</t>
  </si>
  <si>
    <t>J0100823791</t>
  </si>
  <si>
    <t>changeent de voiture 7859</t>
  </si>
  <si>
    <t>Sirine El Kooli</t>
  </si>
  <si>
    <t>&gt;06975458</t>
  </si>
  <si>
    <t>14/140000</t>
  </si>
  <si>
    <t>Patrick Mhenni</t>
  </si>
  <si>
    <t>Marwen El Fadhel</t>
  </si>
  <si>
    <t>09h39</t>
  </si>
  <si>
    <t>&gt;06888353</t>
  </si>
  <si>
    <t>Badr Eddine Boujday</t>
  </si>
  <si>
    <t>&gt;140769107628</t>
  </si>
  <si>
    <t>13BB84285</t>
  </si>
  <si>
    <t>Haikel El Fadhel</t>
  </si>
  <si>
    <t>&gt;06881458</t>
  </si>
  <si>
    <t>Abdeljalil Bousrih</t>
  </si>
  <si>
    <t>&gt;04145419</t>
  </si>
  <si>
    <t>U186VH165P</t>
  </si>
  <si>
    <t>17h20</t>
  </si>
  <si>
    <t>Abderazak Lajili</t>
  </si>
  <si>
    <t>&gt;04181238</t>
  </si>
  <si>
    <t>Nawel Khedhri</t>
  </si>
  <si>
    <t>11/68224</t>
  </si>
  <si>
    <t>&gt;142921</t>
  </si>
  <si>
    <t>Hichem Zarred</t>
  </si>
  <si>
    <t>Chiheb Slimane</t>
  </si>
  <si>
    <t>&gt;06819660</t>
  </si>
  <si>
    <t>14/109895</t>
  </si>
  <si>
    <t>ساقية خديجة حمادة باشا المكنين المنستير</t>
  </si>
  <si>
    <t>بودرياس فوسانة القصرين</t>
  </si>
  <si>
    <t>نهج سيدي عمر زعفران لمطة المنستير</t>
  </si>
  <si>
    <t>حي الناظور لمطة المنستير</t>
  </si>
  <si>
    <t>نهج المغرب الشابة المهدية</t>
  </si>
  <si>
    <t>نهج عقبة ابن نافع صيادة</t>
  </si>
  <si>
    <t>نهج الحاج علي صوة قصر هلال</t>
  </si>
  <si>
    <t>Anis EL Cherif</t>
  </si>
  <si>
    <t>15h45</t>
  </si>
  <si>
    <t>&gt;06861889</t>
  </si>
  <si>
    <t>20AC01206</t>
  </si>
  <si>
    <t>Sabrine Abdallah</t>
  </si>
  <si>
    <t>&gt;06911102</t>
  </si>
  <si>
    <t>23AW53692</t>
  </si>
  <si>
    <t>Majed El Fgaier</t>
  </si>
  <si>
    <t>Hayet Zitouni</t>
  </si>
  <si>
    <t>11h37</t>
  </si>
  <si>
    <t>Taher Ben Ayach</t>
  </si>
  <si>
    <t>&gt;05223375</t>
  </si>
  <si>
    <t>&gt;01/196250</t>
  </si>
  <si>
    <t>المنصورة 2 الجديدة اريانة</t>
  </si>
  <si>
    <t>Hichem Boughazala</t>
  </si>
  <si>
    <t>13h34</t>
  </si>
  <si>
    <t>I256140</t>
  </si>
  <si>
    <t>B2404*020506-08</t>
  </si>
  <si>
    <t>Amine Boughazala</t>
  </si>
  <si>
    <t>I256139</t>
  </si>
  <si>
    <t>B2401-240907-08</t>
  </si>
  <si>
    <t>14h34</t>
  </si>
  <si>
    <t>H03663128206758</t>
  </si>
  <si>
    <t>أولاد الشامخ ولية المهدية</t>
  </si>
  <si>
    <t>changeent de voiture8456</t>
  </si>
  <si>
    <t>Wided Slama</t>
  </si>
  <si>
    <t>Imed Hnaien</t>
  </si>
  <si>
    <t>Mohamed Bouzid</t>
  </si>
  <si>
    <t>&gt;04177090</t>
  </si>
  <si>
    <t>14AA84797</t>
  </si>
  <si>
    <t>&gt;04131902</t>
  </si>
  <si>
    <t>&gt;06998572</t>
  </si>
  <si>
    <t>Mohamed Mbarek</t>
  </si>
  <si>
    <t>&gt;04164588</t>
  </si>
  <si>
    <t>11/151148</t>
  </si>
  <si>
    <t>Mahdi Bouhlel</t>
  </si>
  <si>
    <t>256TU5545</t>
  </si>
  <si>
    <t>AS968351</t>
  </si>
  <si>
    <t>&gt;B4406-070973-09</t>
  </si>
  <si>
    <t>Yacine Ben Halima</t>
  </si>
  <si>
    <t>14/190785</t>
  </si>
  <si>
    <t>نهج علي الدوعاجي المكنين المنستير</t>
  </si>
  <si>
    <t>changement de voiture 5550</t>
  </si>
  <si>
    <t>Ons Belwaer</t>
  </si>
  <si>
    <t>&gt;06415302</t>
  </si>
  <si>
    <t>49/159366</t>
  </si>
  <si>
    <t>إقامة نرجس عمارة ب 7 طابق 6 شقة 74 العوينة تونس</t>
  </si>
  <si>
    <t>Salem El Gharres</t>
  </si>
  <si>
    <t>20h08</t>
  </si>
  <si>
    <t>14/176546</t>
  </si>
  <si>
    <t>Chaima El Gharres</t>
  </si>
  <si>
    <t>14/210669</t>
  </si>
  <si>
    <t xml:space="preserve">نهج بياش صيادة </t>
  </si>
  <si>
    <t>Lassaad Slaimi</t>
  </si>
  <si>
    <t>&gt;02598946</t>
  </si>
  <si>
    <t>&gt;002760659005</t>
  </si>
  <si>
    <t>04h20</t>
  </si>
  <si>
    <t>12h07</t>
  </si>
  <si>
    <t>الحي الرابع الطابق الول منزل فريح المنستير</t>
  </si>
  <si>
    <t>Houssine El abidi</t>
  </si>
  <si>
    <t>241TU8543</t>
  </si>
  <si>
    <t>changement de voiture 5546</t>
  </si>
  <si>
    <t>Achref Marzouk</t>
  </si>
  <si>
    <t>02h25</t>
  </si>
  <si>
    <t>&gt;06756943</t>
  </si>
  <si>
    <t>changement de voiture9878</t>
  </si>
  <si>
    <t>changement de voiture 8331</t>
  </si>
  <si>
    <t>16h21</t>
  </si>
  <si>
    <t>Monther Gam</t>
  </si>
  <si>
    <t>&gt;04139685</t>
  </si>
  <si>
    <t>&gt;14/5600</t>
  </si>
  <si>
    <t>Wael Slimane</t>
  </si>
  <si>
    <t>&gt;06870550</t>
  </si>
  <si>
    <t>19AB54180</t>
  </si>
  <si>
    <t>Taieb Ben Cheikh</t>
  </si>
  <si>
    <t>Tarek El Ferchichi</t>
  </si>
  <si>
    <t>&gt;06823075</t>
  </si>
  <si>
    <t>09h10</t>
  </si>
  <si>
    <t>Abdeljalil Younes</t>
  </si>
  <si>
    <t>09/044/2026</t>
  </si>
  <si>
    <t>I361381</t>
  </si>
  <si>
    <t>25AM18844</t>
  </si>
  <si>
    <t>Ahmed EL Ktari</t>
  </si>
  <si>
    <t>Abdallah EL Ktari</t>
  </si>
  <si>
    <t>&gt;01/98322</t>
  </si>
  <si>
    <t>نهج حسن حسني عبد الوهاب صيادة</t>
  </si>
  <si>
    <t>الح الجديد صيادة</t>
  </si>
  <si>
    <t>29نهج الطاهر الخميري الزهراء بن عروس</t>
  </si>
  <si>
    <t>Mohamed Ben Ibrahim</t>
  </si>
  <si>
    <t>12h46</t>
  </si>
  <si>
    <t>&gt;05476180</t>
  </si>
  <si>
    <t>22/48210</t>
  </si>
  <si>
    <t>رجع الكرهبة في مطار تونس مافهاش essence</t>
  </si>
  <si>
    <t>changement de voiture 976</t>
  </si>
  <si>
    <t>06h27</t>
  </si>
  <si>
    <t>Ramzi El Charfi</t>
  </si>
  <si>
    <t>11h35</t>
  </si>
  <si>
    <t>11h47</t>
  </si>
  <si>
    <t>&gt;06934329</t>
  </si>
  <si>
    <t>14/104178</t>
  </si>
  <si>
    <t>Ghada Ben Khalifa</t>
  </si>
  <si>
    <t>&gt;06960878</t>
  </si>
  <si>
    <t>14/142664</t>
  </si>
  <si>
    <t>El Fathi aissa</t>
  </si>
  <si>
    <t>&gt;04143109</t>
  </si>
  <si>
    <t>Achref Ben El Kahla</t>
  </si>
  <si>
    <t>&gt;06984573</t>
  </si>
  <si>
    <t>14/199784</t>
  </si>
  <si>
    <t>7نهج الزياتين طبلبة المنستير</t>
  </si>
  <si>
    <t>Moomen El hadhiri</t>
  </si>
  <si>
    <t>&gt;06887284</t>
  </si>
  <si>
    <t>PS5381372C</t>
  </si>
  <si>
    <t>Mohamed Amir El Hadhiri</t>
  </si>
  <si>
    <t>&gt;06956313</t>
  </si>
  <si>
    <t>&gt;017344617</t>
  </si>
  <si>
    <t>45نهج بيروت باردو تونس</t>
  </si>
  <si>
    <t xml:space="preserve">21نهج صبرة قصر هلال المنستير </t>
  </si>
  <si>
    <t>Aziza Donia Aissa</t>
  </si>
  <si>
    <t>J7448JH66</t>
  </si>
  <si>
    <t>Sirine Bouida</t>
  </si>
  <si>
    <t>16h53</t>
  </si>
  <si>
    <t>&gt;06986072</t>
  </si>
  <si>
    <t>14/173782</t>
  </si>
  <si>
    <t>نهج الشيخ منصور صيادة المنستير</t>
  </si>
  <si>
    <t>Ilham Bouzouita</t>
  </si>
  <si>
    <t>09h38</t>
  </si>
  <si>
    <t>&gt;06793062</t>
  </si>
  <si>
    <t>16AU05812</t>
  </si>
  <si>
    <t>Farid Fathallah</t>
  </si>
  <si>
    <t>17h54</t>
  </si>
  <si>
    <t>&gt;04199968</t>
  </si>
  <si>
    <t>نهج ابن الجزار قصيبة المديوني المنستير</t>
  </si>
  <si>
    <t>نهج الحبيب قاسم مهني المنستير</t>
  </si>
  <si>
    <t>Nader El ktarl</t>
  </si>
  <si>
    <t>14/205253</t>
  </si>
  <si>
    <t>06h53</t>
  </si>
  <si>
    <t>Sirine Migaw</t>
  </si>
  <si>
    <t>&gt;06855165</t>
  </si>
  <si>
    <t>Idris Mandhouj</t>
  </si>
  <si>
    <t>&gt;06945751</t>
  </si>
  <si>
    <t>Ala Eddine Ben Cheikh</t>
  </si>
  <si>
    <t>&gt;06984800</t>
  </si>
  <si>
    <t>14/140554</t>
  </si>
  <si>
    <t>نهج زغوان صيادة المنستير</t>
  </si>
  <si>
    <t>نهج الشهداء عدد52المكنين المنستير</t>
  </si>
  <si>
    <t>Khalil El Haj Hassine</t>
  </si>
  <si>
    <t>23AY36232</t>
  </si>
  <si>
    <t>Amira Younes</t>
  </si>
  <si>
    <t>13h22</t>
  </si>
  <si>
    <t>&gt;190969161237</t>
  </si>
  <si>
    <t>18AI31116</t>
  </si>
  <si>
    <t>106/06/2026</t>
  </si>
  <si>
    <t xml:space="preserve"> *El Fathi aissa *</t>
  </si>
  <si>
    <t>&gt;5567695626</t>
  </si>
  <si>
    <t>*Jasser Mbarek*</t>
  </si>
  <si>
    <t>&gt;00200389U41</t>
  </si>
  <si>
    <t>Hajer El rezgui</t>
  </si>
  <si>
    <t>253TU8332</t>
  </si>
  <si>
    <t>voitureabdrazak</t>
  </si>
  <si>
    <t>changement de voiture 2061</t>
  </si>
  <si>
    <t>Ahmed Horrigue</t>
  </si>
  <si>
    <t>&gt;04180125</t>
  </si>
  <si>
    <t>&gt;14/31830</t>
  </si>
  <si>
    <t>نهج محمود العبيدي بوحجر المنستير</t>
  </si>
  <si>
    <t>حي 7نوفمبر معتمر الساحلين</t>
  </si>
  <si>
    <t>Hichem Afli</t>
  </si>
  <si>
    <t>&gt;06872399</t>
  </si>
  <si>
    <t>&gt;09/195422</t>
  </si>
  <si>
    <t>Romdhane Salem</t>
  </si>
  <si>
    <t>&gt;03924706</t>
  </si>
  <si>
    <t>24AP69426</t>
  </si>
  <si>
    <t>23مجموعة 2أولاد مولاهم السواسي</t>
  </si>
  <si>
    <t>14h26</t>
  </si>
  <si>
    <t>14/125578</t>
  </si>
  <si>
    <t>Sabeur Joobeur</t>
  </si>
  <si>
    <t>Abdelhak El Chamli</t>
  </si>
  <si>
    <t>14h54</t>
  </si>
  <si>
    <t>12/06/20226</t>
  </si>
  <si>
    <t>&gt;09028129</t>
  </si>
  <si>
    <t>&gt;970369103116</t>
  </si>
  <si>
    <t>Wahbi Chakroun</t>
  </si>
  <si>
    <t>17h44</t>
  </si>
  <si>
    <t>&gt;190378452867</t>
  </si>
  <si>
    <t>22AX18827</t>
  </si>
  <si>
    <t>15h39</t>
  </si>
  <si>
    <t>*wided Slama*</t>
  </si>
  <si>
    <t>*Imed Hnaien*</t>
  </si>
  <si>
    <t>15j40</t>
  </si>
  <si>
    <t>04h17</t>
  </si>
  <si>
    <t>&gt;891078400221</t>
  </si>
  <si>
    <t>**Wided Slama**</t>
  </si>
  <si>
    <t>&gt;1974581884&lt;</t>
  </si>
  <si>
    <t>**Imed Hnaien**</t>
  </si>
  <si>
    <t>&gt;1607568033&lt;</t>
  </si>
  <si>
    <t>Mohamed Amine Lajili</t>
  </si>
  <si>
    <t>&gt;06905895</t>
  </si>
  <si>
    <t>14/90797</t>
  </si>
  <si>
    <t>Sirine Jbali</t>
  </si>
  <si>
    <t>21AY12905</t>
  </si>
  <si>
    <t>حي المهندسين الجريصة الكاف</t>
  </si>
  <si>
    <t>6h</t>
  </si>
  <si>
    <t>Achref Zitouni</t>
  </si>
  <si>
    <t>Oussama Zitouni</t>
  </si>
  <si>
    <t>&gt;02/325290</t>
  </si>
  <si>
    <t>شارع الحبيب ثامر المحرس صفاقس</t>
  </si>
  <si>
    <t>10نهج إبراهيم شعبان زنقة2المكنين</t>
  </si>
  <si>
    <t>El Bachir El Hammami</t>
  </si>
  <si>
    <t>&gt;07670360</t>
  </si>
  <si>
    <t>14/88910</t>
  </si>
  <si>
    <t>Sami Djedidi</t>
  </si>
  <si>
    <t>20AD55543</t>
  </si>
  <si>
    <t>&gt;950514200415</t>
  </si>
  <si>
    <t>19h28</t>
  </si>
  <si>
    <t>19h20</t>
  </si>
  <si>
    <t>&gt;100701200391</t>
  </si>
  <si>
    <t>&gt;07021200352</t>
  </si>
  <si>
    <t>Meriem Ben Rkik</t>
  </si>
  <si>
    <t>&gt;09334779</t>
  </si>
  <si>
    <t>&gt;09/213954</t>
  </si>
  <si>
    <t>حي الانس سقانص المنستير</t>
  </si>
  <si>
    <t>&gt;09251300</t>
  </si>
  <si>
    <t>Abdelbasset El Guitari</t>
  </si>
  <si>
    <t>Wahbi Marzouk</t>
  </si>
  <si>
    <t>&gt;06929258</t>
  </si>
  <si>
    <t>25AU38535</t>
  </si>
  <si>
    <t>16h37</t>
  </si>
  <si>
    <t>Sofien El Fadhel</t>
  </si>
  <si>
    <t>&gt;06894866</t>
  </si>
  <si>
    <t>14/102385</t>
  </si>
  <si>
    <t>نهج الحرية عدد7لمطة المنستير</t>
  </si>
  <si>
    <t>wael Ben Salem</t>
  </si>
  <si>
    <t>&gt;466377919</t>
  </si>
  <si>
    <t>&gt;1437121019</t>
  </si>
  <si>
    <t>Oumaima Mhamdi</t>
  </si>
  <si>
    <t>&gt;06974471</t>
  </si>
  <si>
    <t>14/173641</t>
  </si>
  <si>
    <t>Rached Chamli</t>
  </si>
  <si>
    <t>&gt;04192340</t>
  </si>
  <si>
    <t>&gt;020938101348</t>
  </si>
  <si>
    <t>Jalel Lajili</t>
  </si>
  <si>
    <t>22h16</t>
  </si>
  <si>
    <t>&gt;04171472</t>
  </si>
  <si>
    <t>20AL49297</t>
  </si>
  <si>
    <t>نهج 18 جانفي 1952 صيادة المنستير</t>
  </si>
  <si>
    <t>10h10</t>
  </si>
  <si>
    <t>changement de voiture 186</t>
  </si>
  <si>
    <t>Sameh El Haj</t>
  </si>
  <si>
    <t>&gt;06810434</t>
  </si>
  <si>
    <t>El habib lajili</t>
  </si>
  <si>
    <t>&gt;09023620067</t>
  </si>
  <si>
    <t>09h47</t>
  </si>
  <si>
    <t>B4406-070973-09</t>
  </si>
  <si>
    <t>نهج علي الدوعاجي المكنين</t>
  </si>
  <si>
    <t>نهج البحتري جندوبة</t>
  </si>
  <si>
    <t>Moutaa Charfi</t>
  </si>
  <si>
    <t>&gt;07973416</t>
  </si>
  <si>
    <t>I0303850361</t>
  </si>
  <si>
    <t>Nejmeddine Ben Nasr</t>
  </si>
  <si>
    <t>&gt;06811110</t>
  </si>
  <si>
    <t>&gt;09/104195</t>
  </si>
  <si>
    <t>شارع البيئة قصر هلال المنستير</t>
  </si>
  <si>
    <t>&gt;06912665</t>
  </si>
  <si>
    <t>Adem Haj Mansour</t>
  </si>
  <si>
    <t>Akram Haj Mansour</t>
  </si>
  <si>
    <t>14/175577</t>
  </si>
  <si>
    <t xml:space="preserve">نهج بياش صيادة المنستير </t>
  </si>
  <si>
    <t>Lotfi Bedis Zarred</t>
  </si>
  <si>
    <t>21h13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</si>
</sst>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-* #,##0.00\ _€_-;\-* #,##0.00\ _€_-;_-* &quot;-&quot;??\ _€_-;_-@_-"/>
    <numFmt numFmtId="165" formatCode="[$-F400]h:mm:ss\ AM/PM"/>
    <numFmt numFmtId="166" formatCode="0.00;[Red]0.00"/>
    <numFmt numFmtId="167" formatCode="[$-40C]General"/>
    <numFmt numFmtId="168" formatCode="h&quot;:&quot;mm;@"/>
    <numFmt numFmtId="169" formatCode="[$-40C]#\ ?/?"/>
    <numFmt numFmtId="170" formatCode="[$-40C]0"/>
  </numFmts>
  <fonts count="7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36"/>
      <color theme="1"/>
      <name val="Calibri"/>
      <family val="2"/>
      <scheme val="minor"/>
    </font>
    <font>
      <sz val="48"/>
      <color theme="1"/>
      <name val="Calibri"/>
      <family val="2"/>
      <scheme val="minor"/>
    </font>
    <font>
      <sz val="8"/>
      <name val="Calibri"/>
      <family val="2"/>
      <scheme val="minor"/>
    </font>
    <font>
      <sz val="16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2"/>
      <color theme="1"/>
      <name val="Times New Roman"/>
      <family val="1"/>
    </font>
    <font>
      <b/>
      <sz val="22"/>
      <color theme="1"/>
      <name val="Calibri"/>
      <family val="2"/>
      <scheme val="minor"/>
    </font>
    <font>
      <sz val="14"/>
      <name val="Calibri"/>
      <family val="2"/>
      <scheme val="minor"/>
    </font>
    <font>
      <sz val="14"/>
      <color theme="6"/>
      <name val="Calibri"/>
      <family val="2"/>
      <scheme val="minor"/>
    </font>
    <font>
      <b/>
      <sz val="16"/>
      <color rgb="FFFF0000"/>
      <name val="Calibri"/>
      <family val="2"/>
      <scheme val="minor"/>
    </font>
    <font>
      <sz val="18"/>
      <name val="Calibri"/>
      <family val="2"/>
      <scheme val="minor"/>
    </font>
    <font>
      <sz val="18"/>
      <color theme="1"/>
      <name val="Calibri"/>
      <family val="2"/>
      <scheme val="minor"/>
    </font>
    <font>
      <sz val="20"/>
      <name val="Calibri"/>
      <family val="2"/>
      <scheme val="minor"/>
    </font>
    <font>
      <b/>
      <sz val="72"/>
      <color theme="1"/>
      <name val="Lucida Console"/>
      <family val="3"/>
    </font>
    <font>
      <b/>
      <sz val="72"/>
      <name val="Lucida Console"/>
      <family val="3"/>
    </font>
    <font>
      <sz val="72"/>
      <color theme="1"/>
      <name val="Lucida Console"/>
      <family val="3"/>
    </font>
    <font>
      <sz val="11"/>
      <color rgb="FF000000"/>
      <name val="Calibri"/>
      <family val="2"/>
    </font>
    <font>
      <b/>
      <sz val="14"/>
      <color rgb="FF000000"/>
      <name val="Calibri"/>
      <family val="2"/>
    </font>
    <font>
      <sz val="12"/>
      <color rgb="FF000000"/>
      <name val="Calibri"/>
      <family val="2"/>
    </font>
    <font>
      <sz val="11"/>
      <color theme="1"/>
      <name val="Calibri"/>
      <family val="2"/>
    </font>
    <font>
      <sz val="72"/>
      <color theme="1"/>
      <name val="Calibri"/>
      <family val="2"/>
      <scheme val="minor"/>
    </font>
    <font>
      <b/>
      <sz val="16"/>
      <color theme="1"/>
      <name val="Lucida Console"/>
      <family val="3"/>
    </font>
    <font>
      <b/>
      <sz val="16"/>
      <name val="Lucida Console"/>
      <family val="3"/>
    </font>
    <font>
      <sz val="11"/>
      <color theme="1"/>
      <name val="Calibri"/>
      <family val="2"/>
      <scheme val="minor"/>
    </font>
    <font>
      <sz val="16"/>
      <name val="Lucida Console"/>
      <family val="3"/>
    </font>
    <font>
      <sz val="28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  <font>
      <b/>
      <sz val="72"/>
      <color theme="1"/>
      <name val="Calibri"/>
      <family val="2"/>
      <scheme val="minor"/>
    </font>
    <font>
      <b/>
      <sz val="40"/>
      <color theme="1"/>
      <name val="Calibri"/>
      <family val="2"/>
      <scheme val="minor"/>
    </font>
    <font>
      <sz val="40"/>
      <color theme="1"/>
      <name val="Calibri"/>
      <family val="2"/>
      <scheme val="minor"/>
    </font>
    <font>
      <sz val="26"/>
      <name val="Calibri"/>
      <family val="2"/>
      <scheme val="minor"/>
    </font>
    <font>
      <sz val="26"/>
      <color rgb="FF000000"/>
      <name val="Calibri"/>
      <family val="2"/>
    </font>
    <font>
      <sz val="26"/>
      <name val="Calibri"/>
      <family val="2"/>
    </font>
    <font>
      <sz val="28"/>
      <name val="Calibri"/>
      <family val="2"/>
      <scheme val="minor"/>
    </font>
    <font>
      <sz val="36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rgb="FF0070C0"/>
      <name val="Calibri"/>
      <family val="2"/>
      <scheme val="minor"/>
    </font>
    <font>
      <b/>
      <sz val="12"/>
      <color rgb="FF00B050"/>
      <name val="Calibri"/>
      <family val="2"/>
      <scheme val="minor"/>
    </font>
    <font>
      <b/>
      <sz val="12"/>
      <color theme="5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4"/>
      <color rgb="FF00B050"/>
      <name val="Calibri"/>
      <family val="2"/>
      <scheme val="minor"/>
    </font>
    <font>
      <b/>
      <sz val="14"/>
      <color theme="5"/>
      <name val="Calibri"/>
      <family val="2"/>
      <scheme val="minor"/>
    </font>
    <font>
      <b/>
      <sz val="16"/>
      <name val="Calibri"/>
      <family val="2"/>
      <scheme val="minor"/>
    </font>
    <font>
      <b/>
      <sz val="16"/>
      <color rgb="FF000000"/>
      <name val="Calibri"/>
      <family val="2"/>
      <scheme val="minor"/>
    </font>
    <font>
      <b/>
      <sz val="16"/>
      <color rgb="FF00B050"/>
      <name val="Calibri"/>
      <family val="2"/>
      <scheme val="minor"/>
    </font>
    <font>
      <b/>
      <sz val="16"/>
      <color theme="5"/>
      <name val="Calibri"/>
      <family val="2"/>
      <scheme val="minor"/>
    </font>
    <font>
      <b/>
      <sz val="16"/>
      <color rgb="FF0070C0"/>
      <name val="Calibri"/>
      <family val="2"/>
      <scheme val="minor"/>
    </font>
    <font>
      <b/>
      <sz val="18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8"/>
      <color rgb="FF00B050"/>
      <name val="Calibri"/>
      <family val="2"/>
      <scheme val="minor"/>
    </font>
    <font>
      <b/>
      <sz val="18"/>
      <color theme="5"/>
      <name val="Calibri"/>
      <family val="2"/>
      <scheme val="minor"/>
    </font>
    <font>
      <b/>
      <sz val="22"/>
      <color theme="1"/>
      <name val="Lucida Console"/>
      <family val="3"/>
    </font>
    <font>
      <b/>
      <sz val="22"/>
      <name val="Lucida Console"/>
      <family val="3"/>
    </font>
    <font>
      <b/>
      <u/>
      <sz val="12"/>
      <color theme="1"/>
      <name val="Arial Black"/>
      <family val="2"/>
    </font>
    <font>
      <b/>
      <sz val="10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</fonts>
  <fills count="7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theme="4" tint="0.79998168889431442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theme="4" tint="0.79998168889431442"/>
      </patternFill>
    </fill>
    <fill>
      <patternFill patternType="solid">
        <fgColor rgb="FFFFC000"/>
        <bgColor theme="4" tint="0.79998168889431442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F0"/>
        <bgColor theme="4" tint="0.79998168889431442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theme="4" tint="0.79998168889431442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79998168889431442"/>
        <bgColor theme="4" tint="0.79998168889431442"/>
      </patternFill>
    </fill>
    <fill>
      <patternFill patternType="solid">
        <fgColor rgb="FF00B0F0"/>
        <bgColor indexed="64"/>
      </patternFill>
    </fill>
    <fill>
      <patternFill patternType="solid">
        <fgColor theme="9"/>
        <bgColor theme="4" tint="0.79998168889431442"/>
      </patternFill>
    </fill>
    <fill>
      <patternFill patternType="solid">
        <fgColor theme="6"/>
        <bgColor theme="4" tint="0.79998168889431442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99CC66"/>
        <bgColor rgb="FF99CC66"/>
      </patternFill>
    </fill>
    <fill>
      <patternFill patternType="solid">
        <fgColor rgb="FF92D050"/>
        <bgColor rgb="FF92D050"/>
      </patternFill>
    </fill>
    <fill>
      <patternFill patternType="solid">
        <fgColor rgb="FFA5A5A5"/>
        <bgColor rgb="FFA5A5A5"/>
      </patternFill>
    </fill>
    <fill>
      <patternFill patternType="solid">
        <fgColor rgb="FFB2B2B2"/>
        <bgColor rgb="FFB2B2B2"/>
      </patternFill>
    </fill>
    <fill>
      <patternFill patternType="solid">
        <fgColor rgb="FF92D050"/>
        <bgColor rgb="FFFFC000"/>
      </patternFill>
    </fill>
    <fill>
      <patternFill patternType="solid">
        <fgColor theme="6"/>
        <bgColor rgb="FFFFC000"/>
      </patternFill>
    </fill>
    <fill>
      <patternFill patternType="solid">
        <fgColor theme="6"/>
        <bgColor rgb="FF92D050"/>
      </patternFill>
    </fill>
    <fill>
      <patternFill patternType="solid">
        <fgColor theme="6"/>
        <bgColor rgb="FF99CC66"/>
      </patternFill>
    </fill>
    <fill>
      <patternFill patternType="solid">
        <fgColor rgb="FFFF0000"/>
        <bgColor rgb="FFFFC000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FFC000"/>
      </patternFill>
    </fill>
    <fill>
      <patternFill patternType="solid">
        <fgColor rgb="FFFF0000"/>
        <bgColor theme="4" tint="0.79998168889431442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rgb="FF99CC66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rgb="FF92D050"/>
      </patternFill>
    </fill>
    <fill>
      <patternFill patternType="solid">
        <fgColor rgb="FFF0DCF0"/>
        <bgColor indexed="64"/>
      </patternFill>
    </fill>
    <fill>
      <patternFill patternType="solid">
        <fgColor rgb="FF99E7F9"/>
        <bgColor indexed="64"/>
      </patternFill>
    </fill>
    <fill>
      <patternFill patternType="solid">
        <fgColor rgb="FFFF0000"/>
        <bgColor rgb="FF92D050"/>
      </patternFill>
    </fill>
    <fill>
      <patternFill patternType="solid">
        <fgColor rgb="FF00B0F0"/>
        <bgColor rgb="FF92D05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499984740745262"/>
        <bgColor theme="4" tint="0.79998168889431442"/>
      </patternFill>
    </fill>
    <fill>
      <patternFill patternType="solid">
        <fgColor rgb="FFFFC000"/>
        <bgColor rgb="FF99CC66"/>
      </patternFill>
    </fill>
    <fill>
      <patternFill patternType="solid">
        <fgColor rgb="FFFFC000"/>
        <bgColor rgb="FFFFC000"/>
      </patternFill>
    </fill>
    <fill>
      <patternFill patternType="solid">
        <fgColor rgb="FFF6C3FF"/>
        <bgColor indexed="64"/>
      </patternFill>
    </fill>
    <fill>
      <patternFill patternType="solid">
        <fgColor rgb="FFF6C3FF"/>
        <bgColor rgb="FFFFC000"/>
      </patternFill>
    </fill>
    <fill>
      <patternFill patternType="solid">
        <fgColor rgb="FFF6C3FF"/>
        <bgColor theme="4" tint="0.79998168889431442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0DCF0"/>
        <bgColor theme="4" tint="0.79998168889431442"/>
      </patternFill>
    </fill>
    <fill>
      <patternFill patternType="solid">
        <fgColor theme="2" tint="-0.499984740745262"/>
        <bgColor theme="4" tint="0.79998168889431442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0DCF0"/>
        <bgColor rgb="FFFFFFFF"/>
      </patternFill>
    </fill>
    <fill>
      <patternFill patternType="solid">
        <fgColor theme="2" tint="-0.499984740745262"/>
        <bgColor rgb="FFFFC000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99E7F9"/>
        <bgColor theme="4" tint="0.79998168889431442"/>
      </patternFill>
    </fill>
    <fill>
      <patternFill patternType="solid">
        <fgColor rgb="FFFFFF00"/>
        <bgColor rgb="FFFFC000"/>
      </patternFill>
    </fill>
    <fill>
      <patternFill patternType="solid">
        <fgColor theme="0" tint="-0.249977111117893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3">
    <xf numFmtId="0" fontId="0" fillId="0" borderId="0"/>
    <xf numFmtId="167" fontId="35" fillId="0" borderId="0" applyBorder="0" applyProtection="0"/>
    <xf numFmtId="164" fontId="42" fillId="0" borderId="0" applyFont="0" applyFill="0" applyBorder="0" applyAlignment="0" applyProtection="0"/>
  </cellStyleXfs>
  <cellXfs count="1936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0" borderId="0" xfId="0" applyFont="1"/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4" fontId="7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14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14" fontId="2" fillId="10" borderId="1" xfId="0" applyNumberFormat="1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14" fontId="5" fillId="10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0" fillId="0" borderId="1" xfId="0" applyBorder="1"/>
    <xf numFmtId="14" fontId="5" fillId="3" borderId="1" xfId="0" applyNumberFormat="1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3" fillId="0" borderId="0" xfId="0" applyFont="1"/>
    <xf numFmtId="0" fontId="11" fillId="0" borderId="8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2" fillId="0" borderId="0" xfId="0" applyFont="1"/>
    <xf numFmtId="0" fontId="14" fillId="14" borderId="12" xfId="0" applyFont="1" applyFill="1" applyBorder="1" applyAlignment="1">
      <alignment horizontal="center" vertical="center"/>
    </xf>
    <xf numFmtId="0" fontId="11" fillId="14" borderId="10" xfId="0" applyFont="1" applyFill="1" applyBorder="1" applyAlignment="1">
      <alignment horizontal="center" vertical="center"/>
    </xf>
    <xf numFmtId="0" fontId="11" fillId="14" borderId="9" xfId="0" applyFont="1" applyFill="1" applyBorder="1" applyAlignment="1">
      <alignment horizontal="center" vertical="center"/>
    </xf>
    <xf numFmtId="0" fontId="14" fillId="4" borderId="12" xfId="0" applyFont="1" applyFill="1" applyBorder="1" applyAlignment="1">
      <alignment horizontal="center" vertical="center"/>
    </xf>
    <xf numFmtId="0" fontId="11" fillId="4" borderId="10" xfId="0" applyFont="1" applyFill="1" applyBorder="1" applyAlignment="1">
      <alignment horizontal="center" vertical="center"/>
    </xf>
    <xf numFmtId="0" fontId="11" fillId="4" borderId="9" xfId="0" applyFont="1" applyFill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4" fillId="15" borderId="12" xfId="0" applyFont="1" applyFill="1" applyBorder="1" applyAlignment="1">
      <alignment horizontal="center" vertical="center"/>
    </xf>
    <xf numFmtId="0" fontId="11" fillId="15" borderId="10" xfId="0" applyFont="1" applyFill="1" applyBorder="1" applyAlignment="1">
      <alignment horizontal="center" vertical="center"/>
    </xf>
    <xf numFmtId="0" fontId="11" fillId="15" borderId="9" xfId="0" applyFont="1" applyFill="1" applyBorder="1" applyAlignment="1">
      <alignment horizontal="center" vertical="center"/>
    </xf>
    <xf numFmtId="0" fontId="5" fillId="0" borderId="0" xfId="0" applyFont="1"/>
    <xf numFmtId="0" fontId="15" fillId="0" borderId="0" xfId="0" applyFont="1"/>
    <xf numFmtId="0" fontId="2" fillId="0" borderId="14" xfId="0" applyFont="1" applyBorder="1" applyAlignment="1">
      <alignment horizontal="center" vertical="center"/>
    </xf>
    <xf numFmtId="0" fontId="2" fillId="10" borderId="14" xfId="0" applyFont="1" applyFill="1" applyBorder="1" applyAlignment="1">
      <alignment horizontal="center" vertical="center"/>
    </xf>
    <xf numFmtId="0" fontId="16" fillId="0" borderId="1" xfId="0" applyFont="1" applyBorder="1"/>
    <xf numFmtId="0" fontId="15" fillId="0" borderId="1" xfId="0" applyFont="1" applyBorder="1"/>
    <xf numFmtId="0" fontId="16" fillId="16" borderId="1" xfId="0" applyFont="1" applyFill="1" applyBorder="1"/>
    <xf numFmtId="0" fontId="15" fillId="16" borderId="1" xfId="0" applyFont="1" applyFill="1" applyBorder="1"/>
    <xf numFmtId="0" fontId="2" fillId="9" borderId="2" xfId="0" applyFont="1" applyFill="1" applyBorder="1" applyAlignment="1">
      <alignment vertical="center"/>
    </xf>
    <xf numFmtId="1" fontId="2" fillId="13" borderId="1" xfId="0" applyNumberFormat="1" applyFont="1" applyFill="1" applyBorder="1" applyAlignment="1">
      <alignment horizontal="center" vertical="center"/>
    </xf>
    <xf numFmtId="1" fontId="2" fillId="17" borderId="1" xfId="0" applyNumberFormat="1" applyFont="1" applyFill="1" applyBorder="1" applyAlignment="1">
      <alignment horizontal="center" vertical="center"/>
    </xf>
    <xf numFmtId="1" fontId="2" fillId="11" borderId="1" xfId="0" applyNumberFormat="1" applyFont="1" applyFill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1" fontId="2" fillId="18" borderId="1" xfId="0" applyNumberFormat="1" applyFont="1" applyFill="1" applyBorder="1" applyAlignment="1">
      <alignment horizontal="center" vertical="center"/>
    </xf>
    <xf numFmtId="0" fontId="15" fillId="13" borderId="1" xfId="0" applyFont="1" applyFill="1" applyBorder="1"/>
    <xf numFmtId="0" fontId="15" fillId="19" borderId="1" xfId="0" applyFont="1" applyFill="1" applyBorder="1"/>
    <xf numFmtId="0" fontId="15" fillId="18" borderId="1" xfId="0" applyFont="1" applyFill="1" applyBorder="1"/>
    <xf numFmtId="0" fontId="16" fillId="18" borderId="1" xfId="0" applyFont="1" applyFill="1" applyBorder="1"/>
    <xf numFmtId="1" fontId="2" fillId="18" borderId="14" xfId="0" applyNumberFormat="1" applyFont="1" applyFill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0" fontId="2" fillId="18" borderId="7" xfId="0" applyFont="1" applyFill="1" applyBorder="1" applyAlignment="1">
      <alignment horizontal="center" vertical="center"/>
    </xf>
    <xf numFmtId="0" fontId="2" fillId="10" borderId="7" xfId="0" applyFont="1" applyFill="1" applyBorder="1" applyAlignment="1">
      <alignment horizontal="center" vertical="center"/>
    </xf>
    <xf numFmtId="0" fontId="2" fillId="13" borderId="7" xfId="0" applyFont="1" applyFill="1" applyBorder="1" applyAlignment="1">
      <alignment horizontal="center" vertical="center"/>
    </xf>
    <xf numFmtId="0" fontId="2" fillId="8" borderId="14" xfId="0" applyFont="1" applyFill="1" applyBorder="1" applyAlignment="1">
      <alignment horizontal="center" vertical="center"/>
    </xf>
    <xf numFmtId="0" fontId="2" fillId="18" borderId="1" xfId="0" applyFont="1" applyFill="1" applyBorder="1" applyAlignment="1">
      <alignment horizontal="center" vertical="center"/>
    </xf>
    <xf numFmtId="0" fontId="15" fillId="0" borderId="16" xfId="0" applyFont="1" applyBorder="1"/>
    <xf numFmtId="0" fontId="16" fillId="16" borderId="18" xfId="0" applyFont="1" applyFill="1" applyBorder="1"/>
    <xf numFmtId="0" fontId="16" fillId="16" borderId="19" xfId="0" applyFont="1" applyFill="1" applyBorder="1"/>
    <xf numFmtId="0" fontId="16" fillId="16" borderId="20" xfId="0" applyFont="1" applyFill="1" applyBorder="1"/>
    <xf numFmtId="0" fontId="2" fillId="9" borderId="7" xfId="0" applyFont="1" applyFill="1" applyBorder="1" applyAlignment="1">
      <alignment horizontal="center" vertical="center"/>
    </xf>
    <xf numFmtId="0" fontId="16" fillId="10" borderId="1" xfId="0" applyFont="1" applyFill="1" applyBorder="1"/>
    <xf numFmtId="1" fontId="2" fillId="10" borderId="1" xfId="0" applyNumberFormat="1" applyFont="1" applyFill="1" applyBorder="1" applyAlignment="1">
      <alignment horizontal="center" vertical="center"/>
    </xf>
    <xf numFmtId="20" fontId="16" fillId="18" borderId="1" xfId="0" applyNumberFormat="1" applyFont="1" applyFill="1" applyBorder="1" applyAlignment="1">
      <alignment horizontal="center" vertical="center"/>
    </xf>
    <xf numFmtId="20" fontId="16" fillId="0" borderId="1" xfId="0" applyNumberFormat="1" applyFont="1" applyBorder="1" applyAlignment="1">
      <alignment horizontal="center" vertical="center"/>
    </xf>
    <xf numFmtId="1" fontId="2" fillId="13" borderId="14" xfId="0" applyNumberFormat="1" applyFont="1" applyFill="1" applyBorder="1" applyAlignment="1">
      <alignment horizontal="center" vertical="center"/>
    </xf>
    <xf numFmtId="1" fontId="3" fillId="0" borderId="14" xfId="0" applyNumberFormat="1" applyFont="1" applyBorder="1" applyAlignment="1">
      <alignment horizontal="center" vertical="center"/>
    </xf>
    <xf numFmtId="0" fontId="16" fillId="16" borderId="14" xfId="0" applyFont="1" applyFill="1" applyBorder="1"/>
    <xf numFmtId="0" fontId="15" fillId="18" borderId="14" xfId="0" applyFont="1" applyFill="1" applyBorder="1"/>
    <xf numFmtId="0" fontId="16" fillId="0" borderId="14" xfId="0" applyFont="1" applyBorder="1"/>
    <xf numFmtId="1" fontId="3" fillId="0" borderId="16" xfId="0" applyNumberFormat="1" applyFont="1" applyBorder="1" applyAlignment="1">
      <alignment horizontal="center" vertical="center"/>
    </xf>
    <xf numFmtId="0" fontId="16" fillId="16" borderId="16" xfId="0" applyFont="1" applyFill="1" applyBorder="1"/>
    <xf numFmtId="1" fontId="2" fillId="18" borderId="16" xfId="0" applyNumberFormat="1" applyFont="1" applyFill="1" applyBorder="1" applyAlignment="1">
      <alignment horizontal="center" vertical="center"/>
    </xf>
    <xf numFmtId="0" fontId="16" fillId="0" borderId="16" xfId="0" applyFont="1" applyBorder="1"/>
    <xf numFmtId="20" fontId="20" fillId="16" borderId="1" xfId="0" applyNumberFormat="1" applyFont="1" applyFill="1" applyBorder="1" applyAlignment="1">
      <alignment horizontal="center" vertical="center"/>
    </xf>
    <xf numFmtId="20" fontId="20" fillId="18" borderId="1" xfId="0" applyNumberFormat="1" applyFont="1" applyFill="1" applyBorder="1" applyAlignment="1">
      <alignment horizontal="center" vertical="center"/>
    </xf>
    <xf numFmtId="0" fontId="15" fillId="10" borderId="1" xfId="0" applyFont="1" applyFill="1" applyBorder="1"/>
    <xf numFmtId="1" fontId="2" fillId="13" borderId="9" xfId="0" applyNumberFormat="1" applyFont="1" applyFill="1" applyBorder="1" applyAlignment="1">
      <alignment horizontal="center" vertical="center"/>
    </xf>
    <xf numFmtId="1" fontId="3" fillId="0" borderId="9" xfId="0" applyNumberFormat="1" applyFont="1" applyBorder="1" applyAlignment="1">
      <alignment horizontal="center" vertical="center"/>
    </xf>
    <xf numFmtId="0" fontId="16" fillId="16" borderId="9" xfId="0" applyFont="1" applyFill="1" applyBorder="1"/>
    <xf numFmtId="1" fontId="2" fillId="18" borderId="9" xfId="0" applyNumberFormat="1" applyFont="1" applyFill="1" applyBorder="1" applyAlignment="1">
      <alignment horizontal="center" vertical="center"/>
    </xf>
    <xf numFmtId="0" fontId="15" fillId="18" borderId="9" xfId="0" applyFont="1" applyFill="1" applyBorder="1"/>
    <xf numFmtId="0" fontId="16" fillId="0" borderId="9" xfId="0" applyFont="1" applyBorder="1"/>
    <xf numFmtId="0" fontId="2" fillId="9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4" fontId="2" fillId="9" borderId="1" xfId="0" applyNumberFormat="1" applyFont="1" applyFill="1" applyBorder="1" applyAlignment="1">
      <alignment horizontal="center" vertical="center" wrapText="1"/>
    </xf>
    <xf numFmtId="165" fontId="2" fillId="9" borderId="1" xfId="0" applyNumberFormat="1" applyFont="1" applyFill="1" applyBorder="1" applyAlignment="1">
      <alignment horizontal="center" vertical="center" wrapText="1"/>
    </xf>
    <xf numFmtId="20" fontId="5" fillId="0" borderId="1" xfId="0" applyNumberFormat="1" applyFont="1" applyBorder="1" applyAlignment="1">
      <alignment horizontal="center" vertical="center"/>
    </xf>
    <xf numFmtId="14" fontId="2" fillId="15" borderId="1" xfId="0" applyNumberFormat="1" applyFont="1" applyFill="1" applyBorder="1" applyAlignment="1">
      <alignment horizontal="center" vertical="center" wrapText="1"/>
    </xf>
    <xf numFmtId="12" fontId="7" fillId="10" borderId="1" xfId="0" applyNumberFormat="1" applyFont="1" applyFill="1" applyBorder="1" applyAlignment="1">
      <alignment horizontal="center" vertical="center"/>
    </xf>
    <xf numFmtId="12" fontId="2" fillId="9" borderId="1" xfId="0" applyNumberFormat="1" applyFont="1" applyFill="1" applyBorder="1" applyAlignment="1">
      <alignment horizontal="center" vertical="center" wrapText="1"/>
    </xf>
    <xf numFmtId="12" fontId="5" fillId="3" borderId="1" xfId="0" applyNumberFormat="1" applyFont="1" applyFill="1" applyBorder="1" applyAlignment="1">
      <alignment horizontal="center" vertical="center"/>
    </xf>
    <xf numFmtId="12" fontId="5" fillId="10" borderId="1" xfId="0" applyNumberFormat="1" applyFont="1" applyFill="1" applyBorder="1" applyAlignment="1">
      <alignment horizontal="center" vertical="center"/>
    </xf>
    <xf numFmtId="12" fontId="7" fillId="3" borderId="1" xfId="0" applyNumberFormat="1" applyFont="1" applyFill="1" applyBorder="1" applyAlignment="1">
      <alignment horizontal="center" vertical="center"/>
    </xf>
    <xf numFmtId="12" fontId="7" fillId="2" borderId="1" xfId="0" applyNumberFormat="1" applyFont="1" applyFill="1" applyBorder="1" applyAlignment="1">
      <alignment horizontal="center" vertical="center"/>
    </xf>
    <xf numFmtId="14" fontId="7" fillId="3" borderId="1" xfId="0" applyNumberFormat="1" applyFont="1" applyFill="1" applyBorder="1" applyAlignment="1">
      <alignment horizontal="center" vertical="center"/>
    </xf>
    <xf numFmtId="14" fontId="7" fillId="10" borderId="1" xfId="0" applyNumberFormat="1" applyFont="1" applyFill="1" applyBorder="1" applyAlignment="1">
      <alignment horizontal="center" vertical="center"/>
    </xf>
    <xf numFmtId="1" fontId="2" fillId="17" borderId="16" xfId="0" applyNumberFormat="1" applyFont="1" applyFill="1" applyBorder="1" applyAlignment="1">
      <alignment horizontal="center" vertical="center"/>
    </xf>
    <xf numFmtId="0" fontId="17" fillId="9" borderId="1" xfId="0" applyFont="1" applyFill="1" applyBorder="1" applyAlignment="1">
      <alignment horizontal="center" vertical="center" wrapText="1"/>
    </xf>
    <xf numFmtId="12" fontId="7" fillId="0" borderId="1" xfId="0" applyNumberFormat="1" applyFont="1" applyBorder="1" applyAlignment="1">
      <alignment horizontal="center" vertical="center"/>
    </xf>
    <xf numFmtId="49" fontId="5" fillId="3" borderId="1" xfId="0" applyNumberFormat="1" applyFont="1" applyFill="1" applyBorder="1" applyAlignment="1">
      <alignment horizontal="center" vertical="center"/>
    </xf>
    <xf numFmtId="1" fontId="19" fillId="22" borderId="1" xfId="0" applyNumberFormat="1" applyFont="1" applyFill="1" applyBorder="1" applyAlignment="1">
      <alignment vertical="center"/>
    </xf>
    <xf numFmtId="20" fontId="20" fillId="23" borderId="1" xfId="0" applyNumberFormat="1" applyFont="1" applyFill="1" applyBorder="1" applyAlignment="1">
      <alignment horizontal="center" vertical="center"/>
    </xf>
    <xf numFmtId="0" fontId="16" fillId="23" borderId="1" xfId="0" applyFont="1" applyFill="1" applyBorder="1"/>
    <xf numFmtId="0" fontId="16" fillId="23" borderId="16" xfId="0" applyFont="1" applyFill="1" applyBorder="1"/>
    <xf numFmtId="1" fontId="2" fillId="23" borderId="1" xfId="0" applyNumberFormat="1" applyFont="1" applyFill="1" applyBorder="1" applyAlignment="1">
      <alignment horizontal="center" vertical="center"/>
    </xf>
    <xf numFmtId="0" fontId="15" fillId="23" borderId="1" xfId="0" applyFont="1" applyFill="1" applyBorder="1"/>
    <xf numFmtId="1" fontId="19" fillId="23" borderId="1" xfId="0" applyNumberFormat="1" applyFont="1" applyFill="1" applyBorder="1" applyAlignment="1">
      <alignment vertical="center" wrapText="1"/>
    </xf>
    <xf numFmtId="1" fontId="19" fillId="23" borderId="1" xfId="0" applyNumberFormat="1" applyFont="1" applyFill="1" applyBorder="1" applyAlignment="1">
      <alignment vertical="center"/>
    </xf>
    <xf numFmtId="20" fontId="20" fillId="16" borderId="14" xfId="0" applyNumberFormat="1" applyFont="1" applyFill="1" applyBorder="1" applyAlignment="1">
      <alignment horizontal="center" vertical="center"/>
    </xf>
    <xf numFmtId="1" fontId="19" fillId="18" borderId="1" xfId="0" applyNumberFormat="1" applyFont="1" applyFill="1" applyBorder="1" applyAlignment="1">
      <alignment vertical="center"/>
    </xf>
    <xf numFmtId="1" fontId="19" fillId="18" borderId="1" xfId="0" applyNumberFormat="1" applyFont="1" applyFill="1" applyBorder="1" applyAlignment="1">
      <alignment vertical="center" wrapText="1"/>
    </xf>
    <xf numFmtId="0" fontId="6" fillId="10" borderId="1" xfId="0" applyFont="1" applyFill="1" applyBorder="1" applyAlignment="1">
      <alignment vertical="center"/>
    </xf>
    <xf numFmtId="0" fontId="15" fillId="18" borderId="16" xfId="0" applyFont="1" applyFill="1" applyBorder="1"/>
    <xf numFmtId="0" fontId="6" fillId="18" borderId="1" xfId="0" applyFont="1" applyFill="1" applyBorder="1" applyAlignment="1">
      <alignment vertical="center"/>
    </xf>
    <xf numFmtId="0" fontId="16" fillId="18" borderId="16" xfId="0" applyFont="1" applyFill="1" applyBorder="1"/>
    <xf numFmtId="0" fontId="17" fillId="18" borderId="1" xfId="0" applyFont="1" applyFill="1" applyBorder="1" applyAlignment="1">
      <alignment vertical="center"/>
    </xf>
    <xf numFmtId="20" fontId="20" fillId="18" borderId="16" xfId="0" applyNumberFormat="1" applyFont="1" applyFill="1" applyBorder="1" applyAlignment="1">
      <alignment horizontal="center" vertical="center"/>
    </xf>
    <xf numFmtId="0" fontId="6" fillId="18" borderId="1" xfId="0" applyFont="1" applyFill="1" applyBorder="1" applyAlignment="1">
      <alignment vertical="center" wrapText="1"/>
    </xf>
    <xf numFmtId="20" fontId="5" fillId="3" borderId="1" xfId="0" applyNumberFormat="1" applyFont="1" applyFill="1" applyBorder="1" applyAlignment="1">
      <alignment horizontal="center" vertical="center"/>
    </xf>
    <xf numFmtId="20" fontId="17" fillId="9" borderId="1" xfId="0" applyNumberFormat="1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14" fillId="10" borderId="7" xfId="0" applyFont="1" applyFill="1" applyBorder="1" applyAlignment="1">
      <alignment horizontal="center" vertical="center"/>
    </xf>
    <xf numFmtId="0" fontId="11" fillId="10" borderId="10" xfId="0" applyFont="1" applyFill="1" applyBorder="1" applyAlignment="1">
      <alignment horizontal="center" vertical="center"/>
    </xf>
    <xf numFmtId="0" fontId="11" fillId="10" borderId="9" xfId="0" applyFont="1" applyFill="1" applyBorder="1" applyAlignment="1">
      <alignment horizontal="center" vertical="center"/>
    </xf>
    <xf numFmtId="20" fontId="7" fillId="0" borderId="1" xfId="0" applyNumberFormat="1" applyFont="1" applyBorder="1" applyAlignment="1">
      <alignment horizontal="center" vertical="center"/>
    </xf>
    <xf numFmtId="20" fontId="20" fillId="9" borderId="1" xfId="0" applyNumberFormat="1" applyFont="1" applyFill="1" applyBorder="1" applyAlignment="1">
      <alignment horizontal="center" vertical="center" wrapText="1"/>
    </xf>
    <xf numFmtId="1" fontId="2" fillId="18" borderId="1" xfId="0" applyNumberFormat="1" applyFont="1" applyFill="1" applyBorder="1" applyAlignment="1">
      <alignment vertical="center"/>
    </xf>
    <xf numFmtId="0" fontId="2" fillId="18" borderId="1" xfId="0" applyFont="1" applyFill="1" applyBorder="1" applyAlignment="1">
      <alignment vertical="center"/>
    </xf>
    <xf numFmtId="0" fontId="2" fillId="10" borderId="1" xfId="0" applyFont="1" applyFill="1" applyBorder="1" applyAlignment="1">
      <alignment vertical="center"/>
    </xf>
    <xf numFmtId="0" fontId="6" fillId="10" borderId="16" xfId="0" applyFont="1" applyFill="1" applyBorder="1" applyAlignment="1">
      <alignment vertical="center"/>
    </xf>
    <xf numFmtId="14" fontId="2" fillId="10" borderId="24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20" fontId="20" fillId="25" borderId="1" xfId="0" applyNumberFormat="1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 wrapText="1"/>
    </xf>
    <xf numFmtId="0" fontId="7" fillId="13" borderId="1" xfId="0" applyFont="1" applyFill="1" applyBorder="1" applyAlignment="1">
      <alignment horizontal="center" vertical="center" wrapText="1"/>
    </xf>
    <xf numFmtId="0" fontId="16" fillId="9" borderId="1" xfId="0" applyFont="1" applyFill="1" applyBorder="1"/>
    <xf numFmtId="0" fontId="7" fillId="11" borderId="1" xfId="0" applyFont="1" applyFill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20" fontId="20" fillId="0" borderId="1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vertical="center"/>
    </xf>
    <xf numFmtId="0" fontId="7" fillId="10" borderId="1" xfId="0" applyFont="1" applyFill="1" applyBorder="1" applyAlignment="1">
      <alignment horizontal="center" vertical="center"/>
    </xf>
    <xf numFmtId="165" fontId="7" fillId="10" borderId="1" xfId="0" applyNumberFormat="1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7" fillId="3" borderId="1" xfId="0" applyFont="1" applyFill="1" applyBorder="1" applyAlignment="1">
      <alignment horizontal="center" vertical="center" wrapText="1"/>
    </xf>
    <xf numFmtId="0" fontId="7" fillId="18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23" fillId="9" borderId="1" xfId="0" applyFont="1" applyFill="1" applyBorder="1" applyAlignment="1">
      <alignment horizontal="center" vertical="center" wrapText="1"/>
    </xf>
    <xf numFmtId="0" fontId="24" fillId="0" borderId="0" xfId="0" applyFont="1"/>
    <xf numFmtId="0" fontId="19" fillId="0" borderId="1" xfId="0" applyFont="1" applyBorder="1" applyAlignment="1">
      <alignment horizontal="center" vertical="center"/>
    </xf>
    <xf numFmtId="0" fontId="6" fillId="27" borderId="1" xfId="0" applyFont="1" applyFill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0" fontId="19" fillId="27" borderId="1" xfId="0" applyFont="1" applyFill="1" applyBorder="1" applyAlignment="1">
      <alignment horizontal="center" vertical="center"/>
    </xf>
    <xf numFmtId="0" fontId="0" fillId="30" borderId="0" xfId="0" applyFill="1" applyAlignment="1">
      <alignment horizontal="center" vertical="center"/>
    </xf>
    <xf numFmtId="0" fontId="19" fillId="30" borderId="1" xfId="0" applyFont="1" applyFill="1" applyBorder="1" applyAlignment="1">
      <alignment horizontal="center" vertical="center"/>
    </xf>
    <xf numFmtId="0" fontId="19" fillId="4" borderId="1" xfId="0" applyFont="1" applyFill="1" applyBorder="1" applyAlignment="1">
      <alignment horizontal="center" vertical="center"/>
    </xf>
    <xf numFmtId="0" fontId="0" fillId="4" borderId="0" xfId="0" applyFill="1"/>
    <xf numFmtId="0" fontId="0" fillId="27" borderId="0" xfId="0" applyFill="1"/>
    <xf numFmtId="0" fontId="19" fillId="13" borderId="1" xfId="0" applyFont="1" applyFill="1" applyBorder="1" applyAlignment="1">
      <alignment horizontal="center" vertical="center"/>
    </xf>
    <xf numFmtId="0" fontId="19" fillId="7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49" fontId="7" fillId="0" borderId="1" xfId="0" applyNumberFormat="1" applyFont="1" applyBorder="1" applyAlignment="1">
      <alignment horizontal="center" vertical="center"/>
    </xf>
    <xf numFmtId="12" fontId="5" fillId="0" borderId="1" xfId="0" applyNumberFormat="1" applyFont="1" applyBorder="1" applyAlignment="1">
      <alignment horizontal="center" vertical="center"/>
    </xf>
    <xf numFmtId="20" fontId="5" fillId="10" borderId="1" xfId="0" applyNumberFormat="1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 wrapText="1"/>
    </xf>
    <xf numFmtId="0" fontId="0" fillId="10" borderId="0" xfId="0" applyFill="1"/>
    <xf numFmtId="0" fontId="4" fillId="10" borderId="1" xfId="0" applyFont="1" applyFill="1" applyBorder="1" applyAlignment="1">
      <alignment horizontal="center" vertical="center"/>
    </xf>
    <xf numFmtId="20" fontId="7" fillId="3" borderId="1" xfId="0" applyNumberFormat="1" applyFont="1" applyFill="1" applyBorder="1" applyAlignment="1">
      <alignment horizontal="center" vertical="center"/>
    </xf>
    <xf numFmtId="49" fontId="7" fillId="3" borderId="1" xfId="0" applyNumberFormat="1" applyFont="1" applyFill="1" applyBorder="1" applyAlignment="1">
      <alignment horizontal="center" vertical="center"/>
    </xf>
    <xf numFmtId="20" fontId="7" fillId="10" borderId="1" xfId="0" applyNumberFormat="1" applyFont="1" applyFill="1" applyBorder="1" applyAlignment="1">
      <alignment horizontal="center" vertical="center"/>
    </xf>
    <xf numFmtId="49" fontId="7" fillId="10" borderId="1" xfId="0" applyNumberFormat="1" applyFont="1" applyFill="1" applyBorder="1" applyAlignment="1">
      <alignment horizontal="center" vertical="center"/>
    </xf>
    <xf numFmtId="0" fontId="21" fillId="0" borderId="0" xfId="0" applyFont="1"/>
    <xf numFmtId="0" fontId="0" fillId="10" borderId="1" xfId="0" applyFill="1" applyBorder="1"/>
    <xf numFmtId="0" fontId="0" fillId="18" borderId="1" xfId="0" applyFill="1" applyBorder="1"/>
    <xf numFmtId="0" fontId="18" fillId="0" borderId="1" xfId="0" applyFont="1" applyBorder="1" applyAlignment="1">
      <alignment horizontal="center" vertical="center"/>
    </xf>
    <xf numFmtId="14" fontId="18" fillId="0" borderId="1" xfId="0" applyNumberFormat="1" applyFont="1" applyBorder="1" applyAlignment="1">
      <alignment horizontal="center" vertical="center"/>
    </xf>
    <xf numFmtId="0" fontId="18" fillId="10" borderId="1" xfId="0" applyFont="1" applyFill="1" applyBorder="1" applyAlignment="1">
      <alignment horizontal="center" vertical="center"/>
    </xf>
    <xf numFmtId="14" fontId="18" fillId="10" borderId="1" xfId="0" applyNumberFormat="1" applyFont="1" applyFill="1" applyBorder="1" applyAlignment="1">
      <alignment horizontal="center" vertical="center"/>
    </xf>
    <xf numFmtId="0" fontId="28" fillId="0" borderId="1" xfId="0" applyFont="1" applyBorder="1" applyAlignment="1">
      <alignment horizontal="center" vertical="center" wrapText="1"/>
    </xf>
    <xf numFmtId="0" fontId="28" fillId="10" borderId="1" xfId="0" applyFont="1" applyFill="1" applyBorder="1" applyAlignment="1">
      <alignment horizontal="center" vertical="center" wrapText="1"/>
    </xf>
    <xf numFmtId="0" fontId="22" fillId="8" borderId="1" xfId="0" applyFont="1" applyFill="1" applyBorder="1" applyAlignment="1">
      <alignment horizontal="center" vertical="center"/>
    </xf>
    <xf numFmtId="0" fontId="22" fillId="8" borderId="1" xfId="0" applyFont="1" applyFill="1" applyBorder="1" applyAlignment="1">
      <alignment horizontal="center" vertical="center" wrapText="1"/>
    </xf>
    <xf numFmtId="0" fontId="15" fillId="19" borderId="1" xfId="0" applyFont="1" applyFill="1" applyBorder="1" applyAlignment="1">
      <alignment vertical="center"/>
    </xf>
    <xf numFmtId="0" fontId="15" fillId="0" borderId="1" xfId="0" applyFont="1" applyBorder="1" applyAlignment="1">
      <alignment vertical="center"/>
    </xf>
    <xf numFmtId="0" fontId="15" fillId="18" borderId="23" xfId="0" applyFont="1" applyFill="1" applyBorder="1" applyAlignment="1">
      <alignment vertical="center"/>
    </xf>
    <xf numFmtId="20" fontId="15" fillId="18" borderId="14" xfId="0" applyNumberFormat="1" applyFont="1" applyFill="1" applyBorder="1" applyAlignment="1">
      <alignment vertical="center"/>
    </xf>
    <xf numFmtId="0" fontId="15" fillId="10" borderId="16" xfId="0" applyFont="1" applyFill="1" applyBorder="1" applyAlignment="1">
      <alignment vertical="center"/>
    </xf>
    <xf numFmtId="1" fontId="4" fillId="0" borderId="1" xfId="0" applyNumberFormat="1" applyFont="1" applyBorder="1" applyAlignment="1">
      <alignment horizontal="center" vertical="center"/>
    </xf>
    <xf numFmtId="14" fontId="2" fillId="10" borderId="14" xfId="0" applyNumberFormat="1" applyFont="1" applyFill="1" applyBorder="1" applyAlignment="1">
      <alignment horizontal="center" vertical="center"/>
    </xf>
    <xf numFmtId="14" fontId="2" fillId="0" borderId="14" xfId="0" applyNumberFormat="1" applyFont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11" fontId="7" fillId="4" borderId="1" xfId="0" applyNumberFormat="1" applyFont="1" applyFill="1" applyBorder="1" applyAlignment="1">
      <alignment horizontal="center" vertical="center" wrapText="1"/>
    </xf>
    <xf numFmtId="0" fontId="22" fillId="9" borderId="1" xfId="0" applyFont="1" applyFill="1" applyBorder="1" applyAlignment="1">
      <alignment horizontal="center" vertical="center"/>
    </xf>
    <xf numFmtId="0" fontId="22" fillId="9" borderId="1" xfId="0" applyFont="1" applyFill="1" applyBorder="1" applyAlignment="1">
      <alignment horizontal="center" vertical="center" wrapText="1"/>
    </xf>
    <xf numFmtId="0" fontId="29" fillId="10" borderId="1" xfId="0" applyFont="1" applyFill="1" applyBorder="1" applyAlignment="1">
      <alignment horizontal="center" vertical="center"/>
    </xf>
    <xf numFmtId="14" fontId="29" fillId="10" borderId="1" xfId="0" applyNumberFormat="1" applyFont="1" applyFill="1" applyBorder="1" applyAlignment="1">
      <alignment horizontal="center" vertical="center"/>
    </xf>
    <xf numFmtId="20" fontId="29" fillId="10" borderId="1" xfId="0" applyNumberFormat="1" applyFont="1" applyFill="1" applyBorder="1" applyAlignment="1">
      <alignment horizontal="center" vertical="center"/>
    </xf>
    <xf numFmtId="0" fontId="30" fillId="10" borderId="1" xfId="0" applyFont="1" applyFill="1" applyBorder="1" applyAlignment="1">
      <alignment horizontal="center" vertical="center"/>
    </xf>
    <xf numFmtId="14" fontId="30" fillId="10" borderId="1" xfId="0" applyNumberFormat="1" applyFont="1" applyFill="1" applyBorder="1" applyAlignment="1">
      <alignment horizontal="center" vertical="center"/>
    </xf>
    <xf numFmtId="20" fontId="30" fillId="10" borderId="1" xfId="0" applyNumberFormat="1" applyFont="1" applyFill="1" applyBorder="1" applyAlignment="1">
      <alignment horizontal="center" vertical="center"/>
    </xf>
    <xf numFmtId="0" fontId="29" fillId="3" borderId="1" xfId="0" applyFont="1" applyFill="1" applyBorder="1" applyAlignment="1">
      <alignment horizontal="center" vertical="center"/>
    </xf>
    <xf numFmtId="14" fontId="29" fillId="3" borderId="1" xfId="0" applyNumberFormat="1" applyFont="1" applyFill="1" applyBorder="1" applyAlignment="1">
      <alignment horizontal="center" vertical="center"/>
    </xf>
    <xf numFmtId="20" fontId="29" fillId="3" borderId="1" xfId="0" applyNumberFormat="1" applyFont="1" applyFill="1" applyBorder="1" applyAlignment="1">
      <alignment horizontal="center" vertical="center"/>
    </xf>
    <xf numFmtId="1" fontId="7" fillId="10" borderId="1" xfId="0" applyNumberFormat="1" applyFont="1" applyFill="1" applyBorder="1" applyAlignment="1">
      <alignment horizontal="center" vertical="center"/>
    </xf>
    <xf numFmtId="0" fontId="0" fillId="10" borderId="14" xfId="0" applyFill="1" applyBorder="1" applyAlignment="1">
      <alignment vertical="center"/>
    </xf>
    <xf numFmtId="0" fontId="21" fillId="10" borderId="1" xfId="0" applyFont="1" applyFill="1" applyBorder="1"/>
    <xf numFmtId="0" fontId="31" fillId="3" borderId="1" xfId="0" applyFont="1" applyFill="1" applyBorder="1" applyAlignment="1">
      <alignment horizontal="center" vertical="center"/>
    </xf>
    <xf numFmtId="0" fontId="31" fillId="10" borderId="1" xfId="0" applyFont="1" applyFill="1" applyBorder="1" applyAlignment="1">
      <alignment horizontal="center" vertical="center"/>
    </xf>
    <xf numFmtId="14" fontId="31" fillId="3" borderId="1" xfId="0" applyNumberFormat="1" applyFont="1" applyFill="1" applyBorder="1" applyAlignment="1">
      <alignment horizontal="center" vertical="center"/>
    </xf>
    <xf numFmtId="20" fontId="31" fillId="3" borderId="1" xfId="0" applyNumberFormat="1" applyFont="1" applyFill="1" applyBorder="1" applyAlignment="1">
      <alignment horizontal="center" vertical="center"/>
    </xf>
    <xf numFmtId="20" fontId="31" fillId="6" borderId="1" xfId="0" applyNumberFormat="1" applyFont="1" applyFill="1" applyBorder="1" applyAlignment="1">
      <alignment horizontal="center" vertical="center"/>
    </xf>
    <xf numFmtId="0" fontId="31" fillId="10" borderId="0" xfId="0" applyFont="1" applyFill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14" fontId="31" fillId="10" borderId="1" xfId="0" applyNumberFormat="1" applyFont="1" applyFill="1" applyBorder="1" applyAlignment="1">
      <alignment horizontal="center" vertical="center"/>
    </xf>
    <xf numFmtId="20" fontId="31" fillId="10" borderId="1" xfId="0" applyNumberFormat="1" applyFont="1" applyFill="1" applyBorder="1" applyAlignment="1">
      <alignment horizontal="center" vertical="center"/>
    </xf>
    <xf numFmtId="20" fontId="31" fillId="7" borderId="1" xfId="0" applyNumberFormat="1" applyFont="1" applyFill="1" applyBorder="1" applyAlignment="1">
      <alignment horizontal="center" vertical="center"/>
    </xf>
    <xf numFmtId="14" fontId="31" fillId="10" borderId="1" xfId="0" applyNumberFormat="1" applyFont="1" applyFill="1" applyBorder="1" applyAlignment="1">
      <alignment horizontal="center" vertical="center" wrapText="1"/>
    </xf>
    <xf numFmtId="0" fontId="31" fillId="6" borderId="1" xfId="0" applyFont="1" applyFill="1" applyBorder="1" applyAlignment="1">
      <alignment horizontal="center" vertical="center" wrapText="1"/>
    </xf>
    <xf numFmtId="0" fontId="31" fillId="0" borderId="1" xfId="0" applyFont="1" applyBorder="1" applyAlignment="1">
      <alignment horizontal="center" vertical="center" wrapText="1"/>
    </xf>
    <xf numFmtId="0" fontId="31" fillId="4" borderId="1" xfId="0" applyFont="1" applyFill="1" applyBorder="1" applyAlignment="1">
      <alignment horizontal="center" vertical="center" wrapText="1"/>
    </xf>
    <xf numFmtId="0" fontId="31" fillId="10" borderId="1" xfId="0" applyFont="1" applyFill="1" applyBorder="1" applyAlignment="1">
      <alignment horizontal="center" vertical="center" wrapText="1"/>
    </xf>
    <xf numFmtId="0" fontId="31" fillId="3" borderId="1" xfId="0" applyFont="1" applyFill="1" applyBorder="1" applyAlignment="1">
      <alignment horizontal="center" vertical="center" wrapText="1"/>
    </xf>
    <xf numFmtId="0" fontId="21" fillId="10" borderId="1" xfId="0" applyFont="1" applyFill="1" applyBorder="1" applyAlignment="1">
      <alignment horizontal="center" vertical="center" wrapText="1"/>
    </xf>
    <xf numFmtId="0" fontId="21" fillId="10" borderId="0" xfId="0" applyFont="1" applyFill="1"/>
    <xf numFmtId="0" fontId="22" fillId="9" borderId="40" xfId="0" applyFont="1" applyFill="1" applyBorder="1" applyAlignment="1">
      <alignment horizontal="center" vertical="center"/>
    </xf>
    <xf numFmtId="0" fontId="0" fillId="18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vertical="center"/>
    </xf>
    <xf numFmtId="0" fontId="0" fillId="10" borderId="1" xfId="0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18" borderId="1" xfId="0" applyFill="1" applyBorder="1" applyAlignment="1">
      <alignment horizontal="center" vertical="center"/>
    </xf>
    <xf numFmtId="0" fontId="0" fillId="10" borderId="1" xfId="0" applyFill="1" applyBorder="1" applyAlignment="1">
      <alignment wrapText="1"/>
    </xf>
    <xf numFmtId="0" fontId="6" fillId="9" borderId="14" xfId="0" applyFont="1" applyFill="1" applyBorder="1" applyAlignment="1">
      <alignment vertical="center" wrapText="1"/>
    </xf>
    <xf numFmtId="0" fontId="6" fillId="9" borderId="16" xfId="0" applyFont="1" applyFill="1" applyBorder="1" applyAlignment="1">
      <alignment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7" fillId="10" borderId="0" xfId="0" applyFont="1" applyFill="1" applyAlignment="1">
      <alignment horizontal="center" vertical="center"/>
    </xf>
    <xf numFmtId="0" fontId="8" fillId="0" borderId="0" xfId="0" applyFont="1"/>
    <xf numFmtId="0" fontId="7" fillId="27" borderId="1" xfId="0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/>
    </xf>
    <xf numFmtId="0" fontId="0" fillId="10" borderId="1" xfId="0" applyFill="1" applyBorder="1" applyAlignment="1">
      <alignment horizontal="center"/>
    </xf>
    <xf numFmtId="49" fontId="5" fillId="10" borderId="1" xfId="0" applyNumberFormat="1" applyFont="1" applyFill="1" applyBorder="1" applyAlignment="1">
      <alignment horizontal="center" vertical="center"/>
    </xf>
    <xf numFmtId="0" fontId="0" fillId="18" borderId="1" xfId="0" applyFill="1" applyBorder="1" applyAlignment="1">
      <alignment horizontal="center"/>
    </xf>
    <xf numFmtId="14" fontId="7" fillId="10" borderId="25" xfId="0" applyNumberFormat="1" applyFont="1" applyFill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14" fontId="5" fillId="0" borderId="25" xfId="0" applyNumberFormat="1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4" xfId="0" applyBorder="1" applyAlignment="1">
      <alignment vertical="center"/>
    </xf>
    <xf numFmtId="0" fontId="0" fillId="0" borderId="14" xfId="0" applyBorder="1" applyAlignment="1">
      <alignment vertical="center" wrapText="1"/>
    </xf>
    <xf numFmtId="0" fontId="0" fillId="0" borderId="14" xfId="0" applyBorder="1"/>
    <xf numFmtId="0" fontId="0" fillId="0" borderId="2" xfId="0" applyBorder="1" applyAlignment="1">
      <alignment vertical="center"/>
    </xf>
    <xf numFmtId="0" fontId="0" fillId="0" borderId="25" xfId="0" applyBorder="1" applyAlignment="1">
      <alignment vertical="center"/>
    </xf>
    <xf numFmtId="0" fontId="9" fillId="0" borderId="0" xfId="0" applyFont="1" applyAlignment="1">
      <alignment wrapText="1"/>
    </xf>
    <xf numFmtId="16" fontId="33" fillId="10" borderId="1" xfId="0" applyNumberFormat="1" applyFont="1" applyFill="1" applyBorder="1" applyAlignment="1">
      <alignment horizontal="center" vertical="center" wrapText="1"/>
    </xf>
    <xf numFmtId="14" fontId="32" fillId="10" borderId="1" xfId="0" applyNumberFormat="1" applyFont="1" applyFill="1" applyBorder="1" applyAlignment="1">
      <alignment horizontal="center" vertical="center"/>
    </xf>
    <xf numFmtId="0" fontId="34" fillId="0" borderId="0" xfId="0" applyFont="1"/>
    <xf numFmtId="0" fontId="0" fillId="10" borderId="14" xfId="0" applyFill="1" applyBorder="1"/>
    <xf numFmtId="167" fontId="35" fillId="0" borderId="1" xfId="1" applyBorder="1" applyAlignment="1">
      <alignment horizontal="center" vertical="center" wrapText="1"/>
    </xf>
    <xf numFmtId="167" fontId="35" fillId="0" borderId="1" xfId="1" applyBorder="1" applyAlignment="1">
      <alignment horizontal="center" vertical="center"/>
    </xf>
    <xf numFmtId="167" fontId="35" fillId="0" borderId="1" xfId="1" applyBorder="1"/>
    <xf numFmtId="167" fontId="35" fillId="18" borderId="1" xfId="1" applyFill="1" applyBorder="1" applyAlignment="1">
      <alignment horizontal="center" vertical="center"/>
    </xf>
    <xf numFmtId="167" fontId="36" fillId="0" borderId="1" xfId="1" applyFont="1" applyBorder="1" applyAlignment="1">
      <alignment horizontal="center" vertical="center"/>
    </xf>
    <xf numFmtId="167" fontId="37" fillId="0" borderId="1" xfId="1" applyFont="1" applyBorder="1" applyAlignment="1">
      <alignment horizontal="center" vertical="center"/>
    </xf>
    <xf numFmtId="14" fontId="37" fillId="0" borderId="1" xfId="1" applyNumberFormat="1" applyFont="1" applyBorder="1" applyAlignment="1">
      <alignment horizontal="center" vertical="center"/>
    </xf>
    <xf numFmtId="49" fontId="37" fillId="0" borderId="1" xfId="1" applyNumberFormat="1" applyFont="1" applyBorder="1" applyAlignment="1">
      <alignment horizontal="center" vertical="center"/>
    </xf>
    <xf numFmtId="169" fontId="37" fillId="0" borderId="1" xfId="1" applyNumberFormat="1" applyFont="1" applyBorder="1" applyAlignment="1">
      <alignment horizontal="center" vertical="center"/>
    </xf>
    <xf numFmtId="167" fontId="37" fillId="35" borderId="1" xfId="1" applyFont="1" applyFill="1" applyBorder="1" applyAlignment="1">
      <alignment horizontal="center" vertical="center" wrapText="1"/>
    </xf>
    <xf numFmtId="167" fontId="37" fillId="4" borderId="1" xfId="1" applyFont="1" applyFill="1" applyBorder="1" applyAlignment="1">
      <alignment horizontal="center" vertical="center" wrapText="1"/>
    </xf>
    <xf numFmtId="167" fontId="35" fillId="0" borderId="14" xfId="1" applyBorder="1" applyAlignment="1">
      <alignment vertical="center"/>
    </xf>
    <xf numFmtId="167" fontId="35" fillId="0" borderId="1" xfId="1" applyBorder="1" applyAlignment="1">
      <alignment vertical="center"/>
    </xf>
    <xf numFmtId="49" fontId="2" fillId="9" borderId="1" xfId="0" applyNumberFormat="1" applyFont="1" applyFill="1" applyBorder="1" applyAlignment="1">
      <alignment horizontal="center" vertical="center" wrapText="1"/>
    </xf>
    <xf numFmtId="49" fontId="5" fillId="4" borderId="1" xfId="0" applyNumberFormat="1" applyFont="1" applyFill="1" applyBorder="1" applyAlignment="1">
      <alignment horizontal="center" vertical="center"/>
    </xf>
    <xf numFmtId="49" fontId="7" fillId="4" borderId="1" xfId="0" applyNumberFormat="1" applyFont="1" applyFill="1" applyBorder="1" applyAlignment="1">
      <alignment horizontal="center" vertical="center"/>
    </xf>
    <xf numFmtId="49" fontId="7" fillId="5" borderId="1" xfId="0" applyNumberFormat="1" applyFont="1" applyFill="1" applyBorder="1" applyAlignment="1">
      <alignment horizontal="center" vertical="center"/>
    </xf>
    <xf numFmtId="49" fontId="7" fillId="18" borderId="1" xfId="0" applyNumberFormat="1" applyFont="1" applyFill="1" applyBorder="1" applyAlignment="1">
      <alignment horizontal="center" vertical="center"/>
    </xf>
    <xf numFmtId="49" fontId="5" fillId="5" borderId="1" xfId="0" applyNumberFormat="1" applyFont="1" applyFill="1" applyBorder="1" applyAlignment="1">
      <alignment horizontal="center" vertical="center"/>
    </xf>
    <xf numFmtId="49" fontId="7" fillId="4" borderId="1" xfId="0" applyNumberFormat="1" applyFont="1" applyFill="1" applyBorder="1" applyAlignment="1">
      <alignment horizontal="center" vertical="center" wrapText="1"/>
    </xf>
    <xf numFmtId="49" fontId="5" fillId="18" borderId="1" xfId="0" applyNumberFormat="1" applyFont="1" applyFill="1" applyBorder="1" applyAlignment="1">
      <alignment horizontal="center" vertical="center"/>
    </xf>
    <xf numFmtId="49" fontId="7" fillId="29" borderId="1" xfId="0" applyNumberFormat="1" applyFont="1" applyFill="1" applyBorder="1" applyAlignment="1">
      <alignment horizontal="center" vertical="center"/>
    </xf>
    <xf numFmtId="49" fontId="7" fillId="5" borderId="1" xfId="0" applyNumberFormat="1" applyFont="1" applyFill="1" applyBorder="1" applyAlignment="1">
      <alignment horizontal="center" vertical="center" wrapText="1"/>
    </xf>
    <xf numFmtId="49" fontId="7" fillId="4" borderId="25" xfId="0" applyNumberFormat="1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 wrapText="1"/>
    </xf>
    <xf numFmtId="167" fontId="37" fillId="0" borderId="1" xfId="1" applyFont="1" applyBorder="1" applyAlignment="1">
      <alignment horizontal="center" vertical="center" wrapText="1"/>
    </xf>
    <xf numFmtId="168" fontId="37" fillId="0" borderId="1" xfId="1" applyNumberFormat="1" applyFont="1" applyBorder="1" applyAlignment="1">
      <alignment horizontal="center" vertical="center"/>
    </xf>
    <xf numFmtId="49" fontId="37" fillId="38" borderId="1" xfId="1" applyNumberFormat="1" applyFont="1" applyFill="1" applyBorder="1" applyAlignment="1">
      <alignment horizontal="center" vertical="center"/>
    </xf>
    <xf numFmtId="49" fontId="37" fillId="4" borderId="1" xfId="1" applyNumberFormat="1" applyFont="1" applyFill="1" applyBorder="1" applyAlignment="1">
      <alignment horizontal="center" vertical="center"/>
    </xf>
    <xf numFmtId="167" fontId="37" fillId="13" borderId="1" xfId="1" applyFont="1" applyFill="1" applyBorder="1" applyAlignment="1">
      <alignment horizontal="center" vertical="center"/>
    </xf>
    <xf numFmtId="49" fontId="37" fillId="4" borderId="1" xfId="1" applyNumberFormat="1" applyFont="1" applyFill="1" applyBorder="1" applyAlignment="1">
      <alignment horizontal="center" vertical="center" wrapText="1"/>
    </xf>
    <xf numFmtId="167" fontId="37" fillId="13" borderId="1" xfId="1" applyFont="1" applyFill="1" applyBorder="1" applyAlignment="1">
      <alignment horizontal="center" vertical="center" wrapText="1"/>
    </xf>
    <xf numFmtId="0" fontId="5" fillId="27" borderId="1" xfId="0" applyFont="1" applyFill="1" applyBorder="1" applyAlignment="1">
      <alignment horizontal="center" vertical="center" wrapText="1"/>
    </xf>
    <xf numFmtId="167" fontId="35" fillId="4" borderId="1" xfId="1" applyFill="1" applyBorder="1" applyAlignment="1">
      <alignment horizontal="center" vertical="center" wrapText="1"/>
    </xf>
    <xf numFmtId="49" fontId="37" fillId="38" borderId="1" xfId="1" applyNumberFormat="1" applyFont="1" applyFill="1" applyBorder="1" applyAlignment="1">
      <alignment horizontal="center" vertical="center" wrapText="1"/>
    </xf>
    <xf numFmtId="167" fontId="35" fillId="42" borderId="1" xfId="1" applyFill="1" applyBorder="1" applyAlignment="1">
      <alignment horizontal="center" vertical="center" wrapText="1"/>
    </xf>
    <xf numFmtId="49" fontId="37" fillId="18" borderId="1" xfId="1" applyNumberFormat="1" applyFont="1" applyFill="1" applyBorder="1" applyAlignment="1">
      <alignment horizontal="center" vertical="center"/>
    </xf>
    <xf numFmtId="0" fontId="7" fillId="13" borderId="25" xfId="0" applyFont="1" applyFill="1" applyBorder="1" applyAlignment="1">
      <alignment horizontal="center" vertical="center" wrapText="1"/>
    </xf>
    <xf numFmtId="167" fontId="35" fillId="13" borderId="1" xfId="1" applyFill="1" applyBorder="1" applyAlignment="1">
      <alignment horizontal="center" vertical="center"/>
    </xf>
    <xf numFmtId="167" fontId="35" fillId="4" borderId="1" xfId="1" applyFill="1" applyBorder="1" applyAlignment="1">
      <alignment horizontal="center" vertical="center"/>
    </xf>
    <xf numFmtId="167" fontId="38" fillId="13" borderId="1" xfId="1" applyFont="1" applyFill="1" applyBorder="1" applyAlignment="1">
      <alignment horizontal="center" vertical="center"/>
    </xf>
    <xf numFmtId="0" fontId="0" fillId="13" borderId="1" xfId="0" applyFill="1" applyBorder="1"/>
    <xf numFmtId="170" fontId="37" fillId="0" borderId="1" xfId="1" applyNumberFormat="1" applyFont="1" applyBorder="1" applyAlignment="1">
      <alignment horizontal="center" vertical="center"/>
    </xf>
    <xf numFmtId="167" fontId="37" fillId="10" borderId="1" xfId="1" applyFont="1" applyFill="1" applyBorder="1" applyAlignment="1">
      <alignment horizontal="center" vertical="center"/>
    </xf>
    <xf numFmtId="167" fontId="36" fillId="10" borderId="1" xfId="1" applyFont="1" applyFill="1" applyBorder="1" applyAlignment="1">
      <alignment horizontal="center" vertical="center"/>
    </xf>
    <xf numFmtId="14" fontId="37" fillId="10" borderId="1" xfId="1" applyNumberFormat="1" applyFont="1" applyFill="1" applyBorder="1" applyAlignment="1">
      <alignment horizontal="center" vertical="center"/>
    </xf>
    <xf numFmtId="168" fontId="37" fillId="10" borderId="1" xfId="1" applyNumberFormat="1" applyFont="1" applyFill="1" applyBorder="1" applyAlignment="1">
      <alignment horizontal="center" vertical="center"/>
    </xf>
    <xf numFmtId="49" fontId="37" fillId="10" borderId="1" xfId="1" applyNumberFormat="1" applyFont="1" applyFill="1" applyBorder="1" applyAlignment="1">
      <alignment horizontal="center" vertical="center"/>
    </xf>
    <xf numFmtId="167" fontId="35" fillId="10" borderId="1" xfId="1" applyFill="1" applyBorder="1" applyAlignment="1">
      <alignment vertical="center"/>
    </xf>
    <xf numFmtId="167" fontId="35" fillId="10" borderId="1" xfId="1" applyFill="1" applyBorder="1" applyAlignment="1">
      <alignment horizontal="center" vertical="center" wrapText="1"/>
    </xf>
    <xf numFmtId="167" fontId="35" fillId="10" borderId="1" xfId="1" applyFill="1" applyBorder="1" applyAlignment="1">
      <alignment horizontal="center" vertical="center"/>
    </xf>
    <xf numFmtId="167" fontId="35" fillId="10" borderId="14" xfId="1" applyFill="1" applyBorder="1" applyAlignment="1">
      <alignment vertical="center"/>
    </xf>
    <xf numFmtId="169" fontId="37" fillId="10" borderId="1" xfId="1" applyNumberFormat="1" applyFont="1" applyFill="1" applyBorder="1" applyAlignment="1">
      <alignment horizontal="center" vertical="center"/>
    </xf>
    <xf numFmtId="167" fontId="35" fillId="13" borderId="1" xfId="1" applyFill="1" applyBorder="1" applyAlignment="1">
      <alignment horizontal="center" vertical="center" wrapText="1"/>
    </xf>
    <xf numFmtId="167" fontId="35" fillId="10" borderId="14" xfId="1" applyFill="1" applyBorder="1" applyAlignment="1">
      <alignment vertical="center" wrapText="1"/>
    </xf>
    <xf numFmtId="14" fontId="37" fillId="43" borderId="1" xfId="1" applyNumberFormat="1" applyFont="1" applyFill="1" applyBorder="1" applyAlignment="1">
      <alignment horizontal="center" vertical="center"/>
    </xf>
    <xf numFmtId="168" fontId="37" fillId="43" borderId="1" xfId="1" applyNumberFormat="1" applyFont="1" applyFill="1" applyBorder="1" applyAlignment="1">
      <alignment horizontal="center" vertical="center"/>
    </xf>
    <xf numFmtId="49" fontId="33" fillId="10" borderId="1" xfId="0" applyNumberFormat="1" applyFont="1" applyFill="1" applyBorder="1" applyAlignment="1">
      <alignment horizontal="center" vertical="center" wrapText="1"/>
    </xf>
    <xf numFmtId="12" fontId="7" fillId="10" borderId="25" xfId="0" applyNumberFormat="1" applyFont="1" applyFill="1" applyBorder="1" applyAlignment="1">
      <alignment horizontal="center" vertical="center"/>
    </xf>
    <xf numFmtId="167" fontId="35" fillId="44" borderId="1" xfId="1" applyFill="1" applyBorder="1" applyAlignment="1">
      <alignment horizontal="center" vertical="center" wrapText="1"/>
    </xf>
    <xf numFmtId="0" fontId="7" fillId="4" borderId="16" xfId="0" applyFont="1" applyFill="1" applyBorder="1" applyAlignment="1">
      <alignment horizontal="center" vertical="center" wrapText="1"/>
    </xf>
    <xf numFmtId="165" fontId="7" fillId="0" borderId="25" xfId="0" applyNumberFormat="1" applyFont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 wrapText="1"/>
    </xf>
    <xf numFmtId="0" fontId="5" fillId="18" borderId="1" xfId="0" applyFont="1" applyFill="1" applyBorder="1" applyAlignment="1">
      <alignment horizontal="center" vertical="center"/>
    </xf>
    <xf numFmtId="167" fontId="35" fillId="13" borderId="1" xfId="1" applyFill="1" applyBorder="1"/>
    <xf numFmtId="0" fontId="0" fillId="13" borderId="23" xfId="0" applyFill="1" applyBorder="1"/>
    <xf numFmtId="167" fontId="37" fillId="40" borderId="1" xfId="1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14" fontId="7" fillId="0" borderId="1" xfId="0" applyNumberFormat="1" applyFont="1" applyBorder="1" applyAlignment="1">
      <alignment horizontal="center" vertical="center" wrapText="1"/>
    </xf>
    <xf numFmtId="49" fontId="7" fillId="29" borderId="1" xfId="0" applyNumberFormat="1" applyFont="1" applyFill="1" applyBorder="1" applyAlignment="1">
      <alignment horizontal="center" vertical="center" wrapText="1"/>
    </xf>
    <xf numFmtId="0" fontId="5" fillId="13" borderId="0" xfId="0" applyFont="1" applyFill="1" applyAlignment="1">
      <alignment horizontal="center" vertical="center"/>
    </xf>
    <xf numFmtId="0" fontId="39" fillId="10" borderId="0" xfId="0" applyFont="1" applyFill="1" applyAlignment="1">
      <alignment wrapText="1"/>
    </xf>
    <xf numFmtId="0" fontId="39" fillId="10" borderId="0" xfId="0" applyFont="1" applyFill="1"/>
    <xf numFmtId="0" fontId="39" fillId="10" borderId="0" xfId="0" applyFont="1" applyFill="1" applyAlignment="1">
      <alignment horizontal="center" vertical="center" wrapText="1"/>
    </xf>
    <xf numFmtId="0" fontId="39" fillId="10" borderId="0" xfId="0" applyFont="1" applyFill="1" applyAlignment="1">
      <alignment vertical="center" wrapText="1"/>
    </xf>
    <xf numFmtId="0" fontId="39" fillId="10" borderId="26" xfId="0" applyFont="1" applyFill="1" applyBorder="1"/>
    <xf numFmtId="0" fontId="39" fillId="0" borderId="0" xfId="0" applyFont="1"/>
    <xf numFmtId="0" fontId="7" fillId="45" borderId="1" xfId="0" applyFont="1" applyFill="1" applyBorder="1" applyAlignment="1">
      <alignment horizontal="center" vertical="center" wrapText="1"/>
    </xf>
    <xf numFmtId="0" fontId="5" fillId="45" borderId="1" xfId="0" applyFont="1" applyFill="1" applyBorder="1" applyAlignment="1">
      <alignment horizontal="center" vertical="center" wrapText="1"/>
    </xf>
    <xf numFmtId="0" fontId="0" fillId="27" borderId="1" xfId="0" applyFill="1" applyBorder="1" applyAlignment="1">
      <alignment wrapText="1"/>
    </xf>
    <xf numFmtId="0" fontId="40" fillId="8" borderId="29" xfId="0" applyFont="1" applyFill="1" applyBorder="1" applyAlignment="1">
      <alignment horizontal="center" vertical="center" wrapText="1"/>
    </xf>
    <xf numFmtId="0" fontId="40" fillId="19" borderId="1" xfId="0" applyFont="1" applyFill="1" applyBorder="1" applyAlignment="1">
      <alignment horizontal="center" vertical="center" wrapText="1"/>
    </xf>
    <xf numFmtId="0" fontId="40" fillId="20" borderId="1" xfId="0" applyFont="1" applyFill="1" applyBorder="1" applyAlignment="1">
      <alignment horizontal="center" vertical="center" wrapText="1"/>
    </xf>
    <xf numFmtId="0" fontId="41" fillId="10" borderId="1" xfId="0" applyFont="1" applyFill="1" applyBorder="1" applyAlignment="1">
      <alignment horizontal="center" vertical="center" wrapText="1"/>
    </xf>
    <xf numFmtId="49" fontId="41" fillId="10" borderId="1" xfId="0" applyNumberFormat="1" applyFont="1" applyFill="1" applyBorder="1" applyAlignment="1">
      <alignment horizontal="center" vertical="center" wrapText="1"/>
    </xf>
    <xf numFmtId="0" fontId="40" fillId="10" borderId="1" xfId="0" applyFont="1" applyFill="1" applyBorder="1" applyAlignment="1">
      <alignment horizontal="center" vertical="center"/>
    </xf>
    <xf numFmtId="14" fontId="40" fillId="10" borderId="1" xfId="0" applyNumberFormat="1" applyFont="1" applyFill="1" applyBorder="1" applyAlignment="1">
      <alignment horizontal="center" vertical="center"/>
    </xf>
    <xf numFmtId="14" fontId="41" fillId="10" borderId="1" xfId="0" applyNumberFormat="1" applyFont="1" applyFill="1" applyBorder="1" applyAlignment="1">
      <alignment horizontal="center" vertical="center"/>
    </xf>
    <xf numFmtId="0" fontId="11" fillId="0" borderId="0" xfId="0" applyFont="1"/>
    <xf numFmtId="0" fontId="7" fillId="10" borderId="25" xfId="0" applyFont="1" applyFill="1" applyBorder="1" applyAlignment="1">
      <alignment horizontal="center" vertical="center"/>
    </xf>
    <xf numFmtId="0" fontId="40" fillId="21" borderId="1" xfId="0" applyFont="1" applyFill="1" applyBorder="1" applyAlignment="1">
      <alignment horizontal="center" vertical="center" wrapText="1"/>
    </xf>
    <xf numFmtId="0" fontId="40" fillId="17" borderId="1" xfId="0" applyFont="1" applyFill="1" applyBorder="1" applyAlignment="1">
      <alignment horizontal="center" vertical="center" wrapText="1"/>
    </xf>
    <xf numFmtId="167" fontId="35" fillId="40" borderId="1" xfId="1" applyFill="1" applyBorder="1" applyAlignment="1">
      <alignment horizontal="center" vertical="center"/>
    </xf>
    <xf numFmtId="167" fontId="35" fillId="7" borderId="1" xfId="1" applyFill="1" applyBorder="1" applyAlignment="1">
      <alignment horizontal="center" vertical="center" wrapText="1"/>
    </xf>
    <xf numFmtId="0" fontId="4" fillId="10" borderId="25" xfId="0" applyFont="1" applyFill="1" applyBorder="1" applyAlignment="1">
      <alignment horizontal="center" vertical="center"/>
    </xf>
    <xf numFmtId="165" fontId="7" fillId="10" borderId="25" xfId="0" applyNumberFormat="1" applyFont="1" applyFill="1" applyBorder="1" applyAlignment="1">
      <alignment horizontal="center" vertical="center"/>
    </xf>
    <xf numFmtId="0" fontId="7" fillId="11" borderId="25" xfId="0" applyFont="1" applyFill="1" applyBorder="1" applyAlignment="1">
      <alignment horizontal="center" vertical="center"/>
    </xf>
    <xf numFmtId="167" fontId="37" fillId="11" borderId="1" xfId="1" applyFont="1" applyFill="1" applyBorder="1" applyAlignment="1">
      <alignment horizontal="center" vertical="center"/>
    </xf>
    <xf numFmtId="167" fontId="37" fillId="11" borderId="1" xfId="1" applyFont="1" applyFill="1" applyBorder="1" applyAlignment="1">
      <alignment horizontal="center" vertical="center" wrapText="1"/>
    </xf>
    <xf numFmtId="0" fontId="0" fillId="13" borderId="0" xfId="0" applyFill="1" applyAlignment="1">
      <alignment horizontal="center" vertical="center"/>
    </xf>
    <xf numFmtId="49" fontId="40" fillId="10" borderId="1" xfId="0" applyNumberFormat="1" applyFont="1" applyFill="1" applyBorder="1" applyAlignment="1">
      <alignment horizontal="center" vertical="center"/>
    </xf>
    <xf numFmtId="49" fontId="41" fillId="10" borderId="1" xfId="0" applyNumberFormat="1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center" vertical="center" wrapText="1"/>
    </xf>
    <xf numFmtId="0" fontId="0" fillId="49" borderId="1" xfId="0" applyFill="1" applyBorder="1" applyAlignment="1">
      <alignment horizontal="center" vertical="center"/>
    </xf>
    <xf numFmtId="14" fontId="32" fillId="11" borderId="1" xfId="0" applyNumberFormat="1" applyFont="1" applyFill="1" applyBorder="1" applyAlignment="1">
      <alignment horizontal="center" vertical="center"/>
    </xf>
    <xf numFmtId="14" fontId="33" fillId="11" borderId="1" xfId="0" applyNumberFormat="1" applyFont="1" applyFill="1" applyBorder="1" applyAlignment="1">
      <alignment horizontal="center" vertical="center"/>
    </xf>
    <xf numFmtId="14" fontId="32" fillId="21" borderId="1" xfId="0" applyNumberFormat="1" applyFont="1" applyFill="1" applyBorder="1" applyAlignment="1">
      <alignment horizontal="center" vertical="center"/>
    </xf>
    <xf numFmtId="14" fontId="33" fillId="17" borderId="1" xfId="0" applyNumberFormat="1" applyFont="1" applyFill="1" applyBorder="1" applyAlignment="1">
      <alignment horizontal="center" vertical="center"/>
    </xf>
    <xf numFmtId="0" fontId="32" fillId="19" borderId="1" xfId="0" applyFont="1" applyFill="1" applyBorder="1" applyAlignment="1">
      <alignment horizontal="center" vertical="center"/>
    </xf>
    <xf numFmtId="49" fontId="33" fillId="19" borderId="1" xfId="0" applyNumberFormat="1" applyFont="1" applyFill="1" applyBorder="1" applyAlignment="1">
      <alignment horizontal="center" vertical="center" wrapText="1"/>
    </xf>
    <xf numFmtId="14" fontId="41" fillId="10" borderId="1" xfId="0" applyNumberFormat="1" applyFont="1" applyFill="1" applyBorder="1" applyAlignment="1">
      <alignment horizontal="center" vertical="center" wrapText="1"/>
    </xf>
    <xf numFmtId="14" fontId="43" fillId="10" borderId="1" xfId="0" applyNumberFormat="1" applyFont="1" applyFill="1" applyBorder="1" applyAlignment="1">
      <alignment horizontal="center" vertical="center" wrapText="1"/>
    </xf>
    <xf numFmtId="0" fontId="40" fillId="10" borderId="1" xfId="0" applyFont="1" applyFill="1" applyBorder="1" applyAlignment="1">
      <alignment horizontal="center" vertical="center" wrapText="1"/>
    </xf>
    <xf numFmtId="49" fontId="40" fillId="10" borderId="1" xfId="0" applyNumberFormat="1" applyFont="1" applyFill="1" applyBorder="1" applyAlignment="1">
      <alignment horizontal="center" vertical="center" wrapText="1"/>
    </xf>
    <xf numFmtId="0" fontId="45" fillId="0" borderId="12" xfId="0" applyFont="1" applyBorder="1" applyAlignment="1">
      <alignment horizontal="center" vertical="center"/>
    </xf>
    <xf numFmtId="0" fontId="9" fillId="0" borderId="0" xfId="0" applyFont="1"/>
    <xf numFmtId="0" fontId="45" fillId="10" borderId="12" xfId="0" applyFont="1" applyFill="1" applyBorder="1" applyAlignment="1">
      <alignment horizontal="center" vertical="center"/>
    </xf>
    <xf numFmtId="0" fontId="48" fillId="0" borderId="0" xfId="0" applyFont="1"/>
    <xf numFmtId="0" fontId="47" fillId="10" borderId="1" xfId="0" applyFont="1" applyFill="1" applyBorder="1" applyAlignment="1">
      <alignment horizontal="center" vertical="center"/>
    </xf>
    <xf numFmtId="0" fontId="48" fillId="0" borderId="1" xfId="0" applyFont="1" applyBorder="1"/>
    <xf numFmtId="0" fontId="47" fillId="10" borderId="14" xfId="0" applyFont="1" applyFill="1" applyBorder="1" applyAlignment="1">
      <alignment horizontal="center" vertical="center"/>
    </xf>
    <xf numFmtId="0" fontId="48" fillId="0" borderId="14" xfId="0" applyFont="1" applyBorder="1"/>
    <xf numFmtId="0" fontId="46" fillId="8" borderId="1" xfId="0" applyFont="1" applyFill="1" applyBorder="1" applyAlignment="1">
      <alignment horizontal="center" vertical="center"/>
    </xf>
    <xf numFmtId="0" fontId="46" fillId="14" borderId="1" xfId="0" applyFont="1" applyFill="1" applyBorder="1" applyAlignment="1">
      <alignment horizontal="center" vertical="center" wrapText="1"/>
    </xf>
    <xf numFmtId="0" fontId="46" fillId="48" borderId="1" xfId="0" applyFont="1" applyFill="1" applyBorder="1" applyAlignment="1">
      <alignment horizontal="center" vertical="center" wrapText="1"/>
    </xf>
    <xf numFmtId="0" fontId="46" fillId="10" borderId="1" xfId="0" applyFont="1" applyFill="1" applyBorder="1" applyAlignment="1">
      <alignment horizontal="center" vertical="center" wrapText="1"/>
    </xf>
    <xf numFmtId="0" fontId="46" fillId="31" borderId="1" xfId="0" applyFont="1" applyFill="1" applyBorder="1" applyAlignment="1">
      <alignment horizontal="center" vertical="center" wrapText="1"/>
    </xf>
    <xf numFmtId="0" fontId="46" fillId="46" borderId="1" xfId="0" applyFont="1" applyFill="1" applyBorder="1" applyAlignment="1">
      <alignment horizontal="center" vertical="center" wrapText="1"/>
    </xf>
    <xf numFmtId="0" fontId="46" fillId="25" borderId="1" xfId="0" applyFont="1" applyFill="1" applyBorder="1" applyAlignment="1">
      <alignment horizontal="center" vertical="center" wrapText="1"/>
    </xf>
    <xf numFmtId="0" fontId="46" fillId="52" borderId="1" xfId="0" applyFont="1" applyFill="1" applyBorder="1" applyAlignment="1">
      <alignment horizontal="center" vertical="center" wrapText="1"/>
    </xf>
    <xf numFmtId="0" fontId="46" fillId="53" borderId="1" xfId="0" applyFont="1" applyFill="1" applyBorder="1" applyAlignment="1">
      <alignment horizontal="center" vertical="center" wrapText="1"/>
    </xf>
    <xf numFmtId="0" fontId="49" fillId="10" borderId="1" xfId="0" applyFont="1" applyFill="1" applyBorder="1" applyAlignment="1">
      <alignment horizontal="center" vertical="center"/>
    </xf>
    <xf numFmtId="14" fontId="49" fillId="10" borderId="1" xfId="0" applyNumberFormat="1" applyFont="1" applyFill="1" applyBorder="1" applyAlignment="1">
      <alignment horizontal="center" vertical="center"/>
    </xf>
    <xf numFmtId="20" fontId="49" fillId="10" borderId="1" xfId="0" applyNumberFormat="1" applyFont="1" applyFill="1" applyBorder="1" applyAlignment="1">
      <alignment horizontal="center" vertical="center"/>
    </xf>
    <xf numFmtId="0" fontId="49" fillId="10" borderId="1" xfId="0" applyFont="1" applyFill="1" applyBorder="1" applyAlignment="1">
      <alignment horizontal="center" vertical="center" wrapText="1"/>
    </xf>
    <xf numFmtId="167" fontId="50" fillId="10" borderId="1" xfId="1" applyFont="1" applyFill="1" applyBorder="1" applyAlignment="1">
      <alignment horizontal="center" vertical="center"/>
    </xf>
    <xf numFmtId="14" fontId="50" fillId="10" borderId="1" xfId="1" applyNumberFormat="1" applyFont="1" applyFill="1" applyBorder="1" applyAlignment="1">
      <alignment horizontal="center" vertical="center"/>
    </xf>
    <xf numFmtId="168" fontId="50" fillId="10" borderId="1" xfId="1" applyNumberFormat="1" applyFont="1" applyFill="1" applyBorder="1" applyAlignment="1">
      <alignment horizontal="center" vertical="center"/>
    </xf>
    <xf numFmtId="0" fontId="49" fillId="10" borderId="24" xfId="0" applyFont="1" applyFill="1" applyBorder="1" applyAlignment="1">
      <alignment horizontal="center" vertical="center"/>
    </xf>
    <xf numFmtId="14" fontId="49" fillId="10" borderId="24" xfId="0" applyNumberFormat="1" applyFont="1" applyFill="1" applyBorder="1" applyAlignment="1">
      <alignment horizontal="center" vertical="center"/>
    </xf>
    <xf numFmtId="20" fontId="49" fillId="10" borderId="24" xfId="0" applyNumberFormat="1" applyFont="1" applyFill="1" applyBorder="1" applyAlignment="1">
      <alignment horizontal="center" vertical="center"/>
    </xf>
    <xf numFmtId="0" fontId="49" fillId="10" borderId="24" xfId="0" applyFont="1" applyFill="1" applyBorder="1" applyAlignment="1">
      <alignment horizontal="center" vertical="center" wrapText="1"/>
    </xf>
    <xf numFmtId="0" fontId="49" fillId="10" borderId="32" xfId="0" applyFont="1" applyFill="1" applyBorder="1" applyAlignment="1">
      <alignment horizontal="center" vertical="center"/>
    </xf>
    <xf numFmtId="167" fontId="50" fillId="10" borderId="32" xfId="1" applyFont="1" applyFill="1" applyBorder="1" applyAlignment="1">
      <alignment horizontal="center" vertical="center"/>
    </xf>
    <xf numFmtId="14" fontId="50" fillId="10" borderId="32" xfId="1" applyNumberFormat="1" applyFont="1" applyFill="1" applyBorder="1" applyAlignment="1">
      <alignment horizontal="center" vertical="center"/>
    </xf>
    <xf numFmtId="168" fontId="50" fillId="10" borderId="32" xfId="1" applyNumberFormat="1" applyFont="1" applyFill="1" applyBorder="1" applyAlignment="1">
      <alignment horizontal="center" vertical="center"/>
    </xf>
    <xf numFmtId="0" fontId="25" fillId="9" borderId="24" xfId="0" applyFont="1" applyFill="1" applyBorder="1" applyAlignment="1">
      <alignment horizontal="center" vertical="center"/>
    </xf>
    <xf numFmtId="0" fontId="25" fillId="9" borderId="24" xfId="0" applyFont="1" applyFill="1" applyBorder="1" applyAlignment="1">
      <alignment horizontal="center" vertical="center" wrapText="1"/>
    </xf>
    <xf numFmtId="14" fontId="53" fillId="7" borderId="33" xfId="0" applyNumberFormat="1" applyFont="1" applyFill="1" applyBorder="1" applyAlignment="1">
      <alignment horizontal="center" vertical="center"/>
    </xf>
    <xf numFmtId="49" fontId="53" fillId="7" borderId="35" xfId="0" applyNumberFormat="1" applyFont="1" applyFill="1" applyBorder="1" applyAlignment="1">
      <alignment horizontal="center" vertical="center"/>
    </xf>
    <xf numFmtId="14" fontId="53" fillId="7" borderId="19" xfId="0" applyNumberFormat="1" applyFont="1" applyFill="1" applyBorder="1" applyAlignment="1">
      <alignment horizontal="center" vertical="center"/>
    </xf>
    <xf numFmtId="49" fontId="53" fillId="7" borderId="55" xfId="0" applyNumberFormat="1" applyFont="1" applyFill="1" applyBorder="1" applyAlignment="1">
      <alignment horizontal="center" vertical="center"/>
    </xf>
    <xf numFmtId="0" fontId="49" fillId="10" borderId="32" xfId="0" applyFont="1" applyFill="1" applyBorder="1" applyAlignment="1">
      <alignment horizontal="center" vertical="center" wrapText="1"/>
    </xf>
    <xf numFmtId="14" fontId="49" fillId="10" borderId="32" xfId="0" applyNumberFormat="1" applyFont="1" applyFill="1" applyBorder="1" applyAlignment="1">
      <alignment horizontal="center" vertical="center"/>
    </xf>
    <xf numFmtId="20" fontId="49" fillId="10" borderId="32" xfId="0" applyNumberFormat="1" applyFont="1" applyFill="1" applyBorder="1" applyAlignment="1">
      <alignment horizontal="center" vertical="center"/>
    </xf>
    <xf numFmtId="49" fontId="49" fillId="10" borderId="34" xfId="0" applyNumberFormat="1" applyFont="1" applyFill="1" applyBorder="1" applyAlignment="1">
      <alignment horizontal="center" vertical="center" wrapText="1"/>
    </xf>
    <xf numFmtId="49" fontId="49" fillId="10" borderId="30" xfId="0" applyNumberFormat="1" applyFont="1" applyFill="1" applyBorder="1" applyAlignment="1">
      <alignment horizontal="center" vertical="center"/>
    </xf>
    <xf numFmtId="0" fontId="13" fillId="3" borderId="32" xfId="0" applyFont="1" applyFill="1" applyBorder="1" applyAlignment="1">
      <alignment horizontal="center" vertical="center"/>
    </xf>
    <xf numFmtId="14" fontId="13" fillId="3" borderId="32" xfId="0" applyNumberFormat="1" applyFont="1" applyFill="1" applyBorder="1" applyAlignment="1">
      <alignment horizontal="center" vertical="center"/>
    </xf>
    <xf numFmtId="20" fontId="13" fillId="3" borderId="32" xfId="0" applyNumberFormat="1" applyFont="1" applyFill="1" applyBorder="1" applyAlignment="1">
      <alignment horizontal="center" vertical="center"/>
    </xf>
    <xf numFmtId="49" fontId="13" fillId="3" borderId="34" xfId="0" applyNumberFormat="1" applyFont="1" applyFill="1" applyBorder="1" applyAlignment="1">
      <alignment horizontal="center" vertical="center" wrapText="1"/>
    </xf>
    <xf numFmtId="0" fontId="49" fillId="10" borderId="33" xfId="0" applyFont="1" applyFill="1" applyBorder="1" applyAlignment="1">
      <alignment horizontal="center" vertical="center"/>
    </xf>
    <xf numFmtId="167" fontId="50" fillId="10" borderId="33" xfId="1" applyFont="1" applyFill="1" applyBorder="1" applyAlignment="1">
      <alignment horizontal="center" vertical="center"/>
    </xf>
    <xf numFmtId="14" fontId="49" fillId="10" borderId="33" xfId="0" applyNumberFormat="1" applyFont="1" applyFill="1" applyBorder="1" applyAlignment="1">
      <alignment horizontal="center" vertical="center"/>
    </xf>
    <xf numFmtId="20" fontId="49" fillId="10" borderId="33" xfId="0" applyNumberFormat="1" applyFont="1" applyFill="1" applyBorder="1" applyAlignment="1">
      <alignment horizontal="center" vertical="center"/>
    </xf>
    <xf numFmtId="49" fontId="49" fillId="10" borderId="35" xfId="0" applyNumberFormat="1" applyFont="1" applyFill="1" applyBorder="1" applyAlignment="1">
      <alignment horizontal="center" vertical="center"/>
    </xf>
    <xf numFmtId="0" fontId="49" fillId="10" borderId="19" xfId="0" applyFont="1" applyFill="1" applyBorder="1" applyAlignment="1">
      <alignment horizontal="center" vertical="center" wrapText="1"/>
    </xf>
    <xf numFmtId="0" fontId="49" fillId="10" borderId="19" xfId="0" applyFont="1" applyFill="1" applyBorder="1" applyAlignment="1">
      <alignment horizontal="center" vertical="center"/>
    </xf>
    <xf numFmtId="14" fontId="49" fillId="10" borderId="19" xfId="0" applyNumberFormat="1" applyFont="1" applyFill="1" applyBorder="1" applyAlignment="1">
      <alignment horizontal="center" vertical="center"/>
    </xf>
    <xf numFmtId="20" fontId="49" fillId="10" borderId="19" xfId="0" applyNumberFormat="1" applyFont="1" applyFill="1" applyBorder="1" applyAlignment="1">
      <alignment horizontal="center" vertical="center"/>
    </xf>
    <xf numFmtId="49" fontId="49" fillId="10" borderId="55" xfId="0" applyNumberFormat="1" applyFont="1" applyFill="1" applyBorder="1" applyAlignment="1">
      <alignment horizontal="center" vertical="center"/>
    </xf>
    <xf numFmtId="49" fontId="50" fillId="10" borderId="34" xfId="1" applyNumberFormat="1" applyFont="1" applyFill="1" applyBorder="1" applyAlignment="1">
      <alignment horizontal="center" vertical="center"/>
    </xf>
    <xf numFmtId="49" fontId="51" fillId="44" borderId="30" xfId="1" applyNumberFormat="1" applyFont="1" applyFill="1" applyBorder="1" applyAlignment="1">
      <alignment horizontal="center" vertical="center"/>
    </xf>
    <xf numFmtId="49" fontId="49" fillId="10" borderId="52" xfId="0" applyNumberFormat="1" applyFont="1" applyFill="1" applyBorder="1" applyAlignment="1">
      <alignment horizontal="center" vertical="center"/>
    </xf>
    <xf numFmtId="0" fontId="8" fillId="57" borderId="50" xfId="0" applyFont="1" applyFill="1" applyBorder="1" applyAlignment="1">
      <alignment vertical="center" wrapText="1"/>
    </xf>
    <xf numFmtId="0" fontId="49" fillId="57" borderId="59" xfId="0" applyFont="1" applyFill="1" applyBorder="1" applyAlignment="1">
      <alignment horizontal="center" vertical="center" wrapText="1"/>
    </xf>
    <xf numFmtId="0" fontId="49" fillId="57" borderId="59" xfId="0" applyFont="1" applyFill="1" applyBorder="1" applyAlignment="1">
      <alignment horizontal="center" vertical="center"/>
    </xf>
    <xf numFmtId="14" fontId="49" fillId="57" borderId="59" xfId="0" applyNumberFormat="1" applyFont="1" applyFill="1" applyBorder="1" applyAlignment="1">
      <alignment horizontal="center" vertical="center"/>
    </xf>
    <xf numFmtId="20" fontId="49" fillId="57" borderId="59" xfId="0" applyNumberFormat="1" applyFont="1" applyFill="1" applyBorder="1" applyAlignment="1">
      <alignment horizontal="center" vertical="center"/>
    </xf>
    <xf numFmtId="49" fontId="49" fillId="57" borderId="60" xfId="0" applyNumberFormat="1" applyFont="1" applyFill="1" applyBorder="1" applyAlignment="1">
      <alignment horizontal="center" vertical="center"/>
    </xf>
    <xf numFmtId="0" fontId="21" fillId="57" borderId="0" xfId="0" applyFont="1" applyFill="1"/>
    <xf numFmtId="0" fontId="53" fillId="7" borderId="20" xfId="0" applyFont="1" applyFill="1" applyBorder="1" applyAlignment="1">
      <alignment horizontal="left" vertical="center"/>
    </xf>
    <xf numFmtId="0" fontId="8" fillId="57" borderId="54" xfId="0" applyFont="1" applyFill="1" applyBorder="1" applyAlignment="1">
      <alignment horizontal="center" vertical="center" wrapText="1"/>
    </xf>
    <xf numFmtId="0" fontId="49" fillId="57" borderId="19" xfId="0" applyFont="1" applyFill="1" applyBorder="1" applyAlignment="1">
      <alignment horizontal="center" vertical="center"/>
    </xf>
    <xf numFmtId="0" fontId="53" fillId="57" borderId="21" xfId="0" applyFont="1" applyFill="1" applyBorder="1" applyAlignment="1">
      <alignment horizontal="left" vertical="center"/>
    </xf>
    <xf numFmtId="0" fontId="53" fillId="57" borderId="18" xfId="0" applyFont="1" applyFill="1" applyBorder="1" applyAlignment="1">
      <alignment horizontal="left" vertical="center"/>
    </xf>
    <xf numFmtId="14" fontId="49" fillId="57" borderId="19" xfId="0" applyNumberFormat="1" applyFont="1" applyFill="1" applyBorder="1" applyAlignment="1">
      <alignment horizontal="center" vertical="center"/>
    </xf>
    <xf numFmtId="20" fontId="49" fillId="57" borderId="19" xfId="0" applyNumberFormat="1" applyFont="1" applyFill="1" applyBorder="1" applyAlignment="1">
      <alignment horizontal="center" vertical="center"/>
    </xf>
    <xf numFmtId="49" fontId="49" fillId="57" borderId="55" xfId="0" applyNumberFormat="1" applyFont="1" applyFill="1" applyBorder="1" applyAlignment="1">
      <alignment horizontal="center" vertical="center"/>
    </xf>
    <xf numFmtId="0" fontId="8" fillId="57" borderId="53" xfId="0" applyFont="1" applyFill="1" applyBorder="1" applyAlignment="1">
      <alignment horizontal="center" vertical="center" wrapText="1"/>
    </xf>
    <xf numFmtId="0" fontId="49" fillId="57" borderId="57" xfId="0" applyFont="1" applyFill="1" applyBorder="1" applyAlignment="1">
      <alignment horizontal="center" vertical="center"/>
    </xf>
    <xf numFmtId="167" fontId="50" fillId="57" borderId="13" xfId="1" applyFont="1" applyFill="1" applyBorder="1" applyAlignment="1">
      <alignment horizontal="center" vertical="center"/>
    </xf>
    <xf numFmtId="0" fontId="49" fillId="57" borderId="56" xfId="0" applyFont="1" applyFill="1" applyBorder="1" applyAlignment="1">
      <alignment horizontal="center" vertical="center"/>
    </xf>
    <xf numFmtId="14" fontId="49" fillId="57" borderId="57" xfId="0" applyNumberFormat="1" applyFont="1" applyFill="1" applyBorder="1" applyAlignment="1">
      <alignment horizontal="center" vertical="center"/>
    </xf>
    <xf numFmtId="20" fontId="49" fillId="57" borderId="57" xfId="0" applyNumberFormat="1" applyFont="1" applyFill="1" applyBorder="1" applyAlignment="1">
      <alignment horizontal="center" vertical="center"/>
    </xf>
    <xf numFmtId="49" fontId="49" fillId="57" borderId="58" xfId="0" applyNumberFormat="1" applyFont="1" applyFill="1" applyBorder="1" applyAlignment="1">
      <alignment horizontal="center" vertical="center"/>
    </xf>
    <xf numFmtId="0" fontId="8" fillId="57" borderId="51" xfId="0" applyFont="1" applyFill="1" applyBorder="1" applyAlignment="1">
      <alignment horizontal="center" vertical="center" wrapText="1"/>
    </xf>
    <xf numFmtId="0" fontId="49" fillId="57" borderId="40" xfId="0" applyFont="1" applyFill="1" applyBorder="1" applyAlignment="1">
      <alignment horizontal="center" vertical="center"/>
    </xf>
    <xf numFmtId="0" fontId="53" fillId="57" borderId="40" xfId="0" applyFont="1" applyFill="1" applyBorder="1" applyAlignment="1">
      <alignment horizontal="left" vertical="center"/>
    </xf>
    <xf numFmtId="14" fontId="49" fillId="57" borderId="40" xfId="0" applyNumberFormat="1" applyFont="1" applyFill="1" applyBorder="1" applyAlignment="1">
      <alignment horizontal="center" vertical="center"/>
    </xf>
    <xf numFmtId="20" fontId="49" fillId="57" borderId="40" xfId="0" applyNumberFormat="1" applyFont="1" applyFill="1" applyBorder="1" applyAlignment="1">
      <alignment horizontal="center" vertical="center"/>
    </xf>
    <xf numFmtId="49" fontId="49" fillId="57" borderId="62" xfId="0" applyNumberFormat="1" applyFont="1" applyFill="1" applyBorder="1" applyAlignment="1">
      <alignment horizontal="center" vertical="center"/>
    </xf>
    <xf numFmtId="0" fontId="21" fillId="18" borderId="0" xfId="0" applyFont="1" applyFill="1"/>
    <xf numFmtId="167" fontId="50" fillId="10" borderId="1" xfId="1" applyFont="1" applyFill="1" applyBorder="1" applyAlignment="1">
      <alignment horizontal="center" vertical="center" wrapText="1"/>
    </xf>
    <xf numFmtId="0" fontId="53" fillId="57" borderId="20" xfId="0" applyFont="1" applyFill="1" applyBorder="1" applyAlignment="1">
      <alignment horizontal="left" vertical="center" wrapText="1"/>
    </xf>
    <xf numFmtId="0" fontId="21" fillId="18" borderId="0" xfId="0" applyFont="1" applyFill="1" applyAlignment="1">
      <alignment wrapText="1"/>
    </xf>
    <xf numFmtId="0" fontId="49" fillId="57" borderId="61" xfId="0" applyFont="1" applyFill="1" applyBorder="1" applyAlignment="1">
      <alignment horizontal="center" vertical="center" wrapText="1"/>
    </xf>
    <xf numFmtId="0" fontId="13" fillId="3" borderId="32" xfId="0" applyFont="1" applyFill="1" applyBorder="1" applyAlignment="1">
      <alignment horizontal="center" vertical="center" wrapText="1"/>
    </xf>
    <xf numFmtId="0" fontId="49" fillId="10" borderId="33" xfId="0" applyFont="1" applyFill="1" applyBorder="1" applyAlignment="1">
      <alignment horizontal="center" vertical="center" wrapText="1"/>
    </xf>
    <xf numFmtId="0" fontId="53" fillId="57" borderId="40" xfId="0" applyFont="1" applyFill="1" applyBorder="1" applyAlignment="1">
      <alignment horizontal="left" vertical="center" wrapText="1"/>
    </xf>
    <xf numFmtId="0" fontId="8" fillId="10" borderId="54" xfId="0" applyFont="1" applyFill="1" applyBorder="1" applyAlignment="1">
      <alignment horizontal="center" vertical="center" wrapText="1"/>
    </xf>
    <xf numFmtId="0" fontId="53" fillId="7" borderId="33" xfId="0" applyFont="1" applyFill="1" applyBorder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8" fillId="57" borderId="0" xfId="0" applyFont="1" applyFill="1" applyAlignment="1">
      <alignment horizontal="center" vertical="center"/>
    </xf>
    <xf numFmtId="0" fontId="8" fillId="57" borderId="0" xfId="0" applyFont="1" applyFill="1"/>
    <xf numFmtId="0" fontId="8" fillId="18" borderId="0" xfId="0" applyFont="1" applyFill="1" applyAlignment="1">
      <alignment horizontal="center" vertical="center"/>
    </xf>
    <xf numFmtId="0" fontId="8" fillId="18" borderId="0" xfId="0" applyFont="1" applyFill="1"/>
    <xf numFmtId="0" fontId="53" fillId="7" borderId="61" xfId="0" applyFont="1" applyFill="1" applyBorder="1" applyAlignment="1">
      <alignment vertical="center"/>
    </xf>
    <xf numFmtId="16" fontId="53" fillId="7" borderId="57" xfId="0" applyNumberFormat="1" applyFont="1" applyFill="1" applyBorder="1" applyAlignment="1">
      <alignment horizontal="center" vertical="center"/>
    </xf>
    <xf numFmtId="0" fontId="53" fillId="6" borderId="58" xfId="0" applyFont="1" applyFill="1" applyBorder="1" applyAlignment="1">
      <alignment horizontal="center" vertical="center"/>
    </xf>
    <xf numFmtId="0" fontId="21" fillId="18" borderId="63" xfId="0" applyFont="1" applyFill="1" applyBorder="1"/>
    <xf numFmtId="0" fontId="8" fillId="18" borderId="26" xfId="0" applyFont="1" applyFill="1" applyBorder="1" applyAlignment="1">
      <alignment horizontal="center" vertical="center"/>
    </xf>
    <xf numFmtId="0" fontId="8" fillId="18" borderId="4" xfId="0" applyFont="1" applyFill="1" applyBorder="1"/>
    <xf numFmtId="0" fontId="0" fillId="18" borderId="64" xfId="0" applyFill="1" applyBorder="1"/>
    <xf numFmtId="0" fontId="8" fillId="18" borderId="13" xfId="0" applyFont="1" applyFill="1" applyBorder="1" applyAlignment="1">
      <alignment horizontal="center" vertical="center"/>
    </xf>
    <xf numFmtId="0" fontId="8" fillId="18" borderId="6" xfId="0" applyFont="1" applyFill="1" applyBorder="1"/>
    <xf numFmtId="49" fontId="52" fillId="10" borderId="1" xfId="0" applyNumberFormat="1" applyFont="1" applyFill="1" applyBorder="1" applyAlignment="1">
      <alignment horizontal="center" vertical="center"/>
    </xf>
    <xf numFmtId="0" fontId="52" fillId="10" borderId="1" xfId="0" applyFont="1" applyFill="1" applyBorder="1" applyAlignment="1">
      <alignment horizontal="center" vertical="center"/>
    </xf>
    <xf numFmtId="0" fontId="52" fillId="0" borderId="1" xfId="0" applyFont="1" applyBorder="1" applyAlignment="1">
      <alignment horizontal="center" vertical="center"/>
    </xf>
    <xf numFmtId="14" fontId="52" fillId="0" borderId="1" xfId="0" applyNumberFormat="1" applyFont="1" applyBorder="1" applyAlignment="1">
      <alignment horizontal="center" vertical="center"/>
    </xf>
    <xf numFmtId="20" fontId="52" fillId="10" borderId="1" xfId="0" applyNumberFormat="1" applyFont="1" applyFill="1" applyBorder="1" applyAlignment="1">
      <alignment horizontal="center" vertical="center"/>
    </xf>
    <xf numFmtId="14" fontId="52" fillId="10" borderId="1" xfId="0" applyNumberFormat="1" applyFont="1" applyFill="1" applyBorder="1" applyAlignment="1">
      <alignment horizontal="center" vertical="center"/>
    </xf>
    <xf numFmtId="20" fontId="44" fillId="10" borderId="1" xfId="0" applyNumberFormat="1" applyFont="1" applyFill="1" applyBorder="1" applyAlignment="1">
      <alignment horizontal="center" vertical="center"/>
    </xf>
    <xf numFmtId="49" fontId="52" fillId="4" borderId="1" xfId="0" applyNumberFormat="1" applyFont="1" applyFill="1" applyBorder="1" applyAlignment="1">
      <alignment horizontal="center" vertical="center"/>
    </xf>
    <xf numFmtId="0" fontId="44" fillId="10" borderId="1" xfId="0" applyFont="1" applyFill="1" applyBorder="1" applyAlignment="1">
      <alignment horizontal="center" vertical="center"/>
    </xf>
    <xf numFmtId="14" fontId="44" fillId="10" borderId="1" xfId="0" applyNumberFormat="1" applyFont="1" applyFill="1" applyBorder="1" applyAlignment="1">
      <alignment horizontal="center" vertical="center"/>
    </xf>
    <xf numFmtId="49" fontId="44" fillId="4" borderId="1" xfId="0" applyNumberFormat="1" applyFont="1" applyFill="1" applyBorder="1" applyAlignment="1">
      <alignment horizontal="center" vertical="center"/>
    </xf>
    <xf numFmtId="0" fontId="45" fillId="18" borderId="0" xfId="0" applyFont="1" applyFill="1" applyAlignment="1">
      <alignment horizontal="center" vertical="center"/>
    </xf>
    <xf numFmtId="0" fontId="46" fillId="56" borderId="1" xfId="0" applyFont="1" applyFill="1" applyBorder="1" applyAlignment="1">
      <alignment horizontal="center" vertical="center" wrapText="1"/>
    </xf>
    <xf numFmtId="0" fontId="6" fillId="25" borderId="1" xfId="0" applyFont="1" applyFill="1" applyBorder="1" applyAlignment="1">
      <alignment horizontal="center" vertical="center" wrapText="1"/>
    </xf>
    <xf numFmtId="0" fontId="6" fillId="25" borderId="14" xfId="0" applyFont="1" applyFill="1" applyBorder="1" applyAlignment="1">
      <alignment horizontal="center" vertical="center" wrapText="1"/>
    </xf>
    <xf numFmtId="0" fontId="6" fillId="25" borderId="0" xfId="0" applyFont="1" applyFill="1" applyAlignment="1">
      <alignment horizontal="center" vertical="center" wrapText="1"/>
    </xf>
    <xf numFmtId="0" fontId="54" fillId="10" borderId="1" xfId="0" applyFont="1" applyFill="1" applyBorder="1" applyAlignment="1">
      <alignment horizontal="center" vertical="center"/>
    </xf>
    <xf numFmtId="14" fontId="54" fillId="10" borderId="1" xfId="0" applyNumberFormat="1" applyFont="1" applyFill="1" applyBorder="1" applyAlignment="1">
      <alignment horizontal="center" vertical="center"/>
    </xf>
    <xf numFmtId="49" fontId="54" fillId="4" borderId="1" xfId="0" applyNumberFormat="1" applyFont="1" applyFill="1" applyBorder="1" applyAlignment="1">
      <alignment horizontal="center" vertical="center" wrapText="1"/>
    </xf>
    <xf numFmtId="0" fontId="54" fillId="10" borderId="1" xfId="0" applyFont="1" applyFill="1" applyBorder="1" applyAlignment="1">
      <alignment horizontal="center" vertical="center" wrapText="1"/>
    </xf>
    <xf numFmtId="0" fontId="54" fillId="10" borderId="14" xfId="0" applyFont="1" applyFill="1" applyBorder="1" applyAlignment="1">
      <alignment vertical="center"/>
    </xf>
    <xf numFmtId="0" fontId="54" fillId="10" borderId="1" xfId="0" applyFont="1" applyFill="1" applyBorder="1" applyAlignment="1">
      <alignment vertical="center"/>
    </xf>
    <xf numFmtId="0" fontId="6" fillId="0" borderId="0" xfId="0" applyFont="1"/>
    <xf numFmtId="0" fontId="6" fillId="0" borderId="0" xfId="0" applyFont="1" applyAlignment="1">
      <alignment horizontal="center" vertical="center" wrapText="1"/>
    </xf>
    <xf numFmtId="49" fontId="54" fillId="18" borderId="1" xfId="0" applyNumberFormat="1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14" fontId="6" fillId="3" borderId="1" xfId="0" applyNumberFormat="1" applyFont="1" applyFill="1" applyBorder="1" applyAlignment="1">
      <alignment horizontal="center" vertical="center"/>
    </xf>
    <xf numFmtId="14" fontId="6" fillId="10" borderId="1" xfId="0" applyNumberFormat="1" applyFont="1" applyFill="1" applyBorder="1" applyAlignment="1">
      <alignment horizontal="center" vertical="center"/>
    </xf>
    <xf numFmtId="49" fontId="6" fillId="5" borderId="1" xfId="0" applyNumberFormat="1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6" fillId="10" borderId="14" xfId="0" applyFont="1" applyFill="1" applyBorder="1"/>
    <xf numFmtId="0" fontId="54" fillId="0" borderId="1" xfId="0" applyFont="1" applyBorder="1" applyAlignment="1">
      <alignment horizontal="center" vertical="center"/>
    </xf>
    <xf numFmtId="167" fontId="55" fillId="10" borderId="1" xfId="1" applyFont="1" applyFill="1" applyBorder="1" applyAlignment="1">
      <alignment horizontal="center" vertical="center"/>
    </xf>
    <xf numFmtId="14" fontId="55" fillId="10" borderId="1" xfId="1" applyNumberFormat="1" applyFont="1" applyFill="1" applyBorder="1" applyAlignment="1">
      <alignment horizontal="center" vertical="center"/>
    </xf>
    <xf numFmtId="49" fontId="6" fillId="10" borderId="1" xfId="0" applyNumberFormat="1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 wrapText="1"/>
    </xf>
    <xf numFmtId="0" fontId="6" fillId="0" borderId="14" xfId="0" applyFont="1" applyBorder="1" applyAlignment="1">
      <alignment vertical="center"/>
    </xf>
    <xf numFmtId="0" fontId="6" fillId="10" borderId="0" xfId="0" applyFont="1" applyFill="1"/>
    <xf numFmtId="0" fontId="6" fillId="10" borderId="0" xfId="0" applyFont="1" applyFill="1" applyAlignment="1">
      <alignment horizontal="center" vertical="center" wrapText="1"/>
    </xf>
    <xf numFmtId="49" fontId="55" fillId="38" borderId="1" xfId="1" applyNumberFormat="1" applyFont="1" applyFill="1" applyBorder="1" applyAlignment="1">
      <alignment horizontal="center" vertical="center" wrapText="1"/>
    </xf>
    <xf numFmtId="0" fontId="54" fillId="4" borderId="1" xfId="0" applyFont="1" applyFill="1" applyBorder="1" applyAlignment="1">
      <alignment horizontal="center" vertical="center" wrapText="1"/>
    </xf>
    <xf numFmtId="0" fontId="54" fillId="0" borderId="1" xfId="0" applyFont="1" applyBorder="1" applyAlignment="1">
      <alignment horizontal="center" vertical="center" wrapText="1"/>
    </xf>
    <xf numFmtId="0" fontId="6" fillId="10" borderId="14" xfId="0" applyFont="1" applyFill="1" applyBorder="1" applyAlignment="1">
      <alignment vertical="center"/>
    </xf>
    <xf numFmtId="0" fontId="54" fillId="3" borderId="1" xfId="0" applyFont="1" applyFill="1" applyBorder="1" applyAlignment="1">
      <alignment horizontal="center" vertical="center"/>
    </xf>
    <xf numFmtId="14" fontId="54" fillId="3" borderId="1" xfId="0" applyNumberFormat="1" applyFont="1" applyFill="1" applyBorder="1" applyAlignment="1">
      <alignment horizontal="center" vertical="center"/>
    </xf>
    <xf numFmtId="0" fontId="54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49" fontId="54" fillId="18" borderId="1" xfId="0" applyNumberFormat="1" applyFont="1" applyFill="1" applyBorder="1" applyAlignment="1">
      <alignment horizontal="center" vertical="center" wrapText="1"/>
    </xf>
    <xf numFmtId="0" fontId="54" fillId="18" borderId="1" xfId="0" applyFont="1" applyFill="1" applyBorder="1" applyAlignment="1">
      <alignment horizontal="center" vertical="center"/>
    </xf>
    <xf numFmtId="0" fontId="6" fillId="10" borderId="14" xfId="0" applyFont="1" applyFill="1" applyBorder="1" applyAlignment="1">
      <alignment vertical="center" wrapText="1"/>
    </xf>
    <xf numFmtId="49" fontId="6" fillId="4" borderId="1" xfId="0" applyNumberFormat="1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/>
    </xf>
    <xf numFmtId="0" fontId="54" fillId="7" borderId="1" xfId="0" applyFont="1" applyFill="1" applyBorder="1" applyAlignment="1">
      <alignment horizontal="center" vertical="center" wrapText="1"/>
    </xf>
    <xf numFmtId="14" fontId="54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4" xfId="0" applyFont="1" applyBorder="1"/>
    <xf numFmtId="0" fontId="54" fillId="18" borderId="1" xfId="0" applyFont="1" applyFill="1" applyBorder="1" applyAlignment="1">
      <alignment horizontal="center" vertical="center" wrapText="1"/>
    </xf>
    <xf numFmtId="49" fontId="6" fillId="18" borderId="1" xfId="0" applyNumberFormat="1" applyFont="1" applyFill="1" applyBorder="1" applyAlignment="1">
      <alignment horizontal="center" vertical="center"/>
    </xf>
    <xf numFmtId="49" fontId="6" fillId="18" borderId="1" xfId="0" applyNumberFormat="1" applyFont="1" applyFill="1" applyBorder="1" applyAlignment="1">
      <alignment horizontal="center" vertical="center" wrapText="1"/>
    </xf>
    <xf numFmtId="0" fontId="6" fillId="18" borderId="1" xfId="0" applyFont="1" applyFill="1" applyBorder="1" applyAlignment="1">
      <alignment horizontal="center" vertical="center"/>
    </xf>
    <xf numFmtId="0" fontId="6" fillId="18" borderId="1" xfId="0" applyFont="1" applyFill="1" applyBorder="1" applyAlignment="1">
      <alignment horizontal="center" vertical="center" wrapText="1"/>
    </xf>
    <xf numFmtId="49" fontId="55" fillId="4" borderId="1" xfId="1" applyNumberFormat="1" applyFont="1" applyFill="1" applyBorder="1" applyAlignment="1">
      <alignment horizontal="center" vertical="center" wrapText="1"/>
    </xf>
    <xf numFmtId="0" fontId="6" fillId="13" borderId="1" xfId="0" applyFont="1" applyFill="1" applyBorder="1" applyAlignment="1">
      <alignment horizontal="center" vertical="center"/>
    </xf>
    <xf numFmtId="49" fontId="6" fillId="13" borderId="1" xfId="0" applyNumberFormat="1" applyFont="1" applyFill="1" applyBorder="1" applyAlignment="1">
      <alignment horizontal="center" vertical="center" wrapText="1"/>
    </xf>
    <xf numFmtId="0" fontId="54" fillId="10" borderId="0" xfId="0" applyFont="1" applyFill="1"/>
    <xf numFmtId="49" fontId="55" fillId="10" borderId="1" xfId="1" applyNumberFormat="1" applyFont="1" applyFill="1" applyBorder="1" applyAlignment="1">
      <alignment horizontal="center" vertical="center"/>
    </xf>
    <xf numFmtId="167" fontId="55" fillId="10" borderId="1" xfId="1" applyFont="1" applyFill="1" applyBorder="1" applyAlignment="1">
      <alignment horizontal="center" vertical="center" wrapText="1"/>
    </xf>
    <xf numFmtId="167" fontId="55" fillId="10" borderId="14" xfId="1" applyFont="1" applyFill="1" applyBorder="1" applyAlignment="1">
      <alignment vertical="center"/>
    </xf>
    <xf numFmtId="167" fontId="55" fillId="10" borderId="1" xfId="1" applyFont="1" applyFill="1" applyBorder="1" applyAlignment="1">
      <alignment vertical="center"/>
    </xf>
    <xf numFmtId="49" fontId="54" fillId="4" borderId="1" xfId="0" applyNumberFormat="1" applyFont="1" applyFill="1" applyBorder="1" applyAlignment="1">
      <alignment horizontal="center" vertical="center"/>
    </xf>
    <xf numFmtId="0" fontId="6" fillId="10" borderId="1" xfId="0" applyFont="1" applyFill="1" applyBorder="1"/>
    <xf numFmtId="0" fontId="6" fillId="10" borderId="1" xfId="0" applyFont="1" applyFill="1" applyBorder="1" applyAlignment="1">
      <alignment wrapText="1"/>
    </xf>
    <xf numFmtId="0" fontId="6" fillId="10" borderId="1" xfId="0" applyFont="1" applyFill="1" applyBorder="1" applyAlignment="1">
      <alignment vertical="center" wrapText="1"/>
    </xf>
    <xf numFmtId="49" fontId="6" fillId="4" borderId="1" xfId="0" applyNumberFormat="1" applyFont="1" applyFill="1" applyBorder="1" applyAlignment="1">
      <alignment horizontal="center" vertical="center"/>
    </xf>
    <xf numFmtId="0" fontId="6" fillId="53" borderId="1" xfId="0" applyFont="1" applyFill="1" applyBorder="1" applyAlignment="1">
      <alignment horizontal="center" vertical="center" wrapText="1"/>
    </xf>
    <xf numFmtId="167" fontId="55" fillId="0" borderId="1" xfId="1" applyFont="1" applyBorder="1" applyAlignment="1">
      <alignment horizontal="center" vertical="center"/>
    </xf>
    <xf numFmtId="14" fontId="55" fillId="0" borderId="1" xfId="1" applyNumberFormat="1" applyFont="1" applyBorder="1" applyAlignment="1">
      <alignment horizontal="center" vertical="center"/>
    </xf>
    <xf numFmtId="0" fontId="6" fillId="18" borderId="1" xfId="0" applyFont="1" applyFill="1" applyBorder="1" applyAlignment="1">
      <alignment wrapText="1"/>
    </xf>
    <xf numFmtId="0" fontId="6" fillId="1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54" fillId="0" borderId="0" xfId="0" applyFont="1"/>
    <xf numFmtId="49" fontId="54" fillId="13" borderId="1" xfId="0" applyNumberFormat="1" applyFont="1" applyFill="1" applyBorder="1" applyAlignment="1">
      <alignment horizontal="center" vertical="center" wrapText="1"/>
    </xf>
    <xf numFmtId="49" fontId="55" fillId="4" borderId="1" xfId="1" applyNumberFormat="1" applyFont="1" applyFill="1" applyBorder="1" applyAlignment="1">
      <alignment horizontal="center" vertical="center"/>
    </xf>
    <xf numFmtId="167" fontId="55" fillId="0" borderId="1" xfId="1" applyFont="1" applyBorder="1" applyAlignment="1">
      <alignment horizontal="center" vertical="center" wrapText="1"/>
    </xf>
    <xf numFmtId="167" fontId="55" fillId="0" borderId="14" xfId="1" applyFont="1" applyBorder="1" applyAlignment="1">
      <alignment vertical="center"/>
    </xf>
    <xf numFmtId="167" fontId="55" fillId="0" borderId="1" xfId="1" applyFont="1" applyBorder="1" applyAlignment="1">
      <alignment vertical="center"/>
    </xf>
    <xf numFmtId="49" fontId="54" fillId="5" borderId="1" xfId="0" applyNumberFormat="1" applyFont="1" applyFill="1" applyBorder="1" applyAlignment="1">
      <alignment horizontal="center" vertical="center" wrapText="1"/>
    </xf>
    <xf numFmtId="167" fontId="55" fillId="18" borderId="1" xfId="1" applyFont="1" applyFill="1" applyBorder="1" applyAlignment="1">
      <alignment horizontal="center" vertical="center"/>
    </xf>
    <xf numFmtId="0" fontId="54" fillId="4" borderId="1" xfId="0" applyFont="1" applyFill="1" applyBorder="1" applyAlignment="1">
      <alignment horizontal="center" vertical="center"/>
    </xf>
    <xf numFmtId="49" fontId="55" fillId="39" borderId="1" xfId="1" applyNumberFormat="1" applyFont="1" applyFill="1" applyBorder="1" applyAlignment="1">
      <alignment horizontal="center" vertical="center" wrapText="1"/>
    </xf>
    <xf numFmtId="0" fontId="6" fillId="0" borderId="1" xfId="0" applyFont="1" applyBorder="1"/>
    <xf numFmtId="167" fontId="55" fillId="7" borderId="1" xfId="1" applyFont="1" applyFill="1" applyBorder="1" applyAlignment="1">
      <alignment horizontal="center" vertical="center"/>
    </xf>
    <xf numFmtId="0" fontId="6" fillId="27" borderId="1" xfId="0" applyFont="1" applyFill="1" applyBorder="1" applyAlignment="1">
      <alignment horizontal="center" vertical="center" wrapText="1"/>
    </xf>
    <xf numFmtId="0" fontId="6" fillId="10" borderId="14" xfId="0" applyFont="1" applyFill="1" applyBorder="1" applyAlignment="1">
      <alignment wrapText="1"/>
    </xf>
    <xf numFmtId="14" fontId="55" fillId="43" borderId="1" xfId="1" applyNumberFormat="1" applyFont="1" applyFill="1" applyBorder="1" applyAlignment="1">
      <alignment horizontal="center" vertical="center"/>
    </xf>
    <xf numFmtId="49" fontId="55" fillId="47" borderId="1" xfId="1" applyNumberFormat="1" applyFont="1" applyFill="1" applyBorder="1" applyAlignment="1">
      <alignment horizontal="center" vertical="center"/>
    </xf>
    <xf numFmtId="49" fontId="55" fillId="54" borderId="1" xfId="1" applyNumberFormat="1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49" fontId="55" fillId="38" borderId="1" xfId="1" applyNumberFormat="1" applyFont="1" applyFill="1" applyBorder="1" applyAlignment="1">
      <alignment horizontal="center" vertical="center"/>
    </xf>
    <xf numFmtId="167" fontId="55" fillId="9" borderId="1" xfId="1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/>
    </xf>
    <xf numFmtId="167" fontId="55" fillId="13" borderId="1" xfId="1" applyFont="1" applyFill="1" applyBorder="1" applyAlignment="1">
      <alignment horizontal="center" vertical="center" wrapText="1"/>
    </xf>
    <xf numFmtId="167" fontId="55" fillId="44" borderId="1" xfId="1" applyFont="1" applyFill="1" applyBorder="1" applyAlignment="1">
      <alignment horizontal="center" vertical="center" wrapText="1"/>
    </xf>
    <xf numFmtId="49" fontId="6" fillId="3" borderId="1" xfId="0" applyNumberFormat="1" applyFont="1" applyFill="1" applyBorder="1" applyAlignment="1">
      <alignment horizontal="center" vertical="center" wrapText="1"/>
    </xf>
    <xf numFmtId="49" fontId="6" fillId="5" borderId="1" xfId="0" applyNumberFormat="1" applyFont="1" applyFill="1" applyBorder="1" applyAlignment="1">
      <alignment horizontal="center" vertical="center"/>
    </xf>
    <xf numFmtId="0" fontId="6" fillId="0" borderId="14" xfId="0" applyFont="1" applyBorder="1" applyAlignment="1">
      <alignment horizontal="center" vertical="center" wrapText="1"/>
    </xf>
    <xf numFmtId="167" fontId="55" fillId="4" borderId="1" xfId="1" applyFont="1" applyFill="1" applyBorder="1" applyAlignment="1">
      <alignment horizontal="center" vertical="center"/>
    </xf>
    <xf numFmtId="167" fontId="55" fillId="18" borderId="1" xfId="1" applyFont="1" applyFill="1" applyBorder="1" applyAlignment="1">
      <alignment horizontal="center" vertical="center" wrapText="1"/>
    </xf>
    <xf numFmtId="0" fontId="6" fillId="0" borderId="14" xfId="0" applyFont="1" applyBorder="1" applyAlignment="1">
      <alignment vertical="center" wrapText="1"/>
    </xf>
    <xf numFmtId="0" fontId="6" fillId="0" borderId="0" xfId="0" applyFont="1" applyAlignment="1">
      <alignment vertical="center"/>
    </xf>
    <xf numFmtId="49" fontId="6" fillId="29" borderId="1" xfId="0" applyNumberFormat="1" applyFont="1" applyFill="1" applyBorder="1" applyAlignment="1">
      <alignment horizontal="center" vertical="center" wrapText="1"/>
    </xf>
    <xf numFmtId="0" fontId="54" fillId="45" borderId="1" xfId="0" applyFont="1" applyFill="1" applyBorder="1" applyAlignment="1">
      <alignment horizontal="center" vertical="center" wrapText="1"/>
    </xf>
    <xf numFmtId="0" fontId="54" fillId="13" borderId="1" xfId="0" applyFont="1" applyFill="1" applyBorder="1" applyAlignment="1">
      <alignment horizontal="center" vertical="center" wrapText="1"/>
    </xf>
    <xf numFmtId="0" fontId="54" fillId="12" borderId="1" xfId="0" applyFont="1" applyFill="1" applyBorder="1" applyAlignment="1">
      <alignment horizontal="center" vertical="center" wrapText="1"/>
    </xf>
    <xf numFmtId="49" fontId="55" fillId="13" borderId="1" xfId="1" applyNumberFormat="1" applyFont="1" applyFill="1" applyBorder="1" applyAlignment="1">
      <alignment horizontal="center" vertical="center" wrapText="1"/>
    </xf>
    <xf numFmtId="0" fontId="6" fillId="18" borderId="1" xfId="0" applyFont="1" applyFill="1" applyBorder="1"/>
    <xf numFmtId="49" fontId="6" fillId="29" borderId="1" xfId="0" applyNumberFormat="1" applyFont="1" applyFill="1" applyBorder="1" applyAlignment="1">
      <alignment horizontal="center" vertical="center"/>
    </xf>
    <xf numFmtId="167" fontId="55" fillId="38" borderId="1" xfId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29" borderId="1" xfId="0" applyFont="1" applyFill="1" applyBorder="1" applyAlignment="1">
      <alignment horizontal="center" vertical="center" wrapText="1"/>
    </xf>
    <xf numFmtId="0" fontId="6" fillId="45" borderId="1" xfId="0" applyFont="1" applyFill="1" applyBorder="1" applyAlignment="1">
      <alignment horizontal="center" vertical="center" wrapText="1"/>
    </xf>
    <xf numFmtId="0" fontId="6" fillId="4" borderId="1" xfId="0" applyFont="1" applyFill="1" applyBorder="1"/>
    <xf numFmtId="0" fontId="6" fillId="0" borderId="14" xfId="0" applyFont="1" applyBorder="1" applyAlignment="1">
      <alignment horizontal="center" vertical="center"/>
    </xf>
    <xf numFmtId="0" fontId="56" fillId="0" borderId="0" xfId="0" applyFont="1"/>
    <xf numFmtId="0" fontId="56" fillId="10" borderId="0" xfId="0" applyFont="1" applyFill="1"/>
    <xf numFmtId="49" fontId="6" fillId="45" borderId="1" xfId="0" applyNumberFormat="1" applyFont="1" applyFill="1" applyBorder="1" applyAlignment="1">
      <alignment horizontal="center" vertical="center" wrapText="1"/>
    </xf>
    <xf numFmtId="0" fontId="54" fillId="5" borderId="1" xfId="0" applyFont="1" applyFill="1" applyBorder="1" applyAlignment="1">
      <alignment horizontal="center" vertical="center" wrapText="1"/>
    </xf>
    <xf numFmtId="0" fontId="6" fillId="0" borderId="25" xfId="0" applyFont="1" applyBorder="1" applyAlignment="1">
      <alignment vertical="center"/>
    </xf>
    <xf numFmtId="167" fontId="55" fillId="4" borderId="1" xfId="1" applyFont="1" applyFill="1" applyBorder="1" applyAlignment="1">
      <alignment horizontal="center" vertical="center" wrapText="1"/>
    </xf>
    <xf numFmtId="0" fontId="6" fillId="18" borderId="1" xfId="0" applyFont="1" applyFill="1" applyBorder="1" applyAlignment="1">
      <alignment horizontal="center"/>
    </xf>
    <xf numFmtId="0" fontId="54" fillId="27" borderId="1" xfId="0" applyFont="1" applyFill="1" applyBorder="1" applyAlignment="1">
      <alignment horizontal="center" vertical="center" wrapText="1"/>
    </xf>
    <xf numFmtId="49" fontId="54" fillId="29" borderId="1" xfId="0" applyNumberFormat="1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wrapText="1"/>
    </xf>
    <xf numFmtId="167" fontId="55" fillId="10" borderId="14" xfId="1" applyFont="1" applyFill="1" applyBorder="1" applyAlignment="1">
      <alignment vertical="center" wrapText="1"/>
    </xf>
    <xf numFmtId="0" fontId="6" fillId="7" borderId="1" xfId="0" applyFont="1" applyFill="1" applyBorder="1" applyAlignment="1">
      <alignment wrapText="1"/>
    </xf>
    <xf numFmtId="0" fontId="6" fillId="0" borderId="14" xfId="0" applyFont="1" applyBorder="1" applyAlignment="1">
      <alignment wrapText="1"/>
    </xf>
    <xf numFmtId="0" fontId="6" fillId="0" borderId="0" xfId="0" applyFont="1" applyAlignment="1">
      <alignment horizontal="center" vertical="center"/>
    </xf>
    <xf numFmtId="0" fontId="6" fillId="50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167" fontId="55" fillId="0" borderId="14" xfId="1" applyFont="1" applyBorder="1" applyAlignment="1">
      <alignment vertical="center" wrapText="1"/>
    </xf>
    <xf numFmtId="0" fontId="6" fillId="4" borderId="1" xfId="0" applyFont="1" applyFill="1" applyBorder="1" applyAlignment="1">
      <alignment vertical="center" wrapText="1"/>
    </xf>
    <xf numFmtId="0" fontId="6" fillId="27" borderId="1" xfId="0" applyFont="1" applyFill="1" applyBorder="1" applyAlignment="1">
      <alignment wrapText="1"/>
    </xf>
    <xf numFmtId="0" fontId="6" fillId="0" borderId="14" xfId="0" applyFont="1" applyBorder="1" applyAlignment="1">
      <alignment horizontal="right" vertical="center"/>
    </xf>
    <xf numFmtId="0" fontId="6" fillId="6" borderId="1" xfId="0" applyFont="1" applyFill="1" applyBorder="1" applyAlignment="1">
      <alignment horizontal="center" vertical="center" wrapText="1"/>
    </xf>
    <xf numFmtId="0" fontId="6" fillId="10" borderId="14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167" fontId="55" fillId="36" borderId="1" xfId="1" applyFont="1" applyFill="1" applyBorder="1" applyAlignment="1">
      <alignment horizontal="center" vertical="center"/>
    </xf>
    <xf numFmtId="167" fontId="55" fillId="33" borderId="1" xfId="1" applyFont="1" applyFill="1" applyBorder="1" applyAlignment="1">
      <alignment horizontal="center" vertical="center" wrapText="1"/>
    </xf>
    <xf numFmtId="167" fontId="55" fillId="13" borderId="1" xfId="1" applyFont="1" applyFill="1" applyBorder="1" applyAlignment="1">
      <alignment horizontal="center" vertical="center"/>
    </xf>
    <xf numFmtId="167" fontId="55" fillId="33" borderId="1" xfId="1" applyFont="1" applyFill="1" applyBorder="1" applyAlignment="1">
      <alignment horizontal="center" vertical="center"/>
    </xf>
    <xf numFmtId="167" fontId="55" fillId="33" borderId="14" xfId="1" applyFont="1" applyFill="1" applyBorder="1" applyAlignment="1">
      <alignment vertical="center"/>
    </xf>
    <xf numFmtId="167" fontId="55" fillId="33" borderId="1" xfId="1" applyFont="1" applyFill="1" applyBorder="1" applyAlignment="1">
      <alignment vertical="center"/>
    </xf>
    <xf numFmtId="167" fontId="55" fillId="0" borderId="1" xfId="1" applyFont="1" applyBorder="1"/>
    <xf numFmtId="167" fontId="55" fillId="37" borderId="1" xfId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 textRotation="255"/>
    </xf>
    <xf numFmtId="0" fontId="6" fillId="19" borderId="1" xfId="0" applyFont="1" applyFill="1" applyBorder="1" applyAlignment="1">
      <alignment horizontal="center" vertical="center"/>
    </xf>
    <xf numFmtId="0" fontId="54" fillId="19" borderId="1" xfId="0" applyFont="1" applyFill="1" applyBorder="1" applyAlignment="1">
      <alignment horizontal="center" vertical="center" wrapText="1"/>
    </xf>
    <xf numFmtId="17" fontId="54" fillId="10" borderId="1" xfId="0" applyNumberFormat="1" applyFont="1" applyFill="1" applyBorder="1" applyAlignment="1">
      <alignment horizontal="center" vertical="center" wrapText="1"/>
    </xf>
    <xf numFmtId="0" fontId="54" fillId="2" borderId="1" xfId="0" applyFont="1" applyFill="1" applyBorder="1" applyAlignment="1">
      <alignment horizontal="center" vertical="center" wrapText="1"/>
    </xf>
    <xf numFmtId="0" fontId="54" fillId="0" borderId="14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0" borderId="39" xfId="0" applyFont="1" applyBorder="1" applyAlignment="1">
      <alignment vertical="center"/>
    </xf>
    <xf numFmtId="0" fontId="6" fillId="0" borderId="24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56" fillId="2" borderId="1" xfId="0" applyFont="1" applyFill="1" applyBorder="1" applyAlignment="1">
      <alignment horizontal="center" vertical="center" wrapText="1"/>
    </xf>
    <xf numFmtId="0" fontId="54" fillId="0" borderId="41" xfId="0" applyFont="1" applyBorder="1" applyAlignment="1">
      <alignment horizontal="center" vertical="center" wrapText="1"/>
    </xf>
    <xf numFmtId="0" fontId="6" fillId="0" borderId="42" xfId="0" applyFont="1" applyBorder="1" applyAlignment="1">
      <alignment vertical="center"/>
    </xf>
    <xf numFmtId="0" fontId="6" fillId="0" borderId="41" xfId="0" applyFont="1" applyBorder="1" applyAlignment="1">
      <alignment vertical="center"/>
    </xf>
    <xf numFmtId="167" fontId="55" fillId="0" borderId="0" xfId="1" applyFont="1"/>
    <xf numFmtId="0" fontId="54" fillId="2" borderId="41" xfId="0" applyFont="1" applyFill="1" applyBorder="1" applyAlignment="1">
      <alignment horizontal="center" vertical="center" wrapText="1"/>
    </xf>
    <xf numFmtId="0" fontId="6" fillId="0" borderId="41" xfId="0" applyFont="1" applyBorder="1" applyAlignment="1">
      <alignment horizontal="center" vertical="center" wrapText="1"/>
    </xf>
    <xf numFmtId="167" fontId="55" fillId="33" borderId="0" xfId="1" applyFont="1" applyFill="1"/>
    <xf numFmtId="0" fontId="6" fillId="2" borderId="41" xfId="0" applyFont="1" applyFill="1" applyBorder="1" applyAlignment="1">
      <alignment horizontal="center" vertical="center" wrapText="1"/>
    </xf>
    <xf numFmtId="0" fontId="6" fillId="0" borderId="44" xfId="0" applyFont="1" applyBorder="1" applyAlignment="1">
      <alignment vertical="center"/>
    </xf>
    <xf numFmtId="0" fontId="6" fillId="0" borderId="43" xfId="0" applyFont="1" applyBorder="1" applyAlignment="1">
      <alignment vertical="center"/>
    </xf>
    <xf numFmtId="0" fontId="6" fillId="0" borderId="45" xfId="0" applyFont="1" applyBorder="1" applyAlignment="1">
      <alignment vertical="center"/>
    </xf>
    <xf numFmtId="0" fontId="54" fillId="3" borderId="41" xfId="0" applyFont="1" applyFill="1" applyBorder="1" applyAlignment="1">
      <alignment horizontal="center" vertical="center" wrapText="1"/>
    </xf>
    <xf numFmtId="0" fontId="6" fillId="2" borderId="43" xfId="0" applyFont="1" applyFill="1" applyBorder="1" applyAlignment="1">
      <alignment horizontal="center" vertical="center" wrapText="1"/>
    </xf>
    <xf numFmtId="0" fontId="6" fillId="0" borderId="47" xfId="0" applyFont="1" applyBorder="1" applyAlignment="1">
      <alignment vertical="center"/>
    </xf>
    <xf numFmtId="0" fontId="54" fillId="0" borderId="43" xfId="0" applyFont="1" applyBorder="1" applyAlignment="1">
      <alignment horizontal="center" vertical="center" wrapText="1"/>
    </xf>
    <xf numFmtId="0" fontId="6" fillId="0" borderId="48" xfId="0" applyFont="1" applyBorder="1" applyAlignment="1">
      <alignment vertical="center"/>
    </xf>
    <xf numFmtId="0" fontId="56" fillId="0" borderId="1" xfId="0" applyFont="1" applyBorder="1" applyAlignment="1">
      <alignment horizontal="center" vertical="center" wrapText="1"/>
    </xf>
    <xf numFmtId="0" fontId="58" fillId="0" borderId="1" xfId="0" applyFont="1" applyBorder="1" applyAlignment="1">
      <alignment horizontal="center" vertical="center" wrapText="1"/>
    </xf>
    <xf numFmtId="0" fontId="59" fillId="2" borderId="1" xfId="0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center" vertical="center" wrapText="1"/>
    </xf>
    <xf numFmtId="167" fontId="55" fillId="10" borderId="1" xfId="1" applyFont="1" applyFill="1" applyBorder="1"/>
    <xf numFmtId="167" fontId="55" fillId="10" borderId="0" xfId="1" applyFont="1" applyFill="1"/>
    <xf numFmtId="167" fontId="55" fillId="0" borderId="42" xfId="1" applyFont="1" applyBorder="1" applyAlignment="1">
      <alignment vertical="center"/>
    </xf>
    <xf numFmtId="0" fontId="54" fillId="20" borderId="1" xfId="0" applyFont="1" applyFill="1" applyBorder="1" applyAlignment="1">
      <alignment horizontal="center" vertical="center"/>
    </xf>
    <xf numFmtId="0" fontId="6" fillId="26" borderId="1" xfId="0" applyFont="1" applyFill="1" applyBorder="1" applyAlignment="1">
      <alignment horizontal="center" vertical="center"/>
    </xf>
    <xf numFmtId="14" fontId="54" fillId="20" borderId="1" xfId="0" applyNumberFormat="1" applyFont="1" applyFill="1" applyBorder="1" applyAlignment="1">
      <alignment horizontal="center" vertical="center"/>
    </xf>
    <xf numFmtId="0" fontId="2" fillId="25" borderId="1" xfId="0" applyFont="1" applyFill="1" applyBorder="1" applyAlignment="1">
      <alignment horizontal="center" vertical="center" wrapText="1"/>
    </xf>
    <xf numFmtId="0" fontId="18" fillId="25" borderId="1" xfId="0" applyFont="1" applyFill="1" applyBorder="1" applyAlignment="1">
      <alignment horizontal="center" vertical="center" wrapText="1"/>
    </xf>
    <xf numFmtId="0" fontId="2" fillId="25" borderId="1" xfId="0" applyFont="1" applyFill="1" applyBorder="1" applyAlignment="1">
      <alignment horizontal="center" vertical="center"/>
    </xf>
    <xf numFmtId="14" fontId="2" fillId="25" borderId="1" xfId="0" applyNumberFormat="1" applyFont="1" applyFill="1" applyBorder="1" applyAlignment="1">
      <alignment horizontal="center" vertical="center" wrapText="1"/>
    </xf>
    <xf numFmtId="165" fontId="2" fillId="25" borderId="1" xfId="0" applyNumberFormat="1" applyFont="1" applyFill="1" applyBorder="1" applyAlignment="1">
      <alignment horizontal="center" vertical="center" wrapText="1"/>
    </xf>
    <xf numFmtId="49" fontId="2" fillId="25" borderId="1" xfId="0" applyNumberFormat="1" applyFont="1" applyFill="1" applyBorder="1" applyAlignment="1">
      <alignment horizontal="center" vertical="center" wrapText="1"/>
    </xf>
    <xf numFmtId="167" fontId="60" fillId="10" borderId="1" xfId="1" applyFont="1" applyFill="1" applyBorder="1" applyAlignment="1">
      <alignment horizontal="center" vertical="center"/>
    </xf>
    <xf numFmtId="14" fontId="60" fillId="10" borderId="1" xfId="1" applyNumberFormat="1" applyFont="1" applyFill="1" applyBorder="1" applyAlignment="1">
      <alignment horizontal="center" vertical="center"/>
    </xf>
    <xf numFmtId="168" fontId="60" fillId="10" borderId="1" xfId="1" applyNumberFormat="1" applyFont="1" applyFill="1" applyBorder="1" applyAlignment="1">
      <alignment horizontal="center" vertical="center"/>
    </xf>
    <xf numFmtId="14" fontId="4" fillId="10" borderId="1" xfId="0" applyNumberFormat="1" applyFont="1" applyFill="1" applyBorder="1" applyAlignment="1">
      <alignment horizontal="center" vertical="center"/>
    </xf>
    <xf numFmtId="20" fontId="4" fillId="10" borderId="1" xfId="0" applyNumberFormat="1" applyFont="1" applyFill="1" applyBorder="1" applyAlignment="1">
      <alignment horizontal="center" vertical="center"/>
    </xf>
    <xf numFmtId="49" fontId="4" fillId="7" borderId="1" xfId="0" applyNumberFormat="1" applyFont="1" applyFill="1" applyBorder="1" applyAlignment="1">
      <alignment horizontal="center" vertical="center"/>
    </xf>
    <xf numFmtId="49" fontId="4" fillId="18" borderId="1" xfId="0" applyNumberFormat="1" applyFont="1" applyFill="1" applyBorder="1" applyAlignment="1">
      <alignment horizontal="center" vertical="center"/>
    </xf>
    <xf numFmtId="14" fontId="2" fillId="3" borderId="1" xfId="0" applyNumberFormat="1" applyFont="1" applyFill="1" applyBorder="1" applyAlignment="1">
      <alignment horizontal="center" vertical="center"/>
    </xf>
    <xf numFmtId="20" fontId="2" fillId="3" borderId="1" xfId="0" applyNumberFormat="1" applyFont="1" applyFill="1" applyBorder="1" applyAlignment="1">
      <alignment horizontal="center" vertical="center"/>
    </xf>
    <xf numFmtId="49" fontId="2" fillId="6" borderId="1" xfId="0" applyNumberFormat="1" applyFont="1" applyFill="1" applyBorder="1" applyAlignment="1">
      <alignment horizontal="center" vertical="center" wrapText="1"/>
    </xf>
    <xf numFmtId="49" fontId="60" fillId="18" borderId="1" xfId="1" applyNumberFormat="1" applyFont="1" applyFill="1" applyBorder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20" fontId="4" fillId="3" borderId="1" xfId="0" applyNumberFormat="1" applyFont="1" applyFill="1" applyBorder="1" applyAlignment="1">
      <alignment horizontal="center" vertical="center"/>
    </xf>
    <xf numFmtId="20" fontId="4" fillId="0" borderId="1" xfId="0" applyNumberFormat="1" applyFont="1" applyBorder="1" applyAlignment="1">
      <alignment horizontal="center" vertical="center"/>
    </xf>
    <xf numFmtId="49" fontId="2" fillId="10" borderId="1" xfId="0" applyNumberFormat="1" applyFont="1" applyFill="1" applyBorder="1" applyAlignment="1">
      <alignment horizontal="center" vertical="center"/>
    </xf>
    <xf numFmtId="165" fontId="4" fillId="10" borderId="1" xfId="0" applyNumberFormat="1" applyFont="1" applyFill="1" applyBorder="1" applyAlignment="1">
      <alignment horizontal="center" vertical="center"/>
    </xf>
    <xf numFmtId="49" fontId="2" fillId="7" borderId="1" xfId="0" applyNumberFormat="1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vertical="center"/>
    </xf>
    <xf numFmtId="49" fontId="2" fillId="18" borderId="1" xfId="0" applyNumberFormat="1" applyFont="1" applyFill="1" applyBorder="1" applyAlignment="1">
      <alignment horizontal="center" vertical="center"/>
    </xf>
    <xf numFmtId="0" fontId="4" fillId="50" borderId="1" xfId="0" applyFont="1" applyFill="1" applyBorder="1" applyAlignment="1">
      <alignment horizontal="center" vertical="center"/>
    </xf>
    <xf numFmtId="49" fontId="4" fillId="4" borderId="1" xfId="0" applyNumberFormat="1" applyFont="1" applyFill="1" applyBorder="1" applyAlignment="1">
      <alignment horizontal="center" vertical="center"/>
    </xf>
    <xf numFmtId="20" fontId="2" fillId="10" borderId="1" xfId="0" applyNumberFormat="1" applyFont="1" applyFill="1" applyBorder="1" applyAlignment="1">
      <alignment horizontal="center" vertical="center"/>
    </xf>
    <xf numFmtId="49" fontId="2" fillId="4" borderId="1" xfId="0" applyNumberFormat="1" applyFont="1" applyFill="1" applyBorder="1" applyAlignment="1">
      <alignment horizontal="center" vertical="center"/>
    </xf>
    <xf numFmtId="49" fontId="60" fillId="38" borderId="1" xfId="1" applyNumberFormat="1" applyFont="1" applyFill="1" applyBorder="1" applyAlignment="1">
      <alignment horizontal="center" vertical="center" wrapText="1"/>
    </xf>
    <xf numFmtId="49" fontId="60" fillId="4" borderId="1" xfId="1" applyNumberFormat="1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 wrapText="1"/>
    </xf>
    <xf numFmtId="49" fontId="4" fillId="10" borderId="1" xfId="0" applyNumberFormat="1" applyFont="1" applyFill="1" applyBorder="1" applyAlignment="1">
      <alignment horizontal="center" vertical="center"/>
    </xf>
    <xf numFmtId="167" fontId="60" fillId="0" borderId="1" xfId="1" applyFont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49" fontId="4" fillId="5" borderId="1" xfId="0" applyNumberFormat="1" applyFont="1" applyFill="1" applyBorder="1" applyAlignment="1">
      <alignment horizontal="center" vertical="center"/>
    </xf>
    <xf numFmtId="49" fontId="4" fillId="4" borderId="1" xfId="1" applyNumberFormat="1" applyFont="1" applyFill="1" applyBorder="1" applyAlignment="1">
      <alignment horizontal="center" vertical="center"/>
    </xf>
    <xf numFmtId="49" fontId="4" fillId="5" borderId="1" xfId="0" applyNumberFormat="1" applyFont="1" applyFill="1" applyBorder="1" applyAlignment="1">
      <alignment horizontal="center" vertical="center" wrapText="1"/>
    </xf>
    <xf numFmtId="168" fontId="60" fillId="0" borderId="1" xfId="1" applyNumberFormat="1" applyFont="1" applyBorder="1" applyAlignment="1">
      <alignment horizontal="center" vertical="center"/>
    </xf>
    <xf numFmtId="14" fontId="60" fillId="0" borderId="1" xfId="1" applyNumberFormat="1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49" fontId="4" fillId="4" borderId="1" xfId="0" applyNumberFormat="1" applyFont="1" applyFill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center" vertical="center"/>
    </xf>
    <xf numFmtId="49" fontId="60" fillId="39" borderId="1" xfId="1" applyNumberFormat="1" applyFont="1" applyFill="1" applyBorder="1" applyAlignment="1">
      <alignment horizontal="center" vertical="center" wrapText="1"/>
    </xf>
    <xf numFmtId="49" fontId="60" fillId="10" borderId="1" xfId="1" applyNumberFormat="1" applyFont="1" applyFill="1" applyBorder="1" applyAlignment="1">
      <alignment horizontal="center" vertical="center"/>
    </xf>
    <xf numFmtId="14" fontId="60" fillId="43" borderId="1" xfId="1" applyNumberFormat="1" applyFont="1" applyFill="1" applyBorder="1" applyAlignment="1">
      <alignment horizontal="center" vertical="center"/>
    </xf>
    <xf numFmtId="168" fontId="60" fillId="43" borderId="1" xfId="1" applyNumberFormat="1" applyFont="1" applyFill="1" applyBorder="1" applyAlignment="1">
      <alignment horizontal="center" vertical="center"/>
    </xf>
    <xf numFmtId="49" fontId="60" fillId="47" borderId="1" xfId="1" applyNumberFormat="1" applyFont="1" applyFill="1" applyBorder="1" applyAlignment="1">
      <alignment horizontal="center" vertical="center"/>
    </xf>
    <xf numFmtId="0" fontId="2" fillId="0" borderId="1" xfId="0" applyFont="1" applyBorder="1"/>
    <xf numFmtId="49" fontId="60" fillId="38" borderId="1" xfId="1" applyNumberFormat="1" applyFont="1" applyFill="1" applyBorder="1" applyAlignment="1">
      <alignment horizontal="center" vertical="center"/>
    </xf>
    <xf numFmtId="14" fontId="60" fillId="33" borderId="1" xfId="1" applyNumberFormat="1" applyFont="1" applyFill="1" applyBorder="1" applyAlignment="1">
      <alignment horizontal="center" vertical="center"/>
    </xf>
    <xf numFmtId="168" fontId="60" fillId="33" borderId="1" xfId="1" applyNumberFormat="1" applyFont="1" applyFill="1" applyBorder="1" applyAlignment="1">
      <alignment horizontal="center" vertical="center"/>
    </xf>
    <xf numFmtId="0" fontId="2" fillId="10" borderId="1" xfId="0" applyFont="1" applyFill="1" applyBorder="1"/>
    <xf numFmtId="49" fontId="2" fillId="5" borderId="1" xfId="0" applyNumberFormat="1" applyFont="1" applyFill="1" applyBorder="1" applyAlignment="1">
      <alignment horizontal="center" vertical="center"/>
    </xf>
    <xf numFmtId="167" fontId="60" fillId="4" borderId="1" xfId="1" applyFont="1" applyFill="1" applyBorder="1" applyAlignment="1">
      <alignment horizontal="center" vertical="center"/>
    </xf>
    <xf numFmtId="49" fontId="4" fillId="38" borderId="1" xfId="1" applyNumberFormat="1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vertical="center" wrapText="1"/>
    </xf>
    <xf numFmtId="49" fontId="4" fillId="29" borderId="1" xfId="0" applyNumberFormat="1" applyFont="1" applyFill="1" applyBorder="1" applyAlignment="1">
      <alignment horizontal="center" vertical="center"/>
    </xf>
    <xf numFmtId="49" fontId="2" fillId="29" borderId="1" xfId="0" applyNumberFormat="1" applyFont="1" applyFill="1" applyBorder="1" applyAlignment="1">
      <alignment horizontal="center" vertical="center" wrapText="1"/>
    </xf>
    <xf numFmtId="49" fontId="4" fillId="18" borderId="1" xfId="0" applyNumberFormat="1" applyFont="1" applyFill="1" applyBorder="1" applyAlignment="1">
      <alignment horizontal="center" vertical="center" wrapText="1"/>
    </xf>
    <xf numFmtId="49" fontId="2" fillId="29" borderId="1" xfId="0" applyNumberFormat="1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22" fontId="4" fillId="0" borderId="1" xfId="0" applyNumberFormat="1" applyFont="1" applyBorder="1" applyAlignment="1">
      <alignment horizontal="center" vertical="center"/>
    </xf>
    <xf numFmtId="0" fontId="4" fillId="18" borderId="1" xfId="0" applyFont="1" applyFill="1" applyBorder="1" applyAlignment="1">
      <alignment horizontal="center" vertical="center"/>
    </xf>
    <xf numFmtId="0" fontId="4" fillId="10" borderId="24" xfId="0" applyFont="1" applyFill="1" applyBorder="1" applyAlignment="1">
      <alignment horizontal="center" vertical="center"/>
    </xf>
    <xf numFmtId="14" fontId="4" fillId="4" borderId="1" xfId="0" applyNumberFormat="1" applyFont="1" applyFill="1" applyBorder="1" applyAlignment="1">
      <alignment horizontal="center" vertical="center"/>
    </xf>
    <xf numFmtId="20" fontId="4" fillId="4" borderId="1" xfId="0" applyNumberFormat="1" applyFont="1" applyFill="1" applyBorder="1" applyAlignment="1">
      <alignment horizontal="center" vertical="center"/>
    </xf>
    <xf numFmtId="20" fontId="2" fillId="0" borderId="1" xfId="0" applyNumberFormat="1" applyFont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49" fontId="60" fillId="39" borderId="1" xfId="1" applyNumberFormat="1" applyFont="1" applyFill="1" applyBorder="1" applyAlignment="1">
      <alignment horizontal="center" vertical="center"/>
    </xf>
    <xf numFmtId="3" fontId="4" fillId="10" borderId="1" xfId="0" applyNumberFormat="1" applyFont="1" applyFill="1" applyBorder="1" applyAlignment="1">
      <alignment horizontal="center" vertical="center" wrapText="1"/>
    </xf>
    <xf numFmtId="49" fontId="4" fillId="29" borderId="1" xfId="0" applyNumberFormat="1" applyFont="1" applyFill="1" applyBorder="1" applyAlignment="1">
      <alignment horizontal="center" vertical="center" wrapText="1"/>
    </xf>
    <xf numFmtId="49" fontId="60" fillId="41" borderId="1" xfId="1" applyNumberFormat="1" applyFont="1" applyFill="1" applyBorder="1" applyAlignment="1">
      <alignment horizontal="center" vertical="center"/>
    </xf>
    <xf numFmtId="49" fontId="60" fillId="0" borderId="1" xfId="1" applyNumberFormat="1" applyFont="1" applyBorder="1" applyAlignment="1">
      <alignment horizontal="center" vertical="center"/>
    </xf>
    <xf numFmtId="49" fontId="60" fillId="4" borderId="1" xfId="1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/>
    </xf>
    <xf numFmtId="14" fontId="2" fillId="5" borderId="1" xfId="0" applyNumberFormat="1" applyFont="1" applyFill="1" applyBorder="1" applyAlignment="1">
      <alignment horizontal="center" vertical="center"/>
    </xf>
    <xf numFmtId="20" fontId="2" fillId="5" borderId="1" xfId="0" applyNumberFormat="1" applyFont="1" applyFill="1" applyBorder="1" applyAlignment="1">
      <alignment horizontal="center" vertical="center"/>
    </xf>
    <xf numFmtId="49" fontId="60" fillId="18" borderId="1" xfId="1" applyNumberFormat="1" applyFont="1" applyFill="1" applyBorder="1" applyAlignment="1">
      <alignment horizontal="center" vertical="center" wrapText="1"/>
    </xf>
    <xf numFmtId="167" fontId="60" fillId="10" borderId="1" xfId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49" fontId="60" fillId="36" borderId="1" xfId="1" applyNumberFormat="1" applyFont="1" applyFill="1" applyBorder="1" applyAlignment="1">
      <alignment horizontal="center" vertical="center"/>
    </xf>
    <xf numFmtId="167" fontId="60" fillId="0" borderId="1" xfId="1" applyFont="1" applyBorder="1" applyAlignment="1">
      <alignment horizontal="center" vertical="center" wrapText="1"/>
    </xf>
    <xf numFmtId="167" fontId="60" fillId="33" borderId="1" xfId="1" applyFont="1" applyFill="1" applyBorder="1" applyAlignment="1">
      <alignment horizontal="center" vertical="center"/>
    </xf>
    <xf numFmtId="167" fontId="60" fillId="0" borderId="1" xfId="1" applyFont="1" applyBorder="1"/>
    <xf numFmtId="49" fontId="60" fillId="37" borderId="1" xfId="1" applyNumberFormat="1" applyFont="1" applyFill="1" applyBorder="1" applyAlignment="1">
      <alignment horizontal="center" vertical="center"/>
    </xf>
    <xf numFmtId="167" fontId="60" fillId="0" borderId="1" xfId="1" applyFont="1" applyBorder="1" applyAlignment="1">
      <alignment horizontal="center"/>
    </xf>
    <xf numFmtId="49" fontId="60" fillId="34" borderId="1" xfId="1" applyNumberFormat="1" applyFont="1" applyFill="1" applyBorder="1" applyAlignment="1">
      <alignment horizontal="center" vertical="center"/>
    </xf>
    <xf numFmtId="167" fontId="60" fillId="33" borderId="1" xfId="1" applyFont="1" applyFill="1" applyBorder="1"/>
    <xf numFmtId="49" fontId="60" fillId="35" borderId="1" xfId="1" applyNumberFormat="1" applyFont="1" applyFill="1" applyBorder="1" applyAlignment="1">
      <alignment horizontal="center" vertical="center"/>
    </xf>
    <xf numFmtId="49" fontId="60" fillId="35" borderId="1" xfId="1" applyNumberFormat="1" applyFont="1" applyFill="1" applyBorder="1" applyAlignment="1">
      <alignment horizontal="center" vertical="center" wrapText="1"/>
    </xf>
    <xf numFmtId="0" fontId="4" fillId="10" borderId="41" xfId="0" applyFont="1" applyFill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20" fontId="4" fillId="9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4" fontId="4" fillId="9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49" fontId="4" fillId="28" borderId="1" xfId="0" applyNumberFormat="1" applyFont="1" applyFill="1" applyBorder="1" applyAlignment="1">
      <alignment horizontal="center" vertical="center"/>
    </xf>
    <xf numFmtId="49" fontId="4" fillId="32" borderId="1" xfId="0" applyNumberFormat="1" applyFont="1" applyFill="1" applyBorder="1" applyAlignment="1">
      <alignment horizontal="center" vertical="center"/>
    </xf>
    <xf numFmtId="20" fontId="4" fillId="10" borderId="1" xfId="0" applyNumberFormat="1" applyFont="1" applyFill="1" applyBorder="1" applyAlignment="1">
      <alignment horizontal="center" vertical="center" wrapText="1"/>
    </xf>
    <xf numFmtId="14" fontId="4" fillId="10" borderId="1" xfId="0" applyNumberFormat="1" applyFont="1" applyFill="1" applyBorder="1" applyAlignment="1">
      <alignment horizontal="center" vertical="center" wrapText="1"/>
    </xf>
    <xf numFmtId="20" fontId="4" fillId="2" borderId="1" xfId="0" applyNumberFormat="1" applyFont="1" applyFill="1" applyBorder="1" applyAlignment="1">
      <alignment horizontal="center" vertical="center"/>
    </xf>
    <xf numFmtId="14" fontId="4" fillId="2" borderId="1" xfId="0" applyNumberFormat="1" applyFont="1" applyFill="1" applyBorder="1" applyAlignment="1">
      <alignment horizontal="center" vertical="center"/>
    </xf>
    <xf numFmtId="22" fontId="4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20" fontId="2" fillId="2" borderId="1" xfId="0" applyNumberFormat="1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2" fillId="24" borderId="1" xfId="0" applyFont="1" applyFill="1" applyBorder="1" applyAlignment="1">
      <alignment horizontal="center" vertical="center"/>
    </xf>
    <xf numFmtId="0" fontId="4" fillId="3" borderId="25" xfId="0" applyFont="1" applyFill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14" fontId="4" fillId="0" borderId="25" xfId="0" applyNumberFormat="1" applyFont="1" applyBorder="1" applyAlignment="1">
      <alignment horizontal="center" vertical="center"/>
    </xf>
    <xf numFmtId="49" fontId="4" fillId="4" borderId="25" xfId="0" applyNumberFormat="1" applyFont="1" applyFill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49" fontId="4" fillId="4" borderId="24" xfId="0" applyNumberFormat="1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165" fontId="2" fillId="10" borderId="1" xfId="0" applyNumberFormat="1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/>
    </xf>
    <xf numFmtId="20" fontId="3" fillId="2" borderId="1" xfId="0" applyNumberFormat="1" applyFont="1" applyFill="1" applyBorder="1" applyAlignment="1">
      <alignment horizontal="center" vertical="center"/>
    </xf>
    <xf numFmtId="0" fontId="4" fillId="3" borderId="41" xfId="0" applyFont="1" applyFill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14" fontId="4" fillId="0" borderId="41" xfId="0" applyNumberFormat="1" applyFont="1" applyBorder="1" applyAlignment="1">
      <alignment horizontal="center" vertical="center"/>
    </xf>
    <xf numFmtId="165" fontId="4" fillId="0" borderId="41" xfId="0" applyNumberFormat="1" applyFont="1" applyBorder="1" applyAlignment="1">
      <alignment horizontal="center" vertical="center"/>
    </xf>
    <xf numFmtId="49" fontId="2" fillId="4" borderId="41" xfId="0" applyNumberFormat="1" applyFont="1" applyFill="1" applyBorder="1" applyAlignment="1">
      <alignment horizontal="center" vertical="center"/>
    </xf>
    <xf numFmtId="0" fontId="4" fillId="2" borderId="41" xfId="0" applyFont="1" applyFill="1" applyBorder="1" applyAlignment="1">
      <alignment horizontal="center" vertical="center"/>
    </xf>
    <xf numFmtId="14" fontId="4" fillId="2" borderId="41" xfId="0" applyNumberFormat="1" applyFont="1" applyFill="1" applyBorder="1" applyAlignment="1">
      <alignment horizontal="center" vertical="center"/>
    </xf>
    <xf numFmtId="20" fontId="4" fillId="2" borderId="41" xfId="0" applyNumberFormat="1" applyFont="1" applyFill="1" applyBorder="1" applyAlignment="1">
      <alignment horizontal="center" vertical="center"/>
    </xf>
    <xf numFmtId="0" fontId="2" fillId="0" borderId="41" xfId="0" applyFont="1" applyBorder="1" applyAlignment="1">
      <alignment horizontal="center" vertical="center"/>
    </xf>
    <xf numFmtId="14" fontId="2" fillId="0" borderId="41" xfId="0" applyNumberFormat="1" applyFont="1" applyBorder="1" applyAlignment="1">
      <alignment horizontal="center" vertical="center"/>
    </xf>
    <xf numFmtId="165" fontId="2" fillId="0" borderId="41" xfId="0" applyNumberFormat="1" applyFont="1" applyBorder="1" applyAlignment="1">
      <alignment horizontal="center" vertical="center"/>
    </xf>
    <xf numFmtId="0" fontId="2" fillId="3" borderId="41" xfId="0" applyFont="1" applyFill="1" applyBorder="1" applyAlignment="1">
      <alignment horizontal="center" vertical="center"/>
    </xf>
    <xf numFmtId="0" fontId="2" fillId="2" borderId="41" xfId="0" applyFont="1" applyFill="1" applyBorder="1" applyAlignment="1">
      <alignment horizontal="center" vertical="center"/>
    </xf>
    <xf numFmtId="14" fontId="2" fillId="2" borderId="41" xfId="0" applyNumberFormat="1" applyFont="1" applyFill="1" applyBorder="1" applyAlignment="1">
      <alignment horizontal="center" vertical="center"/>
    </xf>
    <xf numFmtId="20" fontId="2" fillId="2" borderId="41" xfId="0" applyNumberFormat="1" applyFont="1" applyFill="1" applyBorder="1" applyAlignment="1">
      <alignment horizontal="center" vertical="center"/>
    </xf>
    <xf numFmtId="49" fontId="2" fillId="4" borderId="43" xfId="0" applyNumberFormat="1" applyFont="1" applyFill="1" applyBorder="1" applyAlignment="1">
      <alignment horizontal="center" vertical="center"/>
    </xf>
    <xf numFmtId="14" fontId="4" fillId="3" borderId="41" xfId="0" applyNumberFormat="1" applyFont="1" applyFill="1" applyBorder="1" applyAlignment="1">
      <alignment horizontal="center" vertical="center"/>
    </xf>
    <xf numFmtId="20" fontId="4" fillId="3" borderId="41" xfId="0" applyNumberFormat="1" applyFont="1" applyFill="1" applyBorder="1" applyAlignment="1">
      <alignment horizontal="center" vertical="center"/>
    </xf>
    <xf numFmtId="0" fontId="4" fillId="0" borderId="43" xfId="0" applyFont="1" applyBorder="1" applyAlignment="1">
      <alignment horizontal="center" vertical="center"/>
    </xf>
    <xf numFmtId="14" fontId="4" fillId="0" borderId="43" xfId="0" applyNumberFormat="1" applyFont="1" applyBorder="1" applyAlignment="1">
      <alignment horizontal="center" vertical="center"/>
    </xf>
    <xf numFmtId="0" fontId="4" fillId="0" borderId="45" xfId="0" applyFont="1" applyBorder="1" applyAlignment="1">
      <alignment horizontal="center" vertical="center"/>
    </xf>
    <xf numFmtId="0" fontId="2" fillId="0" borderId="43" xfId="0" applyFont="1" applyBorder="1" applyAlignment="1">
      <alignment horizontal="center" vertical="center"/>
    </xf>
    <xf numFmtId="14" fontId="2" fillId="0" borderId="43" xfId="0" applyNumberFormat="1" applyFont="1" applyBorder="1" applyAlignment="1">
      <alignment horizontal="center" vertical="center"/>
    </xf>
    <xf numFmtId="14" fontId="2" fillId="0" borderId="24" xfId="0" applyNumberFormat="1" applyFont="1" applyBorder="1" applyAlignment="1">
      <alignment horizontal="center" vertical="center"/>
    </xf>
    <xf numFmtId="0" fontId="2" fillId="10" borderId="41" xfId="0" applyFont="1" applyFill="1" applyBorder="1" applyAlignment="1">
      <alignment horizontal="center" vertical="center"/>
    </xf>
    <xf numFmtId="14" fontId="2" fillId="10" borderId="4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0" fontId="4" fillId="3" borderId="24" xfId="0" applyFont="1" applyFill="1" applyBorder="1" applyAlignment="1">
      <alignment horizontal="center" vertical="center"/>
    </xf>
    <xf numFmtId="14" fontId="2" fillId="3" borderId="41" xfId="0" applyNumberFormat="1" applyFont="1" applyFill="1" applyBorder="1" applyAlignment="1">
      <alignment horizontal="center" vertical="center"/>
    </xf>
    <xf numFmtId="20" fontId="2" fillId="3" borderId="4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61" fillId="3" borderId="1" xfId="0" applyFont="1" applyFill="1" applyBorder="1" applyAlignment="1">
      <alignment horizontal="center" vertical="center"/>
    </xf>
    <xf numFmtId="0" fontId="61" fillId="0" borderId="1" xfId="0" applyFont="1" applyBorder="1" applyAlignment="1">
      <alignment horizontal="center" vertical="center"/>
    </xf>
    <xf numFmtId="14" fontId="61" fillId="0" borderId="1" xfId="0" applyNumberFormat="1" applyFont="1" applyBorder="1" applyAlignment="1">
      <alignment horizontal="center" vertical="center"/>
    </xf>
    <xf numFmtId="165" fontId="61" fillId="0" borderId="1" xfId="0" applyNumberFormat="1" applyFont="1" applyBorder="1" applyAlignment="1">
      <alignment horizontal="center" vertical="center"/>
    </xf>
    <xf numFmtId="14" fontId="62" fillId="2" borderId="1" xfId="0" applyNumberFormat="1" applyFont="1" applyFill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14" fontId="2" fillId="0" borderId="25" xfId="0" applyNumberFormat="1" applyFont="1" applyBorder="1" applyAlignment="1">
      <alignment horizontal="center" vertical="center"/>
    </xf>
    <xf numFmtId="165" fontId="2" fillId="0" borderId="25" xfId="0" applyNumberFormat="1" applyFont="1" applyBorder="1" applyAlignment="1">
      <alignment horizontal="center" vertical="center"/>
    </xf>
    <xf numFmtId="0" fontId="2" fillId="11" borderId="41" xfId="0" applyFont="1" applyFill="1" applyBorder="1" applyAlignment="1">
      <alignment horizontal="center" vertical="center"/>
    </xf>
    <xf numFmtId="14" fontId="2" fillId="11" borderId="1" xfId="0" applyNumberFormat="1" applyFont="1" applyFill="1" applyBorder="1" applyAlignment="1">
      <alignment horizontal="center" vertical="center"/>
    </xf>
    <xf numFmtId="165" fontId="2" fillId="11" borderId="1" xfId="0" applyNumberFormat="1" applyFont="1" applyFill="1" applyBorder="1" applyAlignment="1">
      <alignment horizontal="center" vertical="center"/>
    </xf>
    <xf numFmtId="0" fontId="2" fillId="10" borderId="25" xfId="0" applyFont="1" applyFill="1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  <xf numFmtId="14" fontId="3" fillId="11" borderId="1" xfId="0" applyNumberFormat="1" applyFont="1" applyFill="1" applyBorder="1" applyAlignment="1">
      <alignment horizontal="center" vertical="center"/>
    </xf>
    <xf numFmtId="49" fontId="3" fillId="5" borderId="1" xfId="0" applyNumberFormat="1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165" fontId="3" fillId="2" borderId="1" xfId="0" applyNumberFormat="1" applyFont="1" applyFill="1" applyBorder="1" applyAlignment="1">
      <alignment horizontal="center" vertical="center"/>
    </xf>
    <xf numFmtId="165" fontId="2" fillId="3" borderId="1" xfId="0" applyNumberFormat="1" applyFont="1" applyFill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/>
    </xf>
    <xf numFmtId="20" fontId="3" fillId="0" borderId="1" xfId="0" applyNumberFormat="1" applyFont="1" applyBorder="1" applyAlignment="1">
      <alignment horizontal="center" vertical="center"/>
    </xf>
    <xf numFmtId="20" fontId="4" fillId="0" borderId="25" xfId="0" applyNumberFormat="1" applyFont="1" applyBorder="1" applyAlignment="1">
      <alignment horizontal="center" vertical="center"/>
    </xf>
    <xf numFmtId="49" fontId="2" fillId="0" borderId="1" xfId="0" applyNumberFormat="1" applyFont="1" applyBorder="1"/>
    <xf numFmtId="49" fontId="18" fillId="25" borderId="1" xfId="0" applyNumberFormat="1" applyFont="1" applyFill="1" applyBorder="1" applyAlignment="1">
      <alignment horizontal="center" vertical="center" wrapText="1"/>
    </xf>
    <xf numFmtId="167" fontId="64" fillId="10" borderId="1" xfId="1" applyFont="1" applyFill="1" applyBorder="1" applyAlignment="1">
      <alignment horizontal="center" vertical="center"/>
    </xf>
    <xf numFmtId="0" fontId="63" fillId="10" borderId="1" xfId="0" applyFont="1" applyFill="1" applyBorder="1" applyAlignment="1">
      <alignment horizontal="center" vertical="center"/>
    </xf>
    <xf numFmtId="49" fontId="18" fillId="10" borderId="1" xfId="0" applyNumberFormat="1" applyFont="1" applyFill="1" applyBorder="1" applyAlignment="1">
      <alignment horizontal="center" vertical="center"/>
    </xf>
    <xf numFmtId="0" fontId="63" fillId="10" borderId="1" xfId="0" applyFont="1" applyFill="1" applyBorder="1" applyAlignment="1">
      <alignment horizontal="center" vertical="center" wrapText="1"/>
    </xf>
    <xf numFmtId="49" fontId="18" fillId="18" borderId="1" xfId="0" applyNumberFormat="1" applyFont="1" applyFill="1" applyBorder="1" applyAlignment="1">
      <alignment horizontal="center" vertical="center"/>
    </xf>
    <xf numFmtId="49" fontId="63" fillId="4" borderId="1" xfId="0" applyNumberFormat="1" applyFont="1" applyFill="1" applyBorder="1" applyAlignment="1">
      <alignment horizontal="center" vertical="center"/>
    </xf>
    <xf numFmtId="0" fontId="18" fillId="7" borderId="1" xfId="0" applyFont="1" applyFill="1" applyBorder="1" applyAlignment="1">
      <alignment horizontal="center" vertical="center"/>
    </xf>
    <xf numFmtId="49" fontId="18" fillId="4" borderId="1" xfId="0" applyNumberFormat="1" applyFont="1" applyFill="1" applyBorder="1" applyAlignment="1">
      <alignment horizontal="center" vertical="center"/>
    </xf>
    <xf numFmtId="49" fontId="18" fillId="5" borderId="1" xfId="0" applyNumberFormat="1" applyFont="1" applyFill="1" applyBorder="1" applyAlignment="1">
      <alignment horizontal="center" vertical="center" wrapText="1"/>
    </xf>
    <xf numFmtId="167" fontId="64" fillId="0" borderId="1" xfId="1" applyFont="1" applyBorder="1" applyAlignment="1">
      <alignment horizontal="center" vertical="center"/>
    </xf>
    <xf numFmtId="49" fontId="63" fillId="5" borderId="1" xfId="0" applyNumberFormat="1" applyFont="1" applyFill="1" applyBorder="1" applyAlignment="1">
      <alignment horizontal="center" vertical="center" wrapText="1"/>
    </xf>
    <xf numFmtId="49" fontId="63" fillId="4" borderId="1" xfId="0" applyNumberFormat="1" applyFont="1" applyFill="1" applyBorder="1" applyAlignment="1">
      <alignment horizontal="center" vertical="center" wrapText="1"/>
    </xf>
    <xf numFmtId="0" fontId="63" fillId="7" borderId="1" xfId="0" applyFont="1" applyFill="1" applyBorder="1" applyAlignment="1">
      <alignment horizontal="center" vertical="center"/>
    </xf>
    <xf numFmtId="0" fontId="18" fillId="0" borderId="1" xfId="0" applyFont="1" applyBorder="1"/>
    <xf numFmtId="0" fontId="18" fillId="10" borderId="1" xfId="0" applyFont="1" applyFill="1" applyBorder="1"/>
    <xf numFmtId="167" fontId="64" fillId="4" borderId="1" xfId="1" applyFont="1" applyFill="1" applyBorder="1" applyAlignment="1">
      <alignment horizontal="center" vertical="center"/>
    </xf>
    <xf numFmtId="49" fontId="18" fillId="29" borderId="1" xfId="0" applyNumberFormat="1" applyFont="1" applyFill="1" applyBorder="1" applyAlignment="1">
      <alignment horizontal="center" vertical="center" wrapText="1"/>
    </xf>
    <xf numFmtId="49" fontId="63" fillId="18" borderId="1" xfId="0" applyNumberFormat="1" applyFont="1" applyFill="1" applyBorder="1" applyAlignment="1">
      <alignment horizontal="center" vertical="center" wrapText="1"/>
    </xf>
    <xf numFmtId="0" fontId="63" fillId="13" borderId="1" xfId="0" applyFont="1" applyFill="1" applyBorder="1" applyAlignment="1">
      <alignment horizontal="center" vertical="center"/>
    </xf>
    <xf numFmtId="0" fontId="63" fillId="18" borderId="1" xfId="0" applyFont="1" applyFill="1" applyBorder="1" applyAlignment="1">
      <alignment horizontal="center" vertical="center"/>
    </xf>
    <xf numFmtId="0" fontId="18" fillId="13" borderId="1" xfId="0" applyFont="1" applyFill="1" applyBorder="1" applyAlignment="1">
      <alignment horizontal="center" vertical="center"/>
    </xf>
    <xf numFmtId="49" fontId="64" fillId="4" borderId="1" xfId="1" applyNumberFormat="1" applyFont="1" applyFill="1" applyBorder="1" applyAlignment="1">
      <alignment horizontal="center" vertical="center" wrapText="1"/>
    </xf>
    <xf numFmtId="0" fontId="18" fillId="4" borderId="1" xfId="0" applyFont="1" applyFill="1" applyBorder="1" applyAlignment="1">
      <alignment horizontal="center" vertical="center"/>
    </xf>
    <xf numFmtId="49" fontId="64" fillId="18" borderId="1" xfId="1" applyNumberFormat="1" applyFont="1" applyFill="1" applyBorder="1" applyAlignment="1">
      <alignment horizontal="center" vertical="center" wrapText="1"/>
    </xf>
    <xf numFmtId="167" fontId="64" fillId="10" borderId="1" xfId="1" applyFont="1" applyFill="1" applyBorder="1" applyAlignment="1">
      <alignment horizontal="center" vertical="center" wrapText="1"/>
    </xf>
    <xf numFmtId="0" fontId="63" fillId="3" borderId="1" xfId="0" applyFont="1" applyFill="1" applyBorder="1" applyAlignment="1">
      <alignment horizontal="center" vertical="center" wrapText="1"/>
    </xf>
    <xf numFmtId="0" fontId="18" fillId="10" borderId="1" xfId="0" applyFont="1" applyFill="1" applyBorder="1" applyAlignment="1">
      <alignment horizontal="center" vertical="center" wrapText="1"/>
    </xf>
    <xf numFmtId="0" fontId="63" fillId="0" borderId="1" xfId="0" applyFont="1" applyBorder="1" applyAlignment="1">
      <alignment horizontal="center" vertical="center" wrapText="1"/>
    </xf>
    <xf numFmtId="167" fontId="64" fillId="0" borderId="1" xfId="1" applyFont="1" applyBorder="1" applyAlignment="1">
      <alignment horizontal="center" vertical="center" wrapText="1"/>
    </xf>
    <xf numFmtId="167" fontId="64" fillId="33" borderId="1" xfId="1" applyFont="1" applyFill="1" applyBorder="1" applyAlignment="1">
      <alignment horizontal="center" vertical="center"/>
    </xf>
    <xf numFmtId="167" fontId="64" fillId="0" borderId="1" xfId="1" applyFont="1" applyBorder="1"/>
    <xf numFmtId="49" fontId="64" fillId="35" borderId="1" xfId="1" applyNumberFormat="1" applyFont="1" applyFill="1" applyBorder="1" applyAlignment="1">
      <alignment horizontal="center" vertical="center" wrapText="1"/>
    </xf>
    <xf numFmtId="0" fontId="63" fillId="27" borderId="1" xfId="0" applyFont="1" applyFill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0" fontId="63" fillId="2" borderId="1" xfId="0" applyFont="1" applyFill="1" applyBorder="1" applyAlignment="1">
      <alignment horizontal="center" vertical="center" wrapText="1"/>
    </xf>
    <xf numFmtId="12" fontId="2" fillId="25" borderId="1" xfId="0" applyNumberFormat="1" applyFont="1" applyFill="1" applyBorder="1" applyAlignment="1">
      <alignment horizontal="center" vertical="center" wrapText="1"/>
    </xf>
    <xf numFmtId="14" fontId="2" fillId="25" borderId="14" xfId="0" applyNumberFormat="1" applyFont="1" applyFill="1" applyBorder="1" applyAlignment="1">
      <alignment horizontal="center" vertical="center" wrapText="1"/>
    </xf>
    <xf numFmtId="169" fontId="60" fillId="10" borderId="1" xfId="1" applyNumberFormat="1" applyFont="1" applyFill="1" applyBorder="1" applyAlignment="1">
      <alignment horizontal="center" vertical="center"/>
    </xf>
    <xf numFmtId="14" fontId="60" fillId="10" borderId="14" xfId="1" applyNumberFormat="1" applyFont="1" applyFill="1" applyBorder="1" applyAlignment="1">
      <alignment horizontal="center" vertical="center"/>
    </xf>
    <xf numFmtId="14" fontId="4" fillId="10" borderId="14" xfId="0" applyNumberFormat="1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164" fontId="2" fillId="0" borderId="1" xfId="2" applyFont="1" applyBorder="1" applyAlignment="1">
      <alignment horizontal="center" vertical="center"/>
    </xf>
    <xf numFmtId="49" fontId="2" fillId="0" borderId="1" xfId="2" applyNumberFormat="1" applyFont="1" applyBorder="1" applyAlignment="1">
      <alignment horizontal="center" vertical="center"/>
    </xf>
    <xf numFmtId="12" fontId="2" fillId="10" borderId="1" xfId="0" applyNumberFormat="1" applyFont="1" applyFill="1" applyBorder="1" applyAlignment="1">
      <alignment horizontal="center" vertical="center"/>
    </xf>
    <xf numFmtId="164" fontId="2" fillId="10" borderId="1" xfId="2" applyFont="1" applyFill="1" applyBorder="1" applyAlignment="1">
      <alignment horizontal="center" vertical="center"/>
    </xf>
    <xf numFmtId="12" fontId="4" fillId="3" borderId="1" xfId="0" applyNumberFormat="1" applyFont="1" applyFill="1" applyBorder="1" applyAlignment="1">
      <alignment horizontal="center" vertical="center"/>
    </xf>
    <xf numFmtId="14" fontId="4" fillId="3" borderId="14" xfId="0" applyNumberFormat="1" applyFont="1" applyFill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14" fontId="60" fillId="0" borderId="14" xfId="1" applyNumberFormat="1" applyFont="1" applyBorder="1" applyAlignment="1">
      <alignment horizontal="center" vertical="center"/>
    </xf>
    <xf numFmtId="12" fontId="4" fillId="0" borderId="1" xfId="0" applyNumberFormat="1" applyFont="1" applyBorder="1" applyAlignment="1">
      <alignment horizontal="center" vertical="center"/>
    </xf>
    <xf numFmtId="14" fontId="4" fillId="0" borderId="14" xfId="0" applyNumberFormat="1" applyFont="1" applyBorder="1" applyAlignment="1">
      <alignment horizontal="center" vertical="center"/>
    </xf>
    <xf numFmtId="169" fontId="60" fillId="0" borderId="1" xfId="1" applyNumberFormat="1" applyFont="1" applyBorder="1" applyAlignment="1">
      <alignment horizontal="center" vertical="center"/>
    </xf>
    <xf numFmtId="12" fontId="4" fillId="10" borderId="1" xfId="0" applyNumberFormat="1" applyFont="1" applyFill="1" applyBorder="1" applyAlignment="1">
      <alignment horizontal="center" vertical="center"/>
    </xf>
    <xf numFmtId="12" fontId="2" fillId="0" borderId="1" xfId="0" applyNumberFormat="1" applyFont="1" applyBorder="1" applyAlignment="1">
      <alignment horizontal="center" vertical="center"/>
    </xf>
    <xf numFmtId="1" fontId="4" fillId="10" borderId="1" xfId="0" applyNumberFormat="1" applyFont="1" applyFill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 wrapText="1"/>
    </xf>
    <xf numFmtId="14" fontId="2" fillId="3" borderId="14" xfId="0" applyNumberFormat="1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12" fontId="2" fillId="3" borderId="1" xfId="0" applyNumberFormat="1" applyFont="1" applyFill="1" applyBorder="1" applyAlignment="1">
      <alignment horizontal="center" vertical="center"/>
    </xf>
    <xf numFmtId="49" fontId="4" fillId="10" borderId="14" xfId="0" applyNumberFormat="1" applyFont="1" applyFill="1" applyBorder="1" applyAlignment="1">
      <alignment horizontal="center" vertical="center"/>
    </xf>
    <xf numFmtId="49" fontId="2" fillId="10" borderId="1" xfId="2" applyNumberFormat="1" applyFont="1" applyFill="1" applyBorder="1" applyAlignment="1">
      <alignment horizontal="center" vertical="center"/>
    </xf>
    <xf numFmtId="12" fontId="2" fillId="10" borderId="1" xfId="0" applyNumberFormat="1" applyFont="1" applyFill="1" applyBorder="1" applyAlignment="1">
      <alignment vertical="center"/>
    </xf>
    <xf numFmtId="170" fontId="60" fillId="0" borderId="1" xfId="1" applyNumberFormat="1" applyFont="1" applyBorder="1" applyAlignment="1">
      <alignment horizontal="center" vertical="center"/>
    </xf>
    <xf numFmtId="49" fontId="4" fillId="3" borderId="14" xfId="0" applyNumberFormat="1" applyFont="1" applyFill="1" applyBorder="1" applyAlignment="1">
      <alignment horizontal="center" vertical="center"/>
    </xf>
    <xf numFmtId="169" fontId="60" fillId="33" borderId="1" xfId="1" applyNumberFormat="1" applyFont="1" applyFill="1" applyBorder="1" applyAlignment="1">
      <alignment horizontal="center" vertical="center"/>
    </xf>
    <xf numFmtId="14" fontId="60" fillId="33" borderId="14" xfId="1" applyNumberFormat="1" applyFont="1" applyFill="1" applyBorder="1" applyAlignment="1">
      <alignment horizontal="center" vertical="center"/>
    </xf>
    <xf numFmtId="14" fontId="60" fillId="0" borderId="1" xfId="1" applyNumberFormat="1" applyFont="1" applyBorder="1"/>
    <xf numFmtId="169" fontId="60" fillId="33" borderId="1" xfId="1" applyNumberFormat="1" applyFont="1" applyFill="1" applyBorder="1"/>
    <xf numFmtId="14" fontId="60" fillId="33" borderId="14" xfId="1" applyNumberFormat="1" applyFont="1" applyFill="1" applyBorder="1"/>
    <xf numFmtId="49" fontId="60" fillId="33" borderId="1" xfId="1" applyNumberFormat="1" applyFont="1" applyFill="1" applyBorder="1" applyAlignment="1">
      <alignment horizontal="center" vertical="center"/>
    </xf>
    <xf numFmtId="12" fontId="2" fillId="10" borderId="1" xfId="0" applyNumberFormat="1" applyFont="1" applyFill="1" applyBorder="1"/>
    <xf numFmtId="14" fontId="2" fillId="10" borderId="14" xfId="0" applyNumberFormat="1" applyFont="1" applyFill="1" applyBorder="1"/>
    <xf numFmtId="14" fontId="2" fillId="0" borderId="1" xfId="0" applyNumberFormat="1" applyFont="1" applyBorder="1"/>
    <xf numFmtId="1" fontId="4" fillId="3" borderId="1" xfId="0" applyNumberFormat="1" applyFont="1" applyFill="1" applyBorder="1" applyAlignment="1">
      <alignment horizontal="center" vertical="center"/>
    </xf>
    <xf numFmtId="20" fontId="4" fillId="0" borderId="1" xfId="0" applyNumberFormat="1" applyFont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center" vertical="center"/>
    </xf>
    <xf numFmtId="14" fontId="4" fillId="2" borderId="14" xfId="0" applyNumberFormat="1" applyFont="1" applyFill="1" applyBorder="1" applyAlignment="1">
      <alignment horizontal="center" vertical="center"/>
    </xf>
    <xf numFmtId="12" fontId="4" fillId="2" borderId="1" xfId="0" applyNumberFormat="1" applyFont="1" applyFill="1" applyBorder="1" applyAlignment="1">
      <alignment horizontal="center" vertical="center"/>
    </xf>
    <xf numFmtId="12" fontId="2" fillId="2" borderId="1" xfId="0" applyNumberFormat="1" applyFont="1" applyFill="1" applyBorder="1" applyAlignment="1">
      <alignment horizontal="center" vertical="center"/>
    </xf>
    <xf numFmtId="14" fontId="2" fillId="2" borderId="14" xfId="0" applyNumberFormat="1" applyFont="1" applyFill="1" applyBorder="1" applyAlignment="1">
      <alignment horizontal="center" vertical="center"/>
    </xf>
    <xf numFmtId="14" fontId="4" fillId="10" borderId="2" xfId="0" applyNumberFormat="1" applyFont="1" applyFill="1" applyBorder="1" applyAlignment="1">
      <alignment horizontal="center" vertical="center"/>
    </xf>
    <xf numFmtId="12" fontId="4" fillId="3" borderId="24" xfId="0" applyNumberFormat="1" applyFont="1" applyFill="1" applyBorder="1" applyAlignment="1">
      <alignment horizontal="center" vertical="center"/>
    </xf>
    <xf numFmtId="12" fontId="2" fillId="10" borderId="24" xfId="0" applyNumberFormat="1" applyFont="1" applyFill="1" applyBorder="1" applyAlignment="1">
      <alignment horizontal="center" vertical="center"/>
    </xf>
    <xf numFmtId="12" fontId="4" fillId="10" borderId="24" xfId="0" applyNumberFormat="1" applyFont="1" applyFill="1" applyBorder="1" applyAlignment="1">
      <alignment horizontal="center" vertical="center"/>
    </xf>
    <xf numFmtId="12" fontId="2" fillId="3" borderId="24" xfId="0" applyNumberFormat="1" applyFont="1" applyFill="1" applyBorder="1" applyAlignment="1">
      <alignment horizontal="center" vertical="center"/>
    </xf>
    <xf numFmtId="14" fontId="4" fillId="10" borderId="39" xfId="0" applyNumberFormat="1" applyFont="1" applyFill="1" applyBorder="1" applyAlignment="1">
      <alignment horizontal="center" vertical="center"/>
    </xf>
    <xf numFmtId="14" fontId="4" fillId="3" borderId="2" xfId="0" applyNumberFormat="1" applyFont="1" applyFill="1" applyBorder="1" applyAlignment="1">
      <alignment horizontal="center" vertical="center"/>
    </xf>
    <xf numFmtId="12" fontId="3" fillId="10" borderId="1" xfId="0" applyNumberFormat="1" applyFont="1" applyFill="1" applyBorder="1" applyAlignment="1">
      <alignment horizontal="center" vertical="center"/>
    </xf>
    <xf numFmtId="14" fontId="3" fillId="10" borderId="14" xfId="0" applyNumberFormat="1" applyFont="1" applyFill="1" applyBorder="1" applyAlignment="1">
      <alignment horizontal="center" vertical="center"/>
    </xf>
    <xf numFmtId="12" fontId="4" fillId="10" borderId="41" xfId="0" applyNumberFormat="1" applyFont="1" applyFill="1" applyBorder="1" applyAlignment="1">
      <alignment horizontal="center" vertical="center"/>
    </xf>
    <xf numFmtId="14" fontId="4" fillId="10" borderId="42" xfId="0" applyNumberFormat="1" applyFont="1" applyFill="1" applyBorder="1" applyAlignment="1">
      <alignment horizontal="center" vertical="center"/>
    </xf>
    <xf numFmtId="20" fontId="2" fillId="0" borderId="41" xfId="0" applyNumberFormat="1" applyFont="1" applyBorder="1" applyAlignment="1">
      <alignment horizontal="center" vertical="center"/>
    </xf>
    <xf numFmtId="12" fontId="2" fillId="3" borderId="41" xfId="0" applyNumberFormat="1" applyFont="1" applyFill="1" applyBorder="1" applyAlignment="1">
      <alignment horizontal="center" vertical="center"/>
    </xf>
    <xf numFmtId="14" fontId="2" fillId="3" borderId="42" xfId="0" applyNumberFormat="1" applyFont="1" applyFill="1" applyBorder="1" applyAlignment="1">
      <alignment horizontal="center" vertical="center"/>
    </xf>
    <xf numFmtId="12" fontId="2" fillId="10" borderId="41" xfId="0" applyNumberFormat="1" applyFont="1" applyFill="1" applyBorder="1" applyAlignment="1">
      <alignment horizontal="center" vertical="center"/>
    </xf>
    <xf numFmtId="14" fontId="2" fillId="10" borderId="42" xfId="0" applyNumberFormat="1" applyFont="1" applyFill="1" applyBorder="1" applyAlignment="1">
      <alignment horizontal="center" vertical="center"/>
    </xf>
    <xf numFmtId="20" fontId="2" fillId="0" borderId="43" xfId="0" applyNumberFormat="1" applyFont="1" applyBorder="1" applyAlignment="1">
      <alignment horizontal="center" vertical="center"/>
    </xf>
    <xf numFmtId="20" fontId="4" fillId="0" borderId="41" xfId="0" applyNumberFormat="1" applyFont="1" applyBorder="1" applyAlignment="1">
      <alignment horizontal="center" vertical="center"/>
    </xf>
    <xf numFmtId="12" fontId="4" fillId="3" borderId="41" xfId="0" applyNumberFormat="1" applyFont="1" applyFill="1" applyBorder="1" applyAlignment="1">
      <alignment horizontal="center" vertical="center"/>
    </xf>
    <xf numFmtId="14" fontId="4" fillId="3" borderId="42" xfId="0" applyNumberFormat="1" applyFont="1" applyFill="1" applyBorder="1" applyAlignment="1">
      <alignment horizontal="center" vertical="center"/>
    </xf>
    <xf numFmtId="20" fontId="4" fillId="10" borderId="41" xfId="0" applyNumberFormat="1" applyFont="1" applyFill="1" applyBorder="1" applyAlignment="1">
      <alignment horizontal="center" vertical="center"/>
    </xf>
    <xf numFmtId="12" fontId="61" fillId="10" borderId="1" xfId="0" applyNumberFormat="1" applyFont="1" applyFill="1" applyBorder="1" applyAlignment="1">
      <alignment horizontal="center" vertical="center"/>
    </xf>
    <xf numFmtId="14" fontId="61" fillId="10" borderId="14" xfId="0" applyNumberFormat="1" applyFont="1" applyFill="1" applyBorder="1" applyAlignment="1">
      <alignment horizontal="center" vertical="center"/>
    </xf>
    <xf numFmtId="20" fontId="62" fillId="0" borderId="1" xfId="0" applyNumberFormat="1" applyFont="1" applyBorder="1" applyAlignment="1">
      <alignment horizontal="center" vertical="center"/>
    </xf>
    <xf numFmtId="0" fontId="62" fillId="2" borderId="1" xfId="0" applyFont="1" applyFill="1" applyBorder="1" applyAlignment="1">
      <alignment horizontal="center" vertical="center"/>
    </xf>
    <xf numFmtId="12" fontId="62" fillId="3" borderId="1" xfId="0" applyNumberFormat="1" applyFont="1" applyFill="1" applyBorder="1" applyAlignment="1">
      <alignment horizontal="center" vertical="center"/>
    </xf>
    <xf numFmtId="14" fontId="62" fillId="3" borderId="14" xfId="0" applyNumberFormat="1" applyFont="1" applyFill="1" applyBorder="1" applyAlignment="1">
      <alignment horizontal="center" vertical="center"/>
    </xf>
    <xf numFmtId="14" fontId="2" fillId="10" borderId="25" xfId="0" applyNumberFormat="1" applyFont="1" applyFill="1" applyBorder="1" applyAlignment="1">
      <alignment horizontal="center" vertical="center"/>
    </xf>
    <xf numFmtId="12" fontId="2" fillId="10" borderId="25" xfId="0" applyNumberFormat="1" applyFont="1" applyFill="1" applyBorder="1" applyAlignment="1">
      <alignment horizontal="center" vertical="center"/>
    </xf>
    <xf numFmtId="14" fontId="2" fillId="10" borderId="2" xfId="0" applyNumberFormat="1" applyFont="1" applyFill="1" applyBorder="1" applyAlignment="1">
      <alignment horizontal="center" vertical="center"/>
    </xf>
    <xf numFmtId="14" fontId="60" fillId="0" borderId="41" xfId="1" applyNumberFormat="1" applyFont="1" applyBorder="1" applyAlignment="1">
      <alignment horizontal="center" vertical="center"/>
    </xf>
    <xf numFmtId="49" fontId="4" fillId="0" borderId="41" xfId="0" applyNumberFormat="1" applyFont="1" applyBorder="1" applyAlignment="1">
      <alignment horizontal="center" vertical="center"/>
    </xf>
    <xf numFmtId="49" fontId="60" fillId="0" borderId="41" xfId="1" applyNumberFormat="1" applyFont="1" applyBorder="1" applyAlignment="1">
      <alignment horizontal="center" vertical="center"/>
    </xf>
    <xf numFmtId="14" fontId="60" fillId="0" borderId="42" xfId="1" applyNumberFormat="1" applyFont="1" applyBorder="1" applyAlignment="1">
      <alignment horizontal="center" vertical="center"/>
    </xf>
    <xf numFmtId="12" fontId="3" fillId="3" borderId="1" xfId="0" applyNumberFormat="1" applyFont="1" applyFill="1" applyBorder="1" applyAlignment="1">
      <alignment horizontal="center" vertical="center"/>
    </xf>
    <xf numFmtId="14" fontId="3" fillId="3" borderId="14" xfId="0" applyNumberFormat="1" applyFont="1" applyFill="1" applyBorder="1" applyAlignment="1">
      <alignment horizontal="center" vertical="center"/>
    </xf>
    <xf numFmtId="49" fontId="63" fillId="13" borderId="1" xfId="0" applyNumberFormat="1" applyFont="1" applyFill="1" applyBorder="1" applyAlignment="1">
      <alignment horizontal="center" vertical="center" wrapText="1"/>
    </xf>
    <xf numFmtId="0" fontId="18" fillId="25" borderId="16" xfId="0" applyFont="1" applyFill="1" applyBorder="1" applyAlignment="1">
      <alignment horizontal="center" vertical="center" wrapText="1"/>
    </xf>
    <xf numFmtId="167" fontId="64" fillId="51" borderId="16" xfId="1" applyFont="1" applyFill="1" applyBorder="1" applyAlignment="1">
      <alignment horizontal="center" vertical="center"/>
    </xf>
    <xf numFmtId="0" fontId="63" fillId="4" borderId="16" xfId="0" applyFont="1" applyFill="1" applyBorder="1" applyAlignment="1">
      <alignment horizontal="center" vertical="center"/>
    </xf>
    <xf numFmtId="0" fontId="18" fillId="10" borderId="16" xfId="0" applyFont="1" applyFill="1" applyBorder="1" applyAlignment="1">
      <alignment horizontal="center" vertical="center"/>
    </xf>
    <xf numFmtId="0" fontId="63" fillId="18" borderId="1" xfId="0" applyFont="1" applyFill="1" applyBorder="1" applyAlignment="1">
      <alignment horizontal="center" vertical="center" wrapText="1"/>
    </xf>
    <xf numFmtId="0" fontId="63" fillId="18" borderId="16" xfId="0" applyFont="1" applyFill="1" applyBorder="1" applyAlignment="1">
      <alignment horizontal="center" vertical="center" wrapText="1"/>
    </xf>
    <xf numFmtId="49" fontId="64" fillId="10" borderId="1" xfId="1" applyNumberFormat="1" applyFont="1" applyFill="1" applyBorder="1" applyAlignment="1">
      <alignment horizontal="center" vertical="center" wrapText="1"/>
    </xf>
    <xf numFmtId="167" fontId="64" fillId="4" borderId="16" xfId="1" applyFont="1" applyFill="1" applyBorder="1" applyAlignment="1">
      <alignment horizontal="center" vertical="center"/>
    </xf>
    <xf numFmtId="49" fontId="63" fillId="10" borderId="1" xfId="0" applyNumberFormat="1" applyFont="1" applyFill="1" applyBorder="1" applyAlignment="1">
      <alignment horizontal="center" vertical="center" wrapText="1"/>
    </xf>
    <xf numFmtId="0" fontId="63" fillId="10" borderId="16" xfId="0" applyFont="1" applyFill="1" applyBorder="1" applyAlignment="1">
      <alignment horizontal="center" vertical="center" wrapText="1"/>
    </xf>
    <xf numFmtId="0" fontId="18" fillId="18" borderId="1" xfId="0" applyFont="1" applyFill="1" applyBorder="1" applyAlignment="1">
      <alignment horizontal="center" vertical="center" wrapText="1"/>
    </xf>
    <xf numFmtId="0" fontId="18" fillId="7" borderId="1" xfId="0" applyFont="1" applyFill="1" applyBorder="1" applyAlignment="1">
      <alignment horizontal="center" vertical="center" wrapText="1"/>
    </xf>
    <xf numFmtId="0" fontId="63" fillId="4" borderId="16" xfId="0" applyFont="1" applyFill="1" applyBorder="1" applyAlignment="1">
      <alignment horizontal="center" vertical="center" wrapText="1"/>
    </xf>
    <xf numFmtId="0" fontId="63" fillId="18" borderId="16" xfId="0" applyFont="1" applyFill="1" applyBorder="1" applyAlignment="1">
      <alignment horizontal="center" vertical="center"/>
    </xf>
    <xf numFmtId="49" fontId="18" fillId="3" borderId="1" xfId="0" applyNumberFormat="1" applyFont="1" applyFill="1" applyBorder="1" applyAlignment="1">
      <alignment horizontal="center" vertical="center" wrapText="1"/>
    </xf>
    <xf numFmtId="0" fontId="63" fillId="10" borderId="16" xfId="0" applyFont="1" applyFill="1" applyBorder="1" applyAlignment="1">
      <alignment horizontal="center" vertical="center"/>
    </xf>
    <xf numFmtId="49" fontId="18" fillId="10" borderId="1" xfId="0" applyNumberFormat="1" applyFont="1" applyFill="1" applyBorder="1" applyAlignment="1">
      <alignment horizontal="center" vertical="center" wrapText="1"/>
    </xf>
    <xf numFmtId="0" fontId="18" fillId="4" borderId="16" xfId="0" applyFont="1" applyFill="1" applyBorder="1" applyAlignment="1">
      <alignment horizontal="center" vertical="center" wrapText="1"/>
    </xf>
    <xf numFmtId="0" fontId="18" fillId="4" borderId="16" xfId="0" applyFont="1" applyFill="1" applyBorder="1" applyAlignment="1">
      <alignment horizontal="center" vertical="center"/>
    </xf>
    <xf numFmtId="0" fontId="63" fillId="4" borderId="1" xfId="0" applyFont="1" applyFill="1" applyBorder="1" applyAlignment="1">
      <alignment horizontal="center" vertical="center" wrapText="1"/>
    </xf>
    <xf numFmtId="49" fontId="18" fillId="4" borderId="1" xfId="0" applyNumberFormat="1" applyFont="1" applyFill="1" applyBorder="1" applyAlignment="1">
      <alignment horizontal="center" vertical="center" wrapText="1"/>
    </xf>
    <xf numFmtId="0" fontId="18" fillId="10" borderId="16" xfId="0" applyFont="1" applyFill="1" applyBorder="1" applyAlignment="1">
      <alignment horizontal="center" vertical="center" wrapText="1"/>
    </xf>
    <xf numFmtId="0" fontId="63" fillId="7" borderId="1" xfId="0" applyFont="1" applyFill="1" applyBorder="1" applyAlignment="1">
      <alignment horizontal="center" vertical="center" wrapText="1"/>
    </xf>
    <xf numFmtId="0" fontId="18" fillId="18" borderId="1" xfId="0" applyFont="1" applyFill="1" applyBorder="1" applyAlignment="1">
      <alignment horizontal="center" vertical="center"/>
    </xf>
    <xf numFmtId="0" fontId="18" fillId="18" borderId="16" xfId="0" applyFont="1" applyFill="1" applyBorder="1" applyAlignment="1">
      <alignment horizontal="center" vertical="center"/>
    </xf>
    <xf numFmtId="167" fontId="64" fillId="4" borderId="16" xfId="1" applyFont="1" applyFill="1" applyBorder="1" applyAlignment="1">
      <alignment horizontal="center" vertical="center" wrapText="1"/>
    </xf>
    <xf numFmtId="49" fontId="18" fillId="13" borderId="1" xfId="0" applyNumberFormat="1" applyFont="1" applyFill="1" applyBorder="1" applyAlignment="1">
      <alignment horizontal="center" vertical="center" wrapText="1"/>
    </xf>
    <xf numFmtId="49" fontId="18" fillId="18" borderId="1" xfId="0" applyNumberFormat="1" applyFont="1" applyFill="1" applyBorder="1" applyAlignment="1">
      <alignment horizontal="center" vertical="center" wrapText="1"/>
    </xf>
    <xf numFmtId="0" fontId="18" fillId="18" borderId="16" xfId="0" applyFont="1" applyFill="1" applyBorder="1" applyAlignment="1">
      <alignment horizontal="center" vertical="center" wrapText="1"/>
    </xf>
    <xf numFmtId="0" fontId="18" fillId="13" borderId="1" xfId="0" applyFont="1" applyFill="1" applyBorder="1" applyAlignment="1">
      <alignment horizontal="center" vertical="center" wrapText="1"/>
    </xf>
    <xf numFmtId="0" fontId="18" fillId="4" borderId="1" xfId="0" applyFont="1" applyFill="1" applyBorder="1" applyAlignment="1">
      <alignment horizontal="center" vertical="center" wrapText="1"/>
    </xf>
    <xf numFmtId="0" fontId="18" fillId="27" borderId="1" xfId="0" applyFont="1" applyFill="1" applyBorder="1" applyAlignment="1">
      <alignment horizontal="center" vertical="center"/>
    </xf>
    <xf numFmtId="0" fontId="18" fillId="4" borderId="16" xfId="0" applyFont="1" applyFill="1" applyBorder="1"/>
    <xf numFmtId="0" fontId="63" fillId="3" borderId="16" xfId="0" applyFont="1" applyFill="1" applyBorder="1" applyAlignment="1">
      <alignment horizontal="center" vertical="center" wrapText="1"/>
    </xf>
    <xf numFmtId="0" fontId="18" fillId="0" borderId="16" xfId="0" applyFont="1" applyBorder="1" applyAlignment="1">
      <alignment horizontal="center" vertical="center"/>
    </xf>
    <xf numFmtId="167" fontId="64" fillId="10" borderId="16" xfId="1" applyFont="1" applyFill="1" applyBorder="1" applyAlignment="1">
      <alignment horizontal="center" vertical="center" wrapText="1"/>
    </xf>
    <xf numFmtId="167" fontId="64" fillId="18" borderId="1" xfId="1" applyFont="1" applyFill="1" applyBorder="1" applyAlignment="1">
      <alignment horizontal="center" vertical="center"/>
    </xf>
    <xf numFmtId="167" fontId="64" fillId="18" borderId="16" xfId="1" applyFont="1" applyFill="1" applyBorder="1" applyAlignment="1">
      <alignment horizontal="center" vertical="center"/>
    </xf>
    <xf numFmtId="167" fontId="64" fillId="10" borderId="16" xfId="1" applyFont="1" applyFill="1" applyBorder="1" applyAlignment="1">
      <alignment horizontal="center" vertical="center"/>
    </xf>
    <xf numFmtId="49" fontId="63" fillId="56" borderId="1" xfId="0" applyNumberFormat="1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167" fontId="64" fillId="7" borderId="1" xfId="1" applyFont="1" applyFill="1" applyBorder="1" applyAlignment="1">
      <alignment horizontal="center" vertical="center"/>
    </xf>
    <xf numFmtId="0" fontId="18" fillId="27" borderId="1" xfId="0" applyFont="1" applyFill="1" applyBorder="1" applyAlignment="1">
      <alignment horizontal="center" vertical="center" wrapText="1"/>
    </xf>
    <xf numFmtId="49" fontId="64" fillId="54" borderId="1" xfId="1" applyNumberFormat="1" applyFont="1" applyFill="1" applyBorder="1" applyAlignment="1">
      <alignment horizontal="center" vertical="center" wrapText="1"/>
    </xf>
    <xf numFmtId="49" fontId="18" fillId="0" borderId="1" xfId="0" applyNumberFormat="1" applyFont="1" applyBorder="1" applyAlignment="1">
      <alignment horizontal="center" vertical="center" wrapText="1"/>
    </xf>
    <xf numFmtId="0" fontId="18" fillId="0" borderId="16" xfId="0" applyFont="1" applyBorder="1" applyAlignment="1">
      <alignment horizontal="center" vertical="center" wrapText="1"/>
    </xf>
    <xf numFmtId="167" fontId="64" fillId="13" borderId="1" xfId="1" applyFont="1" applyFill="1" applyBorder="1" applyAlignment="1">
      <alignment horizontal="center" vertical="center" wrapText="1"/>
    </xf>
    <xf numFmtId="167" fontId="64" fillId="35" borderId="16" xfId="1" applyFont="1" applyFill="1" applyBorder="1" applyAlignment="1">
      <alignment horizontal="center" vertical="center" wrapText="1"/>
    </xf>
    <xf numFmtId="49" fontId="64" fillId="55" borderId="1" xfId="1" applyNumberFormat="1" applyFont="1" applyFill="1" applyBorder="1" applyAlignment="1">
      <alignment horizontal="center" vertical="center" wrapText="1"/>
    </xf>
    <xf numFmtId="167" fontId="64" fillId="18" borderId="1" xfId="1" applyFont="1" applyFill="1" applyBorder="1" applyAlignment="1">
      <alignment horizontal="center" vertical="center" wrapText="1"/>
    </xf>
    <xf numFmtId="0" fontId="28" fillId="10" borderId="16" xfId="0" applyFont="1" applyFill="1" applyBorder="1" applyAlignment="1">
      <alignment horizontal="center" vertical="center" wrapText="1"/>
    </xf>
    <xf numFmtId="0" fontId="63" fillId="29" borderId="1" xfId="0" applyFont="1" applyFill="1" applyBorder="1" applyAlignment="1">
      <alignment horizontal="center" vertical="center" wrapText="1"/>
    </xf>
    <xf numFmtId="0" fontId="63" fillId="29" borderId="16" xfId="0" applyFont="1" applyFill="1" applyBorder="1" applyAlignment="1">
      <alignment horizontal="center" vertical="center" wrapText="1"/>
    </xf>
    <xf numFmtId="0" fontId="63" fillId="5" borderId="16" xfId="0" applyFont="1" applyFill="1" applyBorder="1" applyAlignment="1">
      <alignment horizontal="center" vertical="center" wrapText="1"/>
    </xf>
    <xf numFmtId="0" fontId="63" fillId="45" borderId="1" xfId="0" applyFont="1" applyFill="1" applyBorder="1" applyAlignment="1">
      <alignment horizontal="center" vertical="center" wrapText="1"/>
    </xf>
    <xf numFmtId="49" fontId="64" fillId="13" borderId="1" xfId="1" applyNumberFormat="1" applyFont="1" applyFill="1" applyBorder="1" applyAlignment="1">
      <alignment horizontal="center" vertical="center" wrapText="1"/>
    </xf>
    <xf numFmtId="0" fontId="63" fillId="13" borderId="1" xfId="0" applyFont="1" applyFill="1" applyBorder="1" applyAlignment="1">
      <alignment horizontal="center" vertical="center" wrapText="1"/>
    </xf>
    <xf numFmtId="167" fontId="64" fillId="38" borderId="1" xfId="1" applyFont="1" applyFill="1" applyBorder="1" applyAlignment="1">
      <alignment horizontal="center" vertical="center" wrapText="1"/>
    </xf>
    <xf numFmtId="167" fontId="64" fillId="0" borderId="16" xfId="1" applyFont="1" applyBorder="1" applyAlignment="1">
      <alignment horizontal="center" vertical="center"/>
    </xf>
    <xf numFmtId="0" fontId="18" fillId="3" borderId="1" xfId="0" applyFont="1" applyFill="1" applyBorder="1" applyAlignment="1">
      <alignment horizontal="center" vertical="center" wrapText="1"/>
    </xf>
    <xf numFmtId="0" fontId="18" fillId="5" borderId="16" xfId="0" applyFont="1" applyFill="1" applyBorder="1" applyAlignment="1">
      <alignment horizontal="center" vertical="center" wrapText="1"/>
    </xf>
    <xf numFmtId="0" fontId="18" fillId="29" borderId="1" xfId="0" applyFont="1" applyFill="1" applyBorder="1" applyAlignment="1">
      <alignment horizontal="center" vertical="center" wrapText="1"/>
    </xf>
    <xf numFmtId="0" fontId="18" fillId="29" borderId="16" xfId="0" applyFont="1" applyFill="1" applyBorder="1" applyAlignment="1">
      <alignment horizontal="center" vertical="center" wrapText="1"/>
    </xf>
    <xf numFmtId="0" fontId="18" fillId="45" borderId="1" xfId="0" applyFont="1" applyFill="1" applyBorder="1" applyAlignment="1">
      <alignment horizontal="center" vertical="center" wrapText="1"/>
    </xf>
    <xf numFmtId="0" fontId="18" fillId="3" borderId="16" xfId="0" applyFont="1" applyFill="1" applyBorder="1" applyAlignment="1">
      <alignment horizontal="center" vertical="center" wrapText="1"/>
    </xf>
    <xf numFmtId="49" fontId="63" fillId="27" borderId="1" xfId="0" applyNumberFormat="1" applyFont="1" applyFill="1" applyBorder="1" applyAlignment="1">
      <alignment horizontal="center" vertical="center" wrapText="1"/>
    </xf>
    <xf numFmtId="49" fontId="18" fillId="45" borderId="1" xfId="0" applyNumberFormat="1" applyFont="1" applyFill="1" applyBorder="1" applyAlignment="1">
      <alignment horizontal="center" vertical="center" wrapText="1"/>
    </xf>
    <xf numFmtId="0" fontId="63" fillId="5" borderId="1" xfId="0" applyFont="1" applyFill="1" applyBorder="1" applyAlignment="1">
      <alignment horizontal="center" vertical="center" wrapText="1"/>
    </xf>
    <xf numFmtId="167" fontId="64" fillId="4" borderId="1" xfId="1" applyFont="1" applyFill="1" applyBorder="1" applyAlignment="1">
      <alignment horizontal="center" vertical="center" wrapText="1"/>
    </xf>
    <xf numFmtId="167" fontId="64" fillId="0" borderId="16" xfId="1" applyFont="1" applyBorder="1" applyAlignment="1">
      <alignment horizontal="center" vertical="center" wrapText="1"/>
    </xf>
    <xf numFmtId="167" fontId="64" fillId="27" borderId="1" xfId="1" applyFont="1" applyFill="1" applyBorder="1" applyAlignment="1">
      <alignment horizontal="center" vertical="center"/>
    </xf>
    <xf numFmtId="49" fontId="18" fillId="10" borderId="16" xfId="0" applyNumberFormat="1" applyFont="1" applyFill="1" applyBorder="1" applyAlignment="1">
      <alignment horizontal="center" vertical="center" wrapText="1"/>
    </xf>
    <xf numFmtId="0" fontId="63" fillId="27" borderId="1" xfId="0" applyFont="1" applyFill="1" applyBorder="1" applyAlignment="1">
      <alignment horizontal="center" vertical="center" wrapText="1"/>
    </xf>
    <xf numFmtId="167" fontId="18" fillId="13" borderId="1" xfId="1" applyFont="1" applyFill="1" applyBorder="1" applyAlignment="1">
      <alignment horizontal="center" vertical="center"/>
    </xf>
    <xf numFmtId="0" fontId="63" fillId="0" borderId="16" xfId="0" applyFont="1" applyBorder="1" applyAlignment="1">
      <alignment horizontal="center" vertical="center" wrapText="1"/>
    </xf>
    <xf numFmtId="0" fontId="18" fillId="18" borderId="16" xfId="0" applyFont="1" applyFill="1" applyBorder="1"/>
    <xf numFmtId="167" fontId="64" fillId="51" borderId="16" xfId="1" applyFont="1" applyFill="1" applyBorder="1" applyAlignment="1">
      <alignment horizontal="center" vertical="center" wrapText="1"/>
    </xf>
    <xf numFmtId="167" fontId="64" fillId="42" borderId="1" xfId="1" applyFont="1" applyFill="1" applyBorder="1" applyAlignment="1">
      <alignment horizontal="center" vertical="center" wrapText="1"/>
    </xf>
    <xf numFmtId="167" fontId="64" fillId="27" borderId="1" xfId="1" applyFont="1" applyFill="1" applyBorder="1" applyAlignment="1">
      <alignment horizontal="center" vertical="center" wrapText="1"/>
    </xf>
    <xf numFmtId="0" fontId="18" fillId="18" borderId="1" xfId="0" applyFont="1" applyFill="1" applyBorder="1"/>
    <xf numFmtId="167" fontId="18" fillId="10" borderId="1" xfId="1" applyFont="1" applyFill="1" applyBorder="1" applyAlignment="1">
      <alignment horizontal="center" vertical="center"/>
    </xf>
    <xf numFmtId="167" fontId="64" fillId="18" borderId="16" xfId="1" applyFont="1" applyFill="1" applyBorder="1" applyAlignment="1">
      <alignment horizontal="center" vertical="center" wrapText="1"/>
    </xf>
    <xf numFmtId="0" fontId="18" fillId="0" borderId="16" xfId="0" applyFont="1" applyBorder="1"/>
    <xf numFmtId="49" fontId="64" fillId="40" borderId="1" xfId="1" applyNumberFormat="1" applyFont="1" applyFill="1" applyBorder="1" applyAlignment="1">
      <alignment horizontal="center" vertical="center" wrapText="1"/>
    </xf>
    <xf numFmtId="167" fontId="64" fillId="40" borderId="16" xfId="1" applyFont="1" applyFill="1" applyBorder="1" applyAlignment="1">
      <alignment horizontal="center" vertical="center"/>
    </xf>
    <xf numFmtId="167" fontId="64" fillId="35" borderId="16" xfId="1" applyFont="1" applyFill="1" applyBorder="1" applyAlignment="1">
      <alignment horizontal="center" vertical="center"/>
    </xf>
    <xf numFmtId="0" fontId="18" fillId="10" borderId="1" xfId="0" applyFont="1" applyFill="1" applyBorder="1" applyAlignment="1">
      <alignment wrapText="1"/>
    </xf>
    <xf numFmtId="167" fontId="64" fillId="44" borderId="1" xfId="1" applyFont="1" applyFill="1" applyBorder="1" applyAlignment="1">
      <alignment horizontal="center" vertical="center" wrapText="1"/>
    </xf>
    <xf numFmtId="167" fontId="64" fillId="39" borderId="1" xfId="1" applyFont="1" applyFill="1" applyBorder="1" applyAlignment="1">
      <alignment horizontal="center" vertical="center" wrapText="1"/>
    </xf>
    <xf numFmtId="0" fontId="18" fillId="7" borderId="16" xfId="0" applyFont="1" applyFill="1" applyBorder="1" applyAlignment="1">
      <alignment horizontal="center" vertical="center"/>
    </xf>
    <xf numFmtId="49" fontId="18" fillId="13" borderId="1" xfId="0" applyNumberFormat="1" applyFont="1" applyFill="1" applyBorder="1" applyAlignment="1">
      <alignment horizontal="center" vertical="center"/>
    </xf>
    <xf numFmtId="0" fontId="63" fillId="12" borderId="1" xfId="0" applyFont="1" applyFill="1" applyBorder="1" applyAlignment="1">
      <alignment horizontal="center" vertical="center" wrapText="1"/>
    </xf>
    <xf numFmtId="167" fontId="64" fillId="13" borderId="16" xfId="1" applyFont="1" applyFill="1" applyBorder="1" applyAlignment="1">
      <alignment horizontal="center" vertical="center" wrapText="1"/>
    </xf>
    <xf numFmtId="0" fontId="18" fillId="10" borderId="16" xfId="0" applyFont="1" applyFill="1" applyBorder="1"/>
    <xf numFmtId="167" fontId="18" fillId="0" borderId="1" xfId="1" applyFont="1" applyBorder="1" applyAlignment="1">
      <alignment horizontal="center" vertical="center"/>
    </xf>
    <xf numFmtId="49" fontId="64" fillId="36" borderId="1" xfId="1" applyNumberFormat="1" applyFont="1" applyFill="1" applyBorder="1" applyAlignment="1">
      <alignment horizontal="center" vertical="center" wrapText="1"/>
    </xf>
    <xf numFmtId="167" fontId="64" fillId="36" borderId="1" xfId="1" applyFont="1" applyFill="1" applyBorder="1" applyAlignment="1">
      <alignment horizontal="center" vertical="center"/>
    </xf>
    <xf numFmtId="167" fontId="64" fillId="36" borderId="16" xfId="1" applyFont="1" applyFill="1" applyBorder="1" applyAlignment="1">
      <alignment horizontal="center" vertical="center"/>
    </xf>
    <xf numFmtId="167" fontId="64" fillId="13" borderId="1" xfId="1" applyFont="1" applyFill="1" applyBorder="1" applyAlignment="1">
      <alignment horizontal="center" vertical="center"/>
    </xf>
    <xf numFmtId="49" fontId="64" fillId="37" borderId="1" xfId="1" applyNumberFormat="1" applyFont="1" applyFill="1" applyBorder="1" applyAlignment="1">
      <alignment horizontal="center" vertical="center" wrapText="1"/>
    </xf>
    <xf numFmtId="167" fontId="64" fillId="37" borderId="1" xfId="1" applyFont="1" applyFill="1" applyBorder="1" applyAlignment="1">
      <alignment horizontal="center" vertical="center"/>
    </xf>
    <xf numFmtId="167" fontId="64" fillId="37" borderId="16" xfId="1" applyFont="1" applyFill="1" applyBorder="1" applyAlignment="1">
      <alignment horizontal="center" vertical="center"/>
    </xf>
    <xf numFmtId="49" fontId="64" fillId="34" borderId="1" xfId="1" applyNumberFormat="1" applyFont="1" applyFill="1" applyBorder="1" applyAlignment="1">
      <alignment horizontal="center" vertical="center" wrapText="1"/>
    </xf>
    <xf numFmtId="167" fontId="64" fillId="41" borderId="16" xfId="1" applyFont="1" applyFill="1" applyBorder="1" applyAlignment="1">
      <alignment horizontal="center" vertical="center"/>
    </xf>
    <xf numFmtId="49" fontId="64" fillId="0" borderId="1" xfId="1" applyNumberFormat="1" applyFont="1" applyBorder="1" applyAlignment="1">
      <alignment horizontal="center" vertical="center" wrapText="1"/>
    </xf>
    <xf numFmtId="167" fontId="64" fillId="33" borderId="16" xfId="1" applyFont="1" applyFill="1" applyBorder="1" applyAlignment="1">
      <alignment horizontal="center" vertical="center"/>
    </xf>
    <xf numFmtId="167" fontId="64" fillId="33" borderId="1" xfId="1" applyFont="1" applyFill="1" applyBorder="1" applyAlignment="1">
      <alignment horizontal="center" vertical="center" wrapText="1"/>
    </xf>
    <xf numFmtId="167" fontId="64" fillId="0" borderId="16" xfId="1" applyFont="1" applyBorder="1"/>
    <xf numFmtId="49" fontId="63" fillId="0" borderId="1" xfId="0" applyNumberFormat="1" applyFont="1" applyBorder="1" applyAlignment="1">
      <alignment horizontal="center" vertical="center" wrapText="1"/>
    </xf>
    <xf numFmtId="2" fontId="18" fillId="10" borderId="1" xfId="0" applyNumberFormat="1" applyFont="1" applyFill="1" applyBorder="1" applyAlignment="1">
      <alignment horizontal="center" vertical="center"/>
    </xf>
    <xf numFmtId="49" fontId="18" fillId="4" borderId="16" xfId="0" applyNumberFormat="1" applyFont="1" applyFill="1" applyBorder="1" applyAlignment="1">
      <alignment horizontal="center" vertical="center"/>
    </xf>
    <xf numFmtId="16" fontId="18" fillId="4" borderId="1" xfId="0" applyNumberFormat="1" applyFont="1" applyFill="1" applyBorder="1" applyAlignment="1">
      <alignment horizontal="center" vertical="center"/>
    </xf>
    <xf numFmtId="0" fontId="18" fillId="19" borderId="16" xfId="0" applyFont="1" applyFill="1" applyBorder="1" applyAlignment="1">
      <alignment horizontal="center" vertical="center"/>
    </xf>
    <xf numFmtId="0" fontId="18" fillId="19" borderId="1" xfId="0" applyFont="1" applyFill="1" applyBorder="1" applyAlignment="1">
      <alignment horizontal="center" vertical="center"/>
    </xf>
    <xf numFmtId="0" fontId="63" fillId="19" borderId="1" xfId="0" applyFont="1" applyFill="1" applyBorder="1" applyAlignment="1">
      <alignment horizontal="center" vertical="center" wrapText="1"/>
    </xf>
    <xf numFmtId="49" fontId="63" fillId="32" borderId="1" xfId="0" applyNumberFormat="1" applyFont="1" applyFill="1" applyBorder="1" applyAlignment="1">
      <alignment horizontal="center" vertical="center" wrapText="1"/>
    </xf>
    <xf numFmtId="17" fontId="63" fillId="10" borderId="1" xfId="0" applyNumberFormat="1" applyFont="1" applyFill="1" applyBorder="1" applyAlignment="1">
      <alignment horizontal="center" vertical="center" wrapText="1"/>
    </xf>
    <xf numFmtId="49" fontId="63" fillId="31" borderId="1" xfId="0" applyNumberFormat="1" applyFont="1" applyFill="1" applyBorder="1" applyAlignment="1">
      <alignment horizontal="center" vertical="center" wrapText="1"/>
    </xf>
    <xf numFmtId="0" fontId="63" fillId="31" borderId="1" xfId="0" applyFont="1" applyFill="1" applyBorder="1" applyAlignment="1">
      <alignment horizontal="center" vertical="center" wrapText="1"/>
    </xf>
    <xf numFmtId="0" fontId="63" fillId="2" borderId="16" xfId="0" applyFont="1" applyFill="1" applyBorder="1" applyAlignment="1">
      <alignment horizontal="center" vertical="center" wrapText="1"/>
    </xf>
    <xf numFmtId="49" fontId="18" fillId="2" borderId="1" xfId="0" applyNumberFormat="1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18" fillId="2" borderId="16" xfId="0" applyFont="1" applyFill="1" applyBorder="1" applyAlignment="1">
      <alignment horizontal="center" vertical="center" wrapText="1"/>
    </xf>
    <xf numFmtId="49" fontId="63" fillId="2" borderId="1" xfId="0" applyNumberFormat="1" applyFont="1" applyFill="1" applyBorder="1" applyAlignment="1">
      <alignment horizontal="center" vertical="center" wrapText="1"/>
    </xf>
    <xf numFmtId="0" fontId="18" fillId="2" borderId="16" xfId="0" applyFont="1" applyFill="1" applyBorder="1" applyAlignment="1">
      <alignment horizontal="center" vertical="center"/>
    </xf>
    <xf numFmtId="49" fontId="63" fillId="3" borderId="1" xfId="0" applyNumberFormat="1" applyFont="1" applyFill="1" applyBorder="1" applyAlignment="1">
      <alignment horizontal="center" vertical="center" wrapText="1"/>
    </xf>
    <xf numFmtId="0" fontId="28" fillId="2" borderId="1" xfId="0" applyFont="1" applyFill="1" applyBorder="1" applyAlignment="1">
      <alignment horizontal="center" vertical="center" wrapText="1"/>
    </xf>
    <xf numFmtId="0" fontId="28" fillId="2" borderId="16" xfId="0" applyFont="1" applyFill="1" applyBorder="1" applyAlignment="1">
      <alignment horizontal="center" vertical="center" wrapText="1"/>
    </xf>
    <xf numFmtId="0" fontId="63" fillId="0" borderId="48" xfId="0" applyFont="1" applyBorder="1" applyAlignment="1">
      <alignment horizontal="center" vertical="center" wrapText="1"/>
    </xf>
    <xf numFmtId="0" fontId="63" fillId="0" borderId="41" xfId="0" applyFont="1" applyBorder="1" applyAlignment="1">
      <alignment horizontal="center" vertical="center" wrapText="1"/>
    </xf>
    <xf numFmtId="0" fontId="63" fillId="2" borderId="48" xfId="0" applyFont="1" applyFill="1" applyBorder="1" applyAlignment="1">
      <alignment horizontal="center" vertical="center" wrapText="1"/>
    </xf>
    <xf numFmtId="0" fontId="63" fillId="2" borderId="41" xfId="0" applyFont="1" applyFill="1" applyBorder="1" applyAlignment="1">
      <alignment horizontal="center" vertical="center" wrapText="1"/>
    </xf>
    <xf numFmtId="0" fontId="18" fillId="0" borderId="48" xfId="0" applyFont="1" applyBorder="1" applyAlignment="1">
      <alignment horizontal="center" vertical="center" wrapText="1"/>
    </xf>
    <xf numFmtId="0" fontId="18" fillId="0" borderId="41" xfId="0" applyFont="1" applyBorder="1" applyAlignment="1">
      <alignment horizontal="center" vertical="center" wrapText="1"/>
    </xf>
    <xf numFmtId="49" fontId="28" fillId="2" borderId="1" xfId="0" applyNumberFormat="1" applyFont="1" applyFill="1" applyBorder="1" applyAlignment="1">
      <alignment horizontal="center" vertical="center" wrapText="1"/>
    </xf>
    <xf numFmtId="0" fontId="18" fillId="2" borderId="48" xfId="0" applyFont="1" applyFill="1" applyBorder="1" applyAlignment="1">
      <alignment horizontal="center" vertical="center" wrapText="1"/>
    </xf>
    <xf numFmtId="0" fontId="18" fillId="2" borderId="41" xfId="0" applyFont="1" applyFill="1" applyBorder="1" applyAlignment="1">
      <alignment horizontal="center" vertical="center" wrapText="1"/>
    </xf>
    <xf numFmtId="0" fontId="63" fillId="3" borderId="48" xfId="0" applyFont="1" applyFill="1" applyBorder="1" applyAlignment="1">
      <alignment horizontal="center" vertical="center" wrapText="1"/>
    </xf>
    <xf numFmtId="0" fontId="18" fillId="2" borderId="65" xfId="0" applyFont="1" applyFill="1" applyBorder="1" applyAlignment="1">
      <alignment horizontal="center" vertical="center" wrapText="1"/>
    </xf>
    <xf numFmtId="0" fontId="18" fillId="2" borderId="43" xfId="0" applyFont="1" applyFill="1" applyBorder="1" applyAlignment="1">
      <alignment horizontal="center" vertical="center" wrapText="1"/>
    </xf>
    <xf numFmtId="0" fontId="63" fillId="0" borderId="65" xfId="0" applyFont="1" applyBorder="1" applyAlignment="1">
      <alignment horizontal="center" vertical="center" wrapText="1"/>
    </xf>
    <xf numFmtId="0" fontId="63" fillId="0" borderId="43" xfId="0" applyFont="1" applyBorder="1" applyAlignment="1">
      <alignment horizontal="center" vertical="center" wrapText="1"/>
    </xf>
    <xf numFmtId="0" fontId="67" fillId="3" borderId="1" xfId="0" applyFont="1" applyFill="1" applyBorder="1" applyAlignment="1">
      <alignment horizontal="center" vertical="center" wrapText="1"/>
    </xf>
    <xf numFmtId="49" fontId="67" fillId="2" borderId="1" xfId="0" applyNumberFormat="1" applyFont="1" applyFill="1" applyBorder="1" applyAlignment="1">
      <alignment horizontal="center" vertical="center" wrapText="1"/>
    </xf>
    <xf numFmtId="49" fontId="65" fillId="0" borderId="1" xfId="0" applyNumberFormat="1" applyFont="1" applyBorder="1" applyAlignment="1">
      <alignment horizontal="center" vertical="center" wrapText="1"/>
    </xf>
    <xf numFmtId="0" fontId="28" fillId="0" borderId="16" xfId="0" applyFont="1" applyBorder="1" applyAlignment="1">
      <alignment horizontal="center" vertical="center" wrapText="1"/>
    </xf>
    <xf numFmtId="49" fontId="66" fillId="2" borderId="1" xfId="0" applyNumberFormat="1" applyFont="1" applyFill="1" applyBorder="1" applyAlignment="1">
      <alignment horizontal="center" vertical="center" wrapText="1"/>
    </xf>
    <xf numFmtId="49" fontId="28" fillId="10" borderId="1" xfId="0" applyNumberFormat="1" applyFont="1" applyFill="1" applyBorder="1" applyAlignment="1">
      <alignment horizontal="center" vertical="center" wrapText="1"/>
    </xf>
    <xf numFmtId="0" fontId="65" fillId="0" borderId="1" xfId="0" applyFont="1" applyBorder="1" applyAlignment="1">
      <alignment horizontal="center" vertical="center" wrapText="1"/>
    </xf>
    <xf numFmtId="0" fontId="65" fillId="0" borderId="16" xfId="0" applyFont="1" applyBorder="1" applyAlignment="1">
      <alignment horizontal="center" vertical="center" wrapText="1"/>
    </xf>
    <xf numFmtId="0" fontId="66" fillId="2" borderId="1" xfId="0" applyFont="1" applyFill="1" applyBorder="1" applyAlignment="1">
      <alignment horizontal="center" vertical="center" wrapText="1"/>
    </xf>
    <xf numFmtId="0" fontId="66" fillId="2" borderId="16" xfId="0" applyFont="1" applyFill="1" applyBorder="1" applyAlignment="1">
      <alignment horizontal="center" vertical="center" wrapText="1"/>
    </xf>
    <xf numFmtId="0" fontId="18" fillId="11" borderId="1" xfId="0" applyFont="1" applyFill="1" applyBorder="1" applyAlignment="1">
      <alignment horizontal="center" vertical="center" wrapText="1"/>
    </xf>
    <xf numFmtId="0" fontId="18" fillId="11" borderId="16" xfId="0" applyFont="1" applyFill="1" applyBorder="1" applyAlignment="1">
      <alignment horizontal="center" vertical="center" wrapText="1"/>
    </xf>
    <xf numFmtId="49" fontId="18" fillId="11" borderId="1" xfId="0" applyNumberFormat="1" applyFont="1" applyFill="1" applyBorder="1" applyAlignment="1">
      <alignment horizontal="center" vertical="center" wrapText="1"/>
    </xf>
    <xf numFmtId="49" fontId="28" fillId="0" borderId="1" xfId="0" applyNumberFormat="1" applyFont="1" applyBorder="1" applyAlignment="1">
      <alignment horizontal="center" vertical="center" wrapText="1"/>
    </xf>
    <xf numFmtId="0" fontId="22" fillId="25" borderId="1" xfId="0" applyFont="1" applyFill="1" applyBorder="1" applyAlignment="1">
      <alignment horizontal="center" vertical="center" wrapText="1"/>
    </xf>
    <xf numFmtId="0" fontId="68" fillId="20" borderId="1" xfId="0" applyFont="1" applyFill="1" applyBorder="1" applyAlignment="1">
      <alignment horizontal="center" vertical="center"/>
    </xf>
    <xf numFmtId="167" fontId="69" fillId="20" borderId="1" xfId="1" applyFont="1" applyFill="1" applyBorder="1" applyAlignment="1">
      <alignment horizontal="center" vertical="center"/>
    </xf>
    <xf numFmtId="0" fontId="22" fillId="20" borderId="1" xfId="0" applyFont="1" applyFill="1" applyBorder="1" applyAlignment="1">
      <alignment horizontal="center" vertical="center"/>
    </xf>
    <xf numFmtId="0" fontId="22" fillId="26" borderId="1" xfId="0" applyFont="1" applyFill="1" applyBorder="1" applyAlignment="1">
      <alignment horizontal="center" vertical="center"/>
    </xf>
    <xf numFmtId="0" fontId="68" fillId="11" borderId="1" xfId="0" applyFont="1" applyFill="1" applyBorder="1" applyAlignment="1">
      <alignment horizontal="center" vertical="center"/>
    </xf>
    <xf numFmtId="14" fontId="68" fillId="20" borderId="1" xfId="0" applyNumberFormat="1" applyFont="1" applyFill="1" applyBorder="1" applyAlignment="1">
      <alignment horizontal="center" vertical="center"/>
    </xf>
    <xf numFmtId="14" fontId="22" fillId="20" borderId="1" xfId="0" applyNumberFormat="1" applyFont="1" applyFill="1" applyBorder="1" applyAlignment="1">
      <alignment horizontal="center" vertical="center"/>
    </xf>
    <xf numFmtId="0" fontId="68" fillId="20" borderId="1" xfId="0" quotePrefix="1" applyFont="1" applyFill="1" applyBorder="1" applyAlignment="1">
      <alignment horizontal="center" vertical="center"/>
    </xf>
    <xf numFmtId="3" fontId="68" fillId="20" borderId="1" xfId="0" applyNumberFormat="1" applyFont="1" applyFill="1" applyBorder="1" applyAlignment="1">
      <alignment horizontal="center" vertical="center"/>
    </xf>
    <xf numFmtId="0" fontId="68" fillId="26" borderId="1" xfId="0" applyFont="1" applyFill="1" applyBorder="1" applyAlignment="1">
      <alignment horizontal="center" vertical="center"/>
    </xf>
    <xf numFmtId="0" fontId="68" fillId="20" borderId="25" xfId="0" applyFont="1" applyFill="1" applyBorder="1" applyAlignment="1">
      <alignment horizontal="center" vertical="center"/>
    </xf>
    <xf numFmtId="0" fontId="68" fillId="20" borderId="24" xfId="0" applyFont="1" applyFill="1" applyBorder="1" applyAlignment="1">
      <alignment horizontal="center" vertical="center"/>
    </xf>
    <xf numFmtId="0" fontId="70" fillId="26" borderId="1" xfId="0" applyFont="1" applyFill="1" applyBorder="1" applyAlignment="1">
      <alignment horizontal="center" vertical="center"/>
    </xf>
    <xf numFmtId="0" fontId="68" fillId="20" borderId="41" xfId="0" applyFont="1" applyFill="1" applyBorder="1" applyAlignment="1">
      <alignment horizontal="center" vertical="center"/>
    </xf>
    <xf numFmtId="0" fontId="68" fillId="26" borderId="41" xfId="0" applyFont="1" applyFill="1" applyBorder="1" applyAlignment="1">
      <alignment horizontal="center" vertical="center"/>
    </xf>
    <xf numFmtId="0" fontId="22" fillId="20" borderId="41" xfId="0" applyFont="1" applyFill="1" applyBorder="1" applyAlignment="1">
      <alignment horizontal="center" vertical="center"/>
    </xf>
    <xf numFmtId="0" fontId="22" fillId="26" borderId="41" xfId="0" applyFont="1" applyFill="1" applyBorder="1" applyAlignment="1">
      <alignment horizontal="center" vertical="center"/>
    </xf>
    <xf numFmtId="0" fontId="22" fillId="26" borderId="45" xfId="0" applyFont="1" applyFill="1" applyBorder="1" applyAlignment="1">
      <alignment horizontal="center" vertical="center"/>
    </xf>
    <xf numFmtId="0" fontId="22" fillId="26" borderId="43" xfId="0" applyFont="1" applyFill="1" applyBorder="1" applyAlignment="1">
      <alignment horizontal="center" vertical="center"/>
    </xf>
    <xf numFmtId="0" fontId="68" fillId="20" borderId="45" xfId="0" applyFont="1" applyFill="1" applyBorder="1" applyAlignment="1">
      <alignment horizontal="center" vertical="center"/>
    </xf>
    <xf numFmtId="0" fontId="70" fillId="20" borderId="1" xfId="0" applyFont="1" applyFill="1" applyBorder="1" applyAlignment="1">
      <alignment horizontal="center" vertical="center"/>
    </xf>
    <xf numFmtId="0" fontId="71" fillId="20" borderId="1" xfId="0" applyFont="1" applyFill="1" applyBorder="1" applyAlignment="1">
      <alignment horizontal="center" vertical="center"/>
    </xf>
    <xf numFmtId="0" fontId="22" fillId="20" borderId="25" xfId="0" applyFont="1" applyFill="1" applyBorder="1" applyAlignment="1">
      <alignment horizontal="center" vertical="center"/>
    </xf>
    <xf numFmtId="0" fontId="22" fillId="20" borderId="1" xfId="0" applyFont="1" applyFill="1" applyBorder="1"/>
    <xf numFmtId="167" fontId="63" fillId="10" borderId="16" xfId="1" applyFont="1" applyFill="1" applyBorder="1" applyAlignment="1">
      <alignment horizontal="center" vertical="center"/>
    </xf>
    <xf numFmtId="49" fontId="63" fillId="18" borderId="16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8" fillId="10" borderId="1" xfId="0" applyFont="1" applyFill="1" applyBorder="1" applyAlignment="1">
      <alignment horizontal="center" vertical="center"/>
    </xf>
    <xf numFmtId="0" fontId="11" fillId="0" borderId="1" xfId="0" applyFont="1" applyBorder="1"/>
    <xf numFmtId="0" fontId="11" fillId="0" borderId="0" xfId="0" applyFont="1" applyAlignment="1">
      <alignment wrapText="1"/>
    </xf>
    <xf numFmtId="0" fontId="73" fillId="17" borderId="1" xfId="0" applyFont="1" applyFill="1" applyBorder="1" applyAlignment="1">
      <alignment horizontal="center" vertical="center" wrapText="1"/>
    </xf>
    <xf numFmtId="0" fontId="73" fillId="8" borderId="16" xfId="0" applyFont="1" applyFill="1" applyBorder="1" applyAlignment="1">
      <alignment horizontal="center" vertical="center" wrapText="1"/>
    </xf>
    <xf numFmtId="0" fontId="73" fillId="20" borderId="1" xfId="0" applyFont="1" applyFill="1" applyBorder="1" applyAlignment="1">
      <alignment horizontal="center" vertical="center" wrapText="1"/>
    </xf>
    <xf numFmtId="0" fontId="73" fillId="21" borderId="1" xfId="0" applyFont="1" applyFill="1" applyBorder="1" applyAlignment="1">
      <alignment horizontal="center" vertical="center" wrapText="1"/>
    </xf>
    <xf numFmtId="0" fontId="73" fillId="19" borderId="1" xfId="0" applyFont="1" applyFill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/>
    </xf>
    <xf numFmtId="0" fontId="74" fillId="10" borderId="16" xfId="0" applyFont="1" applyFill="1" applyBorder="1" applyAlignment="1">
      <alignment horizontal="center" vertical="center" wrapText="1"/>
    </xf>
    <xf numFmtId="0" fontId="73" fillId="10" borderId="1" xfId="0" applyFont="1" applyFill="1" applyBorder="1" applyAlignment="1">
      <alignment horizontal="center" vertical="center" wrapText="1"/>
    </xf>
    <xf numFmtId="14" fontId="73" fillId="10" borderId="1" xfId="0" applyNumberFormat="1" applyFont="1" applyFill="1" applyBorder="1" applyAlignment="1">
      <alignment horizontal="center" vertical="center" wrapText="1"/>
    </xf>
    <xf numFmtId="14" fontId="73" fillId="10" borderId="1" xfId="0" applyNumberFormat="1" applyFont="1" applyFill="1" applyBorder="1" applyAlignment="1">
      <alignment horizontal="center" vertical="center"/>
    </xf>
    <xf numFmtId="14" fontId="74" fillId="10" borderId="1" xfId="0" applyNumberFormat="1" applyFont="1" applyFill="1" applyBorder="1" applyAlignment="1">
      <alignment horizontal="center" vertical="center" wrapText="1"/>
    </xf>
    <xf numFmtId="49" fontId="73" fillId="10" borderId="1" xfId="0" applyNumberFormat="1" applyFont="1" applyFill="1" applyBorder="1" applyAlignment="1">
      <alignment horizontal="center" vertical="center" wrapText="1"/>
    </xf>
    <xf numFmtId="49" fontId="73" fillId="10" borderId="1" xfId="0" applyNumberFormat="1" applyFont="1" applyFill="1" applyBorder="1" applyAlignment="1">
      <alignment horizontal="center" vertical="center"/>
    </xf>
    <xf numFmtId="49" fontId="74" fillId="10" borderId="1" xfId="0" applyNumberFormat="1" applyFont="1" applyFill="1" applyBorder="1" applyAlignment="1">
      <alignment horizontal="center" vertical="center" wrapText="1"/>
    </xf>
    <xf numFmtId="14" fontId="74" fillId="10" borderId="1" xfId="0" applyNumberFormat="1" applyFont="1" applyFill="1" applyBorder="1" applyAlignment="1">
      <alignment horizontal="center" vertical="center"/>
    </xf>
    <xf numFmtId="49" fontId="63" fillId="7" borderId="1" xfId="0" applyNumberFormat="1" applyFont="1" applyFill="1" applyBorder="1" applyAlignment="1">
      <alignment horizontal="center" vertical="center" wrapText="1"/>
    </xf>
    <xf numFmtId="14" fontId="2" fillId="10" borderId="1" xfId="0" applyNumberFormat="1" applyFont="1" applyFill="1" applyBorder="1" applyAlignment="1">
      <alignment horizontal="center" vertical="center" wrapText="1"/>
    </xf>
    <xf numFmtId="165" fontId="2" fillId="10" borderId="1" xfId="0" applyNumberFormat="1" applyFont="1" applyFill="1" applyBorder="1" applyAlignment="1">
      <alignment horizontal="center" vertical="center" wrapText="1"/>
    </xf>
    <xf numFmtId="12" fontId="2" fillId="10" borderId="1" xfId="0" applyNumberFormat="1" applyFont="1" applyFill="1" applyBorder="1" applyAlignment="1">
      <alignment horizontal="center" vertical="center" wrapText="1"/>
    </xf>
    <xf numFmtId="14" fontId="2" fillId="10" borderId="14" xfId="0" applyNumberFormat="1" applyFont="1" applyFill="1" applyBorder="1" applyAlignment="1">
      <alignment horizontal="center" vertical="center" wrapText="1"/>
    </xf>
    <xf numFmtId="0" fontId="6" fillId="10" borderId="14" xfId="0" applyFont="1" applyFill="1" applyBorder="1" applyAlignment="1">
      <alignment horizontal="center" vertical="center" wrapText="1"/>
    </xf>
    <xf numFmtId="49" fontId="2" fillId="4" borderId="1" xfId="0" applyNumberFormat="1" applyFont="1" applyFill="1" applyBorder="1" applyAlignment="1">
      <alignment horizontal="center" vertical="center" wrapText="1"/>
    </xf>
    <xf numFmtId="49" fontId="18" fillId="23" borderId="1" xfId="0" applyNumberFormat="1" applyFont="1" applyFill="1" applyBorder="1" applyAlignment="1">
      <alignment horizontal="center" vertical="center" wrapText="1"/>
    </xf>
    <xf numFmtId="0" fontId="18" fillId="23" borderId="1" xfId="0" applyFont="1" applyFill="1" applyBorder="1" applyAlignment="1">
      <alignment horizontal="center" vertical="center"/>
    </xf>
    <xf numFmtId="0" fontId="18" fillId="23" borderId="16" xfId="0" applyFont="1" applyFill="1" applyBorder="1" applyAlignment="1">
      <alignment horizontal="center" vertical="center"/>
    </xf>
    <xf numFmtId="0" fontId="6" fillId="23" borderId="1" xfId="0" applyFont="1" applyFill="1" applyBorder="1" applyAlignment="1">
      <alignment horizontal="center" vertical="center"/>
    </xf>
    <xf numFmtId="49" fontId="4" fillId="9" borderId="1" xfId="0" applyNumberFormat="1" applyFont="1" applyFill="1" applyBorder="1" applyAlignment="1">
      <alignment horizontal="center" vertical="center" wrapText="1"/>
    </xf>
    <xf numFmtId="49" fontId="4" fillId="24" borderId="1" xfId="0" applyNumberFormat="1" applyFont="1" applyFill="1" applyBorder="1" applyAlignment="1">
      <alignment horizontal="center" vertical="center"/>
    </xf>
    <xf numFmtId="49" fontId="60" fillId="59" borderId="1" xfId="1" applyNumberFormat="1" applyFont="1" applyFill="1" applyBorder="1" applyAlignment="1">
      <alignment horizontal="center" vertical="center"/>
    </xf>
    <xf numFmtId="0" fontId="22" fillId="10" borderId="1" xfId="0" applyFont="1" applyFill="1" applyBorder="1" applyAlignment="1">
      <alignment horizontal="center" vertical="center"/>
    </xf>
    <xf numFmtId="0" fontId="6" fillId="13" borderId="1" xfId="0" applyFont="1" applyFill="1" applyBorder="1"/>
    <xf numFmtId="14" fontId="4" fillId="10" borderId="25" xfId="0" applyNumberFormat="1" applyFont="1" applyFill="1" applyBorder="1" applyAlignment="1">
      <alignment horizontal="center" vertical="center"/>
    </xf>
    <xf numFmtId="20" fontId="4" fillId="10" borderId="25" xfId="0" applyNumberFormat="1" applyFont="1" applyFill="1" applyBorder="1" applyAlignment="1">
      <alignment horizontal="center" vertical="center"/>
    </xf>
    <xf numFmtId="0" fontId="54" fillId="10" borderId="25" xfId="0" applyFont="1" applyFill="1" applyBorder="1" applyAlignment="1">
      <alignment horizontal="center" vertical="center" wrapText="1"/>
    </xf>
    <xf numFmtId="0" fontId="63" fillId="10" borderId="25" xfId="0" applyFont="1" applyFill="1" applyBorder="1" applyAlignment="1">
      <alignment horizontal="center" vertical="center" wrapText="1"/>
    </xf>
    <xf numFmtId="0" fontId="6" fillId="10" borderId="14" xfId="0" applyFont="1" applyFill="1" applyBorder="1" applyAlignment="1">
      <alignment horizontal="right" vertical="center"/>
    </xf>
    <xf numFmtId="49" fontId="4" fillId="58" borderId="1" xfId="0" applyNumberFormat="1" applyFont="1" applyFill="1" applyBorder="1" applyAlignment="1">
      <alignment horizontal="center" vertical="center" wrapText="1"/>
    </xf>
    <xf numFmtId="49" fontId="4" fillId="61" borderId="1" xfId="0" applyNumberFormat="1" applyFont="1" applyFill="1" applyBorder="1" applyAlignment="1">
      <alignment horizontal="center" vertical="center"/>
    </xf>
    <xf numFmtId="49" fontId="60" fillId="62" borderId="1" xfId="1" applyNumberFormat="1" applyFont="1" applyFill="1" applyBorder="1" applyAlignment="1">
      <alignment horizontal="center" vertical="center"/>
    </xf>
    <xf numFmtId="167" fontId="64" fillId="61" borderId="1" xfId="1" applyFont="1" applyFill="1" applyBorder="1" applyAlignment="1">
      <alignment horizontal="center" vertical="center"/>
    </xf>
    <xf numFmtId="0" fontId="4" fillId="61" borderId="1" xfId="0" applyFont="1" applyFill="1" applyBorder="1" applyAlignment="1">
      <alignment horizontal="center" vertical="center"/>
    </xf>
    <xf numFmtId="167" fontId="60" fillId="61" borderId="1" xfId="1" applyFont="1" applyFill="1" applyBorder="1" applyAlignment="1">
      <alignment horizontal="center" vertical="center"/>
    </xf>
    <xf numFmtId="0" fontId="2" fillId="61" borderId="1" xfId="0" applyFont="1" applyFill="1" applyBorder="1" applyAlignment="1">
      <alignment horizontal="center" vertical="center"/>
    </xf>
    <xf numFmtId="49" fontId="2" fillId="61" borderId="1" xfId="0" applyNumberFormat="1" applyFont="1" applyFill="1" applyBorder="1" applyAlignment="1">
      <alignment horizontal="center" vertical="center"/>
    </xf>
    <xf numFmtId="49" fontId="60" fillId="61" borderId="1" xfId="1" applyNumberFormat="1" applyFont="1" applyFill="1" applyBorder="1" applyAlignment="1">
      <alignment horizontal="center" vertical="center"/>
    </xf>
    <xf numFmtId="49" fontId="2" fillId="63" borderId="1" xfId="0" applyNumberFormat="1" applyFont="1" applyFill="1" applyBorder="1" applyAlignment="1">
      <alignment horizontal="center" vertical="center" wrapText="1"/>
    </xf>
    <xf numFmtId="49" fontId="18" fillId="64" borderId="1" xfId="0" applyNumberFormat="1" applyFont="1" applyFill="1" applyBorder="1" applyAlignment="1">
      <alignment horizontal="center" vertical="center" wrapText="1"/>
    </xf>
    <xf numFmtId="0" fontId="72" fillId="26" borderId="1" xfId="0" applyFont="1" applyFill="1" applyBorder="1" applyAlignment="1">
      <alignment horizontal="center" vertical="center"/>
    </xf>
    <xf numFmtId="20" fontId="62" fillId="2" borderId="1" xfId="0" applyNumberFormat="1" applyFont="1" applyFill="1" applyBorder="1" applyAlignment="1">
      <alignment horizontal="center" vertical="center"/>
    </xf>
    <xf numFmtId="0" fontId="63" fillId="10" borderId="24" xfId="0" applyFont="1" applyFill="1" applyBorder="1" applyAlignment="1">
      <alignment horizontal="center" vertical="center" wrapText="1"/>
    </xf>
    <xf numFmtId="0" fontId="54" fillId="10" borderId="24" xfId="0" applyFont="1" applyFill="1" applyBorder="1" applyAlignment="1">
      <alignment horizontal="center" vertical="center" wrapText="1"/>
    </xf>
    <xf numFmtId="167" fontId="55" fillId="0" borderId="0" xfId="1" applyFont="1" applyBorder="1" applyAlignment="1">
      <alignment vertical="center"/>
    </xf>
    <xf numFmtId="0" fontId="18" fillId="64" borderId="1" xfId="0" applyFont="1" applyFill="1" applyBorder="1" applyAlignment="1">
      <alignment horizontal="center" vertical="center" wrapText="1"/>
    </xf>
    <xf numFmtId="49" fontId="18" fillId="7" borderId="1" xfId="0" applyNumberFormat="1" applyFont="1" applyFill="1" applyBorder="1" applyAlignment="1">
      <alignment horizontal="center" vertical="center" wrapText="1"/>
    </xf>
    <xf numFmtId="20" fontId="4" fillId="0" borderId="43" xfId="0" applyNumberFormat="1" applyFont="1" applyBorder="1" applyAlignment="1">
      <alignment horizontal="center" vertical="center"/>
    </xf>
    <xf numFmtId="14" fontId="4" fillId="3" borderId="44" xfId="0" applyNumberFormat="1" applyFont="1" applyFill="1" applyBorder="1" applyAlignment="1">
      <alignment horizontal="center" vertical="center"/>
    </xf>
    <xf numFmtId="0" fontId="63" fillId="10" borderId="15" xfId="0" applyFont="1" applyFill="1" applyBorder="1" applyAlignment="1">
      <alignment horizontal="center" vertical="center" wrapText="1"/>
    </xf>
    <xf numFmtId="49" fontId="4" fillId="65" borderId="1" xfId="0" applyNumberFormat="1" applyFont="1" applyFill="1" applyBorder="1" applyAlignment="1">
      <alignment horizontal="center" vertical="center"/>
    </xf>
    <xf numFmtId="49" fontId="4" fillId="52" borderId="1" xfId="0" applyNumberFormat="1" applyFont="1" applyFill="1" applyBorder="1" applyAlignment="1">
      <alignment horizontal="center" vertical="center"/>
    </xf>
    <xf numFmtId="0" fontId="2" fillId="52" borderId="1" xfId="0" applyFont="1" applyFill="1" applyBorder="1" applyAlignment="1">
      <alignment horizontal="center" vertical="center"/>
    </xf>
    <xf numFmtId="49" fontId="18" fillId="58" borderId="1" xfId="0" applyNumberFormat="1" applyFont="1" applyFill="1" applyBorder="1" applyAlignment="1">
      <alignment horizontal="center" vertical="center" wrapText="1"/>
    </xf>
    <xf numFmtId="0" fontId="63" fillId="64" borderId="16" xfId="0" applyFont="1" applyFill="1" applyBorder="1" applyAlignment="1">
      <alignment horizontal="center" vertical="center" wrapText="1"/>
    </xf>
    <xf numFmtId="0" fontId="63" fillId="64" borderId="1" xfId="0" applyFont="1" applyFill="1" applyBorder="1" applyAlignment="1">
      <alignment horizontal="center" vertical="center" wrapText="1"/>
    </xf>
    <xf numFmtId="0" fontId="54" fillId="64" borderId="1" xfId="0" applyFont="1" applyFill="1" applyBorder="1" applyAlignment="1">
      <alignment horizontal="center" vertical="center" wrapText="1"/>
    </xf>
    <xf numFmtId="49" fontId="60" fillId="52" borderId="1" xfId="1" applyNumberFormat="1" applyFont="1" applyFill="1" applyBorder="1" applyAlignment="1">
      <alignment horizontal="center" vertical="center"/>
    </xf>
    <xf numFmtId="0" fontId="28" fillId="4" borderId="16" xfId="0" applyFont="1" applyFill="1" applyBorder="1" applyAlignment="1">
      <alignment horizontal="center" vertical="center" wrapText="1"/>
    </xf>
    <xf numFmtId="0" fontId="28" fillId="18" borderId="1" xfId="0" applyFont="1" applyFill="1" applyBorder="1" applyAlignment="1">
      <alignment horizontal="center" vertical="center" wrapText="1"/>
    </xf>
    <xf numFmtId="0" fontId="28" fillId="18" borderId="16" xfId="0" applyFont="1" applyFill="1" applyBorder="1" applyAlignment="1">
      <alignment horizontal="center" vertical="center" wrapText="1"/>
    </xf>
    <xf numFmtId="49" fontId="2" fillId="65" borderId="1" xfId="0" applyNumberFormat="1" applyFont="1" applyFill="1" applyBorder="1" applyAlignment="1">
      <alignment horizontal="center" vertical="center" wrapText="1"/>
    </xf>
    <xf numFmtId="49" fontId="4" fillId="58" borderId="1" xfId="0" applyNumberFormat="1" applyFont="1" applyFill="1" applyBorder="1" applyAlignment="1">
      <alignment horizontal="center" vertical="center"/>
    </xf>
    <xf numFmtId="0" fontId="18" fillId="64" borderId="1" xfId="0" applyFont="1" applyFill="1" applyBorder="1" applyAlignment="1">
      <alignment horizontal="center" vertical="center"/>
    </xf>
    <xf numFmtId="0" fontId="18" fillId="64" borderId="16" xfId="0" applyFont="1" applyFill="1" applyBorder="1" applyAlignment="1">
      <alignment horizontal="center" vertical="center"/>
    </xf>
    <xf numFmtId="0" fontId="6" fillId="64" borderId="1" xfId="0" applyFont="1" applyFill="1" applyBorder="1" applyAlignment="1">
      <alignment horizontal="center" vertical="center"/>
    </xf>
    <xf numFmtId="49" fontId="2" fillId="66" borderId="1" xfId="0" applyNumberFormat="1" applyFont="1" applyFill="1" applyBorder="1" applyAlignment="1">
      <alignment horizontal="center" vertical="center" wrapText="1"/>
    </xf>
    <xf numFmtId="49" fontId="18" fillId="66" borderId="1" xfId="0" applyNumberFormat="1" applyFont="1" applyFill="1" applyBorder="1" applyAlignment="1">
      <alignment horizontal="center" vertical="center" wrapText="1"/>
    </xf>
    <xf numFmtId="0" fontId="18" fillId="67" borderId="1" xfId="0" applyFont="1" applyFill="1" applyBorder="1" applyAlignment="1">
      <alignment horizontal="center" vertical="center" wrapText="1"/>
    </xf>
    <xf numFmtId="0" fontId="63" fillId="67" borderId="16" xfId="0" applyFont="1" applyFill="1" applyBorder="1" applyAlignment="1">
      <alignment horizontal="center" vertical="center" wrapText="1"/>
    </xf>
    <xf numFmtId="0" fontId="54" fillId="67" borderId="1" xfId="0" applyFont="1" applyFill="1" applyBorder="1" applyAlignment="1">
      <alignment horizontal="center" vertical="center" wrapText="1"/>
    </xf>
    <xf numFmtId="49" fontId="2" fillId="52" borderId="1" xfId="0" applyNumberFormat="1" applyFont="1" applyFill="1" applyBorder="1" applyAlignment="1">
      <alignment horizontal="center" vertical="center"/>
    </xf>
    <xf numFmtId="0" fontId="63" fillId="67" borderId="1" xfId="0" applyFont="1" applyFill="1" applyBorder="1" applyAlignment="1">
      <alignment horizontal="center" vertical="center" wrapText="1"/>
    </xf>
    <xf numFmtId="167" fontId="60" fillId="52" borderId="1" xfId="1" applyFont="1" applyFill="1" applyBorder="1" applyAlignment="1">
      <alignment horizontal="center" vertical="center"/>
    </xf>
    <xf numFmtId="0" fontId="4" fillId="52" borderId="1" xfId="0" applyFont="1" applyFill="1" applyBorder="1" applyAlignment="1">
      <alignment horizontal="center" vertical="center"/>
    </xf>
    <xf numFmtId="167" fontId="60" fillId="68" borderId="1" xfId="1" applyFont="1" applyFill="1" applyBorder="1" applyAlignment="1">
      <alignment horizontal="center" vertical="center"/>
    </xf>
    <xf numFmtId="49" fontId="4" fillId="64" borderId="1" xfId="0" applyNumberFormat="1" applyFont="1" applyFill="1" applyBorder="1" applyAlignment="1">
      <alignment horizontal="center" vertical="center"/>
    </xf>
    <xf numFmtId="49" fontId="63" fillId="64" borderId="1" xfId="0" applyNumberFormat="1" applyFont="1" applyFill="1" applyBorder="1" applyAlignment="1">
      <alignment horizontal="center" vertical="center" wrapText="1"/>
    </xf>
    <xf numFmtId="0" fontId="63" fillId="64" borderId="1" xfId="0" applyFont="1" applyFill="1" applyBorder="1" applyAlignment="1">
      <alignment horizontal="center" vertical="center"/>
    </xf>
    <xf numFmtId="0" fontId="63" fillId="64" borderId="16" xfId="0" applyFont="1" applyFill="1" applyBorder="1" applyAlignment="1">
      <alignment horizontal="center" vertical="center"/>
    </xf>
    <xf numFmtId="0" fontId="54" fillId="64" borderId="1" xfId="0" applyFont="1" applyFill="1" applyBorder="1" applyAlignment="1">
      <alignment horizontal="center" vertical="center"/>
    </xf>
    <xf numFmtId="49" fontId="60" fillId="69" borderId="1" xfId="1" applyNumberFormat="1" applyFont="1" applyFill="1" applyBorder="1" applyAlignment="1">
      <alignment horizontal="center" vertical="center"/>
    </xf>
    <xf numFmtId="49" fontId="64" fillId="67" borderId="1" xfId="1" applyNumberFormat="1" applyFont="1" applyFill="1" applyBorder="1" applyAlignment="1">
      <alignment horizontal="center" vertical="center" wrapText="1"/>
    </xf>
    <xf numFmtId="167" fontId="64" fillId="67" borderId="1" xfId="1" applyFont="1" applyFill="1" applyBorder="1" applyAlignment="1">
      <alignment horizontal="center" vertical="center"/>
    </xf>
    <xf numFmtId="167" fontId="64" fillId="67" borderId="16" xfId="1" applyFont="1" applyFill="1" applyBorder="1" applyAlignment="1">
      <alignment horizontal="center" vertical="center"/>
    </xf>
    <xf numFmtId="167" fontId="55" fillId="67" borderId="1" xfId="1" applyFont="1" applyFill="1" applyBorder="1" applyAlignment="1">
      <alignment horizontal="center" vertical="center"/>
    </xf>
    <xf numFmtId="49" fontId="4" fillId="66" borderId="1" xfId="0" applyNumberFormat="1" applyFont="1" applyFill="1" applyBorder="1" applyAlignment="1">
      <alignment horizontal="center" vertical="center"/>
    </xf>
    <xf numFmtId="49" fontId="18" fillId="67" borderId="1" xfId="0" applyNumberFormat="1" applyFont="1" applyFill="1" applyBorder="1" applyAlignment="1">
      <alignment horizontal="center" vertical="center" wrapText="1"/>
    </xf>
    <xf numFmtId="0" fontId="18" fillId="67" borderId="1" xfId="0" applyFont="1" applyFill="1" applyBorder="1" applyAlignment="1">
      <alignment horizontal="center" vertical="center"/>
    </xf>
    <xf numFmtId="0" fontId="18" fillId="67" borderId="16" xfId="0" applyFont="1" applyFill="1" applyBorder="1" applyAlignment="1">
      <alignment horizontal="center" vertical="center"/>
    </xf>
    <xf numFmtId="0" fontId="6" fillId="67" borderId="1" xfId="0" applyFont="1" applyFill="1" applyBorder="1" applyAlignment="1">
      <alignment horizontal="center" vertical="center"/>
    </xf>
    <xf numFmtId="49" fontId="4" fillId="22" borderId="1" xfId="0" applyNumberFormat="1" applyFont="1" applyFill="1" applyBorder="1" applyAlignment="1">
      <alignment horizontal="center" vertical="center"/>
    </xf>
    <xf numFmtId="49" fontId="64" fillId="22" borderId="1" xfId="1" applyNumberFormat="1" applyFont="1" applyFill="1" applyBorder="1" applyAlignment="1">
      <alignment horizontal="center" vertical="center" wrapText="1"/>
    </xf>
    <xf numFmtId="0" fontId="63" fillId="22" borderId="1" xfId="0" applyFont="1" applyFill="1" applyBorder="1" applyAlignment="1">
      <alignment horizontal="center" vertical="center" wrapText="1"/>
    </xf>
    <xf numFmtId="0" fontId="18" fillId="22" borderId="16" xfId="0" applyFont="1" applyFill="1" applyBorder="1" applyAlignment="1">
      <alignment horizontal="center" vertical="center"/>
    </xf>
    <xf numFmtId="0" fontId="18" fillId="22" borderId="1" xfId="0" applyFont="1" applyFill="1" applyBorder="1" applyAlignment="1">
      <alignment horizontal="center" vertical="center" wrapText="1"/>
    </xf>
    <xf numFmtId="0" fontId="6" fillId="22" borderId="1" xfId="0" applyFont="1" applyFill="1" applyBorder="1" applyAlignment="1">
      <alignment horizontal="center" vertical="center"/>
    </xf>
    <xf numFmtId="49" fontId="2" fillId="67" borderId="1" xfId="0" applyNumberFormat="1" applyFont="1" applyFill="1" applyBorder="1" applyAlignment="1">
      <alignment horizontal="center" vertical="center"/>
    </xf>
    <xf numFmtId="0" fontId="18" fillId="67" borderId="16" xfId="0" applyFont="1" applyFill="1" applyBorder="1" applyAlignment="1">
      <alignment horizontal="center" vertical="center" wrapText="1"/>
    </xf>
    <xf numFmtId="0" fontId="6" fillId="67" borderId="1" xfId="0" applyFont="1" applyFill="1" applyBorder="1" applyAlignment="1">
      <alignment horizontal="center" vertical="center" wrapText="1"/>
    </xf>
    <xf numFmtId="0" fontId="18" fillId="64" borderId="16" xfId="0" applyFont="1" applyFill="1" applyBorder="1" applyAlignment="1">
      <alignment horizontal="center" vertical="center" wrapText="1"/>
    </xf>
    <xf numFmtId="0" fontId="6" fillId="64" borderId="1" xfId="0" applyFont="1" applyFill="1" applyBorder="1" applyAlignment="1">
      <alignment horizontal="center" vertical="center" wrapText="1"/>
    </xf>
    <xf numFmtId="49" fontId="4" fillId="10" borderId="24" xfId="0" applyNumberFormat="1" applyFont="1" applyFill="1" applyBorder="1" applyAlignment="1">
      <alignment horizontal="center" vertical="center"/>
    </xf>
    <xf numFmtId="14" fontId="22" fillId="26" borderId="1" xfId="0" applyNumberFormat="1" applyFont="1" applyFill="1" applyBorder="1" applyAlignment="1">
      <alignment horizontal="center" vertical="center"/>
    </xf>
    <xf numFmtId="0" fontId="19" fillId="14" borderId="1" xfId="0" applyFont="1" applyFill="1" applyBorder="1" applyAlignment="1">
      <alignment vertical="center" wrapText="1"/>
    </xf>
    <xf numFmtId="49" fontId="63" fillId="67" borderId="1" xfId="0" applyNumberFormat="1" applyFont="1" applyFill="1" applyBorder="1" applyAlignment="1">
      <alignment horizontal="center" vertical="center" wrapText="1"/>
    </xf>
    <xf numFmtId="0" fontId="63" fillId="67" borderId="1" xfId="0" applyFont="1" applyFill="1" applyBorder="1" applyAlignment="1">
      <alignment horizontal="center" vertical="center"/>
    </xf>
    <xf numFmtId="0" fontId="63" fillId="67" borderId="16" xfId="0" applyFont="1" applyFill="1" applyBorder="1" applyAlignment="1">
      <alignment horizontal="center" vertical="center"/>
    </xf>
    <xf numFmtId="0" fontId="54" fillId="67" borderId="1" xfId="0" applyFont="1" applyFill="1" applyBorder="1" applyAlignment="1">
      <alignment horizontal="center" vertical="center"/>
    </xf>
    <xf numFmtId="0" fontId="2" fillId="64" borderId="1" xfId="0" applyFont="1" applyFill="1" applyBorder="1" applyAlignment="1">
      <alignment horizontal="center" vertical="center"/>
    </xf>
    <xf numFmtId="0" fontId="18" fillId="0" borderId="1" xfId="0" applyFont="1" applyBorder="1" applyAlignment="1">
      <alignment horizontal="center"/>
    </xf>
    <xf numFmtId="49" fontId="18" fillId="70" borderId="1" xfId="0" applyNumberFormat="1" applyFont="1" applyFill="1" applyBorder="1" applyAlignment="1">
      <alignment horizontal="center" vertical="center" wrapText="1"/>
    </xf>
    <xf numFmtId="0" fontId="18" fillId="70" borderId="1" xfId="0" applyFont="1" applyFill="1" applyBorder="1" applyAlignment="1">
      <alignment horizontal="center" vertical="center"/>
    </xf>
    <xf numFmtId="0" fontId="18" fillId="70" borderId="16" xfId="0" applyFont="1" applyFill="1" applyBorder="1" applyAlignment="1">
      <alignment horizontal="center" vertical="center"/>
    </xf>
    <xf numFmtId="0" fontId="6" fillId="70" borderId="1" xfId="0" applyFont="1" applyFill="1" applyBorder="1" applyAlignment="1">
      <alignment horizontal="center" vertical="center"/>
    </xf>
    <xf numFmtId="49" fontId="2" fillId="58" borderId="1" xfId="0" applyNumberFormat="1" applyFont="1" applyFill="1" applyBorder="1" applyAlignment="1">
      <alignment horizontal="center" vertical="center" wrapText="1"/>
    </xf>
    <xf numFmtId="0" fontId="18" fillId="14" borderId="1" xfId="0" applyFont="1" applyFill="1" applyBorder="1" applyAlignment="1">
      <alignment horizontal="center" vertical="center" wrapText="1"/>
    </xf>
    <xf numFmtId="0" fontId="63" fillId="14" borderId="1" xfId="0" applyFont="1" applyFill="1" applyBorder="1" applyAlignment="1">
      <alignment horizontal="center" vertical="center"/>
    </xf>
    <xf numFmtId="49" fontId="2" fillId="64" borderId="1" xfId="0" applyNumberFormat="1" applyFont="1" applyFill="1" applyBorder="1" applyAlignment="1">
      <alignment horizontal="center" vertical="center"/>
    </xf>
    <xf numFmtId="0" fontId="18" fillId="67" borderId="1" xfId="0" applyFont="1" applyFill="1" applyBorder="1" applyAlignment="1">
      <alignment horizontal="center"/>
    </xf>
    <xf numFmtId="0" fontId="18" fillId="0" borderId="1" xfId="0" applyFont="1" applyBorder="1" applyAlignment="1">
      <alignment horizontal="left" vertical="center" wrapText="1"/>
    </xf>
    <xf numFmtId="0" fontId="4" fillId="11" borderId="41" xfId="0" applyFont="1" applyFill="1" applyBorder="1" applyAlignment="1">
      <alignment horizontal="center" vertical="center"/>
    </xf>
    <xf numFmtId="0" fontId="4" fillId="3" borderId="45" xfId="0" applyFont="1" applyFill="1" applyBorder="1" applyAlignment="1">
      <alignment horizontal="center" vertical="center"/>
    </xf>
    <xf numFmtId="0" fontId="4" fillId="10" borderId="43" xfId="0" applyFont="1" applyFill="1" applyBorder="1" applyAlignment="1">
      <alignment horizontal="center" vertical="center"/>
    </xf>
    <xf numFmtId="0" fontId="68" fillId="20" borderId="43" xfId="0" applyFont="1" applyFill="1" applyBorder="1" applyAlignment="1">
      <alignment horizontal="center" vertical="center"/>
    </xf>
    <xf numFmtId="14" fontId="4" fillId="3" borderId="24" xfId="0" applyNumberFormat="1" applyFont="1" applyFill="1" applyBorder="1" applyAlignment="1">
      <alignment horizontal="center" vertical="center"/>
    </xf>
    <xf numFmtId="20" fontId="4" fillId="3" borderId="24" xfId="0" applyNumberFormat="1" applyFont="1" applyFill="1" applyBorder="1" applyAlignment="1">
      <alignment horizontal="center" vertical="center"/>
    </xf>
    <xf numFmtId="49" fontId="4" fillId="5" borderId="25" xfId="0" applyNumberFormat="1" applyFont="1" applyFill="1" applyBorder="1" applyAlignment="1">
      <alignment horizontal="center" vertical="center"/>
    </xf>
    <xf numFmtId="49" fontId="4" fillId="5" borderId="24" xfId="0" applyNumberFormat="1" applyFont="1" applyFill="1" applyBorder="1" applyAlignment="1">
      <alignment horizontal="center" vertical="center"/>
    </xf>
    <xf numFmtId="20" fontId="2" fillId="10" borderId="41" xfId="0" applyNumberFormat="1" applyFont="1" applyFill="1" applyBorder="1" applyAlignment="1">
      <alignment horizontal="center" vertical="center"/>
    </xf>
    <xf numFmtId="12" fontId="4" fillId="0" borderId="41" xfId="0" applyNumberFormat="1" applyFont="1" applyBorder="1" applyAlignment="1">
      <alignment horizontal="center" vertical="center"/>
    </xf>
    <xf numFmtId="49" fontId="4" fillId="10" borderId="41" xfId="0" applyNumberFormat="1" applyFont="1" applyFill="1" applyBorder="1" applyAlignment="1">
      <alignment horizontal="center" vertical="center"/>
    </xf>
    <xf numFmtId="49" fontId="4" fillId="3" borderId="41" xfId="0" applyNumberFormat="1" applyFont="1" applyFill="1" applyBorder="1" applyAlignment="1">
      <alignment horizontal="center" vertical="center"/>
    </xf>
    <xf numFmtId="14" fontId="4" fillId="0" borderId="42" xfId="0" applyNumberFormat="1" applyFont="1" applyBorder="1" applyAlignment="1">
      <alignment horizontal="center" vertical="center"/>
    </xf>
    <xf numFmtId="49" fontId="18" fillId="6" borderId="1" xfId="0" applyNumberFormat="1" applyFont="1" applyFill="1" applyBorder="1" applyAlignment="1">
      <alignment horizontal="center" vertical="center" wrapText="1"/>
    </xf>
    <xf numFmtId="0" fontId="4" fillId="3" borderId="43" xfId="0" applyFont="1" applyFill="1" applyBorder="1" applyAlignment="1">
      <alignment horizontal="center" vertical="center"/>
    </xf>
    <xf numFmtId="14" fontId="4" fillId="3" borderId="25" xfId="0" applyNumberFormat="1" applyFont="1" applyFill="1" applyBorder="1" applyAlignment="1">
      <alignment horizontal="center" vertical="center"/>
    </xf>
    <xf numFmtId="14" fontId="4" fillId="10" borderId="41" xfId="0" applyNumberFormat="1" applyFont="1" applyFill="1" applyBorder="1" applyAlignment="1">
      <alignment horizontal="center" vertical="center"/>
    </xf>
    <xf numFmtId="20" fontId="4" fillId="3" borderId="25" xfId="0" applyNumberFormat="1" applyFont="1" applyFill="1" applyBorder="1" applyAlignment="1">
      <alignment horizontal="center" vertical="center"/>
    </xf>
    <xf numFmtId="165" fontId="4" fillId="10" borderId="41" xfId="0" applyNumberFormat="1" applyFont="1" applyFill="1" applyBorder="1" applyAlignment="1">
      <alignment horizontal="center" vertical="center"/>
    </xf>
    <xf numFmtId="49" fontId="2" fillId="5" borderId="41" xfId="0" applyNumberFormat="1" applyFont="1" applyFill="1" applyBorder="1" applyAlignment="1">
      <alignment horizontal="center" vertical="center"/>
    </xf>
    <xf numFmtId="49" fontId="4" fillId="5" borderId="41" xfId="0" applyNumberFormat="1" applyFont="1" applyFill="1" applyBorder="1" applyAlignment="1">
      <alignment horizontal="center" vertical="center"/>
    </xf>
    <xf numFmtId="49" fontId="4" fillId="4" borderId="41" xfId="0" applyNumberFormat="1" applyFont="1" applyFill="1" applyBorder="1" applyAlignment="1">
      <alignment horizontal="center" vertical="center"/>
    </xf>
    <xf numFmtId="49" fontId="4" fillId="10" borderId="25" xfId="0" applyNumberFormat="1" applyFont="1" applyFill="1" applyBorder="1" applyAlignment="1">
      <alignment horizontal="center" vertical="center"/>
    </xf>
    <xf numFmtId="49" fontId="4" fillId="3" borderId="24" xfId="0" applyNumberFormat="1" applyFont="1" applyFill="1" applyBorder="1" applyAlignment="1">
      <alignment horizontal="center" vertical="center"/>
    </xf>
    <xf numFmtId="0" fontId="6" fillId="10" borderId="25" xfId="0" applyFont="1" applyFill="1" applyBorder="1" applyAlignment="1">
      <alignment horizontal="center" vertical="center" wrapText="1"/>
    </xf>
    <xf numFmtId="49" fontId="4" fillId="53" borderId="1" xfId="0" applyNumberFormat="1" applyFont="1" applyFill="1" applyBorder="1" applyAlignment="1">
      <alignment horizontal="center" vertical="center"/>
    </xf>
    <xf numFmtId="0" fontId="77" fillId="10" borderId="1" xfId="0" applyFont="1" applyFill="1" applyBorder="1" applyAlignment="1">
      <alignment horizontal="center" vertical="center" wrapText="1"/>
    </xf>
    <xf numFmtId="0" fontId="2" fillId="10" borderId="24" xfId="0" applyFont="1" applyFill="1" applyBorder="1" applyAlignment="1">
      <alignment horizontal="center" vertical="center"/>
    </xf>
    <xf numFmtId="14" fontId="4" fillId="10" borderId="43" xfId="0" applyNumberFormat="1" applyFont="1" applyFill="1" applyBorder="1" applyAlignment="1">
      <alignment horizontal="center" vertical="center"/>
    </xf>
    <xf numFmtId="0" fontId="63" fillId="10" borderId="48" xfId="0" applyFont="1" applyFill="1" applyBorder="1" applyAlignment="1">
      <alignment horizontal="center" vertical="center" wrapText="1"/>
    </xf>
    <xf numFmtId="0" fontId="63" fillId="10" borderId="41" xfId="0" applyFont="1" applyFill="1" applyBorder="1" applyAlignment="1">
      <alignment horizontal="center" vertical="center" wrapText="1"/>
    </xf>
    <xf numFmtId="0" fontId="54" fillId="10" borderId="41" xfId="0" applyFont="1" applyFill="1" applyBorder="1" applyAlignment="1">
      <alignment horizontal="center" vertical="center" wrapText="1"/>
    </xf>
    <xf numFmtId="0" fontId="6" fillId="10" borderId="42" xfId="0" applyFont="1" applyFill="1" applyBorder="1" applyAlignment="1">
      <alignment vertical="center"/>
    </xf>
    <xf numFmtId="49" fontId="60" fillId="60" borderId="1" xfId="1" applyNumberFormat="1" applyFont="1" applyFill="1" applyBorder="1" applyAlignment="1">
      <alignment horizontal="center" vertical="center" wrapText="1"/>
    </xf>
    <xf numFmtId="20" fontId="2" fillId="10" borderId="25" xfId="0" applyNumberFormat="1" applyFont="1" applyFill="1" applyBorder="1" applyAlignment="1">
      <alignment horizontal="center" vertical="center"/>
    </xf>
    <xf numFmtId="49" fontId="4" fillId="4" borderId="43" xfId="0" applyNumberFormat="1" applyFont="1" applyFill="1" applyBorder="1" applyAlignment="1">
      <alignment horizontal="center" vertical="center"/>
    </xf>
    <xf numFmtId="49" fontId="4" fillId="5" borderId="43" xfId="0" applyNumberFormat="1" applyFont="1" applyFill="1" applyBorder="1" applyAlignment="1">
      <alignment horizontal="center" vertical="center"/>
    </xf>
    <xf numFmtId="0" fontId="2" fillId="52" borderId="1" xfId="0" applyFont="1" applyFill="1" applyBorder="1" applyAlignment="1">
      <alignment horizontal="center" vertical="center" wrapText="1"/>
    </xf>
    <xf numFmtId="49" fontId="4" fillId="71" borderId="1" xfId="0" applyNumberFormat="1" applyFont="1" applyFill="1" applyBorder="1" applyAlignment="1">
      <alignment horizontal="center" vertical="center"/>
    </xf>
    <xf numFmtId="49" fontId="60" fillId="53" borderId="1" xfId="1" applyNumberFormat="1" applyFont="1" applyFill="1" applyBorder="1" applyAlignment="1">
      <alignment horizontal="center" vertical="center"/>
    </xf>
    <xf numFmtId="0" fontId="22" fillId="4" borderId="1" xfId="0" applyFont="1" applyFill="1" applyBorder="1" applyAlignment="1">
      <alignment horizontal="center" vertical="center"/>
    </xf>
    <xf numFmtId="168" fontId="60" fillId="27" borderId="1" xfId="1" applyNumberFormat="1" applyFont="1" applyFill="1" applyBorder="1" applyAlignment="1">
      <alignment horizontal="center" vertical="center"/>
    </xf>
    <xf numFmtId="49" fontId="4" fillId="6" borderId="1" xfId="0" applyNumberFormat="1" applyFont="1" applyFill="1" applyBorder="1" applyAlignment="1">
      <alignment horizontal="center" vertical="center"/>
    </xf>
    <xf numFmtId="49" fontId="28" fillId="13" borderId="1" xfId="0" applyNumberFormat="1" applyFont="1" applyFill="1" applyBorder="1" applyAlignment="1">
      <alignment horizontal="center" vertical="center" wrapText="1"/>
    </xf>
    <xf numFmtId="0" fontId="4" fillId="10" borderId="45" xfId="0" applyFont="1" applyFill="1" applyBorder="1" applyAlignment="1">
      <alignment horizontal="center" vertical="center"/>
    </xf>
    <xf numFmtId="0" fontId="67" fillId="3" borderId="16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7" fillId="3" borderId="1" xfId="0" applyFont="1" applyFill="1" applyBorder="1" applyAlignment="1">
      <alignment horizontal="center" vertical="center" wrapText="1"/>
    </xf>
    <xf numFmtId="49" fontId="64" fillId="51" borderId="1" xfId="1" applyNumberFormat="1" applyFont="1" applyFill="1" applyBorder="1" applyAlignment="1">
      <alignment horizontal="center" vertical="center" wrapText="1"/>
    </xf>
    <xf numFmtId="0" fontId="63" fillId="18" borderId="48" xfId="0" applyFont="1" applyFill="1" applyBorder="1" applyAlignment="1">
      <alignment horizontal="center" vertical="center" wrapText="1"/>
    </xf>
    <xf numFmtId="0" fontId="63" fillId="18" borderId="41" xfId="0" applyFont="1" applyFill="1" applyBorder="1" applyAlignment="1">
      <alignment horizontal="center" vertical="center" wrapText="1"/>
    </xf>
    <xf numFmtId="0" fontId="54" fillId="18" borderId="41" xfId="0" applyFont="1" applyFill="1" applyBorder="1" applyAlignment="1">
      <alignment horizontal="center" vertical="center" wrapText="1"/>
    </xf>
    <xf numFmtId="167" fontId="64" fillId="7" borderId="1" xfId="1" applyFont="1" applyFill="1" applyBorder="1" applyAlignment="1">
      <alignment horizontal="center" vertical="center" wrapText="1"/>
    </xf>
    <xf numFmtId="167" fontId="60" fillId="7" borderId="1" xfId="1" applyFont="1" applyFill="1" applyBorder="1" applyAlignment="1">
      <alignment horizontal="center" vertical="center"/>
    </xf>
    <xf numFmtId="49" fontId="63" fillId="22" borderId="1" xfId="0" applyNumberFormat="1" applyFont="1" applyFill="1" applyBorder="1" applyAlignment="1">
      <alignment horizontal="center" vertical="center" wrapText="1"/>
    </xf>
    <xf numFmtId="0" fontId="63" fillId="22" borderId="16" xfId="0" applyFont="1" applyFill="1" applyBorder="1" applyAlignment="1">
      <alignment horizontal="center" vertical="center" wrapText="1"/>
    </xf>
    <xf numFmtId="0" fontId="54" fillId="22" borderId="1" xfId="0" applyFont="1" applyFill="1" applyBorder="1" applyAlignment="1">
      <alignment horizontal="center" vertical="center" wrapText="1"/>
    </xf>
    <xf numFmtId="49" fontId="4" fillId="67" borderId="1" xfId="0" applyNumberFormat="1" applyFont="1" applyFill="1" applyBorder="1" applyAlignment="1">
      <alignment horizontal="center" vertical="center"/>
    </xf>
    <xf numFmtId="49" fontId="4" fillId="18" borderId="1" xfId="1" applyNumberFormat="1" applyFont="1" applyFill="1" applyBorder="1" applyAlignment="1">
      <alignment horizontal="center" vertical="center"/>
    </xf>
    <xf numFmtId="0" fontId="6" fillId="0" borderId="14" xfId="0" applyFont="1" applyBorder="1" applyAlignment="1">
      <alignment horizontal="right" vertical="center" wrapText="1"/>
    </xf>
    <xf numFmtId="0" fontId="2" fillId="11" borderId="14" xfId="0" applyFont="1" applyFill="1" applyBorder="1" applyAlignment="1">
      <alignment horizontal="center" vertical="center"/>
    </xf>
    <xf numFmtId="49" fontId="18" fillId="16" borderId="1" xfId="0" applyNumberFormat="1" applyFont="1" applyFill="1" applyBorder="1" applyAlignment="1">
      <alignment horizontal="center" vertical="center" wrapText="1"/>
    </xf>
    <xf numFmtId="0" fontId="18" fillId="16" borderId="1" xfId="0" applyFont="1" applyFill="1" applyBorder="1" applyAlignment="1">
      <alignment horizontal="center" vertical="center"/>
    </xf>
    <xf numFmtId="0" fontId="18" fillId="16" borderId="16" xfId="0" applyFont="1" applyFill="1" applyBorder="1" applyAlignment="1">
      <alignment horizontal="center" vertical="center"/>
    </xf>
    <xf numFmtId="0" fontId="6" fillId="16" borderId="1" xfId="0" applyFont="1" applyFill="1" applyBorder="1" applyAlignment="1">
      <alignment horizontal="center" vertical="center"/>
    </xf>
    <xf numFmtId="49" fontId="64" fillId="7" borderId="1" xfId="1" applyNumberFormat="1" applyFont="1" applyFill="1" applyBorder="1" applyAlignment="1">
      <alignment horizontal="center" vertical="center" wrapText="1"/>
    </xf>
    <xf numFmtId="0" fontId="63" fillId="10" borderId="65" xfId="0" applyFont="1" applyFill="1" applyBorder="1" applyAlignment="1">
      <alignment horizontal="center" vertical="center" wrapText="1"/>
    </xf>
    <xf numFmtId="0" fontId="18" fillId="3" borderId="0" xfId="0" applyFont="1" applyFill="1" applyAlignment="1">
      <alignment horizontal="center" vertical="center" wrapText="1"/>
    </xf>
    <xf numFmtId="0" fontId="6" fillId="0" borderId="41" xfId="0" applyFont="1" applyBorder="1"/>
    <xf numFmtId="14" fontId="4" fillId="3" borderId="43" xfId="0" applyNumberFormat="1" applyFont="1" applyFill="1" applyBorder="1" applyAlignment="1">
      <alignment horizontal="center" vertical="center"/>
    </xf>
    <xf numFmtId="20" fontId="4" fillId="3" borderId="43" xfId="0" applyNumberFormat="1" applyFont="1" applyFill="1" applyBorder="1" applyAlignment="1">
      <alignment horizontal="center" vertical="center"/>
    </xf>
    <xf numFmtId="14" fontId="2" fillId="0" borderId="42" xfId="0" applyNumberFormat="1" applyFont="1" applyBorder="1" applyAlignment="1">
      <alignment horizontal="center" vertical="center"/>
    </xf>
    <xf numFmtId="0" fontId="18" fillId="10" borderId="41" xfId="0" applyFont="1" applyFill="1" applyBorder="1" applyAlignment="1">
      <alignment horizontal="center" vertical="center" wrapText="1"/>
    </xf>
    <xf numFmtId="0" fontId="63" fillId="10" borderId="43" xfId="0" applyFont="1" applyFill="1" applyBorder="1" applyAlignment="1">
      <alignment horizontal="center" vertical="center" wrapText="1"/>
    </xf>
    <xf numFmtId="0" fontId="6" fillId="10" borderId="41" xfId="0" applyFont="1" applyFill="1" applyBorder="1" applyAlignment="1">
      <alignment horizontal="center" vertical="center" wrapText="1"/>
    </xf>
    <xf numFmtId="0" fontId="54" fillId="10" borderId="43" xfId="0" applyFont="1" applyFill="1" applyBorder="1" applyAlignment="1">
      <alignment horizontal="center" vertical="center" wrapText="1"/>
    </xf>
    <xf numFmtId="49" fontId="4" fillId="3" borderId="43" xfId="0" applyNumberFormat="1" applyFont="1" applyFill="1" applyBorder="1" applyAlignment="1">
      <alignment horizontal="center" vertical="center"/>
    </xf>
    <xf numFmtId="0" fontId="54" fillId="3" borderId="43" xfId="0" applyFont="1" applyFill="1" applyBorder="1" applyAlignment="1">
      <alignment horizontal="center" vertical="center" wrapText="1"/>
    </xf>
    <xf numFmtId="167" fontId="55" fillId="0" borderId="14" xfId="1" applyFont="1" applyBorder="1" applyAlignment="1">
      <alignment horizontal="center" vertical="center" wrapText="1"/>
    </xf>
    <xf numFmtId="49" fontId="63" fillId="40" borderId="1" xfId="1" applyNumberFormat="1" applyFont="1" applyFill="1" applyBorder="1" applyAlignment="1">
      <alignment horizontal="center" vertical="center" wrapText="1"/>
    </xf>
    <xf numFmtId="0" fontId="63" fillId="4" borderId="1" xfId="0" applyFont="1" applyFill="1" applyBorder="1" applyAlignment="1">
      <alignment horizontal="center" vertical="center"/>
    </xf>
    <xf numFmtId="164" fontId="64" fillId="35" borderId="1" xfId="2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20" fontId="2" fillId="0" borderId="1" xfId="0" applyNumberFormat="1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49" fontId="2" fillId="4" borderId="1" xfId="0" applyNumberFormat="1" applyFont="1" applyFill="1" applyBorder="1" applyAlignment="1">
      <alignment horizontal="center"/>
    </xf>
    <xf numFmtId="12" fontId="2" fillId="10" borderId="1" xfId="0" applyNumberFormat="1" applyFont="1" applyFill="1" applyBorder="1" applyAlignment="1">
      <alignment horizontal="center"/>
    </xf>
    <xf numFmtId="14" fontId="2" fillId="10" borderId="14" xfId="0" applyNumberFormat="1" applyFont="1" applyFill="1" applyBorder="1" applyAlignment="1">
      <alignment horizontal="center"/>
    </xf>
    <xf numFmtId="49" fontId="2" fillId="23" borderId="1" xfId="0" applyNumberFormat="1" applyFont="1" applyFill="1" applyBorder="1" applyAlignment="1">
      <alignment horizontal="center"/>
    </xf>
    <xf numFmtId="0" fontId="2" fillId="10" borderId="45" xfId="0" applyFont="1" applyFill="1" applyBorder="1" applyAlignment="1">
      <alignment horizontal="center" vertical="center"/>
    </xf>
    <xf numFmtId="0" fontId="2" fillId="10" borderId="41" xfId="0" applyFont="1" applyFill="1" applyBorder="1"/>
    <xf numFmtId="0" fontId="22" fillId="20" borderId="24" xfId="0" applyFont="1" applyFill="1" applyBorder="1" applyAlignment="1">
      <alignment horizontal="center" vertical="center"/>
    </xf>
    <xf numFmtId="14" fontId="4" fillId="10" borderId="24" xfId="0" applyNumberFormat="1" applyFont="1" applyFill="1" applyBorder="1" applyAlignment="1">
      <alignment horizontal="center" vertical="center"/>
    </xf>
    <xf numFmtId="20" fontId="2" fillId="10" borderId="24" xfId="0" applyNumberFormat="1" applyFont="1" applyFill="1" applyBorder="1" applyAlignment="1">
      <alignment horizontal="center" vertical="center"/>
    </xf>
    <xf numFmtId="165" fontId="2" fillId="10" borderId="41" xfId="0" applyNumberFormat="1" applyFont="1" applyFill="1" applyBorder="1" applyAlignment="1">
      <alignment horizontal="center" vertical="center"/>
    </xf>
    <xf numFmtId="49" fontId="2" fillId="12" borderId="1" xfId="0" applyNumberFormat="1" applyFont="1" applyFill="1" applyBorder="1" applyAlignment="1">
      <alignment horizontal="center" vertical="center"/>
    </xf>
    <xf numFmtId="14" fontId="2" fillId="10" borderId="39" xfId="0" applyNumberFormat="1" applyFont="1" applyFill="1" applyBorder="1" applyAlignment="1">
      <alignment horizontal="center" vertical="center"/>
    </xf>
    <xf numFmtId="0" fontId="63" fillId="13" borderId="16" xfId="0" applyFont="1" applyFill="1" applyBorder="1" applyAlignment="1">
      <alignment horizontal="center" vertical="center" wrapText="1"/>
    </xf>
    <xf numFmtId="0" fontId="6" fillId="10" borderId="24" xfId="0" applyFont="1" applyFill="1" applyBorder="1" applyAlignment="1">
      <alignment horizontal="center" vertical="center" wrapText="1"/>
    </xf>
    <xf numFmtId="0" fontId="54" fillId="10" borderId="14" xfId="0" applyFont="1" applyFill="1" applyBorder="1" applyAlignment="1">
      <alignment horizontal="center" vertical="center" wrapText="1"/>
    </xf>
    <xf numFmtId="167" fontId="60" fillId="9" borderId="1" xfId="1" applyFont="1" applyFill="1" applyBorder="1" applyAlignment="1">
      <alignment horizontal="center" vertical="center"/>
    </xf>
    <xf numFmtId="0" fontId="68" fillId="9" borderId="1" xfId="0" applyFont="1" applyFill="1" applyBorder="1" applyAlignment="1">
      <alignment horizontal="center" vertical="center"/>
    </xf>
    <xf numFmtId="14" fontId="60" fillId="9" borderId="1" xfId="1" applyNumberFormat="1" applyFont="1" applyFill="1" applyBorder="1" applyAlignment="1">
      <alignment horizontal="center" vertical="center"/>
    </xf>
    <xf numFmtId="168" fontId="60" fillId="9" borderId="1" xfId="1" applyNumberFormat="1" applyFont="1" applyFill="1" applyBorder="1" applyAlignment="1">
      <alignment horizontal="center" vertical="center"/>
    </xf>
    <xf numFmtId="49" fontId="60" fillId="72" borderId="1" xfId="1" applyNumberFormat="1" applyFont="1" applyFill="1" applyBorder="1" applyAlignment="1">
      <alignment horizontal="center" vertical="center" wrapText="1"/>
    </xf>
    <xf numFmtId="49" fontId="4" fillId="9" borderId="1" xfId="0" applyNumberFormat="1" applyFont="1" applyFill="1" applyBorder="1" applyAlignment="1">
      <alignment horizontal="center" vertical="center"/>
    </xf>
    <xf numFmtId="49" fontId="60" fillId="9" borderId="1" xfId="1" applyNumberFormat="1" applyFont="1" applyFill="1" applyBorder="1" applyAlignment="1">
      <alignment horizontal="center" vertical="center"/>
    </xf>
    <xf numFmtId="14" fontId="60" fillId="9" borderId="14" xfId="1" applyNumberFormat="1" applyFont="1" applyFill="1" applyBorder="1" applyAlignment="1">
      <alignment horizontal="center" vertical="center"/>
    </xf>
    <xf numFmtId="49" fontId="63" fillId="9" borderId="1" xfId="0" applyNumberFormat="1" applyFont="1" applyFill="1" applyBorder="1" applyAlignment="1">
      <alignment horizontal="center" vertical="center" wrapText="1"/>
    </xf>
    <xf numFmtId="167" fontId="64" fillId="72" borderId="1" xfId="1" applyFont="1" applyFill="1" applyBorder="1" applyAlignment="1">
      <alignment horizontal="center" vertical="center" wrapText="1"/>
    </xf>
    <xf numFmtId="0" fontId="63" fillId="4" borderId="16" xfId="0" applyFont="1" applyFill="1" applyBorder="1" applyAlignment="1">
      <alignment horizontal="left" vertical="center" wrapText="1"/>
    </xf>
    <xf numFmtId="0" fontId="18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28" fillId="13" borderId="1" xfId="0" applyFont="1" applyFill="1" applyBorder="1" applyAlignment="1">
      <alignment horizontal="center" vertical="center"/>
    </xf>
    <xf numFmtId="49" fontId="65" fillId="13" borderId="1" xfId="0" applyNumberFormat="1" applyFont="1" applyFill="1" applyBorder="1" applyAlignment="1">
      <alignment horizontal="center" vertical="center" wrapText="1"/>
    </xf>
    <xf numFmtId="167" fontId="63" fillId="13" borderId="1" xfId="1" applyFont="1" applyFill="1" applyBorder="1" applyAlignment="1">
      <alignment horizontal="center" vertical="center"/>
    </xf>
    <xf numFmtId="167" fontId="60" fillId="0" borderId="25" xfId="1" applyFont="1" applyBorder="1" applyAlignment="1">
      <alignment horizontal="center" vertical="center"/>
    </xf>
    <xf numFmtId="14" fontId="4" fillId="26" borderId="1" xfId="0" applyNumberFormat="1" applyFont="1" applyFill="1" applyBorder="1" applyAlignment="1">
      <alignment horizontal="center" vertical="center"/>
    </xf>
    <xf numFmtId="20" fontId="4" fillId="26" borderId="1" xfId="0" applyNumberFormat="1" applyFont="1" applyFill="1" applyBorder="1" applyAlignment="1">
      <alignment horizontal="center" vertical="center"/>
    </xf>
    <xf numFmtId="49" fontId="2" fillId="18" borderId="41" xfId="0" applyNumberFormat="1" applyFont="1" applyFill="1" applyBorder="1" applyAlignment="1">
      <alignment horizontal="center" vertical="center"/>
    </xf>
    <xf numFmtId="1" fontId="4" fillId="0" borderId="41" xfId="0" applyNumberFormat="1" applyFont="1" applyBorder="1" applyAlignment="1">
      <alignment horizontal="center" vertical="center"/>
    </xf>
    <xf numFmtId="167" fontId="64" fillId="0" borderId="36" xfId="1" applyFont="1" applyBorder="1" applyAlignment="1">
      <alignment horizontal="center" vertical="center"/>
    </xf>
    <xf numFmtId="167" fontId="64" fillId="13" borderId="16" xfId="1" applyFont="1" applyFill="1" applyBorder="1" applyAlignment="1">
      <alignment horizontal="center" vertical="center"/>
    </xf>
    <xf numFmtId="167" fontId="64" fillId="0" borderId="24" xfId="1" applyFont="1" applyBorder="1" applyAlignment="1">
      <alignment horizontal="center" vertical="center"/>
    </xf>
    <xf numFmtId="0" fontId="18" fillId="10" borderId="25" xfId="0" applyFont="1" applyFill="1" applyBorder="1" applyAlignment="1">
      <alignment horizontal="center" vertical="center"/>
    </xf>
    <xf numFmtId="0" fontId="18" fillId="10" borderId="24" xfId="0" applyFont="1" applyFill="1" applyBorder="1" applyAlignment="1">
      <alignment horizontal="center" vertical="center"/>
    </xf>
    <xf numFmtId="0" fontId="6" fillId="3" borderId="41" xfId="0" applyFont="1" applyFill="1" applyBorder="1" applyAlignment="1">
      <alignment horizontal="center" vertical="center" wrapText="1"/>
    </xf>
    <xf numFmtId="167" fontId="55" fillId="0" borderId="24" xfId="1" applyFont="1" applyBorder="1" applyAlignment="1">
      <alignment horizontal="center" vertical="center"/>
    </xf>
    <xf numFmtId="0" fontId="6" fillId="10" borderId="25" xfId="0" applyFont="1" applyFill="1" applyBorder="1" applyAlignment="1">
      <alignment horizontal="center" vertical="center"/>
    </xf>
    <xf numFmtId="0" fontId="6" fillId="0" borderId="17" xfId="0" applyFont="1" applyBorder="1" applyAlignment="1">
      <alignment vertical="center"/>
    </xf>
    <xf numFmtId="167" fontId="55" fillId="0" borderId="0" xfId="1" applyFont="1" applyBorder="1" applyAlignment="1">
      <alignment horizontal="center" vertical="center" wrapText="1"/>
    </xf>
    <xf numFmtId="0" fontId="63" fillId="64" borderId="16" xfId="0" applyFont="1" applyFill="1" applyBorder="1" applyAlignment="1">
      <alignment horizontal="left" vertical="center" wrapText="1"/>
    </xf>
    <xf numFmtId="0" fontId="18" fillId="64" borderId="1" xfId="0" applyFont="1" applyFill="1" applyBorder="1" applyAlignment="1">
      <alignment horizontal="left" vertical="center"/>
    </xf>
    <xf numFmtId="0" fontId="6" fillId="64" borderId="1" xfId="0" applyFont="1" applyFill="1" applyBorder="1" applyAlignment="1">
      <alignment horizontal="left" vertical="center"/>
    </xf>
    <xf numFmtId="0" fontId="63" fillId="13" borderId="16" xfId="0" applyFont="1" applyFill="1" applyBorder="1" applyAlignment="1">
      <alignment horizontal="left" vertical="center" wrapText="1"/>
    </xf>
    <xf numFmtId="0" fontId="18" fillId="13" borderId="1" xfId="0" applyFont="1" applyFill="1" applyBorder="1" applyAlignment="1">
      <alignment horizontal="left" vertical="center"/>
    </xf>
    <xf numFmtId="0" fontId="63" fillId="67" borderId="16" xfId="0" applyFont="1" applyFill="1" applyBorder="1" applyAlignment="1">
      <alignment horizontal="left" vertical="center" wrapText="1"/>
    </xf>
    <xf numFmtId="0" fontId="18" fillId="67" borderId="1" xfId="0" applyFont="1" applyFill="1" applyBorder="1" applyAlignment="1">
      <alignment horizontal="left" vertical="center"/>
    </xf>
    <xf numFmtId="0" fontId="6" fillId="67" borderId="1" xfId="0" applyFont="1" applyFill="1" applyBorder="1" applyAlignment="1">
      <alignment horizontal="left" vertical="center"/>
    </xf>
    <xf numFmtId="0" fontId="6" fillId="67" borderId="14" xfId="0" applyFont="1" applyFill="1" applyBorder="1" applyAlignment="1">
      <alignment vertical="center"/>
    </xf>
    <xf numFmtId="0" fontId="0" fillId="0" borderId="0" xfId="0" applyAlignment="1">
      <alignment horizontal="center" vertical="center"/>
    </xf>
    <xf numFmtId="0" fontId="2" fillId="10" borderId="43" xfId="0" applyFont="1" applyFill="1" applyBorder="1" applyAlignment="1">
      <alignment horizontal="center" vertical="center"/>
    </xf>
    <xf numFmtId="167" fontId="60" fillId="10" borderId="41" xfId="1" applyFont="1" applyFill="1" applyBorder="1" applyAlignment="1">
      <alignment horizontal="center" vertical="center"/>
    </xf>
    <xf numFmtId="167" fontId="60" fillId="0" borderId="41" xfId="1" applyFont="1" applyBorder="1" applyAlignment="1">
      <alignment horizontal="center" vertical="center"/>
    </xf>
    <xf numFmtId="165" fontId="4" fillId="10" borderId="25" xfId="0" applyNumberFormat="1" applyFont="1" applyFill="1" applyBorder="1" applyAlignment="1">
      <alignment horizontal="center" vertical="center"/>
    </xf>
    <xf numFmtId="20" fontId="4" fillId="10" borderId="24" xfId="0" applyNumberFormat="1" applyFont="1" applyFill="1" applyBorder="1" applyAlignment="1">
      <alignment horizontal="center" vertical="center"/>
    </xf>
    <xf numFmtId="20" fontId="4" fillId="0" borderId="24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43" xfId="0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 wrapText="1"/>
    </xf>
    <xf numFmtId="14" fontId="2" fillId="3" borderId="43" xfId="0" applyNumberFormat="1" applyFont="1" applyFill="1" applyBorder="1" applyAlignment="1">
      <alignment horizontal="center" vertical="center"/>
    </xf>
    <xf numFmtId="169" fontId="60" fillId="0" borderId="24" xfId="1" applyNumberFormat="1" applyFont="1" applyBorder="1" applyAlignment="1">
      <alignment horizontal="center" vertical="center"/>
    </xf>
    <xf numFmtId="12" fontId="2" fillId="2" borderId="1" xfId="0" applyNumberFormat="1" applyFont="1" applyFill="1" applyBorder="1" applyAlignment="1">
      <alignment horizontal="center" vertical="center" wrapText="1"/>
    </xf>
    <xf numFmtId="49" fontId="4" fillId="10" borderId="46" xfId="0" applyNumberFormat="1" applyFont="1" applyFill="1" applyBorder="1" applyAlignment="1">
      <alignment horizontal="center" vertical="center"/>
    </xf>
    <xf numFmtId="12" fontId="4" fillId="3" borderId="25" xfId="0" applyNumberFormat="1" applyFont="1" applyFill="1" applyBorder="1" applyAlignment="1">
      <alignment horizontal="center" vertical="center"/>
    </xf>
    <xf numFmtId="14" fontId="2" fillId="2" borderId="14" xfId="0" applyNumberFormat="1" applyFont="1" applyFill="1" applyBorder="1" applyAlignment="1">
      <alignment horizontal="center" vertical="center" wrapText="1"/>
    </xf>
    <xf numFmtId="0" fontId="18" fillId="10" borderId="15" xfId="0" applyFont="1" applyFill="1" applyBorder="1" applyAlignment="1">
      <alignment horizontal="center" vertical="center" wrapText="1"/>
    </xf>
    <xf numFmtId="0" fontId="18" fillId="0" borderId="15" xfId="0" applyFont="1" applyBorder="1" applyAlignment="1">
      <alignment horizontal="center" vertical="center" wrapText="1"/>
    </xf>
    <xf numFmtId="0" fontId="63" fillId="31" borderId="16" xfId="0" applyFont="1" applyFill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/>
    </xf>
    <xf numFmtId="0" fontId="18" fillId="4" borderId="15" xfId="0" applyFont="1" applyFill="1" applyBorder="1" applyAlignment="1">
      <alignment horizontal="center" vertical="center"/>
    </xf>
    <xf numFmtId="0" fontId="18" fillId="0" borderId="25" xfId="0" applyFont="1" applyBorder="1" applyAlignment="1">
      <alignment horizontal="center" vertical="center" wrapText="1"/>
    </xf>
    <xf numFmtId="0" fontId="63" fillId="3" borderId="41" xfId="0" applyFont="1" applyFill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 wrapText="1"/>
    </xf>
    <xf numFmtId="0" fontId="54" fillId="2" borderId="14" xfId="0" applyFont="1" applyFill="1" applyBorder="1" applyAlignment="1">
      <alignment horizontal="center" vertical="center" wrapText="1"/>
    </xf>
    <xf numFmtId="0" fontId="6" fillId="0" borderId="43" xfId="0" applyFont="1" applyBorder="1" applyAlignment="1">
      <alignment horizontal="center" vertical="center" wrapText="1"/>
    </xf>
    <xf numFmtId="0" fontId="54" fillId="31" borderId="1" xfId="0" applyFont="1" applyFill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/>
    </xf>
    <xf numFmtId="0" fontId="6" fillId="10" borderId="44" xfId="0" applyFont="1" applyFill="1" applyBorder="1" applyAlignment="1">
      <alignment vertical="center"/>
    </xf>
    <xf numFmtId="0" fontId="54" fillId="0" borderId="14" xfId="0" applyFont="1" applyBorder="1" applyAlignment="1">
      <alignment vertical="center" wrapText="1"/>
    </xf>
    <xf numFmtId="0" fontId="6" fillId="10" borderId="45" xfId="0" applyFont="1" applyFill="1" applyBorder="1" applyAlignment="1">
      <alignment horizontal="center" vertical="center" wrapText="1"/>
    </xf>
    <xf numFmtId="0" fontId="6" fillId="10" borderId="43" xfId="0" applyFont="1" applyFill="1" applyBorder="1" applyAlignment="1">
      <alignment horizontal="center" vertical="center" wrapText="1"/>
    </xf>
    <xf numFmtId="0" fontId="6" fillId="10" borderId="25" xfId="0" applyFont="1" applyFill="1" applyBorder="1" applyAlignment="1">
      <alignment vertical="center"/>
    </xf>
    <xf numFmtId="0" fontId="54" fillId="10" borderId="25" xfId="0" applyFont="1" applyFill="1" applyBorder="1" applyAlignment="1">
      <alignment vertical="center"/>
    </xf>
    <xf numFmtId="0" fontId="6" fillId="0" borderId="43" xfId="0" applyFont="1" applyBorder="1"/>
    <xf numFmtId="0" fontId="32" fillId="8" borderId="1" xfId="0" applyFont="1" applyFill="1" applyBorder="1" applyAlignment="1">
      <alignment horizontal="center" vertical="center" wrapText="1"/>
    </xf>
    <xf numFmtId="0" fontId="32" fillId="19" borderId="1" xfId="0" applyFont="1" applyFill="1" applyBorder="1" applyAlignment="1">
      <alignment horizontal="center" vertical="center" wrapText="1"/>
    </xf>
    <xf numFmtId="0" fontId="32" fillId="11" borderId="1" xfId="0" applyFont="1" applyFill="1" applyBorder="1" applyAlignment="1">
      <alignment horizontal="center" vertical="center" wrapText="1"/>
    </xf>
    <xf numFmtId="0" fontId="32" fillId="21" borderId="1" xfId="0" applyFont="1" applyFill="1" applyBorder="1" applyAlignment="1">
      <alignment horizontal="center" vertical="center" wrapText="1"/>
    </xf>
    <xf numFmtId="0" fontId="32" fillId="17" borderId="1" xfId="0" applyFont="1" applyFill="1" applyBorder="1" applyAlignment="1">
      <alignment horizontal="center" vertical="center" wrapText="1"/>
    </xf>
    <xf numFmtId="0" fontId="33" fillId="10" borderId="1" xfId="0" applyFont="1" applyFill="1" applyBorder="1" applyAlignment="1">
      <alignment horizontal="center" vertical="center" wrapText="1"/>
    </xf>
    <xf numFmtId="0" fontId="32" fillId="10" borderId="1" xfId="0" applyFont="1" applyFill="1" applyBorder="1" applyAlignment="1">
      <alignment horizontal="center" vertical="center"/>
    </xf>
    <xf numFmtId="0" fontId="34" fillId="0" borderId="1" xfId="0" applyFont="1" applyBorder="1"/>
    <xf numFmtId="0" fontId="32" fillId="0" borderId="1" xfId="0" applyFont="1" applyBorder="1" applyAlignment="1">
      <alignment horizontal="center" vertical="center"/>
    </xf>
    <xf numFmtId="0" fontId="46" fillId="73" borderId="1" xfId="0" applyFont="1" applyFill="1" applyBorder="1" applyAlignment="1">
      <alignment horizontal="center" vertical="center"/>
    </xf>
    <xf numFmtId="0" fontId="34" fillId="17" borderId="1" xfId="0" applyFont="1" applyFill="1" applyBorder="1"/>
    <xf numFmtId="167" fontId="60" fillId="10" borderId="25" xfId="1" applyFont="1" applyFill="1" applyBorder="1" applyAlignment="1">
      <alignment horizontal="center" vertical="center"/>
    </xf>
    <xf numFmtId="167" fontId="60" fillId="0" borderId="43" xfId="1" applyFont="1" applyBorder="1" applyAlignment="1">
      <alignment horizontal="center" vertical="center"/>
    </xf>
    <xf numFmtId="167" fontId="60" fillId="0" borderId="24" xfId="1" applyFont="1" applyBorder="1" applyAlignment="1">
      <alignment horizontal="center" vertical="center"/>
    </xf>
    <xf numFmtId="0" fontId="4" fillId="52" borderId="41" xfId="0" applyFont="1" applyFill="1" applyBorder="1" applyAlignment="1">
      <alignment horizontal="center" vertical="center"/>
    </xf>
    <xf numFmtId="167" fontId="60" fillId="52" borderId="41" xfId="1" applyFont="1" applyFill="1" applyBorder="1" applyAlignment="1">
      <alignment horizontal="center" vertical="center"/>
    </xf>
    <xf numFmtId="0" fontId="2" fillId="0" borderId="41" xfId="0" applyFont="1" applyBorder="1"/>
    <xf numFmtId="0" fontId="2" fillId="52" borderId="41" xfId="0" applyFont="1" applyFill="1" applyBorder="1" applyAlignment="1">
      <alignment horizontal="center" vertical="center"/>
    </xf>
    <xf numFmtId="0" fontId="2" fillId="52" borderId="43" xfId="0" applyFont="1" applyFill="1" applyBorder="1" applyAlignment="1">
      <alignment horizontal="center" vertical="center"/>
    </xf>
    <xf numFmtId="0" fontId="4" fillId="52" borderId="25" xfId="0" applyFont="1" applyFill="1" applyBorder="1" applyAlignment="1">
      <alignment horizontal="center" vertical="center"/>
    </xf>
    <xf numFmtId="0" fontId="4" fillId="52" borderId="24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24" xfId="0" applyFont="1" applyBorder="1"/>
    <xf numFmtId="0" fontId="4" fillId="10" borderId="0" xfId="0" applyFont="1" applyFill="1" applyAlignment="1">
      <alignment horizontal="center" vertical="center"/>
    </xf>
    <xf numFmtId="167" fontId="60" fillId="10" borderId="43" xfId="1" applyFont="1" applyFill="1" applyBorder="1" applyAlignment="1">
      <alignment horizontal="center" vertical="center"/>
    </xf>
    <xf numFmtId="167" fontId="60" fillId="0" borderId="0" xfId="1" applyFont="1" applyBorder="1" applyAlignment="1">
      <alignment horizontal="center" vertical="center"/>
    </xf>
    <xf numFmtId="0" fontId="2" fillId="10" borderId="0" xfId="0" applyFont="1" applyFill="1"/>
    <xf numFmtId="0" fontId="4" fillId="10" borderId="25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/>
    </xf>
    <xf numFmtId="0" fontId="2" fillId="11" borderId="1" xfId="0" applyFont="1" applyFill="1" applyBorder="1"/>
    <xf numFmtId="0" fontId="2" fillId="0" borderId="0" xfId="0" applyFont="1" applyAlignment="1">
      <alignment horizontal="center" vertical="center"/>
    </xf>
    <xf numFmtId="0" fontId="2" fillId="10" borderId="45" xfId="0" applyFont="1" applyFill="1" applyBorder="1"/>
    <xf numFmtId="0" fontId="2" fillId="3" borderId="0" xfId="0" applyFont="1" applyFill="1" applyAlignment="1">
      <alignment horizontal="center" vertical="center"/>
    </xf>
    <xf numFmtId="0" fontId="2" fillId="0" borderId="25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0" xfId="0" applyFont="1"/>
    <xf numFmtId="167" fontId="60" fillId="10" borderId="0" xfId="1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2" fillId="10" borderId="25" xfId="0" applyFont="1" applyFill="1" applyBorder="1" applyAlignment="1">
      <alignment horizontal="center" vertical="center" wrapText="1"/>
    </xf>
    <xf numFmtId="0" fontId="4" fillId="9" borderId="4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/>
    </xf>
    <xf numFmtId="0" fontId="4" fillId="27" borderId="1" xfId="0" applyFont="1" applyFill="1" applyBorder="1" applyAlignment="1">
      <alignment horizontal="center" vertical="center"/>
    </xf>
    <xf numFmtId="167" fontId="60" fillId="10" borderId="45" xfId="1" applyFont="1" applyFill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167" fontId="60" fillId="0" borderId="45" xfId="1" applyFont="1" applyBorder="1" applyAlignment="1">
      <alignment horizontal="center" vertical="center"/>
    </xf>
    <xf numFmtId="0" fontId="2" fillId="3" borderId="45" xfId="0" applyFont="1" applyFill="1" applyBorder="1" applyAlignment="1">
      <alignment horizontal="center" vertical="center"/>
    </xf>
    <xf numFmtId="167" fontId="60" fillId="10" borderId="24" xfId="1" applyFont="1" applyFill="1" applyBorder="1" applyAlignment="1">
      <alignment horizontal="center" vertical="center"/>
    </xf>
    <xf numFmtId="167" fontId="60" fillId="10" borderId="43" xfId="1" applyFont="1" applyFill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/>
    </xf>
    <xf numFmtId="167" fontId="69" fillId="20" borderId="45" xfId="1" applyFont="1" applyFill="1" applyBorder="1" applyAlignment="1">
      <alignment horizontal="center" vertical="center"/>
    </xf>
    <xf numFmtId="0" fontId="22" fillId="20" borderId="46" xfId="0" applyFont="1" applyFill="1" applyBorder="1" applyAlignment="1">
      <alignment horizontal="center" vertical="center"/>
    </xf>
    <xf numFmtId="14" fontId="68" fillId="20" borderId="41" xfId="0" applyNumberFormat="1" applyFont="1" applyFill="1" applyBorder="1" applyAlignment="1">
      <alignment horizontal="center" vertical="center"/>
    </xf>
    <xf numFmtId="0" fontId="70" fillId="20" borderId="25" xfId="0" applyFont="1" applyFill="1" applyBorder="1" applyAlignment="1">
      <alignment horizontal="center" vertical="center"/>
    </xf>
    <xf numFmtId="14" fontId="60" fillId="10" borderId="41" xfId="1" applyNumberFormat="1" applyFont="1" applyFill="1" applyBorder="1" applyAlignment="1">
      <alignment horizontal="center" vertical="center"/>
    </xf>
    <xf numFmtId="14" fontId="60" fillId="10" borderId="25" xfId="1" applyNumberFormat="1" applyFont="1" applyFill="1" applyBorder="1" applyAlignment="1">
      <alignment horizontal="center" vertical="center"/>
    </xf>
    <xf numFmtId="14" fontId="4" fillId="0" borderId="24" xfId="0" applyNumberFormat="1" applyFont="1" applyBorder="1" applyAlignment="1">
      <alignment horizontal="center" vertical="center"/>
    </xf>
    <xf numFmtId="14" fontId="60" fillId="0" borderId="24" xfId="1" applyNumberFormat="1" applyFont="1" applyBorder="1" applyAlignment="1">
      <alignment horizontal="center" vertical="center"/>
    </xf>
    <xf numFmtId="14" fontId="4" fillId="10" borderId="45" xfId="0" applyNumberFormat="1" applyFont="1" applyFill="1" applyBorder="1" applyAlignment="1">
      <alignment horizontal="center" vertical="center"/>
    </xf>
    <xf numFmtId="14" fontId="60" fillId="33" borderId="41" xfId="1" applyNumberFormat="1" applyFont="1" applyFill="1" applyBorder="1" applyAlignment="1">
      <alignment horizontal="center" vertical="center"/>
    </xf>
    <xf numFmtId="14" fontId="4" fillId="0" borderId="45" xfId="0" applyNumberFormat="1" applyFont="1" applyBorder="1" applyAlignment="1">
      <alignment horizontal="center" vertical="center"/>
    </xf>
    <xf numFmtId="14" fontId="60" fillId="43" borderId="41" xfId="1" applyNumberFormat="1" applyFont="1" applyFill="1" applyBorder="1" applyAlignment="1">
      <alignment horizontal="center" vertical="center"/>
    </xf>
    <xf numFmtId="14" fontId="60" fillId="10" borderId="24" xfId="1" applyNumberFormat="1" applyFont="1" applyFill="1" applyBorder="1" applyAlignment="1">
      <alignment horizontal="center" vertical="center"/>
    </xf>
    <xf numFmtId="14" fontId="60" fillId="0" borderId="25" xfId="1" applyNumberFormat="1" applyFont="1" applyBorder="1" applyAlignment="1">
      <alignment horizontal="center" vertical="center"/>
    </xf>
    <xf numFmtId="14" fontId="2" fillId="11" borderId="41" xfId="0" applyNumberFormat="1" applyFont="1" applyFill="1" applyBorder="1" applyAlignment="1">
      <alignment horizontal="center" vertical="center"/>
    </xf>
    <xf numFmtId="14" fontId="60" fillId="10" borderId="43" xfId="1" applyNumberFormat="1" applyFont="1" applyFill="1" applyBorder="1" applyAlignment="1">
      <alignment horizontal="center" vertical="center"/>
    </xf>
    <xf numFmtId="14" fontId="4" fillId="10" borderId="41" xfId="0" applyNumberFormat="1" applyFont="1" applyFill="1" applyBorder="1" applyAlignment="1">
      <alignment horizontal="center" vertical="center" wrapText="1"/>
    </xf>
    <xf numFmtId="14" fontId="60" fillId="33" borderId="25" xfId="1" applyNumberFormat="1" applyFont="1" applyFill="1" applyBorder="1" applyAlignment="1">
      <alignment horizontal="center" vertical="center"/>
    </xf>
    <xf numFmtId="168" fontId="60" fillId="10" borderId="41" xfId="1" applyNumberFormat="1" applyFont="1" applyFill="1" applyBorder="1" applyAlignment="1">
      <alignment horizontal="center" vertical="center"/>
    </xf>
    <xf numFmtId="168" fontId="60" fillId="10" borderId="25" xfId="1" applyNumberFormat="1" applyFont="1" applyFill="1" applyBorder="1" applyAlignment="1">
      <alignment horizontal="center" vertical="center"/>
    </xf>
    <xf numFmtId="165" fontId="2" fillId="0" borderId="43" xfId="0" applyNumberFormat="1" applyFont="1" applyBorder="1" applyAlignment="1">
      <alignment horizontal="center" vertical="center"/>
    </xf>
    <xf numFmtId="168" fontId="60" fillId="0" borderId="41" xfId="1" applyNumberFormat="1" applyFont="1" applyBorder="1" applyAlignment="1">
      <alignment horizontal="center" vertical="center"/>
    </xf>
    <xf numFmtId="20" fontId="4" fillId="10" borderId="43" xfId="0" applyNumberFormat="1" applyFont="1" applyFill="1" applyBorder="1" applyAlignment="1">
      <alignment horizontal="center" vertical="center"/>
    </xf>
    <xf numFmtId="168" fontId="60" fillId="0" borderId="24" xfId="1" applyNumberFormat="1" applyFont="1" applyBorder="1" applyAlignment="1">
      <alignment horizontal="center" vertical="center"/>
    </xf>
    <xf numFmtId="20" fontId="4" fillId="10" borderId="45" xfId="0" applyNumberFormat="1" applyFont="1" applyFill="1" applyBorder="1" applyAlignment="1">
      <alignment horizontal="center" vertical="center"/>
    </xf>
    <xf numFmtId="168" fontId="60" fillId="33" borderId="41" xfId="1" applyNumberFormat="1" applyFont="1" applyFill="1" applyBorder="1" applyAlignment="1">
      <alignment horizontal="center" vertical="center"/>
    </xf>
    <xf numFmtId="20" fontId="4" fillId="0" borderId="45" xfId="0" applyNumberFormat="1" applyFont="1" applyBorder="1" applyAlignment="1">
      <alignment horizontal="center" vertical="center"/>
    </xf>
    <xf numFmtId="168" fontId="60" fillId="43" borderId="41" xfId="1" applyNumberFormat="1" applyFont="1" applyFill="1" applyBorder="1" applyAlignment="1">
      <alignment horizontal="center" vertical="center"/>
    </xf>
    <xf numFmtId="168" fontId="60" fillId="10" borderId="24" xfId="1" applyNumberFormat="1" applyFont="1" applyFill="1" applyBorder="1" applyAlignment="1">
      <alignment horizontal="center" vertical="center"/>
    </xf>
    <xf numFmtId="168" fontId="60" fillId="0" borderId="25" xfId="1" applyNumberFormat="1" applyFont="1" applyBorder="1" applyAlignment="1">
      <alignment horizontal="center" vertical="center"/>
    </xf>
    <xf numFmtId="165" fontId="2" fillId="11" borderId="41" xfId="0" applyNumberFormat="1" applyFont="1" applyFill="1" applyBorder="1" applyAlignment="1">
      <alignment horizontal="center" vertical="center"/>
    </xf>
    <xf numFmtId="168" fontId="60" fillId="10" borderId="43" xfId="1" applyNumberFormat="1" applyFont="1" applyFill="1" applyBorder="1" applyAlignment="1">
      <alignment horizontal="center" vertical="center"/>
    </xf>
    <xf numFmtId="20" fontId="2" fillId="3" borderId="43" xfId="0" applyNumberFormat="1" applyFont="1" applyFill="1" applyBorder="1" applyAlignment="1">
      <alignment horizontal="center" vertical="center"/>
    </xf>
    <xf numFmtId="168" fontId="60" fillId="33" borderId="25" xfId="1" applyNumberFormat="1" applyFont="1" applyFill="1" applyBorder="1" applyAlignment="1">
      <alignment horizontal="center" vertical="center"/>
    </xf>
    <xf numFmtId="14" fontId="4" fillId="11" borderId="1" xfId="0" applyNumberFormat="1" applyFont="1" applyFill="1" applyBorder="1" applyAlignment="1">
      <alignment horizontal="center" vertical="center"/>
    </xf>
    <xf numFmtId="14" fontId="2" fillId="3" borderId="0" xfId="0" applyNumberFormat="1" applyFont="1" applyFill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49" fontId="2" fillId="5" borderId="0" xfId="0" applyNumberFormat="1" applyFont="1" applyFill="1" applyAlignment="1">
      <alignment horizontal="center" vertical="center"/>
    </xf>
    <xf numFmtId="49" fontId="4" fillId="5" borderId="25" xfId="0" applyNumberFormat="1" applyFont="1" applyFill="1" applyBorder="1" applyAlignment="1">
      <alignment horizontal="center" vertical="center" wrapText="1"/>
    </xf>
    <xf numFmtId="49" fontId="2" fillId="29" borderId="41" xfId="0" applyNumberFormat="1" applyFont="1" applyFill="1" applyBorder="1" applyAlignment="1">
      <alignment horizontal="center" vertical="center"/>
    </xf>
    <xf numFmtId="49" fontId="60" fillId="38" borderId="41" xfId="1" applyNumberFormat="1" applyFont="1" applyFill="1" applyBorder="1" applyAlignment="1">
      <alignment horizontal="center" vertical="center"/>
    </xf>
    <xf numFmtId="49" fontId="4" fillId="18" borderId="41" xfId="0" applyNumberFormat="1" applyFont="1" applyFill="1" applyBorder="1" applyAlignment="1">
      <alignment horizontal="center" vertical="center"/>
    </xf>
    <xf numFmtId="49" fontId="4" fillId="4" borderId="0" xfId="0" applyNumberFormat="1" applyFont="1" applyFill="1" applyAlignment="1">
      <alignment horizontal="center" vertical="center"/>
    </xf>
    <xf numFmtId="49" fontId="60" fillId="4" borderId="41" xfId="1" applyNumberFormat="1" applyFont="1" applyFill="1" applyBorder="1" applyAlignment="1">
      <alignment horizontal="center" vertical="center"/>
    </xf>
    <xf numFmtId="49" fontId="4" fillId="18" borderId="43" xfId="0" applyNumberFormat="1" applyFont="1" applyFill="1" applyBorder="1" applyAlignment="1">
      <alignment horizontal="center" vertical="center"/>
    </xf>
    <xf numFmtId="49" fontId="4" fillId="52" borderId="41" xfId="0" applyNumberFormat="1" applyFont="1" applyFill="1" applyBorder="1" applyAlignment="1">
      <alignment horizontal="center" vertical="center"/>
    </xf>
    <xf numFmtId="49" fontId="60" fillId="4" borderId="24" xfId="1" applyNumberFormat="1" applyFont="1" applyFill="1" applyBorder="1" applyAlignment="1">
      <alignment horizontal="center" vertical="center"/>
    </xf>
    <xf numFmtId="49" fontId="2" fillId="28" borderId="1" xfId="0" applyNumberFormat="1" applyFont="1" applyFill="1" applyBorder="1" applyAlignment="1">
      <alignment horizontal="center" vertical="center"/>
    </xf>
    <xf numFmtId="49" fontId="60" fillId="34" borderId="41" xfId="1" applyNumberFormat="1" applyFont="1" applyFill="1" applyBorder="1" applyAlignment="1">
      <alignment horizontal="center" vertical="center"/>
    </xf>
    <xf numFmtId="49" fontId="4" fillId="4" borderId="45" xfId="0" applyNumberFormat="1" applyFont="1" applyFill="1" applyBorder="1" applyAlignment="1">
      <alignment horizontal="center" vertical="center"/>
    </xf>
    <xf numFmtId="49" fontId="60" fillId="38" borderId="41" xfId="1" applyNumberFormat="1" applyFont="1" applyFill="1" applyBorder="1" applyAlignment="1">
      <alignment horizontal="center" vertical="center" wrapText="1"/>
    </xf>
    <xf numFmtId="49" fontId="4" fillId="4" borderId="41" xfId="0" applyNumberFormat="1" applyFont="1" applyFill="1" applyBorder="1" applyAlignment="1">
      <alignment horizontal="center" vertical="center" wrapText="1"/>
    </xf>
    <xf numFmtId="49" fontId="4" fillId="71" borderId="41" xfId="0" applyNumberFormat="1" applyFont="1" applyFill="1" applyBorder="1" applyAlignment="1">
      <alignment horizontal="center" vertical="center"/>
    </xf>
    <xf numFmtId="49" fontId="4" fillId="5" borderId="24" xfId="0" applyNumberFormat="1" applyFont="1" applyFill="1" applyBorder="1" applyAlignment="1">
      <alignment horizontal="center" vertical="center" wrapText="1"/>
    </xf>
    <xf numFmtId="49" fontId="60" fillId="4" borderId="25" xfId="1" applyNumberFormat="1" applyFont="1" applyFill="1" applyBorder="1" applyAlignment="1">
      <alignment horizontal="center" vertical="center"/>
    </xf>
    <xf numFmtId="49" fontId="2" fillId="29" borderId="41" xfId="0" applyNumberFormat="1" applyFont="1" applyFill="1" applyBorder="1" applyAlignment="1">
      <alignment horizontal="center" vertical="center" wrapText="1"/>
    </xf>
    <xf numFmtId="49" fontId="4" fillId="5" borderId="41" xfId="0" applyNumberFormat="1" applyFont="1" applyFill="1" applyBorder="1" applyAlignment="1">
      <alignment horizontal="center" vertical="center" wrapText="1"/>
    </xf>
    <xf numFmtId="49" fontId="60" fillId="4" borderId="43" xfId="1" applyNumberFormat="1" applyFont="1" applyFill="1" applyBorder="1" applyAlignment="1">
      <alignment horizontal="center" vertical="center"/>
    </xf>
    <xf numFmtId="49" fontId="2" fillId="5" borderId="43" xfId="0" applyNumberFormat="1" applyFont="1" applyFill="1" applyBorder="1" applyAlignment="1">
      <alignment horizontal="center" vertical="center"/>
    </xf>
    <xf numFmtId="49" fontId="2" fillId="29" borderId="43" xfId="0" applyNumberFormat="1" applyFont="1" applyFill="1" applyBorder="1" applyAlignment="1">
      <alignment horizontal="center" vertical="center" wrapText="1"/>
    </xf>
    <xf numFmtId="49" fontId="4" fillId="53" borderId="41" xfId="0" applyNumberFormat="1" applyFont="1" applyFill="1" applyBorder="1" applyAlignment="1">
      <alignment horizontal="center" vertical="center"/>
    </xf>
    <xf numFmtId="49" fontId="4" fillId="18" borderId="25" xfId="0" applyNumberFormat="1" applyFont="1" applyFill="1" applyBorder="1" applyAlignment="1">
      <alignment horizontal="center" vertical="center"/>
    </xf>
    <xf numFmtId="49" fontId="4" fillId="38" borderId="41" xfId="1" applyNumberFormat="1" applyFont="1" applyFill="1" applyBorder="1" applyAlignment="1">
      <alignment horizontal="center" vertical="center"/>
    </xf>
    <xf numFmtId="49" fontId="4" fillId="4" borderId="43" xfId="0" applyNumberFormat="1" applyFont="1" applyFill="1" applyBorder="1" applyAlignment="1">
      <alignment horizontal="center" vertical="center" wrapText="1"/>
    </xf>
    <xf numFmtId="49" fontId="60" fillId="39" borderId="25" xfId="1" applyNumberFormat="1" applyFont="1" applyFill="1" applyBorder="1" applyAlignment="1">
      <alignment horizontal="center" vertical="center" wrapText="1"/>
    </xf>
    <xf numFmtId="165" fontId="2" fillId="0" borderId="24" xfId="0" applyNumberFormat="1" applyFont="1" applyBorder="1" applyAlignment="1">
      <alignment horizontal="center" vertical="center"/>
    </xf>
    <xf numFmtId="14" fontId="4" fillId="0" borderId="41" xfId="0" applyNumberFormat="1" applyFont="1" applyBorder="1" applyAlignment="1">
      <alignment horizontal="center" vertical="center" wrapText="1"/>
    </xf>
    <xf numFmtId="166" fontId="4" fillId="0" borderId="1" xfId="0" applyNumberFormat="1" applyFont="1" applyBorder="1" applyAlignment="1">
      <alignment horizontal="center" vertical="center"/>
    </xf>
    <xf numFmtId="49" fontId="4" fillId="0" borderId="25" xfId="0" applyNumberFormat="1" applyFont="1" applyBorder="1" applyAlignment="1">
      <alignment horizontal="center" vertical="center"/>
    </xf>
    <xf numFmtId="49" fontId="2" fillId="10" borderId="25" xfId="0" applyNumberFormat="1" applyFont="1" applyFill="1" applyBorder="1" applyAlignment="1">
      <alignment horizontal="center" vertical="center"/>
    </xf>
    <xf numFmtId="49" fontId="2" fillId="3" borderId="41" xfId="0" applyNumberFormat="1" applyFont="1" applyFill="1" applyBorder="1" applyAlignment="1">
      <alignment horizontal="center" vertical="center"/>
    </xf>
    <xf numFmtId="1" fontId="4" fillId="10" borderId="41" xfId="0" applyNumberFormat="1" applyFont="1" applyFill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49" fontId="4" fillId="0" borderId="43" xfId="0" applyNumberFormat="1" applyFont="1" applyBorder="1" applyAlignment="1">
      <alignment horizontal="center" vertical="center"/>
    </xf>
    <xf numFmtId="1" fontId="4" fillId="0" borderId="24" xfId="0" applyNumberFormat="1" applyFont="1" applyBorder="1" applyAlignment="1">
      <alignment horizontal="center" vertical="center"/>
    </xf>
    <xf numFmtId="170" fontId="60" fillId="0" borderId="41" xfId="1" applyNumberFormat="1" applyFont="1" applyBorder="1" applyAlignment="1">
      <alignment horizontal="center" vertical="center"/>
    </xf>
    <xf numFmtId="49" fontId="4" fillId="0" borderId="24" xfId="0" applyNumberFormat="1" applyFont="1" applyBorder="1" applyAlignment="1">
      <alignment horizontal="center" vertical="center"/>
    </xf>
    <xf numFmtId="49" fontId="4" fillId="10" borderId="43" xfId="0" applyNumberFormat="1" applyFont="1" applyFill="1" applyBorder="1" applyAlignment="1">
      <alignment horizontal="center" vertical="center"/>
    </xf>
    <xf numFmtId="49" fontId="4" fillId="0" borderId="45" xfId="0" applyNumberFormat="1" applyFont="1" applyBorder="1" applyAlignment="1">
      <alignment horizontal="center" vertical="center"/>
    </xf>
    <xf numFmtId="49" fontId="60" fillId="10" borderId="41" xfId="1" applyNumberFormat="1" applyFont="1" applyFill="1" applyBorder="1" applyAlignment="1">
      <alignment horizontal="center" vertical="center"/>
    </xf>
    <xf numFmtId="49" fontId="2" fillId="10" borderId="41" xfId="0" applyNumberFormat="1" applyFont="1" applyFill="1" applyBorder="1" applyAlignment="1">
      <alignment horizontal="center" vertical="center"/>
    </xf>
    <xf numFmtId="49" fontId="60" fillId="0" borderId="24" xfId="1" applyNumberFormat="1" applyFont="1" applyBorder="1" applyAlignment="1">
      <alignment horizontal="center" vertical="center"/>
    </xf>
    <xf numFmtId="49" fontId="2" fillId="0" borderId="41" xfId="0" applyNumberFormat="1" applyFont="1" applyBorder="1" applyAlignment="1">
      <alignment horizontal="center" vertical="center"/>
    </xf>
    <xf numFmtId="1" fontId="4" fillId="10" borderId="25" xfId="0" applyNumberFormat="1" applyFont="1" applyFill="1" applyBorder="1" applyAlignment="1">
      <alignment horizontal="center" vertical="center"/>
    </xf>
    <xf numFmtId="14" fontId="4" fillId="10" borderId="0" xfId="0" applyNumberFormat="1" applyFont="1" applyFill="1" applyAlignment="1">
      <alignment horizontal="center" vertical="center"/>
    </xf>
    <xf numFmtId="14" fontId="4" fillId="3" borderId="0" xfId="0" applyNumberFormat="1" applyFont="1" applyFill="1" applyAlignment="1">
      <alignment horizontal="center" vertical="center"/>
    </xf>
    <xf numFmtId="14" fontId="60" fillId="0" borderId="0" xfId="1" applyNumberFormat="1" applyFont="1" applyBorder="1" applyAlignment="1">
      <alignment horizontal="center" vertical="center"/>
    </xf>
    <xf numFmtId="14" fontId="2" fillId="10" borderId="0" xfId="0" applyNumberFormat="1" applyFont="1" applyFill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14" fontId="2" fillId="0" borderId="45" xfId="0" applyNumberFormat="1" applyFont="1" applyBorder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14" fontId="60" fillId="0" borderId="43" xfId="1" applyNumberFormat="1" applyFont="1" applyBorder="1" applyAlignment="1">
      <alignment horizontal="center" vertical="center"/>
    </xf>
    <xf numFmtId="14" fontId="4" fillId="2" borderId="0" xfId="0" applyNumberFormat="1" applyFont="1" applyFill="1" applyAlignment="1">
      <alignment horizontal="center" vertical="center"/>
    </xf>
    <xf numFmtId="12" fontId="4" fillId="0" borderId="25" xfId="0" applyNumberFormat="1" applyFont="1" applyBorder="1" applyAlignment="1">
      <alignment horizontal="center" vertical="center"/>
    </xf>
    <xf numFmtId="12" fontId="4" fillId="10" borderId="46" xfId="0" applyNumberFormat="1" applyFont="1" applyFill="1" applyBorder="1" applyAlignment="1">
      <alignment horizontal="center" vertical="center"/>
    </xf>
    <xf numFmtId="169" fontId="60" fillId="10" borderId="41" xfId="1" applyNumberFormat="1" applyFont="1" applyFill="1" applyBorder="1" applyAlignment="1">
      <alignment horizontal="center" vertical="center"/>
    </xf>
    <xf numFmtId="169" fontId="60" fillId="0" borderId="41" xfId="1" applyNumberFormat="1" applyFont="1" applyBorder="1" applyAlignment="1">
      <alignment horizontal="center" vertical="center"/>
    </xf>
    <xf numFmtId="12" fontId="4" fillId="0" borderId="24" xfId="0" applyNumberFormat="1" applyFont="1" applyBorder="1" applyAlignment="1">
      <alignment horizontal="center" vertical="center"/>
    </xf>
    <xf numFmtId="169" fontId="60" fillId="0" borderId="25" xfId="1" applyNumberFormat="1" applyFont="1" applyBorder="1" applyAlignment="1">
      <alignment horizontal="center" vertical="center"/>
    </xf>
    <xf numFmtId="12" fontId="4" fillId="0" borderId="45" xfId="0" applyNumberFormat="1" applyFont="1" applyBorder="1" applyAlignment="1">
      <alignment horizontal="center" vertical="center"/>
    </xf>
    <xf numFmtId="169" fontId="60" fillId="10" borderId="43" xfId="1" applyNumberFormat="1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/>
    </xf>
    <xf numFmtId="164" fontId="2" fillId="0" borderId="41" xfId="2" applyFont="1" applyBorder="1" applyAlignment="1">
      <alignment horizontal="center" vertical="center"/>
    </xf>
    <xf numFmtId="12" fontId="4" fillId="0" borderId="43" xfId="0" applyNumberFormat="1" applyFont="1" applyBorder="1" applyAlignment="1">
      <alignment horizontal="center" vertical="center"/>
    </xf>
    <xf numFmtId="12" fontId="2" fillId="3" borderId="43" xfId="0" applyNumberFormat="1" applyFont="1" applyFill="1" applyBorder="1" applyAlignment="1">
      <alignment horizontal="center" vertical="center"/>
    </xf>
    <xf numFmtId="164" fontId="2" fillId="10" borderId="41" xfId="2" applyFont="1" applyFill="1" applyBorder="1" applyAlignment="1">
      <alignment horizontal="center" vertical="center"/>
    </xf>
    <xf numFmtId="12" fontId="4" fillId="0" borderId="46" xfId="0" applyNumberFormat="1" applyFont="1" applyBorder="1" applyAlignment="1">
      <alignment horizontal="center" vertical="center"/>
    </xf>
    <xf numFmtId="14" fontId="4" fillId="0" borderId="2" xfId="0" applyNumberFormat="1" applyFont="1" applyBorder="1" applyAlignment="1">
      <alignment horizontal="center" vertical="center"/>
    </xf>
    <xf numFmtId="14" fontId="60" fillId="10" borderId="42" xfId="1" applyNumberFormat="1" applyFont="1" applyFill="1" applyBorder="1" applyAlignment="1">
      <alignment horizontal="center" vertical="center"/>
    </xf>
    <xf numFmtId="14" fontId="4" fillId="0" borderId="44" xfId="0" applyNumberFormat="1" applyFont="1" applyBorder="1" applyAlignment="1">
      <alignment horizontal="center" vertical="center"/>
    </xf>
    <xf numFmtId="14" fontId="4" fillId="0" borderId="39" xfId="0" applyNumberFormat="1" applyFont="1" applyBorder="1" applyAlignment="1">
      <alignment horizontal="center" vertical="center"/>
    </xf>
    <xf numFmtId="14" fontId="60" fillId="0" borderId="2" xfId="1" applyNumberFormat="1" applyFont="1" applyBorder="1" applyAlignment="1">
      <alignment horizontal="center" vertical="center"/>
    </xf>
    <xf numFmtId="14" fontId="60" fillId="0" borderId="39" xfId="1" applyNumberFormat="1" applyFont="1" applyBorder="1" applyAlignment="1">
      <alignment horizontal="center" vertical="center"/>
    </xf>
    <xf numFmtId="14" fontId="4" fillId="0" borderId="49" xfId="0" applyNumberFormat="1" applyFont="1" applyBorder="1" applyAlignment="1">
      <alignment horizontal="center" vertical="center"/>
    </xf>
    <xf numFmtId="14" fontId="2" fillId="3" borderId="44" xfId="0" applyNumberFormat="1" applyFont="1" applyFill="1" applyBorder="1" applyAlignment="1">
      <alignment horizontal="center" vertical="center"/>
    </xf>
    <xf numFmtId="49" fontId="64" fillId="13" borderId="25" xfId="1" applyNumberFormat="1" applyFont="1" applyFill="1" applyBorder="1" applyAlignment="1">
      <alignment horizontal="center" vertical="center" wrapText="1"/>
    </xf>
    <xf numFmtId="49" fontId="63" fillId="4" borderId="0" xfId="0" applyNumberFormat="1" applyFont="1" applyFill="1" applyAlignment="1">
      <alignment horizontal="center" vertical="center" wrapText="1"/>
    </xf>
    <xf numFmtId="0" fontId="18" fillId="10" borderId="0" xfId="0" applyFont="1" applyFill="1" applyAlignment="1">
      <alignment horizontal="center" vertical="center"/>
    </xf>
    <xf numFmtId="167" fontId="64" fillId="0" borderId="14" xfId="1" applyFont="1" applyBorder="1" applyAlignment="1">
      <alignment horizontal="center" vertical="center" wrapText="1"/>
    </xf>
    <xf numFmtId="0" fontId="18" fillId="0" borderId="15" xfId="0" applyFont="1" applyBorder="1" applyAlignment="1">
      <alignment horizontal="center" vertical="center"/>
    </xf>
    <xf numFmtId="0" fontId="18" fillId="18" borderId="48" xfId="0" applyFont="1" applyFill="1" applyBorder="1" applyAlignment="1">
      <alignment horizontal="center" vertical="center"/>
    </xf>
    <xf numFmtId="0" fontId="18" fillId="10" borderId="48" xfId="0" applyFont="1" applyFill="1" applyBorder="1" applyAlignment="1">
      <alignment horizontal="center" vertical="center"/>
    </xf>
    <xf numFmtId="0" fontId="18" fillId="10" borderId="48" xfId="0" applyFont="1" applyFill="1" applyBorder="1" applyAlignment="1">
      <alignment horizontal="center" vertical="center" wrapText="1"/>
    </xf>
    <xf numFmtId="167" fontId="64" fillId="4" borderId="48" xfId="1" applyFont="1" applyFill="1" applyBorder="1" applyAlignment="1">
      <alignment horizontal="center" vertical="center"/>
    </xf>
    <xf numFmtId="0" fontId="18" fillId="3" borderId="36" xfId="0" applyFont="1" applyFill="1" applyBorder="1" applyAlignment="1">
      <alignment horizontal="center" vertical="center" wrapText="1"/>
    </xf>
    <xf numFmtId="0" fontId="18" fillId="29" borderId="48" xfId="0" applyFont="1" applyFill="1" applyBorder="1" applyAlignment="1">
      <alignment horizontal="center" vertical="center" wrapText="1"/>
    </xf>
    <xf numFmtId="0" fontId="18" fillId="18" borderId="15" xfId="0" applyFont="1" applyFill="1" applyBorder="1" applyAlignment="1">
      <alignment horizontal="center" vertical="center"/>
    </xf>
    <xf numFmtId="0" fontId="18" fillId="0" borderId="36" xfId="0" applyFont="1" applyBorder="1" applyAlignment="1">
      <alignment horizontal="center" vertical="center" wrapText="1"/>
    </xf>
    <xf numFmtId="0" fontId="18" fillId="4" borderId="48" xfId="0" applyFont="1" applyFill="1" applyBorder="1" applyAlignment="1">
      <alignment horizontal="center" vertical="center"/>
    </xf>
    <xf numFmtId="167" fontId="64" fillId="0" borderId="48" xfId="1" applyFont="1" applyBorder="1" applyAlignment="1">
      <alignment horizontal="center" vertical="center"/>
    </xf>
    <xf numFmtId="0" fontId="63" fillId="4" borderId="65" xfId="0" applyFont="1" applyFill="1" applyBorder="1" applyAlignment="1">
      <alignment horizontal="center" vertical="center" wrapText="1"/>
    </xf>
    <xf numFmtId="0" fontId="18" fillId="18" borderId="36" xfId="0" applyFont="1" applyFill="1" applyBorder="1" applyAlignment="1">
      <alignment horizontal="center" vertical="center"/>
    </xf>
    <xf numFmtId="167" fontId="64" fillId="18" borderId="48" xfId="1" applyFont="1" applyFill="1" applyBorder="1" applyAlignment="1">
      <alignment horizontal="center" vertical="center"/>
    </xf>
    <xf numFmtId="0" fontId="18" fillId="4" borderId="36" xfId="0" applyFont="1" applyFill="1" applyBorder="1" applyAlignment="1">
      <alignment horizontal="center" vertical="center"/>
    </xf>
    <xf numFmtId="0" fontId="18" fillId="18" borderId="66" xfId="0" applyFont="1" applyFill="1" applyBorder="1" applyAlignment="1">
      <alignment horizontal="center" vertical="center"/>
    </xf>
    <xf numFmtId="0" fontId="18" fillId="0" borderId="48" xfId="0" applyFont="1" applyBorder="1" applyAlignment="1">
      <alignment horizontal="center" vertical="center"/>
    </xf>
    <xf numFmtId="0" fontId="18" fillId="18" borderId="15" xfId="0" applyFont="1" applyFill="1" applyBorder="1" applyAlignment="1">
      <alignment horizontal="center" vertical="center" wrapText="1"/>
    </xf>
    <xf numFmtId="0" fontId="18" fillId="0" borderId="66" xfId="0" applyFont="1" applyBorder="1" applyAlignment="1">
      <alignment horizontal="center" vertical="center"/>
    </xf>
    <xf numFmtId="0" fontId="63" fillId="4" borderId="48" xfId="0" applyFont="1" applyFill="1" applyBorder="1" applyAlignment="1">
      <alignment horizontal="center" vertical="center" wrapText="1"/>
    </xf>
    <xf numFmtId="167" fontId="64" fillId="10" borderId="48" xfId="1" applyFont="1" applyFill="1" applyBorder="1" applyAlignment="1">
      <alignment horizontal="center" vertical="center"/>
    </xf>
    <xf numFmtId="167" fontId="64" fillId="4" borderId="36" xfId="1" applyFont="1" applyFill="1" applyBorder="1" applyAlignment="1">
      <alignment horizontal="center" vertical="center" wrapText="1"/>
    </xf>
    <xf numFmtId="167" fontId="64" fillId="0" borderId="15" xfId="1" applyFont="1" applyBorder="1" applyAlignment="1">
      <alignment horizontal="center" vertical="center" wrapText="1"/>
    </xf>
    <xf numFmtId="0" fontId="18" fillId="10" borderId="36" xfId="0" applyFont="1" applyFill="1" applyBorder="1" applyAlignment="1">
      <alignment horizontal="center" vertical="center"/>
    </xf>
    <xf numFmtId="0" fontId="63" fillId="4" borderId="65" xfId="0" applyFont="1" applyFill="1" applyBorder="1" applyAlignment="1">
      <alignment horizontal="center" vertical="center"/>
    </xf>
    <xf numFmtId="0" fontId="63" fillId="0" borderId="0" xfId="0" applyFont="1" applyAlignment="1">
      <alignment horizontal="center" vertical="center" wrapText="1"/>
    </xf>
    <xf numFmtId="167" fontId="64" fillId="34" borderId="48" xfId="1" applyFont="1" applyFill="1" applyBorder="1" applyAlignment="1">
      <alignment horizontal="center" vertical="center"/>
    </xf>
    <xf numFmtId="0" fontId="18" fillId="10" borderId="65" xfId="0" applyFont="1" applyFill="1" applyBorder="1" applyAlignment="1">
      <alignment horizontal="center" vertical="center"/>
    </xf>
    <xf numFmtId="0" fontId="63" fillId="2" borderId="15" xfId="0" applyFont="1" applyFill="1" applyBorder="1" applyAlignment="1">
      <alignment horizontal="center" vertical="center" wrapText="1"/>
    </xf>
    <xf numFmtId="0" fontId="18" fillId="10" borderId="67" xfId="0" applyFont="1" applyFill="1" applyBorder="1" applyAlignment="1">
      <alignment horizontal="center" vertical="center"/>
    </xf>
    <xf numFmtId="0" fontId="63" fillId="27" borderId="36" xfId="0" applyFont="1" applyFill="1" applyBorder="1" applyAlignment="1">
      <alignment horizontal="center" vertical="center" wrapText="1"/>
    </xf>
    <xf numFmtId="167" fontId="64" fillId="4" borderId="15" xfId="1" applyFont="1" applyFill="1" applyBorder="1" applyAlignment="1">
      <alignment horizontal="center" vertical="center" wrapText="1"/>
    </xf>
    <xf numFmtId="0" fontId="18" fillId="11" borderId="48" xfId="0" applyFont="1" applyFill="1" applyBorder="1" applyAlignment="1">
      <alignment horizontal="center" vertical="center" wrapText="1"/>
    </xf>
    <xf numFmtId="0" fontId="18" fillId="10" borderId="15" xfId="0" applyFont="1" applyFill="1" applyBorder="1" applyAlignment="1">
      <alignment horizontal="center" vertical="center"/>
    </xf>
    <xf numFmtId="0" fontId="18" fillId="0" borderId="65" xfId="0" applyFont="1" applyBorder="1" applyAlignment="1">
      <alignment horizontal="center" vertical="center"/>
    </xf>
    <xf numFmtId="0" fontId="63" fillId="0" borderId="23" xfId="0" applyFont="1" applyBorder="1" applyAlignment="1">
      <alignment horizontal="center" vertical="center" wrapText="1"/>
    </xf>
    <xf numFmtId="167" fontId="64" fillId="51" borderId="48" xfId="1" applyFont="1" applyFill="1" applyBorder="1" applyAlignment="1">
      <alignment horizontal="center" vertical="center"/>
    </xf>
    <xf numFmtId="0" fontId="63" fillId="4" borderId="48" xfId="0" applyFont="1" applyFill="1" applyBorder="1" applyAlignment="1">
      <alignment horizontal="center" vertical="center"/>
    </xf>
    <xf numFmtId="0" fontId="18" fillId="10" borderId="0" xfId="0" applyFont="1" applyFill="1" applyAlignment="1">
      <alignment horizontal="center" vertical="center" wrapText="1"/>
    </xf>
    <xf numFmtId="0" fontId="18" fillId="0" borderId="25" xfId="0" applyFont="1" applyBorder="1" applyAlignment="1">
      <alignment horizontal="center" vertical="center"/>
    </xf>
    <xf numFmtId="0" fontId="18" fillId="18" borderId="41" xfId="0" applyFont="1" applyFill="1" applyBorder="1" applyAlignment="1">
      <alignment horizontal="center" vertical="center"/>
    </xf>
    <xf numFmtId="0" fontId="63" fillId="18" borderId="0" xfId="0" applyFont="1" applyFill="1" applyAlignment="1">
      <alignment horizontal="center" vertical="center"/>
    </xf>
    <xf numFmtId="0" fontId="18" fillId="10" borderId="41" xfId="0" applyFont="1" applyFill="1" applyBorder="1" applyAlignment="1">
      <alignment horizontal="center" vertical="center"/>
    </xf>
    <xf numFmtId="0" fontId="18" fillId="18" borderId="0" xfId="0" applyFont="1" applyFill="1" applyAlignment="1">
      <alignment horizontal="center" vertical="center"/>
    </xf>
    <xf numFmtId="167" fontId="64" fillId="10" borderId="41" xfId="1" applyFont="1" applyFill="1" applyBorder="1" applyAlignment="1">
      <alignment horizontal="center" vertical="center"/>
    </xf>
    <xf numFmtId="0" fontId="6" fillId="10" borderId="41" xfId="0" applyFont="1" applyFill="1" applyBorder="1" applyAlignment="1">
      <alignment wrapText="1"/>
    </xf>
    <xf numFmtId="0" fontId="18" fillId="3" borderId="24" xfId="0" applyFont="1" applyFill="1" applyBorder="1" applyAlignment="1">
      <alignment horizontal="center" vertical="center" wrapText="1"/>
    </xf>
    <xf numFmtId="0" fontId="18" fillId="29" borderId="41" xfId="0" applyFont="1" applyFill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8" fillId="18" borderId="25" xfId="0" applyFont="1" applyFill="1" applyBorder="1" applyAlignment="1">
      <alignment horizontal="center" vertical="center"/>
    </xf>
    <xf numFmtId="0" fontId="18" fillId="0" borderId="24" xfId="0" applyFont="1" applyBorder="1" applyAlignment="1">
      <alignment horizontal="center" vertical="center" wrapText="1"/>
    </xf>
    <xf numFmtId="0" fontId="63" fillId="18" borderId="0" xfId="0" applyFont="1" applyFill="1" applyAlignment="1">
      <alignment horizontal="center" vertical="center" wrapText="1"/>
    </xf>
    <xf numFmtId="0" fontId="18" fillId="19" borderId="41" xfId="0" applyFont="1" applyFill="1" applyBorder="1" applyAlignment="1">
      <alignment horizontal="center" vertical="center"/>
    </xf>
    <xf numFmtId="167" fontId="64" fillId="0" borderId="41" xfId="1" applyFont="1" applyBorder="1" applyAlignment="1">
      <alignment horizontal="center" vertical="center"/>
    </xf>
    <xf numFmtId="0" fontId="6" fillId="10" borderId="25" xfId="0" applyFont="1" applyFill="1" applyBorder="1" applyAlignment="1">
      <alignment wrapText="1"/>
    </xf>
    <xf numFmtId="49" fontId="18" fillId="10" borderId="0" xfId="0" applyNumberFormat="1" applyFont="1" applyFill="1" applyAlignment="1">
      <alignment horizontal="center" vertical="center" wrapText="1"/>
    </xf>
    <xf numFmtId="0" fontId="18" fillId="18" borderId="24" xfId="0" applyFont="1" applyFill="1" applyBorder="1" applyAlignment="1">
      <alignment horizontal="center" vertical="center"/>
    </xf>
    <xf numFmtId="167" fontId="64" fillId="0" borderId="25" xfId="1" applyFont="1" applyBorder="1" applyAlignment="1">
      <alignment horizontal="center" vertical="center"/>
    </xf>
    <xf numFmtId="167" fontId="64" fillId="18" borderId="41" xfId="1" applyFont="1" applyFill="1" applyBorder="1" applyAlignment="1">
      <alignment horizontal="center" vertical="center"/>
    </xf>
    <xf numFmtId="49" fontId="63" fillId="18" borderId="0" xfId="0" applyNumberFormat="1" applyFont="1" applyFill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18" fillId="18" borderId="45" xfId="0" applyFont="1" applyFill="1" applyBorder="1" applyAlignment="1">
      <alignment horizontal="center" vertical="center"/>
    </xf>
    <xf numFmtId="0" fontId="18" fillId="0" borderId="41" xfId="0" applyFont="1" applyBorder="1" applyAlignment="1">
      <alignment horizontal="center" vertical="center"/>
    </xf>
    <xf numFmtId="49" fontId="18" fillId="18" borderId="25" xfId="0" applyNumberFormat="1" applyFont="1" applyFill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63" fillId="64" borderId="0" xfId="0" applyFont="1" applyFill="1" applyAlignment="1">
      <alignment horizontal="center" vertical="center" wrapText="1"/>
    </xf>
    <xf numFmtId="0" fontId="18" fillId="18" borderId="0" xfId="0" applyFont="1" applyFill="1" applyAlignment="1">
      <alignment horizontal="center" vertical="center" wrapText="1"/>
    </xf>
    <xf numFmtId="0" fontId="18" fillId="64" borderId="0" xfId="0" applyFont="1" applyFill="1" applyAlignment="1">
      <alignment horizontal="center" vertical="center"/>
    </xf>
    <xf numFmtId="167" fontId="64" fillId="10" borderId="41" xfId="1" applyFont="1" applyFill="1" applyBorder="1" applyAlignment="1">
      <alignment horizontal="center" vertical="center" wrapText="1"/>
    </xf>
    <xf numFmtId="0" fontId="63" fillId="2" borderId="0" xfId="0" applyFont="1" applyFill="1" applyAlignment="1">
      <alignment horizontal="center" vertical="center" wrapText="1"/>
    </xf>
    <xf numFmtId="0" fontId="63" fillId="10" borderId="0" xfId="0" applyFont="1" applyFill="1" applyAlignment="1">
      <alignment horizontal="center" vertical="center" wrapText="1"/>
    </xf>
    <xf numFmtId="167" fontId="64" fillId="0" borderId="24" xfId="1" applyFont="1" applyBorder="1" applyAlignment="1">
      <alignment horizontal="center" vertical="center" wrapText="1"/>
    </xf>
    <xf numFmtId="167" fontId="64" fillId="0" borderId="25" xfId="1" applyFont="1" applyBorder="1" applyAlignment="1">
      <alignment horizontal="center" vertical="center" wrapText="1"/>
    </xf>
    <xf numFmtId="0" fontId="18" fillId="0" borderId="0" xfId="0" applyFont="1"/>
    <xf numFmtId="0" fontId="63" fillId="10" borderId="43" xfId="0" applyFont="1" applyFill="1" applyBorder="1" applyAlignment="1">
      <alignment horizontal="center" vertical="center"/>
    </xf>
    <xf numFmtId="167" fontId="64" fillId="0" borderId="0" xfId="1" applyFont="1" applyBorder="1" applyAlignment="1">
      <alignment horizontal="center" vertical="center"/>
    </xf>
    <xf numFmtId="0" fontId="18" fillId="0" borderId="0" xfId="0" applyFont="1" applyAlignment="1">
      <alignment horizontal="left" vertical="center"/>
    </xf>
    <xf numFmtId="0" fontId="18" fillId="10" borderId="43" xfId="0" applyFont="1" applyFill="1" applyBorder="1" applyAlignment="1">
      <alignment horizontal="center" vertical="center"/>
    </xf>
    <xf numFmtId="0" fontId="63" fillId="2" borderId="25" xfId="0" applyFont="1" applyFill="1" applyBorder="1" applyAlignment="1">
      <alignment horizontal="center" vertical="center" wrapText="1"/>
    </xf>
    <xf numFmtId="0" fontId="18" fillId="10" borderId="46" xfId="0" applyFont="1" applyFill="1" applyBorder="1" applyAlignment="1">
      <alignment horizontal="center" vertical="center"/>
    </xf>
    <xf numFmtId="0" fontId="18" fillId="18" borderId="0" xfId="0" applyFont="1" applyFill="1"/>
    <xf numFmtId="0" fontId="18" fillId="11" borderId="41" xfId="0" applyFont="1" applyFill="1" applyBorder="1" applyAlignment="1">
      <alignment horizontal="center" vertical="center" wrapText="1"/>
    </xf>
    <xf numFmtId="0" fontId="18" fillId="4" borderId="25" xfId="0" applyFont="1" applyFill="1" applyBorder="1" applyAlignment="1">
      <alignment horizontal="center" vertical="center"/>
    </xf>
    <xf numFmtId="0" fontId="18" fillId="0" borderId="43" xfId="0" applyFont="1" applyBorder="1" applyAlignment="1">
      <alignment horizontal="center" vertical="center"/>
    </xf>
    <xf numFmtId="167" fontId="64" fillId="10" borderId="0" xfId="1" applyFont="1" applyFill="1" applyBorder="1" applyAlignment="1">
      <alignment horizontal="center" vertical="center"/>
    </xf>
    <xf numFmtId="0" fontId="18" fillId="67" borderId="0" xfId="0" applyFont="1" applyFill="1" applyAlignment="1">
      <alignment horizontal="center" vertical="center"/>
    </xf>
    <xf numFmtId="0" fontId="18" fillId="10" borderId="0" xfId="0" applyFont="1" applyFill="1"/>
    <xf numFmtId="0" fontId="63" fillId="10" borderId="41" xfId="0" applyFont="1" applyFill="1" applyBorder="1" applyAlignment="1">
      <alignment horizontal="center" vertical="center"/>
    </xf>
    <xf numFmtId="0" fontId="6" fillId="10" borderId="0" xfId="0" applyFont="1" applyFill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6" fillId="18" borderId="41" xfId="0" applyFont="1" applyFill="1" applyBorder="1" applyAlignment="1">
      <alignment horizontal="center" vertical="center"/>
    </xf>
    <xf numFmtId="0" fontId="6" fillId="10" borderId="41" xfId="0" applyFont="1" applyFill="1" applyBorder="1" applyAlignment="1">
      <alignment horizontal="center"/>
    </xf>
    <xf numFmtId="0" fontId="6" fillId="10" borderId="41" xfId="0" applyFont="1" applyFill="1" applyBorder="1" applyAlignment="1">
      <alignment horizontal="center" vertical="center"/>
    </xf>
    <xf numFmtId="167" fontId="55" fillId="10" borderId="41" xfId="1" applyFont="1" applyFill="1" applyBorder="1" applyAlignment="1">
      <alignment horizontal="center" vertical="center"/>
    </xf>
    <xf numFmtId="0" fontId="6" fillId="3" borderId="24" xfId="0" applyFont="1" applyFill="1" applyBorder="1" applyAlignment="1">
      <alignment horizontal="center" vertical="center" wrapText="1"/>
    </xf>
    <xf numFmtId="0" fontId="6" fillId="29" borderId="41" xfId="0" applyFont="1" applyFill="1" applyBorder="1" applyAlignment="1">
      <alignment horizontal="center" vertical="center" wrapText="1"/>
    </xf>
    <xf numFmtId="0" fontId="6" fillId="18" borderId="25" xfId="0" applyFont="1" applyFill="1" applyBorder="1" applyAlignment="1">
      <alignment horizontal="center" vertical="center"/>
    </xf>
    <xf numFmtId="0" fontId="6" fillId="0" borderId="24" xfId="0" applyFont="1" applyBorder="1" applyAlignment="1">
      <alignment horizontal="center" vertical="center" wrapText="1"/>
    </xf>
    <xf numFmtId="0" fontId="6" fillId="19" borderId="41" xfId="0" applyFont="1" applyFill="1" applyBorder="1" applyAlignment="1">
      <alignment horizontal="center" vertical="center"/>
    </xf>
    <xf numFmtId="167" fontId="55" fillId="0" borderId="41" xfId="1" applyFont="1" applyBorder="1" applyAlignment="1">
      <alignment horizontal="center" vertical="center"/>
    </xf>
    <xf numFmtId="0" fontId="6" fillId="18" borderId="24" xfId="0" applyFont="1" applyFill="1" applyBorder="1" applyAlignment="1">
      <alignment horizontal="center" vertical="center"/>
    </xf>
    <xf numFmtId="167" fontId="55" fillId="18" borderId="41" xfId="1" applyFont="1" applyFill="1" applyBorder="1" applyAlignment="1">
      <alignment horizontal="center" vertical="center"/>
    </xf>
    <xf numFmtId="0" fontId="6" fillId="10" borderId="24" xfId="0" applyFont="1" applyFill="1" applyBorder="1" applyAlignment="1">
      <alignment horizontal="center" vertical="center"/>
    </xf>
    <xf numFmtId="0" fontId="6" fillId="18" borderId="45" xfId="0" applyFont="1" applyFill="1" applyBorder="1" applyAlignment="1">
      <alignment horizontal="center" vertical="center"/>
    </xf>
    <xf numFmtId="0" fontId="6" fillId="0" borderId="41" xfId="0" applyFont="1" applyBorder="1" applyAlignment="1">
      <alignment horizontal="center"/>
    </xf>
    <xf numFmtId="0" fontId="6" fillId="18" borderId="25" xfId="0" applyFont="1" applyFill="1" applyBorder="1" applyAlignment="1">
      <alignment horizontal="center" vertical="center" wrapText="1"/>
    </xf>
    <xf numFmtId="0" fontId="6" fillId="0" borderId="45" xfId="0" applyFont="1" applyBorder="1" applyAlignment="1">
      <alignment horizontal="center" vertical="center"/>
    </xf>
    <xf numFmtId="0" fontId="6" fillId="0" borderId="41" xfId="0" applyFont="1" applyBorder="1" applyAlignment="1">
      <alignment horizontal="center" vertical="center"/>
    </xf>
    <xf numFmtId="0" fontId="6" fillId="0" borderId="24" xfId="0" applyFont="1" applyBorder="1"/>
    <xf numFmtId="167" fontId="55" fillId="10" borderId="41" xfId="1" applyFont="1" applyFill="1" applyBorder="1" applyAlignment="1">
      <alignment horizontal="center" vertical="center" wrapText="1"/>
    </xf>
    <xf numFmtId="167" fontId="55" fillId="4" borderId="24" xfId="1" applyFont="1" applyFill="1" applyBorder="1" applyAlignment="1">
      <alignment horizontal="center" vertical="center" wrapText="1"/>
    </xf>
    <xf numFmtId="167" fontId="55" fillId="0" borderId="25" xfId="1" applyFont="1" applyBorder="1" applyAlignment="1">
      <alignment horizontal="center" vertical="center" wrapText="1"/>
    </xf>
    <xf numFmtId="0" fontId="54" fillId="10" borderId="43" xfId="0" applyFont="1" applyFill="1" applyBorder="1" applyAlignment="1">
      <alignment horizontal="center" vertical="center"/>
    </xf>
    <xf numFmtId="0" fontId="6" fillId="18" borderId="0" xfId="0" applyFont="1" applyFill="1"/>
    <xf numFmtId="0" fontId="54" fillId="0" borderId="0" xfId="0" applyFont="1" applyAlignment="1">
      <alignment horizontal="center" vertical="center" wrapText="1"/>
    </xf>
    <xf numFmtId="167" fontId="55" fillId="0" borderId="41" xfId="1" applyFont="1" applyBorder="1" applyAlignment="1">
      <alignment horizontal="center" vertical="center" wrapText="1"/>
    </xf>
    <xf numFmtId="0" fontId="6" fillId="10" borderId="41" xfId="0" applyFont="1" applyFill="1" applyBorder="1"/>
    <xf numFmtId="0" fontId="6" fillId="10" borderId="43" xfId="0" applyFont="1" applyFill="1" applyBorder="1" applyAlignment="1">
      <alignment horizontal="center" vertical="center"/>
    </xf>
    <xf numFmtId="0" fontId="54" fillId="2" borderId="25" xfId="0" applyFont="1" applyFill="1" applyBorder="1" applyAlignment="1">
      <alignment horizontal="center" vertical="center" wrapText="1"/>
    </xf>
    <xf numFmtId="0" fontId="6" fillId="23" borderId="0" xfId="0" applyFont="1" applyFill="1" applyAlignment="1">
      <alignment horizontal="center" vertical="center"/>
    </xf>
    <xf numFmtId="0" fontId="6" fillId="10" borderId="46" xfId="0" applyFont="1" applyFill="1" applyBorder="1" applyAlignment="1">
      <alignment horizontal="center" vertical="center" wrapText="1"/>
    </xf>
    <xf numFmtId="0" fontId="6" fillId="18" borderId="41" xfId="0" applyFont="1" applyFill="1" applyBorder="1"/>
    <xf numFmtId="0" fontId="6" fillId="11" borderId="41" xfId="0" applyFont="1" applyFill="1" applyBorder="1" applyAlignment="1">
      <alignment horizontal="center" vertical="center" wrapText="1"/>
    </xf>
    <xf numFmtId="0" fontId="6" fillId="0" borderId="25" xfId="0" applyFont="1" applyBorder="1"/>
    <xf numFmtId="0" fontId="6" fillId="10" borderId="25" xfId="0" applyFont="1" applyFill="1" applyBorder="1" applyAlignment="1">
      <alignment horizontal="center"/>
    </xf>
    <xf numFmtId="0" fontId="6" fillId="0" borderId="43" xfId="0" applyFont="1" applyBorder="1" applyAlignment="1">
      <alignment horizontal="center" vertical="center"/>
    </xf>
    <xf numFmtId="0" fontId="54" fillId="2" borderId="0" xfId="0" applyFont="1" applyFill="1" applyAlignment="1">
      <alignment horizontal="center" vertical="center" wrapText="1"/>
    </xf>
    <xf numFmtId="0" fontId="54" fillId="0" borderId="23" xfId="0" applyFont="1" applyBorder="1" applyAlignment="1">
      <alignment horizontal="center" vertical="center" wrapText="1"/>
    </xf>
    <xf numFmtId="167" fontId="55" fillId="10" borderId="0" xfId="1" applyFont="1" applyFill="1" applyBorder="1" applyAlignment="1">
      <alignment horizontal="center" vertical="center"/>
    </xf>
    <xf numFmtId="167" fontId="55" fillId="0" borderId="16" xfId="1" applyFont="1" applyBorder="1" applyAlignment="1">
      <alignment horizontal="center" vertical="center" wrapText="1"/>
    </xf>
    <xf numFmtId="0" fontId="54" fillId="10" borderId="41" xfId="0" applyFont="1" applyFill="1" applyBorder="1" applyAlignment="1">
      <alignment horizontal="center" vertical="center"/>
    </xf>
    <xf numFmtId="0" fontId="6" fillId="0" borderId="42" xfId="0" applyFont="1" applyBorder="1"/>
    <xf numFmtId="167" fontId="55" fillId="10" borderId="41" xfId="1" applyFont="1" applyFill="1" applyBorder="1" applyAlignment="1">
      <alignment vertical="center"/>
    </xf>
    <xf numFmtId="0" fontId="6" fillId="10" borderId="47" xfId="0" applyFont="1" applyFill="1" applyBorder="1" applyAlignment="1">
      <alignment vertical="center"/>
    </xf>
    <xf numFmtId="167" fontId="55" fillId="0" borderId="41" xfId="1" applyFont="1" applyBorder="1" applyAlignment="1">
      <alignment vertical="center"/>
    </xf>
    <xf numFmtId="167" fontId="55" fillId="0" borderId="2" xfId="1" applyFont="1" applyBorder="1" applyAlignment="1">
      <alignment vertical="center"/>
    </xf>
    <xf numFmtId="167" fontId="55" fillId="0" borderId="39" xfId="1" applyFont="1" applyBorder="1" applyAlignment="1">
      <alignment vertical="center"/>
    </xf>
    <xf numFmtId="167" fontId="55" fillId="0" borderId="49" xfId="1" applyFont="1" applyBorder="1" applyAlignment="1">
      <alignment vertical="center"/>
    </xf>
    <xf numFmtId="0" fontId="54" fillId="10" borderId="42" xfId="0" applyFont="1" applyFill="1" applyBorder="1" applyAlignment="1">
      <alignment vertical="center"/>
    </xf>
    <xf numFmtId="167" fontId="55" fillId="10" borderId="42" xfId="1" applyFont="1" applyFill="1" applyBorder="1" applyAlignment="1">
      <alignment vertical="center"/>
    </xf>
    <xf numFmtId="167" fontId="55" fillId="10" borderId="42" xfId="1" applyFont="1" applyFill="1" applyBorder="1" applyAlignment="1">
      <alignment vertical="center" wrapText="1"/>
    </xf>
    <xf numFmtId="0" fontId="6" fillId="10" borderId="0" xfId="0" applyFont="1" applyFill="1" applyAlignment="1">
      <alignment vertical="center"/>
    </xf>
    <xf numFmtId="167" fontId="55" fillId="0" borderId="1" xfId="1" applyFont="1" applyBorder="1" applyAlignment="1">
      <alignment vertical="center" wrapText="1"/>
    </xf>
    <xf numFmtId="167" fontId="55" fillId="0" borderId="0" xfId="1" applyFont="1" applyBorder="1" applyAlignment="1">
      <alignment vertical="center" wrapText="1"/>
    </xf>
    <xf numFmtId="0" fontId="6" fillId="0" borderId="41" xfId="0" applyFont="1" applyBorder="1" applyAlignment="1">
      <alignment vertical="center" wrapText="1"/>
    </xf>
    <xf numFmtId="167" fontId="55" fillId="0" borderId="44" xfId="1" applyFont="1" applyBorder="1" applyAlignment="1">
      <alignment vertical="center"/>
    </xf>
    <xf numFmtId="0" fontId="6" fillId="0" borderId="2" xfId="0" applyFont="1" applyBorder="1"/>
    <xf numFmtId="0" fontId="6" fillId="10" borderId="41" xfId="0" applyFont="1" applyFill="1" applyBorder="1" applyAlignment="1">
      <alignment vertical="center"/>
    </xf>
    <xf numFmtId="167" fontId="55" fillId="0" borderId="24" xfId="1" applyFont="1" applyBorder="1" applyAlignment="1">
      <alignment vertical="center"/>
    </xf>
    <xf numFmtId="0" fontId="6" fillId="10" borderId="42" xfId="0" applyFont="1" applyFill="1" applyBorder="1"/>
    <xf numFmtId="167" fontId="55" fillId="0" borderId="23" xfId="1" applyFont="1" applyBorder="1" applyAlignment="1">
      <alignment vertical="center"/>
    </xf>
    <xf numFmtId="0" fontId="54" fillId="10" borderId="0" xfId="0" applyFont="1" applyFill="1" applyAlignment="1">
      <alignment horizontal="center" vertical="center" wrapText="1"/>
    </xf>
    <xf numFmtId="167" fontId="55" fillId="0" borderId="24" xfId="1" applyFont="1" applyBorder="1" applyAlignment="1">
      <alignment horizontal="center" vertical="center" wrapText="1"/>
    </xf>
    <xf numFmtId="49" fontId="6" fillId="10" borderId="25" xfId="0" applyNumberFormat="1" applyFont="1" applyFill="1" applyBorder="1" applyAlignment="1">
      <alignment horizontal="center" vertical="center" wrapText="1"/>
    </xf>
    <xf numFmtId="0" fontId="6" fillId="0" borderId="45" xfId="0" applyFont="1" applyBorder="1" applyAlignment="1">
      <alignment horizontal="center" vertical="center" wrapText="1"/>
    </xf>
    <xf numFmtId="0" fontId="54" fillId="4" borderId="14" xfId="0" applyFont="1" applyFill="1" applyBorder="1" applyAlignment="1">
      <alignment horizontal="center" vertical="center" wrapText="1"/>
    </xf>
    <xf numFmtId="0" fontId="54" fillId="3" borderId="14" xfId="0" applyFont="1" applyFill="1" applyBorder="1" applyAlignment="1">
      <alignment horizontal="center" vertical="center" wrapText="1"/>
    </xf>
    <xf numFmtId="0" fontId="6" fillId="10" borderId="0" xfId="0" applyFont="1" applyFill="1" applyAlignment="1">
      <alignment wrapText="1"/>
    </xf>
    <xf numFmtId="0" fontId="6" fillId="4" borderId="46" xfId="0" applyFont="1" applyFill="1" applyBorder="1" applyAlignment="1">
      <alignment horizontal="center" vertical="center" wrapText="1"/>
    </xf>
    <xf numFmtId="0" fontId="54" fillId="7" borderId="14" xfId="0" applyFont="1" applyFill="1" applyBorder="1" applyAlignment="1">
      <alignment horizontal="center" vertical="center" wrapText="1"/>
    </xf>
    <xf numFmtId="0" fontId="6" fillId="18" borderId="41" xfId="0" applyFont="1" applyFill="1" applyBorder="1" applyAlignment="1">
      <alignment horizontal="center" vertical="center" wrapText="1"/>
    </xf>
    <xf numFmtId="0" fontId="6" fillId="4" borderId="41" xfId="0" applyFont="1" applyFill="1" applyBorder="1" applyAlignment="1">
      <alignment horizontal="center" vertical="center" wrapText="1"/>
    </xf>
    <xf numFmtId="0" fontId="54" fillId="10" borderId="0" xfId="0" applyFont="1" applyFill="1" applyAlignment="1">
      <alignment vertical="center"/>
    </xf>
    <xf numFmtId="167" fontId="55" fillId="0" borderId="25" xfId="1" applyFont="1" applyBorder="1" applyAlignment="1">
      <alignment vertical="center"/>
    </xf>
    <xf numFmtId="167" fontId="55" fillId="10" borderId="0" xfId="1" applyFont="1" applyFill="1" applyBorder="1" applyAlignment="1">
      <alignment vertical="center"/>
    </xf>
    <xf numFmtId="0" fontId="6" fillId="10" borderId="45" xfId="0" applyFont="1" applyFill="1" applyBorder="1" applyAlignment="1">
      <alignment vertical="center"/>
    </xf>
    <xf numFmtId="0" fontId="6" fillId="10" borderId="48" xfId="0" applyFont="1" applyFill="1" applyBorder="1" applyAlignment="1">
      <alignment vertical="center"/>
    </xf>
    <xf numFmtId="0" fontId="54" fillId="10" borderId="41" xfId="0" applyFont="1" applyFill="1" applyBorder="1" applyAlignment="1">
      <alignment vertical="center"/>
    </xf>
    <xf numFmtId="0" fontId="6" fillId="0" borderId="48" xfId="0" applyFont="1" applyBorder="1"/>
    <xf numFmtId="0" fontId="6" fillId="0" borderId="0" xfId="0" applyFont="1" applyAlignment="1">
      <alignment vertical="center" wrapText="1"/>
    </xf>
    <xf numFmtId="0" fontId="54" fillId="0" borderId="1" xfId="0" applyFont="1" applyBorder="1" applyAlignment="1">
      <alignment vertical="center" wrapText="1"/>
    </xf>
    <xf numFmtId="16" fontId="2" fillId="0" borderId="1" xfId="0" applyNumberFormat="1" applyFont="1" applyBorder="1"/>
    <xf numFmtId="0" fontId="6" fillId="0" borderId="4" xfId="0" applyFont="1" applyBorder="1" applyAlignment="1">
      <alignment horizontal="center" vertical="center" textRotation="255"/>
    </xf>
    <xf numFmtId="0" fontId="6" fillId="0" borderId="5" xfId="0" applyFont="1" applyBorder="1" applyAlignment="1">
      <alignment horizontal="center" vertical="center" textRotation="255"/>
    </xf>
    <xf numFmtId="0" fontId="6" fillId="0" borderId="6" xfId="0" applyFont="1" applyBorder="1" applyAlignment="1">
      <alignment horizontal="center" vertical="center" textRotation="255"/>
    </xf>
    <xf numFmtId="0" fontId="6" fillId="0" borderId="0" xfId="0" applyFont="1" applyAlignment="1">
      <alignment horizontal="center"/>
    </xf>
    <xf numFmtId="0" fontId="45" fillId="27" borderId="12" xfId="0" applyFont="1" applyFill="1" applyBorder="1" applyAlignment="1">
      <alignment horizontal="center" vertical="center"/>
    </xf>
    <xf numFmtId="0" fontId="45" fillId="27" borderId="21" xfId="0" applyFont="1" applyFill="1" applyBorder="1" applyAlignment="1">
      <alignment horizontal="center" vertical="center"/>
    </xf>
    <xf numFmtId="0" fontId="45" fillId="27" borderId="22" xfId="0" applyFont="1" applyFill="1" applyBorder="1" applyAlignment="1">
      <alignment horizontal="center" vertical="center"/>
    </xf>
    <xf numFmtId="0" fontId="45" fillId="9" borderId="28" xfId="0" applyFont="1" applyFill="1" applyBorder="1" applyAlignment="1">
      <alignment horizontal="center" vertical="center"/>
    </xf>
    <xf numFmtId="0" fontId="45" fillId="9" borderId="13" xfId="0" applyFont="1" applyFill="1" applyBorder="1" applyAlignment="1">
      <alignment horizontal="center" vertical="center"/>
    </xf>
    <xf numFmtId="0" fontId="8" fillId="10" borderId="50" xfId="0" applyFont="1" applyFill="1" applyBorder="1" applyAlignment="1">
      <alignment horizontal="center" vertical="center" wrapText="1"/>
    </xf>
    <xf numFmtId="0" fontId="8" fillId="10" borderId="53" xfId="0" applyFont="1" applyFill="1" applyBorder="1" applyAlignment="1">
      <alignment horizontal="center" vertical="center" wrapText="1"/>
    </xf>
    <xf numFmtId="0" fontId="45" fillId="27" borderId="0" xfId="0" applyFont="1" applyFill="1" applyAlignment="1">
      <alignment horizontal="center" vertical="center"/>
    </xf>
    <xf numFmtId="0" fontId="45" fillId="27" borderId="13" xfId="0" applyFont="1" applyFill="1" applyBorder="1" applyAlignment="1">
      <alignment horizontal="center" vertical="center"/>
    </xf>
    <xf numFmtId="0" fontId="8" fillId="10" borderId="31" xfId="0" applyFont="1" applyFill="1" applyBorder="1" applyAlignment="1">
      <alignment horizontal="center" vertical="center" wrapText="1"/>
    </xf>
    <xf numFmtId="0" fontId="8" fillId="10" borderId="29" xfId="0" applyFont="1" applyFill="1" applyBorder="1" applyAlignment="1">
      <alignment horizontal="center" vertical="center" wrapText="1"/>
    </xf>
    <xf numFmtId="0" fontId="8" fillId="10" borderId="51" xfId="0" applyFont="1" applyFill="1" applyBorder="1" applyAlignment="1">
      <alignment horizontal="center" vertical="center" wrapText="1"/>
    </xf>
    <xf numFmtId="0" fontId="46" fillId="10" borderId="13" xfId="0" applyFont="1" applyFill="1" applyBorder="1" applyAlignment="1">
      <alignment horizontal="center"/>
    </xf>
    <xf numFmtId="14" fontId="25" fillId="9" borderId="31" xfId="0" applyNumberFormat="1" applyFont="1" applyFill="1" applyBorder="1" applyAlignment="1">
      <alignment horizontal="center" vertical="center"/>
    </xf>
    <xf numFmtId="14" fontId="25" fillId="9" borderId="32" xfId="0" applyNumberFormat="1" applyFont="1" applyFill="1" applyBorder="1" applyAlignment="1">
      <alignment horizontal="center" vertical="center"/>
    </xf>
    <xf numFmtId="14" fontId="25" fillId="9" borderId="34" xfId="0" applyNumberFormat="1" applyFont="1" applyFill="1" applyBorder="1" applyAlignment="1">
      <alignment horizontal="center" vertical="center"/>
    </xf>
    <xf numFmtId="14" fontId="25" fillId="9" borderId="29" xfId="0" applyNumberFormat="1" applyFont="1" applyFill="1" applyBorder="1" applyAlignment="1">
      <alignment horizontal="center" vertical="center"/>
    </xf>
    <xf numFmtId="14" fontId="25" fillId="9" borderId="1" xfId="0" applyNumberFormat="1" applyFont="1" applyFill="1" applyBorder="1" applyAlignment="1">
      <alignment horizontal="center" vertical="center"/>
    </xf>
    <xf numFmtId="14" fontId="25" fillId="9" borderId="30" xfId="0" applyNumberFormat="1" applyFont="1" applyFill="1" applyBorder="1" applyAlignment="1">
      <alignment horizontal="center" vertical="center"/>
    </xf>
    <xf numFmtId="0" fontId="2" fillId="14" borderId="27" xfId="0" applyFont="1" applyFill="1" applyBorder="1" applyAlignment="1">
      <alignment horizontal="left" vertical="center" wrapText="1"/>
    </xf>
    <xf numFmtId="0" fontId="2" fillId="14" borderId="28" xfId="0" applyFont="1" applyFill="1" applyBorder="1" applyAlignment="1">
      <alignment horizontal="left" vertical="center" wrapText="1"/>
    </xf>
    <xf numFmtId="0" fontId="2" fillId="14" borderId="36" xfId="0" applyFont="1" applyFill="1" applyBorder="1" applyAlignment="1">
      <alignment horizontal="left" vertical="center" wrapText="1"/>
    </xf>
    <xf numFmtId="0" fontId="2" fillId="14" borderId="37" xfId="0" applyFont="1" applyFill="1" applyBorder="1" applyAlignment="1">
      <alignment horizontal="left" vertical="center" wrapText="1"/>
    </xf>
    <xf numFmtId="0" fontId="2" fillId="14" borderId="0" xfId="0" applyFont="1" applyFill="1" applyAlignment="1">
      <alignment horizontal="left" vertical="center" wrapText="1"/>
    </xf>
    <xf numFmtId="0" fontId="2" fillId="14" borderId="38" xfId="0" applyFont="1" applyFill="1" applyBorder="1" applyAlignment="1">
      <alignment horizontal="left" vertical="center" wrapText="1"/>
    </xf>
    <xf numFmtId="0" fontId="2" fillId="14" borderId="10" xfId="0" applyFont="1" applyFill="1" applyBorder="1" applyAlignment="1">
      <alignment horizontal="left" vertical="center" wrapText="1"/>
    </xf>
    <xf numFmtId="0" fontId="2" fillId="14" borderId="3" xfId="0" applyFont="1" applyFill="1" applyBorder="1" applyAlignment="1">
      <alignment horizontal="left" vertical="center" wrapText="1"/>
    </xf>
    <xf numFmtId="0" fontId="2" fillId="14" borderId="15" xfId="0" applyFont="1" applyFill="1" applyBorder="1" applyAlignment="1">
      <alignment horizontal="left" vertical="center" wrapText="1"/>
    </xf>
    <xf numFmtId="0" fontId="2" fillId="10" borderId="1" xfId="0" applyFont="1" applyFill="1" applyBorder="1" applyAlignment="1">
      <alignment vertical="center"/>
    </xf>
    <xf numFmtId="0" fontId="2" fillId="10" borderId="30" xfId="0" applyFont="1" applyFill="1" applyBorder="1" applyAlignment="1">
      <alignment vertical="center"/>
    </xf>
    <xf numFmtId="0" fontId="2" fillId="10" borderId="1" xfId="0" applyFont="1" applyFill="1" applyBorder="1" applyAlignment="1">
      <alignment horizontal="center" vertical="center"/>
    </xf>
    <xf numFmtId="0" fontId="2" fillId="10" borderId="30" xfId="0" applyFont="1" applyFill="1" applyBorder="1" applyAlignment="1">
      <alignment horizontal="center" vertical="center"/>
    </xf>
    <xf numFmtId="0" fontId="2" fillId="10" borderId="29" xfId="0" applyFont="1" applyFill="1" applyBorder="1" applyAlignment="1">
      <alignment horizontal="left" vertical="center" wrapText="1"/>
    </xf>
    <xf numFmtId="0" fontId="2" fillId="10" borderId="1" xfId="0" applyFont="1" applyFill="1" applyBorder="1" applyAlignment="1">
      <alignment horizontal="left" vertical="center" wrapText="1"/>
    </xf>
    <xf numFmtId="0" fontId="15" fillId="10" borderId="1" xfId="0" applyFont="1" applyFill="1" applyBorder="1" applyAlignment="1">
      <alignment vertical="center"/>
    </xf>
    <xf numFmtId="0" fontId="15" fillId="10" borderId="30" xfId="0" applyFont="1" applyFill="1" applyBorder="1" applyAlignment="1">
      <alignment vertical="center"/>
    </xf>
    <xf numFmtId="0" fontId="0" fillId="0" borderId="29" xfId="0" applyBorder="1" applyAlignment="1">
      <alignment horizontal="center"/>
    </xf>
    <xf numFmtId="0" fontId="0" fillId="0" borderId="1" xfId="0" applyBorder="1" applyAlignment="1">
      <alignment horizontal="center"/>
    </xf>
    <xf numFmtId="0" fontId="15" fillId="10" borderId="1" xfId="0" applyFont="1" applyFill="1" applyBorder="1" applyAlignment="1">
      <alignment vertical="center" wrapText="1"/>
    </xf>
    <xf numFmtId="0" fontId="15" fillId="10" borderId="30" xfId="0" applyFont="1" applyFill="1" applyBorder="1" applyAlignment="1">
      <alignment vertical="center" wrapText="1"/>
    </xf>
    <xf numFmtId="0" fontId="0" fillId="10" borderId="29" xfId="0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2" fillId="10" borderId="1" xfId="0" applyFont="1" applyFill="1" applyBorder="1" applyAlignment="1">
      <alignment horizontal="left" vertical="center"/>
    </xf>
    <xf numFmtId="0" fontId="2" fillId="10" borderId="30" xfId="0" applyFont="1" applyFill="1" applyBorder="1" applyAlignment="1">
      <alignment horizontal="left" vertical="center"/>
    </xf>
    <xf numFmtId="0" fontId="2" fillId="10" borderId="33" xfId="0" applyFont="1" applyFill="1" applyBorder="1" applyAlignment="1">
      <alignment horizontal="left" vertical="center"/>
    </xf>
    <xf numFmtId="0" fontId="2" fillId="10" borderId="35" xfId="0" applyFont="1" applyFill="1" applyBorder="1" applyAlignment="1">
      <alignment horizontal="left" vertical="center"/>
    </xf>
    <xf numFmtId="16" fontId="2" fillId="20" borderId="1" xfId="0" applyNumberFormat="1" applyFont="1" applyFill="1" applyBorder="1" applyAlignment="1">
      <alignment horizontal="center" vertical="center"/>
    </xf>
    <xf numFmtId="0" fontId="2" fillId="20" borderId="1" xfId="0" applyFont="1" applyFill="1" applyBorder="1" applyAlignment="1">
      <alignment horizontal="center" vertical="center"/>
    </xf>
    <xf numFmtId="16" fontId="2" fillId="17" borderId="1" xfId="0" applyNumberFormat="1" applyFont="1" applyFill="1" applyBorder="1" applyAlignment="1">
      <alignment horizontal="center" vertical="center"/>
    </xf>
    <xf numFmtId="0" fontId="2" fillId="17" borderId="1" xfId="0" applyFont="1" applyFill="1" applyBorder="1" applyAlignment="1">
      <alignment horizontal="center" vertical="center"/>
    </xf>
    <xf numFmtId="16" fontId="2" fillId="11" borderId="3" xfId="0" applyNumberFormat="1" applyFont="1" applyFill="1" applyBorder="1" applyAlignment="1">
      <alignment horizontal="center" vertical="center"/>
    </xf>
    <xf numFmtId="0" fontId="2" fillId="11" borderId="3" xfId="0" applyFont="1" applyFill="1" applyBorder="1" applyAlignment="1">
      <alignment horizontal="center" vertical="center"/>
    </xf>
    <xf numFmtId="16" fontId="2" fillId="9" borderId="3" xfId="0" applyNumberFormat="1" applyFont="1" applyFill="1" applyBorder="1" applyAlignment="1">
      <alignment horizontal="center" vertical="center"/>
    </xf>
    <xf numFmtId="0" fontId="2" fillId="9" borderId="3" xfId="0" applyFont="1" applyFill="1" applyBorder="1" applyAlignment="1">
      <alignment horizontal="center" vertical="center"/>
    </xf>
    <xf numFmtId="0" fontId="2" fillId="9" borderId="15" xfId="0" applyFont="1" applyFill="1" applyBorder="1" applyAlignment="1">
      <alignment horizontal="center" vertical="center"/>
    </xf>
    <xf numFmtId="0" fontId="18" fillId="0" borderId="12" xfId="0" applyFont="1" applyBorder="1" applyAlignment="1">
      <alignment horizontal="left" vertical="center"/>
    </xf>
    <xf numFmtId="0" fontId="18" fillId="0" borderId="21" xfId="0" applyFont="1" applyBorder="1" applyAlignment="1">
      <alignment horizontal="left" vertical="center"/>
    </xf>
    <xf numFmtId="0" fontId="18" fillId="0" borderId="22" xfId="0" applyFont="1" applyBorder="1" applyAlignment="1">
      <alignment horizontal="left" vertical="center"/>
    </xf>
    <xf numFmtId="0" fontId="18" fillId="0" borderId="20" xfId="0" applyFont="1" applyBorder="1" applyAlignment="1">
      <alignment horizontal="left" vertical="center"/>
    </xf>
    <xf numFmtId="0" fontId="2" fillId="10" borderId="17" xfId="0" applyFont="1" applyFill="1" applyBorder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20" fontId="26" fillId="18" borderId="14" xfId="0" applyNumberFormat="1" applyFont="1" applyFill="1" applyBorder="1" applyAlignment="1">
      <alignment horizontal="center" vertical="center"/>
    </xf>
    <xf numFmtId="0" fontId="27" fillId="18" borderId="23" xfId="0" applyFont="1" applyFill="1" applyBorder="1" applyAlignment="1">
      <alignment horizontal="center" vertical="center"/>
    </xf>
    <xf numFmtId="0" fontId="27" fillId="18" borderId="16" xfId="0" applyFont="1" applyFill="1" applyBorder="1" applyAlignment="1">
      <alignment horizontal="center" vertical="center"/>
    </xf>
    <xf numFmtId="20" fontId="15" fillId="18" borderId="14" xfId="0" applyNumberFormat="1" applyFont="1" applyFill="1" applyBorder="1" applyAlignment="1">
      <alignment horizontal="center" vertical="center"/>
    </xf>
    <xf numFmtId="0" fontId="15" fillId="18" borderId="23" xfId="0" applyFont="1" applyFill="1" applyBorder="1" applyAlignment="1">
      <alignment horizontal="center" vertical="center"/>
    </xf>
    <xf numFmtId="0" fontId="15" fillId="18" borderId="16" xfId="0" applyFont="1" applyFill="1" applyBorder="1" applyAlignment="1">
      <alignment horizontal="center" vertical="center"/>
    </xf>
    <xf numFmtId="0" fontId="15" fillId="18" borderId="14" xfId="0" applyFont="1" applyFill="1" applyBorder="1" applyAlignment="1">
      <alignment horizontal="center" vertical="center"/>
    </xf>
    <xf numFmtId="1" fontId="19" fillId="18" borderId="1" xfId="0" applyNumberFormat="1" applyFont="1" applyFill="1" applyBorder="1" applyAlignment="1">
      <alignment horizontal="center" vertical="center" wrapText="1"/>
    </xf>
    <xf numFmtId="20" fontId="15" fillId="18" borderId="23" xfId="0" applyNumberFormat="1" applyFont="1" applyFill="1" applyBorder="1" applyAlignment="1">
      <alignment horizontal="center" vertical="center"/>
    </xf>
    <xf numFmtId="0" fontId="2" fillId="13" borderId="14" xfId="0" applyFont="1" applyFill="1" applyBorder="1" applyAlignment="1">
      <alignment horizontal="center" vertical="center"/>
    </xf>
    <xf numFmtId="0" fontId="2" fillId="13" borderId="23" xfId="0" applyFont="1" applyFill="1" applyBorder="1" applyAlignment="1">
      <alignment horizontal="center" vertical="center"/>
    </xf>
    <xf numFmtId="0" fontId="2" fillId="13" borderId="16" xfId="0" applyFont="1" applyFill="1" applyBorder="1" applyAlignment="1">
      <alignment horizontal="center" vertical="center"/>
    </xf>
    <xf numFmtId="0" fontId="16" fillId="18" borderId="14" xfId="0" applyFont="1" applyFill="1" applyBorder="1" applyAlignment="1">
      <alignment horizontal="center" vertical="center"/>
    </xf>
    <xf numFmtId="0" fontId="16" fillId="18" borderId="23" xfId="0" applyFont="1" applyFill="1" applyBorder="1" applyAlignment="1">
      <alignment horizontal="center" vertical="center"/>
    </xf>
    <xf numFmtId="0" fontId="16" fillId="18" borderId="16" xfId="0" applyFont="1" applyFill="1" applyBorder="1" applyAlignment="1">
      <alignment horizontal="center" vertical="center"/>
    </xf>
    <xf numFmtId="0" fontId="15" fillId="18" borderId="1" xfId="0" applyFont="1" applyFill="1" applyBorder="1" applyAlignment="1">
      <alignment horizontal="center" vertical="center"/>
    </xf>
    <xf numFmtId="0" fontId="46" fillId="9" borderId="17" xfId="0" applyFont="1" applyFill="1" applyBorder="1" applyAlignment="1">
      <alignment horizontal="center" vertical="center"/>
    </xf>
    <xf numFmtId="0" fontId="46" fillId="9" borderId="0" xfId="0" applyFont="1" applyFill="1" applyAlignment="1">
      <alignment horizontal="center" vertical="center"/>
    </xf>
    <xf numFmtId="0" fontId="9" fillId="13" borderId="13" xfId="0" applyFont="1" applyFill="1" applyBorder="1" applyAlignment="1">
      <alignment horizontal="center"/>
    </xf>
    <xf numFmtId="0" fontId="9" fillId="13" borderId="6" xfId="0" applyFont="1" applyFill="1" applyBorder="1" applyAlignment="1">
      <alignment horizontal="center"/>
    </xf>
    <xf numFmtId="0" fontId="2" fillId="9" borderId="2" xfId="0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center" wrapText="1"/>
    </xf>
    <xf numFmtId="0" fontId="14" fillId="9" borderId="2" xfId="0" applyFont="1" applyFill="1" applyBorder="1" applyAlignment="1">
      <alignment horizontal="center" vertical="center"/>
    </xf>
    <xf numFmtId="0" fontId="14" fillId="9" borderId="3" xfId="0" applyFont="1" applyFill="1" applyBorder="1" applyAlignment="1">
      <alignment horizontal="center" vertical="center"/>
    </xf>
    <xf numFmtId="0" fontId="23" fillId="9" borderId="14" xfId="0" applyFont="1" applyFill="1" applyBorder="1" applyAlignment="1">
      <alignment horizontal="center" vertical="center" wrapText="1"/>
    </xf>
    <xf numFmtId="0" fontId="23" fillId="9" borderId="16" xfId="0" applyFont="1" applyFill="1" applyBorder="1" applyAlignment="1">
      <alignment horizontal="center" vertical="center" wrapText="1"/>
    </xf>
    <xf numFmtId="0" fontId="7" fillId="2" borderId="24" xfId="0" applyFont="1" applyFill="1" applyBorder="1" applyAlignment="1">
      <alignment horizontal="center" vertical="center"/>
    </xf>
    <xf numFmtId="0" fontId="7" fillId="2" borderId="25" xfId="0" applyFont="1" applyFill="1" applyBorder="1" applyAlignment="1">
      <alignment horizontal="center" vertical="center"/>
    </xf>
    <xf numFmtId="0" fontId="7" fillId="11" borderId="24" xfId="0" applyFont="1" applyFill="1" applyBorder="1" applyAlignment="1">
      <alignment horizontal="center" vertical="center"/>
    </xf>
    <xf numFmtId="0" fontId="7" fillId="11" borderId="25" xfId="0" applyFont="1" applyFill="1" applyBorder="1" applyAlignment="1">
      <alignment horizontal="center" vertical="center"/>
    </xf>
    <xf numFmtId="0" fontId="7" fillId="2" borderId="40" xfId="0" applyFont="1" applyFill="1" applyBorder="1" applyAlignment="1">
      <alignment horizontal="center" vertical="center"/>
    </xf>
    <xf numFmtId="0" fontId="0" fillId="27" borderId="24" xfId="0" applyFill="1" applyBorder="1" applyAlignment="1">
      <alignment horizontal="center" vertical="center" wrapText="1"/>
    </xf>
    <xf numFmtId="0" fontId="0" fillId="27" borderId="25" xfId="0" applyFill="1" applyBorder="1" applyAlignment="1">
      <alignment horizontal="center" vertical="center" wrapText="1"/>
    </xf>
    <xf numFmtId="167" fontId="37" fillId="11" borderId="24" xfId="1" applyFont="1" applyFill="1" applyBorder="1" applyAlignment="1">
      <alignment horizontal="center" vertical="center"/>
    </xf>
    <xf numFmtId="167" fontId="37" fillId="11" borderId="25" xfId="1" applyFont="1" applyFill="1" applyBorder="1" applyAlignment="1">
      <alignment horizontal="center" vertical="center"/>
    </xf>
    <xf numFmtId="0" fontId="31" fillId="10" borderId="14" xfId="0" applyFont="1" applyFill="1" applyBorder="1" applyAlignment="1">
      <alignment horizontal="center" vertical="center" wrapText="1"/>
    </xf>
    <xf numFmtId="0" fontId="31" fillId="10" borderId="16" xfId="0" applyFont="1" applyFill="1" applyBorder="1" applyAlignment="1">
      <alignment horizontal="center" vertical="center" wrapText="1"/>
    </xf>
  </cellXfs>
  <cellStyles count="3">
    <cellStyle name="Excel Built-in Normal" xfId="1" xr:uid="{00000000-0005-0000-0000-000000000000}"/>
    <cellStyle name="Milliers" xfId="2" builtinId="3"/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colors>
    <mruColors>
      <color rgb="FFD8E2D9"/>
      <color rgb="FF99E7F9"/>
      <color rgb="FFF0DCF0"/>
      <color rgb="FFD0CAB2"/>
      <color rgb="FFF6C98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95</xdr:col>
      <xdr:colOff>140581</xdr:colOff>
      <xdr:row>24</xdr:row>
      <xdr:rowOff>190499</xdr:rowOff>
    </xdr:from>
    <xdr:to>
      <xdr:col>127</xdr:col>
      <xdr:colOff>17330</xdr:colOff>
      <xdr:row>41</xdr:row>
      <xdr:rowOff>180297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28404AA0-01D6-37E1-BE1C-D3CE5E94A6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754056" y="7410449"/>
          <a:ext cx="10544749" cy="415222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95</xdr:col>
      <xdr:colOff>140581</xdr:colOff>
      <xdr:row>24</xdr:row>
      <xdr:rowOff>190499</xdr:rowOff>
    </xdr:from>
    <xdr:to>
      <xdr:col>127</xdr:col>
      <xdr:colOff>17330</xdr:colOff>
      <xdr:row>41</xdr:row>
      <xdr:rowOff>180297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28404AA0-01D6-37E1-BE1C-D3CE5E94A6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27131" y="7410449"/>
          <a:ext cx="10544749" cy="41522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AMJ4758"/>
  <sheetViews>
    <sheetView tabSelected="1" topLeftCell="A4732" zoomScale="70" zoomScaleNormal="70" workbookViewId="0">
      <selection activeCell="O4758" sqref="O4758"/>
    </sheetView>
  </sheetViews>
  <sheetFormatPr baseColWidth="10" defaultColWidth="11.42578125" defaultRowHeight="23.25" x14ac:dyDescent="0.35"/>
  <cols>
    <col min="1" max="1" width="8.42578125" style="750" customWidth="1"/>
    <col min="2" max="2" width="19.5703125" style="750" customWidth="1"/>
    <col min="3" max="3" width="37.28515625" style="750" customWidth="1"/>
    <col min="4" max="4" width="11.28515625" style="750" customWidth="1"/>
    <col min="5" max="5" width="20" style="1179" customWidth="1"/>
    <col min="6" max="6" width="16.140625" style="750" customWidth="1"/>
    <col min="7" max="7" width="17.28515625" style="750" customWidth="1"/>
    <col min="8" max="8" width="16.5703125" style="750" customWidth="1"/>
    <col min="9" max="9" width="16.42578125" style="750" customWidth="1"/>
    <col min="10" max="10" width="11.7109375" style="879" customWidth="1"/>
    <col min="11" max="12" width="19.5703125" style="750" customWidth="1"/>
    <col min="13" max="13" width="19.5703125" style="19" customWidth="1"/>
    <col min="14" max="14" width="25.140625" style="952" customWidth="1"/>
    <col min="15" max="15" width="19.5703125" style="953" customWidth="1"/>
    <col min="16" max="16" width="24.85546875" style="1043" customWidth="1"/>
    <col min="17" max="17" width="21.5703125" style="194" customWidth="1"/>
    <col min="18" max="18" width="9.28515625" style="1033" customWidth="1"/>
    <col min="19" max="19" width="17" style="194" customWidth="1"/>
    <col min="20" max="20" width="20.85546875" style="563" customWidth="1"/>
    <col min="21" max="21" width="36.140625" style="545" customWidth="1"/>
    <col min="22" max="22" width="38" style="555" customWidth="1"/>
    <col min="23" max="23" width="14.42578125" style="156" customWidth="1"/>
    <col min="24" max="24" width="11.42578125" style="530"/>
    <col min="25" max="25" width="19.140625" style="530" customWidth="1"/>
    <col min="26" max="16384" width="11.42578125" style="530"/>
  </cols>
  <sheetData>
    <row r="1" spans="1:23" s="523" customFormat="1" ht="57.75" customHeight="1" x14ac:dyDescent="0.25">
      <c r="A1" s="701" t="s">
        <v>7082</v>
      </c>
      <c r="B1" s="701" t="s">
        <v>1</v>
      </c>
      <c r="C1" s="703" t="s">
        <v>2</v>
      </c>
      <c r="D1" s="701" t="s">
        <v>3</v>
      </c>
      <c r="E1" s="1155" t="s">
        <v>7083</v>
      </c>
      <c r="F1" s="704" t="s">
        <v>5</v>
      </c>
      <c r="G1" s="705" t="s">
        <v>6</v>
      </c>
      <c r="H1" s="704" t="s">
        <v>7</v>
      </c>
      <c r="I1" s="705" t="s">
        <v>8</v>
      </c>
      <c r="J1" s="706" t="s">
        <v>3779</v>
      </c>
      <c r="K1" s="701" t="s">
        <v>10</v>
      </c>
      <c r="L1" s="703" t="s">
        <v>11</v>
      </c>
      <c r="M1" s="704" t="s">
        <v>12</v>
      </c>
      <c r="N1" s="916" t="s">
        <v>13</v>
      </c>
      <c r="O1" s="917" t="s">
        <v>14</v>
      </c>
      <c r="P1" s="880" t="s">
        <v>7077</v>
      </c>
      <c r="Q1" s="702" t="s">
        <v>7076</v>
      </c>
      <c r="R1" s="999" t="s">
        <v>18</v>
      </c>
      <c r="S1" s="702" t="s">
        <v>17</v>
      </c>
      <c r="T1" s="521" t="s">
        <v>16</v>
      </c>
      <c r="U1" s="522" t="s">
        <v>7075</v>
      </c>
      <c r="V1" s="521" t="s">
        <v>15</v>
      </c>
      <c r="W1" s="521" t="s">
        <v>3868</v>
      </c>
    </row>
    <row r="2" spans="1:23" s="546" customFormat="1" hidden="1" x14ac:dyDescent="0.25">
      <c r="A2" s="820">
        <v>332</v>
      </c>
      <c r="B2" s="820"/>
      <c r="C2" s="820" t="s">
        <v>3725</v>
      </c>
      <c r="D2" s="820" t="s">
        <v>29</v>
      </c>
      <c r="E2" s="1158" t="s">
        <v>30</v>
      </c>
      <c r="F2" s="867">
        <v>44456</v>
      </c>
      <c r="G2" s="868">
        <v>0.33333333333333331</v>
      </c>
      <c r="H2" s="867">
        <v>44457</v>
      </c>
      <c r="I2" s="868">
        <v>0.33333333333333331</v>
      </c>
      <c r="J2" s="730">
        <v>1</v>
      </c>
      <c r="K2" s="796"/>
      <c r="L2" s="820"/>
      <c r="M2" s="19"/>
      <c r="N2" s="924"/>
      <c r="O2" s="208"/>
      <c r="P2" s="1153"/>
      <c r="Q2" s="1151"/>
      <c r="R2" s="1152"/>
      <c r="S2" s="1151"/>
      <c r="T2" s="694"/>
      <c r="U2" s="545"/>
      <c r="V2" s="694"/>
      <c r="W2" s="156"/>
    </row>
    <row r="3" spans="1:23" s="546" customFormat="1" ht="36" customHeight="1" x14ac:dyDescent="0.25">
      <c r="A3" s="186">
        <v>4384</v>
      </c>
      <c r="B3" s="186"/>
      <c r="C3" s="186" t="s">
        <v>19</v>
      </c>
      <c r="D3" s="186" t="s">
        <v>1212</v>
      </c>
      <c r="E3" s="1156" t="s">
        <v>184</v>
      </c>
      <c r="F3" s="710">
        <v>45360</v>
      </c>
      <c r="G3" s="711">
        <v>0.41666666666666669</v>
      </c>
      <c r="H3" s="710">
        <v>45363</v>
      </c>
      <c r="I3" s="711">
        <v>0.41666666666666669</v>
      </c>
      <c r="J3" s="728" t="s">
        <v>449</v>
      </c>
      <c r="K3" s="710">
        <v>24588</v>
      </c>
      <c r="L3" s="734" t="s">
        <v>5704</v>
      </c>
      <c r="M3" s="21">
        <v>42406</v>
      </c>
      <c r="N3" s="734" t="s">
        <v>5705</v>
      </c>
      <c r="O3" s="920">
        <v>35214</v>
      </c>
      <c r="P3" s="892" t="s">
        <v>5350</v>
      </c>
      <c r="Q3" s="196"/>
      <c r="R3" s="1002"/>
      <c r="S3" s="196"/>
      <c r="T3" s="580"/>
      <c r="U3" s="545" t="s">
        <v>5708</v>
      </c>
      <c r="V3" s="544"/>
      <c r="W3" s="156"/>
    </row>
    <row r="4" spans="1:23" s="546" customFormat="1" ht="36" customHeight="1" x14ac:dyDescent="0.25">
      <c r="A4" s="707">
        <v>5778</v>
      </c>
      <c r="B4" s="707">
        <v>21504090</v>
      </c>
      <c r="C4" s="707" t="s">
        <v>177</v>
      </c>
      <c r="D4" s="707" t="s">
        <v>292</v>
      </c>
      <c r="E4" s="1156" t="s">
        <v>6936</v>
      </c>
      <c r="F4" s="747">
        <v>45625</v>
      </c>
      <c r="G4" s="748">
        <v>0.67361111111111116</v>
      </c>
      <c r="H4" s="747">
        <v>45634</v>
      </c>
      <c r="I4" s="748" t="s">
        <v>8336</v>
      </c>
      <c r="J4" s="751" t="s">
        <v>622</v>
      </c>
      <c r="K4" s="741">
        <v>26006</v>
      </c>
      <c r="L4" s="775" t="s">
        <v>180</v>
      </c>
      <c r="M4" s="741">
        <v>39303</v>
      </c>
      <c r="N4" s="933" t="s">
        <v>181</v>
      </c>
      <c r="O4" s="930">
        <v>42949</v>
      </c>
      <c r="P4" s="1019" t="s">
        <v>4987</v>
      </c>
      <c r="Q4" s="1183"/>
      <c r="R4" s="1006"/>
      <c r="S4" s="905"/>
      <c r="T4" s="575"/>
      <c r="U4" s="593" t="s">
        <v>182</v>
      </c>
      <c r="V4" s="575" t="s">
        <v>4574</v>
      </c>
      <c r="W4" s="594"/>
    </row>
    <row r="5" spans="1:23" s="546" customFormat="1" ht="36" customHeight="1" x14ac:dyDescent="0.25">
      <c r="A5" s="707">
        <v>5529</v>
      </c>
      <c r="B5" s="707">
        <v>21504090</v>
      </c>
      <c r="C5" s="707" t="s">
        <v>177</v>
      </c>
      <c r="D5" s="707" t="s">
        <v>35</v>
      </c>
      <c r="E5" s="1156" t="s">
        <v>178</v>
      </c>
      <c r="F5" s="747">
        <v>45580</v>
      </c>
      <c r="G5" s="748">
        <v>0.5</v>
      </c>
      <c r="H5" s="747">
        <v>45592</v>
      </c>
      <c r="I5" s="748">
        <v>0.70833333333333337</v>
      </c>
      <c r="J5" s="751" t="s">
        <v>7524</v>
      </c>
      <c r="K5" s="741">
        <v>26006</v>
      </c>
      <c r="L5" s="775" t="s">
        <v>180</v>
      </c>
      <c r="M5" s="741">
        <v>39303</v>
      </c>
      <c r="N5" s="933" t="s">
        <v>181</v>
      </c>
      <c r="O5" s="930">
        <v>42949</v>
      </c>
      <c r="P5" s="1019" t="s">
        <v>7576</v>
      </c>
      <c r="Q5" s="196"/>
      <c r="R5" s="1057"/>
      <c r="S5" s="905"/>
      <c r="T5" s="575"/>
      <c r="U5" s="593" t="s">
        <v>182</v>
      </c>
      <c r="V5" s="575" t="s">
        <v>4574</v>
      </c>
      <c r="W5" s="594"/>
    </row>
    <row r="6" spans="1:23" s="546" customFormat="1" ht="36" customHeight="1" x14ac:dyDescent="0.25">
      <c r="A6" s="1266">
        <v>5480</v>
      </c>
      <c r="B6" s="707">
        <v>21504090</v>
      </c>
      <c r="C6" s="707" t="s">
        <v>177</v>
      </c>
      <c r="D6" s="707" t="s">
        <v>292</v>
      </c>
      <c r="E6" s="1156" t="s">
        <v>6592</v>
      </c>
      <c r="F6" s="747">
        <v>45576</v>
      </c>
      <c r="G6" s="748">
        <v>0.45833333333333331</v>
      </c>
      <c r="H6" s="747">
        <v>45580</v>
      </c>
      <c r="I6" s="748">
        <v>0.5</v>
      </c>
      <c r="J6" s="751" t="s">
        <v>4114</v>
      </c>
      <c r="K6" s="741">
        <v>26006</v>
      </c>
      <c r="L6" s="775" t="s">
        <v>180</v>
      </c>
      <c r="M6" s="741">
        <v>39303</v>
      </c>
      <c r="N6" s="933" t="s">
        <v>181</v>
      </c>
      <c r="O6" s="930">
        <v>42949</v>
      </c>
      <c r="P6" s="1015"/>
      <c r="Q6" s="907" t="s">
        <v>7380</v>
      </c>
      <c r="R6" s="1057"/>
      <c r="S6" s="905"/>
      <c r="T6" s="575"/>
      <c r="U6" s="593" t="s">
        <v>182</v>
      </c>
      <c r="V6" s="575" t="s">
        <v>4574</v>
      </c>
      <c r="W6" s="594"/>
    </row>
    <row r="7" spans="1:23" s="546" customFormat="1" ht="36" customHeight="1" x14ac:dyDescent="0.25">
      <c r="A7" s="707">
        <v>4388</v>
      </c>
      <c r="B7" s="707">
        <v>21504090</v>
      </c>
      <c r="C7" s="707" t="s">
        <v>177</v>
      </c>
      <c r="D7" s="707" t="s">
        <v>35</v>
      </c>
      <c r="E7" s="1156" t="s">
        <v>126</v>
      </c>
      <c r="F7" s="747">
        <v>45361</v>
      </c>
      <c r="G7" s="748">
        <v>0.625</v>
      </c>
      <c r="H7" s="747">
        <v>45392</v>
      </c>
      <c r="I7" s="748">
        <v>0.625</v>
      </c>
      <c r="J7" s="751" t="s">
        <v>24</v>
      </c>
      <c r="K7" s="741">
        <v>26006</v>
      </c>
      <c r="L7" s="775" t="s">
        <v>180</v>
      </c>
      <c r="M7" s="741">
        <v>39303</v>
      </c>
      <c r="N7" s="933" t="s">
        <v>181</v>
      </c>
      <c r="O7" s="930">
        <v>42949</v>
      </c>
      <c r="P7" s="1019" t="s">
        <v>5958</v>
      </c>
      <c r="Q7" s="196" t="s">
        <v>5720</v>
      </c>
      <c r="R7" s="1057"/>
      <c r="S7" s="905"/>
      <c r="T7" s="575" t="s">
        <v>4657</v>
      </c>
      <c r="U7" s="593" t="s">
        <v>182</v>
      </c>
      <c r="V7" s="575" t="s">
        <v>4574</v>
      </c>
      <c r="W7" s="594"/>
    </row>
    <row r="8" spans="1:23" s="546" customFormat="1" ht="36" customHeight="1" x14ac:dyDescent="0.25">
      <c r="A8" s="707">
        <v>4426</v>
      </c>
      <c r="B8" s="707">
        <v>21504090</v>
      </c>
      <c r="C8" s="707" t="s">
        <v>177</v>
      </c>
      <c r="D8" s="707" t="s">
        <v>94</v>
      </c>
      <c r="E8" s="1156" t="s">
        <v>389</v>
      </c>
      <c r="F8" s="747">
        <v>45316</v>
      </c>
      <c r="G8" s="748">
        <v>0.45833333333333331</v>
      </c>
      <c r="H8" s="747">
        <v>45319</v>
      </c>
      <c r="I8" s="748">
        <v>0.70833333333333337</v>
      </c>
      <c r="J8" s="751" t="s">
        <v>449</v>
      </c>
      <c r="K8" s="741">
        <v>26006</v>
      </c>
      <c r="L8" s="775" t="s">
        <v>180</v>
      </c>
      <c r="M8" s="741">
        <v>39303</v>
      </c>
      <c r="N8" s="933" t="s">
        <v>181</v>
      </c>
      <c r="O8" s="930">
        <v>42949</v>
      </c>
      <c r="P8" s="1019" t="s">
        <v>4841</v>
      </c>
      <c r="Q8" s="196"/>
      <c r="R8" s="1057"/>
      <c r="S8" s="905"/>
      <c r="T8" s="575" t="s">
        <v>4657</v>
      </c>
      <c r="U8" s="593" t="s">
        <v>182</v>
      </c>
      <c r="V8" s="575" t="s">
        <v>4574</v>
      </c>
      <c r="W8" s="594"/>
    </row>
    <row r="9" spans="1:23" s="546" customFormat="1" ht="36" customHeight="1" x14ac:dyDescent="0.25">
      <c r="A9" s="735">
        <v>3546</v>
      </c>
      <c r="B9" s="707">
        <v>21504090</v>
      </c>
      <c r="C9" s="707" t="s">
        <v>177</v>
      </c>
      <c r="D9" s="707" t="s">
        <v>35</v>
      </c>
      <c r="E9" s="1156" t="s">
        <v>4352</v>
      </c>
      <c r="F9" s="747">
        <v>45227</v>
      </c>
      <c r="G9" s="748">
        <v>0.52083333333333337</v>
      </c>
      <c r="H9" s="747">
        <v>45236</v>
      </c>
      <c r="I9" s="748">
        <v>0.75</v>
      </c>
      <c r="J9" s="751" t="s">
        <v>4522</v>
      </c>
      <c r="K9" s="741">
        <v>26006</v>
      </c>
      <c r="L9" s="775" t="s">
        <v>180</v>
      </c>
      <c r="M9" s="741">
        <v>39303</v>
      </c>
      <c r="N9" s="933" t="s">
        <v>181</v>
      </c>
      <c r="O9" s="930">
        <v>42949</v>
      </c>
      <c r="P9" s="1019" t="s">
        <v>4656</v>
      </c>
      <c r="Q9" s="903" t="s">
        <v>5942</v>
      </c>
      <c r="R9" s="1057"/>
      <c r="S9" s="905"/>
      <c r="T9" s="575" t="s">
        <v>4657</v>
      </c>
      <c r="U9" s="593" t="s">
        <v>182</v>
      </c>
      <c r="V9" s="575" t="s">
        <v>4574</v>
      </c>
      <c r="W9" s="594"/>
    </row>
    <row r="10" spans="1:23" s="546" customFormat="1" ht="36" customHeight="1" x14ac:dyDescent="0.25">
      <c r="A10" s="735">
        <v>3439</v>
      </c>
      <c r="B10" s="735">
        <v>21504090</v>
      </c>
      <c r="C10" s="707" t="s">
        <v>177</v>
      </c>
      <c r="D10" s="707" t="s">
        <v>35</v>
      </c>
      <c r="E10" s="1156" t="s">
        <v>4352</v>
      </c>
      <c r="F10" s="747">
        <v>45213</v>
      </c>
      <c r="G10" s="748">
        <v>0.95833333333333337</v>
      </c>
      <c r="H10" s="747">
        <v>45227</v>
      </c>
      <c r="I10" s="748">
        <v>0.52083333333333337</v>
      </c>
      <c r="J10" s="751" t="s">
        <v>78</v>
      </c>
      <c r="K10" s="741">
        <v>26006</v>
      </c>
      <c r="L10" s="775" t="s">
        <v>180</v>
      </c>
      <c r="M10" s="741">
        <v>39303</v>
      </c>
      <c r="N10" s="933" t="s">
        <v>181</v>
      </c>
      <c r="O10" s="930">
        <v>42949</v>
      </c>
      <c r="P10" s="1019"/>
      <c r="Q10" s="196"/>
      <c r="R10" s="1057"/>
      <c r="S10" s="890"/>
      <c r="T10" s="575"/>
      <c r="U10" s="593" t="s">
        <v>182</v>
      </c>
      <c r="V10" s="592" t="s">
        <v>788</v>
      </c>
      <c r="W10" s="594"/>
    </row>
    <row r="11" spans="1:23" s="546" customFormat="1" ht="34.5" customHeight="1" x14ac:dyDescent="0.25">
      <c r="A11" s="735">
        <v>3096</v>
      </c>
      <c r="B11" s="735">
        <v>21504090</v>
      </c>
      <c r="C11" s="707" t="s">
        <v>177</v>
      </c>
      <c r="D11" s="707" t="s">
        <v>35</v>
      </c>
      <c r="E11" s="1156" t="s">
        <v>178</v>
      </c>
      <c r="F11" s="747">
        <v>45155</v>
      </c>
      <c r="G11" s="748">
        <v>0.76041666666666663</v>
      </c>
      <c r="H11" s="747">
        <v>45168</v>
      </c>
      <c r="I11" s="748">
        <v>0.58333333333333337</v>
      </c>
      <c r="J11" s="751" t="s">
        <v>179</v>
      </c>
      <c r="K11" s="741">
        <v>26006</v>
      </c>
      <c r="L11" s="775" t="s">
        <v>180</v>
      </c>
      <c r="M11" s="741">
        <v>39303</v>
      </c>
      <c r="N11" s="933" t="s">
        <v>181</v>
      </c>
      <c r="O11" s="930">
        <v>42949</v>
      </c>
      <c r="P11" s="902" t="s">
        <v>4714</v>
      </c>
      <c r="Q11" s="896" t="s">
        <v>5941</v>
      </c>
      <c r="R11" s="1057"/>
      <c r="S11" s="890"/>
      <c r="T11" s="584"/>
      <c r="U11" s="593" t="s">
        <v>182</v>
      </c>
      <c r="V11" s="592"/>
      <c r="W11" s="594"/>
    </row>
    <row r="12" spans="1:23" s="546" customFormat="1" ht="34.5" customHeight="1" x14ac:dyDescent="0.25">
      <c r="A12" s="735">
        <v>2688</v>
      </c>
      <c r="B12" s="735">
        <v>21504090</v>
      </c>
      <c r="C12" s="707" t="s">
        <v>177</v>
      </c>
      <c r="D12" s="707" t="s">
        <v>143</v>
      </c>
      <c r="E12" s="1156" t="s">
        <v>871</v>
      </c>
      <c r="F12" s="747">
        <v>45092</v>
      </c>
      <c r="G12" s="748">
        <v>0.85416666666666663</v>
      </c>
      <c r="H12" s="747">
        <v>45098</v>
      </c>
      <c r="I12" s="748">
        <v>0.375</v>
      </c>
      <c r="J12" s="751" t="s">
        <v>934</v>
      </c>
      <c r="K12" s="741">
        <v>26006</v>
      </c>
      <c r="L12" s="929" t="s">
        <v>180</v>
      </c>
      <c r="M12" s="741">
        <v>39303</v>
      </c>
      <c r="N12" s="933" t="s">
        <v>181</v>
      </c>
      <c r="O12" s="930">
        <v>42949</v>
      </c>
      <c r="P12" s="902">
        <v>720</v>
      </c>
      <c r="Q12" s="890"/>
      <c r="R12" s="1057"/>
      <c r="S12" s="890"/>
      <c r="T12" s="584"/>
      <c r="U12" s="593" t="s">
        <v>182</v>
      </c>
      <c r="V12" s="592" t="s">
        <v>935</v>
      </c>
      <c r="W12" s="594"/>
    </row>
    <row r="13" spans="1:23" s="546" customFormat="1" ht="34.5" customHeight="1" x14ac:dyDescent="0.25">
      <c r="A13" s="735">
        <v>2683</v>
      </c>
      <c r="B13" s="735"/>
      <c r="C13" s="707" t="s">
        <v>177</v>
      </c>
      <c r="D13" s="707" t="s">
        <v>193</v>
      </c>
      <c r="E13" s="1156" t="s">
        <v>199</v>
      </c>
      <c r="F13" s="747">
        <v>45091</v>
      </c>
      <c r="G13" s="748">
        <v>0.47916666666666669</v>
      </c>
      <c r="H13" s="747">
        <v>45092</v>
      </c>
      <c r="I13" s="748">
        <v>0.85416666666666663</v>
      </c>
      <c r="J13" s="751" t="s">
        <v>992</v>
      </c>
      <c r="K13" s="741">
        <v>26006</v>
      </c>
      <c r="L13" s="929" t="s">
        <v>180</v>
      </c>
      <c r="M13" s="741">
        <v>39303</v>
      </c>
      <c r="N13" s="933" t="s">
        <v>181</v>
      </c>
      <c r="O13" s="930">
        <v>42949</v>
      </c>
      <c r="P13" s="902"/>
      <c r="Q13" s="890"/>
      <c r="R13" s="1057"/>
      <c r="S13" s="890"/>
      <c r="T13" s="584"/>
      <c r="U13" s="593" t="s">
        <v>182</v>
      </c>
      <c r="V13" s="592" t="s">
        <v>993</v>
      </c>
      <c r="W13" s="594"/>
    </row>
    <row r="14" spans="1:23" s="546" customFormat="1" ht="34.5" customHeight="1" x14ac:dyDescent="0.25">
      <c r="A14" s="735">
        <v>2257</v>
      </c>
      <c r="B14" s="735"/>
      <c r="C14" s="707" t="s">
        <v>177</v>
      </c>
      <c r="D14" s="735" t="s">
        <v>657</v>
      </c>
      <c r="E14" s="1156" t="s">
        <v>871</v>
      </c>
      <c r="F14" s="752">
        <v>45022</v>
      </c>
      <c r="G14" s="753">
        <v>0.79166666666666663</v>
      </c>
      <c r="H14" s="752">
        <v>45035</v>
      </c>
      <c r="I14" s="753">
        <v>0.66666666666666663</v>
      </c>
      <c r="J14" s="751" t="s">
        <v>1567</v>
      </c>
      <c r="K14" s="741">
        <v>26006</v>
      </c>
      <c r="L14" s="929" t="s">
        <v>180</v>
      </c>
      <c r="M14" s="741">
        <v>39303</v>
      </c>
      <c r="N14" s="933" t="s">
        <v>181</v>
      </c>
      <c r="O14" s="930">
        <v>42949</v>
      </c>
      <c r="P14" s="902" t="s">
        <v>1568</v>
      </c>
      <c r="Q14" s="890"/>
      <c r="R14" s="1057"/>
      <c r="S14" s="890"/>
      <c r="T14" s="584" t="s">
        <v>290</v>
      </c>
      <c r="U14" s="593" t="s">
        <v>182</v>
      </c>
      <c r="V14" s="1392"/>
      <c r="W14" s="594"/>
    </row>
    <row r="15" spans="1:23" s="546" customFormat="1" ht="34.5" customHeight="1" x14ac:dyDescent="0.25">
      <c r="A15" s="4">
        <v>2211</v>
      </c>
      <c r="B15" s="4"/>
      <c r="C15" s="707" t="s">
        <v>177</v>
      </c>
      <c r="D15" s="4" t="s">
        <v>657</v>
      </c>
      <c r="E15" s="1156" t="s">
        <v>871</v>
      </c>
      <c r="F15" s="725">
        <v>45013</v>
      </c>
      <c r="G15" s="720">
        <v>0.79166666666666663</v>
      </c>
      <c r="H15" s="725">
        <v>45022</v>
      </c>
      <c r="I15" s="720">
        <v>0.79166666666666663</v>
      </c>
      <c r="J15" s="728" t="s">
        <v>622</v>
      </c>
      <c r="K15" s="725">
        <v>26006</v>
      </c>
      <c r="L15" s="929" t="s">
        <v>180</v>
      </c>
      <c r="M15" s="19">
        <v>39303</v>
      </c>
      <c r="N15" s="931" t="s">
        <v>181</v>
      </c>
      <c r="O15" s="932">
        <v>42949</v>
      </c>
      <c r="P15" s="892"/>
      <c r="Q15" s="194"/>
      <c r="R15" s="1033"/>
      <c r="S15" s="194"/>
      <c r="T15" s="563" t="s">
        <v>290</v>
      </c>
      <c r="U15" s="545" t="s">
        <v>1637</v>
      </c>
      <c r="V15" s="614" t="s">
        <v>638</v>
      </c>
      <c r="W15" s="156"/>
    </row>
    <row r="16" spans="1:23" s="546" customFormat="1" ht="34.5" customHeight="1" x14ac:dyDescent="0.25">
      <c r="A16" s="4">
        <v>2192</v>
      </c>
      <c r="B16" s="4"/>
      <c r="C16" s="707" t="s">
        <v>177</v>
      </c>
      <c r="D16" s="4" t="s">
        <v>657</v>
      </c>
      <c r="E16" s="1156" t="s">
        <v>871</v>
      </c>
      <c r="F16" s="725">
        <v>45006</v>
      </c>
      <c r="G16" s="720">
        <v>0.54166666666666663</v>
      </c>
      <c r="H16" s="725">
        <v>45013</v>
      </c>
      <c r="I16" s="720">
        <v>0.79166666666666663</v>
      </c>
      <c r="J16" s="728" t="s">
        <v>85</v>
      </c>
      <c r="K16" s="725">
        <v>26006</v>
      </c>
      <c r="L16" s="929" t="s">
        <v>180</v>
      </c>
      <c r="M16" s="19">
        <v>39303</v>
      </c>
      <c r="N16" s="931" t="s">
        <v>181</v>
      </c>
      <c r="O16" s="932">
        <v>42949</v>
      </c>
      <c r="P16" s="892"/>
      <c r="Q16" s="194"/>
      <c r="R16" s="1033"/>
      <c r="S16" s="194"/>
      <c r="T16" s="563" t="s">
        <v>290</v>
      </c>
      <c r="U16" s="545" t="s">
        <v>141</v>
      </c>
      <c r="V16" s="614" t="s">
        <v>638</v>
      </c>
      <c r="W16" s="156"/>
    </row>
    <row r="17" spans="1:23" s="546" customFormat="1" ht="34.5" customHeight="1" x14ac:dyDescent="0.25">
      <c r="A17" s="186">
        <v>1787</v>
      </c>
      <c r="B17" s="186"/>
      <c r="C17" s="707" t="s">
        <v>177</v>
      </c>
      <c r="D17" s="186" t="s">
        <v>35</v>
      </c>
      <c r="E17" s="1156" t="s">
        <v>298</v>
      </c>
      <c r="F17" s="710">
        <v>44956</v>
      </c>
      <c r="G17" s="711">
        <v>0.5</v>
      </c>
      <c r="H17" s="725">
        <v>44963</v>
      </c>
      <c r="I17" s="711">
        <v>0.75</v>
      </c>
      <c r="J17" s="728" t="s">
        <v>85</v>
      </c>
      <c r="K17" s="710">
        <v>26006</v>
      </c>
      <c r="L17" s="929">
        <v>4185562</v>
      </c>
      <c r="M17" s="21">
        <v>39303</v>
      </c>
      <c r="N17" s="21" t="s">
        <v>181</v>
      </c>
      <c r="O17" s="920">
        <v>42949</v>
      </c>
      <c r="P17" s="892">
        <v>560</v>
      </c>
      <c r="Q17" s="196"/>
      <c r="R17" s="1017"/>
      <c r="S17" s="907"/>
      <c r="T17" s="533">
        <v>9534</v>
      </c>
      <c r="U17" s="545"/>
      <c r="V17" s="1206"/>
      <c r="W17" s="156"/>
    </row>
    <row r="18" spans="1:23" s="546" customFormat="1" ht="34.5" customHeight="1" x14ac:dyDescent="0.25">
      <c r="A18" s="186">
        <v>1418</v>
      </c>
      <c r="B18" s="186"/>
      <c r="C18" s="707" t="s">
        <v>177</v>
      </c>
      <c r="D18" s="186" t="s">
        <v>35</v>
      </c>
      <c r="E18" s="1156" t="s">
        <v>178</v>
      </c>
      <c r="F18" s="718">
        <v>44860</v>
      </c>
      <c r="G18" s="719">
        <v>0.33333333333333331</v>
      </c>
      <c r="H18" s="710">
        <v>44871</v>
      </c>
      <c r="I18" s="711">
        <v>0.3125</v>
      </c>
      <c r="J18" s="728" t="s">
        <v>61</v>
      </c>
      <c r="K18" s="710">
        <v>26006</v>
      </c>
      <c r="L18" s="936">
        <v>4185562</v>
      </c>
      <c r="M18" s="21">
        <v>39303</v>
      </c>
      <c r="N18" s="926" t="s">
        <v>181</v>
      </c>
      <c r="O18" s="927">
        <v>42949</v>
      </c>
      <c r="P18" s="892">
        <v>900</v>
      </c>
      <c r="Q18" s="884"/>
      <c r="R18" s="1008"/>
      <c r="S18" s="884"/>
      <c r="T18" s="527"/>
      <c r="U18" s="545"/>
      <c r="V18" s="1413"/>
      <c r="W18" s="599"/>
    </row>
    <row r="19" spans="1:23" s="546" customFormat="1" ht="34.5" customHeight="1" x14ac:dyDescent="0.25">
      <c r="A19" s="20">
        <v>1071</v>
      </c>
      <c r="B19" s="20"/>
      <c r="C19" s="707" t="s">
        <v>177</v>
      </c>
      <c r="D19" s="1" t="s">
        <v>35</v>
      </c>
      <c r="E19" s="1158" t="s">
        <v>178</v>
      </c>
      <c r="F19" s="21">
        <v>44729</v>
      </c>
      <c r="G19" s="729">
        <v>0.75</v>
      </c>
      <c r="H19" s="21">
        <v>44739</v>
      </c>
      <c r="I19" s="729">
        <v>0.79166666666666663</v>
      </c>
      <c r="J19" s="730">
        <v>10</v>
      </c>
      <c r="K19" s="769"/>
      <c r="L19" s="20">
        <v>4185562</v>
      </c>
      <c r="M19" s="21">
        <v>39303</v>
      </c>
      <c r="N19" s="924" t="s">
        <v>181</v>
      </c>
      <c r="O19" s="208">
        <v>42949</v>
      </c>
      <c r="P19" s="892">
        <f>900</f>
        <v>900</v>
      </c>
      <c r="Q19" s="908"/>
      <c r="R19" s="1073">
        <f>90*10</f>
        <v>900</v>
      </c>
      <c r="S19" s="884"/>
      <c r="T19" s="527" t="s">
        <v>3275</v>
      </c>
      <c r="U19" s="545"/>
      <c r="V19" s="1206"/>
      <c r="W19" s="156"/>
    </row>
    <row r="20" spans="1:23" s="546" customFormat="1" ht="34.5" hidden="1" customHeight="1" x14ac:dyDescent="0.25">
      <c r="A20" s="799">
        <v>606</v>
      </c>
      <c r="B20" s="799"/>
      <c r="C20" s="707" t="s">
        <v>177</v>
      </c>
      <c r="D20" s="799" t="s">
        <v>35</v>
      </c>
      <c r="E20" s="1165" t="s">
        <v>313</v>
      </c>
      <c r="F20" s="807">
        <v>44598</v>
      </c>
      <c r="G20" s="806">
        <v>0.45833333333333331</v>
      </c>
      <c r="H20" s="807">
        <v>44606</v>
      </c>
      <c r="I20" s="806">
        <v>0.79166666666666663</v>
      </c>
      <c r="J20" s="730"/>
      <c r="K20" s="720"/>
      <c r="L20" s="799"/>
      <c r="M20" s="19"/>
      <c r="N20" s="926"/>
      <c r="O20" s="927"/>
      <c r="P20" s="1119"/>
      <c r="Q20" s="915"/>
      <c r="R20" s="1118"/>
      <c r="S20" s="915"/>
      <c r="T20" s="668"/>
      <c r="U20" s="545"/>
      <c r="V20" s="1479" t="s">
        <v>3492</v>
      </c>
      <c r="W20" s="156"/>
    </row>
    <row r="21" spans="1:23" s="546" customFormat="1" ht="34.5" hidden="1" customHeight="1" x14ac:dyDescent="0.25">
      <c r="A21" s="1">
        <v>440</v>
      </c>
      <c r="B21" s="1"/>
      <c r="C21" s="707" t="s">
        <v>177</v>
      </c>
      <c r="D21" s="1" t="s">
        <v>35</v>
      </c>
      <c r="E21" s="1158" t="s">
        <v>313</v>
      </c>
      <c r="F21" s="19">
        <v>44545</v>
      </c>
      <c r="G21" s="796">
        <v>0.5</v>
      </c>
      <c r="H21" s="19">
        <v>44557</v>
      </c>
      <c r="I21" s="796">
        <v>0.5</v>
      </c>
      <c r="J21" s="730"/>
      <c r="K21" s="796"/>
      <c r="L21" s="1"/>
      <c r="M21" s="19"/>
      <c r="N21" s="924"/>
      <c r="O21" s="208"/>
      <c r="P21" s="1119"/>
      <c r="Q21" s="1039"/>
      <c r="R21" s="1044"/>
      <c r="S21" s="1039"/>
      <c r="T21" s="555"/>
      <c r="U21" s="545"/>
      <c r="V21" s="614" t="s">
        <v>3512</v>
      </c>
      <c r="W21" s="156"/>
    </row>
    <row r="22" spans="1:23" s="546" customFormat="1" ht="34.5" hidden="1" customHeight="1" x14ac:dyDescent="0.25">
      <c r="A22" s="18">
        <v>1002</v>
      </c>
      <c r="B22" s="4">
        <v>98821645</v>
      </c>
      <c r="C22" s="4" t="s">
        <v>3458</v>
      </c>
      <c r="D22" s="4" t="s">
        <v>22</v>
      </c>
      <c r="E22" s="1156" t="s">
        <v>364</v>
      </c>
      <c r="F22" s="725">
        <v>44700</v>
      </c>
      <c r="G22" s="744">
        <v>0.76736111111111116</v>
      </c>
      <c r="H22" s="725">
        <v>44703</v>
      </c>
      <c r="I22" s="744">
        <v>0.77083333333333337</v>
      </c>
      <c r="J22" s="728" t="s">
        <v>449</v>
      </c>
      <c r="K22" s="744"/>
      <c r="L22" s="4">
        <v>6752696</v>
      </c>
      <c r="M22" s="714">
        <v>34811</v>
      </c>
      <c r="N22" s="934">
        <v>60938101666</v>
      </c>
      <c r="O22" s="920">
        <v>38986</v>
      </c>
      <c r="P22" s="1107"/>
      <c r="Q22" s="908"/>
      <c r="R22" s="1073"/>
      <c r="S22" s="908"/>
      <c r="T22" s="550"/>
      <c r="U22" s="545"/>
      <c r="V22" s="669"/>
      <c r="W22" s="156"/>
    </row>
    <row r="23" spans="1:23" s="546" customFormat="1" ht="34.5" customHeight="1" x14ac:dyDescent="0.25">
      <c r="A23" s="186">
        <v>3423</v>
      </c>
      <c r="B23" s="707"/>
      <c r="C23" s="4" t="s">
        <v>1086</v>
      </c>
      <c r="D23" s="4" t="s">
        <v>649</v>
      </c>
      <c r="E23" s="1156" t="s">
        <v>1053</v>
      </c>
      <c r="F23" s="710">
        <v>45209</v>
      </c>
      <c r="G23" s="711">
        <v>0.375</v>
      </c>
      <c r="H23" s="710">
        <v>45210</v>
      </c>
      <c r="I23" s="711">
        <v>0.375</v>
      </c>
      <c r="J23" s="728" t="s">
        <v>797</v>
      </c>
      <c r="K23" s="710">
        <v>32808</v>
      </c>
      <c r="L23" s="734" t="s">
        <v>1088</v>
      </c>
      <c r="M23" s="710">
        <v>42762</v>
      </c>
      <c r="N23" s="734" t="s">
        <v>1089</v>
      </c>
      <c r="O23" s="920">
        <v>43192</v>
      </c>
      <c r="P23" s="892">
        <v>90</v>
      </c>
      <c r="Q23" s="884"/>
      <c r="R23" s="1008"/>
      <c r="S23" s="884"/>
      <c r="T23" s="563"/>
      <c r="U23" s="551" t="s">
        <v>4121</v>
      </c>
      <c r="V23" s="1815" t="s">
        <v>4310</v>
      </c>
      <c r="W23" s="128"/>
    </row>
    <row r="24" spans="1:23" s="546" customFormat="1" ht="34.5" customHeight="1" x14ac:dyDescent="0.25">
      <c r="A24" s="186">
        <v>2589</v>
      </c>
      <c r="B24" s="707"/>
      <c r="C24" s="4" t="s">
        <v>1086</v>
      </c>
      <c r="D24" s="4" t="s">
        <v>649</v>
      </c>
      <c r="E24" s="1156" t="s">
        <v>1053</v>
      </c>
      <c r="F24" s="710">
        <v>45076</v>
      </c>
      <c r="G24" s="711">
        <v>0.79166666666666663</v>
      </c>
      <c r="H24" s="710">
        <v>45084</v>
      </c>
      <c r="I24" s="711">
        <v>0.66666666666666663</v>
      </c>
      <c r="J24" s="728" t="s">
        <v>1087</v>
      </c>
      <c r="K24" s="710">
        <v>32808</v>
      </c>
      <c r="L24" s="929" t="s">
        <v>1088</v>
      </c>
      <c r="M24" s="710">
        <v>42762</v>
      </c>
      <c r="N24" s="734" t="s">
        <v>1089</v>
      </c>
      <c r="O24" s="920">
        <v>43192</v>
      </c>
      <c r="P24" s="892" t="s">
        <v>1092</v>
      </c>
      <c r="Q24" s="884"/>
      <c r="R24" s="1011"/>
      <c r="S24" s="884"/>
      <c r="T24" s="549" t="s">
        <v>1091</v>
      </c>
      <c r="U24" s="551"/>
      <c r="V24" s="1413" t="s">
        <v>1090</v>
      </c>
      <c r="W24" s="128"/>
    </row>
    <row r="25" spans="1:23" s="546" customFormat="1" ht="34.5" customHeight="1" x14ac:dyDescent="0.25">
      <c r="A25" s="186">
        <v>2584</v>
      </c>
      <c r="B25" s="707"/>
      <c r="C25" s="4" t="s">
        <v>1086</v>
      </c>
      <c r="D25" s="4" t="s">
        <v>22</v>
      </c>
      <c r="E25" s="1156" t="s">
        <v>364</v>
      </c>
      <c r="F25" s="725">
        <v>45076</v>
      </c>
      <c r="G25" s="720">
        <v>0.41666666666666669</v>
      </c>
      <c r="H25" s="725">
        <v>45076</v>
      </c>
      <c r="I25" s="720">
        <v>0.79166666666666663</v>
      </c>
      <c r="J25" s="728" t="s">
        <v>1152</v>
      </c>
      <c r="K25" s="710">
        <v>32808</v>
      </c>
      <c r="L25" s="929" t="s">
        <v>1088</v>
      </c>
      <c r="M25" s="710">
        <v>42762</v>
      </c>
      <c r="N25" s="734" t="s">
        <v>1089</v>
      </c>
      <c r="O25" s="920">
        <v>43192</v>
      </c>
      <c r="P25" s="892"/>
      <c r="Q25" s="884"/>
      <c r="R25" s="1008"/>
      <c r="S25" s="884"/>
      <c r="T25" s="527"/>
      <c r="U25" s="551"/>
      <c r="V25" s="1413" t="s">
        <v>1090</v>
      </c>
      <c r="W25" s="128"/>
    </row>
    <row r="26" spans="1:23" s="546" customFormat="1" ht="34.5" customHeight="1" x14ac:dyDescent="0.3">
      <c r="A26" s="4">
        <v>3765</v>
      </c>
      <c r="B26" s="754"/>
      <c r="C26" s="186" t="s">
        <v>4744</v>
      </c>
      <c r="D26" s="186" t="s">
        <v>22</v>
      </c>
      <c r="E26" s="1156" t="s">
        <v>23</v>
      </c>
      <c r="F26" s="710">
        <v>45252</v>
      </c>
      <c r="G26" s="711">
        <v>0.77777777777777779</v>
      </c>
      <c r="H26" s="710">
        <v>45266</v>
      </c>
      <c r="I26" s="711">
        <v>0.77777777777777779</v>
      </c>
      <c r="J26" s="761" t="s">
        <v>4743</v>
      </c>
      <c r="K26" s="725">
        <v>25131</v>
      </c>
      <c r="L26" s="929" t="s">
        <v>4746</v>
      </c>
      <c r="M26" s="19">
        <v>42973</v>
      </c>
      <c r="N26" s="929" t="s">
        <v>4747</v>
      </c>
      <c r="O26" s="932">
        <v>34832</v>
      </c>
      <c r="P26" s="898"/>
      <c r="Q26" s="1009"/>
      <c r="R26" s="1023"/>
      <c r="S26" s="1022"/>
      <c r="T26" s="569"/>
      <c r="U26" s="545" t="s">
        <v>4745</v>
      </c>
      <c r="V26" s="1206"/>
      <c r="W26" s="156"/>
    </row>
    <row r="27" spans="1:23" s="546" customFormat="1" ht="34.5" customHeight="1" x14ac:dyDescent="0.25">
      <c r="A27" s="1">
        <v>3411</v>
      </c>
      <c r="B27" s="1">
        <v>94280206</v>
      </c>
      <c r="C27" s="20" t="s">
        <v>4281</v>
      </c>
      <c r="D27" s="20" t="s">
        <v>137</v>
      </c>
      <c r="E27" s="1156" t="s">
        <v>138</v>
      </c>
      <c r="F27" s="21">
        <v>45206</v>
      </c>
      <c r="G27" s="729">
        <v>0.71597222222222223</v>
      </c>
      <c r="H27" s="21">
        <v>45207</v>
      </c>
      <c r="I27" s="722">
        <v>0.71597222222222223</v>
      </c>
      <c r="J27" s="730" t="s">
        <v>797</v>
      </c>
      <c r="K27" s="19">
        <v>24564</v>
      </c>
      <c r="L27" s="921" t="s">
        <v>4282</v>
      </c>
      <c r="M27" s="19">
        <v>35350</v>
      </c>
      <c r="N27" s="935" t="s">
        <v>4283</v>
      </c>
      <c r="O27" s="19">
        <v>38538</v>
      </c>
      <c r="P27" s="1019" t="s">
        <v>4284</v>
      </c>
      <c r="Q27" s="907"/>
      <c r="R27" s="1020"/>
      <c r="S27" s="907"/>
      <c r="T27" s="544"/>
      <c r="U27" s="545" t="s">
        <v>4285</v>
      </c>
      <c r="V27" s="614"/>
      <c r="W27" s="156"/>
    </row>
    <row r="28" spans="1:23" s="546" customFormat="1" ht="34.5" customHeight="1" x14ac:dyDescent="0.25">
      <c r="A28" s="707">
        <v>4817</v>
      </c>
      <c r="B28" s="707">
        <v>52326792</v>
      </c>
      <c r="C28" s="707" t="s">
        <v>6317</v>
      </c>
      <c r="D28" s="707" t="s">
        <v>35</v>
      </c>
      <c r="E28" s="1156" t="s">
        <v>178</v>
      </c>
      <c r="F28" s="708">
        <v>45419</v>
      </c>
      <c r="G28" s="709">
        <v>0.60416666666666663</v>
      </c>
      <c r="H28" s="708">
        <v>45444</v>
      </c>
      <c r="I28" s="709">
        <v>0.20833333333333334</v>
      </c>
      <c r="J28" s="731" t="s">
        <v>6521</v>
      </c>
      <c r="K28" s="21">
        <v>28189</v>
      </c>
      <c r="L28" s="721" t="s">
        <v>6318</v>
      </c>
      <c r="M28" s="21">
        <v>42628</v>
      </c>
      <c r="N28" s="721" t="s">
        <v>6319</v>
      </c>
      <c r="O28" s="208">
        <v>42796</v>
      </c>
      <c r="P28" s="1019" t="s">
        <v>6522</v>
      </c>
      <c r="Q28" s="907"/>
      <c r="R28" s="1020"/>
      <c r="S28" s="907"/>
      <c r="T28" s="544"/>
      <c r="U28" s="558" t="s">
        <v>6320</v>
      </c>
      <c r="V28" s="1206" t="s">
        <v>6550</v>
      </c>
      <c r="W28" s="128"/>
    </row>
    <row r="29" spans="1:23" s="546" customFormat="1" ht="34.5" customHeight="1" x14ac:dyDescent="0.25">
      <c r="A29" s="186">
        <v>1295</v>
      </c>
      <c r="B29" s="186"/>
      <c r="C29" s="186" t="s">
        <v>2821</v>
      </c>
      <c r="D29" s="186" t="s">
        <v>764</v>
      </c>
      <c r="E29" s="1156" t="s">
        <v>60</v>
      </c>
      <c r="F29" s="710">
        <v>44817</v>
      </c>
      <c r="G29" s="711">
        <v>0.81597222222222221</v>
      </c>
      <c r="H29" s="710">
        <v>44819</v>
      </c>
      <c r="I29" s="711">
        <v>0.81597222222222221</v>
      </c>
      <c r="J29" s="728" t="s">
        <v>330</v>
      </c>
      <c r="K29" s="710">
        <v>23407</v>
      </c>
      <c r="L29" s="936">
        <v>4140229</v>
      </c>
      <c r="M29" s="710">
        <v>37198</v>
      </c>
      <c r="N29" s="734" t="s">
        <v>2822</v>
      </c>
      <c r="O29" s="920">
        <v>35387</v>
      </c>
      <c r="P29" s="892">
        <v>180</v>
      </c>
      <c r="Q29" s="884"/>
      <c r="R29" s="1008"/>
      <c r="S29" s="884"/>
      <c r="T29" s="527" t="s">
        <v>2710</v>
      </c>
      <c r="U29" s="545"/>
      <c r="V29" s="1413"/>
      <c r="W29" s="156"/>
    </row>
    <row r="30" spans="1:23" s="546" customFormat="1" ht="34.5" customHeight="1" x14ac:dyDescent="0.25">
      <c r="A30" s="186">
        <v>4188</v>
      </c>
      <c r="B30" s="186">
        <v>25238909</v>
      </c>
      <c r="C30" s="186" t="s">
        <v>5466</v>
      </c>
      <c r="D30" s="186" t="s">
        <v>4688</v>
      </c>
      <c r="E30" s="1156" t="s">
        <v>4846</v>
      </c>
      <c r="F30" s="710">
        <v>45339</v>
      </c>
      <c r="G30" s="711">
        <v>0.70833333333333337</v>
      </c>
      <c r="H30" s="710">
        <v>45355</v>
      </c>
      <c r="I30" s="711">
        <v>0.45833333333333331</v>
      </c>
      <c r="J30" s="713" t="s">
        <v>5654</v>
      </c>
      <c r="K30" s="710">
        <v>36892</v>
      </c>
      <c r="L30" s="734" t="s">
        <v>5470</v>
      </c>
      <c r="M30" s="21"/>
      <c r="N30" s="934" t="s">
        <v>5471</v>
      </c>
      <c r="O30" s="920">
        <v>43700</v>
      </c>
      <c r="P30" s="898"/>
      <c r="Q30" s="1022"/>
      <c r="R30" s="1023"/>
      <c r="S30" s="1022"/>
      <c r="T30" s="568"/>
      <c r="U30" s="551" t="s">
        <v>5469</v>
      </c>
      <c r="V30" s="1206"/>
      <c r="W30" s="128"/>
    </row>
    <row r="31" spans="1:23" s="546" customFormat="1" ht="34.5" customHeight="1" x14ac:dyDescent="0.25">
      <c r="A31" s="1267">
        <v>4923</v>
      </c>
      <c r="B31" s="186">
        <v>97557468</v>
      </c>
      <c r="C31" s="186" t="s">
        <v>6630</v>
      </c>
      <c r="D31" s="707" t="s">
        <v>1212</v>
      </c>
      <c r="E31" s="1156" t="s">
        <v>335</v>
      </c>
      <c r="F31" s="710">
        <v>45504</v>
      </c>
      <c r="G31" s="711">
        <v>0.75</v>
      </c>
      <c r="H31" s="710">
        <v>45526</v>
      </c>
      <c r="I31" s="711">
        <v>0.75</v>
      </c>
      <c r="J31" s="743" t="s">
        <v>8006</v>
      </c>
      <c r="K31" s="710">
        <v>25423</v>
      </c>
      <c r="L31" s="734" t="s">
        <v>6631</v>
      </c>
      <c r="M31" s="21">
        <v>43214</v>
      </c>
      <c r="N31" s="734" t="s">
        <v>6632</v>
      </c>
      <c r="O31" s="920">
        <v>32926</v>
      </c>
      <c r="P31" s="892" t="s">
        <v>8007</v>
      </c>
      <c r="Q31" s="901">
        <v>1100</v>
      </c>
      <c r="R31" s="1017"/>
      <c r="S31" s="196"/>
      <c r="T31" s="533"/>
      <c r="U31" s="545" t="s">
        <v>4917</v>
      </c>
      <c r="V31" s="1413"/>
      <c r="W31" s="156"/>
    </row>
    <row r="32" spans="1:23" s="546" customFormat="1" ht="34.5" customHeight="1" x14ac:dyDescent="0.25">
      <c r="A32" s="1267">
        <v>6301</v>
      </c>
      <c r="B32" s="186">
        <v>97557468</v>
      </c>
      <c r="C32" s="186" t="s">
        <v>6630</v>
      </c>
      <c r="D32" s="707" t="s">
        <v>1212</v>
      </c>
      <c r="E32" s="1156" t="s">
        <v>335</v>
      </c>
      <c r="F32" s="710">
        <v>45475</v>
      </c>
      <c r="G32" s="711">
        <v>0.75</v>
      </c>
      <c r="H32" s="710">
        <v>45504</v>
      </c>
      <c r="I32" s="711">
        <v>0.75</v>
      </c>
      <c r="J32" s="728" t="s">
        <v>7109</v>
      </c>
      <c r="K32" s="710">
        <v>25423</v>
      </c>
      <c r="L32" s="734" t="s">
        <v>6631</v>
      </c>
      <c r="M32" s="21">
        <v>43214</v>
      </c>
      <c r="N32" s="734" t="s">
        <v>6632</v>
      </c>
      <c r="O32" s="920">
        <v>32926</v>
      </c>
      <c r="P32" s="1007" t="s">
        <v>640</v>
      </c>
      <c r="Q32" s="196"/>
      <c r="R32" s="1017"/>
      <c r="S32" s="196"/>
      <c r="T32" s="533"/>
      <c r="U32" s="551" t="s">
        <v>6633</v>
      </c>
      <c r="V32" s="1206" t="s">
        <v>6896</v>
      </c>
      <c r="W32" s="128"/>
    </row>
    <row r="33" spans="1:23" s="546" customFormat="1" ht="34.5" customHeight="1" x14ac:dyDescent="0.25">
      <c r="A33" s="1267">
        <v>6104</v>
      </c>
      <c r="B33" s="186">
        <v>97557468</v>
      </c>
      <c r="C33" s="186" t="s">
        <v>6630</v>
      </c>
      <c r="D33" s="707" t="s">
        <v>657</v>
      </c>
      <c r="E33" s="1156" t="s">
        <v>871</v>
      </c>
      <c r="F33" s="710">
        <v>45452</v>
      </c>
      <c r="G33" s="711">
        <v>0.83333333333333337</v>
      </c>
      <c r="H33" s="710">
        <v>45456</v>
      </c>
      <c r="I33" s="711">
        <v>0.83333333333333337</v>
      </c>
      <c r="J33" s="728" t="s">
        <v>162</v>
      </c>
      <c r="K33" s="710">
        <v>25423</v>
      </c>
      <c r="L33" s="734" t="s">
        <v>6631</v>
      </c>
      <c r="M33" s="21">
        <v>43214</v>
      </c>
      <c r="N33" s="734" t="s">
        <v>6632</v>
      </c>
      <c r="O33" s="920">
        <v>32926</v>
      </c>
      <c r="P33" s="892" t="s">
        <v>5202</v>
      </c>
      <c r="Q33" s="196"/>
      <c r="R33" s="1002"/>
      <c r="S33" s="196"/>
      <c r="T33" s="533"/>
      <c r="U33" s="551" t="s">
        <v>6633</v>
      </c>
      <c r="V33" s="1206"/>
      <c r="W33" s="128"/>
    </row>
    <row r="34" spans="1:23" s="546" customFormat="1" ht="34.5" customHeight="1" x14ac:dyDescent="0.25">
      <c r="A34" s="1267">
        <v>6059</v>
      </c>
      <c r="B34" s="758"/>
      <c r="C34" s="4" t="s">
        <v>6585</v>
      </c>
      <c r="D34" s="186" t="s">
        <v>137</v>
      </c>
      <c r="E34" s="1156" t="s">
        <v>6581</v>
      </c>
      <c r="F34" s="710">
        <v>45446</v>
      </c>
      <c r="G34" s="711">
        <v>0.41666666666666669</v>
      </c>
      <c r="H34" s="710">
        <v>45460</v>
      </c>
      <c r="I34" s="711">
        <v>0.625</v>
      </c>
      <c r="J34" s="737" t="s">
        <v>78</v>
      </c>
      <c r="K34" s="725">
        <v>31231</v>
      </c>
      <c r="L34" s="929" t="s">
        <v>6587</v>
      </c>
      <c r="M34" s="718">
        <v>44911</v>
      </c>
      <c r="N34" s="928" t="s">
        <v>6588</v>
      </c>
      <c r="O34" s="927">
        <v>44343</v>
      </c>
      <c r="P34" s="892" t="s">
        <v>5010</v>
      </c>
      <c r="Q34" s="906"/>
      <c r="R34" s="1052"/>
      <c r="S34" s="884"/>
      <c r="T34" s="527" t="s">
        <v>5413</v>
      </c>
      <c r="U34" s="617" t="s">
        <v>6591</v>
      </c>
      <c r="V34" s="1816"/>
      <c r="W34" s="156"/>
    </row>
    <row r="35" spans="1:23" s="546" customFormat="1" ht="34.5" customHeight="1" x14ac:dyDescent="0.25">
      <c r="A35" s="1267">
        <v>6125</v>
      </c>
      <c r="B35" s="186">
        <v>51778330</v>
      </c>
      <c r="C35" s="186" t="s">
        <v>6682</v>
      </c>
      <c r="D35" s="186" t="s">
        <v>35</v>
      </c>
      <c r="E35" s="1156" t="s">
        <v>119</v>
      </c>
      <c r="F35" s="710">
        <v>45456</v>
      </c>
      <c r="G35" s="711">
        <v>0.58333333333333337</v>
      </c>
      <c r="H35" s="710">
        <v>45467</v>
      </c>
      <c r="I35" s="711">
        <v>0.58333333333333337</v>
      </c>
      <c r="J35" s="728" t="s">
        <v>6827</v>
      </c>
      <c r="K35" s="710">
        <v>36338</v>
      </c>
      <c r="L35" s="734" t="s">
        <v>6683</v>
      </c>
      <c r="M35" s="710">
        <v>43238</v>
      </c>
      <c r="N35" s="734" t="s">
        <v>6684</v>
      </c>
      <c r="O35" s="920">
        <v>45365</v>
      </c>
      <c r="P35" s="892" t="s">
        <v>6685</v>
      </c>
      <c r="Q35" s="882"/>
      <c r="R35" s="1001"/>
      <c r="S35" s="882"/>
      <c r="T35" s="524"/>
      <c r="U35" s="528"/>
      <c r="V35" s="1819" t="s">
        <v>6686</v>
      </c>
      <c r="W35" s="529"/>
    </row>
    <row r="36" spans="1:23" s="546" customFormat="1" ht="34.5" customHeight="1" x14ac:dyDescent="0.25">
      <c r="A36" s="1267">
        <v>5494</v>
      </c>
      <c r="B36" s="186"/>
      <c r="C36" s="186" t="s">
        <v>7426</v>
      </c>
      <c r="D36" s="186" t="s">
        <v>22</v>
      </c>
      <c r="E36" s="1156" t="s">
        <v>23</v>
      </c>
      <c r="F36" s="710">
        <v>45578</v>
      </c>
      <c r="G36" s="719">
        <v>0.625</v>
      </c>
      <c r="H36" s="710">
        <v>45578</v>
      </c>
      <c r="I36" s="711">
        <v>0.95833333333333337</v>
      </c>
      <c r="J36" s="728" t="s">
        <v>7266</v>
      </c>
      <c r="K36" s="710">
        <v>19428</v>
      </c>
      <c r="L36" s="734" t="s">
        <v>7427</v>
      </c>
      <c r="M36" s="710">
        <v>34937</v>
      </c>
      <c r="N36" s="734" t="s">
        <v>7428</v>
      </c>
      <c r="O36" s="920">
        <v>30589</v>
      </c>
      <c r="P36" s="892" t="s">
        <v>5397</v>
      </c>
      <c r="Q36" s="884"/>
      <c r="R36" s="1014"/>
      <c r="S36" s="884"/>
      <c r="T36" s="524"/>
      <c r="U36" s="528" t="s">
        <v>7429</v>
      </c>
      <c r="V36" s="1413"/>
      <c r="W36" s="529"/>
    </row>
    <row r="37" spans="1:23" s="546" customFormat="1" ht="34.5" customHeight="1" x14ac:dyDescent="0.25">
      <c r="A37" s="1266">
        <v>5484</v>
      </c>
      <c r="B37" s="707">
        <v>54481314</v>
      </c>
      <c r="C37" s="707" t="s">
        <v>6219</v>
      </c>
      <c r="D37" s="707" t="s">
        <v>292</v>
      </c>
      <c r="E37" s="1156" t="s">
        <v>138</v>
      </c>
      <c r="F37" s="747">
        <v>45577</v>
      </c>
      <c r="G37" s="748">
        <v>0.11805555555555555</v>
      </c>
      <c r="H37" s="747">
        <v>45590</v>
      </c>
      <c r="I37" s="748">
        <v>0.60416666666666663</v>
      </c>
      <c r="J37" s="751" t="s">
        <v>6166</v>
      </c>
      <c r="K37" s="21">
        <v>21188</v>
      </c>
      <c r="L37" s="721" t="s">
        <v>6216</v>
      </c>
      <c r="M37" s="21">
        <v>39766</v>
      </c>
      <c r="N37" s="721" t="s">
        <v>6217</v>
      </c>
      <c r="O37" s="208">
        <v>31972</v>
      </c>
      <c r="P37" s="1019" t="s">
        <v>7516</v>
      </c>
      <c r="Q37" s="196"/>
      <c r="R37" s="1057"/>
      <c r="S37" s="905"/>
      <c r="T37" s="575"/>
      <c r="U37" s="551" t="s">
        <v>6218</v>
      </c>
      <c r="V37" s="575"/>
      <c r="W37" s="594"/>
    </row>
    <row r="38" spans="1:23" s="546" customFormat="1" ht="34.5" customHeight="1" x14ac:dyDescent="0.25">
      <c r="A38" s="707">
        <v>4760</v>
      </c>
      <c r="B38" s="707">
        <v>54481314</v>
      </c>
      <c r="C38" s="707" t="s">
        <v>6219</v>
      </c>
      <c r="D38" s="707" t="s">
        <v>137</v>
      </c>
      <c r="E38" s="1156" t="s">
        <v>138</v>
      </c>
      <c r="F38" s="708">
        <v>45412</v>
      </c>
      <c r="G38" s="709">
        <v>0.79166666666666663</v>
      </c>
      <c r="H38" s="708">
        <v>45420</v>
      </c>
      <c r="I38" s="709">
        <v>0.8125</v>
      </c>
      <c r="J38" s="745" t="s">
        <v>6342</v>
      </c>
      <c r="K38" s="21">
        <v>21188</v>
      </c>
      <c r="L38" s="721" t="s">
        <v>6216</v>
      </c>
      <c r="M38" s="21">
        <v>39766</v>
      </c>
      <c r="N38" s="721" t="s">
        <v>6217</v>
      </c>
      <c r="O38" s="208">
        <v>31972</v>
      </c>
      <c r="P38" s="1026"/>
      <c r="Q38" s="1009"/>
      <c r="R38" s="1027"/>
      <c r="S38" s="1009"/>
      <c r="T38" s="569"/>
      <c r="U38" s="551" t="s">
        <v>6218</v>
      </c>
      <c r="V38" s="544"/>
      <c r="W38" s="128"/>
    </row>
    <row r="39" spans="1:23" s="546" customFormat="1" ht="34.5" customHeight="1" x14ac:dyDescent="0.3">
      <c r="A39" s="186">
        <v>3153</v>
      </c>
      <c r="B39" s="186"/>
      <c r="C39" s="186" t="s">
        <v>198</v>
      </c>
      <c r="D39" s="186" t="s">
        <v>193</v>
      </c>
      <c r="E39" s="1156" t="s">
        <v>199</v>
      </c>
      <c r="F39" s="710">
        <v>45157</v>
      </c>
      <c r="G39" s="711">
        <v>0.45833333333333331</v>
      </c>
      <c r="H39" s="710">
        <v>45167</v>
      </c>
      <c r="I39" s="711">
        <v>0.45833333333333331</v>
      </c>
      <c r="J39" s="728" t="s">
        <v>200</v>
      </c>
      <c r="K39" s="725">
        <v>29020</v>
      </c>
      <c r="L39" s="936">
        <v>201269151219</v>
      </c>
      <c r="M39" s="754"/>
      <c r="N39" s="710" t="s">
        <v>201</v>
      </c>
      <c r="O39" s="941" t="s">
        <v>202</v>
      </c>
      <c r="P39" s="892" t="s">
        <v>203</v>
      </c>
      <c r="Q39" s="908"/>
      <c r="R39" s="1073"/>
      <c r="S39" s="908"/>
      <c r="T39" s="550"/>
      <c r="U39" s="545" t="s">
        <v>141</v>
      </c>
      <c r="V39" s="527"/>
      <c r="W39" s="156"/>
    </row>
    <row r="40" spans="1:23" s="546" customFormat="1" ht="34.5" customHeight="1" x14ac:dyDescent="0.3">
      <c r="A40" s="186">
        <v>1276</v>
      </c>
      <c r="B40" s="186"/>
      <c r="C40" s="186" t="s">
        <v>198</v>
      </c>
      <c r="D40" s="186" t="s">
        <v>152</v>
      </c>
      <c r="E40" s="1156" t="s">
        <v>153</v>
      </c>
      <c r="F40" s="710">
        <v>44810</v>
      </c>
      <c r="G40" s="711">
        <v>0.49305555555555558</v>
      </c>
      <c r="H40" s="710">
        <v>44813</v>
      </c>
      <c r="I40" s="711">
        <v>0.5</v>
      </c>
      <c r="J40" s="728" t="s">
        <v>449</v>
      </c>
      <c r="K40" s="720"/>
      <c r="L40" s="936">
        <v>201269151219</v>
      </c>
      <c r="M40" s="754"/>
      <c r="N40" s="710" t="s">
        <v>201</v>
      </c>
      <c r="O40" s="941" t="s">
        <v>202</v>
      </c>
      <c r="P40" s="892" t="s">
        <v>2894</v>
      </c>
      <c r="Q40" s="908"/>
      <c r="R40" s="1073"/>
      <c r="S40" s="908"/>
      <c r="T40" s="550" t="s">
        <v>2893</v>
      </c>
      <c r="U40" s="545"/>
      <c r="V40" s="527"/>
      <c r="W40" s="156"/>
    </row>
    <row r="41" spans="1:23" s="546" customFormat="1" ht="34.5" customHeight="1" x14ac:dyDescent="0.25">
      <c r="A41" s="1226">
        <v>4926</v>
      </c>
      <c r="B41" s="186"/>
      <c r="C41" s="186" t="s">
        <v>1739</v>
      </c>
      <c r="D41" s="186" t="s">
        <v>35</v>
      </c>
      <c r="E41" s="1156" t="s">
        <v>570</v>
      </c>
      <c r="F41" s="710">
        <v>45500</v>
      </c>
      <c r="G41" s="711">
        <v>0.89583333333333337</v>
      </c>
      <c r="H41" s="710">
        <v>45501</v>
      </c>
      <c r="I41" s="711">
        <v>0.60069444444444442</v>
      </c>
      <c r="J41" s="728" t="s">
        <v>1020</v>
      </c>
      <c r="K41" s="710">
        <v>22676</v>
      </c>
      <c r="L41" s="734" t="s">
        <v>1740</v>
      </c>
      <c r="M41" s="21">
        <v>43895</v>
      </c>
      <c r="N41" s="934" t="s">
        <v>1741</v>
      </c>
      <c r="O41" s="920">
        <v>42926</v>
      </c>
      <c r="P41" s="892" t="s">
        <v>6963</v>
      </c>
      <c r="Q41" s="196"/>
      <c r="R41" s="1002"/>
      <c r="S41" s="196"/>
      <c r="T41" s="533" t="s">
        <v>6942</v>
      </c>
      <c r="U41" s="545" t="s">
        <v>1742</v>
      </c>
      <c r="V41" s="544"/>
      <c r="W41" s="156"/>
    </row>
    <row r="42" spans="1:23" s="546" customFormat="1" ht="34.5" customHeight="1" x14ac:dyDescent="0.25">
      <c r="A42" s="1226">
        <v>4826</v>
      </c>
      <c r="B42" s="186"/>
      <c r="C42" s="186" t="s">
        <v>1739</v>
      </c>
      <c r="D42" s="186" t="s">
        <v>4688</v>
      </c>
      <c r="E42" s="1156" t="s">
        <v>4240</v>
      </c>
      <c r="F42" s="710">
        <v>45480</v>
      </c>
      <c r="G42" s="711">
        <v>0.58333333333333337</v>
      </c>
      <c r="H42" s="710">
        <v>45500</v>
      </c>
      <c r="I42" s="711">
        <v>0.89583333333333337</v>
      </c>
      <c r="J42" s="728" t="s">
        <v>4107</v>
      </c>
      <c r="K42" s="710">
        <v>22676</v>
      </c>
      <c r="L42" s="734" t="s">
        <v>1740</v>
      </c>
      <c r="M42" s="21">
        <v>43895</v>
      </c>
      <c r="N42" s="934" t="s">
        <v>1741</v>
      </c>
      <c r="O42" s="920">
        <v>42926</v>
      </c>
      <c r="P42" s="892" t="s">
        <v>6963</v>
      </c>
      <c r="Q42" s="196"/>
      <c r="R42" s="1002"/>
      <c r="S42" s="196"/>
      <c r="T42" s="533" t="s">
        <v>6942</v>
      </c>
      <c r="U42" s="545" t="s">
        <v>1742</v>
      </c>
      <c r="V42" s="544"/>
      <c r="W42" s="156"/>
    </row>
    <row r="43" spans="1:23" s="546" customFormat="1" ht="34.5" customHeight="1" x14ac:dyDescent="0.25">
      <c r="A43" s="186">
        <v>4019</v>
      </c>
      <c r="B43" s="186"/>
      <c r="C43" s="186" t="s">
        <v>1739</v>
      </c>
      <c r="D43" s="186" t="s">
        <v>412</v>
      </c>
      <c r="E43" s="1156" t="s">
        <v>358</v>
      </c>
      <c r="F43" s="710">
        <v>45300</v>
      </c>
      <c r="G43" s="711">
        <v>0.78125</v>
      </c>
      <c r="H43" s="710">
        <v>45303</v>
      </c>
      <c r="I43" s="711">
        <v>0.625</v>
      </c>
      <c r="J43" s="728" t="s">
        <v>5130</v>
      </c>
      <c r="K43" s="710">
        <v>22676</v>
      </c>
      <c r="L43" s="734" t="s">
        <v>1740</v>
      </c>
      <c r="M43" s="21">
        <v>43895</v>
      </c>
      <c r="N43" s="934" t="s">
        <v>1741</v>
      </c>
      <c r="O43" s="920">
        <v>42926</v>
      </c>
      <c r="P43" s="892" t="s">
        <v>4890</v>
      </c>
      <c r="Q43" s="196"/>
      <c r="R43" s="1002"/>
      <c r="S43" s="196"/>
      <c r="T43" s="533"/>
      <c r="U43" s="545" t="s">
        <v>1742</v>
      </c>
      <c r="V43" s="544" t="s">
        <v>5132</v>
      </c>
      <c r="W43" s="156"/>
    </row>
    <row r="44" spans="1:23" s="546" customFormat="1" ht="34.5" customHeight="1" x14ac:dyDescent="0.25">
      <c r="A44" s="186">
        <v>3836</v>
      </c>
      <c r="B44" s="186"/>
      <c r="C44" s="186" t="s">
        <v>1739</v>
      </c>
      <c r="D44" s="186" t="s">
        <v>4053</v>
      </c>
      <c r="E44" s="1156" t="s">
        <v>84</v>
      </c>
      <c r="F44" s="710">
        <v>45274</v>
      </c>
      <c r="G44" s="711">
        <v>0.41666666666666669</v>
      </c>
      <c r="H44" s="710">
        <v>45300</v>
      </c>
      <c r="I44" s="711">
        <v>0.77083333333333337</v>
      </c>
      <c r="J44" s="728" t="s">
        <v>5130</v>
      </c>
      <c r="K44" s="710">
        <v>22676</v>
      </c>
      <c r="L44" s="734" t="s">
        <v>1740</v>
      </c>
      <c r="M44" s="21">
        <v>43895</v>
      </c>
      <c r="N44" s="934" t="s">
        <v>1741</v>
      </c>
      <c r="O44" s="920">
        <v>42926</v>
      </c>
      <c r="P44" s="892" t="s">
        <v>4890</v>
      </c>
      <c r="Q44" s="196"/>
      <c r="R44" s="1002"/>
      <c r="S44" s="196"/>
      <c r="T44" s="533"/>
      <c r="U44" s="545" t="s">
        <v>1742</v>
      </c>
      <c r="V44" s="544" t="s">
        <v>5133</v>
      </c>
      <c r="W44" s="156"/>
    </row>
    <row r="45" spans="1:23" s="546" customFormat="1" ht="34.5" customHeight="1" x14ac:dyDescent="0.25">
      <c r="A45" s="186">
        <v>3336</v>
      </c>
      <c r="B45" s="186"/>
      <c r="C45" s="186" t="s">
        <v>1739</v>
      </c>
      <c r="D45" s="186" t="s">
        <v>4053</v>
      </c>
      <c r="E45" s="1156" t="s">
        <v>4170</v>
      </c>
      <c r="F45" s="710">
        <v>45191</v>
      </c>
      <c r="G45" s="711">
        <v>0.82291666666666663</v>
      </c>
      <c r="H45" s="710">
        <v>45207</v>
      </c>
      <c r="I45" s="711">
        <v>0.82291666666666663</v>
      </c>
      <c r="J45" s="728" t="s">
        <v>154</v>
      </c>
      <c r="K45" s="710">
        <v>22676</v>
      </c>
      <c r="L45" s="734" t="s">
        <v>1740</v>
      </c>
      <c r="M45" s="21">
        <v>43895</v>
      </c>
      <c r="N45" s="934" t="s">
        <v>1741</v>
      </c>
      <c r="O45" s="920">
        <v>42926</v>
      </c>
      <c r="P45" s="892">
        <v>1280</v>
      </c>
      <c r="Q45" s="903" t="s">
        <v>4286</v>
      </c>
      <c r="R45" s="1017"/>
      <c r="S45" s="196"/>
      <c r="T45" s="533"/>
      <c r="U45" s="545" t="s">
        <v>1742</v>
      </c>
      <c r="V45" s="544"/>
      <c r="W45" s="156"/>
    </row>
    <row r="46" spans="1:23" s="546" customFormat="1" ht="34.5" customHeight="1" x14ac:dyDescent="0.25">
      <c r="A46" s="186">
        <v>2165</v>
      </c>
      <c r="B46" s="186"/>
      <c r="C46" s="186" t="s">
        <v>1739</v>
      </c>
      <c r="D46" s="186" t="s">
        <v>657</v>
      </c>
      <c r="E46" s="1156" t="s">
        <v>521</v>
      </c>
      <c r="F46" s="710">
        <v>44998</v>
      </c>
      <c r="G46" s="711">
        <v>0.51597222222222217</v>
      </c>
      <c r="H46" s="710">
        <v>45005</v>
      </c>
      <c r="I46" s="711">
        <v>0.80763888888888891</v>
      </c>
      <c r="J46" s="728" t="s">
        <v>85</v>
      </c>
      <c r="K46" s="710">
        <v>22676</v>
      </c>
      <c r="L46" s="929" t="s">
        <v>1740</v>
      </c>
      <c r="M46" s="21">
        <v>43895</v>
      </c>
      <c r="N46" s="934" t="s">
        <v>1741</v>
      </c>
      <c r="O46" s="920">
        <v>42926</v>
      </c>
      <c r="P46" s="892">
        <v>560</v>
      </c>
      <c r="Q46" s="196"/>
      <c r="R46" s="1017"/>
      <c r="S46" s="196"/>
      <c r="T46" s="533" t="s">
        <v>384</v>
      </c>
      <c r="U46" s="545" t="s">
        <v>1742</v>
      </c>
      <c r="V46" s="544"/>
      <c r="W46" s="156"/>
    </row>
    <row r="47" spans="1:23" s="546" customFormat="1" ht="34.5" customHeight="1" x14ac:dyDescent="0.25">
      <c r="A47" s="186">
        <v>1257</v>
      </c>
      <c r="B47" s="18">
        <v>50788170</v>
      </c>
      <c r="C47" s="18" t="s">
        <v>2890</v>
      </c>
      <c r="D47" s="18" t="s">
        <v>29</v>
      </c>
      <c r="E47" s="1156" t="s">
        <v>30</v>
      </c>
      <c r="F47" s="718">
        <v>44798</v>
      </c>
      <c r="G47" s="719">
        <v>0.76736111111111116</v>
      </c>
      <c r="H47" s="718">
        <v>44813</v>
      </c>
      <c r="I47" s="719">
        <v>0.76736111111111116</v>
      </c>
      <c r="J47" s="737" t="s">
        <v>231</v>
      </c>
      <c r="K47" s="711"/>
      <c r="L47" s="18">
        <v>4062471</v>
      </c>
      <c r="M47" s="718">
        <v>43776</v>
      </c>
      <c r="N47" s="928" t="s">
        <v>2891</v>
      </c>
      <c r="O47" s="927">
        <v>31167</v>
      </c>
      <c r="P47" s="892">
        <v>1500</v>
      </c>
      <c r="Q47" s="884"/>
      <c r="R47" s="1032"/>
      <c r="S47" s="884"/>
      <c r="T47" s="527" t="s">
        <v>2892</v>
      </c>
      <c r="U47" s="545" t="s">
        <v>1687</v>
      </c>
      <c r="V47" s="554"/>
      <c r="W47" s="156"/>
    </row>
    <row r="48" spans="1:23" s="546" customFormat="1" ht="34.5" customHeight="1" x14ac:dyDescent="0.25">
      <c r="A48" s="707">
        <v>2599</v>
      </c>
      <c r="B48" s="707">
        <v>22363670</v>
      </c>
      <c r="C48" s="707" t="s">
        <v>1099</v>
      </c>
      <c r="D48" s="707" t="s">
        <v>35</v>
      </c>
      <c r="E48" s="1156" t="s">
        <v>570</v>
      </c>
      <c r="F48" s="708">
        <v>45079</v>
      </c>
      <c r="G48" s="709">
        <v>0.69791666666666663</v>
      </c>
      <c r="H48" s="708">
        <v>45082</v>
      </c>
      <c r="I48" s="709">
        <v>0.69791666666666663</v>
      </c>
      <c r="J48" s="728" t="s">
        <v>449</v>
      </c>
      <c r="K48" s="708">
        <v>23465</v>
      </c>
      <c r="L48" s="929" t="s">
        <v>1100</v>
      </c>
      <c r="M48" s="708">
        <v>39865</v>
      </c>
      <c r="N48" s="746" t="s">
        <v>1101</v>
      </c>
      <c r="O48" s="919">
        <v>32277</v>
      </c>
      <c r="P48" s="902">
        <v>240</v>
      </c>
      <c r="Q48" s="1079"/>
      <c r="R48" s="1006"/>
      <c r="S48" s="881">
        <v>86836</v>
      </c>
      <c r="T48" s="541"/>
      <c r="U48" s="576" t="s">
        <v>1102</v>
      </c>
      <c r="V48" s="575"/>
      <c r="W48" s="577"/>
    </row>
    <row r="49" spans="1:23" s="546" customFormat="1" ht="34.5" customHeight="1" x14ac:dyDescent="0.3">
      <c r="A49" s="186">
        <v>1596</v>
      </c>
      <c r="B49" s="754"/>
      <c r="C49" s="186" t="s">
        <v>2572</v>
      </c>
      <c r="D49" s="186" t="s">
        <v>76</v>
      </c>
      <c r="E49" s="1156" t="s">
        <v>335</v>
      </c>
      <c r="F49" s="718">
        <v>44877</v>
      </c>
      <c r="G49" s="719">
        <v>0.79861111111111116</v>
      </c>
      <c r="H49" s="718">
        <v>44879</v>
      </c>
      <c r="I49" s="719">
        <v>0.79861111111111116</v>
      </c>
      <c r="J49" s="737" t="s">
        <v>330</v>
      </c>
      <c r="K49" s="710">
        <v>29144</v>
      </c>
      <c r="L49" s="936">
        <v>6815580</v>
      </c>
      <c r="M49" s="21">
        <v>41267</v>
      </c>
      <c r="N49" s="926" t="s">
        <v>2573</v>
      </c>
      <c r="O49" s="927">
        <v>37130</v>
      </c>
      <c r="P49" s="892">
        <v>150</v>
      </c>
      <c r="Q49" s="196"/>
      <c r="R49" s="1002"/>
      <c r="S49" s="196"/>
      <c r="T49" s="533"/>
      <c r="U49" s="545"/>
      <c r="V49" s="544"/>
      <c r="W49" s="599"/>
    </row>
    <row r="50" spans="1:23" s="546" customFormat="1" ht="34.5" customHeight="1" x14ac:dyDescent="0.25">
      <c r="A50" s="4">
        <v>2199</v>
      </c>
      <c r="B50" s="4"/>
      <c r="C50" s="4" t="s">
        <v>1662</v>
      </c>
      <c r="D50" s="4" t="s">
        <v>657</v>
      </c>
      <c r="E50" s="1156" t="s">
        <v>521</v>
      </c>
      <c r="F50" s="725">
        <v>45009</v>
      </c>
      <c r="G50" s="720">
        <v>0.375</v>
      </c>
      <c r="H50" s="725">
        <v>45017</v>
      </c>
      <c r="I50" s="720">
        <v>0.66666666666666663</v>
      </c>
      <c r="J50" s="728" t="s">
        <v>113</v>
      </c>
      <c r="K50" s="710">
        <v>22227</v>
      </c>
      <c r="L50" s="929">
        <v>4179603</v>
      </c>
      <c r="M50" s="21">
        <v>42606</v>
      </c>
      <c r="N50" s="926" t="s">
        <v>1663</v>
      </c>
      <c r="O50" s="927">
        <v>43355</v>
      </c>
      <c r="P50" s="892">
        <v>560</v>
      </c>
      <c r="Q50" s="194"/>
      <c r="R50" s="1017"/>
      <c r="S50" s="196"/>
      <c r="T50" s="533" t="s">
        <v>290</v>
      </c>
      <c r="U50" s="545" t="s">
        <v>1113</v>
      </c>
      <c r="V50" s="544"/>
      <c r="W50" s="156"/>
    </row>
    <row r="51" spans="1:23" s="546" customFormat="1" ht="34.5" customHeight="1" x14ac:dyDescent="0.25">
      <c r="A51" s="186">
        <v>1590</v>
      </c>
      <c r="B51" s="186"/>
      <c r="C51" s="186" t="s">
        <v>1662</v>
      </c>
      <c r="D51" s="186" t="s">
        <v>35</v>
      </c>
      <c r="E51" s="1156" t="s">
        <v>507</v>
      </c>
      <c r="F51" s="718">
        <v>44876</v>
      </c>
      <c r="G51" s="719">
        <v>0.33333333333333331</v>
      </c>
      <c r="H51" s="710">
        <v>44884</v>
      </c>
      <c r="I51" s="711">
        <v>0.75</v>
      </c>
      <c r="J51" s="728" t="s">
        <v>622</v>
      </c>
      <c r="K51" s="710">
        <v>22227</v>
      </c>
      <c r="L51" s="936">
        <v>4179603</v>
      </c>
      <c r="M51" s="21">
        <v>42606</v>
      </c>
      <c r="N51" s="926" t="s">
        <v>1663</v>
      </c>
      <c r="O51" s="927">
        <v>43355</v>
      </c>
      <c r="P51" s="892">
        <v>630</v>
      </c>
      <c r="Q51" s="196" t="s">
        <v>2554</v>
      </c>
      <c r="R51" s="1002"/>
      <c r="S51" s="196"/>
      <c r="T51" s="533"/>
      <c r="U51" s="545" t="s">
        <v>1113</v>
      </c>
      <c r="V51" s="544"/>
      <c r="W51" s="599"/>
    </row>
    <row r="52" spans="1:23" s="546" customFormat="1" ht="34.5" customHeight="1" x14ac:dyDescent="0.25">
      <c r="A52" s="4">
        <v>1751</v>
      </c>
      <c r="B52" s="4"/>
      <c r="C52" s="4" t="s">
        <v>2219</v>
      </c>
      <c r="D52" s="4" t="s">
        <v>193</v>
      </c>
      <c r="E52" s="1156" t="s">
        <v>161</v>
      </c>
      <c r="F52" s="725">
        <v>44943</v>
      </c>
      <c r="G52" s="720">
        <v>0.64930555555555558</v>
      </c>
      <c r="H52" s="725">
        <v>44947</v>
      </c>
      <c r="I52" s="720">
        <v>0.64930555555555558</v>
      </c>
      <c r="J52" s="728">
        <v>4</v>
      </c>
      <c r="K52" s="725">
        <v>33505</v>
      </c>
      <c r="L52" s="929">
        <v>6939552</v>
      </c>
      <c r="M52" s="19">
        <v>42342</v>
      </c>
      <c r="N52" s="931" t="s">
        <v>2220</v>
      </c>
      <c r="O52" s="932">
        <v>40779</v>
      </c>
      <c r="P52" s="892">
        <v>280</v>
      </c>
      <c r="Q52" s="194"/>
      <c r="R52" s="1033"/>
      <c r="S52" s="194"/>
      <c r="T52" s="563"/>
      <c r="U52" s="545"/>
      <c r="V52" s="555"/>
      <c r="W52" s="156"/>
    </row>
    <row r="53" spans="1:23" s="546" customFormat="1" ht="34.5" customHeight="1" x14ac:dyDescent="0.3">
      <c r="A53" s="186">
        <v>1582</v>
      </c>
      <c r="B53" s="754">
        <v>50898048</v>
      </c>
      <c r="C53" s="186" t="s">
        <v>2538</v>
      </c>
      <c r="D53" s="186" t="s">
        <v>29</v>
      </c>
      <c r="E53" s="1156" t="s">
        <v>30</v>
      </c>
      <c r="F53" s="718">
        <v>44873</v>
      </c>
      <c r="G53" s="719">
        <v>0.63541666666666663</v>
      </c>
      <c r="H53" s="718">
        <v>44887</v>
      </c>
      <c r="I53" s="719">
        <v>0.63541666666666663</v>
      </c>
      <c r="J53" s="802" t="s">
        <v>78</v>
      </c>
      <c r="K53" s="710">
        <v>30290</v>
      </c>
      <c r="L53" s="936">
        <v>6830651</v>
      </c>
      <c r="M53" s="21">
        <v>42969</v>
      </c>
      <c r="N53" s="926" t="s">
        <v>2539</v>
      </c>
      <c r="O53" s="927">
        <v>37284</v>
      </c>
      <c r="P53" s="892">
        <v>985</v>
      </c>
      <c r="Q53" s="196"/>
      <c r="R53" s="1002"/>
      <c r="S53" s="196"/>
      <c r="T53" s="533"/>
      <c r="U53" s="564"/>
      <c r="V53" s="544" t="s">
        <v>1090</v>
      </c>
      <c r="W53" s="599"/>
    </row>
    <row r="54" spans="1:23" s="546" customFormat="1" ht="34.5" hidden="1" customHeight="1" x14ac:dyDescent="0.25">
      <c r="A54" s="4">
        <v>609</v>
      </c>
      <c r="B54" s="4"/>
      <c r="C54" s="4" t="s">
        <v>3617</v>
      </c>
      <c r="D54" s="4" t="s">
        <v>29</v>
      </c>
      <c r="E54" s="1156" t="s">
        <v>3611</v>
      </c>
      <c r="F54" s="725">
        <v>44599</v>
      </c>
      <c r="G54" s="744">
        <v>0.67708333333333337</v>
      </c>
      <c r="H54" s="725">
        <v>44601</v>
      </c>
      <c r="I54" s="744">
        <v>0.67708333333333337</v>
      </c>
      <c r="J54" s="730"/>
      <c r="K54" s="744"/>
      <c r="L54" s="4"/>
      <c r="M54" s="19"/>
      <c r="N54" s="934"/>
      <c r="O54" s="920"/>
      <c r="P54" s="1119"/>
      <c r="Q54" s="908"/>
      <c r="R54" s="1073"/>
      <c r="S54" s="908"/>
      <c r="T54" s="550"/>
      <c r="U54" s="545"/>
      <c r="V54" s="550"/>
      <c r="W54" s="156"/>
    </row>
    <row r="55" spans="1:23" s="546" customFormat="1" ht="34.5" customHeight="1" x14ac:dyDescent="0.25">
      <c r="A55" s="4">
        <v>2931</v>
      </c>
      <c r="B55" s="4"/>
      <c r="C55" s="4" t="s">
        <v>742</v>
      </c>
      <c r="D55" s="186" t="s">
        <v>35</v>
      </c>
      <c r="E55" s="1156" t="s">
        <v>69</v>
      </c>
      <c r="F55" s="710">
        <v>45114</v>
      </c>
      <c r="G55" s="719">
        <v>0.5</v>
      </c>
      <c r="H55" s="710">
        <v>45118</v>
      </c>
      <c r="I55" s="711">
        <v>0.5</v>
      </c>
      <c r="J55" s="728" t="s">
        <v>740</v>
      </c>
      <c r="K55" s="725"/>
      <c r="L55" s="929" t="s">
        <v>743</v>
      </c>
      <c r="M55" s="19"/>
      <c r="N55" s="929" t="s">
        <v>744</v>
      </c>
      <c r="O55" s="932">
        <v>30846</v>
      </c>
      <c r="P55" s="892" t="s">
        <v>746</v>
      </c>
      <c r="Q55" s="196"/>
      <c r="R55" s="1033"/>
      <c r="S55" s="194"/>
      <c r="T55" s="563"/>
      <c r="U55" s="545"/>
      <c r="V55" s="555" t="s">
        <v>745</v>
      </c>
      <c r="W55" s="156"/>
    </row>
    <row r="56" spans="1:23" s="546" customFormat="1" ht="34.5" customHeight="1" x14ac:dyDescent="0.25">
      <c r="A56" s="4">
        <v>2850</v>
      </c>
      <c r="B56" s="4"/>
      <c r="C56" s="4" t="s">
        <v>742</v>
      </c>
      <c r="D56" s="186" t="s">
        <v>35</v>
      </c>
      <c r="E56" s="1156" t="s">
        <v>69</v>
      </c>
      <c r="F56" s="710">
        <v>45103</v>
      </c>
      <c r="G56" s="719">
        <v>0.5</v>
      </c>
      <c r="H56" s="710">
        <v>45114</v>
      </c>
      <c r="I56" s="711">
        <v>0.5</v>
      </c>
      <c r="J56" s="728" t="s">
        <v>789</v>
      </c>
      <c r="K56" s="725"/>
      <c r="L56" s="929" t="s">
        <v>743</v>
      </c>
      <c r="M56" s="19"/>
      <c r="N56" s="929" t="s">
        <v>744</v>
      </c>
      <c r="O56" s="932">
        <v>30846</v>
      </c>
      <c r="P56" s="892" t="s">
        <v>790</v>
      </c>
      <c r="Q56" s="194"/>
      <c r="R56" s="1033"/>
      <c r="S56" s="194"/>
      <c r="T56" s="563"/>
      <c r="U56" s="545"/>
      <c r="V56" s="555" t="s">
        <v>745</v>
      </c>
      <c r="W56" s="156"/>
    </row>
    <row r="57" spans="1:23" s="546" customFormat="1" ht="34.5" hidden="1" customHeight="1" x14ac:dyDescent="0.25">
      <c r="A57" s="799">
        <v>140</v>
      </c>
      <c r="B57" s="799"/>
      <c r="C57" s="799" t="s">
        <v>3739</v>
      </c>
      <c r="D57" s="799" t="s">
        <v>22</v>
      </c>
      <c r="E57" s="1165" t="s">
        <v>364</v>
      </c>
      <c r="F57" s="807">
        <v>44431</v>
      </c>
      <c r="G57" s="806">
        <v>0.41666666666666669</v>
      </c>
      <c r="H57" s="807">
        <v>44441</v>
      </c>
      <c r="I57" s="806">
        <v>0.41666666666666669</v>
      </c>
      <c r="J57" s="730">
        <v>5</v>
      </c>
      <c r="K57" s="720"/>
      <c r="L57" s="799"/>
      <c r="M57" s="19"/>
      <c r="N57" s="926"/>
      <c r="O57" s="927"/>
      <c r="P57" s="1043"/>
      <c r="Q57" s="915"/>
      <c r="R57" s="1118"/>
      <c r="S57" s="915"/>
      <c r="T57" s="668"/>
      <c r="U57" s="545"/>
      <c r="V57" s="668"/>
      <c r="W57" s="156"/>
    </row>
    <row r="58" spans="1:23" s="546" customFormat="1" ht="34.5" customHeight="1" x14ac:dyDescent="0.25">
      <c r="A58" s="186">
        <v>4081</v>
      </c>
      <c r="B58" s="4"/>
      <c r="C58" s="4" t="s">
        <v>1973</v>
      </c>
      <c r="D58" s="186" t="s">
        <v>35</v>
      </c>
      <c r="E58" s="1161" t="s">
        <v>48</v>
      </c>
      <c r="F58" s="725">
        <v>45260</v>
      </c>
      <c r="G58" s="720">
        <v>0.39583333333333331</v>
      </c>
      <c r="H58" s="725">
        <v>45261</v>
      </c>
      <c r="I58" s="720">
        <v>0.39583333333333331</v>
      </c>
      <c r="J58" s="728" t="s">
        <v>797</v>
      </c>
      <c r="K58" s="725">
        <v>30089</v>
      </c>
      <c r="L58" s="929" t="s">
        <v>1974</v>
      </c>
      <c r="M58" s="19">
        <v>40700</v>
      </c>
      <c r="N58" s="929" t="s">
        <v>1975</v>
      </c>
      <c r="O58" s="932">
        <v>39580</v>
      </c>
      <c r="P58" s="1019" t="s">
        <v>5311</v>
      </c>
      <c r="Q58" s="194"/>
      <c r="R58" s="1033"/>
      <c r="S58" s="194"/>
      <c r="T58" s="527"/>
      <c r="U58" s="545" t="s">
        <v>1102</v>
      </c>
      <c r="V58" s="580"/>
      <c r="W58" s="156"/>
    </row>
    <row r="59" spans="1:23" s="546" customFormat="1" ht="34.5" customHeight="1" x14ac:dyDescent="0.25">
      <c r="A59" s="4">
        <v>3784</v>
      </c>
      <c r="B59" s="4"/>
      <c r="C59" s="4" t="s">
        <v>1973</v>
      </c>
      <c r="D59" s="186" t="s">
        <v>35</v>
      </c>
      <c r="E59" s="1161" t="s">
        <v>36</v>
      </c>
      <c r="F59" s="725">
        <v>45258</v>
      </c>
      <c r="G59" s="720">
        <v>0.6069444444444444</v>
      </c>
      <c r="H59" s="725">
        <v>45259</v>
      </c>
      <c r="I59" s="720">
        <v>0.6069444444444444</v>
      </c>
      <c r="J59" s="728" t="s">
        <v>797</v>
      </c>
      <c r="K59" s="725">
        <v>30089</v>
      </c>
      <c r="L59" s="929" t="s">
        <v>1974</v>
      </c>
      <c r="M59" s="19">
        <v>40700</v>
      </c>
      <c r="N59" s="929" t="s">
        <v>1975</v>
      </c>
      <c r="O59" s="932">
        <v>39580</v>
      </c>
      <c r="P59" s="1019"/>
      <c r="Q59" s="194"/>
      <c r="R59" s="1033"/>
      <c r="S59" s="194"/>
      <c r="T59" s="527"/>
      <c r="U59" s="545" t="s">
        <v>1102</v>
      </c>
      <c r="V59" s="580"/>
      <c r="W59" s="156"/>
    </row>
    <row r="60" spans="1:23" s="546" customFormat="1" ht="34.5" customHeight="1" x14ac:dyDescent="0.25">
      <c r="A60" s="4">
        <v>3672</v>
      </c>
      <c r="B60" s="4"/>
      <c r="C60" s="4" t="s">
        <v>1973</v>
      </c>
      <c r="D60" s="186" t="s">
        <v>412</v>
      </c>
      <c r="E60" s="1161" t="s">
        <v>60</v>
      </c>
      <c r="F60" s="725">
        <v>45245</v>
      </c>
      <c r="G60" s="720">
        <v>0.66666666666666663</v>
      </c>
      <c r="H60" s="725">
        <v>45247</v>
      </c>
      <c r="I60" s="720">
        <v>0.66666666666666663</v>
      </c>
      <c r="J60" s="728" t="s">
        <v>909</v>
      </c>
      <c r="K60" s="725">
        <v>30089</v>
      </c>
      <c r="L60" s="929" t="s">
        <v>1974</v>
      </c>
      <c r="M60" s="19">
        <v>40700</v>
      </c>
      <c r="N60" s="929" t="s">
        <v>1975</v>
      </c>
      <c r="O60" s="932">
        <v>39580</v>
      </c>
      <c r="P60" s="1019"/>
      <c r="Q60" s="194"/>
      <c r="R60" s="1033"/>
      <c r="S60" s="194"/>
      <c r="T60" s="527"/>
      <c r="U60" s="545" t="s">
        <v>1102</v>
      </c>
      <c r="V60" s="544"/>
      <c r="W60" s="156"/>
    </row>
    <row r="61" spans="1:23" s="546" customFormat="1" ht="34.5" customHeight="1" x14ac:dyDescent="0.25">
      <c r="A61" s="4">
        <v>3648</v>
      </c>
      <c r="B61" s="4"/>
      <c r="C61" s="4" t="s">
        <v>1973</v>
      </c>
      <c r="D61" s="186" t="s">
        <v>35</v>
      </c>
      <c r="E61" s="1161" t="s">
        <v>261</v>
      </c>
      <c r="F61" s="725">
        <v>45238</v>
      </c>
      <c r="G61" s="720">
        <v>0.83333333333333337</v>
      </c>
      <c r="H61" s="725">
        <v>45241</v>
      </c>
      <c r="I61" s="720">
        <v>0.83333333333333337</v>
      </c>
      <c r="J61" s="728" t="s">
        <v>449</v>
      </c>
      <c r="K61" s="725">
        <v>30089</v>
      </c>
      <c r="L61" s="929" t="s">
        <v>1974</v>
      </c>
      <c r="M61" s="19">
        <v>40700</v>
      </c>
      <c r="N61" s="929" t="s">
        <v>1975</v>
      </c>
      <c r="O61" s="932">
        <v>39580</v>
      </c>
      <c r="P61" s="892"/>
      <c r="Q61" s="1039" t="s">
        <v>4649</v>
      </c>
      <c r="R61" s="1033"/>
      <c r="S61" s="194"/>
      <c r="T61" s="563"/>
      <c r="U61" s="545" t="s">
        <v>1102</v>
      </c>
      <c r="V61" s="555"/>
      <c r="W61" s="156"/>
    </row>
    <row r="62" spans="1:23" s="546" customFormat="1" ht="34.5" customHeight="1" x14ac:dyDescent="0.25">
      <c r="A62" s="4">
        <v>1915</v>
      </c>
      <c r="B62" s="4"/>
      <c r="C62" s="4" t="s">
        <v>1973</v>
      </c>
      <c r="D62" s="186" t="s">
        <v>193</v>
      </c>
      <c r="E62" s="1156" t="s">
        <v>199</v>
      </c>
      <c r="F62" s="725">
        <v>44977</v>
      </c>
      <c r="G62" s="720">
        <v>0.58333333333333337</v>
      </c>
      <c r="H62" s="725">
        <v>44983</v>
      </c>
      <c r="I62" s="720">
        <v>0.83333333333333337</v>
      </c>
      <c r="J62" s="713" t="s">
        <v>70</v>
      </c>
      <c r="K62" s="725">
        <v>30089</v>
      </c>
      <c r="L62" s="929" t="s">
        <v>1974</v>
      </c>
      <c r="M62" s="19"/>
      <c r="N62" s="929" t="s">
        <v>1975</v>
      </c>
      <c r="O62" s="932">
        <v>39580</v>
      </c>
      <c r="P62" s="898"/>
      <c r="Q62" s="1022"/>
      <c r="R62" s="1023"/>
      <c r="S62" s="1022"/>
      <c r="T62" s="568"/>
      <c r="U62" s="545"/>
      <c r="V62" s="555"/>
      <c r="W62" s="599"/>
    </row>
    <row r="63" spans="1:23" s="546" customFormat="1" ht="34.5" customHeight="1" x14ac:dyDescent="0.25">
      <c r="A63" s="186">
        <v>1458</v>
      </c>
      <c r="B63" s="186"/>
      <c r="C63" s="4" t="s">
        <v>1973</v>
      </c>
      <c r="D63" s="186" t="s">
        <v>94</v>
      </c>
      <c r="E63" s="1156" t="s">
        <v>358</v>
      </c>
      <c r="F63" s="710">
        <v>44865</v>
      </c>
      <c r="G63" s="711">
        <v>0.79166666666666663</v>
      </c>
      <c r="H63" s="725">
        <v>44886</v>
      </c>
      <c r="I63" s="711">
        <v>0.79166666666666663</v>
      </c>
      <c r="J63" s="728" t="s">
        <v>2342</v>
      </c>
      <c r="K63" s="710">
        <v>30089</v>
      </c>
      <c r="L63" s="936">
        <v>6830398</v>
      </c>
      <c r="M63" s="21"/>
      <c r="N63" s="734" t="s">
        <v>1975</v>
      </c>
      <c r="O63" s="927">
        <v>39580</v>
      </c>
      <c r="P63" s="898"/>
      <c r="Q63" s="1003"/>
      <c r="R63" s="1004"/>
      <c r="S63" s="1003"/>
      <c r="T63" s="565"/>
      <c r="U63" s="564"/>
      <c r="V63" s="527"/>
      <c r="W63" s="599"/>
    </row>
    <row r="64" spans="1:23" s="546" customFormat="1" ht="34.5" hidden="1" customHeight="1" x14ac:dyDescent="0.25">
      <c r="A64" s="820">
        <v>350</v>
      </c>
      <c r="B64" s="820"/>
      <c r="C64" s="4" t="s">
        <v>1973</v>
      </c>
      <c r="D64" s="820" t="s">
        <v>35</v>
      </c>
      <c r="E64" s="1158" t="s">
        <v>119</v>
      </c>
      <c r="F64" s="867">
        <v>44464</v>
      </c>
      <c r="G64" s="868">
        <v>0.75</v>
      </c>
      <c r="H64" s="867">
        <v>44474</v>
      </c>
      <c r="I64" s="868">
        <v>0.75</v>
      </c>
      <c r="J64" s="730">
        <v>11</v>
      </c>
      <c r="K64" s="796"/>
      <c r="L64" s="820"/>
      <c r="M64" s="19"/>
      <c r="N64" s="924"/>
      <c r="O64" s="208"/>
      <c r="P64" s="1043"/>
      <c r="Q64" s="1151"/>
      <c r="R64" s="1152"/>
      <c r="S64" s="1151"/>
      <c r="T64" s="694"/>
      <c r="U64" s="545"/>
      <c r="V64" s="694" t="s">
        <v>3705</v>
      </c>
      <c r="W64" s="156"/>
    </row>
    <row r="65" spans="1:25" s="546" customFormat="1" ht="34.5" customHeight="1" x14ac:dyDescent="0.3">
      <c r="A65" s="4">
        <v>3826</v>
      </c>
      <c r="B65" s="186"/>
      <c r="C65" s="186" t="s">
        <v>2844</v>
      </c>
      <c r="D65" s="186" t="s">
        <v>29</v>
      </c>
      <c r="E65" s="1156" t="s">
        <v>30</v>
      </c>
      <c r="F65" s="710">
        <v>45270</v>
      </c>
      <c r="G65" s="711">
        <v>0.79166666666666663</v>
      </c>
      <c r="H65" s="710">
        <v>45272</v>
      </c>
      <c r="I65" s="711">
        <v>0.91666666666666663</v>
      </c>
      <c r="J65" s="728" t="s">
        <v>330</v>
      </c>
      <c r="K65" s="725">
        <v>27905</v>
      </c>
      <c r="L65" s="734" t="s">
        <v>4298</v>
      </c>
      <c r="M65" s="754"/>
      <c r="N65" s="710" t="s">
        <v>2846</v>
      </c>
      <c r="O65" s="941" t="s">
        <v>2847</v>
      </c>
      <c r="P65" s="998" t="s">
        <v>4926</v>
      </c>
      <c r="Q65" s="196"/>
      <c r="R65" s="1008"/>
      <c r="S65" s="884"/>
      <c r="T65" s="621" t="s">
        <v>4826</v>
      </c>
      <c r="U65" s="545" t="s">
        <v>4297</v>
      </c>
      <c r="V65" s="555"/>
      <c r="W65" s="156"/>
    </row>
    <row r="66" spans="1:25" ht="45.75" customHeight="1" x14ac:dyDescent="0.3">
      <c r="A66" s="4">
        <v>3419</v>
      </c>
      <c r="B66" s="186"/>
      <c r="C66" s="186" t="s">
        <v>2844</v>
      </c>
      <c r="D66" s="186" t="s">
        <v>29</v>
      </c>
      <c r="E66" s="1156" t="s">
        <v>30</v>
      </c>
      <c r="F66" s="710">
        <v>45208</v>
      </c>
      <c r="G66" s="711">
        <v>0.625</v>
      </c>
      <c r="H66" s="710">
        <v>45215</v>
      </c>
      <c r="I66" s="711">
        <v>0.41666666666666669</v>
      </c>
      <c r="J66" s="728" t="s">
        <v>1267</v>
      </c>
      <c r="K66" s="725">
        <v>27905</v>
      </c>
      <c r="L66" s="734" t="s">
        <v>4298</v>
      </c>
      <c r="M66" s="754"/>
      <c r="N66" s="710" t="s">
        <v>2846</v>
      </c>
      <c r="O66" s="941" t="s">
        <v>2847</v>
      </c>
      <c r="P66" s="892" t="s">
        <v>1210</v>
      </c>
      <c r="Q66" s="901"/>
      <c r="R66" s="1008"/>
      <c r="S66" s="884"/>
      <c r="T66" s="621" t="s">
        <v>4296</v>
      </c>
      <c r="U66" s="545" t="s">
        <v>4297</v>
      </c>
      <c r="Y66" s="531"/>
    </row>
    <row r="67" spans="1:25" s="546" customFormat="1" ht="49.5" customHeight="1" x14ac:dyDescent="0.3">
      <c r="A67" s="4">
        <v>1233</v>
      </c>
      <c r="B67" s="186"/>
      <c r="C67" s="186" t="s">
        <v>2844</v>
      </c>
      <c r="D67" s="186" t="s">
        <v>29</v>
      </c>
      <c r="E67" s="1156" t="s">
        <v>205</v>
      </c>
      <c r="F67" s="710">
        <v>44779</v>
      </c>
      <c r="G67" s="711">
        <v>0.45833333333333331</v>
      </c>
      <c r="H67" s="710">
        <v>44817</v>
      </c>
      <c r="I67" s="711">
        <v>0.25</v>
      </c>
      <c r="J67" s="728" t="s">
        <v>2845</v>
      </c>
      <c r="K67" s="720"/>
      <c r="L67" s="186">
        <v>6784535</v>
      </c>
      <c r="M67" s="754"/>
      <c r="N67" s="710" t="s">
        <v>2846</v>
      </c>
      <c r="O67" s="941" t="s">
        <v>2847</v>
      </c>
      <c r="P67" s="892">
        <v>2000</v>
      </c>
      <c r="Q67" s="1055">
        <v>2680</v>
      </c>
      <c r="R67" s="1008">
        <f>120*39</f>
        <v>4680</v>
      </c>
      <c r="S67" s="884"/>
      <c r="T67" s="527" t="s">
        <v>2849</v>
      </c>
      <c r="U67" s="545"/>
      <c r="V67" s="527" t="s">
        <v>2848</v>
      </c>
      <c r="W67" s="156"/>
    </row>
    <row r="68" spans="1:25" s="546" customFormat="1" ht="49.5" customHeight="1" x14ac:dyDescent="0.25">
      <c r="A68" s="186">
        <v>1260</v>
      </c>
      <c r="B68" s="186">
        <v>99070948</v>
      </c>
      <c r="C68" s="186" t="s">
        <v>2919</v>
      </c>
      <c r="D68" s="186" t="s">
        <v>94</v>
      </c>
      <c r="E68" s="1156" t="s">
        <v>243</v>
      </c>
      <c r="F68" s="710">
        <v>44801</v>
      </c>
      <c r="G68" s="711">
        <v>0.73611111111111116</v>
      </c>
      <c r="H68" s="710">
        <v>44808</v>
      </c>
      <c r="I68" s="711">
        <v>0.73611111111111116</v>
      </c>
      <c r="J68" s="728" t="s">
        <v>85</v>
      </c>
      <c r="K68" s="720"/>
      <c r="L68" s="186">
        <v>6977201</v>
      </c>
      <c r="M68" s="710">
        <v>43567</v>
      </c>
      <c r="N68" s="734" t="s">
        <v>2920</v>
      </c>
      <c r="O68" s="920">
        <v>43708</v>
      </c>
      <c r="P68" s="892">
        <v>820</v>
      </c>
      <c r="Q68" s="1055">
        <v>20</v>
      </c>
      <c r="R68" s="1008">
        <f>120*7</f>
        <v>840</v>
      </c>
      <c r="S68" s="884"/>
      <c r="T68" s="527" t="s">
        <v>2921</v>
      </c>
      <c r="U68" s="564"/>
      <c r="V68" s="128" t="s">
        <v>2763</v>
      </c>
      <c r="W68" s="156"/>
    </row>
    <row r="69" spans="1:25" ht="27" customHeight="1" x14ac:dyDescent="0.25">
      <c r="A69" s="186">
        <v>2041</v>
      </c>
      <c r="B69" s="4">
        <v>97768349</v>
      </c>
      <c r="C69" s="186" t="s">
        <v>1958</v>
      </c>
      <c r="D69" s="186" t="s">
        <v>22</v>
      </c>
      <c r="E69" s="1156" t="s">
        <v>364</v>
      </c>
      <c r="F69" s="725">
        <v>44984</v>
      </c>
      <c r="G69" s="720">
        <v>0.64583333333333337</v>
      </c>
      <c r="H69" s="725">
        <v>44985</v>
      </c>
      <c r="I69" s="720">
        <v>0.64583333333333337</v>
      </c>
      <c r="J69" s="728" t="s">
        <v>797</v>
      </c>
      <c r="K69" s="710">
        <v>23179</v>
      </c>
      <c r="L69" s="929" t="s">
        <v>1959</v>
      </c>
      <c r="M69" s="21">
        <v>41313</v>
      </c>
      <c r="N69" s="734" t="s">
        <v>1960</v>
      </c>
      <c r="O69" s="920">
        <v>32100</v>
      </c>
      <c r="P69" s="1019">
        <v>80</v>
      </c>
      <c r="Q69" s="196"/>
      <c r="R69" s="1002"/>
      <c r="S69" s="196">
        <v>69967</v>
      </c>
      <c r="T69" s="544"/>
      <c r="U69" s="156"/>
      <c r="V69" s="544"/>
      <c r="W69" s="599"/>
    </row>
    <row r="70" spans="1:25" s="546" customFormat="1" ht="49.5" customHeight="1" x14ac:dyDescent="0.25">
      <c r="A70" s="1267">
        <v>5403</v>
      </c>
      <c r="B70" s="735">
        <v>54959218</v>
      </c>
      <c r="C70" s="735" t="s">
        <v>1289</v>
      </c>
      <c r="D70" s="4" t="s">
        <v>193</v>
      </c>
      <c r="E70" s="1156" t="s">
        <v>364</v>
      </c>
      <c r="F70" s="725">
        <v>45562</v>
      </c>
      <c r="G70" s="720">
        <v>0.39374999999999999</v>
      </c>
      <c r="H70" s="725">
        <v>45565</v>
      </c>
      <c r="I70" s="720">
        <v>0.5625</v>
      </c>
      <c r="J70" s="728" t="s">
        <v>449</v>
      </c>
      <c r="K70" s="725">
        <v>19354</v>
      </c>
      <c r="L70" s="929" t="s">
        <v>1290</v>
      </c>
      <c r="M70" s="19">
        <v>37365</v>
      </c>
      <c r="N70" s="19" t="s">
        <v>1291</v>
      </c>
      <c r="O70" s="932">
        <v>30279</v>
      </c>
      <c r="P70" s="892" t="s">
        <v>5051</v>
      </c>
      <c r="Q70" s="194"/>
      <c r="R70" s="1033"/>
      <c r="S70" s="1039"/>
      <c r="T70" s="588" t="s">
        <v>4169</v>
      </c>
      <c r="U70" s="545" t="s">
        <v>1293</v>
      </c>
      <c r="V70" s="555"/>
      <c r="W70" s="156"/>
    </row>
    <row r="71" spans="1:25" s="546" customFormat="1" ht="36" customHeight="1" x14ac:dyDescent="0.25">
      <c r="A71" s="4">
        <v>2412</v>
      </c>
      <c r="B71" s="735">
        <v>54959218</v>
      </c>
      <c r="C71" s="735" t="s">
        <v>1289</v>
      </c>
      <c r="D71" s="4" t="s">
        <v>193</v>
      </c>
      <c r="E71" s="1156" t="s">
        <v>364</v>
      </c>
      <c r="F71" s="725">
        <v>45059</v>
      </c>
      <c r="G71" s="720">
        <v>0.41666666666666669</v>
      </c>
      <c r="H71" s="725">
        <v>45061</v>
      </c>
      <c r="I71" s="720">
        <v>0.41666666666666669</v>
      </c>
      <c r="J71" s="728" t="s">
        <v>330</v>
      </c>
      <c r="K71" s="725">
        <v>19354</v>
      </c>
      <c r="L71" s="929" t="s">
        <v>1290</v>
      </c>
      <c r="M71" s="19">
        <v>37365</v>
      </c>
      <c r="N71" s="19" t="s">
        <v>1291</v>
      </c>
      <c r="O71" s="932">
        <v>30279</v>
      </c>
      <c r="P71" s="892">
        <v>180</v>
      </c>
      <c r="Q71" s="194"/>
      <c r="R71" s="1033"/>
      <c r="S71" s="1039"/>
      <c r="T71" s="588" t="s">
        <v>1292</v>
      </c>
      <c r="U71" s="545" t="s">
        <v>1293</v>
      </c>
      <c r="V71" s="555"/>
      <c r="W71" s="156"/>
    </row>
    <row r="72" spans="1:25" s="546" customFormat="1" ht="36" customHeight="1" x14ac:dyDescent="0.25">
      <c r="A72" s="186">
        <v>3853</v>
      </c>
      <c r="B72" s="18"/>
      <c r="C72" s="18" t="s">
        <v>4901</v>
      </c>
      <c r="D72" s="18" t="s">
        <v>4688</v>
      </c>
      <c r="E72" s="1156" t="s">
        <v>4366</v>
      </c>
      <c r="F72" s="718">
        <v>45278</v>
      </c>
      <c r="G72" s="719">
        <v>0.66666666666666663</v>
      </c>
      <c r="H72" s="718">
        <v>45279</v>
      </c>
      <c r="I72" s="719">
        <v>0.85416666666666663</v>
      </c>
      <c r="J72" s="739" t="s">
        <v>797</v>
      </c>
      <c r="K72" s="937">
        <v>31766</v>
      </c>
      <c r="L72" s="928" t="s">
        <v>4902</v>
      </c>
      <c r="M72" s="718">
        <v>39805</v>
      </c>
      <c r="N72" s="928" t="s">
        <v>4903</v>
      </c>
      <c r="O72" s="927">
        <v>44918</v>
      </c>
      <c r="P72" s="888" t="s">
        <v>4284</v>
      </c>
      <c r="Q72" s="884"/>
      <c r="R72" s="1002"/>
      <c r="S72" s="907"/>
      <c r="T72" s="544"/>
      <c r="U72" s="545"/>
      <c r="V72" s="544"/>
      <c r="W72" s="618"/>
    </row>
    <row r="73" spans="1:25" ht="30.75" customHeight="1" x14ac:dyDescent="0.25">
      <c r="A73" s="1267">
        <v>5892</v>
      </c>
      <c r="B73" s="186"/>
      <c r="C73" s="186" t="s">
        <v>2592</v>
      </c>
      <c r="D73" s="186" t="s">
        <v>412</v>
      </c>
      <c r="E73" s="1156" t="s">
        <v>153</v>
      </c>
      <c r="F73" s="710">
        <v>45443</v>
      </c>
      <c r="G73" s="711">
        <v>0.33333333333333331</v>
      </c>
      <c r="H73" s="710">
        <v>45447</v>
      </c>
      <c r="I73" s="711">
        <v>0.41666666666666669</v>
      </c>
      <c r="J73" s="728" t="s">
        <v>642</v>
      </c>
      <c r="K73" s="710">
        <v>27704</v>
      </c>
      <c r="L73" s="734" t="s">
        <v>6537</v>
      </c>
      <c r="M73" s="21">
        <v>42385</v>
      </c>
      <c r="N73" s="926" t="s">
        <v>2593</v>
      </c>
      <c r="O73" s="927">
        <v>43187</v>
      </c>
      <c r="P73" s="892" t="s">
        <v>6598</v>
      </c>
      <c r="Q73" s="884"/>
      <c r="R73" s="1018"/>
      <c r="S73" s="884"/>
      <c r="T73" s="527"/>
      <c r="U73" s="545" t="s">
        <v>6538</v>
      </c>
      <c r="V73" s="527"/>
      <c r="W73" s="530"/>
    </row>
    <row r="74" spans="1:25" s="546" customFormat="1" ht="31.5" customHeight="1" x14ac:dyDescent="0.25">
      <c r="A74" s="186"/>
      <c r="B74" s="186"/>
      <c r="C74" s="186" t="s">
        <v>2592</v>
      </c>
      <c r="D74" s="186" t="s">
        <v>22</v>
      </c>
      <c r="E74" s="1156" t="s">
        <v>2279</v>
      </c>
      <c r="F74" s="710">
        <v>44872</v>
      </c>
      <c r="G74" s="711">
        <v>0.5</v>
      </c>
      <c r="H74" s="710">
        <v>44876</v>
      </c>
      <c r="I74" s="711">
        <v>0.5</v>
      </c>
      <c r="J74" s="728" t="s">
        <v>162</v>
      </c>
      <c r="K74" s="710">
        <v>27704</v>
      </c>
      <c r="L74" s="936"/>
      <c r="M74" s="21"/>
      <c r="N74" s="926" t="s">
        <v>2593</v>
      </c>
      <c r="O74" s="927">
        <v>43187</v>
      </c>
      <c r="P74" s="892">
        <v>160</v>
      </c>
      <c r="Q74" s="884"/>
      <c r="R74" s="1008"/>
      <c r="S74" s="884"/>
      <c r="T74" s="527"/>
      <c r="U74" s="545"/>
      <c r="V74" s="527"/>
      <c r="W74" s="599"/>
    </row>
    <row r="75" spans="1:25" s="546" customFormat="1" ht="31.5" customHeight="1" x14ac:dyDescent="0.25">
      <c r="A75" s="186">
        <v>3825</v>
      </c>
      <c r="B75" s="186"/>
      <c r="C75" s="186" t="s">
        <v>2592</v>
      </c>
      <c r="D75" s="186" t="s">
        <v>22</v>
      </c>
      <c r="E75" s="1156" t="s">
        <v>2279</v>
      </c>
      <c r="F75" s="718">
        <v>44867</v>
      </c>
      <c r="G75" s="719">
        <v>0.41666666666666669</v>
      </c>
      <c r="H75" s="710">
        <v>44872</v>
      </c>
      <c r="I75" s="711">
        <v>0.41666666666666669</v>
      </c>
      <c r="J75" s="728" t="s">
        <v>336</v>
      </c>
      <c r="K75" s="710">
        <v>27704</v>
      </c>
      <c r="L75" s="936"/>
      <c r="M75" s="21"/>
      <c r="N75" s="926" t="s">
        <v>2593</v>
      </c>
      <c r="O75" s="927">
        <v>43187</v>
      </c>
      <c r="P75" s="892">
        <v>350</v>
      </c>
      <c r="Q75" s="884"/>
      <c r="R75" s="1008"/>
      <c r="S75" s="884"/>
      <c r="T75" s="527"/>
      <c r="U75" s="545"/>
      <c r="V75" s="527"/>
      <c r="W75" s="599"/>
    </row>
    <row r="76" spans="1:25" s="546" customFormat="1" ht="36" hidden="1" customHeight="1" x14ac:dyDescent="0.25">
      <c r="A76" s="4">
        <v>2189</v>
      </c>
      <c r="B76" s="4">
        <v>56340310</v>
      </c>
      <c r="C76" s="4" t="s">
        <v>1724</v>
      </c>
      <c r="D76" s="4" t="s">
        <v>35</v>
      </c>
      <c r="E76" s="1156" t="s">
        <v>298</v>
      </c>
      <c r="F76" s="725">
        <v>45005</v>
      </c>
      <c r="G76" s="720">
        <v>0.5541666666666667</v>
      </c>
      <c r="H76" s="725">
        <v>45006</v>
      </c>
      <c r="I76" s="720">
        <v>0.61111111111111105</v>
      </c>
      <c r="J76" s="728" t="s">
        <v>797</v>
      </c>
      <c r="K76" s="710">
        <v>21927</v>
      </c>
      <c r="L76" s="929" t="s">
        <v>1725</v>
      </c>
      <c r="M76" s="21">
        <v>43720</v>
      </c>
      <c r="N76" s="934">
        <v>59562444</v>
      </c>
      <c r="O76" s="920">
        <v>37363</v>
      </c>
      <c r="P76" s="892">
        <v>120</v>
      </c>
      <c r="Q76" s="196"/>
      <c r="R76" s="1002"/>
      <c r="S76" s="196">
        <v>13094</v>
      </c>
      <c r="T76" s="533" t="s">
        <v>290</v>
      </c>
      <c r="U76" s="551"/>
      <c r="V76" s="544"/>
      <c r="W76" s="128"/>
    </row>
    <row r="77" spans="1:25" s="546" customFormat="1" ht="36" customHeight="1" x14ac:dyDescent="0.25">
      <c r="A77" s="4">
        <v>1067</v>
      </c>
      <c r="B77" s="4">
        <v>29718415</v>
      </c>
      <c r="C77" s="4" t="s">
        <v>3364</v>
      </c>
      <c r="D77" s="4" t="s">
        <v>412</v>
      </c>
      <c r="E77" s="1156" t="s">
        <v>243</v>
      </c>
      <c r="F77" s="725">
        <v>44726</v>
      </c>
      <c r="G77" s="720">
        <v>0.42986111111111108</v>
      </c>
      <c r="H77" s="725">
        <v>44726</v>
      </c>
      <c r="I77" s="720">
        <v>0.80694444444444446</v>
      </c>
      <c r="J77" s="728" t="s">
        <v>797</v>
      </c>
      <c r="K77" s="720"/>
      <c r="L77" s="4">
        <v>4148698</v>
      </c>
      <c r="M77" s="725">
        <v>36230</v>
      </c>
      <c r="N77" s="931" t="s">
        <v>3365</v>
      </c>
      <c r="O77" s="932">
        <v>34836</v>
      </c>
      <c r="P77" s="1107"/>
      <c r="Q77" s="908"/>
      <c r="R77" s="1073"/>
      <c r="S77" s="908"/>
      <c r="T77" s="550" t="s">
        <v>2653</v>
      </c>
      <c r="U77" s="545"/>
      <c r="V77" s="550"/>
      <c r="W77" s="156"/>
    </row>
    <row r="78" spans="1:25" s="546" customFormat="1" ht="36" customHeight="1" x14ac:dyDescent="0.25">
      <c r="A78" s="4">
        <v>5804</v>
      </c>
      <c r="B78" s="4"/>
      <c r="C78" s="186" t="s">
        <v>8303</v>
      </c>
      <c r="D78" s="186" t="s">
        <v>94</v>
      </c>
      <c r="E78" s="1161" t="s">
        <v>625</v>
      </c>
      <c r="F78" s="725">
        <v>45628</v>
      </c>
      <c r="G78" s="720">
        <v>0.375</v>
      </c>
      <c r="H78" s="725">
        <v>45631</v>
      </c>
      <c r="I78" s="720">
        <v>0.77083333333333337</v>
      </c>
      <c r="J78" s="728" t="s">
        <v>449</v>
      </c>
      <c r="K78" s="725">
        <v>35211</v>
      </c>
      <c r="L78" s="929" t="s">
        <v>8282</v>
      </c>
      <c r="M78" s="19">
        <v>44418</v>
      </c>
      <c r="N78" s="929" t="s">
        <v>8283</v>
      </c>
      <c r="O78" s="932">
        <v>42041</v>
      </c>
      <c r="P78" s="1019" t="s">
        <v>5378</v>
      </c>
      <c r="Q78" s="908"/>
      <c r="R78" s="1001"/>
      <c r="S78" s="196"/>
      <c r="T78" s="560"/>
      <c r="U78" s="545"/>
      <c r="V78" s="555"/>
      <c r="W78" s="156"/>
    </row>
    <row r="79" spans="1:25" ht="26.25" customHeight="1" x14ac:dyDescent="0.25">
      <c r="A79" s="4">
        <v>6334</v>
      </c>
      <c r="B79" s="4"/>
      <c r="C79" s="4" t="s">
        <v>8388</v>
      </c>
      <c r="D79" s="4" t="s">
        <v>292</v>
      </c>
      <c r="E79" s="1156" t="s">
        <v>7431</v>
      </c>
      <c r="F79" s="725">
        <v>45641</v>
      </c>
      <c r="G79" s="720">
        <v>0.64722222222222225</v>
      </c>
      <c r="H79" s="725">
        <v>45659</v>
      </c>
      <c r="I79" s="720">
        <v>0.64722222222222225</v>
      </c>
      <c r="J79" s="728" t="s">
        <v>314</v>
      </c>
      <c r="K79" s="725">
        <v>20593</v>
      </c>
      <c r="L79" s="929" t="s">
        <v>6873</v>
      </c>
      <c r="M79" s="19" t="s">
        <v>8389</v>
      </c>
      <c r="N79" s="931" t="s">
        <v>6874</v>
      </c>
      <c r="O79" s="932">
        <v>28157</v>
      </c>
      <c r="P79" s="1270"/>
      <c r="Q79" s="1256"/>
      <c r="R79" s="1445"/>
      <c r="S79" s="1446"/>
      <c r="T79" s="1447"/>
      <c r="W79" s="599"/>
      <c r="Y79" s="531"/>
    </row>
    <row r="80" spans="1:25" s="546" customFormat="1" ht="36" customHeight="1" x14ac:dyDescent="0.25">
      <c r="A80" s="4">
        <v>6329</v>
      </c>
      <c r="B80" s="4"/>
      <c r="C80" s="4" t="s">
        <v>8371</v>
      </c>
      <c r="D80" s="4" t="s">
        <v>35</v>
      </c>
      <c r="E80" s="1156" t="s">
        <v>105</v>
      </c>
      <c r="F80" s="725">
        <v>45640</v>
      </c>
      <c r="G80" s="720">
        <v>0.35416666666666669</v>
      </c>
      <c r="H80" s="725">
        <v>45675</v>
      </c>
      <c r="I80" s="720">
        <v>0.35416666666666669</v>
      </c>
      <c r="J80" s="712" t="s">
        <v>237</v>
      </c>
      <c r="K80" s="725">
        <v>19605</v>
      </c>
      <c r="L80" s="929" t="s">
        <v>8372</v>
      </c>
      <c r="M80" s="19">
        <v>36355</v>
      </c>
      <c r="N80" s="931" t="s">
        <v>8373</v>
      </c>
      <c r="O80" s="932">
        <v>31951</v>
      </c>
      <c r="P80" s="892" t="s">
        <v>8374</v>
      </c>
      <c r="Q80" s="194"/>
      <c r="R80" s="1424"/>
      <c r="S80" s="1425"/>
      <c r="T80" s="1426"/>
      <c r="U80" s="545" t="s">
        <v>8375</v>
      </c>
      <c r="V80" s="555"/>
      <c r="W80" s="599"/>
    </row>
    <row r="81" spans="1:25" s="546" customFormat="1" ht="36" customHeight="1" x14ac:dyDescent="0.25">
      <c r="A81" s="4">
        <v>5821</v>
      </c>
      <c r="B81" s="4"/>
      <c r="C81" s="4" t="s">
        <v>8398</v>
      </c>
      <c r="D81" s="4" t="s">
        <v>412</v>
      </c>
      <c r="E81" s="1156" t="s">
        <v>184</v>
      </c>
      <c r="F81" s="725">
        <v>45639</v>
      </c>
      <c r="G81" s="720">
        <v>0.33333333333333331</v>
      </c>
      <c r="H81" s="725">
        <v>45670</v>
      </c>
      <c r="I81" s="720">
        <v>0.5</v>
      </c>
      <c r="J81" s="728" t="s">
        <v>37</v>
      </c>
      <c r="K81" s="725">
        <v>22676</v>
      </c>
      <c r="L81" s="929" t="s">
        <v>1740</v>
      </c>
      <c r="M81" s="19">
        <v>43895</v>
      </c>
      <c r="N81" s="931" t="s">
        <v>1741</v>
      </c>
      <c r="O81" s="932" t="s">
        <v>8399</v>
      </c>
      <c r="P81" s="998" t="s">
        <v>8400</v>
      </c>
      <c r="Q81" s="194"/>
      <c r="R81" s="1424"/>
      <c r="S81" s="1425"/>
      <c r="T81" s="1426"/>
      <c r="U81" s="545" t="s">
        <v>1742</v>
      </c>
      <c r="V81" s="555"/>
      <c r="W81" s="599"/>
    </row>
    <row r="82" spans="1:25" s="546" customFormat="1" ht="31.5" customHeight="1" x14ac:dyDescent="0.25">
      <c r="A82" s="1267">
        <v>5147</v>
      </c>
      <c r="B82" s="270"/>
      <c r="C82" s="186" t="s">
        <v>8242</v>
      </c>
      <c r="D82" s="186" t="s">
        <v>193</v>
      </c>
      <c r="E82" s="1156" t="s">
        <v>199</v>
      </c>
      <c r="F82" s="718">
        <v>45535</v>
      </c>
      <c r="G82" s="719">
        <v>0.84583333333333333</v>
      </c>
      <c r="H82" s="718">
        <v>45537</v>
      </c>
      <c r="I82" s="719">
        <v>0.84583333333333333</v>
      </c>
      <c r="J82" s="737" t="s">
        <v>330</v>
      </c>
      <c r="K82" s="710">
        <v>34751</v>
      </c>
      <c r="L82" s="734" t="s">
        <v>8243</v>
      </c>
      <c r="M82" s="710">
        <v>43567</v>
      </c>
      <c r="N82" s="734" t="s">
        <v>2920</v>
      </c>
      <c r="O82" s="920">
        <v>43708</v>
      </c>
      <c r="P82" s="1019" t="s">
        <v>1338</v>
      </c>
      <c r="Q82" s="196"/>
      <c r="R82" s="1002"/>
      <c r="S82" s="194"/>
      <c r="T82" s="563"/>
      <c r="U82" s="545" t="s">
        <v>8244</v>
      </c>
      <c r="V82" s="527"/>
      <c r="W82" s="156"/>
      <c r="Y82" s="573"/>
    </row>
    <row r="83" spans="1:25" s="546" customFormat="1" ht="31.5" hidden="1" customHeight="1" x14ac:dyDescent="0.25">
      <c r="A83" s="1">
        <v>334</v>
      </c>
      <c r="B83" s="1">
        <v>21881234</v>
      </c>
      <c r="C83" s="1" t="s">
        <v>3714</v>
      </c>
      <c r="D83" s="1" t="s">
        <v>35</v>
      </c>
      <c r="E83" s="1158" t="s">
        <v>313</v>
      </c>
      <c r="F83" s="19">
        <v>44457</v>
      </c>
      <c r="G83" s="796">
        <v>0.375</v>
      </c>
      <c r="H83" s="19">
        <v>44464</v>
      </c>
      <c r="I83" s="796">
        <v>0.375</v>
      </c>
      <c r="J83" s="730">
        <v>7</v>
      </c>
      <c r="K83" s="796"/>
      <c r="L83" s="1"/>
      <c r="M83" s="19"/>
      <c r="N83" s="924"/>
      <c r="O83" s="208"/>
      <c r="P83" s="1043"/>
      <c r="Q83" s="1039"/>
      <c r="R83" s="1044"/>
      <c r="S83" s="1039"/>
      <c r="T83" s="555"/>
      <c r="U83" s="545"/>
      <c r="V83" s="555" t="s">
        <v>3705</v>
      </c>
      <c r="W83" s="156"/>
      <c r="Y83" s="573"/>
    </row>
    <row r="84" spans="1:25" s="546" customFormat="1" ht="51" customHeight="1" x14ac:dyDescent="0.25">
      <c r="A84" s="186">
        <v>3209</v>
      </c>
      <c r="B84" s="186"/>
      <c r="C84" s="186" t="s">
        <v>4043</v>
      </c>
      <c r="D84" s="186" t="s">
        <v>412</v>
      </c>
      <c r="E84" s="1156" t="s">
        <v>358</v>
      </c>
      <c r="F84" s="725">
        <v>45176</v>
      </c>
      <c r="G84" s="720">
        <v>0.5</v>
      </c>
      <c r="H84" s="725">
        <v>45177</v>
      </c>
      <c r="I84" s="720">
        <v>0.5</v>
      </c>
      <c r="J84" s="713" t="s">
        <v>797</v>
      </c>
      <c r="K84" s="710">
        <v>33612</v>
      </c>
      <c r="L84" s="734" t="s">
        <v>4044</v>
      </c>
      <c r="M84" s="21">
        <v>43425</v>
      </c>
      <c r="N84" s="734" t="s">
        <v>4045</v>
      </c>
      <c r="O84" s="920">
        <v>42537</v>
      </c>
      <c r="P84" s="898"/>
      <c r="Q84" s="1022"/>
      <c r="R84" s="1023"/>
      <c r="S84" s="1022"/>
      <c r="T84" s="624"/>
      <c r="U84" s="545" t="s">
        <v>4042</v>
      </c>
      <c r="V84" s="544"/>
      <c r="W84" s="156"/>
    </row>
    <row r="85" spans="1:25" s="546" customFormat="1" ht="51" customHeight="1" x14ac:dyDescent="0.25">
      <c r="A85" s="4">
        <v>897</v>
      </c>
      <c r="B85" s="4"/>
      <c r="C85" s="797" t="s">
        <v>3459</v>
      </c>
      <c r="D85" s="4" t="s">
        <v>59</v>
      </c>
      <c r="E85" s="1156" t="s">
        <v>60</v>
      </c>
      <c r="F85" s="725">
        <v>44696</v>
      </c>
      <c r="G85" s="744">
        <v>0.54166666666666663</v>
      </c>
      <c r="H85" s="725">
        <v>44703</v>
      </c>
      <c r="I85" s="744">
        <v>0.54166666666666663</v>
      </c>
      <c r="J85" s="728" t="s">
        <v>85</v>
      </c>
      <c r="K85" s="744"/>
      <c r="L85" s="4">
        <v>6848174</v>
      </c>
      <c r="M85" s="725">
        <v>44633</v>
      </c>
      <c r="N85" s="934" t="s">
        <v>3460</v>
      </c>
      <c r="O85" s="920">
        <v>43516</v>
      </c>
      <c r="P85" s="1107"/>
      <c r="Q85" s="908"/>
      <c r="R85" s="1073"/>
      <c r="S85" s="908"/>
      <c r="T85" s="550"/>
      <c r="U85" s="545" t="s">
        <v>3461</v>
      </c>
      <c r="V85" s="550"/>
      <c r="W85" s="156"/>
    </row>
    <row r="86" spans="1:25" s="546" customFormat="1" ht="51" customHeight="1" x14ac:dyDescent="0.25">
      <c r="A86" s="1245">
        <v>6101</v>
      </c>
      <c r="B86" s="20"/>
      <c r="C86" s="20" t="s">
        <v>6624</v>
      </c>
      <c r="D86" s="20" t="s">
        <v>35</v>
      </c>
      <c r="E86" s="1156" t="s">
        <v>5458</v>
      </c>
      <c r="F86" s="21">
        <v>45452</v>
      </c>
      <c r="G86" s="722">
        <v>0.5</v>
      </c>
      <c r="H86" s="21">
        <v>45453</v>
      </c>
      <c r="I86" s="722">
        <v>0.5</v>
      </c>
      <c r="J86" s="730" t="s">
        <v>797</v>
      </c>
      <c r="K86" s="21">
        <v>28329</v>
      </c>
      <c r="L86" s="721" t="s">
        <v>1773</v>
      </c>
      <c r="M86" s="708">
        <v>42864</v>
      </c>
      <c r="N86" s="21" t="s">
        <v>1774</v>
      </c>
      <c r="O86" s="208">
        <v>40848</v>
      </c>
      <c r="P86" s="1019" t="s">
        <v>4861</v>
      </c>
      <c r="Q86" s="1015"/>
      <c r="R86" s="1020"/>
      <c r="S86" s="1015"/>
      <c r="T86" s="544"/>
      <c r="U86" s="558" t="s">
        <v>6625</v>
      </c>
      <c r="V86" s="544"/>
      <c r="W86" s="128"/>
    </row>
    <row r="87" spans="1:25" s="546" customFormat="1" ht="51" customHeight="1" x14ac:dyDescent="0.3">
      <c r="A87" s="186">
        <v>2164</v>
      </c>
      <c r="B87" s="754"/>
      <c r="C87" s="186" t="s">
        <v>1785</v>
      </c>
      <c r="D87" s="186" t="s">
        <v>412</v>
      </c>
      <c r="E87" s="1156" t="s">
        <v>342</v>
      </c>
      <c r="F87" s="725">
        <v>44998</v>
      </c>
      <c r="G87" s="720">
        <v>0.5</v>
      </c>
      <c r="H87" s="725">
        <v>45001</v>
      </c>
      <c r="I87" s="720">
        <v>0.58333333333333337</v>
      </c>
      <c r="J87" s="728" t="s">
        <v>449</v>
      </c>
      <c r="K87" s="710">
        <v>31824</v>
      </c>
      <c r="L87" s="929"/>
      <c r="M87" s="21"/>
      <c r="N87" s="934" t="s">
        <v>1786</v>
      </c>
      <c r="O87" s="920">
        <v>42143</v>
      </c>
      <c r="P87" s="892">
        <v>230</v>
      </c>
      <c r="Q87" s="196"/>
      <c r="R87" s="1017"/>
      <c r="S87" s="196"/>
      <c r="T87" s="544" t="s">
        <v>290</v>
      </c>
      <c r="U87" s="545" t="s">
        <v>141</v>
      </c>
      <c r="V87" s="544"/>
      <c r="W87" s="599"/>
    </row>
    <row r="88" spans="1:25" s="546" customFormat="1" ht="51" customHeight="1" x14ac:dyDescent="0.25">
      <c r="A88" s="186">
        <v>5840</v>
      </c>
      <c r="B88" s="186"/>
      <c r="C88" s="4" t="s">
        <v>6488</v>
      </c>
      <c r="D88" s="186" t="s">
        <v>412</v>
      </c>
      <c r="E88" s="1156" t="s">
        <v>243</v>
      </c>
      <c r="F88" s="710">
        <v>45437</v>
      </c>
      <c r="G88" s="711">
        <v>0.91666666666666663</v>
      </c>
      <c r="H88" s="710">
        <v>45442</v>
      </c>
      <c r="I88" s="711">
        <v>0.45833333333333331</v>
      </c>
      <c r="J88" s="713" t="s">
        <v>6513</v>
      </c>
      <c r="K88" s="725">
        <v>34865</v>
      </c>
      <c r="L88" s="929" t="s">
        <v>6486</v>
      </c>
      <c r="M88" s="725">
        <v>45380</v>
      </c>
      <c r="N88" s="929" t="s">
        <v>6487</v>
      </c>
      <c r="O88" s="932">
        <v>44145</v>
      </c>
      <c r="P88" s="898"/>
      <c r="Q88" s="1003"/>
      <c r="R88" s="1004"/>
      <c r="S88" s="1003"/>
      <c r="T88" s="565"/>
      <c r="U88" s="545" t="s">
        <v>6485</v>
      </c>
      <c r="V88" s="550"/>
      <c r="W88" s="156"/>
    </row>
    <row r="89" spans="1:25" s="546" customFormat="1" ht="51" customHeight="1" x14ac:dyDescent="0.25">
      <c r="A89" s="186">
        <v>4674</v>
      </c>
      <c r="B89" s="186"/>
      <c r="C89" s="4" t="s">
        <v>6488</v>
      </c>
      <c r="D89" s="186" t="s">
        <v>412</v>
      </c>
      <c r="E89" s="1156" t="s">
        <v>131</v>
      </c>
      <c r="F89" s="710">
        <v>45436</v>
      </c>
      <c r="G89" s="711">
        <v>0.45833333333333331</v>
      </c>
      <c r="H89" s="710">
        <v>45437</v>
      </c>
      <c r="I89" s="711">
        <v>0.91666666666666663</v>
      </c>
      <c r="J89" s="713" t="s">
        <v>992</v>
      </c>
      <c r="K89" s="725">
        <v>34865</v>
      </c>
      <c r="L89" s="929" t="s">
        <v>6486</v>
      </c>
      <c r="M89" s="725">
        <v>45380</v>
      </c>
      <c r="N89" s="929" t="s">
        <v>6487</v>
      </c>
      <c r="O89" s="932">
        <v>44145</v>
      </c>
      <c r="P89" s="898"/>
      <c r="Q89" s="1003"/>
      <c r="R89" s="1004"/>
      <c r="S89" s="1003"/>
      <c r="T89" s="565"/>
      <c r="U89" s="545" t="s">
        <v>6485</v>
      </c>
      <c r="V89" s="550"/>
      <c r="W89" s="156"/>
    </row>
    <row r="90" spans="1:25" s="546" customFormat="1" ht="51" customHeight="1" x14ac:dyDescent="0.25">
      <c r="A90" s="186">
        <v>4261</v>
      </c>
      <c r="B90" s="186"/>
      <c r="C90" s="4" t="s">
        <v>2221</v>
      </c>
      <c r="D90" s="4" t="s">
        <v>35</v>
      </c>
      <c r="E90" s="1156" t="s">
        <v>105</v>
      </c>
      <c r="F90" s="710">
        <v>45383</v>
      </c>
      <c r="G90" s="711">
        <v>0.75</v>
      </c>
      <c r="H90" s="710">
        <v>45397</v>
      </c>
      <c r="I90" s="711">
        <v>0.91666666666666663</v>
      </c>
      <c r="J90" s="713" t="s">
        <v>78</v>
      </c>
      <c r="K90" s="725">
        <v>35459</v>
      </c>
      <c r="L90" s="929">
        <v>11806621</v>
      </c>
      <c r="M90" s="19">
        <v>43112</v>
      </c>
      <c r="N90" s="931" t="s">
        <v>2222</v>
      </c>
      <c r="O90" s="932">
        <v>43886</v>
      </c>
      <c r="P90" s="898"/>
      <c r="Q90" s="1022"/>
      <c r="R90" s="1023"/>
      <c r="S90" s="1022"/>
      <c r="T90" s="568"/>
      <c r="U90" s="545"/>
      <c r="V90" s="555"/>
      <c r="W90" s="156"/>
    </row>
    <row r="91" spans="1:25" s="546" customFormat="1" ht="51" customHeight="1" x14ac:dyDescent="0.25">
      <c r="A91" s="186">
        <v>4349</v>
      </c>
      <c r="B91" s="4"/>
      <c r="C91" s="4" t="s">
        <v>2221</v>
      </c>
      <c r="D91" s="4" t="s">
        <v>1212</v>
      </c>
      <c r="E91" s="1156" t="s">
        <v>335</v>
      </c>
      <c r="F91" s="725">
        <v>45367</v>
      </c>
      <c r="G91" s="720">
        <v>0.83333333333333337</v>
      </c>
      <c r="H91" s="725">
        <v>45368</v>
      </c>
      <c r="I91" s="720">
        <v>0.125</v>
      </c>
      <c r="J91" s="713" t="s">
        <v>797</v>
      </c>
      <c r="K91" s="725">
        <v>35459</v>
      </c>
      <c r="L91" s="929">
        <v>11806621</v>
      </c>
      <c r="M91" s="19">
        <v>43112</v>
      </c>
      <c r="N91" s="931" t="s">
        <v>2222</v>
      </c>
      <c r="O91" s="932">
        <v>43886</v>
      </c>
      <c r="P91" s="898"/>
      <c r="Q91" s="1022"/>
      <c r="R91" s="1023"/>
      <c r="S91" s="1022"/>
      <c r="T91" s="568"/>
      <c r="U91" s="545"/>
      <c r="V91" s="555"/>
      <c r="W91" s="156"/>
    </row>
    <row r="92" spans="1:25" ht="45" customHeight="1" x14ac:dyDescent="0.25">
      <c r="A92" s="186">
        <v>4031</v>
      </c>
      <c r="B92" s="186"/>
      <c r="C92" s="4" t="s">
        <v>2221</v>
      </c>
      <c r="D92" s="4" t="s">
        <v>235</v>
      </c>
      <c r="E92" s="1156" t="s">
        <v>5116</v>
      </c>
      <c r="F92" s="725">
        <v>45305</v>
      </c>
      <c r="G92" s="720">
        <v>0.41666666666666669</v>
      </c>
      <c r="H92" s="725">
        <v>45306</v>
      </c>
      <c r="I92" s="720">
        <v>0.33333333333333331</v>
      </c>
      <c r="J92" s="728" t="s">
        <v>797</v>
      </c>
      <c r="K92" s="725">
        <v>35459</v>
      </c>
      <c r="L92" s="929">
        <v>11806621</v>
      </c>
      <c r="M92" s="19">
        <v>43112</v>
      </c>
      <c r="N92" s="931" t="s">
        <v>2222</v>
      </c>
      <c r="O92" s="932">
        <v>43886</v>
      </c>
      <c r="P92" s="892" t="s">
        <v>5193</v>
      </c>
      <c r="Y92" s="546"/>
    </row>
    <row r="93" spans="1:25" ht="45" customHeight="1" x14ac:dyDescent="0.25">
      <c r="A93" s="186">
        <v>3949</v>
      </c>
      <c r="B93" s="4"/>
      <c r="C93" s="4" t="s">
        <v>2221</v>
      </c>
      <c r="D93" s="4" t="s">
        <v>412</v>
      </c>
      <c r="E93" s="1156" t="s">
        <v>184</v>
      </c>
      <c r="F93" s="710">
        <v>45291</v>
      </c>
      <c r="G93" s="711">
        <v>0.5625</v>
      </c>
      <c r="H93" s="710">
        <v>45294</v>
      </c>
      <c r="I93" s="711">
        <v>0.45833333333333331</v>
      </c>
      <c r="J93" s="728" t="s">
        <v>449</v>
      </c>
      <c r="K93" s="725">
        <v>35459</v>
      </c>
      <c r="L93" s="929">
        <v>11806621</v>
      </c>
      <c r="M93" s="19">
        <v>43112</v>
      </c>
      <c r="N93" s="931" t="s">
        <v>2222</v>
      </c>
      <c r="O93" s="932">
        <v>43886</v>
      </c>
      <c r="P93" s="892" t="s">
        <v>5173</v>
      </c>
      <c r="Y93" s="546"/>
    </row>
    <row r="94" spans="1:25" s="546" customFormat="1" ht="50.25" customHeight="1" x14ac:dyDescent="0.25">
      <c r="A94" s="4">
        <v>3771</v>
      </c>
      <c r="B94" s="4"/>
      <c r="C94" s="4" t="s">
        <v>2221</v>
      </c>
      <c r="D94" s="4" t="s">
        <v>35</v>
      </c>
      <c r="E94" s="1156" t="s">
        <v>313</v>
      </c>
      <c r="F94" s="725">
        <v>45253</v>
      </c>
      <c r="G94" s="720">
        <v>0.875</v>
      </c>
      <c r="H94" s="725">
        <v>45256</v>
      </c>
      <c r="I94" s="720">
        <v>0.875</v>
      </c>
      <c r="J94" s="728" t="s">
        <v>449</v>
      </c>
      <c r="K94" s="725">
        <v>35459</v>
      </c>
      <c r="L94" s="929">
        <v>11806621</v>
      </c>
      <c r="M94" s="19">
        <v>43112</v>
      </c>
      <c r="N94" s="931" t="s">
        <v>2222</v>
      </c>
      <c r="O94" s="932">
        <v>43886</v>
      </c>
      <c r="P94" s="898"/>
      <c r="Q94" s="194"/>
      <c r="R94" s="1033"/>
      <c r="S94" s="194"/>
      <c r="T94" s="563"/>
      <c r="U94" s="545"/>
      <c r="V94" s="555"/>
      <c r="W94" s="156"/>
    </row>
    <row r="95" spans="1:25" ht="33.75" customHeight="1" x14ac:dyDescent="0.25">
      <c r="A95" s="186">
        <v>1752</v>
      </c>
      <c r="B95" s="186"/>
      <c r="C95" s="186" t="s">
        <v>2221</v>
      </c>
      <c r="D95" s="186" t="s">
        <v>35</v>
      </c>
      <c r="E95" s="1156" t="s">
        <v>313</v>
      </c>
      <c r="F95" s="710">
        <v>45247</v>
      </c>
      <c r="G95" s="711">
        <v>0.84027777777777779</v>
      </c>
      <c r="H95" s="710">
        <v>44946</v>
      </c>
      <c r="I95" s="711">
        <v>0.80555555555555547</v>
      </c>
      <c r="J95" s="728" t="s">
        <v>449</v>
      </c>
      <c r="K95" s="725">
        <v>35459</v>
      </c>
      <c r="L95" s="929">
        <v>11806621</v>
      </c>
      <c r="M95" s="19">
        <v>43112</v>
      </c>
      <c r="N95" s="931" t="s">
        <v>2222</v>
      </c>
      <c r="O95" s="932">
        <v>43886</v>
      </c>
      <c r="P95" s="892" t="s">
        <v>2223</v>
      </c>
      <c r="Y95" s="546"/>
    </row>
    <row r="96" spans="1:25" s="546" customFormat="1" ht="36" hidden="1" customHeight="1" x14ac:dyDescent="0.25">
      <c r="A96" s="809"/>
      <c r="B96" s="809"/>
      <c r="C96" s="809" t="s">
        <v>3527</v>
      </c>
      <c r="D96" s="809" t="s">
        <v>3408</v>
      </c>
      <c r="E96" s="1159" t="s">
        <v>313</v>
      </c>
      <c r="F96" s="810">
        <v>44673</v>
      </c>
      <c r="G96" s="811">
        <v>0.57291666666666663</v>
      </c>
      <c r="H96" s="810">
        <v>44675</v>
      </c>
      <c r="I96" s="811">
        <v>0.48958333333333331</v>
      </c>
      <c r="J96" s="730"/>
      <c r="K96" s="769"/>
      <c r="L96" s="809"/>
      <c r="M96" s="810"/>
      <c r="N96" s="940"/>
      <c r="O96" s="938"/>
      <c r="P96" s="1107"/>
      <c r="Q96" s="1120"/>
      <c r="R96" s="1121"/>
      <c r="S96" s="1120"/>
      <c r="T96" s="670"/>
      <c r="U96" s="545"/>
      <c r="V96" s="670"/>
      <c r="W96" s="156"/>
    </row>
    <row r="97" spans="1:25" s="546" customFormat="1" ht="36" hidden="1" customHeight="1" x14ac:dyDescent="0.25">
      <c r="A97" s="3">
        <v>801</v>
      </c>
      <c r="B97" s="1"/>
      <c r="C97" s="1" t="s">
        <v>3527</v>
      </c>
      <c r="D97" s="1" t="s">
        <v>22</v>
      </c>
      <c r="E97" s="1158" t="s">
        <v>364</v>
      </c>
      <c r="F97" s="19">
        <v>44657</v>
      </c>
      <c r="G97" s="796">
        <v>0.71180555555555547</v>
      </c>
      <c r="H97" s="19">
        <v>44659</v>
      </c>
      <c r="I97" s="796">
        <v>0.71180555555555547</v>
      </c>
      <c r="J97" s="730"/>
      <c r="K97" s="796"/>
      <c r="L97" s="1"/>
      <c r="M97" s="19"/>
      <c r="N97" s="924"/>
      <c r="O97" s="208"/>
      <c r="P97" s="1043"/>
      <c r="Q97" s="1039"/>
      <c r="R97" s="1044"/>
      <c r="S97" s="1039"/>
      <c r="T97" s="555"/>
      <c r="U97" s="545"/>
      <c r="V97" s="555"/>
      <c r="W97" s="156"/>
    </row>
    <row r="98" spans="1:25" s="546" customFormat="1" ht="36" hidden="1" customHeight="1" x14ac:dyDescent="0.25">
      <c r="A98" s="3">
        <v>801</v>
      </c>
      <c r="B98" s="1"/>
      <c r="C98" s="1" t="s">
        <v>3527</v>
      </c>
      <c r="D98" s="1" t="s">
        <v>412</v>
      </c>
      <c r="E98" s="1158" t="s">
        <v>60</v>
      </c>
      <c r="F98" s="19">
        <v>44655</v>
      </c>
      <c r="G98" s="796">
        <v>0.71180555555555547</v>
      </c>
      <c r="H98" s="19">
        <v>44656</v>
      </c>
      <c r="I98" s="796">
        <v>0.71180555555555547</v>
      </c>
      <c r="J98" s="730"/>
      <c r="K98" s="796"/>
      <c r="L98" s="1"/>
      <c r="M98" s="19"/>
      <c r="N98" s="924"/>
      <c r="O98" s="208"/>
      <c r="P98" s="1043"/>
      <c r="Q98" s="1039"/>
      <c r="R98" s="1044"/>
      <c r="S98" s="1039"/>
      <c r="T98" s="555"/>
      <c r="U98" s="545"/>
      <c r="V98" s="555"/>
      <c r="W98" s="156"/>
    </row>
    <row r="99" spans="1:25" s="546" customFormat="1" ht="25.5" hidden="1" customHeight="1" x14ac:dyDescent="0.25">
      <c r="A99" s="809">
        <v>703</v>
      </c>
      <c r="B99" s="809"/>
      <c r="C99" s="809" t="s">
        <v>3527</v>
      </c>
      <c r="D99" s="809" t="s">
        <v>412</v>
      </c>
      <c r="E99" s="1159" t="s">
        <v>2315</v>
      </c>
      <c r="F99" s="810">
        <v>44629</v>
      </c>
      <c r="G99" s="811">
        <v>0.79166666666666663</v>
      </c>
      <c r="H99" s="810">
        <v>44634</v>
      </c>
      <c r="I99" s="811">
        <v>0.79166666666666663</v>
      </c>
      <c r="J99" s="730"/>
      <c r="K99" s="769"/>
      <c r="L99" s="809"/>
      <c r="M99" s="19"/>
      <c r="N99" s="940"/>
      <c r="O99" s="938"/>
      <c r="P99" s="1122"/>
      <c r="Q99" s="1120"/>
      <c r="R99" s="1121"/>
      <c r="S99" s="1120"/>
      <c r="T99" s="670"/>
      <c r="U99" s="545"/>
      <c r="V99" s="670" t="s">
        <v>3512</v>
      </c>
      <c r="W99" s="156"/>
    </row>
    <row r="100" spans="1:25" s="546" customFormat="1" ht="25.5" customHeight="1" x14ac:dyDescent="0.25">
      <c r="A100" s="18">
        <v>1032</v>
      </c>
      <c r="B100" s="4">
        <v>97557169</v>
      </c>
      <c r="C100" s="4" t="s">
        <v>3377</v>
      </c>
      <c r="D100" s="4" t="s">
        <v>22</v>
      </c>
      <c r="E100" s="1156" t="s">
        <v>23</v>
      </c>
      <c r="F100" s="725">
        <v>44716</v>
      </c>
      <c r="G100" s="744">
        <v>0.65625</v>
      </c>
      <c r="H100" s="725">
        <v>44722</v>
      </c>
      <c r="I100" s="744">
        <v>0.72569444444444453</v>
      </c>
      <c r="J100" s="728" t="s">
        <v>864</v>
      </c>
      <c r="K100" s="744"/>
      <c r="L100" s="4">
        <v>6783516</v>
      </c>
      <c r="M100" s="19">
        <v>43895</v>
      </c>
      <c r="N100" s="934" t="s">
        <v>3378</v>
      </c>
      <c r="O100" s="920">
        <v>36906</v>
      </c>
      <c r="P100" s="892">
        <v>470</v>
      </c>
      <c r="Q100" s="908"/>
      <c r="R100" s="1073">
        <f>80*6</f>
        <v>480</v>
      </c>
      <c r="S100" s="908"/>
      <c r="T100" s="550" t="s">
        <v>3379</v>
      </c>
      <c r="U100" s="545"/>
      <c r="V100" s="550"/>
      <c r="W100" s="156"/>
    </row>
    <row r="101" spans="1:25" ht="29.25" customHeight="1" x14ac:dyDescent="0.25">
      <c r="A101" s="1245">
        <v>6243</v>
      </c>
      <c r="B101" s="20"/>
      <c r="C101" s="20" t="s">
        <v>3085</v>
      </c>
      <c r="D101" s="20" t="s">
        <v>235</v>
      </c>
      <c r="E101" s="1158" t="s">
        <v>370</v>
      </c>
      <c r="F101" s="21">
        <v>45466</v>
      </c>
      <c r="G101" s="729">
        <v>0.55902777777777779</v>
      </c>
      <c r="H101" s="21">
        <v>45473</v>
      </c>
      <c r="I101" s="729">
        <v>0.55902777777777779</v>
      </c>
      <c r="J101" s="730" t="s">
        <v>85</v>
      </c>
      <c r="K101" s="19">
        <v>35348</v>
      </c>
      <c r="L101" s="721" t="s">
        <v>6785</v>
      </c>
      <c r="M101" s="21">
        <v>43470</v>
      </c>
      <c r="N101" s="924" t="s">
        <v>3086</v>
      </c>
      <c r="O101" s="208">
        <v>44274</v>
      </c>
      <c r="P101" s="892" t="s">
        <v>6884</v>
      </c>
      <c r="Q101" s="884"/>
      <c r="R101" s="1008"/>
      <c r="S101" s="884"/>
      <c r="T101" s="527"/>
      <c r="U101" s="545" t="s">
        <v>4493</v>
      </c>
      <c r="V101" s="544" t="s">
        <v>6871</v>
      </c>
      <c r="W101" s="599"/>
      <c r="Y101" s="546"/>
    </row>
    <row r="102" spans="1:25" s="546" customFormat="1" ht="29.25" customHeight="1" x14ac:dyDescent="0.25">
      <c r="A102" s="20">
        <v>1191</v>
      </c>
      <c r="B102" s="20"/>
      <c r="C102" s="20" t="s">
        <v>3085</v>
      </c>
      <c r="D102" s="20" t="s">
        <v>59</v>
      </c>
      <c r="E102" s="1158" t="s">
        <v>243</v>
      </c>
      <c r="F102" s="21">
        <v>44772</v>
      </c>
      <c r="G102" s="729">
        <v>0.61805555555555558</v>
      </c>
      <c r="H102" s="21">
        <v>44774</v>
      </c>
      <c r="I102" s="729">
        <v>0.95833333333333337</v>
      </c>
      <c r="J102" s="730" t="s">
        <v>330</v>
      </c>
      <c r="K102" s="769"/>
      <c r="L102" s="20">
        <v>6989051</v>
      </c>
      <c r="M102" s="21">
        <v>43470</v>
      </c>
      <c r="N102" s="924" t="s">
        <v>3086</v>
      </c>
      <c r="O102" s="208">
        <v>44274</v>
      </c>
      <c r="P102" s="898"/>
      <c r="Q102" s="1003"/>
      <c r="R102" s="1004"/>
      <c r="S102" s="1003"/>
      <c r="T102" s="565"/>
      <c r="U102" s="545"/>
      <c r="V102" s="544"/>
      <c r="W102" s="599"/>
    </row>
    <row r="103" spans="1:25" s="546" customFormat="1" ht="30" customHeight="1" x14ac:dyDescent="0.25">
      <c r="A103" s="20">
        <v>2498</v>
      </c>
      <c r="B103" s="20"/>
      <c r="C103" s="20" t="s">
        <v>3085</v>
      </c>
      <c r="D103" s="20" t="s">
        <v>59</v>
      </c>
      <c r="E103" s="1158" t="s">
        <v>2279</v>
      </c>
      <c r="F103" s="21">
        <v>44771</v>
      </c>
      <c r="G103" s="729">
        <v>0.79861111111111116</v>
      </c>
      <c r="H103" s="21">
        <v>44771</v>
      </c>
      <c r="I103" s="729">
        <v>0</v>
      </c>
      <c r="J103" s="730" t="s">
        <v>797</v>
      </c>
      <c r="K103" s="769"/>
      <c r="L103" s="20">
        <v>6989051</v>
      </c>
      <c r="M103" s="21">
        <v>43470</v>
      </c>
      <c r="N103" s="924" t="s">
        <v>3086</v>
      </c>
      <c r="O103" s="208">
        <v>44274</v>
      </c>
      <c r="P103" s="898"/>
      <c r="Q103" s="1003"/>
      <c r="R103" s="1004"/>
      <c r="S103" s="1003"/>
      <c r="T103" s="565"/>
      <c r="U103" s="545"/>
      <c r="V103" s="544"/>
      <c r="W103" s="599"/>
    </row>
    <row r="104" spans="1:25" s="546" customFormat="1" ht="60" customHeight="1" x14ac:dyDescent="0.25">
      <c r="A104" s="20">
        <v>1229</v>
      </c>
      <c r="B104" s="20"/>
      <c r="C104" s="20" t="s">
        <v>3085</v>
      </c>
      <c r="D104" s="20" t="s">
        <v>59</v>
      </c>
      <c r="E104" s="1158" t="s">
        <v>335</v>
      </c>
      <c r="F104" s="21">
        <v>44770</v>
      </c>
      <c r="G104" s="729">
        <v>0.62986111111111109</v>
      </c>
      <c r="H104" s="21">
        <v>44771</v>
      </c>
      <c r="I104" s="729">
        <v>0.79861111111111116</v>
      </c>
      <c r="J104" s="730" t="s">
        <v>797</v>
      </c>
      <c r="K104" s="769"/>
      <c r="L104" s="20">
        <v>6989051</v>
      </c>
      <c r="M104" s="21">
        <v>43470</v>
      </c>
      <c r="N104" s="924" t="s">
        <v>3086</v>
      </c>
      <c r="O104" s="208">
        <v>44274</v>
      </c>
      <c r="P104" s="898"/>
      <c r="Q104" s="1003"/>
      <c r="R104" s="1004"/>
      <c r="S104" s="1003"/>
      <c r="T104" s="565"/>
      <c r="U104" s="545"/>
      <c r="V104" s="544"/>
      <c r="W104" s="156"/>
      <c r="Y104" s="547"/>
    </row>
    <row r="105" spans="1:25" ht="56.25" customHeight="1" x14ac:dyDescent="0.25">
      <c r="A105" s="186">
        <v>1180</v>
      </c>
      <c r="B105" s="18"/>
      <c r="C105" s="18" t="s">
        <v>3108</v>
      </c>
      <c r="D105" s="18" t="s">
        <v>35</v>
      </c>
      <c r="E105" s="1156" t="s">
        <v>119</v>
      </c>
      <c r="F105" s="718">
        <v>44760</v>
      </c>
      <c r="G105" s="719">
        <v>0.71666666666666667</v>
      </c>
      <c r="H105" s="718">
        <v>44769</v>
      </c>
      <c r="I105" s="719">
        <v>0.85416666666666663</v>
      </c>
      <c r="J105" s="737" t="s">
        <v>622</v>
      </c>
      <c r="K105" s="720"/>
      <c r="L105" s="18">
        <v>6989051</v>
      </c>
      <c r="M105" s="718">
        <v>43470</v>
      </c>
      <c r="N105" s="928" t="s">
        <v>3086</v>
      </c>
      <c r="O105" s="927">
        <v>44274</v>
      </c>
      <c r="P105" s="898"/>
      <c r="Q105" s="1050"/>
      <c r="R105" s="1051"/>
      <c r="S105" s="1003"/>
      <c r="T105" s="565"/>
      <c r="V105" s="554"/>
      <c r="Y105" s="531"/>
    </row>
    <row r="106" spans="1:25" ht="36.75" hidden="1" customHeight="1" x14ac:dyDescent="0.25">
      <c r="A106" s="809">
        <v>15</v>
      </c>
      <c r="B106" s="809">
        <v>21946289</v>
      </c>
      <c r="C106" s="809" t="s">
        <v>3085</v>
      </c>
      <c r="D106" s="809" t="s">
        <v>412</v>
      </c>
      <c r="E106" s="1159" t="s">
        <v>131</v>
      </c>
      <c r="F106" s="810">
        <v>44392</v>
      </c>
      <c r="G106" s="811">
        <v>0.75</v>
      </c>
      <c r="H106" s="810">
        <v>44409</v>
      </c>
      <c r="I106" s="811">
        <v>0.75</v>
      </c>
      <c r="J106" s="872">
        <v>17</v>
      </c>
      <c r="K106" s="769"/>
      <c r="L106" s="809"/>
      <c r="N106" s="940"/>
      <c r="O106" s="938"/>
      <c r="Q106" s="1120"/>
      <c r="R106" s="1121"/>
      <c r="S106" s="1120"/>
      <c r="T106" s="670"/>
      <c r="V106" s="670" t="s">
        <v>3759</v>
      </c>
      <c r="Y106" s="531"/>
    </row>
    <row r="107" spans="1:25" s="546" customFormat="1" ht="41.25" customHeight="1" x14ac:dyDescent="0.25">
      <c r="A107" s="1267">
        <v>5568</v>
      </c>
      <c r="B107" s="186">
        <v>50040333</v>
      </c>
      <c r="C107" s="20" t="s">
        <v>7496</v>
      </c>
      <c r="D107" s="186" t="s">
        <v>292</v>
      </c>
      <c r="E107" s="1156" t="s">
        <v>5555</v>
      </c>
      <c r="F107" s="710">
        <v>45586</v>
      </c>
      <c r="G107" s="711">
        <v>0.48402777777777778</v>
      </c>
      <c r="H107" s="710">
        <v>45595</v>
      </c>
      <c r="I107" s="711">
        <v>0.875</v>
      </c>
      <c r="J107" s="728" t="s">
        <v>7564</v>
      </c>
      <c r="K107" s="725">
        <v>34934</v>
      </c>
      <c r="L107" s="929" t="s">
        <v>7497</v>
      </c>
      <c r="M107" s="725"/>
      <c r="N107" s="929" t="s">
        <v>7498</v>
      </c>
      <c r="O107" s="932">
        <v>44036</v>
      </c>
      <c r="P107" s="892" t="s">
        <v>7590</v>
      </c>
      <c r="Q107" s="884"/>
      <c r="R107" s="1008"/>
      <c r="S107" s="884"/>
      <c r="T107" s="527"/>
      <c r="U107" s="545"/>
      <c r="V107" s="550"/>
      <c r="W107" s="156"/>
    </row>
    <row r="108" spans="1:25" s="546" customFormat="1" ht="41.25" customHeight="1" x14ac:dyDescent="0.25">
      <c r="A108" s="1267">
        <v>5553</v>
      </c>
      <c r="B108" s="186"/>
      <c r="C108" s="20" t="s">
        <v>7496</v>
      </c>
      <c r="D108" s="186" t="s">
        <v>35</v>
      </c>
      <c r="E108" s="1156" t="s">
        <v>119</v>
      </c>
      <c r="F108" s="710">
        <v>45585</v>
      </c>
      <c r="G108" s="711">
        <v>3.2638888888888891E-2</v>
      </c>
      <c r="H108" s="710">
        <v>45586</v>
      </c>
      <c r="I108" s="711">
        <v>0.45833333333333331</v>
      </c>
      <c r="J108" s="728" t="s">
        <v>992</v>
      </c>
      <c r="K108" s="725">
        <v>34934</v>
      </c>
      <c r="L108" s="929" t="s">
        <v>7497</v>
      </c>
      <c r="M108" s="725"/>
      <c r="N108" s="929" t="s">
        <v>7498</v>
      </c>
      <c r="O108" s="932">
        <v>44036</v>
      </c>
      <c r="P108" s="1007" t="s">
        <v>7499</v>
      </c>
      <c r="Q108" s="884"/>
      <c r="R108" s="1008"/>
      <c r="S108" s="884"/>
      <c r="T108" s="527"/>
      <c r="U108" s="545"/>
      <c r="V108" s="550"/>
      <c r="W108" s="156"/>
    </row>
    <row r="109" spans="1:25" s="546" customFormat="1" ht="41.25" hidden="1" customHeight="1" x14ac:dyDescent="0.25">
      <c r="A109" s="18">
        <v>133</v>
      </c>
      <c r="B109" s="4"/>
      <c r="C109" s="4" t="s">
        <v>3741</v>
      </c>
      <c r="D109" s="4" t="s">
        <v>412</v>
      </c>
      <c r="E109" s="1156" t="s">
        <v>60</v>
      </c>
      <c r="F109" s="725">
        <v>44424</v>
      </c>
      <c r="G109" s="744">
        <v>0.66666666666666663</v>
      </c>
      <c r="H109" s="725">
        <v>44440</v>
      </c>
      <c r="I109" s="744">
        <v>0.66666666666666663</v>
      </c>
      <c r="J109" s="730">
        <v>16</v>
      </c>
      <c r="K109" s="744"/>
      <c r="L109" s="4"/>
      <c r="M109" s="19"/>
      <c r="N109" s="934"/>
      <c r="O109" s="920"/>
      <c r="P109" s="1043"/>
      <c r="Q109" s="908"/>
      <c r="R109" s="1073"/>
      <c r="S109" s="908"/>
      <c r="T109" s="550"/>
      <c r="U109" s="545"/>
      <c r="V109" s="550" t="s">
        <v>3492</v>
      </c>
      <c r="W109" s="156"/>
    </row>
    <row r="110" spans="1:25" s="546" customFormat="1" ht="41.25" customHeight="1" x14ac:dyDescent="0.25">
      <c r="A110" s="186">
        <v>3977</v>
      </c>
      <c r="B110" s="186">
        <v>58260560</v>
      </c>
      <c r="C110" s="186" t="s">
        <v>5055</v>
      </c>
      <c r="D110" s="186" t="s">
        <v>412</v>
      </c>
      <c r="E110" s="1156" t="s">
        <v>358</v>
      </c>
      <c r="F110" s="710">
        <v>45293</v>
      </c>
      <c r="G110" s="711">
        <v>0.8354166666666667</v>
      </c>
      <c r="H110" s="710">
        <v>45300</v>
      </c>
      <c r="I110" s="711">
        <v>0.77777777777777779</v>
      </c>
      <c r="J110" s="728" t="s">
        <v>85</v>
      </c>
      <c r="K110" s="710">
        <v>26627</v>
      </c>
      <c r="L110" s="929" t="s">
        <v>5056</v>
      </c>
      <c r="M110" s="21">
        <v>42752</v>
      </c>
      <c r="N110" s="928" t="s">
        <v>5057</v>
      </c>
      <c r="O110" s="927">
        <v>34258</v>
      </c>
      <c r="P110" s="892" t="s">
        <v>5059</v>
      </c>
      <c r="Q110" s="884"/>
      <c r="R110" s="1008"/>
      <c r="S110" s="884"/>
      <c r="T110" s="527" t="s">
        <v>5129</v>
      </c>
      <c r="U110" s="545" t="s">
        <v>5058</v>
      </c>
      <c r="V110" s="550"/>
      <c r="W110" s="156"/>
    </row>
    <row r="111" spans="1:25" s="546" customFormat="1" ht="41.25" customHeight="1" x14ac:dyDescent="0.3">
      <c r="A111" s="4">
        <v>2034</v>
      </c>
      <c r="B111" s="750"/>
      <c r="C111" s="4" t="s">
        <v>1976</v>
      </c>
      <c r="D111" s="4" t="s">
        <v>29</v>
      </c>
      <c r="E111" s="1156" t="s">
        <v>205</v>
      </c>
      <c r="F111" s="725">
        <v>44982</v>
      </c>
      <c r="G111" s="720">
        <v>0.44236111111111115</v>
      </c>
      <c r="H111" s="725">
        <v>44983</v>
      </c>
      <c r="I111" s="720">
        <v>0.44236111111111115</v>
      </c>
      <c r="J111" s="728" t="s">
        <v>709</v>
      </c>
      <c r="K111" s="725">
        <v>34375</v>
      </c>
      <c r="L111" s="929" t="s">
        <v>1977</v>
      </c>
      <c r="M111" s="19">
        <v>44894</v>
      </c>
      <c r="N111" s="929" t="s">
        <v>1978</v>
      </c>
      <c r="O111" s="932">
        <v>41857</v>
      </c>
      <c r="P111" s="892">
        <v>70</v>
      </c>
      <c r="Q111" s="194"/>
      <c r="R111" s="1033"/>
      <c r="S111" s="194"/>
      <c r="T111" s="555"/>
      <c r="U111" s="545"/>
      <c r="V111" s="555"/>
      <c r="W111" s="599"/>
    </row>
    <row r="112" spans="1:25" s="546" customFormat="1" ht="41.25" customHeight="1" x14ac:dyDescent="0.3">
      <c r="A112" s="4">
        <v>2027</v>
      </c>
      <c r="B112" s="750"/>
      <c r="C112" s="4" t="s">
        <v>1976</v>
      </c>
      <c r="D112" s="4" t="s">
        <v>29</v>
      </c>
      <c r="E112" s="1156" t="s">
        <v>205</v>
      </c>
      <c r="F112" s="710">
        <v>44980</v>
      </c>
      <c r="G112" s="711">
        <v>0.44236111111111115</v>
      </c>
      <c r="H112" s="710">
        <v>44982</v>
      </c>
      <c r="I112" s="711">
        <v>0.44236111111111115</v>
      </c>
      <c r="J112" s="728" t="s">
        <v>330</v>
      </c>
      <c r="K112" s="725">
        <v>34375</v>
      </c>
      <c r="L112" s="929" t="s">
        <v>1977</v>
      </c>
      <c r="M112" s="19">
        <v>44894</v>
      </c>
      <c r="N112" s="929" t="s">
        <v>1978</v>
      </c>
      <c r="O112" s="932">
        <v>41857</v>
      </c>
      <c r="P112" s="892">
        <v>135</v>
      </c>
      <c r="Q112" s="194"/>
      <c r="R112" s="1033"/>
      <c r="S112" s="194"/>
      <c r="T112" s="555"/>
      <c r="U112" s="545"/>
      <c r="V112" s="555"/>
      <c r="W112" s="599"/>
    </row>
    <row r="113" spans="1:25" s="546" customFormat="1" ht="21" customHeight="1" x14ac:dyDescent="0.25">
      <c r="A113" s="735">
        <v>2446</v>
      </c>
      <c r="B113" s="735">
        <v>58890685</v>
      </c>
      <c r="C113" s="735" t="s">
        <v>1365</v>
      </c>
      <c r="D113" s="735" t="s">
        <v>22</v>
      </c>
      <c r="E113" s="1156" t="s">
        <v>23</v>
      </c>
      <c r="F113" s="741">
        <v>45055</v>
      </c>
      <c r="G113" s="740">
        <v>0.875</v>
      </c>
      <c r="H113" s="741">
        <v>45056</v>
      </c>
      <c r="I113" s="740">
        <v>0.45833333333333331</v>
      </c>
      <c r="J113" s="732" t="s">
        <v>734</v>
      </c>
      <c r="K113" s="741">
        <v>35255</v>
      </c>
      <c r="L113" s="929" t="s">
        <v>1366</v>
      </c>
      <c r="M113" s="741">
        <v>43781</v>
      </c>
      <c r="N113" s="933" t="s">
        <v>1367</v>
      </c>
      <c r="O113" s="930">
        <v>44832</v>
      </c>
      <c r="P113" s="902" t="s">
        <v>1368</v>
      </c>
      <c r="Q113" s="890"/>
      <c r="R113" s="1057"/>
      <c r="S113" s="890"/>
      <c r="T113" s="584"/>
      <c r="U113" s="593" t="s">
        <v>1369</v>
      </c>
      <c r="V113" s="592"/>
      <c r="W113" s="594"/>
    </row>
    <row r="114" spans="1:25" ht="29.25" customHeight="1" x14ac:dyDescent="0.25">
      <c r="A114" s="735">
        <v>2399</v>
      </c>
      <c r="B114" s="735">
        <v>58890685</v>
      </c>
      <c r="C114" s="735" t="s">
        <v>1365</v>
      </c>
      <c r="D114" s="735" t="s">
        <v>22</v>
      </c>
      <c r="E114" s="1156" t="s">
        <v>23</v>
      </c>
      <c r="F114" s="741">
        <v>45050</v>
      </c>
      <c r="G114" s="740">
        <v>0.76041666666666663</v>
      </c>
      <c r="H114" s="741">
        <v>45055</v>
      </c>
      <c r="I114" s="740">
        <v>0.875</v>
      </c>
      <c r="J114" s="732" t="s">
        <v>336</v>
      </c>
      <c r="K114" s="741">
        <v>35255</v>
      </c>
      <c r="L114" s="929" t="s">
        <v>1366</v>
      </c>
      <c r="M114" s="741">
        <v>43781</v>
      </c>
      <c r="N114" s="933" t="s">
        <v>1367</v>
      </c>
      <c r="O114" s="930">
        <v>44832</v>
      </c>
      <c r="P114" s="902">
        <v>440</v>
      </c>
      <c r="Q114" s="890"/>
      <c r="R114" s="1057"/>
      <c r="S114" s="890"/>
      <c r="T114" s="584"/>
      <c r="U114" s="593" t="s">
        <v>1369</v>
      </c>
      <c r="V114" s="592"/>
      <c r="W114" s="594"/>
      <c r="Y114" s="531"/>
    </row>
    <row r="115" spans="1:25" ht="29.25" customHeight="1" x14ac:dyDescent="0.35">
      <c r="A115" s="735">
        <v>2351</v>
      </c>
      <c r="B115" s="735">
        <v>58890685</v>
      </c>
      <c r="C115" s="735" t="s">
        <v>1365</v>
      </c>
      <c r="D115" s="735" t="s">
        <v>649</v>
      </c>
      <c r="E115" s="1156" t="s">
        <v>95</v>
      </c>
      <c r="F115" s="741">
        <v>45036</v>
      </c>
      <c r="G115" s="740">
        <v>0.56736111111111109</v>
      </c>
      <c r="H115" s="741">
        <v>45045</v>
      </c>
      <c r="I115" s="740">
        <v>0.58333333333333337</v>
      </c>
      <c r="J115" s="732" t="s">
        <v>1481</v>
      </c>
      <c r="K115" s="741">
        <v>35255</v>
      </c>
      <c r="L115" s="929" t="s">
        <v>1366</v>
      </c>
      <c r="M115" s="741">
        <v>43781</v>
      </c>
      <c r="N115" s="775" t="s">
        <v>1367</v>
      </c>
      <c r="O115" s="930">
        <v>44832</v>
      </c>
      <c r="P115" s="892" t="s">
        <v>1482</v>
      </c>
      <c r="R115" s="1081"/>
      <c r="S115" s="894">
        <v>34170</v>
      </c>
      <c r="T115" s="599"/>
      <c r="U115" s="564" t="s">
        <v>1369</v>
      </c>
      <c r="V115" s="599"/>
      <c r="W115" s="594"/>
      <c r="Y115" s="531"/>
    </row>
    <row r="116" spans="1:25" ht="29.25" customHeight="1" x14ac:dyDescent="0.25">
      <c r="A116" s="1267">
        <v>5173</v>
      </c>
      <c r="B116" s="270"/>
      <c r="C116" s="186" t="s">
        <v>7982</v>
      </c>
      <c r="D116" s="186" t="s">
        <v>35</v>
      </c>
      <c r="E116" s="1156" t="s">
        <v>261</v>
      </c>
      <c r="F116" s="718">
        <v>45545</v>
      </c>
      <c r="G116" s="719">
        <v>0.74305555555555547</v>
      </c>
      <c r="H116" s="718">
        <v>45551</v>
      </c>
      <c r="I116" s="719">
        <v>0.79166666666666663</v>
      </c>
      <c r="J116" s="739" t="s">
        <v>8143</v>
      </c>
      <c r="K116" s="710">
        <v>30893</v>
      </c>
      <c r="L116" s="734" t="s">
        <v>1604</v>
      </c>
      <c r="M116" s="710">
        <v>39363</v>
      </c>
      <c r="N116" s="734" t="s">
        <v>6890</v>
      </c>
      <c r="O116" s="920">
        <v>39346</v>
      </c>
      <c r="P116" s="1019" t="s">
        <v>8144</v>
      </c>
      <c r="Q116" s="901" t="s">
        <v>8145</v>
      </c>
      <c r="R116" s="1002"/>
      <c r="U116" s="545" t="s">
        <v>7658</v>
      </c>
      <c r="V116" s="527"/>
      <c r="Y116" s="531"/>
    </row>
    <row r="117" spans="1:25" ht="22.5" customHeight="1" x14ac:dyDescent="0.25">
      <c r="A117" s="1267">
        <v>5191</v>
      </c>
      <c r="B117" s="270"/>
      <c r="C117" s="186" t="s">
        <v>7982</v>
      </c>
      <c r="D117" s="186" t="s">
        <v>35</v>
      </c>
      <c r="E117" s="1156" t="s">
        <v>261</v>
      </c>
      <c r="F117" s="718">
        <v>45542</v>
      </c>
      <c r="G117" s="719">
        <v>0.70486111111111116</v>
      </c>
      <c r="H117" s="718">
        <v>45545</v>
      </c>
      <c r="I117" s="719">
        <v>0.74305555555555547</v>
      </c>
      <c r="J117" s="739" t="s">
        <v>7983</v>
      </c>
      <c r="K117" s="710">
        <v>30893</v>
      </c>
      <c r="L117" s="734" t="s">
        <v>1604</v>
      </c>
      <c r="M117" s="710">
        <v>39363</v>
      </c>
      <c r="N117" s="734" t="s">
        <v>6890</v>
      </c>
      <c r="O117" s="920">
        <v>39346</v>
      </c>
      <c r="P117" s="1019" t="s">
        <v>7984</v>
      </c>
      <c r="Q117" s="196"/>
      <c r="R117" s="1002"/>
      <c r="U117" s="545" t="s">
        <v>7658</v>
      </c>
      <c r="V117" s="527"/>
      <c r="Y117" s="531"/>
    </row>
    <row r="118" spans="1:25" ht="29.25" customHeight="1" x14ac:dyDescent="0.25">
      <c r="A118" s="1267">
        <v>5178</v>
      </c>
      <c r="B118" s="270"/>
      <c r="C118" s="186" t="s">
        <v>7982</v>
      </c>
      <c r="D118" s="186" t="s">
        <v>35</v>
      </c>
      <c r="E118" s="1156" t="s">
        <v>261</v>
      </c>
      <c r="F118" s="718">
        <v>45538</v>
      </c>
      <c r="G118" s="719">
        <v>0.72222222222222221</v>
      </c>
      <c r="H118" s="718">
        <v>45542</v>
      </c>
      <c r="I118" s="719">
        <v>0.70486111111111116</v>
      </c>
      <c r="J118" s="737" t="s">
        <v>4254</v>
      </c>
      <c r="K118" s="710">
        <v>30893</v>
      </c>
      <c r="L118" s="734" t="s">
        <v>1604</v>
      </c>
      <c r="M118" s="710">
        <v>39363</v>
      </c>
      <c r="N118" s="734" t="s">
        <v>6890</v>
      </c>
      <c r="O118" s="920">
        <v>39346</v>
      </c>
      <c r="P118" s="1019" t="s">
        <v>7988</v>
      </c>
      <c r="Q118" s="196"/>
      <c r="R118" s="1002"/>
      <c r="U118" s="545" t="s">
        <v>7658</v>
      </c>
      <c r="V118" s="527"/>
      <c r="Y118" s="531"/>
    </row>
    <row r="119" spans="1:25" ht="29.25" customHeight="1" x14ac:dyDescent="0.25">
      <c r="A119" s="1267">
        <v>5138</v>
      </c>
      <c r="B119" s="270"/>
      <c r="C119" s="186" t="s">
        <v>7982</v>
      </c>
      <c r="D119" s="186" t="s">
        <v>35</v>
      </c>
      <c r="E119" s="1156" t="s">
        <v>261</v>
      </c>
      <c r="F119" s="718">
        <v>45533</v>
      </c>
      <c r="G119" s="719">
        <v>0.86805555555555547</v>
      </c>
      <c r="H119" s="718">
        <v>45538</v>
      </c>
      <c r="I119" s="719">
        <v>0.72222222222222221</v>
      </c>
      <c r="J119" s="737" t="s">
        <v>277</v>
      </c>
      <c r="K119" s="710">
        <v>30893</v>
      </c>
      <c r="L119" s="734" t="s">
        <v>1604</v>
      </c>
      <c r="M119" s="710">
        <v>39363</v>
      </c>
      <c r="N119" s="734" t="s">
        <v>6890</v>
      </c>
      <c r="O119" s="920">
        <v>39346</v>
      </c>
      <c r="P119" s="1019" t="s">
        <v>870</v>
      </c>
      <c r="Q119" s="196"/>
      <c r="R119" s="1017"/>
      <c r="U119" s="545" t="s">
        <v>7658</v>
      </c>
      <c r="V119" s="527"/>
      <c r="Y119" s="531"/>
    </row>
    <row r="120" spans="1:25" ht="29.25" hidden="1" customHeight="1" x14ac:dyDescent="0.25">
      <c r="A120" s="4">
        <v>571</v>
      </c>
      <c r="B120" s="4"/>
      <c r="C120" s="4" t="s">
        <v>3625</v>
      </c>
      <c r="D120" s="4" t="s">
        <v>35</v>
      </c>
      <c r="E120" s="1156" t="s">
        <v>261</v>
      </c>
      <c r="F120" s="725">
        <v>44586</v>
      </c>
      <c r="G120" s="744">
        <v>0.60416666666666663</v>
      </c>
      <c r="H120" s="725">
        <v>44592</v>
      </c>
      <c r="I120" s="744">
        <v>0.60416666666666663</v>
      </c>
      <c r="J120" s="730"/>
      <c r="K120" s="744"/>
      <c r="L120" s="4"/>
      <c r="N120" s="934"/>
      <c r="O120" s="920"/>
      <c r="Q120" s="908"/>
      <c r="R120" s="1073"/>
      <c r="S120" s="908"/>
      <c r="T120" s="550"/>
      <c r="V120" s="550" t="s">
        <v>3492</v>
      </c>
      <c r="Y120" s="531"/>
    </row>
    <row r="121" spans="1:25" ht="29.25" customHeight="1" x14ac:dyDescent="0.25">
      <c r="A121" s="4">
        <v>3641</v>
      </c>
      <c r="B121" s="186">
        <v>46893558</v>
      </c>
      <c r="C121" s="186" t="s">
        <v>4274</v>
      </c>
      <c r="D121" s="186" t="s">
        <v>22</v>
      </c>
      <c r="E121" s="1161" t="s">
        <v>161</v>
      </c>
      <c r="F121" s="710">
        <v>45236</v>
      </c>
      <c r="G121" s="711">
        <v>0.66666666666666663</v>
      </c>
      <c r="H121" s="710">
        <v>45250</v>
      </c>
      <c r="I121" s="711">
        <v>0.66666666666666663</v>
      </c>
      <c r="J121" s="728" t="s">
        <v>2427</v>
      </c>
      <c r="K121" s="725">
        <v>32907</v>
      </c>
      <c r="L121" s="929" t="s">
        <v>4275</v>
      </c>
      <c r="M121" s="19">
        <v>43733</v>
      </c>
      <c r="N121" s="929" t="s">
        <v>4276</v>
      </c>
      <c r="O121" s="932">
        <v>43494</v>
      </c>
      <c r="P121" s="1019" t="s">
        <v>4723</v>
      </c>
      <c r="Q121" s="1018" t="s">
        <v>4724</v>
      </c>
      <c r="R121" s="1017"/>
      <c r="T121" s="599"/>
      <c r="U121" s="545" t="s">
        <v>4277</v>
      </c>
      <c r="Y121" s="531"/>
    </row>
    <row r="122" spans="1:25" ht="30" customHeight="1" x14ac:dyDescent="0.25">
      <c r="A122" s="4">
        <v>3410</v>
      </c>
      <c r="B122" s="186">
        <v>46893558</v>
      </c>
      <c r="C122" s="186" t="s">
        <v>4274</v>
      </c>
      <c r="D122" s="186" t="s">
        <v>22</v>
      </c>
      <c r="E122" s="1161" t="s">
        <v>161</v>
      </c>
      <c r="F122" s="710">
        <v>45206</v>
      </c>
      <c r="G122" s="711">
        <v>0.66666666666666663</v>
      </c>
      <c r="H122" s="710">
        <v>45236</v>
      </c>
      <c r="I122" s="711">
        <v>0.66666666666666663</v>
      </c>
      <c r="J122" s="728" t="s">
        <v>37</v>
      </c>
      <c r="K122" s="725">
        <v>32907</v>
      </c>
      <c r="L122" s="929" t="s">
        <v>4275</v>
      </c>
      <c r="M122" s="19">
        <v>43733</v>
      </c>
      <c r="N122" s="929" t="s">
        <v>4276</v>
      </c>
      <c r="O122" s="932">
        <v>43494</v>
      </c>
      <c r="P122" s="1019">
        <v>1700</v>
      </c>
      <c r="Q122" s="908"/>
      <c r="R122" s="1017"/>
      <c r="T122" s="599"/>
      <c r="U122" s="545" t="s">
        <v>4277</v>
      </c>
      <c r="V122" s="555" t="s">
        <v>788</v>
      </c>
      <c r="Y122" s="531"/>
    </row>
    <row r="123" spans="1:25" ht="36" customHeight="1" x14ac:dyDescent="0.25">
      <c r="A123" s="186">
        <v>4227</v>
      </c>
      <c r="B123" s="186"/>
      <c r="C123" s="186" t="s">
        <v>5498</v>
      </c>
      <c r="D123" s="186" t="s">
        <v>94</v>
      </c>
      <c r="E123" s="1161" t="s">
        <v>77</v>
      </c>
      <c r="F123" s="710">
        <v>45343</v>
      </c>
      <c r="G123" s="711">
        <v>0.5</v>
      </c>
      <c r="H123" s="710">
        <v>45349</v>
      </c>
      <c r="I123" s="711">
        <v>0.5</v>
      </c>
      <c r="J123" s="728" t="s">
        <v>734</v>
      </c>
      <c r="K123" s="710">
        <v>30694</v>
      </c>
      <c r="L123" s="734" t="s">
        <v>5499</v>
      </c>
      <c r="M123" s="21">
        <v>41159</v>
      </c>
      <c r="N123" s="734" t="s">
        <v>5500</v>
      </c>
      <c r="O123" s="920">
        <v>40051</v>
      </c>
      <c r="P123" s="892" t="s">
        <v>5621</v>
      </c>
      <c r="Q123" s="884"/>
      <c r="R123" s="1002"/>
      <c r="S123" s="196">
        <v>81196</v>
      </c>
      <c r="T123" s="533"/>
      <c r="U123" s="558" t="s">
        <v>5501</v>
      </c>
      <c r="V123" s="544"/>
      <c r="W123" s="128"/>
      <c r="Y123" s="531"/>
    </row>
    <row r="124" spans="1:25" ht="28.5" customHeight="1" x14ac:dyDescent="0.25">
      <c r="A124" s="186">
        <v>1245</v>
      </c>
      <c r="B124" s="186">
        <v>99676388</v>
      </c>
      <c r="C124" s="186" t="s">
        <v>2980</v>
      </c>
      <c r="D124" s="186" t="s">
        <v>235</v>
      </c>
      <c r="E124" s="1156" t="s">
        <v>236</v>
      </c>
      <c r="F124" s="710">
        <v>44798</v>
      </c>
      <c r="G124" s="711">
        <v>0.45833333333333331</v>
      </c>
      <c r="H124" s="710">
        <v>44798</v>
      </c>
      <c r="I124" s="711">
        <v>0.70833333333333337</v>
      </c>
      <c r="J124" s="728" t="s">
        <v>2985</v>
      </c>
      <c r="K124" s="720"/>
      <c r="L124" s="186">
        <v>6909591</v>
      </c>
      <c r="M124" s="710">
        <v>41517</v>
      </c>
      <c r="N124" s="734" t="s">
        <v>2981</v>
      </c>
      <c r="O124" s="920">
        <v>40661</v>
      </c>
      <c r="P124" s="892">
        <v>2760</v>
      </c>
      <c r="Q124" s="884"/>
      <c r="R124" s="1008">
        <f>120*23</f>
        <v>2760</v>
      </c>
      <c r="S124" s="884"/>
      <c r="T124" s="527" t="s">
        <v>2983</v>
      </c>
      <c r="U124" s="617" t="s">
        <v>2987</v>
      </c>
      <c r="V124" s="527" t="s">
        <v>2986</v>
      </c>
      <c r="Y124" s="531"/>
    </row>
    <row r="125" spans="1:25" ht="34.5" customHeight="1" x14ac:dyDescent="0.25">
      <c r="A125" s="186">
        <v>1245</v>
      </c>
      <c r="B125" s="186">
        <v>99676388</v>
      </c>
      <c r="C125" s="186" t="s">
        <v>2980</v>
      </c>
      <c r="D125" s="186" t="s">
        <v>412</v>
      </c>
      <c r="E125" s="1156" t="s">
        <v>342</v>
      </c>
      <c r="F125" s="710">
        <v>44788</v>
      </c>
      <c r="G125" s="711">
        <v>0.48958333333333331</v>
      </c>
      <c r="H125" s="710">
        <v>44798</v>
      </c>
      <c r="I125" s="711">
        <v>0.45833333333333331</v>
      </c>
      <c r="J125" s="728" t="s">
        <v>200</v>
      </c>
      <c r="K125" s="720"/>
      <c r="L125" s="186">
        <v>6909591</v>
      </c>
      <c r="M125" s="710">
        <v>41517</v>
      </c>
      <c r="N125" s="734" t="s">
        <v>2981</v>
      </c>
      <c r="O125" s="920">
        <v>40661</v>
      </c>
      <c r="P125" s="892">
        <v>2760</v>
      </c>
      <c r="Q125" s="884"/>
      <c r="R125" s="1008">
        <f>120*23</f>
        <v>2760</v>
      </c>
      <c r="S125" s="884"/>
      <c r="T125" s="527" t="s">
        <v>2983</v>
      </c>
      <c r="U125" s="545" t="s">
        <v>2984</v>
      </c>
      <c r="V125" s="527" t="s">
        <v>2982</v>
      </c>
      <c r="Y125" s="531"/>
    </row>
    <row r="126" spans="1:25" ht="29.25" customHeight="1" x14ac:dyDescent="0.25">
      <c r="A126" s="186">
        <v>1194</v>
      </c>
      <c r="B126" s="186"/>
      <c r="C126" s="186" t="s">
        <v>2980</v>
      </c>
      <c r="D126" s="186" t="s">
        <v>412</v>
      </c>
      <c r="E126" s="1156" t="s">
        <v>243</v>
      </c>
      <c r="F126" s="710">
        <v>44775</v>
      </c>
      <c r="G126" s="711">
        <v>0.64236111111111105</v>
      </c>
      <c r="H126" s="710">
        <v>44788</v>
      </c>
      <c r="I126" s="711">
        <v>0.4861111111111111</v>
      </c>
      <c r="J126" s="728" t="s">
        <v>179</v>
      </c>
      <c r="K126" s="720"/>
      <c r="L126" s="186">
        <v>6909591</v>
      </c>
      <c r="M126" s="710">
        <v>41517</v>
      </c>
      <c r="N126" s="734" t="s">
        <v>2981</v>
      </c>
      <c r="O126" s="920">
        <v>40661</v>
      </c>
      <c r="P126" s="898"/>
      <c r="Q126" s="1003"/>
      <c r="R126" s="1004"/>
      <c r="S126" s="1003"/>
      <c r="T126" s="565"/>
      <c r="V126" s="527"/>
      <c r="Y126" s="531"/>
    </row>
    <row r="127" spans="1:25" ht="28.5" customHeight="1" x14ac:dyDescent="0.25">
      <c r="A127" s="1267">
        <v>4875</v>
      </c>
      <c r="B127" s="186">
        <v>54473160</v>
      </c>
      <c r="C127" s="186" t="s">
        <v>6889</v>
      </c>
      <c r="D127" s="186" t="s">
        <v>35</v>
      </c>
      <c r="E127" s="1156" t="s">
        <v>119</v>
      </c>
      <c r="F127" s="710">
        <v>45474</v>
      </c>
      <c r="G127" s="711">
        <v>0.79166666666666663</v>
      </c>
      <c r="H127" s="710">
        <v>45477</v>
      </c>
      <c r="I127" s="711">
        <v>0.79166666666666663</v>
      </c>
      <c r="J127" s="728" t="s">
        <v>709</v>
      </c>
      <c r="K127" s="937">
        <v>30893</v>
      </c>
      <c r="L127" s="928" t="s">
        <v>1604</v>
      </c>
      <c r="M127" s="718">
        <v>39363</v>
      </c>
      <c r="N127" s="928" t="s">
        <v>6890</v>
      </c>
      <c r="O127" s="927">
        <v>39346</v>
      </c>
      <c r="P127" s="892" t="s">
        <v>6912</v>
      </c>
      <c r="Q127" s="882"/>
      <c r="R127" s="1001"/>
      <c r="S127" s="882" t="s">
        <v>6892</v>
      </c>
      <c r="T127" s="524"/>
      <c r="U127" s="545" t="s">
        <v>5588</v>
      </c>
      <c r="V127" s="544" t="s">
        <v>6905</v>
      </c>
      <c r="Y127" s="531"/>
    </row>
    <row r="128" spans="1:25" ht="28.5" customHeight="1" x14ac:dyDescent="0.25">
      <c r="A128" s="186">
        <v>4049</v>
      </c>
      <c r="B128" s="186">
        <v>54473160</v>
      </c>
      <c r="C128" s="186" t="s">
        <v>6889</v>
      </c>
      <c r="D128" s="186" t="s">
        <v>35</v>
      </c>
      <c r="E128" s="1156" t="s">
        <v>119</v>
      </c>
      <c r="F128" s="710">
        <v>45474</v>
      </c>
      <c r="G128" s="711">
        <v>0.79166666666666663</v>
      </c>
      <c r="H128" s="710">
        <v>45477</v>
      </c>
      <c r="I128" s="711">
        <v>0.79166666666666663</v>
      </c>
      <c r="J128" s="728" t="s">
        <v>709</v>
      </c>
      <c r="K128" s="937">
        <v>30893</v>
      </c>
      <c r="L128" s="928" t="s">
        <v>1604</v>
      </c>
      <c r="M128" s="718">
        <v>39363</v>
      </c>
      <c r="N128" s="928" t="s">
        <v>6890</v>
      </c>
      <c r="O128" s="927">
        <v>39346</v>
      </c>
      <c r="P128" s="892" t="s">
        <v>6912</v>
      </c>
      <c r="Q128" s="882"/>
      <c r="R128" s="1001"/>
      <c r="S128" s="882" t="s">
        <v>6892</v>
      </c>
      <c r="T128" s="524"/>
      <c r="U128" s="528" t="s">
        <v>6891</v>
      </c>
      <c r="V128" s="527"/>
      <c r="W128" s="529"/>
      <c r="Y128" s="531"/>
    </row>
    <row r="129" spans="1:25" ht="28.5" customHeight="1" x14ac:dyDescent="0.25">
      <c r="A129" s="735">
        <v>2272</v>
      </c>
      <c r="B129" s="735"/>
      <c r="C129" s="735" t="s">
        <v>1603</v>
      </c>
      <c r="D129" s="735" t="s">
        <v>94</v>
      </c>
      <c r="E129" s="1156" t="s">
        <v>422</v>
      </c>
      <c r="F129" s="741">
        <v>45027</v>
      </c>
      <c r="G129" s="740">
        <v>0.91666666666666663</v>
      </c>
      <c r="H129" s="741">
        <v>45029</v>
      </c>
      <c r="I129" s="740">
        <v>0.91666666666666663</v>
      </c>
      <c r="J129" s="717" t="s">
        <v>330</v>
      </c>
      <c r="K129" s="741">
        <v>30893</v>
      </c>
      <c r="L129" s="929" t="s">
        <v>1604</v>
      </c>
      <c r="M129" s="741">
        <v>39363</v>
      </c>
      <c r="N129" s="933" t="s">
        <v>1605</v>
      </c>
      <c r="O129" s="930">
        <v>39346</v>
      </c>
      <c r="P129" s="904"/>
      <c r="Q129" s="1035"/>
      <c r="R129" s="1036"/>
      <c r="S129" s="1035"/>
      <c r="T129" s="596"/>
      <c r="U129" s="593"/>
      <c r="V129" s="592"/>
      <c r="W129" s="594"/>
      <c r="Y129" s="531"/>
    </row>
    <row r="130" spans="1:25" ht="28.5" customHeight="1" x14ac:dyDescent="0.25">
      <c r="A130" s="1267">
        <v>6304</v>
      </c>
      <c r="B130" s="724" t="s">
        <v>2035</v>
      </c>
      <c r="C130" s="186" t="s">
        <v>2036</v>
      </c>
      <c r="D130" s="186" t="s">
        <v>35</v>
      </c>
      <c r="E130" s="1156" t="s">
        <v>507</v>
      </c>
      <c r="F130" s="710">
        <v>45476</v>
      </c>
      <c r="G130" s="711">
        <v>0.44791666666666669</v>
      </c>
      <c r="H130" s="710">
        <v>45495</v>
      </c>
      <c r="I130" s="711">
        <v>0.33333333333333331</v>
      </c>
      <c r="J130" s="728" t="s">
        <v>7117</v>
      </c>
      <c r="K130" s="710">
        <v>34375</v>
      </c>
      <c r="L130" s="929" t="s">
        <v>1977</v>
      </c>
      <c r="M130" s="21">
        <v>44894</v>
      </c>
      <c r="N130" s="934" t="s">
        <v>1978</v>
      </c>
      <c r="O130" s="920">
        <v>41857</v>
      </c>
      <c r="P130" s="892" t="s">
        <v>6922</v>
      </c>
      <c r="Q130" s="196"/>
      <c r="R130" s="1002"/>
      <c r="S130" s="196"/>
      <c r="T130" s="533"/>
      <c r="V130" s="544" t="s">
        <v>6907</v>
      </c>
      <c r="Y130" s="531"/>
    </row>
    <row r="131" spans="1:25" ht="28.5" customHeight="1" x14ac:dyDescent="0.25">
      <c r="A131" s="186">
        <v>1907</v>
      </c>
      <c r="B131" s="724" t="s">
        <v>2035</v>
      </c>
      <c r="C131" s="186" t="s">
        <v>2036</v>
      </c>
      <c r="D131" s="186" t="s">
        <v>412</v>
      </c>
      <c r="E131" s="1156" t="s">
        <v>335</v>
      </c>
      <c r="F131" s="710">
        <v>44976</v>
      </c>
      <c r="G131" s="711">
        <v>0.58333333333333337</v>
      </c>
      <c r="H131" s="710">
        <v>44978</v>
      </c>
      <c r="I131" s="711">
        <v>0.66666666666666663</v>
      </c>
      <c r="J131" s="728" t="s">
        <v>330</v>
      </c>
      <c r="K131" s="710">
        <v>34375</v>
      </c>
      <c r="L131" s="929" t="s">
        <v>1977</v>
      </c>
      <c r="M131" s="21">
        <v>44894</v>
      </c>
      <c r="N131" s="934" t="s">
        <v>1978</v>
      </c>
      <c r="O131" s="920">
        <v>41857</v>
      </c>
      <c r="P131" s="892">
        <v>140</v>
      </c>
      <c r="Q131" s="196"/>
      <c r="R131" s="1002"/>
      <c r="S131" s="196"/>
      <c r="T131" s="533"/>
      <c r="V131" s="544"/>
      <c r="Y131" s="531"/>
    </row>
    <row r="132" spans="1:25" s="546" customFormat="1" ht="40.5" customHeight="1" x14ac:dyDescent="0.25">
      <c r="A132" s="735">
        <v>5542</v>
      </c>
      <c r="B132" s="775"/>
      <c r="C132" s="735" t="s">
        <v>7476</v>
      </c>
      <c r="D132" s="735" t="s">
        <v>35</v>
      </c>
      <c r="E132" s="1156" t="s">
        <v>171</v>
      </c>
      <c r="F132" s="747">
        <v>45583</v>
      </c>
      <c r="G132" s="748">
        <v>0.57986111111111116</v>
      </c>
      <c r="H132" s="747">
        <v>45590</v>
      </c>
      <c r="I132" s="748">
        <v>0.28472222222222221</v>
      </c>
      <c r="J132" s="774" t="s">
        <v>85</v>
      </c>
      <c r="K132" s="741">
        <v>35984</v>
      </c>
      <c r="L132" s="775" t="s">
        <v>7477</v>
      </c>
      <c r="M132" s="741">
        <v>40796</v>
      </c>
      <c r="N132" s="933" t="s">
        <v>7478</v>
      </c>
      <c r="O132" s="930">
        <v>43704</v>
      </c>
      <c r="P132" s="1082"/>
      <c r="Q132" s="1035"/>
      <c r="R132" s="1036"/>
      <c r="S132" s="1035"/>
      <c r="T132" s="596"/>
      <c r="U132" s="593" t="s">
        <v>7479</v>
      </c>
      <c r="V132" s="637"/>
      <c r="W132" s="594"/>
    </row>
    <row r="133" spans="1:25" ht="28.5" customHeight="1" x14ac:dyDescent="0.25">
      <c r="A133" s="20">
        <v>3199</v>
      </c>
      <c r="B133" s="20"/>
      <c r="C133" s="18" t="s">
        <v>151</v>
      </c>
      <c r="D133" s="3" t="s">
        <v>152</v>
      </c>
      <c r="E133" s="1159" t="s">
        <v>358</v>
      </c>
      <c r="F133" s="714">
        <v>45177</v>
      </c>
      <c r="G133" s="715">
        <v>0.74305555555555547</v>
      </c>
      <c r="H133" s="714">
        <v>45184</v>
      </c>
      <c r="I133" s="715">
        <v>0.83333333333333337</v>
      </c>
      <c r="J133" s="737" t="s">
        <v>4104</v>
      </c>
      <c r="K133" s="19">
        <v>34608</v>
      </c>
      <c r="L133" s="721" t="s">
        <v>155</v>
      </c>
      <c r="M133" s="21">
        <v>43458</v>
      </c>
      <c r="N133" s="924" t="s">
        <v>156</v>
      </c>
      <c r="O133" s="208">
        <v>44214</v>
      </c>
      <c r="P133" s="892" t="s">
        <v>4074</v>
      </c>
      <c r="Q133" s="884"/>
      <c r="R133" s="1008"/>
      <c r="S133" s="884"/>
      <c r="T133" s="527"/>
      <c r="U133" s="545" t="s">
        <v>64</v>
      </c>
      <c r="V133" s="544" t="s">
        <v>4105</v>
      </c>
      <c r="Y133" s="531"/>
    </row>
    <row r="134" spans="1:25" ht="28.5" customHeight="1" x14ac:dyDescent="0.25">
      <c r="A134" s="20">
        <v>3180</v>
      </c>
      <c r="B134" s="20"/>
      <c r="C134" s="18" t="s">
        <v>151</v>
      </c>
      <c r="D134" s="20" t="s">
        <v>143</v>
      </c>
      <c r="E134" s="1158" t="s">
        <v>521</v>
      </c>
      <c r="F134" s="21">
        <v>45169</v>
      </c>
      <c r="G134" s="729">
        <v>0.625</v>
      </c>
      <c r="H134" s="21">
        <v>45177</v>
      </c>
      <c r="I134" s="715">
        <v>0.74305555555555547</v>
      </c>
      <c r="J134" s="737" t="s">
        <v>4046</v>
      </c>
      <c r="K134" s="19">
        <v>34608</v>
      </c>
      <c r="L134" s="721" t="s">
        <v>155</v>
      </c>
      <c r="M134" s="21">
        <v>43458</v>
      </c>
      <c r="N134" s="924" t="s">
        <v>156</v>
      </c>
      <c r="O134" s="208">
        <v>44214</v>
      </c>
      <c r="P134" s="892" t="s">
        <v>4085</v>
      </c>
      <c r="Q134" s="884"/>
      <c r="R134" s="1008"/>
      <c r="S134" s="884"/>
      <c r="T134" s="527"/>
      <c r="U134" s="545" t="s">
        <v>64</v>
      </c>
      <c r="V134" s="544" t="s">
        <v>4021</v>
      </c>
      <c r="Y134" s="531"/>
    </row>
    <row r="135" spans="1:25" ht="46.5" customHeight="1" x14ac:dyDescent="0.25">
      <c r="A135" s="20">
        <v>3090</v>
      </c>
      <c r="B135" s="20"/>
      <c r="C135" s="18" t="s">
        <v>151</v>
      </c>
      <c r="D135" s="20" t="s">
        <v>152</v>
      </c>
      <c r="E135" s="1158" t="s">
        <v>153</v>
      </c>
      <c r="F135" s="21">
        <v>45153</v>
      </c>
      <c r="G135" s="729">
        <v>0.625</v>
      </c>
      <c r="H135" s="21">
        <v>45169</v>
      </c>
      <c r="I135" s="729">
        <v>0.625</v>
      </c>
      <c r="J135" s="737" t="s">
        <v>154</v>
      </c>
      <c r="K135" s="19">
        <v>34608</v>
      </c>
      <c r="L135" s="721" t="s">
        <v>155</v>
      </c>
      <c r="M135" s="21">
        <v>43458</v>
      </c>
      <c r="N135" s="924" t="s">
        <v>156</v>
      </c>
      <c r="O135" s="208">
        <v>44214</v>
      </c>
      <c r="P135" s="892">
        <v>1600</v>
      </c>
      <c r="Q135" s="884"/>
      <c r="R135" s="1008"/>
      <c r="S135" s="884"/>
      <c r="T135" s="527"/>
      <c r="U135" s="545" t="s">
        <v>64</v>
      </c>
      <c r="V135" s="544"/>
      <c r="Y135" s="547"/>
    </row>
    <row r="136" spans="1:25" ht="46.5" customHeight="1" x14ac:dyDescent="0.25">
      <c r="A136" s="1267">
        <v>5044</v>
      </c>
      <c r="B136" s="270"/>
      <c r="C136" s="186" t="s">
        <v>7919</v>
      </c>
      <c r="D136" s="186" t="s">
        <v>35</v>
      </c>
      <c r="E136" s="1158" t="s">
        <v>298</v>
      </c>
      <c r="F136" s="718">
        <v>45529</v>
      </c>
      <c r="G136" s="719">
        <v>0.58333333333333337</v>
      </c>
      <c r="H136" s="718">
        <v>45536</v>
      </c>
      <c r="I136" s="719">
        <v>0.29166666666666669</v>
      </c>
      <c r="J136" s="1255" t="s">
        <v>85</v>
      </c>
      <c r="K136" s="710">
        <v>37003</v>
      </c>
      <c r="L136" s="936">
        <v>11966420</v>
      </c>
      <c r="M136" s="710"/>
      <c r="N136" s="734" t="s">
        <v>7920</v>
      </c>
      <c r="O136" s="920">
        <v>44576</v>
      </c>
      <c r="P136" s="1280"/>
      <c r="Q136" s="1281"/>
      <c r="R136" s="1282"/>
      <c r="S136" s="1281"/>
      <c r="T136" s="1283"/>
      <c r="V136" s="527"/>
      <c r="Y136" s="547"/>
    </row>
    <row r="137" spans="1:25" ht="46.5" customHeight="1" x14ac:dyDescent="0.25">
      <c r="A137" s="186">
        <v>4602</v>
      </c>
      <c r="B137" s="186"/>
      <c r="C137" s="186" t="s">
        <v>53</v>
      </c>
      <c r="D137" s="186" t="s">
        <v>94</v>
      </c>
      <c r="E137" s="1156" t="s">
        <v>389</v>
      </c>
      <c r="F137" s="710">
        <v>45393</v>
      </c>
      <c r="G137" s="711">
        <v>0.58333333333333337</v>
      </c>
      <c r="H137" s="710">
        <v>45403</v>
      </c>
      <c r="I137" s="711">
        <v>0.58333333333333337</v>
      </c>
      <c r="J137" s="728" t="s">
        <v>200</v>
      </c>
      <c r="K137" s="725">
        <v>24224</v>
      </c>
      <c r="L137" s="929" t="s">
        <v>54</v>
      </c>
      <c r="M137" s="19">
        <v>38608</v>
      </c>
      <c r="N137" s="929" t="s">
        <v>55</v>
      </c>
      <c r="O137" s="932">
        <v>42117</v>
      </c>
      <c r="P137" s="892" t="s">
        <v>4967</v>
      </c>
      <c r="R137" s="1002"/>
      <c r="S137" s="907"/>
      <c r="T137" s="571" t="s">
        <v>5996</v>
      </c>
      <c r="V137" s="601" t="s">
        <v>5997</v>
      </c>
      <c r="Y137" s="547"/>
    </row>
    <row r="138" spans="1:25" ht="46.5" customHeight="1" x14ac:dyDescent="0.25">
      <c r="A138" s="186">
        <v>3976</v>
      </c>
      <c r="B138" s="186"/>
      <c r="C138" s="186" t="s">
        <v>53</v>
      </c>
      <c r="D138" s="186" t="s">
        <v>22</v>
      </c>
      <c r="E138" s="1156" t="s">
        <v>161</v>
      </c>
      <c r="F138" s="710">
        <v>45292</v>
      </c>
      <c r="G138" s="711">
        <v>0.52777777777777779</v>
      </c>
      <c r="H138" s="710">
        <v>45306</v>
      </c>
      <c r="I138" s="711">
        <v>0.79166666666666663</v>
      </c>
      <c r="J138" s="728" t="s">
        <v>78</v>
      </c>
      <c r="K138" s="725">
        <v>24224</v>
      </c>
      <c r="L138" s="929" t="s">
        <v>54</v>
      </c>
      <c r="M138" s="19">
        <v>38608</v>
      </c>
      <c r="N138" s="929" t="s">
        <v>55</v>
      </c>
      <c r="O138" s="932">
        <v>42117</v>
      </c>
      <c r="P138" s="898"/>
      <c r="Q138" s="1009"/>
      <c r="R138" s="1023"/>
      <c r="S138" s="1009"/>
      <c r="T138" s="568"/>
      <c r="U138" s="545" t="s">
        <v>57</v>
      </c>
      <c r="V138" s="544"/>
      <c r="Y138" s="547"/>
    </row>
    <row r="139" spans="1:25" ht="46.5" customHeight="1" x14ac:dyDescent="0.25">
      <c r="A139" s="4">
        <v>3165</v>
      </c>
      <c r="B139" s="186"/>
      <c r="C139" s="186" t="s">
        <v>53</v>
      </c>
      <c r="D139" s="186" t="s">
        <v>35</v>
      </c>
      <c r="E139" s="1156" t="s">
        <v>48</v>
      </c>
      <c r="F139" s="710">
        <v>45162</v>
      </c>
      <c r="G139" s="711">
        <v>0.625</v>
      </c>
      <c r="H139" s="710">
        <v>45183</v>
      </c>
      <c r="I139" s="711">
        <v>0.70833333333333337</v>
      </c>
      <c r="J139" s="728" t="s">
        <v>49</v>
      </c>
      <c r="K139" s="725">
        <v>24224</v>
      </c>
      <c r="L139" s="929" t="s">
        <v>54</v>
      </c>
      <c r="M139" s="19">
        <v>38608</v>
      </c>
      <c r="N139" s="929" t="s">
        <v>55</v>
      </c>
      <c r="O139" s="932">
        <v>42117</v>
      </c>
      <c r="P139" s="892">
        <v>1350</v>
      </c>
      <c r="Q139" s="1041" t="s">
        <v>4052</v>
      </c>
      <c r="R139" s="1017"/>
      <c r="S139" s="1029" t="s">
        <v>56</v>
      </c>
      <c r="T139" s="571" t="s">
        <v>4088</v>
      </c>
      <c r="U139" s="545" t="s">
        <v>57</v>
      </c>
      <c r="V139" s="544"/>
      <c r="Y139" s="547"/>
    </row>
    <row r="140" spans="1:25" ht="54.75" customHeight="1" x14ac:dyDescent="0.25">
      <c r="A140" s="1267">
        <v>5348</v>
      </c>
      <c r="B140" s="270"/>
      <c r="C140" s="186" t="s">
        <v>8049</v>
      </c>
      <c r="D140" s="186" t="s">
        <v>412</v>
      </c>
      <c r="E140" s="1156" t="s">
        <v>184</v>
      </c>
      <c r="F140" s="718">
        <v>45561</v>
      </c>
      <c r="G140" s="719">
        <v>0.69444444444444453</v>
      </c>
      <c r="H140" s="718">
        <v>45568</v>
      </c>
      <c r="I140" s="719">
        <v>0.45833333333333331</v>
      </c>
      <c r="J140" s="1352" t="s">
        <v>85</v>
      </c>
      <c r="K140" s="710">
        <v>24224</v>
      </c>
      <c r="L140" s="734" t="s">
        <v>54</v>
      </c>
      <c r="M140" s="710">
        <v>38614</v>
      </c>
      <c r="N140" s="734" t="s">
        <v>55</v>
      </c>
      <c r="O140" s="920">
        <v>42117</v>
      </c>
      <c r="P140" s="1019" t="s">
        <v>6726</v>
      </c>
      <c r="Q140" s="887">
        <v>60</v>
      </c>
      <c r="R140" s="1017"/>
      <c r="U140" s="545" t="s">
        <v>8050</v>
      </c>
      <c r="V140" s="527"/>
      <c r="Y140" s="547"/>
    </row>
    <row r="141" spans="1:25" ht="28.5" customHeight="1" x14ac:dyDescent="0.25">
      <c r="A141" s="1267">
        <v>5129</v>
      </c>
      <c r="B141" s="270"/>
      <c r="C141" s="186" t="s">
        <v>8049</v>
      </c>
      <c r="D141" s="186" t="s">
        <v>29</v>
      </c>
      <c r="E141" s="1156" t="s">
        <v>205</v>
      </c>
      <c r="F141" s="718">
        <v>45531</v>
      </c>
      <c r="G141" s="719">
        <v>0.66666666666666663</v>
      </c>
      <c r="H141" s="718">
        <v>45561</v>
      </c>
      <c r="I141" s="719">
        <v>0.69444444444444453</v>
      </c>
      <c r="J141" s="737" t="s">
        <v>37</v>
      </c>
      <c r="K141" s="710">
        <v>24224</v>
      </c>
      <c r="L141" s="734" t="s">
        <v>54</v>
      </c>
      <c r="M141" s="710">
        <v>38614</v>
      </c>
      <c r="N141" s="734" t="s">
        <v>55</v>
      </c>
      <c r="O141" s="920">
        <v>42117</v>
      </c>
      <c r="P141" s="1019" t="s">
        <v>8209</v>
      </c>
      <c r="Q141" s="196"/>
      <c r="R141" s="1017"/>
      <c r="U141" s="545" t="s">
        <v>8050</v>
      </c>
      <c r="V141" s="527"/>
      <c r="Y141" s="531"/>
    </row>
    <row r="142" spans="1:25" s="546" customFormat="1" ht="28.5" customHeight="1" x14ac:dyDescent="0.25">
      <c r="A142" s="18">
        <v>1002</v>
      </c>
      <c r="B142" s="186"/>
      <c r="C142" s="186" t="s">
        <v>3462</v>
      </c>
      <c r="D142" s="186" t="s">
        <v>22</v>
      </c>
      <c r="E142" s="1156" t="s">
        <v>364</v>
      </c>
      <c r="F142" s="710">
        <v>44700</v>
      </c>
      <c r="G142" s="722">
        <v>0.76736111111111116</v>
      </c>
      <c r="H142" s="710">
        <v>44703</v>
      </c>
      <c r="I142" s="722">
        <v>0.77083333333333337</v>
      </c>
      <c r="J142" s="728" t="s">
        <v>449</v>
      </c>
      <c r="K142" s="722"/>
      <c r="L142" s="186">
        <v>4147684</v>
      </c>
      <c r="M142" s="714">
        <v>43244</v>
      </c>
      <c r="N142" s="934" t="s">
        <v>3463</v>
      </c>
      <c r="O142" s="920">
        <v>32207</v>
      </c>
      <c r="P142" s="1107"/>
      <c r="Q142" s="884"/>
      <c r="R142" s="1008"/>
      <c r="S142" s="884"/>
      <c r="T142" s="527"/>
      <c r="U142" s="545"/>
      <c r="V142" s="527"/>
      <c r="W142" s="156"/>
      <c r="Y142" s="547"/>
    </row>
    <row r="143" spans="1:25" s="546" customFormat="1" ht="28.5" customHeight="1" x14ac:dyDescent="0.25">
      <c r="A143" s="186">
        <v>4047</v>
      </c>
      <c r="B143" s="186"/>
      <c r="C143" s="186" t="s">
        <v>5231</v>
      </c>
      <c r="D143" s="186" t="s">
        <v>35</v>
      </c>
      <c r="E143" s="1156" t="s">
        <v>171</v>
      </c>
      <c r="F143" s="710">
        <v>45312</v>
      </c>
      <c r="G143" s="711">
        <v>0.46875</v>
      </c>
      <c r="H143" s="710">
        <v>45318</v>
      </c>
      <c r="I143" s="711">
        <v>0.46875</v>
      </c>
      <c r="J143" s="743" t="s">
        <v>864</v>
      </c>
      <c r="K143" s="710">
        <v>28470</v>
      </c>
      <c r="L143" s="929" t="s">
        <v>5232</v>
      </c>
      <c r="M143" s="21">
        <v>38202</v>
      </c>
      <c r="N143" s="934" t="s">
        <v>5233</v>
      </c>
      <c r="O143" s="920">
        <v>42871</v>
      </c>
      <c r="P143" s="892" t="s">
        <v>5294</v>
      </c>
      <c r="Q143" s="196"/>
      <c r="R143" s="1017"/>
      <c r="S143" s="196"/>
      <c r="T143" s="544"/>
      <c r="U143" s="545" t="s">
        <v>1484</v>
      </c>
      <c r="V143" s="544"/>
      <c r="W143" s="156"/>
      <c r="Y143" s="547"/>
    </row>
    <row r="144" spans="1:25" ht="25.5" hidden="1" customHeight="1" x14ac:dyDescent="0.25">
      <c r="A144" s="3">
        <v>426</v>
      </c>
      <c r="B144" s="3"/>
      <c r="C144" s="3" t="s">
        <v>3666</v>
      </c>
      <c r="D144" s="3" t="s">
        <v>29</v>
      </c>
      <c r="E144" s="1159" t="s">
        <v>30</v>
      </c>
      <c r="F144" s="714">
        <v>44521</v>
      </c>
      <c r="G144" s="715">
        <v>0.45833333333333331</v>
      </c>
      <c r="H144" s="714">
        <v>44528</v>
      </c>
      <c r="I144" s="715">
        <v>0.45833333333333331</v>
      </c>
      <c r="J144" s="730"/>
      <c r="K144" s="729"/>
      <c r="L144" s="3"/>
      <c r="M144" s="21"/>
      <c r="N144" s="940"/>
      <c r="O144" s="938"/>
      <c r="P144" s="1119"/>
      <c r="Q144" s="1058"/>
      <c r="R144" s="1063"/>
      <c r="S144" s="1058"/>
      <c r="T144" s="627"/>
      <c r="V144" s="627"/>
      <c r="Y144" s="531"/>
    </row>
    <row r="145" spans="1:25" s="546" customFormat="1" ht="25.5" customHeight="1" x14ac:dyDescent="0.25">
      <c r="A145" s="4">
        <v>1755</v>
      </c>
      <c r="B145" s="4"/>
      <c r="C145" s="4" t="s">
        <v>2193</v>
      </c>
      <c r="D145" s="4" t="s">
        <v>35</v>
      </c>
      <c r="E145" s="1156" t="s">
        <v>112</v>
      </c>
      <c r="F145" s="725">
        <v>44944</v>
      </c>
      <c r="G145" s="720">
        <v>0.55208333333333337</v>
      </c>
      <c r="H145" s="725">
        <v>44949</v>
      </c>
      <c r="I145" s="720">
        <v>0.55208333333333337</v>
      </c>
      <c r="J145" s="728" t="s">
        <v>336</v>
      </c>
      <c r="K145" s="725">
        <v>28393</v>
      </c>
      <c r="L145" s="929">
        <v>6796346</v>
      </c>
      <c r="M145" s="19">
        <v>44686</v>
      </c>
      <c r="N145" s="931" t="s">
        <v>2195</v>
      </c>
      <c r="O145" s="932">
        <v>44771</v>
      </c>
      <c r="P145" s="998">
        <v>350</v>
      </c>
      <c r="Q145" s="901" t="s">
        <v>2037</v>
      </c>
      <c r="R145" s="1033"/>
      <c r="S145" s="194"/>
      <c r="T145" s="563"/>
      <c r="U145" s="545"/>
      <c r="V145" s="555"/>
      <c r="W145" s="156"/>
      <c r="Y145" s="547"/>
    </row>
    <row r="146" spans="1:25" s="546" customFormat="1" ht="25.5" customHeight="1" x14ac:dyDescent="0.25">
      <c r="A146" s="186">
        <v>884</v>
      </c>
      <c r="B146" s="186"/>
      <c r="C146" s="186" t="s">
        <v>3498</v>
      </c>
      <c r="D146" s="186" t="s">
        <v>412</v>
      </c>
      <c r="E146" s="1156" t="s">
        <v>131</v>
      </c>
      <c r="F146" s="710">
        <v>44685</v>
      </c>
      <c r="G146" s="722">
        <v>0.41666666666666669</v>
      </c>
      <c r="H146" s="710">
        <v>44693</v>
      </c>
      <c r="I146" s="722">
        <v>0.41666666666666669</v>
      </c>
      <c r="J146" s="755" t="s">
        <v>113</v>
      </c>
      <c r="K146" s="729"/>
      <c r="L146" s="186">
        <v>4148401</v>
      </c>
      <c r="M146" s="710">
        <v>43062</v>
      </c>
      <c r="N146" s="939" t="s">
        <v>2226</v>
      </c>
      <c r="O146" s="920">
        <v>43607</v>
      </c>
      <c r="P146" s="892"/>
      <c r="Q146" s="1058"/>
      <c r="R146" s="1063"/>
      <c r="S146" s="1058"/>
      <c r="T146" s="627"/>
      <c r="U146" s="545"/>
      <c r="V146" s="627" t="s">
        <v>3492</v>
      </c>
      <c r="W146" s="156"/>
      <c r="Y146" s="547"/>
    </row>
    <row r="147" spans="1:25" s="546" customFormat="1" ht="25.5" customHeight="1" x14ac:dyDescent="0.25">
      <c r="A147" s="186">
        <v>3650</v>
      </c>
      <c r="B147" s="186"/>
      <c r="C147" s="186" t="s">
        <v>4664</v>
      </c>
      <c r="D147" s="735" t="s">
        <v>1212</v>
      </c>
      <c r="E147" s="1156" t="s">
        <v>153</v>
      </c>
      <c r="F147" s="741">
        <v>45240</v>
      </c>
      <c r="G147" s="740">
        <v>0.83333333333333337</v>
      </c>
      <c r="H147" s="741">
        <v>45242</v>
      </c>
      <c r="I147" s="740">
        <v>0.83333333333333337</v>
      </c>
      <c r="J147" s="717" t="s">
        <v>909</v>
      </c>
      <c r="K147" s="21">
        <v>23167</v>
      </c>
      <c r="L147" s="734" t="s">
        <v>4665</v>
      </c>
      <c r="M147" s="710">
        <v>43062</v>
      </c>
      <c r="N147" s="939" t="s">
        <v>2226</v>
      </c>
      <c r="O147" s="920">
        <v>43607</v>
      </c>
      <c r="P147" s="898"/>
      <c r="Q147" s="1060"/>
      <c r="R147" s="1061"/>
      <c r="S147" s="1060"/>
      <c r="T147" s="628"/>
      <c r="U147" s="545"/>
      <c r="V147" s="627"/>
      <c r="W147" s="156"/>
      <c r="Y147" s="547"/>
    </row>
    <row r="148" spans="1:25" s="546" customFormat="1" ht="25.5" customHeight="1" x14ac:dyDescent="0.25">
      <c r="A148" s="20">
        <v>896</v>
      </c>
      <c r="B148" s="3">
        <v>27281920</v>
      </c>
      <c r="C148" s="3" t="s">
        <v>3433</v>
      </c>
      <c r="D148" s="3" t="s">
        <v>29</v>
      </c>
      <c r="E148" s="1159" t="s">
        <v>30</v>
      </c>
      <c r="F148" s="714">
        <v>44695</v>
      </c>
      <c r="G148" s="715">
        <v>0.51041666666666663</v>
      </c>
      <c r="H148" s="714">
        <v>44708</v>
      </c>
      <c r="I148" s="715">
        <v>0.58333333333333337</v>
      </c>
      <c r="J148" s="755" t="s">
        <v>179</v>
      </c>
      <c r="K148" s="729"/>
      <c r="L148" s="3">
        <v>6793893</v>
      </c>
      <c r="M148" s="714">
        <v>43395</v>
      </c>
      <c r="N148" s="940" t="s">
        <v>2405</v>
      </c>
      <c r="O148" s="938">
        <v>36402</v>
      </c>
      <c r="P148" s="889">
        <v>1000</v>
      </c>
      <c r="Q148" s="1058"/>
      <c r="R148" s="1063"/>
      <c r="S148" s="1058"/>
      <c r="T148" s="627"/>
      <c r="U148" s="545" t="s">
        <v>3435</v>
      </c>
      <c r="V148" s="627" t="s">
        <v>3434</v>
      </c>
      <c r="W148" s="156"/>
      <c r="Y148" s="547"/>
    </row>
    <row r="149" spans="1:25" s="546" customFormat="1" ht="25.5" customHeight="1" x14ac:dyDescent="0.25">
      <c r="A149" s="186">
        <v>1679</v>
      </c>
      <c r="B149" s="186"/>
      <c r="C149" s="186" t="s">
        <v>2404</v>
      </c>
      <c r="D149" s="186" t="s">
        <v>35</v>
      </c>
      <c r="E149" s="1156" t="s">
        <v>313</v>
      </c>
      <c r="F149" s="710">
        <v>44916</v>
      </c>
      <c r="G149" s="711">
        <v>0.84930555555555554</v>
      </c>
      <c r="H149" s="710">
        <v>44917</v>
      </c>
      <c r="I149" s="711">
        <v>0.58333333333333337</v>
      </c>
      <c r="J149" s="728" t="s">
        <v>797</v>
      </c>
      <c r="K149" s="710">
        <v>31933</v>
      </c>
      <c r="L149" s="936">
        <v>6793893</v>
      </c>
      <c r="M149" s="21">
        <v>43395</v>
      </c>
      <c r="N149" s="934" t="s">
        <v>2405</v>
      </c>
      <c r="O149" s="920">
        <v>36402</v>
      </c>
      <c r="P149" s="892"/>
      <c r="Q149" s="196"/>
      <c r="R149" s="1002"/>
      <c r="S149" s="196"/>
      <c r="T149" s="533"/>
      <c r="U149" s="545"/>
      <c r="V149" s="544"/>
      <c r="W149" s="156"/>
      <c r="Y149" s="547"/>
    </row>
    <row r="150" spans="1:25" ht="66" customHeight="1" x14ac:dyDescent="0.25">
      <c r="A150" s="186">
        <v>1753</v>
      </c>
      <c r="B150" s="186"/>
      <c r="C150" s="186" t="s">
        <v>2224</v>
      </c>
      <c r="D150" s="186" t="s">
        <v>412</v>
      </c>
      <c r="E150" s="1156" t="s">
        <v>335</v>
      </c>
      <c r="F150" s="710">
        <v>44944</v>
      </c>
      <c r="G150" s="711">
        <v>0.41666666666666669</v>
      </c>
      <c r="H150" s="710">
        <v>44946</v>
      </c>
      <c r="I150" s="711">
        <v>0.5</v>
      </c>
      <c r="J150" s="728" t="s">
        <v>2225</v>
      </c>
      <c r="K150" s="710">
        <v>23167</v>
      </c>
      <c r="L150" s="929">
        <v>4148401</v>
      </c>
      <c r="M150" s="21">
        <v>43062</v>
      </c>
      <c r="N150" s="934" t="s">
        <v>2226</v>
      </c>
      <c r="O150" s="920">
        <v>43607</v>
      </c>
      <c r="P150" s="892">
        <v>770</v>
      </c>
      <c r="Q150" s="196"/>
      <c r="R150" s="1002"/>
      <c r="S150" s="1029" t="s">
        <v>2227</v>
      </c>
      <c r="T150" s="533"/>
      <c r="V150" s="544"/>
      <c r="Y150" s="531"/>
    </row>
    <row r="151" spans="1:25" ht="66" customHeight="1" x14ac:dyDescent="0.25">
      <c r="A151" s="186">
        <v>1736</v>
      </c>
      <c r="B151" s="186"/>
      <c r="C151" s="186" t="s">
        <v>2224</v>
      </c>
      <c r="D151" s="186" t="s">
        <v>412</v>
      </c>
      <c r="E151" s="1156" t="s">
        <v>335</v>
      </c>
      <c r="F151" s="725">
        <v>44938</v>
      </c>
      <c r="G151" s="720">
        <v>0.41666666666666669</v>
      </c>
      <c r="H151" s="725">
        <v>44944</v>
      </c>
      <c r="I151" s="711">
        <v>0.41666666666666669</v>
      </c>
      <c r="J151" s="728" t="s">
        <v>1401</v>
      </c>
      <c r="K151" s="710">
        <v>23167</v>
      </c>
      <c r="L151" s="929">
        <v>4148401</v>
      </c>
      <c r="M151" s="21">
        <v>43062</v>
      </c>
      <c r="N151" s="934" t="s">
        <v>2226</v>
      </c>
      <c r="O151" s="920">
        <v>43607</v>
      </c>
      <c r="P151" s="892"/>
      <c r="Q151" s="196"/>
      <c r="R151" s="1002"/>
      <c r="S151" s="1029" t="s">
        <v>2227</v>
      </c>
      <c r="T151" s="533"/>
      <c r="V151" s="544"/>
      <c r="Y151" s="531"/>
    </row>
    <row r="152" spans="1:25" ht="66" customHeight="1" x14ac:dyDescent="0.25">
      <c r="A152" s="186">
        <v>1716</v>
      </c>
      <c r="B152" s="186"/>
      <c r="C152" s="186" t="s">
        <v>2224</v>
      </c>
      <c r="D152" s="186" t="s">
        <v>412</v>
      </c>
      <c r="E152" s="1156" t="s">
        <v>335</v>
      </c>
      <c r="F152" s="725">
        <v>44932</v>
      </c>
      <c r="G152" s="711">
        <v>0.41666666666666669</v>
      </c>
      <c r="H152" s="710">
        <v>44938</v>
      </c>
      <c r="I152" s="711">
        <v>0.41666666666666669</v>
      </c>
      <c r="J152" s="728" t="s">
        <v>864</v>
      </c>
      <c r="K152" s="710">
        <v>23167</v>
      </c>
      <c r="L152" s="929">
        <v>4148401</v>
      </c>
      <c r="M152" s="21">
        <v>43062</v>
      </c>
      <c r="N152" s="934" t="s">
        <v>2226</v>
      </c>
      <c r="O152" s="920">
        <v>43607</v>
      </c>
      <c r="P152" s="892"/>
      <c r="Q152" s="196"/>
      <c r="R152" s="1002"/>
      <c r="S152" s="1029" t="s">
        <v>2227</v>
      </c>
      <c r="T152" s="533"/>
      <c r="V152" s="544" t="s">
        <v>2286</v>
      </c>
      <c r="Y152" s="531"/>
    </row>
    <row r="153" spans="1:25" s="546" customFormat="1" ht="66" customHeight="1" x14ac:dyDescent="0.25">
      <c r="A153" s="186">
        <v>1404</v>
      </c>
      <c r="B153" s="186"/>
      <c r="C153" s="186" t="s">
        <v>2224</v>
      </c>
      <c r="D153" s="186" t="s">
        <v>29</v>
      </c>
      <c r="E153" s="1156" t="s">
        <v>205</v>
      </c>
      <c r="F153" s="718">
        <v>44852</v>
      </c>
      <c r="G153" s="719">
        <v>0.375</v>
      </c>
      <c r="H153" s="710">
        <v>44869</v>
      </c>
      <c r="I153" s="711">
        <v>0.375</v>
      </c>
      <c r="J153" s="728" t="s">
        <v>327</v>
      </c>
      <c r="K153" s="710">
        <v>23167</v>
      </c>
      <c r="L153" s="936">
        <v>4148401</v>
      </c>
      <c r="M153" s="21">
        <v>43062</v>
      </c>
      <c r="N153" s="926" t="s">
        <v>2226</v>
      </c>
      <c r="O153" s="927">
        <v>43607</v>
      </c>
      <c r="P153" s="892" t="s">
        <v>2630</v>
      </c>
      <c r="Q153" s="884"/>
      <c r="R153" s="1008"/>
      <c r="S153" s="884"/>
      <c r="T153" s="527" t="s">
        <v>2629</v>
      </c>
      <c r="U153" s="564"/>
      <c r="V153" s="527"/>
      <c r="W153" s="599"/>
      <c r="Y153" s="547"/>
    </row>
    <row r="154" spans="1:25" ht="66" customHeight="1" x14ac:dyDescent="0.25">
      <c r="A154" s="186">
        <v>3416</v>
      </c>
      <c r="B154" s="186"/>
      <c r="C154" s="186" t="s">
        <v>4156</v>
      </c>
      <c r="D154" s="186" t="s">
        <v>412</v>
      </c>
      <c r="E154" s="1156" t="s">
        <v>131</v>
      </c>
      <c r="F154" s="710">
        <v>45208</v>
      </c>
      <c r="G154" s="711">
        <v>0.625</v>
      </c>
      <c r="H154" s="710">
        <v>45215</v>
      </c>
      <c r="I154" s="711">
        <v>0.625</v>
      </c>
      <c r="J154" s="728" t="s">
        <v>85</v>
      </c>
      <c r="K154" s="710">
        <v>30566</v>
      </c>
      <c r="L154" s="734" t="s">
        <v>4157</v>
      </c>
      <c r="M154" s="21">
        <v>41999</v>
      </c>
      <c r="N154" s="734" t="s">
        <v>4158</v>
      </c>
      <c r="O154" s="920">
        <v>45090</v>
      </c>
      <c r="P154" s="892">
        <v>420</v>
      </c>
      <c r="Q154" s="903" t="s">
        <v>4294</v>
      </c>
      <c r="R154" s="1002"/>
      <c r="S154" s="196"/>
      <c r="T154" s="579"/>
      <c r="U154" s="545" t="s">
        <v>4159</v>
      </c>
      <c r="V154" s="544"/>
      <c r="Y154" s="531"/>
    </row>
    <row r="155" spans="1:25" ht="36.75" customHeight="1" x14ac:dyDescent="0.25">
      <c r="A155" s="186">
        <v>3329</v>
      </c>
      <c r="B155" s="186"/>
      <c r="C155" s="186" t="s">
        <v>4156</v>
      </c>
      <c r="D155" s="186" t="s">
        <v>35</v>
      </c>
      <c r="E155" s="1156" t="s">
        <v>313</v>
      </c>
      <c r="F155" s="710">
        <v>45190</v>
      </c>
      <c r="G155" s="711">
        <v>0.77083333333333337</v>
      </c>
      <c r="H155" s="710">
        <v>45202</v>
      </c>
      <c r="I155" s="711">
        <v>0.77083333333333337</v>
      </c>
      <c r="J155" s="728" t="s">
        <v>942</v>
      </c>
      <c r="K155" s="710">
        <v>30566</v>
      </c>
      <c r="L155" s="734" t="s">
        <v>4157</v>
      </c>
      <c r="M155" s="21">
        <v>41999</v>
      </c>
      <c r="N155" s="734" t="s">
        <v>4158</v>
      </c>
      <c r="O155" s="920">
        <v>45090</v>
      </c>
      <c r="P155" s="892" t="s">
        <v>4221</v>
      </c>
      <c r="Q155" s="903" t="s">
        <v>4236</v>
      </c>
      <c r="R155" s="1002"/>
      <c r="S155" s="196"/>
      <c r="T155" s="579"/>
      <c r="U155" s="545" t="s">
        <v>4159</v>
      </c>
      <c r="V155" s="544"/>
      <c r="Y155" s="531"/>
    </row>
    <row r="156" spans="1:25" ht="48.75" customHeight="1" x14ac:dyDescent="0.25">
      <c r="A156" s="186">
        <v>3934</v>
      </c>
      <c r="B156" s="186">
        <v>29357501</v>
      </c>
      <c r="C156" s="186" t="s">
        <v>4983</v>
      </c>
      <c r="D156" s="4" t="s">
        <v>35</v>
      </c>
      <c r="E156" s="1156" t="s">
        <v>570</v>
      </c>
      <c r="F156" s="710">
        <v>45286</v>
      </c>
      <c r="G156" s="711">
        <v>0.83333333333333337</v>
      </c>
      <c r="H156" s="710">
        <v>45294</v>
      </c>
      <c r="I156" s="711">
        <v>0.85416666666666663</v>
      </c>
      <c r="J156" s="728" t="s">
        <v>113</v>
      </c>
      <c r="K156" s="710">
        <v>37073</v>
      </c>
      <c r="L156" s="929" t="s">
        <v>4984</v>
      </c>
      <c r="M156" s="21">
        <v>44991</v>
      </c>
      <c r="N156" s="926" t="s">
        <v>4985</v>
      </c>
      <c r="O156" s="927">
        <v>43739</v>
      </c>
      <c r="P156" s="892" t="s">
        <v>5053</v>
      </c>
      <c r="Q156" s="196"/>
      <c r="R156" s="1002"/>
      <c r="S156" s="196"/>
      <c r="T156" s="533"/>
      <c r="U156" s="545" t="s">
        <v>886</v>
      </c>
      <c r="V156" s="588" t="s">
        <v>1595</v>
      </c>
      <c r="Y156" s="531"/>
    </row>
    <row r="157" spans="1:25" ht="41.25" hidden="1" customHeight="1" x14ac:dyDescent="0.25">
      <c r="A157" s="4">
        <v>2679</v>
      </c>
      <c r="B157" s="4">
        <v>52507108</v>
      </c>
      <c r="C157" s="186" t="s">
        <v>941</v>
      </c>
      <c r="D157" s="186" t="s">
        <v>412</v>
      </c>
      <c r="E157" s="1156" t="s">
        <v>342</v>
      </c>
      <c r="F157" s="710">
        <v>45088</v>
      </c>
      <c r="G157" s="711">
        <v>0.46527777777777773</v>
      </c>
      <c r="H157" s="710">
        <v>45097</v>
      </c>
      <c r="I157" s="711">
        <v>0.46527777777777773</v>
      </c>
      <c r="J157" s="713" t="s">
        <v>940</v>
      </c>
      <c r="K157" s="710"/>
      <c r="L157" s="929"/>
      <c r="M157" s="710"/>
      <c r="N157" s="734"/>
      <c r="O157" s="920"/>
      <c r="P157" s="898"/>
      <c r="Q157" s="1003"/>
      <c r="R157" s="1004"/>
      <c r="S157" s="1003"/>
      <c r="T157" s="565"/>
      <c r="V157" s="527"/>
      <c r="Y157" s="531"/>
    </row>
    <row r="158" spans="1:25" s="546" customFormat="1" ht="42.75" customHeight="1" x14ac:dyDescent="0.25">
      <c r="A158" s="1226">
        <v>4929</v>
      </c>
      <c r="B158" s="186"/>
      <c r="C158" s="186" t="s">
        <v>6964</v>
      </c>
      <c r="D158" s="186" t="s">
        <v>1443</v>
      </c>
      <c r="E158" s="1156" t="s">
        <v>144</v>
      </c>
      <c r="F158" s="710">
        <v>45502</v>
      </c>
      <c r="G158" s="711">
        <v>0.79166666666666663</v>
      </c>
      <c r="H158" s="710">
        <v>45509</v>
      </c>
      <c r="I158" s="711">
        <v>0.43541666666666662</v>
      </c>
      <c r="J158" s="743" t="s">
        <v>7126</v>
      </c>
      <c r="K158" s="19">
        <v>28776</v>
      </c>
      <c r="L158" s="921" t="s">
        <v>6965</v>
      </c>
      <c r="M158" s="19"/>
      <c r="N158" s="923" t="s">
        <v>6966</v>
      </c>
      <c r="O158" s="209">
        <v>40162</v>
      </c>
      <c r="P158" s="892" t="s">
        <v>7163</v>
      </c>
      <c r="Q158" s="196"/>
      <c r="R158" s="1002"/>
      <c r="S158" s="196"/>
      <c r="T158" s="544"/>
      <c r="U158" s="564"/>
      <c r="V158" s="544" t="s">
        <v>6967</v>
      </c>
      <c r="W158" s="156"/>
    </row>
    <row r="159" spans="1:25" s="546" customFormat="1" ht="39" customHeight="1" x14ac:dyDescent="0.25">
      <c r="A159" s="1226">
        <v>4836</v>
      </c>
      <c r="B159" s="186"/>
      <c r="C159" s="186" t="s">
        <v>6964</v>
      </c>
      <c r="D159" s="186" t="s">
        <v>1443</v>
      </c>
      <c r="E159" s="1156" t="s">
        <v>144</v>
      </c>
      <c r="F159" s="710">
        <v>45481</v>
      </c>
      <c r="G159" s="711">
        <v>0.79166666666666663</v>
      </c>
      <c r="H159" s="710">
        <v>45502</v>
      </c>
      <c r="I159" s="711">
        <v>0.79166666666666663</v>
      </c>
      <c r="J159" s="743" t="s">
        <v>438</v>
      </c>
      <c r="K159" s="19">
        <v>28776</v>
      </c>
      <c r="L159" s="921" t="s">
        <v>6965</v>
      </c>
      <c r="M159" s="19"/>
      <c r="N159" s="923" t="s">
        <v>6966</v>
      </c>
      <c r="O159" s="209">
        <v>40162</v>
      </c>
      <c r="P159" s="892" t="s">
        <v>6979</v>
      </c>
      <c r="Q159" s="1658" t="s">
        <v>7162</v>
      </c>
      <c r="R159" s="196"/>
      <c r="S159" s="196"/>
      <c r="T159" s="544"/>
      <c r="U159" s="564"/>
      <c r="V159" s="544" t="s">
        <v>6967</v>
      </c>
      <c r="W159" s="156"/>
    </row>
    <row r="160" spans="1:25" s="546" customFormat="1" ht="39" customHeight="1" x14ac:dyDescent="0.3">
      <c r="A160" s="186">
        <v>1596</v>
      </c>
      <c r="B160" s="754"/>
      <c r="C160" s="186" t="s">
        <v>2574</v>
      </c>
      <c r="D160" s="186" t="s">
        <v>76</v>
      </c>
      <c r="E160" s="1156" t="s">
        <v>335</v>
      </c>
      <c r="F160" s="718">
        <v>44877</v>
      </c>
      <c r="G160" s="719">
        <v>0.79861111111111116</v>
      </c>
      <c r="H160" s="718">
        <v>44879</v>
      </c>
      <c r="I160" s="719">
        <v>0.79861111111111116</v>
      </c>
      <c r="J160" s="737" t="s">
        <v>330</v>
      </c>
      <c r="K160" s="710">
        <v>31886</v>
      </c>
      <c r="L160" s="936">
        <v>6890849</v>
      </c>
      <c r="M160" s="21">
        <v>44592</v>
      </c>
      <c r="N160" s="926" t="s">
        <v>2575</v>
      </c>
      <c r="O160" s="927">
        <v>39755</v>
      </c>
      <c r="P160" s="898"/>
      <c r="Q160" s="1022"/>
      <c r="R160" s="1023"/>
      <c r="S160" s="1022"/>
      <c r="T160" s="568"/>
      <c r="U160" s="545"/>
      <c r="V160" s="544"/>
      <c r="W160" s="599"/>
    </row>
    <row r="161" spans="1:25" s="546" customFormat="1" ht="60" customHeight="1" x14ac:dyDescent="0.25">
      <c r="A161" s="186">
        <v>1642</v>
      </c>
      <c r="B161" s="186"/>
      <c r="C161" s="186" t="s">
        <v>2411</v>
      </c>
      <c r="D161" s="186" t="s">
        <v>35</v>
      </c>
      <c r="E161" s="1156" t="s">
        <v>313</v>
      </c>
      <c r="F161" s="710">
        <v>44914</v>
      </c>
      <c r="G161" s="711">
        <v>0.56944444444444442</v>
      </c>
      <c r="H161" s="710">
        <v>44916</v>
      </c>
      <c r="I161" s="711">
        <v>0.56944444444444442</v>
      </c>
      <c r="J161" s="728" t="s">
        <v>330</v>
      </c>
      <c r="K161" s="710">
        <v>34524</v>
      </c>
      <c r="L161" s="936">
        <v>6955045</v>
      </c>
      <c r="M161" s="21">
        <v>44616</v>
      </c>
      <c r="N161" s="934" t="s">
        <v>2412</v>
      </c>
      <c r="O161" s="920">
        <v>41965</v>
      </c>
      <c r="P161" s="892" t="s">
        <v>2413</v>
      </c>
      <c r="Q161" s="194"/>
      <c r="R161" s="1033"/>
      <c r="S161" s="1112">
        <v>0.1</v>
      </c>
      <c r="T161" s="665">
        <v>57905</v>
      </c>
      <c r="U161" s="545" t="s">
        <v>2414</v>
      </c>
      <c r="V161" s="544"/>
      <c r="W161" s="156"/>
      <c r="Y161" s="547"/>
    </row>
    <row r="162" spans="1:25" s="546" customFormat="1" ht="60" customHeight="1" x14ac:dyDescent="0.25">
      <c r="A162" s="186">
        <v>1625</v>
      </c>
      <c r="B162" s="186"/>
      <c r="C162" s="186" t="s">
        <v>2411</v>
      </c>
      <c r="D162" s="186" t="s">
        <v>29</v>
      </c>
      <c r="E162" s="1156" t="s">
        <v>205</v>
      </c>
      <c r="F162" s="710">
        <v>44909</v>
      </c>
      <c r="G162" s="711">
        <v>0.55555555555555558</v>
      </c>
      <c r="H162" s="710">
        <v>44911</v>
      </c>
      <c r="I162" s="711">
        <v>0.55555555555555558</v>
      </c>
      <c r="J162" s="728" t="s">
        <v>330</v>
      </c>
      <c r="K162" s="710">
        <v>34524</v>
      </c>
      <c r="L162" s="936">
        <v>6955045</v>
      </c>
      <c r="M162" s="21">
        <v>44616</v>
      </c>
      <c r="N162" s="934" t="s">
        <v>2412</v>
      </c>
      <c r="O162" s="920">
        <v>41965</v>
      </c>
      <c r="P162" s="892" t="s">
        <v>2450</v>
      </c>
      <c r="Q162" s="196"/>
      <c r="R162" s="1033"/>
      <c r="S162" s="194">
        <v>0</v>
      </c>
      <c r="T162" s="563">
        <v>64145</v>
      </c>
      <c r="U162" s="545" t="s">
        <v>2414</v>
      </c>
      <c r="V162" s="555"/>
      <c r="W162" s="599"/>
      <c r="Y162" s="547"/>
    </row>
    <row r="163" spans="1:25" s="546" customFormat="1" ht="60" customHeight="1" x14ac:dyDescent="0.25">
      <c r="A163" s="1267">
        <v>6234</v>
      </c>
      <c r="B163" s="186"/>
      <c r="C163" s="186" t="s">
        <v>6755</v>
      </c>
      <c r="D163" s="186" t="s">
        <v>137</v>
      </c>
      <c r="E163" s="1156" t="s">
        <v>5555</v>
      </c>
      <c r="F163" s="710">
        <v>45463</v>
      </c>
      <c r="G163" s="711">
        <v>0.81944444444444453</v>
      </c>
      <c r="H163" s="710">
        <v>45469</v>
      </c>
      <c r="I163" s="711">
        <v>0.85416666666666663</v>
      </c>
      <c r="J163" s="726" t="s">
        <v>864</v>
      </c>
      <c r="K163" s="21">
        <v>35178</v>
      </c>
      <c r="L163" s="721" t="s">
        <v>6756</v>
      </c>
      <c r="M163" s="708">
        <v>41149</v>
      </c>
      <c r="N163" s="21" t="s">
        <v>6757</v>
      </c>
      <c r="O163" s="208">
        <v>41853</v>
      </c>
      <c r="P163" s="1026"/>
      <c r="Q163" s="1026"/>
      <c r="R163" s="1027"/>
      <c r="S163" s="1026"/>
      <c r="T163" s="569"/>
      <c r="U163" s="558" t="s">
        <v>6759</v>
      </c>
      <c r="V163" s="544"/>
      <c r="W163" s="128"/>
      <c r="Y163" s="547"/>
    </row>
    <row r="164" spans="1:25" s="546" customFormat="1" ht="60" hidden="1" customHeight="1" x14ac:dyDescent="0.25">
      <c r="A164" s="18">
        <v>805</v>
      </c>
      <c r="B164" s="4"/>
      <c r="C164" s="4" t="s">
        <v>3531</v>
      </c>
      <c r="D164" s="4" t="s">
        <v>412</v>
      </c>
      <c r="E164" s="1156" t="s">
        <v>243</v>
      </c>
      <c r="F164" s="725">
        <v>44661</v>
      </c>
      <c r="G164" s="744">
        <v>0.41666666666666669</v>
      </c>
      <c r="H164" s="725">
        <v>44674</v>
      </c>
      <c r="I164" s="744">
        <v>0.41666666666666669</v>
      </c>
      <c r="J164" s="730"/>
      <c r="K164" s="744"/>
      <c r="L164" s="4"/>
      <c r="M164" s="19"/>
      <c r="N164" s="934"/>
      <c r="O164" s="920"/>
      <c r="P164" s="1107"/>
      <c r="Q164" s="908"/>
      <c r="R164" s="1073"/>
      <c r="S164" s="908"/>
      <c r="T164" s="550"/>
      <c r="U164" s="545"/>
      <c r="V164" s="550" t="s">
        <v>3510</v>
      </c>
      <c r="W164" s="156"/>
      <c r="Y164" s="547"/>
    </row>
    <row r="165" spans="1:25" ht="36.75" customHeight="1" x14ac:dyDescent="0.25">
      <c r="A165" s="186">
        <v>3028</v>
      </c>
      <c r="B165" s="18">
        <v>53461030</v>
      </c>
      <c r="C165" s="18" t="s">
        <v>496</v>
      </c>
      <c r="D165" s="18" t="s">
        <v>76</v>
      </c>
      <c r="E165" s="1156" t="s">
        <v>422</v>
      </c>
      <c r="F165" s="718">
        <v>45135</v>
      </c>
      <c r="G165" s="719">
        <v>0.69791666666666663</v>
      </c>
      <c r="H165" s="718">
        <v>45140</v>
      </c>
      <c r="I165" s="719">
        <v>0.69791666666666663</v>
      </c>
      <c r="J165" s="739" t="s">
        <v>336</v>
      </c>
      <c r="K165" s="937">
        <v>36013</v>
      </c>
      <c r="L165" s="928" t="s">
        <v>497</v>
      </c>
      <c r="M165" s="718">
        <v>42642</v>
      </c>
      <c r="N165" s="928" t="s">
        <v>498</v>
      </c>
      <c r="O165" s="927">
        <v>42996</v>
      </c>
      <c r="P165" s="892">
        <v>960</v>
      </c>
      <c r="Q165" s="1090" t="s">
        <v>499</v>
      </c>
      <c r="R165" s="1032"/>
      <c r="S165" s="884"/>
      <c r="T165" s="527"/>
      <c r="U165" s="545" t="s">
        <v>500</v>
      </c>
      <c r="V165" s="554"/>
      <c r="Y165" s="531"/>
    </row>
    <row r="166" spans="1:25" s="546" customFormat="1" ht="60" customHeight="1" x14ac:dyDescent="0.25">
      <c r="A166" s="4">
        <v>2040</v>
      </c>
      <c r="B166" s="4">
        <v>24400506</v>
      </c>
      <c r="C166" s="4" t="s">
        <v>1921</v>
      </c>
      <c r="D166" s="4" t="s">
        <v>94</v>
      </c>
      <c r="E166" s="1156" t="s">
        <v>131</v>
      </c>
      <c r="F166" s="710">
        <v>44985</v>
      </c>
      <c r="G166" s="711">
        <v>0.83819444444444446</v>
      </c>
      <c r="H166" s="710">
        <v>44988</v>
      </c>
      <c r="I166" s="711">
        <v>0.87847222222222221</v>
      </c>
      <c r="J166" s="728" t="s">
        <v>634</v>
      </c>
      <c r="K166" s="725">
        <v>26675</v>
      </c>
      <c r="L166" s="929" t="s">
        <v>1922</v>
      </c>
      <c r="M166" s="19">
        <v>41125</v>
      </c>
      <c r="N166" s="929" t="s">
        <v>1923</v>
      </c>
      <c r="O166" s="932">
        <v>43444</v>
      </c>
      <c r="P166" s="892" t="s">
        <v>1925</v>
      </c>
      <c r="Q166" s="908"/>
      <c r="R166" s="1011"/>
      <c r="S166" s="908"/>
      <c r="T166" s="550"/>
      <c r="U166" s="545"/>
      <c r="V166" s="550" t="s">
        <v>1924</v>
      </c>
      <c r="W166" s="599"/>
      <c r="Y166" s="547"/>
    </row>
    <row r="167" spans="1:25" s="546" customFormat="1" ht="42.75" customHeight="1" x14ac:dyDescent="0.25">
      <c r="A167" s="4">
        <v>1921</v>
      </c>
      <c r="B167" s="4">
        <v>24400506</v>
      </c>
      <c r="C167" s="4" t="s">
        <v>1921</v>
      </c>
      <c r="D167" s="4" t="s">
        <v>94</v>
      </c>
      <c r="E167" s="1156" t="s">
        <v>131</v>
      </c>
      <c r="F167" s="725">
        <v>44978</v>
      </c>
      <c r="G167" s="720">
        <v>0.83819444444444446</v>
      </c>
      <c r="H167" s="725">
        <v>44985</v>
      </c>
      <c r="I167" s="720">
        <v>0.83819444444444446</v>
      </c>
      <c r="J167" s="728" t="s">
        <v>85</v>
      </c>
      <c r="K167" s="725">
        <v>26675</v>
      </c>
      <c r="L167" s="929" t="s">
        <v>1922</v>
      </c>
      <c r="M167" s="19">
        <v>41125</v>
      </c>
      <c r="N167" s="929" t="s">
        <v>1923</v>
      </c>
      <c r="O167" s="932">
        <v>43444</v>
      </c>
      <c r="P167" s="892" t="s">
        <v>973</v>
      </c>
      <c r="Q167" s="908"/>
      <c r="R167" s="1011"/>
      <c r="S167" s="908"/>
      <c r="T167" s="550"/>
      <c r="U167" s="545"/>
      <c r="V167" s="550" t="s">
        <v>1924</v>
      </c>
      <c r="W167" s="599"/>
      <c r="Y167" s="547"/>
    </row>
    <row r="168" spans="1:25" s="546" customFormat="1" ht="60" hidden="1" customHeight="1" x14ac:dyDescent="0.25">
      <c r="A168" s="799">
        <v>564</v>
      </c>
      <c r="B168" s="799"/>
      <c r="C168" s="799" t="s">
        <v>3628</v>
      </c>
      <c r="D168" s="799" t="s">
        <v>412</v>
      </c>
      <c r="E168" s="1165" t="s">
        <v>243</v>
      </c>
      <c r="F168" s="807">
        <v>44575</v>
      </c>
      <c r="G168" s="806">
        <v>0.54166666666666663</v>
      </c>
      <c r="H168" s="807">
        <v>44589</v>
      </c>
      <c r="I168" s="806">
        <v>0.54166666666666663</v>
      </c>
      <c r="J168" s="730"/>
      <c r="K168" s="720"/>
      <c r="L168" s="799"/>
      <c r="M168" s="19"/>
      <c r="N168" s="926"/>
      <c r="O168" s="927"/>
      <c r="P168" s="1043"/>
      <c r="Q168" s="915"/>
      <c r="R168" s="1118"/>
      <c r="S168" s="915"/>
      <c r="T168" s="668"/>
      <c r="U168" s="545"/>
      <c r="V168" s="668"/>
      <c r="W168" s="156"/>
      <c r="Y168" s="547"/>
    </row>
    <row r="169" spans="1:25" s="546" customFormat="1" ht="60" customHeight="1" x14ac:dyDescent="0.25">
      <c r="A169" s="20">
        <v>3062</v>
      </c>
      <c r="B169" s="20"/>
      <c r="C169" s="20" t="s">
        <v>540</v>
      </c>
      <c r="D169" s="20" t="s">
        <v>541</v>
      </c>
      <c r="E169" s="1156" t="s">
        <v>422</v>
      </c>
      <c r="F169" s="21">
        <v>45129</v>
      </c>
      <c r="G169" s="729">
        <v>0.625</v>
      </c>
      <c r="H169" s="710">
        <v>45135</v>
      </c>
      <c r="I169" s="711">
        <v>0.625</v>
      </c>
      <c r="J169" s="730" t="s">
        <v>542</v>
      </c>
      <c r="K169" s="19">
        <v>32821</v>
      </c>
      <c r="L169" s="921" t="s">
        <v>543</v>
      </c>
      <c r="M169" s="19">
        <v>43672</v>
      </c>
      <c r="N169" s="935" t="s">
        <v>544</v>
      </c>
      <c r="O169" s="209">
        <v>41828</v>
      </c>
      <c r="P169" s="892" t="s">
        <v>546</v>
      </c>
      <c r="Q169" s="884"/>
      <c r="R169" s="1011"/>
      <c r="S169" s="908"/>
      <c r="T169" s="550"/>
      <c r="U169" s="564" t="s">
        <v>547</v>
      </c>
      <c r="V169" s="550" t="s">
        <v>545</v>
      </c>
      <c r="W169" s="156"/>
      <c r="Y169" s="547"/>
    </row>
    <row r="170" spans="1:25" s="546" customFormat="1" ht="60" customHeight="1" x14ac:dyDescent="0.25">
      <c r="A170" s="20">
        <v>2956</v>
      </c>
      <c r="B170" s="20"/>
      <c r="C170" s="20" t="s">
        <v>540</v>
      </c>
      <c r="D170" s="20" t="s">
        <v>29</v>
      </c>
      <c r="E170" s="1156" t="s">
        <v>30</v>
      </c>
      <c r="F170" s="21">
        <v>45120</v>
      </c>
      <c r="G170" s="729">
        <v>0.58333333333333337</v>
      </c>
      <c r="H170" s="710">
        <v>45129</v>
      </c>
      <c r="I170" s="711">
        <v>0.41666666666666669</v>
      </c>
      <c r="J170" s="730" t="s">
        <v>622</v>
      </c>
      <c r="K170" s="19">
        <v>32821</v>
      </c>
      <c r="L170" s="921" t="s">
        <v>543</v>
      </c>
      <c r="M170" s="19">
        <v>43672</v>
      </c>
      <c r="N170" s="935" t="s">
        <v>544</v>
      </c>
      <c r="O170" s="209">
        <v>41828</v>
      </c>
      <c r="P170" s="892"/>
      <c r="Q170" s="884"/>
      <c r="R170" s="1073"/>
      <c r="S170" s="908"/>
      <c r="T170" s="550"/>
      <c r="U170" s="564" t="s">
        <v>547</v>
      </c>
      <c r="V170" s="550" t="s">
        <v>623</v>
      </c>
      <c r="W170" s="156"/>
      <c r="Y170" s="547"/>
    </row>
    <row r="171" spans="1:25" s="546" customFormat="1" ht="60" customHeight="1" x14ac:dyDescent="0.25">
      <c r="A171" s="4">
        <v>6539</v>
      </c>
      <c r="B171" s="4"/>
      <c r="C171" s="4" t="s">
        <v>8436</v>
      </c>
      <c r="D171" s="4" t="s">
        <v>8321</v>
      </c>
      <c r="E171" s="1156" t="s">
        <v>8094</v>
      </c>
      <c r="F171" s="725">
        <v>45670</v>
      </c>
      <c r="G171" s="720">
        <v>0.63888888888888895</v>
      </c>
      <c r="H171" s="725">
        <v>45687</v>
      </c>
      <c r="I171" s="720">
        <v>0.63888888888888895</v>
      </c>
      <c r="J171" s="712" t="s">
        <v>8475</v>
      </c>
      <c r="K171" s="725">
        <v>30999</v>
      </c>
      <c r="L171" s="929" t="s">
        <v>8437</v>
      </c>
      <c r="M171" s="19">
        <v>45425</v>
      </c>
      <c r="N171" s="931" t="s">
        <v>8438</v>
      </c>
      <c r="O171" s="932">
        <v>37896</v>
      </c>
      <c r="P171" s="1201" t="s">
        <v>5378</v>
      </c>
      <c r="Q171" s="194"/>
      <c r="R171" s="1424"/>
      <c r="S171" s="1425"/>
      <c r="T171" s="1426"/>
      <c r="U171" s="649" t="s">
        <v>8031</v>
      </c>
      <c r="V171" s="555"/>
      <c r="W171" s="599"/>
      <c r="Y171" s="547"/>
    </row>
    <row r="172" spans="1:25" s="546" customFormat="1" ht="60" customHeight="1" x14ac:dyDescent="0.25">
      <c r="A172" s="4">
        <v>2972</v>
      </c>
      <c r="B172" s="4">
        <v>92822556</v>
      </c>
      <c r="C172" s="4" t="s">
        <v>648</v>
      </c>
      <c r="D172" s="4" t="s">
        <v>649</v>
      </c>
      <c r="E172" s="1156" t="s">
        <v>95</v>
      </c>
      <c r="F172" s="725">
        <v>45125</v>
      </c>
      <c r="G172" s="720">
        <v>0.52083333333333337</v>
      </c>
      <c r="H172" s="725">
        <v>45126</v>
      </c>
      <c r="I172" s="720">
        <v>0.6875</v>
      </c>
      <c r="J172" s="743" t="s">
        <v>650</v>
      </c>
      <c r="K172" s="725">
        <v>35371</v>
      </c>
      <c r="L172" s="929" t="s">
        <v>651</v>
      </c>
      <c r="M172" s="19">
        <v>44127</v>
      </c>
      <c r="N172" s="931" t="s">
        <v>652</v>
      </c>
      <c r="O172" s="932">
        <v>43864</v>
      </c>
      <c r="P172" s="892" t="s">
        <v>654</v>
      </c>
      <c r="Q172" s="196"/>
      <c r="R172" s="1017"/>
      <c r="S172" s="194"/>
      <c r="T172" s="555"/>
      <c r="U172" s="545" t="s">
        <v>655</v>
      </c>
      <c r="V172" s="555" t="s">
        <v>653</v>
      </c>
      <c r="W172" s="156"/>
      <c r="Y172" s="547"/>
    </row>
    <row r="173" spans="1:25" ht="61.5" customHeight="1" x14ac:dyDescent="0.25">
      <c r="A173" s="4">
        <v>2886</v>
      </c>
      <c r="B173" s="4">
        <v>92822556</v>
      </c>
      <c r="C173" s="4" t="s">
        <v>648</v>
      </c>
      <c r="D173" s="4" t="s">
        <v>649</v>
      </c>
      <c r="E173" s="1156" t="s">
        <v>95</v>
      </c>
      <c r="F173" s="725">
        <v>45108</v>
      </c>
      <c r="G173" s="720">
        <v>0.52083333333333337</v>
      </c>
      <c r="H173" s="725">
        <v>45125</v>
      </c>
      <c r="I173" s="720">
        <v>0.52083333333333337</v>
      </c>
      <c r="J173" s="728" t="s">
        <v>665</v>
      </c>
      <c r="K173" s="725">
        <v>35371</v>
      </c>
      <c r="L173" s="929" t="s">
        <v>651</v>
      </c>
      <c r="M173" s="19">
        <v>44127</v>
      </c>
      <c r="N173" s="931" t="s">
        <v>652</v>
      </c>
      <c r="O173" s="932">
        <v>43864</v>
      </c>
      <c r="P173" s="892">
        <v>1000</v>
      </c>
      <c r="R173" s="1017"/>
      <c r="T173" s="555" t="s">
        <v>666</v>
      </c>
      <c r="U173" s="545" t="s">
        <v>655</v>
      </c>
      <c r="V173" s="555" t="s">
        <v>653</v>
      </c>
      <c r="Y173" s="531"/>
    </row>
    <row r="174" spans="1:25" s="546" customFormat="1" ht="27" customHeight="1" x14ac:dyDescent="0.25">
      <c r="A174" s="4">
        <v>2878</v>
      </c>
      <c r="B174" s="4">
        <v>92822556</v>
      </c>
      <c r="C174" s="4" t="s">
        <v>648</v>
      </c>
      <c r="D174" s="4" t="s">
        <v>412</v>
      </c>
      <c r="E174" s="1156" t="s">
        <v>243</v>
      </c>
      <c r="F174" s="725">
        <v>45104</v>
      </c>
      <c r="G174" s="720">
        <v>0.59027777777777779</v>
      </c>
      <c r="H174" s="725">
        <v>45107</v>
      </c>
      <c r="I174" s="720">
        <v>0.54166666666666663</v>
      </c>
      <c r="J174" s="728" t="s">
        <v>449</v>
      </c>
      <c r="K174" s="725">
        <v>35371</v>
      </c>
      <c r="L174" s="929" t="s">
        <v>651</v>
      </c>
      <c r="M174" s="19">
        <v>44127</v>
      </c>
      <c r="N174" s="931" t="s">
        <v>652</v>
      </c>
      <c r="O174" s="932">
        <v>43864</v>
      </c>
      <c r="P174" s="892"/>
      <c r="Q174" s="194"/>
      <c r="R174" s="1017"/>
      <c r="S174" s="194"/>
      <c r="T174" s="563"/>
      <c r="U174" s="545" t="s">
        <v>655</v>
      </c>
      <c r="V174" s="555" t="s">
        <v>868</v>
      </c>
      <c r="W174" s="156"/>
    </row>
    <row r="175" spans="1:25" ht="29.25" customHeight="1" x14ac:dyDescent="0.25">
      <c r="A175" s="4">
        <v>1734</v>
      </c>
      <c r="B175" s="4"/>
      <c r="C175" s="4" t="s">
        <v>648</v>
      </c>
      <c r="D175" s="4" t="s">
        <v>412</v>
      </c>
      <c r="E175" s="1156" t="s">
        <v>342</v>
      </c>
      <c r="F175" s="725">
        <v>44937</v>
      </c>
      <c r="G175" s="720">
        <v>0.56736111111111109</v>
      </c>
      <c r="H175" s="725">
        <v>44946</v>
      </c>
      <c r="I175" s="720">
        <v>0.56736111111111109</v>
      </c>
      <c r="J175" s="728" t="s">
        <v>2228</v>
      </c>
      <c r="K175" s="725">
        <v>35371</v>
      </c>
      <c r="L175" s="929" t="s">
        <v>651</v>
      </c>
      <c r="M175" s="19">
        <v>44127</v>
      </c>
      <c r="N175" s="931" t="s">
        <v>652</v>
      </c>
      <c r="O175" s="932">
        <v>43864</v>
      </c>
      <c r="P175" s="892">
        <f>80*24</f>
        <v>1920</v>
      </c>
      <c r="Y175" s="531"/>
    </row>
    <row r="176" spans="1:25" ht="29.25" customHeight="1" x14ac:dyDescent="0.25">
      <c r="A176" s="4">
        <v>1697</v>
      </c>
      <c r="B176" s="4"/>
      <c r="C176" s="4" t="s">
        <v>648</v>
      </c>
      <c r="D176" s="4" t="s">
        <v>412</v>
      </c>
      <c r="E176" s="1156" t="s">
        <v>342</v>
      </c>
      <c r="F176" s="725">
        <v>44922</v>
      </c>
      <c r="G176" s="720">
        <v>0.56736111111111109</v>
      </c>
      <c r="H176" s="725">
        <v>44937</v>
      </c>
      <c r="I176" s="720">
        <v>0.56736111111111109</v>
      </c>
      <c r="J176" s="728" t="s">
        <v>2294</v>
      </c>
      <c r="K176" s="725">
        <v>35371</v>
      </c>
      <c r="L176" s="929" t="s">
        <v>651</v>
      </c>
      <c r="M176" s="19">
        <v>44127</v>
      </c>
      <c r="N176" s="931" t="s">
        <v>652</v>
      </c>
      <c r="O176" s="932">
        <v>43864</v>
      </c>
      <c r="P176" s="892"/>
      <c r="V176" s="555" t="s">
        <v>638</v>
      </c>
      <c r="Y176" s="531"/>
    </row>
    <row r="177" spans="1:25" ht="69.75" customHeight="1" x14ac:dyDescent="0.25">
      <c r="A177" s="186">
        <v>1314</v>
      </c>
      <c r="B177" s="186"/>
      <c r="C177" s="4" t="s">
        <v>648</v>
      </c>
      <c r="D177" s="4" t="s">
        <v>94</v>
      </c>
      <c r="E177" s="1156" t="s">
        <v>358</v>
      </c>
      <c r="F177" s="710">
        <v>44830</v>
      </c>
      <c r="G177" s="711">
        <v>0.625</v>
      </c>
      <c r="H177" s="710">
        <v>44838</v>
      </c>
      <c r="I177" s="711">
        <v>0.41666666666666669</v>
      </c>
      <c r="J177" s="728" t="s">
        <v>113</v>
      </c>
      <c r="K177" s="710">
        <v>35066</v>
      </c>
      <c r="L177" s="18" t="s">
        <v>651</v>
      </c>
      <c r="M177" s="21">
        <v>44127</v>
      </c>
      <c r="N177" s="926" t="s">
        <v>652</v>
      </c>
      <c r="O177" s="927">
        <v>43864</v>
      </c>
      <c r="P177" s="892" t="s">
        <v>2738</v>
      </c>
      <c r="Q177" s="884"/>
      <c r="R177" s="1008"/>
      <c r="S177" s="884"/>
      <c r="T177" s="527"/>
      <c r="V177" s="554"/>
      <c r="Y177" s="531"/>
    </row>
    <row r="178" spans="1:25" ht="29.25" customHeight="1" x14ac:dyDescent="0.25">
      <c r="A178" s="4">
        <v>6546</v>
      </c>
      <c r="B178" s="4"/>
      <c r="C178" s="4" t="s">
        <v>8444</v>
      </c>
      <c r="D178" s="4" t="s">
        <v>8445</v>
      </c>
      <c r="E178" s="1156" t="s">
        <v>521</v>
      </c>
      <c r="F178" s="725">
        <v>45672</v>
      </c>
      <c r="G178" s="720">
        <v>0.47916666666666669</v>
      </c>
      <c r="H178" s="725">
        <v>45679</v>
      </c>
      <c r="I178" s="720">
        <v>0.60763888888888895</v>
      </c>
      <c r="J178" s="728" t="s">
        <v>85</v>
      </c>
      <c r="K178" s="725">
        <v>35371</v>
      </c>
      <c r="L178" s="929" t="s">
        <v>651</v>
      </c>
      <c r="M178" s="19">
        <v>44127</v>
      </c>
      <c r="N178" s="931" t="s">
        <v>652</v>
      </c>
      <c r="O178" s="932">
        <v>43864</v>
      </c>
      <c r="P178" s="1201" t="s">
        <v>8464</v>
      </c>
      <c r="R178" s="1424"/>
      <c r="S178" s="1425"/>
      <c r="T178" s="1426"/>
      <c r="U178" s="551"/>
      <c r="W178" s="599"/>
      <c r="Y178" s="531"/>
    </row>
    <row r="179" spans="1:25" s="546" customFormat="1" ht="60" customHeight="1" x14ac:dyDescent="0.3">
      <c r="A179" s="186">
        <v>1584</v>
      </c>
      <c r="B179" s="754"/>
      <c r="C179" s="186" t="s">
        <v>2594</v>
      </c>
      <c r="D179" s="186" t="s">
        <v>94</v>
      </c>
      <c r="E179" s="1156" t="s">
        <v>243</v>
      </c>
      <c r="F179" s="718">
        <v>44875</v>
      </c>
      <c r="G179" s="719">
        <v>0.55972222222222223</v>
      </c>
      <c r="H179" s="718">
        <v>44875</v>
      </c>
      <c r="I179" s="719">
        <v>0.81458333333333333</v>
      </c>
      <c r="J179" s="737" t="s">
        <v>797</v>
      </c>
      <c r="K179" s="710">
        <v>36350</v>
      </c>
      <c r="L179" s="936">
        <v>14017779</v>
      </c>
      <c r="M179" s="21">
        <v>44533</v>
      </c>
      <c r="N179" s="926" t="s">
        <v>2595</v>
      </c>
      <c r="O179" s="927">
        <v>43700</v>
      </c>
      <c r="P179" s="1019"/>
      <c r="Q179" s="196"/>
      <c r="R179" s="1002"/>
      <c r="S179" s="196"/>
      <c r="T179" s="533"/>
      <c r="U179" s="545" t="s">
        <v>2596</v>
      </c>
      <c r="V179" s="544"/>
      <c r="W179" s="599"/>
      <c r="Y179" s="547"/>
    </row>
    <row r="180" spans="1:25" ht="29.25" customHeight="1" x14ac:dyDescent="0.25">
      <c r="A180" s="186">
        <v>1420</v>
      </c>
      <c r="B180" s="186">
        <v>55481131</v>
      </c>
      <c r="C180" s="186" t="s">
        <v>2648</v>
      </c>
      <c r="D180" s="186" t="s">
        <v>1720</v>
      </c>
      <c r="E180" s="1156" t="s">
        <v>243</v>
      </c>
      <c r="F180" s="718">
        <v>44863</v>
      </c>
      <c r="G180" s="719">
        <v>0.75</v>
      </c>
      <c r="H180" s="718">
        <v>44864</v>
      </c>
      <c r="I180" s="719">
        <v>0.75</v>
      </c>
      <c r="J180" s="737" t="s">
        <v>940</v>
      </c>
      <c r="K180" s="725">
        <v>36350</v>
      </c>
      <c r="L180" s="186">
        <v>14017779</v>
      </c>
      <c r="M180" s="710">
        <v>44533</v>
      </c>
      <c r="N180" s="734" t="s">
        <v>2595</v>
      </c>
      <c r="O180" s="920">
        <v>43700</v>
      </c>
      <c r="P180" s="1026"/>
      <c r="Q180" s="1022"/>
      <c r="R180" s="1023"/>
      <c r="S180" s="1022"/>
      <c r="T180" s="568"/>
      <c r="V180" s="527"/>
      <c r="W180" s="599"/>
      <c r="Y180" s="531"/>
    </row>
    <row r="181" spans="1:25" ht="41.25" customHeight="1" x14ac:dyDescent="0.25">
      <c r="A181" s="186">
        <v>1254</v>
      </c>
      <c r="B181" s="186">
        <v>55481131</v>
      </c>
      <c r="C181" s="186" t="s">
        <v>2648</v>
      </c>
      <c r="D181" s="186" t="s">
        <v>35</v>
      </c>
      <c r="E181" s="1156" t="s">
        <v>48</v>
      </c>
      <c r="F181" s="718">
        <v>44798</v>
      </c>
      <c r="G181" s="719">
        <v>0.61111111111111105</v>
      </c>
      <c r="H181" s="718">
        <v>44818</v>
      </c>
      <c r="I181" s="719">
        <v>0.52083333333333337</v>
      </c>
      <c r="J181" s="737" t="s">
        <v>438</v>
      </c>
      <c r="K181" s="720"/>
      <c r="L181" s="186">
        <v>14017779</v>
      </c>
      <c r="M181" s="710">
        <v>44533</v>
      </c>
      <c r="N181" s="734" t="s">
        <v>2595</v>
      </c>
      <c r="O181" s="920">
        <v>43700</v>
      </c>
      <c r="P181" s="898"/>
      <c r="Q181" s="1003"/>
      <c r="R181" s="1004"/>
      <c r="S181" s="1003"/>
      <c r="T181" s="565"/>
      <c r="V181" s="527"/>
      <c r="Y181" s="531"/>
    </row>
    <row r="182" spans="1:25" ht="29.25" customHeight="1" x14ac:dyDescent="0.25">
      <c r="A182" s="186">
        <v>1177</v>
      </c>
      <c r="B182" s="18"/>
      <c r="C182" s="18" t="s">
        <v>2648</v>
      </c>
      <c r="D182" s="18" t="s">
        <v>35</v>
      </c>
      <c r="E182" s="1156" t="s">
        <v>313</v>
      </c>
      <c r="F182" s="718">
        <v>44758</v>
      </c>
      <c r="G182" s="719">
        <v>0.76041666666666663</v>
      </c>
      <c r="H182" s="718">
        <v>44766</v>
      </c>
      <c r="I182" s="720">
        <v>0.54166666666666663</v>
      </c>
      <c r="J182" s="737" t="s">
        <v>113</v>
      </c>
      <c r="K182" s="720"/>
      <c r="L182" s="18">
        <v>14017779</v>
      </c>
      <c r="M182" s="718">
        <v>44533</v>
      </c>
      <c r="N182" s="928" t="s">
        <v>2595</v>
      </c>
      <c r="O182" s="927">
        <v>43700</v>
      </c>
      <c r="P182" s="898"/>
      <c r="Q182" s="1003"/>
      <c r="R182" s="1004"/>
      <c r="S182" s="1003"/>
      <c r="T182" s="565"/>
      <c r="V182" s="554"/>
      <c r="Y182" s="531"/>
    </row>
    <row r="183" spans="1:25" ht="36.75" customHeight="1" x14ac:dyDescent="0.25">
      <c r="A183" s="1">
        <v>1138</v>
      </c>
      <c r="B183" s="1"/>
      <c r="C183" s="1" t="s">
        <v>2648</v>
      </c>
      <c r="D183" s="1" t="s">
        <v>35</v>
      </c>
      <c r="E183" s="1158" t="s">
        <v>261</v>
      </c>
      <c r="F183" s="19">
        <v>44739</v>
      </c>
      <c r="G183" s="769">
        <v>0.45833333333333331</v>
      </c>
      <c r="H183" s="21">
        <v>44747</v>
      </c>
      <c r="I183" s="729">
        <v>0.625</v>
      </c>
      <c r="J183" s="730" t="s">
        <v>113</v>
      </c>
      <c r="K183" s="769"/>
      <c r="L183" s="1">
        <v>14017779</v>
      </c>
      <c r="M183" s="19">
        <v>44533</v>
      </c>
      <c r="N183" s="935" t="s">
        <v>2595</v>
      </c>
      <c r="O183" s="209">
        <v>43700</v>
      </c>
      <c r="P183" s="898"/>
      <c r="Q183" s="1003"/>
      <c r="R183" s="1004"/>
      <c r="S183" s="1003"/>
      <c r="T183" s="565"/>
      <c r="Y183" s="531"/>
    </row>
    <row r="184" spans="1:25" ht="49.5" customHeight="1" x14ac:dyDescent="0.25">
      <c r="A184" s="1">
        <v>1070</v>
      </c>
      <c r="B184" s="1"/>
      <c r="C184" s="1" t="s">
        <v>2648</v>
      </c>
      <c r="D184" s="1" t="s">
        <v>35</v>
      </c>
      <c r="E184" s="1158" t="s">
        <v>261</v>
      </c>
      <c r="F184" s="19">
        <v>44727</v>
      </c>
      <c r="G184" s="769">
        <v>0.79166666666666663</v>
      </c>
      <c r="H184" s="21">
        <v>44735</v>
      </c>
      <c r="I184" s="729">
        <v>0.58333333333333337</v>
      </c>
      <c r="J184" s="730" t="s">
        <v>113</v>
      </c>
      <c r="K184" s="769"/>
      <c r="L184" s="1">
        <v>14017779</v>
      </c>
      <c r="M184" s="19">
        <v>44533</v>
      </c>
      <c r="N184" s="935" t="s">
        <v>2595</v>
      </c>
      <c r="O184" s="209">
        <v>43700</v>
      </c>
      <c r="P184" s="898"/>
      <c r="Q184" s="1003"/>
      <c r="R184" s="1004"/>
      <c r="S184" s="1711"/>
      <c r="T184" s="565"/>
      <c r="U184" s="545" t="s">
        <v>3300</v>
      </c>
      <c r="Y184" s="531"/>
    </row>
    <row r="185" spans="1:25" s="546" customFormat="1" ht="39" customHeight="1" x14ac:dyDescent="0.25">
      <c r="A185" s="1267">
        <v>6231</v>
      </c>
      <c r="B185" s="186"/>
      <c r="C185" s="186" t="s">
        <v>6223</v>
      </c>
      <c r="D185" s="186" t="s">
        <v>412</v>
      </c>
      <c r="E185" s="1156" t="s">
        <v>276</v>
      </c>
      <c r="F185" s="710">
        <v>45462</v>
      </c>
      <c r="G185" s="711">
        <v>0.95833333333333337</v>
      </c>
      <c r="H185" s="710">
        <v>45469</v>
      </c>
      <c r="I185" s="711">
        <v>0.70833333333333337</v>
      </c>
      <c r="J185" s="713" t="s">
        <v>864</v>
      </c>
      <c r="K185" s="710">
        <v>29518</v>
      </c>
      <c r="L185" s="929" t="s">
        <v>6224</v>
      </c>
      <c r="M185" s="21">
        <v>43561</v>
      </c>
      <c r="N185" s="926" t="s">
        <v>6225</v>
      </c>
      <c r="O185" s="927">
        <v>39746</v>
      </c>
      <c r="P185" s="898"/>
      <c r="Q185" s="1003"/>
      <c r="R185" s="1004"/>
      <c r="S185" s="1003"/>
      <c r="T185" s="565"/>
      <c r="U185" s="156" t="s">
        <v>6226</v>
      </c>
      <c r="V185" s="550" t="s">
        <v>6746</v>
      </c>
      <c r="W185" s="156"/>
    </row>
    <row r="186" spans="1:25" s="546" customFormat="1" ht="39" customHeight="1" x14ac:dyDescent="0.25">
      <c r="A186" s="186">
        <v>4659</v>
      </c>
      <c r="B186" s="186"/>
      <c r="C186" s="186" t="s">
        <v>6223</v>
      </c>
      <c r="D186" s="186" t="s">
        <v>412</v>
      </c>
      <c r="E186" s="1156" t="s">
        <v>342</v>
      </c>
      <c r="F186" s="710">
        <v>45434</v>
      </c>
      <c r="G186" s="711">
        <v>0.41666666666666669</v>
      </c>
      <c r="H186" s="710">
        <v>45435</v>
      </c>
      <c r="I186" s="711">
        <v>0.5625</v>
      </c>
      <c r="J186" s="728" t="s">
        <v>940</v>
      </c>
      <c r="K186" s="710">
        <v>29518</v>
      </c>
      <c r="L186" s="929" t="s">
        <v>6224</v>
      </c>
      <c r="M186" s="21">
        <v>43561</v>
      </c>
      <c r="N186" s="926" t="s">
        <v>6225</v>
      </c>
      <c r="O186" s="927">
        <v>39746</v>
      </c>
      <c r="P186" s="892" t="s">
        <v>5664</v>
      </c>
      <c r="Q186" s="884"/>
      <c r="R186" s="1008"/>
      <c r="S186" s="884">
        <v>74077</v>
      </c>
      <c r="T186" s="527"/>
      <c r="U186" s="618" t="s">
        <v>6226</v>
      </c>
      <c r="V186" s="550"/>
      <c r="W186" s="156"/>
    </row>
    <row r="187" spans="1:25" s="546" customFormat="1" ht="39" customHeight="1" x14ac:dyDescent="0.25">
      <c r="A187" s="186">
        <v>5862</v>
      </c>
      <c r="B187" s="186"/>
      <c r="C187" s="186" t="s">
        <v>6223</v>
      </c>
      <c r="D187" s="186" t="s">
        <v>412</v>
      </c>
      <c r="E187" s="1156" t="s">
        <v>342</v>
      </c>
      <c r="F187" s="710">
        <v>45426</v>
      </c>
      <c r="G187" s="711">
        <v>0.85416666666666663</v>
      </c>
      <c r="H187" s="710">
        <v>45434</v>
      </c>
      <c r="I187" s="711">
        <v>0.41666666666666669</v>
      </c>
      <c r="J187" s="728" t="s">
        <v>6479</v>
      </c>
      <c r="K187" s="710">
        <v>29518</v>
      </c>
      <c r="L187" s="929" t="s">
        <v>6224</v>
      </c>
      <c r="M187" s="21">
        <v>43561</v>
      </c>
      <c r="N187" s="926" t="s">
        <v>6225</v>
      </c>
      <c r="O187" s="927">
        <v>39746</v>
      </c>
      <c r="P187" s="892" t="s">
        <v>5664</v>
      </c>
      <c r="Q187" s="884"/>
      <c r="R187" s="1008"/>
      <c r="S187" s="884">
        <v>74077</v>
      </c>
      <c r="T187" s="527"/>
      <c r="U187" s="545" t="s">
        <v>6226</v>
      </c>
      <c r="V187" s="550"/>
      <c r="W187" s="156"/>
    </row>
    <row r="188" spans="1:25" s="546" customFormat="1" ht="49.5" customHeight="1" x14ac:dyDescent="0.25">
      <c r="A188" s="186">
        <v>4762</v>
      </c>
      <c r="B188" s="186"/>
      <c r="C188" s="186" t="s">
        <v>6223</v>
      </c>
      <c r="D188" s="186" t="s">
        <v>29</v>
      </c>
      <c r="E188" s="1156" t="s">
        <v>3700</v>
      </c>
      <c r="F188" s="710">
        <v>45413</v>
      </c>
      <c r="G188" s="711">
        <v>0.41666666666666669</v>
      </c>
      <c r="H188" s="710">
        <v>45427</v>
      </c>
      <c r="I188" s="711">
        <v>0.41666666666666669</v>
      </c>
      <c r="J188" s="728" t="s">
        <v>78</v>
      </c>
      <c r="K188" s="710">
        <v>29518</v>
      </c>
      <c r="L188" s="929" t="s">
        <v>6224</v>
      </c>
      <c r="M188" s="21">
        <v>43561</v>
      </c>
      <c r="N188" s="926" t="s">
        <v>6225</v>
      </c>
      <c r="O188" s="927">
        <v>39746</v>
      </c>
      <c r="P188" s="892" t="s">
        <v>6407</v>
      </c>
      <c r="Q188" s="884"/>
      <c r="R188" s="1011"/>
      <c r="S188" s="884"/>
      <c r="T188" s="527"/>
      <c r="U188" s="545" t="s">
        <v>6226</v>
      </c>
      <c r="V188" s="550"/>
      <c r="W188" s="156"/>
    </row>
    <row r="189" spans="1:25" s="546" customFormat="1" ht="60" customHeight="1" x14ac:dyDescent="0.25">
      <c r="A189" s="186">
        <v>4248</v>
      </c>
      <c r="B189" s="186"/>
      <c r="C189" s="4" t="s">
        <v>2125</v>
      </c>
      <c r="D189" s="4" t="s">
        <v>22</v>
      </c>
      <c r="E189" s="1156" t="s">
        <v>23</v>
      </c>
      <c r="F189" s="725">
        <v>45348</v>
      </c>
      <c r="G189" s="720">
        <v>0.83333333333333337</v>
      </c>
      <c r="H189" s="725">
        <v>45349</v>
      </c>
      <c r="I189" s="720">
        <v>0.83333333333333337</v>
      </c>
      <c r="J189" s="728" t="s">
        <v>797</v>
      </c>
      <c r="K189" s="725">
        <v>29518</v>
      </c>
      <c r="L189" s="929">
        <v>6813598</v>
      </c>
      <c r="M189" s="19">
        <v>43574</v>
      </c>
      <c r="N189" s="725" t="s">
        <v>2126</v>
      </c>
      <c r="O189" s="932">
        <v>39746</v>
      </c>
      <c r="P189" s="892" t="s">
        <v>4861</v>
      </c>
      <c r="Q189" s="196"/>
      <c r="R189" s="1002"/>
      <c r="S189" s="194"/>
      <c r="T189" s="563"/>
      <c r="U189" s="545" t="s">
        <v>5429</v>
      </c>
      <c r="V189" s="544"/>
      <c r="W189" s="156"/>
    </row>
    <row r="190" spans="1:25" s="546" customFormat="1" ht="45.75" customHeight="1" x14ac:dyDescent="0.25">
      <c r="A190" s="186">
        <v>4161</v>
      </c>
      <c r="B190" s="186"/>
      <c r="C190" s="4" t="s">
        <v>2125</v>
      </c>
      <c r="D190" s="4" t="s">
        <v>22</v>
      </c>
      <c r="E190" s="1156" t="s">
        <v>364</v>
      </c>
      <c r="F190" s="725">
        <v>45332</v>
      </c>
      <c r="G190" s="720">
        <v>0.86458333333333337</v>
      </c>
      <c r="H190" s="725">
        <v>45338</v>
      </c>
      <c r="I190" s="720">
        <v>0.41666666666666669</v>
      </c>
      <c r="J190" s="728" t="s">
        <v>864</v>
      </c>
      <c r="K190" s="725">
        <v>29518</v>
      </c>
      <c r="L190" s="929">
        <v>6813598</v>
      </c>
      <c r="M190" s="19">
        <v>43574</v>
      </c>
      <c r="N190" s="725" t="s">
        <v>2126</v>
      </c>
      <c r="O190" s="932">
        <v>39746</v>
      </c>
      <c r="P190" s="892" t="s">
        <v>5142</v>
      </c>
      <c r="Q190" s="196"/>
      <c r="R190" s="1017"/>
      <c r="S190" s="1720">
        <v>112550</v>
      </c>
      <c r="T190" s="563"/>
      <c r="U190" s="545" t="s">
        <v>5429</v>
      </c>
      <c r="V190" s="646" t="s">
        <v>745</v>
      </c>
      <c r="W190" s="156"/>
    </row>
    <row r="191" spans="1:25" s="546" customFormat="1" ht="45.75" customHeight="1" x14ac:dyDescent="0.25">
      <c r="A191" s="4">
        <v>1800</v>
      </c>
      <c r="B191" s="4"/>
      <c r="C191" s="4" t="s">
        <v>2125</v>
      </c>
      <c r="D191" s="4" t="s">
        <v>76</v>
      </c>
      <c r="E191" s="1156" t="s">
        <v>60</v>
      </c>
      <c r="F191" s="725">
        <v>44961</v>
      </c>
      <c r="G191" s="720">
        <v>0.47916666666666669</v>
      </c>
      <c r="H191" s="725">
        <v>44962</v>
      </c>
      <c r="I191" s="720">
        <v>0.58333333333333337</v>
      </c>
      <c r="J191" s="728" t="s">
        <v>797</v>
      </c>
      <c r="K191" s="725">
        <v>29518</v>
      </c>
      <c r="L191" s="929">
        <v>6813598</v>
      </c>
      <c r="M191" s="19">
        <v>43574</v>
      </c>
      <c r="N191" s="725" t="s">
        <v>2126</v>
      </c>
      <c r="O191" s="932">
        <v>39746</v>
      </c>
      <c r="P191" s="892">
        <v>90</v>
      </c>
      <c r="Q191" s="194"/>
      <c r="R191" s="1033"/>
      <c r="S191" s="1720"/>
      <c r="T191" s="563"/>
      <c r="U191" s="545"/>
      <c r="V191" s="555" t="s">
        <v>745</v>
      </c>
      <c r="W191" s="156"/>
    </row>
    <row r="192" spans="1:25" s="546" customFormat="1" ht="45.75" hidden="1" customHeight="1" x14ac:dyDescent="0.3">
      <c r="A192" s="1267">
        <v>4988</v>
      </c>
      <c r="B192" s="754"/>
      <c r="C192" s="4" t="s">
        <v>1271</v>
      </c>
      <c r="D192" s="186" t="s">
        <v>193</v>
      </c>
      <c r="E192" s="1161" t="s">
        <v>194</v>
      </c>
      <c r="F192" s="710">
        <v>45511</v>
      </c>
      <c r="G192" s="711">
        <v>0.8125</v>
      </c>
      <c r="H192" s="710">
        <v>45537</v>
      </c>
      <c r="I192" s="711">
        <v>0.8125</v>
      </c>
      <c r="J192" s="713" t="s">
        <v>145</v>
      </c>
      <c r="K192" s="725">
        <v>31444</v>
      </c>
      <c r="L192" s="929" t="s">
        <v>1272</v>
      </c>
      <c r="M192" s="19">
        <v>42954</v>
      </c>
      <c r="N192" s="931">
        <v>130494100445</v>
      </c>
      <c r="O192" s="932">
        <v>41372</v>
      </c>
      <c r="P192" s="898"/>
      <c r="Q192" s="1022"/>
      <c r="R192" s="1023"/>
      <c r="S192" s="1703"/>
      <c r="T192" s="568"/>
      <c r="U192" s="614" t="s">
        <v>458</v>
      </c>
      <c r="V192" s="555"/>
      <c r="W192" s="156"/>
    </row>
    <row r="193" spans="1:25" s="546" customFormat="1" ht="45.75" hidden="1" customHeight="1" x14ac:dyDescent="0.3">
      <c r="A193" s="1267">
        <v>6119</v>
      </c>
      <c r="B193" s="754"/>
      <c r="C193" s="4" t="s">
        <v>1271</v>
      </c>
      <c r="D193" s="1" t="s">
        <v>4053</v>
      </c>
      <c r="E193" s="1156" t="s">
        <v>3852</v>
      </c>
      <c r="F193" s="21">
        <v>45455</v>
      </c>
      <c r="G193" s="729">
        <v>0.58333333333333337</v>
      </c>
      <c r="H193" s="21">
        <v>45462</v>
      </c>
      <c r="I193" s="722">
        <v>0.58333333333333337</v>
      </c>
      <c r="J193" s="755" t="s">
        <v>85</v>
      </c>
      <c r="K193" s="725">
        <v>31444</v>
      </c>
      <c r="L193" s="929" t="s">
        <v>1272</v>
      </c>
      <c r="M193" s="19">
        <v>42954</v>
      </c>
      <c r="N193" s="931">
        <v>130494100445</v>
      </c>
      <c r="O193" s="932">
        <v>41372</v>
      </c>
      <c r="P193" s="892" t="s">
        <v>6735</v>
      </c>
      <c r="Q193" s="196" t="s">
        <v>6760</v>
      </c>
      <c r="R193" s="1002"/>
      <c r="S193" s="1720"/>
      <c r="T193" s="563"/>
      <c r="U193" s="614" t="s">
        <v>458</v>
      </c>
      <c r="V193" s="555"/>
      <c r="W193" s="156"/>
    </row>
    <row r="194" spans="1:25" ht="45" hidden="1" customHeight="1" x14ac:dyDescent="0.3">
      <c r="A194" s="4">
        <v>3402</v>
      </c>
      <c r="C194" s="4" t="s">
        <v>1271</v>
      </c>
      <c r="D194" s="1" t="s">
        <v>4053</v>
      </c>
      <c r="E194" s="1156" t="s">
        <v>3852</v>
      </c>
      <c r="F194" s="21">
        <v>45205</v>
      </c>
      <c r="G194" s="729">
        <v>0.5</v>
      </c>
      <c r="H194" s="21">
        <v>45209</v>
      </c>
      <c r="I194" s="722">
        <v>0.5</v>
      </c>
      <c r="J194" s="755" t="s">
        <v>162</v>
      </c>
      <c r="K194" s="725">
        <v>31444</v>
      </c>
      <c r="L194" s="929" t="s">
        <v>1272</v>
      </c>
      <c r="M194" s="19">
        <v>42954</v>
      </c>
      <c r="N194" s="931">
        <v>130494100445</v>
      </c>
      <c r="O194" s="932">
        <v>41372</v>
      </c>
      <c r="P194" s="892">
        <v>320</v>
      </c>
      <c r="R194" s="1017"/>
      <c r="U194" s="614" t="s">
        <v>458</v>
      </c>
    </row>
    <row r="195" spans="1:25" ht="63" hidden="1" customHeight="1" x14ac:dyDescent="0.3">
      <c r="A195" s="4">
        <v>2415</v>
      </c>
      <c r="C195" s="4" t="s">
        <v>1271</v>
      </c>
      <c r="D195" s="1" t="s">
        <v>412</v>
      </c>
      <c r="E195" s="1156" t="s">
        <v>153</v>
      </c>
      <c r="F195" s="19">
        <v>45059</v>
      </c>
      <c r="G195" s="769">
        <v>0.78125</v>
      </c>
      <c r="H195" s="19">
        <v>45062</v>
      </c>
      <c r="I195" s="744">
        <v>0.78125</v>
      </c>
      <c r="J195" s="755" t="s">
        <v>449</v>
      </c>
      <c r="K195" s="725">
        <v>31444</v>
      </c>
      <c r="L195" s="929" t="s">
        <v>1272</v>
      </c>
      <c r="M195" s="19">
        <v>42954</v>
      </c>
      <c r="N195" s="931">
        <v>130494100445</v>
      </c>
      <c r="O195" s="932">
        <v>41372</v>
      </c>
      <c r="P195" s="892">
        <v>200</v>
      </c>
      <c r="R195" s="1017"/>
      <c r="U195" s="614" t="s">
        <v>458</v>
      </c>
      <c r="Y195" s="531"/>
    </row>
    <row r="196" spans="1:25" s="546" customFormat="1" ht="60" hidden="1" customHeight="1" x14ac:dyDescent="0.3">
      <c r="A196" s="4">
        <v>1900</v>
      </c>
      <c r="B196" s="750"/>
      <c r="C196" s="4" t="s">
        <v>1271</v>
      </c>
      <c r="D196" s="1" t="s">
        <v>657</v>
      </c>
      <c r="E196" s="1156" t="s">
        <v>521</v>
      </c>
      <c r="F196" s="19">
        <v>44987</v>
      </c>
      <c r="G196" s="769">
        <v>0.77430555555555547</v>
      </c>
      <c r="H196" s="19">
        <v>44993</v>
      </c>
      <c r="I196" s="744">
        <v>0.77430555555555547</v>
      </c>
      <c r="J196" s="755" t="s">
        <v>864</v>
      </c>
      <c r="K196" s="725">
        <v>31444</v>
      </c>
      <c r="L196" s="929" t="s">
        <v>1272</v>
      </c>
      <c r="M196" s="19">
        <v>42954</v>
      </c>
      <c r="N196" s="931">
        <v>130494100445</v>
      </c>
      <c r="O196" s="932">
        <v>41372</v>
      </c>
      <c r="P196" s="1019">
        <v>450</v>
      </c>
      <c r="Q196" s="194"/>
      <c r="R196" s="1017"/>
      <c r="S196" s="194"/>
      <c r="T196" s="563"/>
      <c r="U196" s="614" t="s">
        <v>458</v>
      </c>
      <c r="V196" s="555"/>
      <c r="W196" s="156"/>
    </row>
    <row r="197" spans="1:25" s="546" customFormat="1" ht="60" hidden="1" customHeight="1" x14ac:dyDescent="0.3">
      <c r="A197" s="4">
        <v>1893</v>
      </c>
      <c r="B197" s="750"/>
      <c r="C197" s="4" t="s">
        <v>1271</v>
      </c>
      <c r="D197" s="1" t="s">
        <v>35</v>
      </c>
      <c r="E197" s="1156" t="s">
        <v>112</v>
      </c>
      <c r="F197" s="19">
        <v>44973</v>
      </c>
      <c r="G197" s="769">
        <v>0.91666666666666663</v>
      </c>
      <c r="H197" s="19">
        <v>44977</v>
      </c>
      <c r="I197" s="722">
        <v>0.91666666666666663</v>
      </c>
      <c r="J197" s="755" t="s">
        <v>162</v>
      </c>
      <c r="K197" s="725">
        <v>31444</v>
      </c>
      <c r="L197" s="929" t="s">
        <v>1272</v>
      </c>
      <c r="M197" s="19">
        <v>42954</v>
      </c>
      <c r="N197" s="931">
        <v>130494100445</v>
      </c>
      <c r="O197" s="932">
        <v>41372</v>
      </c>
      <c r="P197" s="1019">
        <v>320</v>
      </c>
      <c r="Q197" s="194"/>
      <c r="R197" s="1033"/>
      <c r="S197" s="194"/>
      <c r="T197" s="563"/>
      <c r="U197" s="614" t="s">
        <v>458</v>
      </c>
      <c r="V197" s="555"/>
      <c r="W197" s="156"/>
    </row>
    <row r="198" spans="1:25" ht="30.75" customHeight="1" x14ac:dyDescent="0.25">
      <c r="A198" s="186">
        <v>4815</v>
      </c>
      <c r="B198" s="186"/>
      <c r="C198" s="186" t="s">
        <v>6302</v>
      </c>
      <c r="D198" s="186" t="s">
        <v>35</v>
      </c>
      <c r="E198" s="1156" t="s">
        <v>119</v>
      </c>
      <c r="F198" s="710">
        <v>45419</v>
      </c>
      <c r="G198" s="711">
        <v>0.33333333333333331</v>
      </c>
      <c r="H198" s="710">
        <v>45423</v>
      </c>
      <c r="I198" s="711">
        <v>0.5</v>
      </c>
      <c r="J198" s="728" t="s">
        <v>162</v>
      </c>
      <c r="K198" s="710">
        <v>29518</v>
      </c>
      <c r="L198" s="734" t="s">
        <v>6224</v>
      </c>
      <c r="M198" s="19">
        <v>43561</v>
      </c>
      <c r="N198" s="734" t="s">
        <v>6225</v>
      </c>
      <c r="O198" s="920">
        <v>39746</v>
      </c>
      <c r="P198" s="892" t="s">
        <v>5202</v>
      </c>
      <c r="Q198" s="196"/>
      <c r="R198" s="1017"/>
      <c r="S198" s="196"/>
      <c r="T198" s="579"/>
      <c r="U198" s="545" t="s">
        <v>5429</v>
      </c>
      <c r="V198" s="544" t="s">
        <v>6303</v>
      </c>
      <c r="Y198" s="531"/>
    </row>
    <row r="199" spans="1:25" ht="63" customHeight="1" x14ac:dyDescent="0.25">
      <c r="A199" s="707"/>
      <c r="B199" s="707">
        <v>24902579</v>
      </c>
      <c r="C199" s="735" t="s">
        <v>1244</v>
      </c>
      <c r="D199" s="707" t="s">
        <v>35</v>
      </c>
      <c r="E199" s="1156" t="s">
        <v>7329</v>
      </c>
      <c r="F199" s="708">
        <v>45571</v>
      </c>
      <c r="G199" s="709">
        <v>0.75</v>
      </c>
      <c r="H199" s="708">
        <v>45572</v>
      </c>
      <c r="I199" s="709">
        <v>0.75</v>
      </c>
      <c r="J199" s="732" t="s">
        <v>179</v>
      </c>
      <c r="K199" s="741">
        <v>31369</v>
      </c>
      <c r="L199" s="775" t="s">
        <v>1245</v>
      </c>
      <c r="M199" s="741">
        <v>44623</v>
      </c>
      <c r="N199" s="775" t="s">
        <v>1246</v>
      </c>
      <c r="O199" s="930">
        <v>41753</v>
      </c>
      <c r="P199" s="1216"/>
      <c r="Q199" s="1054" t="s">
        <v>7379</v>
      </c>
      <c r="R199" s="1034"/>
      <c r="S199" s="907"/>
      <c r="T199" s="592"/>
      <c r="U199" s="593" t="s">
        <v>7219</v>
      </c>
      <c r="V199" s="592"/>
      <c r="W199" s="594"/>
      <c r="Y199" s="531"/>
    </row>
    <row r="200" spans="1:25" s="546" customFormat="1" ht="54.75" customHeight="1" x14ac:dyDescent="0.25">
      <c r="A200" s="1266">
        <v>5425</v>
      </c>
      <c r="B200" s="707">
        <v>24902579</v>
      </c>
      <c r="C200" s="735" t="s">
        <v>1244</v>
      </c>
      <c r="D200" s="707" t="s">
        <v>35</v>
      </c>
      <c r="E200" s="1156" t="s">
        <v>7329</v>
      </c>
      <c r="F200" s="708">
        <v>45568</v>
      </c>
      <c r="G200" s="709">
        <v>0.75</v>
      </c>
      <c r="H200" s="708">
        <v>45571</v>
      </c>
      <c r="I200" s="709">
        <v>0.75</v>
      </c>
      <c r="J200" s="732" t="s">
        <v>8128</v>
      </c>
      <c r="K200" s="741">
        <v>31369</v>
      </c>
      <c r="L200" s="775" t="s">
        <v>1245</v>
      </c>
      <c r="M200" s="741">
        <v>44623</v>
      </c>
      <c r="N200" s="775" t="s">
        <v>1246</v>
      </c>
      <c r="O200" s="930" t="s">
        <v>8527</v>
      </c>
      <c r="P200" s="1005" t="s">
        <v>640</v>
      </c>
      <c r="Q200" s="905"/>
      <c r="R200" s="1034"/>
      <c r="S200" s="907"/>
      <c r="T200" s="592"/>
      <c r="U200" s="593" t="s">
        <v>7219</v>
      </c>
      <c r="V200" s="592"/>
      <c r="W200" s="594"/>
    </row>
    <row r="201" spans="1:25" s="546" customFormat="1" ht="54.75" customHeight="1" x14ac:dyDescent="0.25">
      <c r="A201" s="1266">
        <v>5336</v>
      </c>
      <c r="B201" s="707">
        <v>24902579</v>
      </c>
      <c r="C201" s="735" t="s">
        <v>1244</v>
      </c>
      <c r="D201" s="707" t="s">
        <v>35</v>
      </c>
      <c r="E201" s="1156" t="s">
        <v>7329</v>
      </c>
      <c r="F201" s="708">
        <v>45559</v>
      </c>
      <c r="G201" s="709">
        <v>0.75</v>
      </c>
      <c r="H201" s="708">
        <v>45568</v>
      </c>
      <c r="I201" s="709">
        <v>0.75</v>
      </c>
      <c r="J201" s="1353" t="s">
        <v>1480</v>
      </c>
      <c r="K201" s="741">
        <v>31369</v>
      </c>
      <c r="L201" s="775" t="s">
        <v>1245</v>
      </c>
      <c r="M201" s="741">
        <v>44623</v>
      </c>
      <c r="N201" s="775" t="s">
        <v>1246</v>
      </c>
      <c r="O201" s="930">
        <v>41753</v>
      </c>
      <c r="P201" s="1054"/>
      <c r="Q201" s="905"/>
      <c r="R201" s="1034"/>
      <c r="S201" s="907"/>
      <c r="T201" s="592"/>
      <c r="U201" s="539"/>
      <c r="V201" s="527" t="s">
        <v>6794</v>
      </c>
      <c r="W201" s="128"/>
    </row>
    <row r="202" spans="1:25" ht="65.25" customHeight="1" x14ac:dyDescent="0.25">
      <c r="A202" s="1227">
        <v>4945</v>
      </c>
      <c r="B202" s="707">
        <v>24902579</v>
      </c>
      <c r="C202" s="735" t="s">
        <v>1244</v>
      </c>
      <c r="D202" s="707" t="s">
        <v>35</v>
      </c>
      <c r="E202" s="1156" t="s">
        <v>313</v>
      </c>
      <c r="F202" s="708">
        <v>45507</v>
      </c>
      <c r="G202" s="709">
        <v>0.46875</v>
      </c>
      <c r="H202" s="708">
        <v>45507</v>
      </c>
      <c r="I202" s="709">
        <v>0.91666666666666663</v>
      </c>
      <c r="J202" s="732" t="s">
        <v>797</v>
      </c>
      <c r="K202" s="741">
        <v>31369</v>
      </c>
      <c r="L202" s="775" t="s">
        <v>1245</v>
      </c>
      <c r="M202" s="741">
        <v>44623</v>
      </c>
      <c r="N202" s="775" t="s">
        <v>1246</v>
      </c>
      <c r="O202" s="930">
        <v>41753</v>
      </c>
      <c r="P202" s="902" t="s">
        <v>5193</v>
      </c>
      <c r="Q202" s="905"/>
      <c r="R202" s="1034"/>
      <c r="S202" s="907"/>
      <c r="T202" s="592"/>
      <c r="U202" s="593" t="s">
        <v>7219</v>
      </c>
      <c r="V202" s="592"/>
      <c r="W202" s="594"/>
    </row>
    <row r="203" spans="1:25" ht="56.25" customHeight="1" x14ac:dyDescent="0.25">
      <c r="A203" s="1266">
        <v>6303</v>
      </c>
      <c r="B203" s="707">
        <v>24902579</v>
      </c>
      <c r="C203" s="735" t="s">
        <v>1244</v>
      </c>
      <c r="D203" s="707" t="s">
        <v>29</v>
      </c>
      <c r="E203" s="1156" t="s">
        <v>205</v>
      </c>
      <c r="F203" s="708">
        <v>45475</v>
      </c>
      <c r="G203" s="709">
        <v>0.83333333333333337</v>
      </c>
      <c r="H203" s="708">
        <v>45480</v>
      </c>
      <c r="I203" s="709">
        <v>0.83333333333333337</v>
      </c>
      <c r="J203" s="732" t="s">
        <v>336</v>
      </c>
      <c r="K203" s="741">
        <v>31369</v>
      </c>
      <c r="L203" s="775" t="s">
        <v>1245</v>
      </c>
      <c r="M203" s="741">
        <v>44623</v>
      </c>
      <c r="N203" s="775" t="s">
        <v>1246</v>
      </c>
      <c r="O203" s="930">
        <v>41753</v>
      </c>
      <c r="P203" s="902" t="s">
        <v>5732</v>
      </c>
      <c r="Q203" s="905"/>
      <c r="R203" s="1034"/>
      <c r="S203" s="907"/>
      <c r="T203" s="592"/>
      <c r="U203" s="593"/>
      <c r="V203" s="592"/>
      <c r="W203" s="594"/>
      <c r="Y203" s="531"/>
    </row>
    <row r="204" spans="1:25" ht="56.25" customHeight="1" x14ac:dyDescent="0.25">
      <c r="A204" s="707">
        <v>4646</v>
      </c>
      <c r="B204" s="707">
        <v>24902579</v>
      </c>
      <c r="C204" s="735" t="s">
        <v>1244</v>
      </c>
      <c r="D204" s="707" t="s">
        <v>4053</v>
      </c>
      <c r="E204" s="1156" t="s">
        <v>3852</v>
      </c>
      <c r="F204" s="708">
        <v>45404</v>
      </c>
      <c r="G204" s="709">
        <v>0.4826388888888889</v>
      </c>
      <c r="H204" s="708">
        <v>45409</v>
      </c>
      <c r="I204" s="709">
        <v>0.5</v>
      </c>
      <c r="J204" s="732" t="s">
        <v>277</v>
      </c>
      <c r="K204" s="741">
        <v>31369</v>
      </c>
      <c r="L204" s="775" t="s">
        <v>1245</v>
      </c>
      <c r="M204" s="741">
        <v>44623</v>
      </c>
      <c r="N204" s="775" t="s">
        <v>1246</v>
      </c>
      <c r="O204" s="930">
        <v>41753</v>
      </c>
      <c r="P204" s="902" t="s">
        <v>6209</v>
      </c>
      <c r="Q204" s="1067" t="s">
        <v>5573</v>
      </c>
      <c r="R204" s="1068"/>
      <c r="S204" s="1029" t="s">
        <v>6127</v>
      </c>
      <c r="T204" s="592"/>
      <c r="U204" s="593"/>
      <c r="V204" s="592"/>
      <c r="W204" s="594"/>
      <c r="Y204" s="531"/>
    </row>
    <row r="205" spans="1:25" ht="56.25" customHeight="1" x14ac:dyDescent="0.35">
      <c r="A205" s="707">
        <v>4242</v>
      </c>
      <c r="B205" s="707">
        <v>24902579</v>
      </c>
      <c r="C205" s="735" t="s">
        <v>1244</v>
      </c>
      <c r="D205" s="735" t="s">
        <v>412</v>
      </c>
      <c r="E205" s="1156" t="s">
        <v>335</v>
      </c>
      <c r="F205" s="708">
        <v>45348</v>
      </c>
      <c r="G205" s="709">
        <v>0.375</v>
      </c>
      <c r="H205" s="708">
        <v>45350</v>
      </c>
      <c r="I205" s="709">
        <v>0.375</v>
      </c>
      <c r="J205" s="732" t="s">
        <v>709</v>
      </c>
      <c r="K205" s="741">
        <v>31369</v>
      </c>
      <c r="L205" s="775" t="s">
        <v>1245</v>
      </c>
      <c r="M205" s="741">
        <v>44623</v>
      </c>
      <c r="N205" s="775" t="s">
        <v>1246</v>
      </c>
      <c r="O205" s="930">
        <v>41753</v>
      </c>
      <c r="P205" s="902" t="s">
        <v>4863</v>
      </c>
      <c r="Q205" s="1067" t="s">
        <v>5573</v>
      </c>
      <c r="R205" s="1068"/>
      <c r="S205" s="1733"/>
      <c r="T205" s="592"/>
      <c r="U205" s="1237"/>
      <c r="V205" s="592"/>
      <c r="W205" s="594"/>
      <c r="Y205" s="531"/>
    </row>
    <row r="206" spans="1:25" ht="63" customHeight="1" x14ac:dyDescent="0.35">
      <c r="A206" s="735">
        <v>3202</v>
      </c>
      <c r="B206" s="735">
        <v>24902579</v>
      </c>
      <c r="C206" s="735" t="s">
        <v>1244</v>
      </c>
      <c r="D206" s="735" t="s">
        <v>143</v>
      </c>
      <c r="E206" s="1156" t="s">
        <v>871</v>
      </c>
      <c r="F206" s="708">
        <v>45174</v>
      </c>
      <c r="G206" s="709">
        <v>0.58333333333333337</v>
      </c>
      <c r="H206" s="708">
        <v>45178</v>
      </c>
      <c r="I206" s="709">
        <v>0.64583333333333337</v>
      </c>
      <c r="J206" s="732" t="s">
        <v>162</v>
      </c>
      <c r="K206" s="741">
        <v>31369</v>
      </c>
      <c r="L206" s="775" t="s">
        <v>1245</v>
      </c>
      <c r="M206" s="741">
        <v>44623</v>
      </c>
      <c r="N206" s="775" t="s">
        <v>1246</v>
      </c>
      <c r="O206" s="930">
        <v>41753</v>
      </c>
      <c r="P206" s="902">
        <v>400</v>
      </c>
      <c r="Q206" s="1067" t="s">
        <v>4051</v>
      </c>
      <c r="R206" s="1068"/>
      <c r="S206" s="894"/>
      <c r="T206" s="592"/>
      <c r="U206" s="593"/>
      <c r="V206" s="592"/>
      <c r="W206" s="594"/>
      <c r="Y206" s="531"/>
    </row>
    <row r="207" spans="1:25" ht="53.25" customHeight="1" x14ac:dyDescent="0.35">
      <c r="A207" s="735">
        <v>2420</v>
      </c>
      <c r="B207" s="735"/>
      <c r="C207" s="735" t="s">
        <v>1244</v>
      </c>
      <c r="D207" s="735" t="s">
        <v>35</v>
      </c>
      <c r="E207" s="1156" t="s">
        <v>298</v>
      </c>
      <c r="F207" s="741">
        <v>45061</v>
      </c>
      <c r="G207" s="740">
        <v>0.375</v>
      </c>
      <c r="H207" s="741">
        <v>45066</v>
      </c>
      <c r="I207" s="740">
        <v>0.625</v>
      </c>
      <c r="J207" s="751" t="s">
        <v>336</v>
      </c>
      <c r="K207" s="741">
        <v>31369</v>
      </c>
      <c r="L207" s="929" t="s">
        <v>1245</v>
      </c>
      <c r="M207" s="741">
        <v>44623</v>
      </c>
      <c r="N207" s="775" t="s">
        <v>1246</v>
      </c>
      <c r="O207" s="930">
        <v>41753</v>
      </c>
      <c r="P207" s="902">
        <v>540</v>
      </c>
      <c r="Q207" s="909"/>
      <c r="R207" s="1068"/>
      <c r="S207" s="895"/>
      <c r="T207" s="592" t="s">
        <v>1247</v>
      </c>
      <c r="U207" s="593"/>
      <c r="V207" s="592"/>
      <c r="W207" s="594"/>
      <c r="Y207" s="531"/>
    </row>
    <row r="208" spans="1:25" ht="63" customHeight="1" x14ac:dyDescent="0.25">
      <c r="A208" s="735">
        <v>2326</v>
      </c>
      <c r="B208" s="735"/>
      <c r="C208" s="735" t="s">
        <v>1244</v>
      </c>
      <c r="D208" s="735" t="s">
        <v>35</v>
      </c>
      <c r="E208" s="1156" t="s">
        <v>298</v>
      </c>
      <c r="F208" s="741">
        <v>45028</v>
      </c>
      <c r="G208" s="740">
        <v>0.44861111111111113</v>
      </c>
      <c r="H208" s="741">
        <v>45039</v>
      </c>
      <c r="I208" s="740">
        <v>0.875</v>
      </c>
      <c r="J208" s="751" t="s">
        <v>1538</v>
      </c>
      <c r="K208" s="741">
        <v>31369</v>
      </c>
      <c r="L208" s="929" t="s">
        <v>1245</v>
      </c>
      <c r="M208" s="741">
        <v>44623</v>
      </c>
      <c r="N208" s="775" t="s">
        <v>1246</v>
      </c>
      <c r="O208" s="930">
        <v>41753</v>
      </c>
      <c r="P208" s="902">
        <v>920</v>
      </c>
      <c r="Q208" s="909"/>
      <c r="R208" s="1068"/>
      <c r="S208" s="909"/>
      <c r="T208" s="592"/>
      <c r="U208" s="1237"/>
      <c r="V208" s="592"/>
      <c r="W208" s="594"/>
      <c r="Y208" s="531"/>
    </row>
    <row r="209" spans="1:25" ht="63" customHeight="1" x14ac:dyDescent="0.25">
      <c r="A209" s="186">
        <v>2124</v>
      </c>
      <c r="B209" s="186"/>
      <c r="C209" s="735" t="s">
        <v>1244</v>
      </c>
      <c r="D209" s="186" t="s">
        <v>412</v>
      </c>
      <c r="E209" s="1156" t="s">
        <v>131</v>
      </c>
      <c r="F209" s="725">
        <v>44993</v>
      </c>
      <c r="G209" s="720">
        <v>0.5</v>
      </c>
      <c r="H209" s="725">
        <v>45001</v>
      </c>
      <c r="I209" s="720">
        <v>0.5</v>
      </c>
      <c r="J209" s="728" t="s">
        <v>113</v>
      </c>
      <c r="K209" s="710">
        <v>31369</v>
      </c>
      <c r="L209" s="929" t="s">
        <v>1787</v>
      </c>
      <c r="M209" s="21">
        <v>44431</v>
      </c>
      <c r="N209" s="926" t="s">
        <v>1246</v>
      </c>
      <c r="O209" s="927">
        <v>41753</v>
      </c>
      <c r="P209" s="892">
        <v>550</v>
      </c>
      <c r="Q209" s="196"/>
      <c r="R209" s="1002"/>
      <c r="S209" s="196">
        <v>65987</v>
      </c>
      <c r="T209" s="533" t="s">
        <v>290</v>
      </c>
      <c r="U209" s="545" t="s">
        <v>1788</v>
      </c>
      <c r="V209" s="544"/>
      <c r="Y209" s="531"/>
    </row>
    <row r="210" spans="1:25" ht="63" customHeight="1" x14ac:dyDescent="0.25">
      <c r="A210" s="4">
        <v>1815</v>
      </c>
      <c r="B210" s="4">
        <v>24902579</v>
      </c>
      <c r="C210" s="735" t="s">
        <v>1244</v>
      </c>
      <c r="D210" s="4" t="s">
        <v>59</v>
      </c>
      <c r="E210" s="1156" t="s">
        <v>243</v>
      </c>
      <c r="F210" s="725">
        <v>44965</v>
      </c>
      <c r="G210" s="720">
        <v>0.52083333333333337</v>
      </c>
      <c r="H210" s="710">
        <v>44966</v>
      </c>
      <c r="I210" s="720">
        <v>0.52083333333333337</v>
      </c>
      <c r="J210" s="728" t="s">
        <v>2091</v>
      </c>
      <c r="K210" s="725">
        <v>31369</v>
      </c>
      <c r="L210" s="929">
        <v>7684948</v>
      </c>
      <c r="M210" s="19">
        <v>44431</v>
      </c>
      <c r="N210" s="931" t="s">
        <v>1246</v>
      </c>
      <c r="O210" s="932">
        <v>41753</v>
      </c>
      <c r="P210" s="892" t="s">
        <v>2092</v>
      </c>
      <c r="R210" s="1017"/>
      <c r="T210" s="563">
        <v>40036</v>
      </c>
      <c r="Y210" s="531"/>
    </row>
    <row r="211" spans="1:25" ht="60.75" customHeight="1" x14ac:dyDescent="0.25">
      <c r="A211" s="4">
        <v>1785</v>
      </c>
      <c r="B211" s="4">
        <v>24902579</v>
      </c>
      <c r="C211" s="735" t="s">
        <v>1244</v>
      </c>
      <c r="D211" s="4" t="s">
        <v>59</v>
      </c>
      <c r="E211" s="1156" t="s">
        <v>243</v>
      </c>
      <c r="F211" s="725">
        <v>44954</v>
      </c>
      <c r="G211" s="720">
        <v>0.52083333333333337</v>
      </c>
      <c r="H211" s="710">
        <v>44965</v>
      </c>
      <c r="I211" s="720">
        <v>0.52083333333333337</v>
      </c>
      <c r="J211" s="728" t="s">
        <v>789</v>
      </c>
      <c r="K211" s="725">
        <v>31369</v>
      </c>
      <c r="L211" s="929">
        <v>7684948</v>
      </c>
      <c r="M211" s="19">
        <v>44431</v>
      </c>
      <c r="N211" s="931" t="s">
        <v>1246</v>
      </c>
      <c r="O211" s="932">
        <v>41753</v>
      </c>
      <c r="P211" s="892">
        <v>750</v>
      </c>
      <c r="R211" s="1017"/>
      <c r="T211" s="563">
        <v>40036</v>
      </c>
    </row>
    <row r="212" spans="1:25" ht="60.75" hidden="1" customHeight="1" x14ac:dyDescent="0.25">
      <c r="A212" s="735">
        <v>3799</v>
      </c>
      <c r="B212" s="775" t="s">
        <v>4801</v>
      </c>
      <c r="C212" s="735" t="s">
        <v>4802</v>
      </c>
      <c r="D212" s="186" t="s">
        <v>143</v>
      </c>
      <c r="E212" s="1156" t="s">
        <v>189</v>
      </c>
      <c r="F212" s="710">
        <v>45267</v>
      </c>
      <c r="G212" s="711">
        <v>0.91666666666666663</v>
      </c>
      <c r="H212" s="710">
        <v>45282</v>
      </c>
      <c r="I212" s="711">
        <v>0.91666666666666663</v>
      </c>
      <c r="J212" s="728" t="s">
        <v>4835</v>
      </c>
      <c r="K212" s="741">
        <v>36592</v>
      </c>
      <c r="L212" s="775" t="s">
        <v>4803</v>
      </c>
      <c r="M212" s="741">
        <v>44440</v>
      </c>
      <c r="N212" s="933">
        <v>1509795496</v>
      </c>
      <c r="O212" s="930">
        <v>44022</v>
      </c>
      <c r="P212" s="902" t="s">
        <v>4944</v>
      </c>
      <c r="Q212" s="881"/>
      <c r="R212" s="1037"/>
      <c r="S212" s="881"/>
      <c r="T212" s="575"/>
      <c r="U212" s="649" t="s">
        <v>4804</v>
      </c>
      <c r="V212" s="544" t="s">
        <v>4836</v>
      </c>
      <c r="W212" s="594"/>
    </row>
    <row r="213" spans="1:25" ht="60.75" customHeight="1" x14ac:dyDescent="0.25">
      <c r="A213" s="20">
        <v>3842</v>
      </c>
      <c r="B213" s="3"/>
      <c r="C213" s="3" t="s">
        <v>4873</v>
      </c>
      <c r="D213" s="3" t="s">
        <v>35</v>
      </c>
      <c r="E213" s="1159" t="s">
        <v>264</v>
      </c>
      <c r="F213" s="714">
        <v>45274</v>
      </c>
      <c r="G213" s="715">
        <v>0.375</v>
      </c>
      <c r="H213" s="714">
        <v>45280</v>
      </c>
      <c r="I213" s="715">
        <v>0.45833333333333331</v>
      </c>
      <c r="J213" s="762" t="s">
        <v>734</v>
      </c>
      <c r="K213" s="19">
        <v>23999</v>
      </c>
      <c r="L213" s="921"/>
      <c r="N213" s="923" t="s">
        <v>4874</v>
      </c>
      <c r="O213" s="209">
        <v>44930</v>
      </c>
      <c r="P213" s="897"/>
      <c r="Q213" s="1009"/>
      <c r="R213" s="1004"/>
      <c r="S213" s="1003"/>
      <c r="T213" s="565"/>
      <c r="U213" s="564"/>
      <c r="V213" s="527"/>
    </row>
    <row r="214" spans="1:25" ht="60.75" customHeight="1" x14ac:dyDescent="0.25">
      <c r="A214" s="186">
        <v>1281</v>
      </c>
      <c r="B214" s="186">
        <v>58125259</v>
      </c>
      <c r="C214" s="186" t="s">
        <v>2817</v>
      </c>
      <c r="D214" s="186" t="s">
        <v>94</v>
      </c>
      <c r="E214" s="1156" t="s">
        <v>335</v>
      </c>
      <c r="F214" s="710">
        <v>44812</v>
      </c>
      <c r="G214" s="711">
        <v>0.76041666666666663</v>
      </c>
      <c r="H214" s="710">
        <v>44820</v>
      </c>
      <c r="I214" s="711">
        <v>0.76041666666666663</v>
      </c>
      <c r="J214" s="728" t="s">
        <v>2250</v>
      </c>
      <c r="K214" s="725">
        <v>34915</v>
      </c>
      <c r="L214" s="936">
        <v>6968850</v>
      </c>
      <c r="M214" s="710">
        <v>44291</v>
      </c>
      <c r="N214" s="734" t="s">
        <v>2818</v>
      </c>
      <c r="O214" s="920">
        <v>44582</v>
      </c>
      <c r="P214" s="892">
        <v>720</v>
      </c>
      <c r="Q214" s="884"/>
      <c r="R214" s="1008">
        <f>90*8</f>
        <v>720</v>
      </c>
      <c r="S214" s="884"/>
      <c r="T214" s="527" t="s">
        <v>2819</v>
      </c>
      <c r="V214" s="527"/>
    </row>
    <row r="215" spans="1:25" ht="60.75" customHeight="1" x14ac:dyDescent="0.25">
      <c r="A215" s="1267">
        <v>5180</v>
      </c>
      <c r="B215" s="270">
        <v>25134127</v>
      </c>
      <c r="C215" s="186" t="s">
        <v>7650</v>
      </c>
      <c r="D215" s="186" t="s">
        <v>193</v>
      </c>
      <c r="E215" s="1156" t="s">
        <v>194</v>
      </c>
      <c r="F215" s="718">
        <v>45538</v>
      </c>
      <c r="G215" s="719">
        <v>0.75347222222222221</v>
      </c>
      <c r="H215" s="718">
        <v>45548</v>
      </c>
      <c r="I215" s="719">
        <v>0.75347222222222221</v>
      </c>
      <c r="J215" s="737" t="s">
        <v>200</v>
      </c>
      <c r="K215" s="710">
        <v>33160</v>
      </c>
      <c r="L215" s="734" t="s">
        <v>7651</v>
      </c>
      <c r="M215" s="710">
        <v>42339</v>
      </c>
      <c r="N215" s="734" t="s">
        <v>7652</v>
      </c>
      <c r="O215" s="920">
        <v>41376</v>
      </c>
      <c r="P215" s="1019" t="s">
        <v>4982</v>
      </c>
      <c r="Q215" s="196"/>
      <c r="R215" s="1002"/>
      <c r="S215" s="1029" t="s">
        <v>7653</v>
      </c>
      <c r="V215" s="527"/>
    </row>
    <row r="216" spans="1:25" ht="60.75" customHeight="1" x14ac:dyDescent="0.25">
      <c r="A216" s="186">
        <v>4023</v>
      </c>
      <c r="B216" s="186">
        <v>58623199</v>
      </c>
      <c r="C216" s="186" t="s">
        <v>5145</v>
      </c>
      <c r="D216" s="20" t="s">
        <v>193</v>
      </c>
      <c r="E216" s="1156" t="s">
        <v>194</v>
      </c>
      <c r="F216" s="21">
        <v>45302</v>
      </c>
      <c r="G216" s="729">
        <v>0.375</v>
      </c>
      <c r="H216" s="710">
        <v>45306</v>
      </c>
      <c r="I216" s="711">
        <v>0.375</v>
      </c>
      <c r="J216" s="730" t="s">
        <v>162</v>
      </c>
      <c r="K216" s="725">
        <v>32246</v>
      </c>
      <c r="L216" s="929" t="s">
        <v>5146</v>
      </c>
      <c r="M216" s="19">
        <v>42053</v>
      </c>
      <c r="N216" s="929" t="s">
        <v>5147</v>
      </c>
      <c r="O216" s="932">
        <v>40716</v>
      </c>
      <c r="P216" s="888" t="s">
        <v>5148</v>
      </c>
      <c r="Q216" s="884"/>
      <c r="R216" s="1002"/>
      <c r="S216" s="196"/>
      <c r="T216" s="606" t="s">
        <v>5149</v>
      </c>
      <c r="U216" s="618"/>
      <c r="V216" s="544"/>
    </row>
    <row r="217" spans="1:25" s="546" customFormat="1" ht="90" customHeight="1" x14ac:dyDescent="0.25">
      <c r="A217" s="186">
        <v>4001</v>
      </c>
      <c r="B217" s="4">
        <v>28378633</v>
      </c>
      <c r="C217" s="4" t="s">
        <v>2196</v>
      </c>
      <c r="D217" s="4" t="s">
        <v>35</v>
      </c>
      <c r="E217" s="1156" t="s">
        <v>507</v>
      </c>
      <c r="F217" s="725">
        <v>45294</v>
      </c>
      <c r="G217" s="720">
        <v>0.80208333333333337</v>
      </c>
      <c r="H217" s="725">
        <v>45296</v>
      </c>
      <c r="I217" s="720">
        <v>0.79166666666666663</v>
      </c>
      <c r="J217" s="728" t="s">
        <v>330</v>
      </c>
      <c r="K217" s="725">
        <v>33206</v>
      </c>
      <c r="L217" s="929">
        <v>6913705</v>
      </c>
      <c r="M217" s="19">
        <v>42705</v>
      </c>
      <c r="N217" s="931" t="s">
        <v>2198</v>
      </c>
      <c r="O217" s="932">
        <v>41177</v>
      </c>
      <c r="P217" s="892" t="s">
        <v>5069</v>
      </c>
      <c r="Q217" s="196"/>
      <c r="R217" s="1002"/>
      <c r="S217" s="196"/>
      <c r="T217" s="606" t="s">
        <v>5071</v>
      </c>
      <c r="U217" s="545" t="s">
        <v>5070</v>
      </c>
      <c r="V217" s="555"/>
      <c r="W217" s="156"/>
    </row>
    <row r="218" spans="1:25" s="546" customFormat="1" ht="60" customHeight="1" x14ac:dyDescent="0.25">
      <c r="A218" s="4">
        <v>1758</v>
      </c>
      <c r="B218" s="4">
        <v>28378633</v>
      </c>
      <c r="C218" s="4" t="s">
        <v>2196</v>
      </c>
      <c r="D218" s="4" t="s">
        <v>1212</v>
      </c>
      <c r="E218" s="1156" t="s">
        <v>243</v>
      </c>
      <c r="F218" s="725">
        <v>44945</v>
      </c>
      <c r="G218" s="720">
        <v>0.58333333333333337</v>
      </c>
      <c r="H218" s="725">
        <v>44949</v>
      </c>
      <c r="I218" s="720">
        <v>0.625</v>
      </c>
      <c r="J218" s="728" t="s">
        <v>2197</v>
      </c>
      <c r="K218" s="725">
        <v>33206</v>
      </c>
      <c r="L218" s="929">
        <v>6913705</v>
      </c>
      <c r="M218" s="19">
        <v>42705</v>
      </c>
      <c r="N218" s="931" t="s">
        <v>2198</v>
      </c>
      <c r="O218" s="932">
        <v>41177</v>
      </c>
      <c r="P218" s="898"/>
      <c r="Q218" s="1022"/>
      <c r="R218" s="1023"/>
      <c r="S218" s="1022"/>
      <c r="T218" s="568"/>
      <c r="U218" s="545"/>
      <c r="V218" s="555"/>
      <c r="W218" s="156"/>
    </row>
    <row r="219" spans="1:25" ht="56.25" customHeight="1" x14ac:dyDescent="0.25">
      <c r="A219" s="4">
        <v>1743</v>
      </c>
      <c r="B219" s="4">
        <v>28378633</v>
      </c>
      <c r="C219" s="4" t="s">
        <v>2196</v>
      </c>
      <c r="D219" s="4" t="s">
        <v>1212</v>
      </c>
      <c r="E219" s="1156" t="s">
        <v>243</v>
      </c>
      <c r="F219" s="725">
        <v>44940</v>
      </c>
      <c r="G219" s="720">
        <v>0.62847222222222221</v>
      </c>
      <c r="H219" s="725">
        <v>44945</v>
      </c>
      <c r="I219" s="720">
        <v>0.58333333333333337</v>
      </c>
      <c r="J219" s="728" t="s">
        <v>2235</v>
      </c>
      <c r="K219" s="725">
        <v>33206</v>
      </c>
      <c r="L219" s="929">
        <v>6913705</v>
      </c>
      <c r="M219" s="19">
        <v>42705</v>
      </c>
      <c r="N219" s="931" t="s">
        <v>2198</v>
      </c>
      <c r="O219" s="932">
        <v>41177</v>
      </c>
      <c r="P219" s="898"/>
      <c r="Q219" s="1022"/>
      <c r="R219" s="1023"/>
      <c r="S219" s="1022"/>
      <c r="T219" s="568"/>
      <c r="Y219" s="531"/>
    </row>
    <row r="220" spans="1:25" ht="36.75" customHeight="1" x14ac:dyDescent="0.25">
      <c r="A220" s="1267">
        <v>5558</v>
      </c>
      <c r="B220" s="270">
        <v>22394987</v>
      </c>
      <c r="C220" s="186" t="s">
        <v>7321</v>
      </c>
      <c r="D220" s="186" t="s">
        <v>83</v>
      </c>
      <c r="E220" s="1156" t="s">
        <v>84</v>
      </c>
      <c r="F220" s="718">
        <v>45587</v>
      </c>
      <c r="G220" s="719">
        <v>0.66666666666666663</v>
      </c>
      <c r="H220" s="718">
        <v>45603</v>
      </c>
      <c r="I220" s="719">
        <v>0.48958333333333331</v>
      </c>
      <c r="J220" s="739" t="s">
        <v>7755</v>
      </c>
      <c r="K220" s="710">
        <v>32973</v>
      </c>
      <c r="L220" s="734" t="s">
        <v>7322</v>
      </c>
      <c r="M220" s="710">
        <v>40119</v>
      </c>
      <c r="N220" s="734" t="s">
        <v>7323</v>
      </c>
      <c r="O220" s="920">
        <v>39659</v>
      </c>
      <c r="P220" s="1019" t="s">
        <v>7629</v>
      </c>
      <c r="Q220" s="1010" t="s">
        <v>7756</v>
      </c>
      <c r="R220" s="1017"/>
      <c r="S220" s="194" t="s">
        <v>7757</v>
      </c>
      <c r="T220" s="563" t="s">
        <v>7324</v>
      </c>
      <c r="V220" s="527"/>
      <c r="Y220" s="531"/>
    </row>
    <row r="221" spans="1:25" ht="34.5" customHeight="1" x14ac:dyDescent="0.25">
      <c r="A221" s="1267">
        <v>5418</v>
      </c>
      <c r="B221" s="270">
        <v>22394987</v>
      </c>
      <c r="C221" s="186" t="s">
        <v>7321</v>
      </c>
      <c r="D221" s="186" t="s">
        <v>83</v>
      </c>
      <c r="E221" s="1156" t="s">
        <v>84</v>
      </c>
      <c r="F221" s="718">
        <v>45565</v>
      </c>
      <c r="G221" s="719">
        <v>0.66666666666666663</v>
      </c>
      <c r="H221" s="718">
        <v>45587</v>
      </c>
      <c r="I221" s="719">
        <v>0.66666666666666663</v>
      </c>
      <c r="J221" s="739" t="s">
        <v>7459</v>
      </c>
      <c r="K221" s="710">
        <v>32973</v>
      </c>
      <c r="L221" s="734" t="s">
        <v>7322</v>
      </c>
      <c r="M221" s="710">
        <v>40119</v>
      </c>
      <c r="N221" s="734" t="s">
        <v>7323</v>
      </c>
      <c r="O221" s="920">
        <v>39659</v>
      </c>
      <c r="P221" s="1019" t="s">
        <v>7460</v>
      </c>
      <c r="Q221" s="887" t="s">
        <v>7461</v>
      </c>
      <c r="R221" s="1017"/>
      <c r="T221" s="563" t="s">
        <v>7324</v>
      </c>
      <c r="V221" s="527"/>
      <c r="Y221" s="531"/>
    </row>
    <row r="222" spans="1:25" ht="45.75" customHeight="1" x14ac:dyDescent="0.25">
      <c r="A222" s="1267">
        <v>5187</v>
      </c>
      <c r="B222" s="270">
        <v>22394987</v>
      </c>
      <c r="C222" s="186" t="s">
        <v>7321</v>
      </c>
      <c r="D222" s="186" t="s">
        <v>83</v>
      </c>
      <c r="E222" s="1156" t="s">
        <v>84</v>
      </c>
      <c r="F222" s="718">
        <v>45540</v>
      </c>
      <c r="G222" s="719">
        <v>0.70833333333333337</v>
      </c>
      <c r="H222" s="718">
        <v>45563</v>
      </c>
      <c r="I222" s="719">
        <v>0.66666666666666663</v>
      </c>
      <c r="J222" s="737" t="s">
        <v>7961</v>
      </c>
      <c r="K222" s="710">
        <v>32973</v>
      </c>
      <c r="L222" s="734" t="s">
        <v>7322</v>
      </c>
      <c r="M222" s="710">
        <v>40119</v>
      </c>
      <c r="N222" s="734" t="s">
        <v>7323</v>
      </c>
      <c r="O222" s="920">
        <v>39659</v>
      </c>
      <c r="P222" s="1019" t="s">
        <v>7962</v>
      </c>
      <c r="Q222" s="887" t="s">
        <v>7963</v>
      </c>
      <c r="R222" s="1017"/>
      <c r="T222" s="563" t="s">
        <v>7324</v>
      </c>
      <c r="V222" s="527"/>
      <c r="Y222" s="531"/>
    </row>
    <row r="223" spans="1:25" ht="45.75" customHeight="1" x14ac:dyDescent="0.25">
      <c r="A223" s="1267">
        <v>5136</v>
      </c>
      <c r="B223" s="270">
        <v>22394987</v>
      </c>
      <c r="C223" s="186" t="s">
        <v>7321</v>
      </c>
      <c r="D223" s="186" t="s">
        <v>412</v>
      </c>
      <c r="E223" s="1156" t="s">
        <v>243</v>
      </c>
      <c r="F223" s="718">
        <v>45533</v>
      </c>
      <c r="G223" s="719">
        <v>0.66666666666666663</v>
      </c>
      <c r="H223" s="718">
        <v>45540</v>
      </c>
      <c r="I223" s="719">
        <v>0.70833333333333337</v>
      </c>
      <c r="J223" s="737" t="s">
        <v>8239</v>
      </c>
      <c r="K223" s="710">
        <v>32973</v>
      </c>
      <c r="L223" s="734" t="s">
        <v>7322</v>
      </c>
      <c r="M223" s="710">
        <v>40119</v>
      </c>
      <c r="N223" s="734" t="s">
        <v>7323</v>
      </c>
      <c r="O223" s="920">
        <v>39659</v>
      </c>
      <c r="P223" s="1019" t="s">
        <v>4982</v>
      </c>
      <c r="Q223" s="196"/>
      <c r="R223" s="1017"/>
      <c r="T223" s="563" t="s">
        <v>8240</v>
      </c>
      <c r="V223" s="527"/>
      <c r="Y223" s="531"/>
    </row>
    <row r="224" spans="1:25" ht="30" customHeight="1" x14ac:dyDescent="0.25">
      <c r="A224" s="1245">
        <v>4975</v>
      </c>
      <c r="B224" s="20"/>
      <c r="C224" s="707" t="s">
        <v>7875</v>
      </c>
      <c r="D224" s="20" t="s">
        <v>29</v>
      </c>
      <c r="E224" s="1156" t="s">
        <v>205</v>
      </c>
      <c r="F224" s="21">
        <v>45524</v>
      </c>
      <c r="G224" s="722">
        <v>0.33333333333333331</v>
      </c>
      <c r="H224" s="21">
        <v>45531</v>
      </c>
      <c r="I224" s="722">
        <v>0.29166666666666669</v>
      </c>
      <c r="J224" s="726" t="s">
        <v>85</v>
      </c>
      <c r="K224" s="21">
        <v>36725</v>
      </c>
      <c r="L224" s="721" t="s">
        <v>7876</v>
      </c>
      <c r="M224" s="708">
        <v>43784</v>
      </c>
      <c r="N224" s="21" t="s">
        <v>7877</v>
      </c>
      <c r="O224" s="208">
        <v>43386</v>
      </c>
      <c r="P224" s="1232"/>
      <c r="Q224" s="1232"/>
      <c r="R224" s="1293"/>
      <c r="S224" s="1232"/>
      <c r="T224" s="1294"/>
      <c r="U224" s="551"/>
      <c r="V224" s="544"/>
      <c r="Y224" s="546"/>
    </row>
    <row r="225" spans="1:25" s="546" customFormat="1" ht="49.5" customHeight="1" x14ac:dyDescent="0.25">
      <c r="A225" s="4">
        <v>1643</v>
      </c>
      <c r="B225" s="4"/>
      <c r="C225" s="4" t="s">
        <v>2368</v>
      </c>
      <c r="D225" s="4" t="s">
        <v>193</v>
      </c>
      <c r="E225" s="1156" t="s">
        <v>364</v>
      </c>
      <c r="F225" s="725">
        <v>44914</v>
      </c>
      <c r="G225" s="720">
        <v>0.58333333333333337</v>
      </c>
      <c r="H225" s="725">
        <v>44924</v>
      </c>
      <c r="I225" s="720">
        <v>0.58333333333333337</v>
      </c>
      <c r="J225" s="728" t="s">
        <v>2058</v>
      </c>
      <c r="K225" s="725">
        <v>33559</v>
      </c>
      <c r="L225" s="929">
        <v>6929340</v>
      </c>
      <c r="M225" s="19">
        <v>42734</v>
      </c>
      <c r="N225" s="931" t="s">
        <v>2369</v>
      </c>
      <c r="O225" s="932">
        <v>40806</v>
      </c>
      <c r="P225" s="892">
        <v>700</v>
      </c>
      <c r="Q225" s="194"/>
      <c r="R225" s="1033"/>
      <c r="S225" s="194"/>
      <c r="T225" s="563"/>
      <c r="U225" s="545"/>
      <c r="V225" s="588" t="s">
        <v>2118</v>
      </c>
      <c r="W225" s="156"/>
    </row>
    <row r="226" spans="1:25" ht="43.5" customHeight="1" x14ac:dyDescent="0.25">
      <c r="A226" s="1267">
        <v>4956</v>
      </c>
      <c r="B226" s="270"/>
      <c r="C226" s="186" t="s">
        <v>7853</v>
      </c>
      <c r="D226" s="186" t="s">
        <v>4688</v>
      </c>
      <c r="E226" s="1156" t="s">
        <v>5913</v>
      </c>
      <c r="F226" s="718">
        <v>45516</v>
      </c>
      <c r="G226" s="719">
        <v>0.33333333333333331</v>
      </c>
      <c r="H226" s="718">
        <v>45535</v>
      </c>
      <c r="I226" s="719">
        <v>0.33333333333333331</v>
      </c>
      <c r="J226" s="737" t="s">
        <v>70</v>
      </c>
      <c r="K226" s="710">
        <v>23139</v>
      </c>
      <c r="L226" s="936">
        <v>2271379</v>
      </c>
      <c r="M226" s="710">
        <v>38926</v>
      </c>
      <c r="N226" s="734" t="s">
        <v>7854</v>
      </c>
      <c r="O226" s="920"/>
      <c r="P226" s="1019" t="s">
        <v>7855</v>
      </c>
      <c r="Q226" s="196"/>
      <c r="R226" s="1017"/>
      <c r="U226" s="545" t="s">
        <v>7856</v>
      </c>
      <c r="V226" s="527"/>
      <c r="Y226" s="531"/>
    </row>
    <row r="227" spans="1:25" ht="45.75" hidden="1" customHeight="1" x14ac:dyDescent="0.25">
      <c r="A227" s="4"/>
      <c r="B227" s="4"/>
      <c r="C227" s="4" t="s">
        <v>2466</v>
      </c>
      <c r="D227" s="4" t="s">
        <v>35</v>
      </c>
      <c r="E227" s="1156" t="s">
        <v>112</v>
      </c>
      <c r="F227" s="725">
        <v>44907</v>
      </c>
      <c r="G227" s="720">
        <v>0.5</v>
      </c>
      <c r="H227" s="725">
        <v>44907</v>
      </c>
      <c r="I227" s="720" t="s">
        <v>2467</v>
      </c>
      <c r="J227" s="728"/>
      <c r="K227" s="725"/>
      <c r="L227" s="207"/>
      <c r="N227" s="931"/>
      <c r="O227" s="932"/>
      <c r="P227" s="1026"/>
      <c r="Q227" s="196"/>
      <c r="R227" s="1002"/>
      <c r="S227" s="196"/>
      <c r="T227" s="533"/>
      <c r="W227" s="599"/>
      <c r="Y227" s="531"/>
    </row>
    <row r="228" spans="1:25" ht="45.75" hidden="1" customHeight="1" x14ac:dyDescent="0.25">
      <c r="A228" s="4"/>
      <c r="B228" s="4"/>
      <c r="C228" s="4" t="s">
        <v>2466</v>
      </c>
      <c r="D228" s="4" t="s">
        <v>35</v>
      </c>
      <c r="E228" s="1156" t="s">
        <v>119</v>
      </c>
      <c r="F228" s="725">
        <v>44905</v>
      </c>
      <c r="G228" s="720">
        <v>0.4375</v>
      </c>
      <c r="H228" s="725">
        <v>44907</v>
      </c>
      <c r="I228" s="720">
        <v>0.5</v>
      </c>
      <c r="J228" s="728"/>
      <c r="K228" s="725"/>
      <c r="L228" s="207"/>
      <c r="N228" s="931"/>
      <c r="O228" s="932"/>
      <c r="P228" s="1026"/>
      <c r="Q228" s="196"/>
      <c r="R228" s="1002"/>
      <c r="S228" s="196"/>
      <c r="T228" s="533"/>
      <c r="W228" s="599"/>
      <c r="Y228" s="531"/>
    </row>
    <row r="229" spans="1:25" ht="45.75" customHeight="1" x14ac:dyDescent="0.25">
      <c r="A229" s="18">
        <v>1021</v>
      </c>
      <c r="B229" s="4">
        <v>28087541</v>
      </c>
      <c r="C229" s="4" t="s">
        <v>3409</v>
      </c>
      <c r="D229" s="4" t="s">
        <v>22</v>
      </c>
      <c r="E229" s="1156" t="s">
        <v>23</v>
      </c>
      <c r="F229" s="725">
        <v>44708</v>
      </c>
      <c r="G229" s="744">
        <v>0.54166666666666663</v>
      </c>
      <c r="H229" s="725">
        <v>44711</v>
      </c>
      <c r="I229" s="744">
        <v>0.54166666666666663</v>
      </c>
      <c r="J229" s="728" t="s">
        <v>1849</v>
      </c>
      <c r="K229" s="744"/>
      <c r="L229" s="4">
        <v>4002845</v>
      </c>
      <c r="M229" s="807">
        <v>43238</v>
      </c>
      <c r="N229" s="934" t="s">
        <v>3410</v>
      </c>
      <c r="O229" s="920">
        <v>29411</v>
      </c>
      <c r="P229" s="1107"/>
      <c r="Q229" s="908"/>
      <c r="R229" s="1073"/>
      <c r="S229" s="908"/>
      <c r="T229" s="550"/>
      <c r="V229" s="550"/>
      <c r="Y229" s="531"/>
    </row>
    <row r="230" spans="1:25" ht="60.75" hidden="1" customHeight="1" x14ac:dyDescent="0.25">
      <c r="A230" s="809">
        <v>811</v>
      </c>
      <c r="B230" s="1"/>
      <c r="C230" s="1" t="s">
        <v>3538</v>
      </c>
      <c r="D230" s="1" t="s">
        <v>35</v>
      </c>
      <c r="E230" s="1158" t="s">
        <v>119</v>
      </c>
      <c r="F230" s="19">
        <v>44667</v>
      </c>
      <c r="G230" s="796">
        <v>0.8569444444444444</v>
      </c>
      <c r="H230" s="19">
        <v>44670</v>
      </c>
      <c r="I230" s="811">
        <v>0.375</v>
      </c>
      <c r="J230" s="730"/>
      <c r="K230" s="796"/>
      <c r="L230" s="1"/>
      <c r="N230" s="924"/>
      <c r="O230" s="208"/>
      <c r="P230" s="1107"/>
      <c r="Q230" s="1039"/>
      <c r="R230" s="1044"/>
      <c r="S230" s="1039"/>
      <c r="T230" s="555"/>
      <c r="V230" s="555" t="s">
        <v>3510</v>
      </c>
    </row>
    <row r="231" spans="1:25" ht="60.75" hidden="1" customHeight="1" x14ac:dyDescent="0.25">
      <c r="A231" s="1">
        <v>721</v>
      </c>
      <c r="B231" s="1"/>
      <c r="C231" s="1" t="s">
        <v>3538</v>
      </c>
      <c r="D231" s="1" t="s">
        <v>35</v>
      </c>
      <c r="E231" s="1158" t="s">
        <v>119</v>
      </c>
      <c r="F231" s="19">
        <v>44648</v>
      </c>
      <c r="G231" s="796">
        <v>0.73611111111111116</v>
      </c>
      <c r="H231" s="19">
        <v>44667</v>
      </c>
      <c r="I231" s="769">
        <v>0.8569444444444444</v>
      </c>
      <c r="J231" s="730"/>
      <c r="K231" s="796"/>
      <c r="L231" s="1"/>
      <c r="N231" s="924"/>
      <c r="O231" s="208"/>
      <c r="P231" s="1119"/>
      <c r="Q231" s="1039"/>
      <c r="R231" s="1044"/>
      <c r="S231" s="1039"/>
      <c r="T231" s="555"/>
      <c r="V231" s="555" t="s">
        <v>3510</v>
      </c>
    </row>
    <row r="232" spans="1:25" ht="42" customHeight="1" x14ac:dyDescent="0.25">
      <c r="A232" s="4">
        <v>1568</v>
      </c>
      <c r="B232" s="4"/>
      <c r="C232" s="4" t="s">
        <v>2499</v>
      </c>
      <c r="D232" s="4" t="s">
        <v>35</v>
      </c>
      <c r="E232" s="1156" t="s">
        <v>261</v>
      </c>
      <c r="F232" s="725">
        <v>44898</v>
      </c>
      <c r="G232" s="720">
        <v>0.66666666666666663</v>
      </c>
      <c r="H232" s="725">
        <v>44900</v>
      </c>
      <c r="I232" s="720">
        <v>0.75</v>
      </c>
      <c r="J232" s="728" t="s">
        <v>2500</v>
      </c>
      <c r="K232" s="725">
        <v>33581</v>
      </c>
      <c r="L232" s="207" t="s">
        <v>2501</v>
      </c>
      <c r="M232" s="19">
        <v>41452</v>
      </c>
      <c r="N232" s="931" t="s">
        <v>2502</v>
      </c>
      <c r="O232" s="932">
        <v>44085</v>
      </c>
      <c r="P232" s="898"/>
      <c r="Q232" s="1022"/>
      <c r="R232" s="1022"/>
      <c r="S232" s="1022"/>
      <c r="T232" s="568"/>
      <c r="W232" s="599"/>
      <c r="Y232" s="547"/>
    </row>
    <row r="233" spans="1:25" s="546" customFormat="1" ht="51" customHeight="1" x14ac:dyDescent="0.25">
      <c r="A233" s="4">
        <v>1549</v>
      </c>
      <c r="B233" s="4"/>
      <c r="C233" s="4" t="s">
        <v>2499</v>
      </c>
      <c r="D233" s="4" t="s">
        <v>35</v>
      </c>
      <c r="E233" s="1156" t="s">
        <v>261</v>
      </c>
      <c r="F233" s="725">
        <v>44887</v>
      </c>
      <c r="G233" s="720">
        <v>0.51041666666666663</v>
      </c>
      <c r="H233" s="725">
        <v>44898</v>
      </c>
      <c r="I233" s="720">
        <v>0.66666666666666663</v>
      </c>
      <c r="J233" s="728" t="s">
        <v>2524</v>
      </c>
      <c r="K233" s="725">
        <v>33581</v>
      </c>
      <c r="L233" s="207" t="s">
        <v>2501</v>
      </c>
      <c r="M233" s="19">
        <v>41452</v>
      </c>
      <c r="N233" s="931" t="s">
        <v>2502</v>
      </c>
      <c r="O233" s="932">
        <v>44085</v>
      </c>
      <c r="P233" s="898"/>
      <c r="Q233" s="1022"/>
      <c r="R233" s="1023"/>
      <c r="S233" s="1022"/>
      <c r="T233" s="568"/>
      <c r="U233" s="545"/>
      <c r="V233" s="555"/>
      <c r="W233" s="599"/>
    </row>
    <row r="234" spans="1:25" s="546" customFormat="1" ht="51" hidden="1" customHeight="1" x14ac:dyDescent="0.25">
      <c r="A234" s="20">
        <v>341</v>
      </c>
      <c r="B234" s="20"/>
      <c r="C234" s="20" t="s">
        <v>3709</v>
      </c>
      <c r="D234" s="20" t="s">
        <v>29</v>
      </c>
      <c r="E234" s="1158" t="s">
        <v>30</v>
      </c>
      <c r="F234" s="21">
        <v>44458</v>
      </c>
      <c r="G234" s="821">
        <v>0.70833333333333337</v>
      </c>
      <c r="H234" s="21">
        <v>44470</v>
      </c>
      <c r="I234" s="821">
        <v>0.70833333333333337</v>
      </c>
      <c r="J234" s="730">
        <v>13</v>
      </c>
      <c r="K234" s="821"/>
      <c r="L234" s="20"/>
      <c r="M234" s="21"/>
      <c r="N234" s="924"/>
      <c r="O234" s="208"/>
      <c r="P234" s="1043"/>
      <c r="Q234" s="907"/>
      <c r="R234" s="1020"/>
      <c r="S234" s="907"/>
      <c r="T234" s="544"/>
      <c r="U234" s="545"/>
      <c r="V234" s="544"/>
      <c r="W234" s="156"/>
    </row>
    <row r="235" spans="1:25" s="546" customFormat="1" ht="23.25" hidden="1" customHeight="1" x14ac:dyDescent="0.25">
      <c r="A235" s="20">
        <v>137</v>
      </c>
      <c r="B235" s="20"/>
      <c r="C235" s="20" t="s">
        <v>3709</v>
      </c>
      <c r="D235" s="20" t="s">
        <v>29</v>
      </c>
      <c r="E235" s="1158" t="s">
        <v>30</v>
      </c>
      <c r="F235" s="21">
        <v>44429</v>
      </c>
      <c r="G235" s="821">
        <v>0.58333333333333337</v>
      </c>
      <c r="H235" s="21">
        <v>44449</v>
      </c>
      <c r="I235" s="821">
        <v>0.58333333333333337</v>
      </c>
      <c r="J235" s="730">
        <v>20</v>
      </c>
      <c r="K235" s="821"/>
      <c r="L235" s="20"/>
      <c r="M235" s="21"/>
      <c r="N235" s="924"/>
      <c r="O235" s="208"/>
      <c r="P235" s="1107"/>
      <c r="Q235" s="907"/>
      <c r="R235" s="1020"/>
      <c r="S235" s="907"/>
      <c r="T235" s="544"/>
      <c r="U235" s="545"/>
      <c r="V235" s="544" t="s">
        <v>3512</v>
      </c>
      <c r="W235" s="156"/>
      <c r="Y235" s="547"/>
    </row>
    <row r="236" spans="1:25" s="546" customFormat="1" ht="23.25" customHeight="1" x14ac:dyDescent="0.25">
      <c r="A236" s="1">
        <v>3203</v>
      </c>
      <c r="B236" s="3">
        <v>96988791</v>
      </c>
      <c r="C236" s="3" t="s">
        <v>4022</v>
      </c>
      <c r="D236" s="3" t="s">
        <v>235</v>
      </c>
      <c r="E236" s="1159" t="s">
        <v>370</v>
      </c>
      <c r="F236" s="714">
        <v>45174</v>
      </c>
      <c r="G236" s="715">
        <v>0.625</v>
      </c>
      <c r="H236" s="714">
        <v>45178</v>
      </c>
      <c r="I236" s="715">
        <v>0.625</v>
      </c>
      <c r="J236" s="755" t="s">
        <v>162</v>
      </c>
      <c r="K236" s="21">
        <v>36756</v>
      </c>
      <c r="L236" s="939" t="s">
        <v>4023</v>
      </c>
      <c r="M236" s="714">
        <v>43693</v>
      </c>
      <c r="N236" s="714" t="s">
        <v>4024</v>
      </c>
      <c r="O236" s="938">
        <v>43984</v>
      </c>
      <c r="P236" s="889" t="s">
        <v>4050</v>
      </c>
      <c r="Q236" s="1058"/>
      <c r="R236" s="1063"/>
      <c r="S236" s="1058"/>
      <c r="T236" s="627"/>
      <c r="U236" s="617" t="s">
        <v>4025</v>
      </c>
      <c r="V236" s="647" t="s">
        <v>445</v>
      </c>
      <c r="W236" s="648"/>
      <c r="Y236" s="547"/>
    </row>
    <row r="237" spans="1:25" s="546" customFormat="1" ht="51" customHeight="1" x14ac:dyDescent="0.25">
      <c r="A237" s="186">
        <v>3810</v>
      </c>
      <c r="B237" s="18">
        <v>55116251</v>
      </c>
      <c r="C237" s="18" t="s">
        <v>2873</v>
      </c>
      <c r="D237" s="186" t="s">
        <v>22</v>
      </c>
      <c r="E237" s="1156" t="s">
        <v>2279</v>
      </c>
      <c r="F237" s="718">
        <v>44812</v>
      </c>
      <c r="G237" s="719">
        <v>0.77083333333333337</v>
      </c>
      <c r="H237" s="718">
        <v>44815</v>
      </c>
      <c r="I237" s="719">
        <v>0.77083333333333337</v>
      </c>
      <c r="J237" s="737" t="s">
        <v>1902</v>
      </c>
      <c r="K237" s="720"/>
      <c r="L237" s="18" t="s">
        <v>2874</v>
      </c>
      <c r="M237" s="21">
        <v>44357</v>
      </c>
      <c r="N237" s="926" t="s">
        <v>2875</v>
      </c>
      <c r="O237" s="927">
        <v>44606</v>
      </c>
      <c r="P237" s="892">
        <v>300</v>
      </c>
      <c r="Q237" s="884"/>
      <c r="R237" s="1008">
        <v>300</v>
      </c>
      <c r="S237" s="884"/>
      <c r="T237" s="527" t="s">
        <v>2876</v>
      </c>
      <c r="U237" s="545"/>
      <c r="V237" s="554"/>
      <c r="W237" s="156"/>
    </row>
    <row r="238" spans="1:25" ht="28.5" customHeight="1" x14ac:dyDescent="0.25">
      <c r="A238" s="186">
        <v>3808</v>
      </c>
      <c r="B238" s="18">
        <v>55116251</v>
      </c>
      <c r="C238" s="18" t="s">
        <v>2873</v>
      </c>
      <c r="D238" s="186" t="s">
        <v>22</v>
      </c>
      <c r="E238" s="1156" t="s">
        <v>2279</v>
      </c>
      <c r="F238" s="718">
        <v>44809</v>
      </c>
      <c r="G238" s="719">
        <v>0.75694444444444453</v>
      </c>
      <c r="H238" s="718">
        <v>44812</v>
      </c>
      <c r="I238" s="719">
        <v>0.77083333333333337</v>
      </c>
      <c r="J238" s="737" t="s">
        <v>1902</v>
      </c>
      <c r="K238" s="720"/>
      <c r="L238" s="18" t="s">
        <v>2874</v>
      </c>
      <c r="M238" s="21">
        <v>44357</v>
      </c>
      <c r="N238" s="926" t="s">
        <v>2875</v>
      </c>
      <c r="O238" s="927">
        <v>44606</v>
      </c>
      <c r="P238" s="892">
        <v>360</v>
      </c>
      <c r="Q238" s="884"/>
      <c r="R238" s="1008">
        <v>360</v>
      </c>
      <c r="S238" s="884"/>
      <c r="T238" s="527" t="s">
        <v>2896</v>
      </c>
      <c r="V238" s="554"/>
      <c r="Y238" s="531"/>
    </row>
    <row r="239" spans="1:25" ht="37.5" customHeight="1" x14ac:dyDescent="0.25">
      <c r="A239" s="186">
        <v>3806</v>
      </c>
      <c r="B239" s="18">
        <v>55116251</v>
      </c>
      <c r="C239" s="18" t="s">
        <v>2873</v>
      </c>
      <c r="D239" s="186" t="s">
        <v>22</v>
      </c>
      <c r="E239" s="1156" t="s">
        <v>2279</v>
      </c>
      <c r="F239" s="718">
        <v>44805</v>
      </c>
      <c r="G239" s="719">
        <v>0.75694444444444453</v>
      </c>
      <c r="H239" s="718">
        <v>44809</v>
      </c>
      <c r="I239" s="719">
        <v>0.75694444444444453</v>
      </c>
      <c r="J239" s="737" t="s">
        <v>2186</v>
      </c>
      <c r="K239" s="720"/>
      <c r="L239" s="18" t="s">
        <v>2874</v>
      </c>
      <c r="M239" s="21">
        <v>44357</v>
      </c>
      <c r="N239" s="926" t="s">
        <v>2875</v>
      </c>
      <c r="O239" s="927">
        <v>44606</v>
      </c>
      <c r="P239" s="892">
        <v>480</v>
      </c>
      <c r="Q239" s="884"/>
      <c r="R239" s="1008">
        <f>120*4</f>
        <v>480</v>
      </c>
      <c r="S239" s="884"/>
      <c r="T239" s="527" t="s">
        <v>2910</v>
      </c>
      <c r="V239" s="554"/>
      <c r="Y239" s="531"/>
    </row>
    <row r="240" spans="1:25" ht="28.5" customHeight="1" x14ac:dyDescent="0.25">
      <c r="A240" s="186">
        <v>19197</v>
      </c>
      <c r="B240" s="18"/>
      <c r="C240" s="18" t="s">
        <v>3019</v>
      </c>
      <c r="D240" s="18" t="s">
        <v>2977</v>
      </c>
      <c r="E240" s="1156" t="s">
        <v>2957</v>
      </c>
      <c r="F240" s="718">
        <v>44779</v>
      </c>
      <c r="G240" s="719">
        <v>0.70833333333333337</v>
      </c>
      <c r="H240" s="718">
        <v>44788</v>
      </c>
      <c r="I240" s="719">
        <v>0.70833333333333337</v>
      </c>
      <c r="J240" s="737" t="s">
        <v>2310</v>
      </c>
      <c r="K240" s="720"/>
      <c r="L240" s="18" t="s">
        <v>3020</v>
      </c>
      <c r="M240" s="718">
        <v>41905</v>
      </c>
      <c r="N240" s="928" t="s">
        <v>3021</v>
      </c>
      <c r="O240" s="927">
        <v>37501</v>
      </c>
      <c r="P240" s="898"/>
      <c r="Q240" s="1003"/>
      <c r="R240" s="1004"/>
      <c r="S240" s="1003"/>
      <c r="T240" s="565"/>
      <c r="V240" s="554"/>
      <c r="Y240" s="531"/>
    </row>
    <row r="241" spans="1:25" s="546" customFormat="1" ht="39" customHeight="1" x14ac:dyDescent="0.25">
      <c r="A241" s="186">
        <v>4745</v>
      </c>
      <c r="B241" s="186">
        <v>98229449</v>
      </c>
      <c r="C241" s="186" t="s">
        <v>6195</v>
      </c>
      <c r="D241" s="186" t="s">
        <v>649</v>
      </c>
      <c r="E241" s="1156" t="s">
        <v>153</v>
      </c>
      <c r="F241" s="710">
        <v>45410</v>
      </c>
      <c r="G241" s="711">
        <v>0.375</v>
      </c>
      <c r="H241" s="710">
        <v>45422</v>
      </c>
      <c r="I241" s="711">
        <v>0.375</v>
      </c>
      <c r="J241" s="728" t="s">
        <v>942</v>
      </c>
      <c r="K241" s="725">
        <v>33259</v>
      </c>
      <c r="L241" s="734" t="s">
        <v>6196</v>
      </c>
      <c r="M241" s="710">
        <v>43634</v>
      </c>
      <c r="N241" s="734" t="s">
        <v>6197</v>
      </c>
      <c r="O241" s="920">
        <v>40788</v>
      </c>
      <c r="P241" s="892" t="s">
        <v>4936</v>
      </c>
      <c r="Q241" s="884"/>
      <c r="R241" s="1008"/>
      <c r="S241" s="194">
        <v>68444</v>
      </c>
      <c r="T241" s="527"/>
      <c r="U241" s="545" t="s">
        <v>1444</v>
      </c>
      <c r="V241" s="527"/>
      <c r="W241" s="156"/>
    </row>
    <row r="242" spans="1:25" ht="18.75" hidden="1" customHeight="1" x14ac:dyDescent="0.25">
      <c r="A242" s="186">
        <v>2937</v>
      </c>
      <c r="B242" s="186"/>
      <c r="C242" s="186" t="s">
        <v>692</v>
      </c>
      <c r="D242" s="186" t="s">
        <v>193</v>
      </c>
      <c r="E242" s="1156" t="s">
        <v>194</v>
      </c>
      <c r="F242" s="718">
        <v>45115</v>
      </c>
      <c r="G242" s="719">
        <v>0.54166666666666663</v>
      </c>
      <c r="H242" s="710">
        <v>45122</v>
      </c>
      <c r="I242" s="711">
        <v>0.54166666666666663</v>
      </c>
      <c r="J242" s="728" t="s">
        <v>85</v>
      </c>
      <c r="K242" s="710">
        <v>35832</v>
      </c>
      <c r="L242" s="929" t="s">
        <v>693</v>
      </c>
      <c r="M242" s="21">
        <v>43263</v>
      </c>
      <c r="N242" s="934">
        <v>1395824555</v>
      </c>
      <c r="O242" s="920">
        <v>43264</v>
      </c>
      <c r="P242" s="1007"/>
      <c r="Q242" s="196"/>
      <c r="R242" s="1002"/>
      <c r="S242" s="196"/>
      <c r="T242" s="533"/>
      <c r="U242" s="545" t="s">
        <v>694</v>
      </c>
      <c r="V242" s="544"/>
      <c r="Y242" s="531"/>
    </row>
    <row r="243" spans="1:25" ht="30" hidden="1" customHeight="1" x14ac:dyDescent="0.25">
      <c r="A243" s="186">
        <v>1691</v>
      </c>
      <c r="B243" s="186"/>
      <c r="C243" s="186" t="s">
        <v>692</v>
      </c>
      <c r="D243" s="186" t="s">
        <v>35</v>
      </c>
      <c r="E243" s="1156" t="s">
        <v>178</v>
      </c>
      <c r="F243" s="718">
        <v>44921</v>
      </c>
      <c r="G243" s="719">
        <v>0.58333333333333337</v>
      </c>
      <c r="H243" s="710">
        <v>44934</v>
      </c>
      <c r="I243" s="711">
        <v>0.25</v>
      </c>
      <c r="J243" s="728" t="s">
        <v>2305</v>
      </c>
      <c r="K243" s="710">
        <v>35832</v>
      </c>
      <c r="L243" s="929" t="s">
        <v>693</v>
      </c>
      <c r="M243" s="21">
        <v>43263</v>
      </c>
      <c r="N243" s="934">
        <v>1395824555</v>
      </c>
      <c r="O243" s="920">
        <v>43264</v>
      </c>
      <c r="P243" s="898"/>
      <c r="Q243" s="1022"/>
      <c r="R243" s="1111"/>
      <c r="S243" s="1112"/>
      <c r="T243" s="665"/>
      <c r="V243" s="544"/>
      <c r="Y243" s="531"/>
    </row>
    <row r="244" spans="1:25" ht="73.5" hidden="1" customHeight="1" x14ac:dyDescent="0.25">
      <c r="A244" s="186">
        <v>1686</v>
      </c>
      <c r="B244" s="186"/>
      <c r="C244" s="186" t="s">
        <v>692</v>
      </c>
      <c r="D244" s="186" t="s">
        <v>35</v>
      </c>
      <c r="E244" s="1156" t="s">
        <v>119</v>
      </c>
      <c r="F244" s="710">
        <v>44918</v>
      </c>
      <c r="G244" s="711">
        <v>0.9</v>
      </c>
      <c r="H244" s="710">
        <v>44921</v>
      </c>
      <c r="I244" s="711">
        <v>0.58333333333333337</v>
      </c>
      <c r="J244" s="728" t="s">
        <v>2386</v>
      </c>
      <c r="K244" s="710">
        <v>35832</v>
      </c>
      <c r="L244" s="929" t="s">
        <v>693</v>
      </c>
      <c r="M244" s="21">
        <v>43263</v>
      </c>
      <c r="N244" s="934">
        <v>1395824555</v>
      </c>
      <c r="O244" s="920">
        <v>43264</v>
      </c>
      <c r="P244" s="898"/>
      <c r="Q244" s="1022"/>
      <c r="R244" s="1023"/>
      <c r="S244" s="1022"/>
      <c r="T244" s="568"/>
      <c r="U244" s="545" t="s">
        <v>2387</v>
      </c>
      <c r="V244" s="544"/>
    </row>
    <row r="245" spans="1:25" ht="56.25" hidden="1" customHeight="1" x14ac:dyDescent="0.25">
      <c r="A245" s="186">
        <v>1676</v>
      </c>
      <c r="B245" s="186"/>
      <c r="C245" s="186" t="s">
        <v>692</v>
      </c>
      <c r="D245" s="186" t="s">
        <v>35</v>
      </c>
      <c r="E245" s="1156" t="s">
        <v>313</v>
      </c>
      <c r="F245" s="710">
        <v>44917</v>
      </c>
      <c r="G245" s="711">
        <v>0.58333333333333337</v>
      </c>
      <c r="H245" s="710">
        <v>44918</v>
      </c>
      <c r="I245" s="711">
        <v>0.5</v>
      </c>
      <c r="J245" s="728" t="s">
        <v>2401</v>
      </c>
      <c r="K245" s="710">
        <v>35832</v>
      </c>
      <c r="L245" s="929" t="s">
        <v>693</v>
      </c>
      <c r="M245" s="21">
        <v>43263</v>
      </c>
      <c r="N245" s="934">
        <v>1395824555</v>
      </c>
      <c r="O245" s="920">
        <v>43264</v>
      </c>
      <c r="P245" s="898"/>
      <c r="Q245" s="1022"/>
      <c r="R245" s="1023"/>
      <c r="S245" s="1022"/>
      <c r="T245" s="568"/>
      <c r="U245" s="545" t="s">
        <v>2387</v>
      </c>
      <c r="V245" s="544"/>
      <c r="Y245" s="531"/>
    </row>
    <row r="246" spans="1:25" ht="30" hidden="1" customHeight="1" x14ac:dyDescent="0.25">
      <c r="A246" s="820">
        <v>343</v>
      </c>
      <c r="B246" s="820">
        <v>55440120</v>
      </c>
      <c r="C246" s="820" t="s">
        <v>3717</v>
      </c>
      <c r="D246" s="820" t="s">
        <v>412</v>
      </c>
      <c r="E246" s="1158" t="s">
        <v>131</v>
      </c>
      <c r="F246" s="867">
        <v>44460</v>
      </c>
      <c r="G246" s="868">
        <v>0.54166666666666663</v>
      </c>
      <c r="H246" s="867">
        <v>44462</v>
      </c>
      <c r="I246" s="868">
        <v>0.54166666666666663</v>
      </c>
      <c r="J246" s="730">
        <v>2</v>
      </c>
      <c r="K246" s="796"/>
      <c r="L246" s="820"/>
      <c r="N246" s="924"/>
      <c r="O246" s="208"/>
      <c r="P246" s="1153"/>
      <c r="Q246" s="1151"/>
      <c r="R246" s="1152"/>
      <c r="S246" s="1151"/>
      <c r="T246" s="694"/>
      <c r="V246" s="694"/>
    </row>
    <row r="247" spans="1:25" ht="32.25" customHeight="1" x14ac:dyDescent="0.25">
      <c r="A247" s="4">
        <v>1760</v>
      </c>
      <c r="B247" s="4"/>
      <c r="C247" s="4" t="s">
        <v>2229</v>
      </c>
      <c r="D247" s="4" t="s">
        <v>412</v>
      </c>
      <c r="E247" s="1156" t="s">
        <v>335</v>
      </c>
      <c r="F247" s="725">
        <v>44946</v>
      </c>
      <c r="G247" s="720">
        <v>0.58333333333333337</v>
      </c>
      <c r="H247" s="725">
        <v>44946</v>
      </c>
      <c r="I247" s="720">
        <v>0.95833333333333337</v>
      </c>
      <c r="J247" s="728" t="s">
        <v>2084</v>
      </c>
      <c r="K247" s="725">
        <v>34110</v>
      </c>
      <c r="L247" s="929">
        <v>6946724</v>
      </c>
      <c r="M247" s="19">
        <v>43288</v>
      </c>
      <c r="N247" s="931" t="s">
        <v>2230</v>
      </c>
      <c r="O247" s="932">
        <v>40896</v>
      </c>
      <c r="P247" s="892"/>
      <c r="Y247" s="531"/>
    </row>
    <row r="248" spans="1:25" ht="56.25" customHeight="1" x14ac:dyDescent="0.25">
      <c r="A248" s="735">
        <v>2591</v>
      </c>
      <c r="B248" s="735"/>
      <c r="C248" s="186" t="s">
        <v>1064</v>
      </c>
      <c r="D248" s="707" t="s">
        <v>412</v>
      </c>
      <c r="E248" s="1156" t="s">
        <v>131</v>
      </c>
      <c r="F248" s="708">
        <v>45077</v>
      </c>
      <c r="G248" s="709">
        <v>0.5</v>
      </c>
      <c r="H248" s="708">
        <v>45087</v>
      </c>
      <c r="I248" s="709">
        <v>0.625</v>
      </c>
      <c r="J248" s="732" t="s">
        <v>1065</v>
      </c>
      <c r="K248" s="741">
        <v>18149</v>
      </c>
      <c r="L248" s="929" t="s">
        <v>1066</v>
      </c>
      <c r="M248" s="741">
        <v>42835</v>
      </c>
      <c r="N248" s="775" t="s">
        <v>1067</v>
      </c>
      <c r="O248" s="930">
        <v>30039</v>
      </c>
      <c r="P248" s="892">
        <f>56*30</f>
        <v>1680</v>
      </c>
      <c r="Q248" s="1028" t="s">
        <v>7101</v>
      </c>
      <c r="R248" s="1017"/>
      <c r="S248" s="194">
        <v>77119</v>
      </c>
      <c r="T248" s="555" t="s">
        <v>1069</v>
      </c>
      <c r="U248" s="545" t="s">
        <v>1071</v>
      </c>
      <c r="V248" s="555" t="s">
        <v>1068</v>
      </c>
      <c r="W248" s="594"/>
      <c r="Y248" s="531"/>
    </row>
    <row r="249" spans="1:25" ht="41.25" customHeight="1" x14ac:dyDescent="0.35">
      <c r="A249" s="735">
        <v>2441</v>
      </c>
      <c r="B249" s="735"/>
      <c r="C249" s="186" t="s">
        <v>1064</v>
      </c>
      <c r="D249" s="735" t="s">
        <v>412</v>
      </c>
      <c r="E249" s="1156" t="s">
        <v>131</v>
      </c>
      <c r="F249" s="741">
        <v>45055</v>
      </c>
      <c r="G249" s="740">
        <v>0.5</v>
      </c>
      <c r="H249" s="741">
        <v>45077</v>
      </c>
      <c r="I249" s="740">
        <v>0.5</v>
      </c>
      <c r="J249" s="732" t="s">
        <v>254</v>
      </c>
      <c r="K249" s="741">
        <v>18149</v>
      </c>
      <c r="L249" s="929" t="s">
        <v>1066</v>
      </c>
      <c r="M249" s="741">
        <v>42835</v>
      </c>
      <c r="N249" s="775" t="s">
        <v>1067</v>
      </c>
      <c r="O249" s="930">
        <v>30039</v>
      </c>
      <c r="P249" s="892" t="s">
        <v>1135</v>
      </c>
      <c r="R249" s="1031"/>
      <c r="S249" s="894">
        <v>77119</v>
      </c>
      <c r="T249" s="599" t="s">
        <v>408</v>
      </c>
      <c r="U249" s="545" t="s">
        <v>1071</v>
      </c>
      <c r="V249" s="563" t="s">
        <v>1134</v>
      </c>
      <c r="W249" s="594"/>
      <c r="Y249" s="531"/>
    </row>
    <row r="250" spans="1:25" ht="60.75" hidden="1" customHeight="1" x14ac:dyDescent="0.25">
      <c r="A250" s="4">
        <v>2035</v>
      </c>
      <c r="B250" s="186">
        <v>40147870</v>
      </c>
      <c r="C250" s="186" t="s">
        <v>1064</v>
      </c>
      <c r="D250" s="4" t="s">
        <v>59</v>
      </c>
      <c r="E250" s="1156" t="s">
        <v>60</v>
      </c>
      <c r="F250" s="725">
        <v>44982</v>
      </c>
      <c r="G250" s="720">
        <v>0.79166666666666663</v>
      </c>
      <c r="H250" s="725">
        <v>45000</v>
      </c>
      <c r="I250" s="720">
        <v>0.70833333333333337</v>
      </c>
      <c r="J250" s="728" t="s">
        <v>1794</v>
      </c>
      <c r="K250" s="710">
        <v>18149</v>
      </c>
      <c r="L250" s="929" t="s">
        <v>1066</v>
      </c>
      <c r="M250" s="21">
        <v>42835</v>
      </c>
      <c r="N250" s="926">
        <v>81159564118</v>
      </c>
      <c r="O250" s="927">
        <v>30039</v>
      </c>
      <c r="P250" s="892" t="s">
        <v>1797</v>
      </c>
      <c r="R250" s="1033" t="s">
        <v>1796</v>
      </c>
      <c r="U250" s="545" t="s">
        <v>1071</v>
      </c>
      <c r="V250" s="555" t="s">
        <v>1795</v>
      </c>
      <c r="W250" s="599"/>
    </row>
    <row r="251" spans="1:25" ht="53.25" hidden="1" customHeight="1" x14ac:dyDescent="0.25">
      <c r="A251" s="4">
        <v>1817</v>
      </c>
      <c r="B251" s="186">
        <v>40147870</v>
      </c>
      <c r="C251" s="186" t="s">
        <v>1064</v>
      </c>
      <c r="D251" s="4" t="s">
        <v>59</v>
      </c>
      <c r="E251" s="1156" t="s">
        <v>60</v>
      </c>
      <c r="F251" s="710">
        <v>44965</v>
      </c>
      <c r="G251" s="711">
        <v>0.79166666666666663</v>
      </c>
      <c r="H251" s="710">
        <v>44982</v>
      </c>
      <c r="I251" s="711">
        <v>0.79166666666666663</v>
      </c>
      <c r="J251" s="728" t="s">
        <v>2006</v>
      </c>
      <c r="K251" s="710">
        <v>18149</v>
      </c>
      <c r="L251" s="929" t="s">
        <v>1066</v>
      </c>
      <c r="M251" s="21">
        <v>42835</v>
      </c>
      <c r="N251" s="926">
        <v>81159564118</v>
      </c>
      <c r="O251" s="927">
        <v>30039</v>
      </c>
      <c r="P251" s="892"/>
      <c r="Q251" s="196"/>
      <c r="R251" s="1002"/>
      <c r="S251" s="196"/>
      <c r="T251" s="533"/>
      <c r="U251" s="545" t="s">
        <v>1071</v>
      </c>
      <c r="V251" s="588" t="s">
        <v>2007</v>
      </c>
      <c r="W251" s="599"/>
      <c r="Y251" s="531"/>
    </row>
    <row r="252" spans="1:25" ht="53.25" hidden="1" customHeight="1" x14ac:dyDescent="0.25">
      <c r="A252" s="186"/>
      <c r="B252" s="186"/>
      <c r="C252" s="186" t="s">
        <v>1064</v>
      </c>
      <c r="D252" s="186" t="s">
        <v>22</v>
      </c>
      <c r="E252" s="1156" t="s">
        <v>2279</v>
      </c>
      <c r="F252" s="710">
        <v>44929</v>
      </c>
      <c r="G252" s="711">
        <v>0.85416666666666663</v>
      </c>
      <c r="H252" s="710">
        <v>44939</v>
      </c>
      <c r="I252" s="711">
        <v>0.83333333333333337</v>
      </c>
      <c r="J252" s="728" t="s">
        <v>2280</v>
      </c>
      <c r="K252" s="710"/>
      <c r="L252" s="929" t="s">
        <v>1066</v>
      </c>
      <c r="M252" s="21">
        <v>42835</v>
      </c>
      <c r="N252" s="934"/>
      <c r="O252" s="927">
        <v>30039</v>
      </c>
      <c r="P252" s="892"/>
      <c r="Q252" s="196"/>
      <c r="R252" s="1002"/>
      <c r="S252" s="196"/>
      <c r="T252" s="533"/>
      <c r="U252" s="545" t="s">
        <v>1071</v>
      </c>
      <c r="V252" s="588" t="s">
        <v>2007</v>
      </c>
      <c r="Y252" s="531"/>
    </row>
    <row r="253" spans="1:25" ht="53.25" hidden="1" customHeight="1" x14ac:dyDescent="0.25">
      <c r="A253" s="186">
        <v>1609</v>
      </c>
      <c r="B253" s="186">
        <v>40147870</v>
      </c>
      <c r="C253" s="186" t="s">
        <v>1064</v>
      </c>
      <c r="D253" s="186" t="s">
        <v>59</v>
      </c>
      <c r="E253" s="1156" t="s">
        <v>60</v>
      </c>
      <c r="F253" s="718">
        <v>44904</v>
      </c>
      <c r="G253" s="719">
        <v>0.59722222222222221</v>
      </c>
      <c r="H253" s="718">
        <v>44914</v>
      </c>
      <c r="I253" s="719">
        <v>0.59722222222222221</v>
      </c>
      <c r="J253" s="737" t="s">
        <v>2427</v>
      </c>
      <c r="K253" s="710">
        <v>18149</v>
      </c>
      <c r="L253" s="734" t="s">
        <v>1066</v>
      </c>
      <c r="M253" s="21">
        <v>42835</v>
      </c>
      <c r="N253" s="926">
        <v>81159564118</v>
      </c>
      <c r="O253" s="927">
        <v>30039</v>
      </c>
      <c r="P253" s="892" t="s">
        <v>2430</v>
      </c>
      <c r="Q253" s="196" t="s">
        <v>2429</v>
      </c>
      <c r="R253" s="1111"/>
      <c r="S253" s="1112"/>
      <c r="T253" s="665"/>
      <c r="U253" s="545" t="s">
        <v>1071</v>
      </c>
      <c r="V253" s="588" t="s">
        <v>2428</v>
      </c>
      <c r="Y253" s="531"/>
    </row>
    <row r="254" spans="1:25" ht="60.75" hidden="1" customHeight="1" x14ac:dyDescent="0.25">
      <c r="A254" s="186">
        <v>1474</v>
      </c>
      <c r="B254" s="186">
        <v>40147870</v>
      </c>
      <c r="C254" s="186" t="s">
        <v>1064</v>
      </c>
      <c r="D254" s="186" t="s">
        <v>59</v>
      </c>
      <c r="E254" s="1156" t="s">
        <v>60</v>
      </c>
      <c r="F254" s="718">
        <v>44871</v>
      </c>
      <c r="G254" s="719">
        <v>0.73958333333333337</v>
      </c>
      <c r="H254" s="718">
        <v>44904</v>
      </c>
      <c r="I254" s="719">
        <v>0.59722222222222221</v>
      </c>
      <c r="J254" s="737" t="s">
        <v>2483</v>
      </c>
      <c r="K254" s="710">
        <v>18149</v>
      </c>
      <c r="L254" s="734" t="s">
        <v>1066</v>
      </c>
      <c r="M254" s="21">
        <v>42835</v>
      </c>
      <c r="N254" s="926">
        <v>81159564118</v>
      </c>
      <c r="O254" s="927">
        <v>30039</v>
      </c>
      <c r="P254" s="892" t="s">
        <v>2485</v>
      </c>
      <c r="Q254" s="196"/>
      <c r="R254" s="1002"/>
      <c r="S254" s="196"/>
      <c r="T254" s="533"/>
      <c r="U254" s="545" t="s">
        <v>1071</v>
      </c>
      <c r="V254" s="544" t="s">
        <v>2484</v>
      </c>
      <c r="W254" s="599"/>
    </row>
    <row r="255" spans="1:25" ht="53.25" hidden="1" customHeight="1" x14ac:dyDescent="0.25">
      <c r="A255" s="186">
        <v>1469</v>
      </c>
      <c r="B255" s="186">
        <v>40147870</v>
      </c>
      <c r="C255" s="186" t="s">
        <v>1064</v>
      </c>
      <c r="D255" s="186" t="s">
        <v>35</v>
      </c>
      <c r="E255" s="1156" t="s">
        <v>507</v>
      </c>
      <c r="F255" s="718">
        <v>44870</v>
      </c>
      <c r="G255" s="719">
        <v>0.59722222222222221</v>
      </c>
      <c r="H255" s="710">
        <v>44871</v>
      </c>
      <c r="I255" s="711">
        <v>0.73958333333333337</v>
      </c>
      <c r="J255" s="728" t="s">
        <v>2084</v>
      </c>
      <c r="K255" s="710">
        <v>18149</v>
      </c>
      <c r="L255" s="734" t="s">
        <v>1066</v>
      </c>
      <c r="M255" s="21">
        <v>42835</v>
      </c>
      <c r="N255" s="926">
        <v>81159564118</v>
      </c>
      <c r="O255" s="927">
        <v>30039</v>
      </c>
      <c r="P255" s="892"/>
      <c r="Q255" s="196"/>
      <c r="R255" s="1002"/>
      <c r="S255" s="196"/>
      <c r="T255" s="533"/>
      <c r="V255" s="544"/>
      <c r="W255" s="599"/>
      <c r="Y255" s="531"/>
    </row>
    <row r="256" spans="1:25" ht="60.75" hidden="1" customHeight="1" x14ac:dyDescent="0.25">
      <c r="A256" s="799">
        <v>24</v>
      </c>
      <c r="B256" s="801">
        <v>50969180</v>
      </c>
      <c r="C256" s="801" t="s">
        <v>3755</v>
      </c>
      <c r="D256" s="801" t="s">
        <v>35</v>
      </c>
      <c r="E256" s="1168" t="s">
        <v>313</v>
      </c>
      <c r="F256" s="823">
        <v>44396</v>
      </c>
      <c r="G256" s="824">
        <v>0.79166666666666663</v>
      </c>
      <c r="H256" s="823">
        <v>44416</v>
      </c>
      <c r="I256" s="824">
        <v>0.79166666666666663</v>
      </c>
      <c r="J256" s="872">
        <v>20</v>
      </c>
      <c r="K256" s="720"/>
      <c r="L256" s="799"/>
      <c r="N256" s="926"/>
      <c r="O256" s="927"/>
      <c r="Q256" s="915"/>
      <c r="R256" s="1118"/>
      <c r="S256" s="915"/>
      <c r="T256" s="668"/>
      <c r="V256" s="668" t="s">
        <v>3644</v>
      </c>
    </row>
    <row r="257" spans="1:25" ht="28.5" hidden="1" customHeight="1" x14ac:dyDescent="0.25">
      <c r="A257" s="820">
        <v>25</v>
      </c>
      <c r="B257" s="801">
        <v>50969180</v>
      </c>
      <c r="C257" s="801" t="s">
        <v>3756</v>
      </c>
      <c r="D257" s="873" t="s">
        <v>35</v>
      </c>
      <c r="E257" s="1168" t="s">
        <v>313</v>
      </c>
      <c r="F257" s="823">
        <v>44402</v>
      </c>
      <c r="G257" s="874">
        <v>0.79166666666666663</v>
      </c>
      <c r="H257" s="823">
        <v>44416</v>
      </c>
      <c r="I257" s="874">
        <v>0.79166666666666663</v>
      </c>
      <c r="J257" s="755">
        <v>14</v>
      </c>
      <c r="K257" s="796"/>
      <c r="L257" s="809"/>
      <c r="N257" s="940"/>
      <c r="O257" s="938"/>
      <c r="P257" s="1133"/>
      <c r="Q257" s="1120"/>
      <c r="R257" s="1121"/>
      <c r="S257" s="1120"/>
      <c r="T257" s="670"/>
      <c r="V257" s="670" t="s">
        <v>3701</v>
      </c>
      <c r="Y257" s="531"/>
    </row>
    <row r="258" spans="1:25" s="546" customFormat="1" ht="33.75" customHeight="1" x14ac:dyDescent="0.25">
      <c r="A258" s="1">
        <v>2314</v>
      </c>
      <c r="B258" s="20">
        <v>95611702</v>
      </c>
      <c r="C258" s="20" t="s">
        <v>3306</v>
      </c>
      <c r="D258" s="20" t="s">
        <v>22</v>
      </c>
      <c r="E258" s="1158" t="s">
        <v>3246</v>
      </c>
      <c r="F258" s="21">
        <v>44733</v>
      </c>
      <c r="G258" s="729">
        <v>0.75</v>
      </c>
      <c r="H258" s="21">
        <v>44734</v>
      </c>
      <c r="I258" s="729">
        <v>0.79166666666666663</v>
      </c>
      <c r="J258" s="730" t="s">
        <v>2084</v>
      </c>
      <c r="K258" s="769"/>
      <c r="L258" s="20">
        <v>4176520</v>
      </c>
      <c r="M258" s="21">
        <v>34270</v>
      </c>
      <c r="N258" s="924" t="s">
        <v>3307</v>
      </c>
      <c r="O258" s="208">
        <v>37471</v>
      </c>
      <c r="P258" s="892" t="s">
        <v>3309</v>
      </c>
      <c r="Q258" s="908"/>
      <c r="R258" s="1008"/>
      <c r="S258" s="884"/>
      <c r="T258" s="527" t="s">
        <v>3308</v>
      </c>
      <c r="U258" s="545" t="s">
        <v>3310</v>
      </c>
      <c r="V258" s="544"/>
      <c r="W258" s="599"/>
      <c r="Y258" s="547"/>
    </row>
    <row r="259" spans="1:25" ht="48" customHeight="1" x14ac:dyDescent="0.25">
      <c r="A259" s="1">
        <v>2312</v>
      </c>
      <c r="B259" s="20">
        <v>95611702</v>
      </c>
      <c r="C259" s="20" t="s">
        <v>3306</v>
      </c>
      <c r="D259" s="1" t="s">
        <v>22</v>
      </c>
      <c r="E259" s="1158" t="s">
        <v>3246</v>
      </c>
      <c r="F259" s="21">
        <v>44730</v>
      </c>
      <c r="G259" s="729">
        <v>0.75</v>
      </c>
      <c r="H259" s="21">
        <v>44733</v>
      </c>
      <c r="I259" s="729">
        <v>0.75</v>
      </c>
      <c r="J259" s="730" t="s">
        <v>1902</v>
      </c>
      <c r="K259" s="769"/>
      <c r="L259" s="20">
        <v>4176520</v>
      </c>
      <c r="M259" s="21">
        <v>34270</v>
      </c>
      <c r="N259" s="924" t="s">
        <v>3307</v>
      </c>
      <c r="O259" s="208">
        <v>37471</v>
      </c>
      <c r="P259" s="892" t="s">
        <v>3328</v>
      </c>
      <c r="Q259" s="908" t="s">
        <v>3327</v>
      </c>
      <c r="R259" s="1008">
        <f>80*3</f>
        <v>240</v>
      </c>
      <c r="S259" s="884"/>
      <c r="T259" s="527" t="s">
        <v>3317</v>
      </c>
      <c r="U259" s="545" t="s">
        <v>3310</v>
      </c>
      <c r="V259" s="544"/>
      <c r="W259" s="599"/>
      <c r="Y259" s="531"/>
    </row>
    <row r="260" spans="1:25" ht="28.5" hidden="1" customHeight="1" x14ac:dyDescent="0.25">
      <c r="A260" s="1">
        <v>370</v>
      </c>
      <c r="B260" s="1"/>
      <c r="C260" s="1" t="s">
        <v>3306</v>
      </c>
      <c r="D260" s="1" t="s">
        <v>412</v>
      </c>
      <c r="E260" s="1158" t="s">
        <v>60</v>
      </c>
      <c r="F260" s="19">
        <v>44485</v>
      </c>
      <c r="G260" s="796">
        <v>0.75</v>
      </c>
      <c r="H260" s="19">
        <v>44487</v>
      </c>
      <c r="I260" s="796">
        <v>0.75</v>
      </c>
      <c r="J260" s="730"/>
      <c r="K260" s="796"/>
      <c r="L260" s="1"/>
      <c r="N260" s="924"/>
      <c r="O260" s="208"/>
      <c r="P260" s="1119"/>
      <c r="Q260" s="1039"/>
      <c r="R260" s="1044"/>
      <c r="S260" s="1039"/>
      <c r="T260" s="555"/>
      <c r="Y260" s="531"/>
    </row>
    <row r="261" spans="1:25" ht="28.5" customHeight="1" x14ac:dyDescent="0.25">
      <c r="A261" s="186">
        <v>5709</v>
      </c>
      <c r="B261" s="186"/>
      <c r="C261" s="186" t="s">
        <v>297</v>
      </c>
      <c r="D261" s="186" t="s">
        <v>94</v>
      </c>
      <c r="E261" s="1156" t="s">
        <v>95</v>
      </c>
      <c r="F261" s="710">
        <v>45613</v>
      </c>
      <c r="G261" s="719">
        <v>0.5</v>
      </c>
      <c r="H261" s="710">
        <v>45625</v>
      </c>
      <c r="I261" s="722">
        <v>0.5</v>
      </c>
      <c r="J261" s="728" t="s">
        <v>61</v>
      </c>
      <c r="K261" s="710">
        <v>26918</v>
      </c>
      <c r="L261" s="734" t="s">
        <v>300</v>
      </c>
      <c r="M261" s="21">
        <v>39666</v>
      </c>
      <c r="N261" s="928" t="s">
        <v>301</v>
      </c>
      <c r="O261" s="927">
        <v>37875</v>
      </c>
      <c r="P261" s="892" t="s">
        <v>5443</v>
      </c>
      <c r="Q261" s="196"/>
      <c r="R261" s="1002"/>
      <c r="S261" s="196"/>
      <c r="T261" s="533"/>
      <c r="U261" s="545" t="s">
        <v>303</v>
      </c>
      <c r="Y261" s="531"/>
    </row>
    <row r="262" spans="1:25" ht="28.5" customHeight="1" x14ac:dyDescent="0.25">
      <c r="A262" s="1267">
        <v>4896</v>
      </c>
      <c r="B262" s="186"/>
      <c r="C262" s="186" t="s">
        <v>297</v>
      </c>
      <c r="D262" s="186" t="s">
        <v>412</v>
      </c>
      <c r="E262" s="1156" t="s">
        <v>184</v>
      </c>
      <c r="F262" s="718">
        <v>45472</v>
      </c>
      <c r="G262" s="719">
        <v>0.42222222222222222</v>
      </c>
      <c r="H262" s="710">
        <v>45510</v>
      </c>
      <c r="I262" s="719">
        <v>0.58333333333333337</v>
      </c>
      <c r="J262" s="713" t="s">
        <v>7102</v>
      </c>
      <c r="K262" s="710">
        <v>26918</v>
      </c>
      <c r="L262" s="734" t="s">
        <v>300</v>
      </c>
      <c r="M262" s="21">
        <v>39666</v>
      </c>
      <c r="N262" s="928" t="s">
        <v>301</v>
      </c>
      <c r="O262" s="927">
        <v>37875</v>
      </c>
      <c r="P262" s="898"/>
      <c r="Q262" s="1022"/>
      <c r="R262" s="1023"/>
      <c r="S262" s="1022"/>
      <c r="T262" s="568"/>
      <c r="U262" s="545" t="s">
        <v>303</v>
      </c>
      <c r="Y262" s="531"/>
    </row>
    <row r="263" spans="1:25" ht="30" customHeight="1" x14ac:dyDescent="0.25">
      <c r="A263" s="186"/>
      <c r="B263" s="186"/>
      <c r="C263" s="186" t="s">
        <v>297</v>
      </c>
      <c r="D263" s="186" t="s">
        <v>22</v>
      </c>
      <c r="E263" s="1156" t="s">
        <v>364</v>
      </c>
      <c r="F263" s="710">
        <v>45510</v>
      </c>
      <c r="G263" s="719">
        <v>0.58333333333333337</v>
      </c>
      <c r="H263" s="710">
        <v>45510</v>
      </c>
      <c r="I263" s="722">
        <v>0.8125</v>
      </c>
      <c r="J263" s="713" t="s">
        <v>7266</v>
      </c>
      <c r="K263" s="710">
        <v>26918</v>
      </c>
      <c r="L263" s="734" t="s">
        <v>300</v>
      </c>
      <c r="M263" s="21">
        <v>39666</v>
      </c>
      <c r="N263" s="928" t="s">
        <v>301</v>
      </c>
      <c r="O263" s="927">
        <v>37875</v>
      </c>
      <c r="P263" s="898"/>
      <c r="Q263" s="1022"/>
      <c r="R263" s="1023"/>
      <c r="S263" s="1022"/>
      <c r="T263" s="568"/>
      <c r="U263" s="545" t="s">
        <v>303</v>
      </c>
    </row>
    <row r="264" spans="1:25" ht="30" customHeight="1" x14ac:dyDescent="0.25">
      <c r="A264" s="186">
        <v>3790</v>
      </c>
      <c r="B264" s="186"/>
      <c r="C264" s="186" t="s">
        <v>297</v>
      </c>
      <c r="D264" s="186" t="s">
        <v>83</v>
      </c>
      <c r="E264" s="1156" t="s">
        <v>84</v>
      </c>
      <c r="F264" s="718">
        <v>45262</v>
      </c>
      <c r="G264" s="719">
        <v>0.79166666666666663</v>
      </c>
      <c r="H264" s="710">
        <v>45273</v>
      </c>
      <c r="I264" s="719">
        <v>0.41666666666666669</v>
      </c>
      <c r="J264" s="728" t="s">
        <v>430</v>
      </c>
      <c r="K264" s="710">
        <v>26918</v>
      </c>
      <c r="L264" s="734" t="s">
        <v>300</v>
      </c>
      <c r="M264" s="21">
        <v>39666</v>
      </c>
      <c r="N264" s="928" t="s">
        <v>301</v>
      </c>
      <c r="O264" s="927">
        <v>37875</v>
      </c>
      <c r="P264" s="892" t="s">
        <v>4855</v>
      </c>
      <c r="Q264" s="196"/>
      <c r="U264" s="545" t="s">
        <v>303</v>
      </c>
    </row>
    <row r="265" spans="1:25" ht="56.25" customHeight="1" x14ac:dyDescent="0.25">
      <c r="A265" s="186">
        <v>2950</v>
      </c>
      <c r="B265" s="186"/>
      <c r="C265" s="186" t="s">
        <v>297</v>
      </c>
      <c r="D265" s="186" t="s">
        <v>35</v>
      </c>
      <c r="E265" s="1156" t="s">
        <v>298</v>
      </c>
      <c r="F265" s="718">
        <v>45118</v>
      </c>
      <c r="G265" s="719">
        <v>0.83333333333333337</v>
      </c>
      <c r="H265" s="710">
        <v>45159</v>
      </c>
      <c r="I265" s="719">
        <v>0.75</v>
      </c>
      <c r="J265" s="728" t="s">
        <v>299</v>
      </c>
      <c r="K265" s="710">
        <v>26918</v>
      </c>
      <c r="L265" s="734" t="s">
        <v>300</v>
      </c>
      <c r="M265" s="21">
        <v>39666</v>
      </c>
      <c r="N265" s="928" t="s">
        <v>301</v>
      </c>
      <c r="O265" s="927">
        <v>37875</v>
      </c>
      <c r="P265" s="892" t="s">
        <v>302</v>
      </c>
      <c r="Q265" s="196"/>
      <c r="U265" s="545" t="s">
        <v>303</v>
      </c>
      <c r="Y265" s="531"/>
    </row>
    <row r="266" spans="1:25" ht="56.25" customHeight="1" x14ac:dyDescent="0.25">
      <c r="A266" s="186">
        <v>1569</v>
      </c>
      <c r="B266" s="186"/>
      <c r="C266" s="186" t="s">
        <v>297</v>
      </c>
      <c r="D266" s="186" t="s">
        <v>59</v>
      </c>
      <c r="E266" s="1156" t="s">
        <v>243</v>
      </c>
      <c r="F266" s="718">
        <v>44898</v>
      </c>
      <c r="G266" s="719">
        <v>0.83333333333333337</v>
      </c>
      <c r="H266" s="710">
        <v>44911</v>
      </c>
      <c r="I266" s="719">
        <v>0.375</v>
      </c>
      <c r="J266" s="728" t="s">
        <v>2451</v>
      </c>
      <c r="K266" s="710">
        <v>26918</v>
      </c>
      <c r="L266" s="734" t="s">
        <v>300</v>
      </c>
      <c r="M266" s="21">
        <v>39666</v>
      </c>
      <c r="N266" s="928" t="s">
        <v>301</v>
      </c>
      <c r="O266" s="927">
        <v>37875</v>
      </c>
      <c r="P266" s="892">
        <v>900</v>
      </c>
      <c r="Q266" s="196"/>
      <c r="W266" s="599"/>
      <c r="Y266" s="531"/>
    </row>
    <row r="267" spans="1:25" ht="56.25" customHeight="1" x14ac:dyDescent="0.25">
      <c r="A267" s="18">
        <v>433</v>
      </c>
      <c r="B267" s="18"/>
      <c r="C267" s="18" t="s">
        <v>297</v>
      </c>
      <c r="D267" s="18" t="s">
        <v>35</v>
      </c>
      <c r="E267" s="1165" t="s">
        <v>119</v>
      </c>
      <c r="F267" s="718">
        <v>44533</v>
      </c>
      <c r="G267" s="719">
        <v>0.5</v>
      </c>
      <c r="H267" s="718">
        <v>44553</v>
      </c>
      <c r="I267" s="719">
        <v>0.5</v>
      </c>
      <c r="J267" s="730"/>
      <c r="K267" s="725">
        <v>26918</v>
      </c>
      <c r="L267" s="734" t="s">
        <v>300</v>
      </c>
      <c r="M267" s="718">
        <v>39666</v>
      </c>
      <c r="N267" s="928" t="s">
        <v>301</v>
      </c>
      <c r="O267" s="927">
        <v>37881</v>
      </c>
      <c r="Q267" s="1141"/>
      <c r="R267" s="1359"/>
      <c r="S267" s="1141"/>
      <c r="T267" s="1361"/>
      <c r="V267" s="1361"/>
      <c r="Y267" s="531"/>
    </row>
    <row r="268" spans="1:25" ht="56.25" customHeight="1" x14ac:dyDescent="0.25">
      <c r="A268" s="186">
        <v>1355</v>
      </c>
      <c r="B268" s="186"/>
      <c r="C268" s="18" t="s">
        <v>2696</v>
      </c>
      <c r="D268" s="18" t="s">
        <v>235</v>
      </c>
      <c r="E268" s="1156" t="s">
        <v>30</v>
      </c>
      <c r="F268" s="710">
        <v>44841</v>
      </c>
      <c r="G268" s="719">
        <v>0.41666666666666669</v>
      </c>
      <c r="H268" s="725">
        <v>44849</v>
      </c>
      <c r="I268" s="720">
        <v>0.75</v>
      </c>
      <c r="J268" s="728" t="s">
        <v>2250</v>
      </c>
      <c r="K268" s="725">
        <v>26918</v>
      </c>
      <c r="L268" s="734" t="s">
        <v>300</v>
      </c>
      <c r="M268" s="19">
        <v>39666</v>
      </c>
      <c r="N268" s="928" t="s">
        <v>301</v>
      </c>
      <c r="O268" s="932">
        <v>37875</v>
      </c>
      <c r="P268" s="892">
        <v>1.4999999999999999E+100</v>
      </c>
      <c r="Q268" s="908"/>
      <c r="R268" s="1073"/>
      <c r="S268" s="908"/>
      <c r="T268" s="550" t="s">
        <v>2697</v>
      </c>
      <c r="V268" s="550"/>
      <c r="W268" s="599"/>
      <c r="Y268" s="531"/>
    </row>
    <row r="269" spans="1:25" s="546" customFormat="1" ht="54.75" customHeight="1" x14ac:dyDescent="0.25">
      <c r="A269" s="186">
        <v>1183</v>
      </c>
      <c r="B269" s="18"/>
      <c r="C269" s="18" t="s">
        <v>2696</v>
      </c>
      <c r="D269" s="18" t="s">
        <v>59</v>
      </c>
      <c r="E269" s="1156" t="s">
        <v>60</v>
      </c>
      <c r="F269" s="718">
        <v>44763</v>
      </c>
      <c r="G269" s="719">
        <v>0.41666666666666669</v>
      </c>
      <c r="H269" s="718">
        <v>44783</v>
      </c>
      <c r="I269" s="719">
        <v>0.54166666666666663</v>
      </c>
      <c r="J269" s="737" t="s">
        <v>2342</v>
      </c>
      <c r="K269" s="725">
        <v>26918</v>
      </c>
      <c r="L269" s="734" t="s">
        <v>300</v>
      </c>
      <c r="M269" s="718">
        <v>39666</v>
      </c>
      <c r="N269" s="928" t="s">
        <v>301</v>
      </c>
      <c r="O269" s="927">
        <v>37881</v>
      </c>
      <c r="P269" s="892" t="s">
        <v>3041</v>
      </c>
      <c r="Q269" s="908"/>
      <c r="R269" s="1032">
        <f>125*20</f>
        <v>2500</v>
      </c>
      <c r="S269" s="884"/>
      <c r="T269" s="527" t="s">
        <v>3040</v>
      </c>
      <c r="U269" s="545"/>
      <c r="V269" s="554"/>
      <c r="W269" s="156"/>
    </row>
    <row r="270" spans="1:25" s="546" customFormat="1" ht="54.75" customHeight="1" x14ac:dyDescent="0.25">
      <c r="A270" s="186">
        <v>1677</v>
      </c>
      <c r="B270" s="186"/>
      <c r="C270" s="186" t="s">
        <v>2376</v>
      </c>
      <c r="D270" s="186" t="s">
        <v>76</v>
      </c>
      <c r="E270" s="1156" t="s">
        <v>342</v>
      </c>
      <c r="F270" s="710">
        <v>44917</v>
      </c>
      <c r="G270" s="719">
        <v>0.375</v>
      </c>
      <c r="H270" s="710">
        <v>44922</v>
      </c>
      <c r="I270" s="711">
        <v>0.54166666666666663</v>
      </c>
      <c r="J270" s="728" t="s">
        <v>1949</v>
      </c>
      <c r="K270" s="710">
        <v>24383</v>
      </c>
      <c r="L270" s="929">
        <v>4161221</v>
      </c>
      <c r="M270" s="21">
        <v>42411</v>
      </c>
      <c r="N270" s="926" t="s">
        <v>2377</v>
      </c>
      <c r="O270" s="927">
        <v>41810</v>
      </c>
      <c r="P270" s="892">
        <v>420</v>
      </c>
      <c r="Q270" s="196"/>
      <c r="R270" s="1017"/>
      <c r="S270" s="196"/>
      <c r="T270" s="533"/>
      <c r="U270" s="545"/>
      <c r="V270" s="544"/>
      <c r="W270" s="156"/>
    </row>
    <row r="271" spans="1:25" s="546" customFormat="1" ht="54.75" hidden="1" customHeight="1" x14ac:dyDescent="0.25">
      <c r="A271" s="1">
        <v>25</v>
      </c>
      <c r="B271" s="1"/>
      <c r="C271" s="1" t="s">
        <v>3757</v>
      </c>
      <c r="D271" s="1" t="s">
        <v>35</v>
      </c>
      <c r="E271" s="1159" t="s">
        <v>313</v>
      </c>
      <c r="F271" s="714">
        <v>44402</v>
      </c>
      <c r="G271" s="875">
        <v>0.79166666666666663</v>
      </c>
      <c r="H271" s="714">
        <v>44416</v>
      </c>
      <c r="I271" s="875">
        <v>0.79166666666666663</v>
      </c>
      <c r="J271" s="730">
        <v>14</v>
      </c>
      <c r="K271" s="796"/>
      <c r="L271" s="1"/>
      <c r="M271" s="19"/>
      <c r="N271" s="940"/>
      <c r="O271" s="938"/>
      <c r="P271" s="1043"/>
      <c r="Q271" s="1058"/>
      <c r="R271" s="1063"/>
      <c r="S271" s="1058"/>
      <c r="T271" s="627"/>
      <c r="U271" s="545"/>
      <c r="V271" s="627" t="s">
        <v>3705</v>
      </c>
      <c r="W271" s="156"/>
    </row>
    <row r="272" spans="1:25" s="546" customFormat="1" ht="54.75" hidden="1" customHeight="1" x14ac:dyDescent="0.25">
      <c r="A272" s="186">
        <v>1691</v>
      </c>
      <c r="B272" s="186"/>
      <c r="C272" s="186" t="s">
        <v>2306</v>
      </c>
      <c r="D272" s="186" t="s">
        <v>35</v>
      </c>
      <c r="E272" s="1156" t="s">
        <v>178</v>
      </c>
      <c r="F272" s="710">
        <v>44921</v>
      </c>
      <c r="G272" s="711">
        <v>0.58333333333333337</v>
      </c>
      <c r="H272" s="710">
        <v>44934</v>
      </c>
      <c r="I272" s="711">
        <v>0.25</v>
      </c>
      <c r="J272" s="728" t="s">
        <v>2305</v>
      </c>
      <c r="K272" s="710">
        <v>35110</v>
      </c>
      <c r="L272" s="929" t="s">
        <v>2307</v>
      </c>
      <c r="M272" s="21">
        <v>44435</v>
      </c>
      <c r="N272" s="934">
        <v>1389638529</v>
      </c>
      <c r="O272" s="920">
        <v>43232</v>
      </c>
      <c r="P272" s="892">
        <v>1200</v>
      </c>
      <c r="Q272" s="901" t="s">
        <v>4709</v>
      </c>
      <c r="R272" s="1002"/>
      <c r="S272" s="196"/>
      <c r="T272" s="533"/>
      <c r="U272" s="545" t="s">
        <v>141</v>
      </c>
      <c r="V272" s="601" t="s">
        <v>2308</v>
      </c>
      <c r="W272" s="156"/>
    </row>
    <row r="273" spans="1:25" s="546" customFormat="1" ht="54.75" hidden="1" customHeight="1" x14ac:dyDescent="0.25">
      <c r="A273" s="186">
        <v>1686</v>
      </c>
      <c r="B273" s="186"/>
      <c r="C273" s="186" t="s">
        <v>2306</v>
      </c>
      <c r="D273" s="186" t="s">
        <v>35</v>
      </c>
      <c r="E273" s="1156" t="s">
        <v>119</v>
      </c>
      <c r="F273" s="710">
        <v>44918</v>
      </c>
      <c r="G273" s="711">
        <v>0.9</v>
      </c>
      <c r="H273" s="710">
        <v>44921</v>
      </c>
      <c r="I273" s="711">
        <v>0.58333333333333337</v>
      </c>
      <c r="J273" s="728" t="s">
        <v>2386</v>
      </c>
      <c r="K273" s="710">
        <v>35110</v>
      </c>
      <c r="L273" s="929" t="s">
        <v>2307</v>
      </c>
      <c r="M273" s="21">
        <v>44435</v>
      </c>
      <c r="N273" s="934">
        <v>1389638529</v>
      </c>
      <c r="O273" s="920">
        <v>43232</v>
      </c>
      <c r="P273" s="892"/>
      <c r="Q273" s="196"/>
      <c r="R273" s="1017"/>
      <c r="S273" s="196"/>
      <c r="T273" s="533">
        <v>64161</v>
      </c>
      <c r="U273" s="545" t="s">
        <v>141</v>
      </c>
      <c r="V273" s="601" t="s">
        <v>2308</v>
      </c>
      <c r="W273" s="156"/>
    </row>
    <row r="274" spans="1:25" s="546" customFormat="1" ht="40.5" hidden="1" customHeight="1" x14ac:dyDescent="0.25">
      <c r="A274" s="186">
        <v>1676</v>
      </c>
      <c r="B274" s="186"/>
      <c r="C274" s="186" t="s">
        <v>2306</v>
      </c>
      <c r="D274" s="186" t="s">
        <v>35</v>
      </c>
      <c r="E274" s="1156" t="s">
        <v>313</v>
      </c>
      <c r="F274" s="710">
        <v>44917</v>
      </c>
      <c r="G274" s="711">
        <v>0.58333333333333337</v>
      </c>
      <c r="H274" s="710">
        <v>44918</v>
      </c>
      <c r="I274" s="711">
        <v>0.5</v>
      </c>
      <c r="J274" s="728" t="s">
        <v>2401</v>
      </c>
      <c r="K274" s="710">
        <v>35110</v>
      </c>
      <c r="L274" s="929" t="s">
        <v>2307</v>
      </c>
      <c r="M274" s="21">
        <v>44435</v>
      </c>
      <c r="N274" s="934">
        <v>1389638529</v>
      </c>
      <c r="O274" s="920">
        <v>43232</v>
      </c>
      <c r="P274" s="998">
        <v>300</v>
      </c>
      <c r="Q274" s="196"/>
      <c r="R274" s="1017"/>
      <c r="S274" s="196"/>
      <c r="T274" s="533">
        <v>58227</v>
      </c>
      <c r="U274" s="545" t="s">
        <v>141</v>
      </c>
      <c r="V274" s="601" t="s">
        <v>2402</v>
      </c>
      <c r="W274" s="156"/>
    </row>
    <row r="275" spans="1:25" s="546" customFormat="1" ht="32.25" hidden="1" customHeight="1" x14ac:dyDescent="0.25">
      <c r="A275" s="1">
        <v>349</v>
      </c>
      <c r="B275" s="1"/>
      <c r="C275" s="1" t="s">
        <v>2306</v>
      </c>
      <c r="D275" s="1" t="s">
        <v>35</v>
      </c>
      <c r="E275" s="1158" t="s">
        <v>313</v>
      </c>
      <c r="F275" s="19">
        <v>44464</v>
      </c>
      <c r="G275" s="796">
        <v>0.58333333333333337</v>
      </c>
      <c r="H275" s="19">
        <v>44479</v>
      </c>
      <c r="I275" s="796">
        <v>0.58333333333333337</v>
      </c>
      <c r="J275" s="730">
        <v>16</v>
      </c>
      <c r="K275" s="796"/>
      <c r="L275" s="1"/>
      <c r="M275" s="19"/>
      <c r="N275" s="924"/>
      <c r="O275" s="208"/>
      <c r="P275" s="1119"/>
      <c r="Q275" s="1039"/>
      <c r="R275" s="1044"/>
      <c r="S275" s="1039"/>
      <c r="T275" s="555"/>
      <c r="U275" s="545"/>
      <c r="V275" s="555" t="s">
        <v>3701</v>
      </c>
      <c r="W275" s="156"/>
    </row>
    <row r="276" spans="1:25" s="546" customFormat="1" ht="42.75" customHeight="1" x14ac:dyDescent="0.25">
      <c r="A276" s="4">
        <v>1060</v>
      </c>
      <c r="B276" s="799"/>
      <c r="C276" s="799" t="s">
        <v>3359</v>
      </c>
      <c r="D276" s="799" t="s">
        <v>35</v>
      </c>
      <c r="E276" s="1156" t="s">
        <v>261</v>
      </c>
      <c r="F276" s="807">
        <v>44723</v>
      </c>
      <c r="G276" s="806">
        <v>0.77777777777777779</v>
      </c>
      <c r="H276" s="807">
        <v>44727</v>
      </c>
      <c r="I276" s="806">
        <v>0.72916666666666663</v>
      </c>
      <c r="J276" s="728" t="s">
        <v>2186</v>
      </c>
      <c r="K276" s="720"/>
      <c r="L276" s="799">
        <v>4192909</v>
      </c>
      <c r="M276" s="807">
        <v>43137</v>
      </c>
      <c r="N276" s="957" t="s">
        <v>2851</v>
      </c>
      <c r="O276" s="958">
        <v>44222</v>
      </c>
      <c r="P276" s="892">
        <v>320</v>
      </c>
      <c r="Q276" s="908"/>
      <c r="R276" s="1073">
        <v>320</v>
      </c>
      <c r="S276" s="908"/>
      <c r="T276" s="550" t="s">
        <v>3276</v>
      </c>
      <c r="U276" s="545"/>
      <c r="V276" s="668"/>
      <c r="W276" s="156"/>
    </row>
    <row r="277" spans="1:25" s="546" customFormat="1" ht="42.75" hidden="1" customHeight="1" x14ac:dyDescent="0.25">
      <c r="A277" s="1">
        <v>352</v>
      </c>
      <c r="B277" s="1"/>
      <c r="C277" s="1" t="s">
        <v>3359</v>
      </c>
      <c r="D277" s="1" t="s">
        <v>22</v>
      </c>
      <c r="E277" s="1158" t="s">
        <v>3687</v>
      </c>
      <c r="F277" s="19">
        <v>44468</v>
      </c>
      <c r="G277" s="796">
        <v>6.25E-2</v>
      </c>
      <c r="H277" s="19">
        <v>44470</v>
      </c>
      <c r="I277" s="796">
        <v>6.25E-2</v>
      </c>
      <c r="J277" s="730">
        <v>3</v>
      </c>
      <c r="K277" s="796"/>
      <c r="L277" s="1"/>
      <c r="M277" s="19"/>
      <c r="N277" s="924"/>
      <c r="O277" s="208"/>
      <c r="P277" s="1043"/>
      <c r="Q277" s="1039"/>
      <c r="R277" s="1044"/>
      <c r="S277" s="1039"/>
      <c r="T277" s="555"/>
      <c r="U277" s="545"/>
      <c r="V277" s="555"/>
      <c r="W277" s="156"/>
    </row>
    <row r="278" spans="1:25" s="546" customFormat="1" ht="54.75" customHeight="1" x14ac:dyDescent="0.25">
      <c r="A278" s="186">
        <v>1282</v>
      </c>
      <c r="B278" s="186"/>
      <c r="C278" s="186" t="s">
        <v>2850</v>
      </c>
      <c r="D278" s="186" t="s">
        <v>412</v>
      </c>
      <c r="E278" s="1156" t="s">
        <v>60</v>
      </c>
      <c r="F278" s="710">
        <v>44813</v>
      </c>
      <c r="G278" s="711">
        <v>0.54166666666666663</v>
      </c>
      <c r="H278" s="710">
        <v>44817</v>
      </c>
      <c r="I278" s="711">
        <v>0.54166666666666663</v>
      </c>
      <c r="J278" s="728" t="s">
        <v>2186</v>
      </c>
      <c r="K278" s="725">
        <v>26474</v>
      </c>
      <c r="L278" s="936">
        <v>4192909</v>
      </c>
      <c r="M278" s="710">
        <v>43137</v>
      </c>
      <c r="N278" s="734" t="s">
        <v>2851</v>
      </c>
      <c r="O278" s="920">
        <v>44222</v>
      </c>
      <c r="P278" s="892">
        <v>350</v>
      </c>
      <c r="Q278" s="908"/>
      <c r="R278" s="1073">
        <f>90*4</f>
        <v>360</v>
      </c>
      <c r="S278" s="908"/>
      <c r="T278" s="550" t="s">
        <v>2852</v>
      </c>
      <c r="U278" s="545" t="s">
        <v>2853</v>
      </c>
      <c r="V278" s="527"/>
      <c r="W278" s="156"/>
    </row>
    <row r="279" spans="1:25" s="546" customFormat="1" ht="54.75" customHeight="1" x14ac:dyDescent="0.25">
      <c r="A279" s="186">
        <v>19197</v>
      </c>
      <c r="B279" s="18"/>
      <c r="C279" s="18" t="s">
        <v>3022</v>
      </c>
      <c r="D279" s="18" t="s">
        <v>2977</v>
      </c>
      <c r="E279" s="1156" t="s">
        <v>2957</v>
      </c>
      <c r="F279" s="718">
        <v>44779</v>
      </c>
      <c r="G279" s="719">
        <v>0.70833333333333337</v>
      </c>
      <c r="H279" s="718">
        <v>44788</v>
      </c>
      <c r="I279" s="719">
        <v>0.70833333333333337</v>
      </c>
      <c r="J279" s="737" t="s">
        <v>2310</v>
      </c>
      <c r="K279" s="720"/>
      <c r="L279" s="18">
        <v>5019904</v>
      </c>
      <c r="M279" s="718">
        <v>38376</v>
      </c>
      <c r="N279" s="928" t="s">
        <v>3023</v>
      </c>
      <c r="O279" s="927">
        <v>37509</v>
      </c>
      <c r="P279" s="892" t="s">
        <v>3025</v>
      </c>
      <c r="Q279" s="906"/>
      <c r="R279" s="1032">
        <f>140*9</f>
        <v>1260</v>
      </c>
      <c r="S279" s="884"/>
      <c r="T279" s="527" t="s">
        <v>3024</v>
      </c>
      <c r="U279" s="545"/>
      <c r="V279" s="554"/>
      <c r="W279" s="156"/>
    </row>
    <row r="280" spans="1:25" s="546" customFormat="1" ht="54.75" hidden="1" customHeight="1" x14ac:dyDescent="0.25">
      <c r="A280" s="4">
        <v>219</v>
      </c>
      <c r="B280" s="4"/>
      <c r="C280" s="4" t="s">
        <v>3583</v>
      </c>
      <c r="D280" s="4" t="s">
        <v>29</v>
      </c>
      <c r="E280" s="1156" t="s">
        <v>30</v>
      </c>
      <c r="F280" s="725">
        <v>44624</v>
      </c>
      <c r="G280" s="744">
        <v>0.375</v>
      </c>
      <c r="H280" s="725">
        <v>44625</v>
      </c>
      <c r="I280" s="744">
        <v>0.375</v>
      </c>
      <c r="J280" s="730"/>
      <c r="K280" s="744"/>
      <c r="L280" s="4"/>
      <c r="M280" s="19"/>
      <c r="N280" s="934"/>
      <c r="O280" s="920"/>
      <c r="P280" s="1122"/>
      <c r="Q280" s="908"/>
      <c r="R280" s="1073"/>
      <c r="S280" s="908"/>
      <c r="T280" s="550"/>
      <c r="U280" s="545"/>
      <c r="V280" s="550"/>
      <c r="W280" s="156"/>
    </row>
    <row r="281" spans="1:25" s="546" customFormat="1" ht="54.75" hidden="1" customHeight="1" x14ac:dyDescent="0.25">
      <c r="A281" s="820">
        <v>335</v>
      </c>
      <c r="B281" s="820"/>
      <c r="C281" s="820" t="s">
        <v>3583</v>
      </c>
      <c r="D281" s="820" t="s">
        <v>22</v>
      </c>
      <c r="E281" s="1158" t="s">
        <v>364</v>
      </c>
      <c r="F281" s="867">
        <v>44457</v>
      </c>
      <c r="G281" s="868">
        <v>0.20833333333333334</v>
      </c>
      <c r="H281" s="867">
        <v>44458</v>
      </c>
      <c r="I281" s="868">
        <v>0.20833333333333334</v>
      </c>
      <c r="J281" s="730">
        <v>1</v>
      </c>
      <c r="K281" s="796"/>
      <c r="L281" s="820"/>
      <c r="M281" s="19"/>
      <c r="N281" s="924"/>
      <c r="O281" s="208"/>
      <c r="P281" s="1043"/>
      <c r="Q281" s="1151"/>
      <c r="R281" s="1152"/>
      <c r="S281" s="1151"/>
      <c r="T281" s="694"/>
      <c r="U281" s="545"/>
      <c r="V281" s="694"/>
      <c r="W281" s="156"/>
    </row>
    <row r="282" spans="1:25" s="546" customFormat="1" ht="54.75" customHeight="1" x14ac:dyDescent="0.25">
      <c r="A282" s="20">
        <v>399</v>
      </c>
      <c r="B282" s="3"/>
      <c r="C282" s="813" t="s">
        <v>3649</v>
      </c>
      <c r="D282" s="3" t="s">
        <v>35</v>
      </c>
      <c r="E282" s="1159" t="s">
        <v>261</v>
      </c>
      <c r="F282" s="714">
        <v>44537</v>
      </c>
      <c r="G282" s="715">
        <v>0.78472222222222221</v>
      </c>
      <c r="H282" s="714">
        <v>44549</v>
      </c>
      <c r="I282" s="715">
        <v>0.78472222222222221</v>
      </c>
      <c r="J282" s="730"/>
      <c r="K282" s="769"/>
      <c r="L282" s="3">
        <v>14804092</v>
      </c>
      <c r="M282" s="714">
        <v>43432</v>
      </c>
      <c r="N282" s="940" t="s">
        <v>3650</v>
      </c>
      <c r="O282" s="938">
        <v>44434</v>
      </c>
      <c r="P282" s="1013"/>
      <c r="Q282" s="1120"/>
      <c r="R282" s="1121"/>
      <c r="S282" s="1120"/>
      <c r="T282" s="670"/>
      <c r="U282" s="545"/>
      <c r="V282" s="670" t="s">
        <v>3472</v>
      </c>
      <c r="W282" s="156"/>
    </row>
    <row r="283" spans="1:25" s="546" customFormat="1" ht="54.75" hidden="1" customHeight="1" x14ac:dyDescent="0.25">
      <c r="A283" s="1">
        <v>703</v>
      </c>
      <c r="B283" s="1"/>
      <c r="C283" s="1" t="s">
        <v>3568</v>
      </c>
      <c r="D283" s="1" t="s">
        <v>412</v>
      </c>
      <c r="E283" s="1158" t="s">
        <v>2315</v>
      </c>
      <c r="F283" s="19">
        <v>44629</v>
      </c>
      <c r="G283" s="796">
        <v>0.79166666666666663</v>
      </c>
      <c r="H283" s="19">
        <v>44634</v>
      </c>
      <c r="I283" s="796">
        <v>0.79166666666666663</v>
      </c>
      <c r="J283" s="730"/>
      <c r="K283" s="796"/>
      <c r="L283" s="1"/>
      <c r="M283" s="19"/>
      <c r="N283" s="924"/>
      <c r="O283" s="208"/>
      <c r="P283" s="1107"/>
      <c r="Q283" s="1039"/>
      <c r="R283" s="1044"/>
      <c r="S283" s="1039"/>
      <c r="T283" s="555"/>
      <c r="U283" s="545"/>
      <c r="V283" s="555" t="s">
        <v>3549</v>
      </c>
      <c r="W283" s="156"/>
    </row>
    <row r="284" spans="1:25" s="546" customFormat="1" ht="54.75" customHeight="1" x14ac:dyDescent="0.25">
      <c r="A284" s="186">
        <v>4058</v>
      </c>
      <c r="B284" s="186">
        <v>97317183</v>
      </c>
      <c r="C284" s="186" t="s">
        <v>887</v>
      </c>
      <c r="D284" s="186" t="s">
        <v>22</v>
      </c>
      <c r="E284" s="1156" t="s">
        <v>364</v>
      </c>
      <c r="F284" s="710">
        <v>45306</v>
      </c>
      <c r="G284" s="711">
        <v>0.78125</v>
      </c>
      <c r="H284" s="710">
        <v>45307</v>
      </c>
      <c r="I284" s="711">
        <v>0.78125</v>
      </c>
      <c r="J284" s="728" t="s">
        <v>797</v>
      </c>
      <c r="K284" s="710">
        <v>29727</v>
      </c>
      <c r="L284" s="929" t="s">
        <v>889</v>
      </c>
      <c r="M284" s="21">
        <v>44546</v>
      </c>
      <c r="N284" s="934" t="s">
        <v>890</v>
      </c>
      <c r="O284" s="920">
        <v>44632</v>
      </c>
      <c r="P284" s="892" t="s">
        <v>5192</v>
      </c>
      <c r="Q284" s="907"/>
      <c r="R284" s="1002"/>
      <c r="S284" s="196"/>
      <c r="T284" s="555"/>
      <c r="U284" s="551" t="s">
        <v>894</v>
      </c>
      <c r="V284" s="544"/>
      <c r="W284" s="128"/>
    </row>
    <row r="285" spans="1:25" s="546" customFormat="1" ht="54.75" customHeight="1" x14ac:dyDescent="0.25">
      <c r="A285" s="186">
        <v>2700</v>
      </c>
      <c r="B285" s="186">
        <v>97317183</v>
      </c>
      <c r="C285" s="186" t="s">
        <v>887</v>
      </c>
      <c r="D285" s="186" t="s">
        <v>59</v>
      </c>
      <c r="E285" s="1156" t="s">
        <v>77</v>
      </c>
      <c r="F285" s="710">
        <v>45096</v>
      </c>
      <c r="G285" s="711">
        <v>0.78125</v>
      </c>
      <c r="H285" s="710">
        <v>45103</v>
      </c>
      <c r="I285" s="711">
        <v>0.83333333333333337</v>
      </c>
      <c r="J285" s="728" t="s">
        <v>888</v>
      </c>
      <c r="K285" s="710">
        <v>29727</v>
      </c>
      <c r="L285" s="929" t="s">
        <v>889</v>
      </c>
      <c r="M285" s="21">
        <v>44546</v>
      </c>
      <c r="N285" s="934" t="s">
        <v>890</v>
      </c>
      <c r="O285" s="920">
        <v>44632</v>
      </c>
      <c r="P285" s="892" t="s">
        <v>893</v>
      </c>
      <c r="Q285" s="1029" t="s">
        <v>892</v>
      </c>
      <c r="R285" s="1002"/>
      <c r="S285" s="196"/>
      <c r="T285" s="555"/>
      <c r="U285" s="551" t="s">
        <v>894</v>
      </c>
      <c r="V285" s="544" t="s">
        <v>891</v>
      </c>
      <c r="W285" s="128"/>
    </row>
    <row r="286" spans="1:25" s="546" customFormat="1" ht="54.75" customHeight="1" x14ac:dyDescent="0.25">
      <c r="A286" s="186">
        <v>2600</v>
      </c>
      <c r="B286" s="186">
        <v>97317183</v>
      </c>
      <c r="C286" s="186" t="s">
        <v>887</v>
      </c>
      <c r="D286" s="186" t="s">
        <v>59</v>
      </c>
      <c r="E286" s="1156" t="s">
        <v>77</v>
      </c>
      <c r="F286" s="710">
        <v>45079</v>
      </c>
      <c r="G286" s="711">
        <v>0.78125</v>
      </c>
      <c r="H286" s="710">
        <v>45096</v>
      </c>
      <c r="I286" s="711">
        <v>0.78125</v>
      </c>
      <c r="J286" s="728" t="s">
        <v>944</v>
      </c>
      <c r="K286" s="710">
        <v>29727</v>
      </c>
      <c r="L286" s="929" t="s">
        <v>889</v>
      </c>
      <c r="M286" s="21">
        <v>44546</v>
      </c>
      <c r="N286" s="934" t="s">
        <v>890</v>
      </c>
      <c r="O286" s="920">
        <v>44632</v>
      </c>
      <c r="P286" s="892" t="s">
        <v>945</v>
      </c>
      <c r="Q286" s="194"/>
      <c r="R286" s="1002"/>
      <c r="S286" s="196"/>
      <c r="T286" s="533"/>
      <c r="U286" s="551"/>
      <c r="V286" s="544"/>
      <c r="W286" s="128"/>
    </row>
    <row r="287" spans="1:25" s="546" customFormat="1" ht="54.75" customHeight="1" x14ac:dyDescent="0.3">
      <c r="A287" s="186">
        <v>3223</v>
      </c>
      <c r="B287" s="18"/>
      <c r="C287" s="18" t="s">
        <v>2823</v>
      </c>
      <c r="D287" s="18" t="s">
        <v>94</v>
      </c>
      <c r="E287" s="1156" t="s">
        <v>243</v>
      </c>
      <c r="F287" s="718">
        <v>45177</v>
      </c>
      <c r="G287" s="719">
        <v>0.82291666666666663</v>
      </c>
      <c r="H287" s="718">
        <v>45184</v>
      </c>
      <c r="I287" s="719">
        <v>0.83333333333333337</v>
      </c>
      <c r="J287" s="737" t="s">
        <v>85</v>
      </c>
      <c r="K287" s="725">
        <v>36037</v>
      </c>
      <c r="L287" s="18">
        <v>14000018</v>
      </c>
      <c r="M287" s="754"/>
      <c r="N287" s="718" t="s">
        <v>2825</v>
      </c>
      <c r="O287" s="945" t="s">
        <v>2826</v>
      </c>
      <c r="P287" s="892">
        <v>630</v>
      </c>
      <c r="Q287" s="908"/>
      <c r="R287" s="1052" t="s">
        <v>4048</v>
      </c>
      <c r="S287" s="884"/>
      <c r="T287" s="527"/>
      <c r="U287" s="545" t="s">
        <v>4077</v>
      </c>
      <c r="V287" s="554"/>
      <c r="W287" s="156"/>
    </row>
    <row r="288" spans="1:25" ht="56.25" customHeight="1" x14ac:dyDescent="0.3">
      <c r="A288" s="186">
        <v>1296</v>
      </c>
      <c r="B288" s="18"/>
      <c r="C288" s="18" t="s">
        <v>2823</v>
      </c>
      <c r="D288" s="18" t="s">
        <v>94</v>
      </c>
      <c r="E288" s="1156" t="s">
        <v>342</v>
      </c>
      <c r="F288" s="718">
        <v>44818</v>
      </c>
      <c r="G288" s="719">
        <v>0.54166666666666663</v>
      </c>
      <c r="H288" s="718">
        <v>44819</v>
      </c>
      <c r="I288" s="719">
        <v>0.54166666666666663</v>
      </c>
      <c r="J288" s="737" t="s">
        <v>2824</v>
      </c>
      <c r="K288" s="720"/>
      <c r="L288" s="18">
        <v>14000018</v>
      </c>
      <c r="M288" s="754"/>
      <c r="N288" s="718" t="s">
        <v>2825</v>
      </c>
      <c r="O288" s="945" t="s">
        <v>2826</v>
      </c>
      <c r="P288" s="892" t="s">
        <v>2827</v>
      </c>
      <c r="Q288" s="908"/>
      <c r="R288" s="1032">
        <f>16*90</f>
        <v>1440</v>
      </c>
      <c r="S288" s="884"/>
      <c r="T288" s="527">
        <v>16</v>
      </c>
      <c r="V288" s="554"/>
      <c r="Y288" s="531"/>
    </row>
    <row r="289" spans="1:25" ht="56.25" customHeight="1" x14ac:dyDescent="0.3">
      <c r="A289" s="186">
        <v>1275</v>
      </c>
      <c r="B289" s="18"/>
      <c r="C289" s="18" t="s">
        <v>2823</v>
      </c>
      <c r="D289" s="18" t="s">
        <v>193</v>
      </c>
      <c r="E289" s="1156" t="s">
        <v>23</v>
      </c>
      <c r="F289" s="718">
        <v>44809</v>
      </c>
      <c r="G289" s="719">
        <v>0.625</v>
      </c>
      <c r="H289" s="718">
        <v>44818</v>
      </c>
      <c r="I289" s="719">
        <v>0.54166666666666663</v>
      </c>
      <c r="J289" s="737" t="s">
        <v>2833</v>
      </c>
      <c r="K289" s="720"/>
      <c r="L289" s="18">
        <v>14000018</v>
      </c>
      <c r="M289" s="754"/>
      <c r="N289" s="718" t="s">
        <v>2825</v>
      </c>
      <c r="O289" s="945" t="s">
        <v>2826</v>
      </c>
      <c r="P289" s="892" t="s">
        <v>2834</v>
      </c>
      <c r="Q289" s="908"/>
      <c r="R289" s="1032">
        <f>15*90</f>
        <v>1350</v>
      </c>
      <c r="S289" s="884"/>
      <c r="T289" s="527">
        <v>15</v>
      </c>
      <c r="V289" s="554"/>
      <c r="Y289" s="531"/>
    </row>
    <row r="290" spans="1:25" ht="56.25" customHeight="1" x14ac:dyDescent="0.3">
      <c r="A290" s="186">
        <v>1262</v>
      </c>
      <c r="B290" s="18"/>
      <c r="C290" s="18" t="s">
        <v>2823</v>
      </c>
      <c r="D290" s="18" t="s">
        <v>193</v>
      </c>
      <c r="E290" s="1156" t="s">
        <v>23</v>
      </c>
      <c r="F290" s="718">
        <v>44803</v>
      </c>
      <c r="G290" s="719">
        <v>0.625</v>
      </c>
      <c r="H290" s="718">
        <v>44809</v>
      </c>
      <c r="I290" s="719">
        <v>0.625</v>
      </c>
      <c r="J290" s="737" t="s">
        <v>2172</v>
      </c>
      <c r="K290" s="720"/>
      <c r="L290" s="18">
        <v>14000018</v>
      </c>
      <c r="M290" s="754"/>
      <c r="N290" s="718" t="s">
        <v>2825</v>
      </c>
      <c r="O290" s="945" t="s">
        <v>2826</v>
      </c>
      <c r="P290" s="892">
        <v>520</v>
      </c>
      <c r="Q290" s="906"/>
      <c r="R290" s="1032"/>
      <c r="S290" s="884"/>
      <c r="T290" s="527"/>
      <c r="V290" s="554"/>
      <c r="Y290" s="531"/>
    </row>
    <row r="291" spans="1:25" s="546" customFormat="1" ht="60.75" hidden="1" customHeight="1" x14ac:dyDescent="0.25">
      <c r="A291" s="186"/>
      <c r="B291" s="18"/>
      <c r="C291" s="18" t="s">
        <v>2823</v>
      </c>
      <c r="D291" s="18" t="s">
        <v>137</v>
      </c>
      <c r="E291" s="1156"/>
      <c r="F291" s="718">
        <v>44794</v>
      </c>
      <c r="G291" s="719"/>
      <c r="H291" s="718">
        <v>44801</v>
      </c>
      <c r="I291" s="719"/>
      <c r="J291" s="737"/>
      <c r="K291" s="720"/>
      <c r="L291" s="18"/>
      <c r="M291" s="718"/>
      <c r="N291" s="928"/>
      <c r="O291" s="927"/>
      <c r="P291" s="892"/>
      <c r="Q291" s="884"/>
      <c r="R291" s="1008"/>
      <c r="S291" s="884"/>
      <c r="T291" s="527"/>
      <c r="U291" s="545"/>
      <c r="V291" s="554"/>
      <c r="W291" s="156"/>
    </row>
    <row r="292" spans="1:25" s="546" customFormat="1" ht="60.75" customHeight="1" x14ac:dyDescent="0.25">
      <c r="A292" s="186">
        <v>4366</v>
      </c>
      <c r="B292" s="18">
        <v>55833780</v>
      </c>
      <c r="C292" s="18" t="s">
        <v>2823</v>
      </c>
      <c r="D292" s="18" t="s">
        <v>22</v>
      </c>
      <c r="E292" s="1156" t="s">
        <v>2279</v>
      </c>
      <c r="F292" s="718">
        <v>44787</v>
      </c>
      <c r="G292" s="719">
        <v>0.77777777777777779</v>
      </c>
      <c r="H292" s="718">
        <v>44794</v>
      </c>
      <c r="I292" s="719">
        <v>0.77777777777777779</v>
      </c>
      <c r="J292" s="737" t="s">
        <v>1980</v>
      </c>
      <c r="K292" s="720"/>
      <c r="L292" s="18">
        <v>14000018</v>
      </c>
      <c r="M292" s="718"/>
      <c r="N292" s="928" t="s">
        <v>2825</v>
      </c>
      <c r="O292" s="927">
        <v>42984</v>
      </c>
      <c r="P292" s="892" t="s">
        <v>2997</v>
      </c>
      <c r="Q292" s="884"/>
      <c r="R292" s="1008">
        <f>130*7</f>
        <v>910</v>
      </c>
      <c r="S292" s="884"/>
      <c r="T292" s="527" t="s">
        <v>2996</v>
      </c>
      <c r="U292" s="545"/>
      <c r="V292" s="554"/>
      <c r="W292" s="156"/>
    </row>
    <row r="293" spans="1:25" s="546" customFormat="1" ht="60.75" customHeight="1" x14ac:dyDescent="0.25">
      <c r="A293" s="4">
        <v>1063</v>
      </c>
      <c r="B293" s="4">
        <v>55833780</v>
      </c>
      <c r="C293" s="4" t="s">
        <v>2823</v>
      </c>
      <c r="D293" s="4" t="s">
        <v>94</v>
      </c>
      <c r="E293" s="1156" t="s">
        <v>422</v>
      </c>
      <c r="F293" s="725">
        <v>44725</v>
      </c>
      <c r="G293" s="744">
        <v>0.45833333333333331</v>
      </c>
      <c r="H293" s="725">
        <v>44729</v>
      </c>
      <c r="I293" s="744">
        <v>0.47916666666666669</v>
      </c>
      <c r="J293" s="728" t="s">
        <v>1880</v>
      </c>
      <c r="K293" s="744"/>
      <c r="L293" s="4">
        <v>14000018</v>
      </c>
      <c r="M293" s="19"/>
      <c r="N293" s="934" t="s">
        <v>2825</v>
      </c>
      <c r="O293" s="920">
        <v>42984</v>
      </c>
      <c r="P293" s="892">
        <v>380</v>
      </c>
      <c r="Q293" s="908"/>
      <c r="R293" s="1073">
        <f>90*4</f>
        <v>360</v>
      </c>
      <c r="S293" s="908"/>
      <c r="T293" s="550" t="s">
        <v>3348</v>
      </c>
      <c r="U293" s="545"/>
      <c r="V293" s="550"/>
      <c r="W293" s="156"/>
    </row>
    <row r="294" spans="1:25" s="546" customFormat="1" ht="45" customHeight="1" x14ac:dyDescent="0.25">
      <c r="A294" s="4">
        <v>3427</v>
      </c>
      <c r="B294" s="4"/>
      <c r="C294" s="186" t="s">
        <v>4317</v>
      </c>
      <c r="D294" s="186" t="s">
        <v>657</v>
      </c>
      <c r="E294" s="1161" t="s">
        <v>521</v>
      </c>
      <c r="F294" s="725">
        <v>45209</v>
      </c>
      <c r="G294" s="720">
        <v>0.41666666666666669</v>
      </c>
      <c r="H294" s="725">
        <v>45218</v>
      </c>
      <c r="I294" s="720">
        <v>0.5</v>
      </c>
      <c r="J294" s="713" t="s">
        <v>4196</v>
      </c>
      <c r="K294" s="19">
        <v>32971</v>
      </c>
      <c r="L294" s="921" t="s">
        <v>4318</v>
      </c>
      <c r="M294" s="19">
        <v>43465</v>
      </c>
      <c r="N294" s="935" t="s">
        <v>4319</v>
      </c>
      <c r="O294" s="209">
        <v>41325</v>
      </c>
      <c r="P294" s="1026"/>
      <c r="Q294" s="1009"/>
      <c r="R294" s="1027"/>
      <c r="S294" s="1009"/>
      <c r="T294" s="569"/>
      <c r="U294" s="545" t="s">
        <v>4320</v>
      </c>
      <c r="V294" s="555"/>
      <c r="W294" s="156"/>
    </row>
    <row r="295" spans="1:25" s="546" customFormat="1" ht="45" customHeight="1" x14ac:dyDescent="0.25">
      <c r="A295" s="186">
        <v>5703</v>
      </c>
      <c r="B295" s="186"/>
      <c r="C295" s="186" t="s">
        <v>5076</v>
      </c>
      <c r="D295" s="186" t="s">
        <v>412</v>
      </c>
      <c r="E295" s="1156" t="s">
        <v>131</v>
      </c>
      <c r="F295" s="710">
        <v>45611</v>
      </c>
      <c r="G295" s="711">
        <v>0.5</v>
      </c>
      <c r="H295" s="710">
        <v>45612</v>
      </c>
      <c r="I295" s="711">
        <v>0.33333333333333331</v>
      </c>
      <c r="J295" s="728" t="s">
        <v>797</v>
      </c>
      <c r="K295" s="725">
        <v>33778</v>
      </c>
      <c r="L295" s="929" t="s">
        <v>5077</v>
      </c>
      <c r="M295" s="19">
        <v>39364</v>
      </c>
      <c r="N295" s="929" t="s">
        <v>5078</v>
      </c>
      <c r="O295" s="932">
        <v>40850</v>
      </c>
      <c r="P295" s="898" t="s">
        <v>4284</v>
      </c>
      <c r="Q295" s="196"/>
      <c r="R295" s="1002"/>
      <c r="S295" s="196"/>
      <c r="T295" s="609"/>
      <c r="U295" s="545" t="s">
        <v>291</v>
      </c>
      <c r="V295" s="555"/>
      <c r="W295" s="156"/>
    </row>
    <row r="296" spans="1:25" ht="55.5" customHeight="1" x14ac:dyDescent="0.25">
      <c r="A296" s="186">
        <v>4338</v>
      </c>
      <c r="B296" s="186"/>
      <c r="C296" s="186" t="s">
        <v>5076</v>
      </c>
      <c r="D296" s="186" t="s">
        <v>235</v>
      </c>
      <c r="E296" s="1156" t="s">
        <v>236</v>
      </c>
      <c r="F296" s="710">
        <v>45363</v>
      </c>
      <c r="G296" s="711">
        <v>0.85416666666666663</v>
      </c>
      <c r="H296" s="710">
        <v>45364</v>
      </c>
      <c r="I296" s="711">
        <v>0.85416666666666663</v>
      </c>
      <c r="J296" s="728" t="s">
        <v>797</v>
      </c>
      <c r="K296" s="725">
        <v>33778</v>
      </c>
      <c r="L296" s="929" t="s">
        <v>5077</v>
      </c>
      <c r="M296" s="19">
        <v>39364</v>
      </c>
      <c r="N296" s="929" t="s">
        <v>5078</v>
      </c>
      <c r="O296" s="932">
        <v>40850</v>
      </c>
      <c r="P296" s="892" t="s">
        <v>4732</v>
      </c>
      <c r="Q296" s="196"/>
      <c r="R296" s="1002"/>
      <c r="S296" s="196"/>
      <c r="T296" s="609"/>
      <c r="U296" s="545" t="s">
        <v>291</v>
      </c>
      <c r="Y296" s="531"/>
    </row>
    <row r="297" spans="1:25" ht="56.25" customHeight="1" x14ac:dyDescent="0.25">
      <c r="A297" s="186">
        <v>4003</v>
      </c>
      <c r="B297" s="186"/>
      <c r="C297" s="186" t="s">
        <v>5076</v>
      </c>
      <c r="D297" s="186" t="s">
        <v>35</v>
      </c>
      <c r="E297" s="1156" t="s">
        <v>119</v>
      </c>
      <c r="F297" s="710">
        <v>45295</v>
      </c>
      <c r="G297" s="711">
        <v>0.4513888888888889</v>
      </c>
      <c r="H297" s="710">
        <v>45298</v>
      </c>
      <c r="I297" s="711">
        <v>0.4513888888888889</v>
      </c>
      <c r="J297" s="728" t="s">
        <v>709</v>
      </c>
      <c r="K297" s="725">
        <v>33778</v>
      </c>
      <c r="L297" s="929" t="s">
        <v>5077</v>
      </c>
      <c r="M297" s="19">
        <v>39364</v>
      </c>
      <c r="N297" s="929" t="s">
        <v>5078</v>
      </c>
      <c r="O297" s="932">
        <v>40850</v>
      </c>
      <c r="P297" s="892" t="s">
        <v>5082</v>
      </c>
      <c r="Q297" s="196"/>
      <c r="R297" s="1002"/>
      <c r="S297" s="196"/>
      <c r="T297" s="609">
        <v>122520</v>
      </c>
      <c r="U297" s="545" t="s">
        <v>291</v>
      </c>
      <c r="Y297" s="531"/>
    </row>
    <row r="298" spans="1:25" ht="76.5" customHeight="1" x14ac:dyDescent="0.25">
      <c r="A298" s="186">
        <v>1685</v>
      </c>
      <c r="B298" s="186">
        <v>29844955</v>
      </c>
      <c r="C298" s="186" t="s">
        <v>2331</v>
      </c>
      <c r="D298" s="186" t="s">
        <v>35</v>
      </c>
      <c r="E298" s="1156" t="s">
        <v>261</v>
      </c>
      <c r="F298" s="710">
        <v>44918</v>
      </c>
      <c r="G298" s="711">
        <v>0.75</v>
      </c>
      <c r="H298" s="710">
        <v>44931</v>
      </c>
      <c r="I298" s="711">
        <v>0.77083333333333337</v>
      </c>
      <c r="J298" s="728" t="s">
        <v>2332</v>
      </c>
      <c r="K298" s="710">
        <v>34532</v>
      </c>
      <c r="L298" s="929">
        <v>6958799</v>
      </c>
      <c r="M298" s="21"/>
      <c r="N298" s="934" t="s">
        <v>2333</v>
      </c>
      <c r="O298" s="920">
        <v>43788</v>
      </c>
      <c r="P298" s="898"/>
      <c r="Q298" s="1022"/>
      <c r="R298" s="1023"/>
      <c r="S298" s="1022"/>
      <c r="T298" s="568"/>
      <c r="V298" s="544"/>
      <c r="Y298" s="531"/>
    </row>
    <row r="299" spans="1:25" ht="53.25" customHeight="1" x14ac:dyDescent="0.25">
      <c r="A299" s="186">
        <v>3218</v>
      </c>
      <c r="B299" s="186">
        <v>22722090</v>
      </c>
      <c r="C299" s="186" t="s">
        <v>4249</v>
      </c>
      <c r="D299" s="20" t="s">
        <v>22</v>
      </c>
      <c r="E299" s="1156" t="s">
        <v>364</v>
      </c>
      <c r="F299" s="21">
        <v>45180</v>
      </c>
      <c r="G299" s="729">
        <v>0.75</v>
      </c>
      <c r="H299" s="21">
        <v>45210</v>
      </c>
      <c r="I299" s="722">
        <v>0.75</v>
      </c>
      <c r="J299" s="730" t="s">
        <v>37</v>
      </c>
      <c r="K299" s="710">
        <v>32320</v>
      </c>
      <c r="L299" s="734" t="s">
        <v>4250</v>
      </c>
      <c r="M299" s="21">
        <v>41359</v>
      </c>
      <c r="N299" s="934" t="s">
        <v>4251</v>
      </c>
      <c r="O299" s="920">
        <v>39072</v>
      </c>
      <c r="P299" s="1019">
        <v>1700</v>
      </c>
      <c r="Q299" s="196"/>
      <c r="R299" s="1002"/>
      <c r="S299" s="196"/>
      <c r="T299" s="533"/>
      <c r="U299" s="551" t="s">
        <v>4252</v>
      </c>
      <c r="V299" s="544" t="s">
        <v>4322</v>
      </c>
      <c r="W299" s="128"/>
      <c r="Y299" s="531"/>
    </row>
    <row r="300" spans="1:25" ht="41.25" customHeight="1" x14ac:dyDescent="0.25">
      <c r="A300" s="1267">
        <v>5137</v>
      </c>
      <c r="B300" s="270">
        <v>55049734</v>
      </c>
      <c r="C300" s="186" t="s">
        <v>8228</v>
      </c>
      <c r="D300" s="186" t="s">
        <v>29</v>
      </c>
      <c r="E300" s="1156" t="s">
        <v>236</v>
      </c>
      <c r="F300" s="718">
        <v>45533</v>
      </c>
      <c r="G300" s="719">
        <v>0.76736111111111116</v>
      </c>
      <c r="H300" s="718">
        <v>45543</v>
      </c>
      <c r="I300" s="719">
        <v>0.76736111111111116</v>
      </c>
      <c r="J300" s="737" t="s">
        <v>200</v>
      </c>
      <c r="K300" s="710">
        <v>34204</v>
      </c>
      <c r="L300" s="734" t="s">
        <v>8229</v>
      </c>
      <c r="M300" s="710">
        <v>43488</v>
      </c>
      <c r="N300" s="734" t="s">
        <v>8230</v>
      </c>
      <c r="O300" s="920">
        <v>45384</v>
      </c>
      <c r="P300" s="1019" t="s">
        <v>8231</v>
      </c>
      <c r="Q300" s="196"/>
      <c r="R300" s="1017"/>
      <c r="U300" s="545" t="s">
        <v>8227</v>
      </c>
      <c r="V300" s="527"/>
      <c r="Y300" s="531"/>
    </row>
    <row r="301" spans="1:25" ht="45.75" customHeight="1" x14ac:dyDescent="0.25">
      <c r="A301" s="186">
        <v>3333</v>
      </c>
      <c r="B301" s="186">
        <v>53411183</v>
      </c>
      <c r="C301" s="186" t="s">
        <v>4188</v>
      </c>
      <c r="D301" s="186" t="s">
        <v>22</v>
      </c>
      <c r="E301" s="1156" t="s">
        <v>161</v>
      </c>
      <c r="F301" s="710">
        <v>45190</v>
      </c>
      <c r="G301" s="711">
        <v>0.77777777777777779</v>
      </c>
      <c r="H301" s="710">
        <v>45193</v>
      </c>
      <c r="I301" s="711">
        <v>0.77777777777777779</v>
      </c>
      <c r="J301" s="728" t="s">
        <v>449</v>
      </c>
      <c r="K301" s="710">
        <v>33846</v>
      </c>
      <c r="L301" s="734" t="s">
        <v>4165</v>
      </c>
      <c r="M301" s="21">
        <v>44326</v>
      </c>
      <c r="N301" s="734" t="s">
        <v>4166</v>
      </c>
      <c r="O301" s="920">
        <v>41303</v>
      </c>
      <c r="P301" s="892" t="s">
        <v>1360</v>
      </c>
      <c r="Q301" s="196"/>
      <c r="R301" s="1002"/>
      <c r="S301" s="196"/>
      <c r="T301" s="579"/>
      <c r="U301" s="545" t="s">
        <v>4164</v>
      </c>
      <c r="V301" s="588" t="s">
        <v>4169</v>
      </c>
      <c r="Y301" s="531"/>
    </row>
    <row r="302" spans="1:25" ht="41.25" customHeight="1" x14ac:dyDescent="0.25">
      <c r="A302" s="1267">
        <v>5328</v>
      </c>
      <c r="B302" s="270">
        <v>52904927</v>
      </c>
      <c r="C302" s="186" t="s">
        <v>8044</v>
      </c>
      <c r="D302" s="186" t="s">
        <v>94</v>
      </c>
      <c r="E302" s="1156" t="s">
        <v>276</v>
      </c>
      <c r="F302" s="718">
        <v>45556</v>
      </c>
      <c r="G302" s="719">
        <v>0.67708333333333337</v>
      </c>
      <c r="H302" s="718">
        <v>45568</v>
      </c>
      <c r="I302" s="719">
        <v>0.41666666666666669</v>
      </c>
      <c r="J302" s="759" t="s">
        <v>8045</v>
      </c>
      <c r="K302" s="710">
        <v>34884</v>
      </c>
      <c r="L302" s="734" t="s">
        <v>8046</v>
      </c>
      <c r="M302" s="710">
        <v>45023</v>
      </c>
      <c r="N302" s="734" t="s">
        <v>8047</v>
      </c>
      <c r="O302" s="920">
        <v>42000</v>
      </c>
      <c r="P302" s="1026"/>
      <c r="Q302" s="1022"/>
      <c r="R302" s="1023"/>
      <c r="S302" s="1022"/>
      <c r="T302" s="568"/>
      <c r="V302" s="527"/>
      <c r="Y302" s="531"/>
    </row>
    <row r="303" spans="1:25" ht="44.25" customHeight="1" x14ac:dyDescent="0.25">
      <c r="A303" s="1245">
        <v>5888</v>
      </c>
      <c r="B303" s="20"/>
      <c r="C303" s="20" t="s">
        <v>6530</v>
      </c>
      <c r="D303" s="20" t="s">
        <v>35</v>
      </c>
      <c r="E303" s="1158" t="s">
        <v>298</v>
      </c>
      <c r="F303" s="21">
        <v>45442</v>
      </c>
      <c r="G303" s="722">
        <v>0.41666666666666669</v>
      </c>
      <c r="H303" s="21">
        <v>45452</v>
      </c>
      <c r="I303" s="722">
        <v>0.5</v>
      </c>
      <c r="J303" s="726" t="s">
        <v>200</v>
      </c>
      <c r="K303" s="21">
        <v>31327</v>
      </c>
      <c r="L303" s="721" t="s">
        <v>6532</v>
      </c>
      <c r="M303" s="708">
        <v>38821</v>
      </c>
      <c r="N303" s="21" t="s">
        <v>6533</v>
      </c>
      <c r="O303" s="208">
        <v>42111</v>
      </c>
      <c r="P303" s="1026"/>
      <c r="Q303" s="1026"/>
      <c r="R303" s="1027"/>
      <c r="S303" s="1026"/>
      <c r="T303" s="569"/>
      <c r="U303" s="558" t="s">
        <v>6531</v>
      </c>
      <c r="V303" s="544"/>
      <c r="W303" s="128"/>
      <c r="Y303" s="531"/>
    </row>
    <row r="304" spans="1:25" ht="44.25" customHeight="1" x14ac:dyDescent="0.25">
      <c r="A304" s="186">
        <v>4764</v>
      </c>
      <c r="B304" s="186">
        <v>24806412</v>
      </c>
      <c r="C304" s="186" t="s">
        <v>6236</v>
      </c>
      <c r="D304" s="186" t="s">
        <v>193</v>
      </c>
      <c r="E304" s="1156" t="s">
        <v>161</v>
      </c>
      <c r="F304" s="710">
        <v>45414</v>
      </c>
      <c r="G304" s="711">
        <v>0.5</v>
      </c>
      <c r="H304" s="710">
        <v>45421</v>
      </c>
      <c r="I304" s="711">
        <v>0.75</v>
      </c>
      <c r="J304" s="728" t="s">
        <v>85</v>
      </c>
      <c r="K304" s="710">
        <v>36862</v>
      </c>
      <c r="L304" s="929" t="s">
        <v>6233</v>
      </c>
      <c r="M304" s="21">
        <v>44286</v>
      </c>
      <c r="N304" s="926" t="s">
        <v>6234</v>
      </c>
      <c r="O304" s="927">
        <v>44464</v>
      </c>
      <c r="P304" s="1018" t="s">
        <v>6354</v>
      </c>
      <c r="R304" s="1011"/>
      <c r="S304" s="1007" t="s">
        <v>6264</v>
      </c>
      <c r="T304" s="527"/>
      <c r="U304" s="545" t="s">
        <v>6235</v>
      </c>
      <c r="V304" s="550"/>
      <c r="Y304" s="531"/>
    </row>
    <row r="305" spans="1:25" ht="34.5" customHeight="1" x14ac:dyDescent="0.25">
      <c r="A305" s="1">
        <v>521</v>
      </c>
      <c r="B305" s="809"/>
      <c r="C305" s="813" t="s">
        <v>3439</v>
      </c>
      <c r="D305" s="809" t="s">
        <v>35</v>
      </c>
      <c r="E305" s="1159" t="s">
        <v>3440</v>
      </c>
      <c r="F305" s="810">
        <v>44702</v>
      </c>
      <c r="G305" s="811">
        <v>0.5</v>
      </c>
      <c r="H305" s="810">
        <v>44707</v>
      </c>
      <c r="I305" s="811">
        <v>0.5</v>
      </c>
      <c r="J305" s="755" t="s">
        <v>1949</v>
      </c>
      <c r="K305" s="769"/>
      <c r="L305" s="809" t="s">
        <v>3441</v>
      </c>
      <c r="M305" s="807">
        <v>41079</v>
      </c>
      <c r="N305" s="807" t="s">
        <v>3442</v>
      </c>
      <c r="O305" s="958">
        <v>44356</v>
      </c>
      <c r="P305" s="1119"/>
      <c r="Q305" s="1120"/>
      <c r="R305" s="1121"/>
      <c r="S305" s="1120"/>
      <c r="T305" s="670"/>
      <c r="U305" s="545" t="s">
        <v>3443</v>
      </c>
      <c r="V305" s="670"/>
      <c r="Y305" s="531"/>
    </row>
    <row r="306" spans="1:25" ht="76.5" customHeight="1" x14ac:dyDescent="0.25">
      <c r="A306" s="4">
        <v>2206</v>
      </c>
      <c r="B306" s="784" t="s">
        <v>1667</v>
      </c>
      <c r="C306" s="4" t="s">
        <v>1668</v>
      </c>
      <c r="D306" s="4" t="s">
        <v>35</v>
      </c>
      <c r="E306" s="1156" t="s">
        <v>570</v>
      </c>
      <c r="F306" s="725">
        <v>45012</v>
      </c>
      <c r="G306" s="720">
        <v>0.52083333333333337</v>
      </c>
      <c r="H306" s="725">
        <v>45016</v>
      </c>
      <c r="I306" s="720">
        <v>0.52083333333333337</v>
      </c>
      <c r="J306" s="728" t="s">
        <v>162</v>
      </c>
      <c r="K306" s="725">
        <v>27645</v>
      </c>
      <c r="L306" s="929" t="s">
        <v>1669</v>
      </c>
      <c r="M306" s="19">
        <v>38836</v>
      </c>
      <c r="N306" s="931" t="s">
        <v>1670</v>
      </c>
      <c r="O306" s="932">
        <v>40949</v>
      </c>
      <c r="P306" s="892" t="s">
        <v>1672</v>
      </c>
      <c r="R306" s="1017"/>
      <c r="S306" s="194">
        <v>78820</v>
      </c>
      <c r="T306" s="563" t="s">
        <v>1215</v>
      </c>
      <c r="V306" s="588" t="s">
        <v>1671</v>
      </c>
      <c r="Y306" s="531"/>
    </row>
    <row r="307" spans="1:25" ht="34.5" customHeight="1" x14ac:dyDescent="0.25">
      <c r="A307" s="4">
        <v>3308</v>
      </c>
      <c r="B307" s="4">
        <v>52402548</v>
      </c>
      <c r="C307" s="4" t="s">
        <v>1389</v>
      </c>
      <c r="D307" s="186" t="s">
        <v>412</v>
      </c>
      <c r="E307" s="1156" t="s">
        <v>243</v>
      </c>
      <c r="F307" s="710">
        <v>45184</v>
      </c>
      <c r="G307" s="711">
        <v>0.83333333333333337</v>
      </c>
      <c r="H307" s="710">
        <v>45197</v>
      </c>
      <c r="I307" s="711">
        <v>0.83333333333333337</v>
      </c>
      <c r="J307" s="743" t="s">
        <v>4155</v>
      </c>
      <c r="K307" s="725">
        <v>37576</v>
      </c>
      <c r="L307" s="929" t="s">
        <v>1390</v>
      </c>
      <c r="M307" s="19">
        <v>44237</v>
      </c>
      <c r="N307" s="931" t="s">
        <v>1391</v>
      </c>
      <c r="O307" s="932">
        <v>44370</v>
      </c>
      <c r="P307" s="892">
        <v>1170</v>
      </c>
      <c r="Q307" s="196"/>
      <c r="R307" s="1002"/>
      <c r="S307" s="196"/>
      <c r="T307" s="555"/>
      <c r="U307" s="545" t="s">
        <v>4089</v>
      </c>
      <c r="Y307" s="531"/>
    </row>
    <row r="308" spans="1:25" ht="34.5" customHeight="1" x14ac:dyDescent="0.25">
      <c r="A308" s="4">
        <v>2426</v>
      </c>
      <c r="B308" s="4">
        <v>52402548</v>
      </c>
      <c r="C308" s="4" t="s">
        <v>1389</v>
      </c>
      <c r="D308" s="4" t="s">
        <v>59</v>
      </c>
      <c r="E308" s="1156" t="s">
        <v>243</v>
      </c>
      <c r="F308" s="725">
        <v>45050</v>
      </c>
      <c r="G308" s="720">
        <v>0.72916666666666663</v>
      </c>
      <c r="H308" s="725">
        <v>45054</v>
      </c>
      <c r="I308" s="720">
        <v>0.6875</v>
      </c>
      <c r="J308" s="743" t="s">
        <v>162</v>
      </c>
      <c r="K308" s="725">
        <v>37576</v>
      </c>
      <c r="L308" s="929" t="s">
        <v>1390</v>
      </c>
      <c r="M308" s="19">
        <v>44237</v>
      </c>
      <c r="N308" s="931" t="s">
        <v>1391</v>
      </c>
      <c r="O308" s="932">
        <v>44370</v>
      </c>
      <c r="P308" s="892">
        <f>80*4</f>
        <v>320</v>
      </c>
      <c r="R308" s="1017"/>
      <c r="S308" s="194">
        <v>52344</v>
      </c>
      <c r="T308" s="555"/>
      <c r="U308" s="545" t="s">
        <v>4089</v>
      </c>
      <c r="Y308" s="531"/>
    </row>
    <row r="309" spans="1:25" ht="34.5" customHeight="1" x14ac:dyDescent="0.25">
      <c r="A309" s="186">
        <v>3945</v>
      </c>
      <c r="B309" s="186"/>
      <c r="C309" s="186" t="s">
        <v>5029</v>
      </c>
      <c r="D309" s="4" t="s">
        <v>412</v>
      </c>
      <c r="E309" s="1156" t="s">
        <v>342</v>
      </c>
      <c r="F309" s="725">
        <v>45290</v>
      </c>
      <c r="G309" s="720">
        <v>0.58333333333333337</v>
      </c>
      <c r="H309" s="725">
        <v>45296</v>
      </c>
      <c r="I309" s="720">
        <v>0.8125</v>
      </c>
      <c r="J309" s="713" t="s">
        <v>734</v>
      </c>
      <c r="K309" s="710">
        <v>29594</v>
      </c>
      <c r="L309" s="929" t="s">
        <v>5030</v>
      </c>
      <c r="M309" s="21"/>
      <c r="N309" s="928" t="s">
        <v>5031</v>
      </c>
      <c r="O309" s="927">
        <v>39674</v>
      </c>
      <c r="P309" s="898"/>
      <c r="Q309" s="1022"/>
      <c r="R309" s="1023"/>
      <c r="S309" s="1022"/>
      <c r="T309" s="568"/>
      <c r="V309" s="544"/>
      <c r="Y309" s="531"/>
    </row>
    <row r="310" spans="1:25" ht="34.5" customHeight="1" x14ac:dyDescent="0.25">
      <c r="A310" s="186">
        <v>2179</v>
      </c>
      <c r="B310" s="186"/>
      <c r="C310" s="724" t="s">
        <v>1743</v>
      </c>
      <c r="D310" s="186" t="s">
        <v>1720</v>
      </c>
      <c r="E310" s="1156" t="s">
        <v>335</v>
      </c>
      <c r="F310" s="710">
        <v>45001</v>
      </c>
      <c r="G310" s="711">
        <v>0.5493055555555556</v>
      </c>
      <c r="H310" s="710">
        <v>45005</v>
      </c>
      <c r="I310" s="711">
        <v>0.47916666666666669</v>
      </c>
      <c r="J310" s="728" t="s">
        <v>162</v>
      </c>
      <c r="K310" s="710">
        <v>20227</v>
      </c>
      <c r="L310" s="929" t="s">
        <v>1744</v>
      </c>
      <c r="M310" s="21">
        <v>41922</v>
      </c>
      <c r="N310" s="734" t="s">
        <v>1745</v>
      </c>
      <c r="O310" s="920">
        <v>43591</v>
      </c>
      <c r="P310" s="892" t="s">
        <v>1746</v>
      </c>
      <c r="Q310" s="196"/>
      <c r="R310" s="1002"/>
      <c r="S310" s="196"/>
      <c r="T310" s="579"/>
      <c r="U310" s="558" t="s">
        <v>1747</v>
      </c>
      <c r="V310" s="544"/>
      <c r="W310" s="128"/>
      <c r="Y310" s="531"/>
    </row>
    <row r="311" spans="1:25" s="546" customFormat="1" ht="30" customHeight="1" x14ac:dyDescent="0.25">
      <c r="A311" s="186">
        <v>1318</v>
      </c>
      <c r="B311" s="186">
        <v>56575208</v>
      </c>
      <c r="C311" s="4" t="s">
        <v>2731</v>
      </c>
      <c r="D311" s="4" t="s">
        <v>22</v>
      </c>
      <c r="E311" s="1156" t="s">
        <v>23</v>
      </c>
      <c r="F311" s="718">
        <v>44832</v>
      </c>
      <c r="G311" s="719">
        <v>0.69097222222222221</v>
      </c>
      <c r="H311" s="718">
        <v>44839</v>
      </c>
      <c r="I311" s="719">
        <v>0.5</v>
      </c>
      <c r="J311" s="737" t="s">
        <v>2250</v>
      </c>
      <c r="K311" s="710">
        <v>36956</v>
      </c>
      <c r="L311" s="955">
        <v>1314619</v>
      </c>
      <c r="M311" s="710">
        <v>43168</v>
      </c>
      <c r="N311" s="734" t="s">
        <v>2732</v>
      </c>
      <c r="O311" s="920">
        <v>43860</v>
      </c>
      <c r="P311" s="892" t="s">
        <v>2124</v>
      </c>
      <c r="Q311" s="884"/>
      <c r="R311" s="1008"/>
      <c r="S311" s="884"/>
      <c r="T311" s="527"/>
      <c r="U311" s="545"/>
      <c r="V311" s="527" t="s">
        <v>2733</v>
      </c>
      <c r="W311" s="156"/>
    </row>
    <row r="312" spans="1:25" ht="28.5" customHeight="1" x14ac:dyDescent="0.25">
      <c r="A312" s="186">
        <v>1318</v>
      </c>
      <c r="B312" s="186">
        <v>56575208</v>
      </c>
      <c r="C312" s="4" t="s">
        <v>2731</v>
      </c>
      <c r="D312" s="4" t="s">
        <v>412</v>
      </c>
      <c r="E312" s="1156" t="s">
        <v>131</v>
      </c>
      <c r="F312" s="718">
        <v>44831</v>
      </c>
      <c r="G312" s="719">
        <v>0.5</v>
      </c>
      <c r="H312" s="710">
        <v>44832</v>
      </c>
      <c r="I312" s="711">
        <v>0.69097222222222221</v>
      </c>
      <c r="J312" s="737" t="s">
        <v>2084</v>
      </c>
      <c r="K312" s="710">
        <v>36956</v>
      </c>
      <c r="L312" s="955">
        <v>1314619</v>
      </c>
      <c r="M312" s="710">
        <v>43168</v>
      </c>
      <c r="N312" s="734" t="s">
        <v>2732</v>
      </c>
      <c r="O312" s="920">
        <v>43860</v>
      </c>
      <c r="P312" s="892" t="s">
        <v>2124</v>
      </c>
      <c r="Q312" s="884"/>
      <c r="R312" s="1008"/>
      <c r="S312" s="884"/>
      <c r="T312" s="527"/>
      <c r="V312" s="527"/>
      <c r="Y312" s="531"/>
    </row>
    <row r="313" spans="1:25" ht="45.75" customHeight="1" x14ac:dyDescent="0.25">
      <c r="A313" s="186">
        <v>1412</v>
      </c>
      <c r="B313" s="186">
        <v>56421198</v>
      </c>
      <c r="C313" s="186" t="s">
        <v>2676</v>
      </c>
      <c r="D313" s="186" t="s">
        <v>76</v>
      </c>
      <c r="E313" s="1156" t="s">
        <v>276</v>
      </c>
      <c r="F313" s="718">
        <v>44856</v>
      </c>
      <c r="G313" s="719">
        <v>0.59375</v>
      </c>
      <c r="H313" s="710">
        <v>44858</v>
      </c>
      <c r="I313" s="711">
        <v>0.59375</v>
      </c>
      <c r="J313" s="728" t="s">
        <v>1798</v>
      </c>
      <c r="K313" s="710">
        <v>31225</v>
      </c>
      <c r="L313" s="936">
        <v>6863826</v>
      </c>
      <c r="M313" s="21">
        <v>43363</v>
      </c>
      <c r="N313" s="926" t="s">
        <v>2677</v>
      </c>
      <c r="O313" s="927">
        <v>38346</v>
      </c>
      <c r="P313" s="892">
        <v>140</v>
      </c>
      <c r="Q313" s="884"/>
      <c r="R313" s="1008"/>
      <c r="S313" s="884"/>
      <c r="T313" s="527"/>
      <c r="V313" s="527"/>
      <c r="W313" s="599"/>
      <c r="Y313" s="531"/>
    </row>
    <row r="314" spans="1:25" ht="45.75" customHeight="1" x14ac:dyDescent="0.25">
      <c r="A314" s="186">
        <v>1151</v>
      </c>
      <c r="B314" s="186"/>
      <c r="C314" s="186" t="s">
        <v>2676</v>
      </c>
      <c r="D314" s="186" t="s">
        <v>35</v>
      </c>
      <c r="E314" s="1156" t="s">
        <v>48</v>
      </c>
      <c r="F314" s="710">
        <v>44735</v>
      </c>
      <c r="G314" s="711">
        <v>0.58333333333333337</v>
      </c>
      <c r="H314" s="710">
        <v>44739</v>
      </c>
      <c r="I314" s="711">
        <v>0.41666666666666669</v>
      </c>
      <c r="J314" s="728" t="s">
        <v>2186</v>
      </c>
      <c r="K314" s="720"/>
      <c r="L314" s="186">
        <v>6863826</v>
      </c>
      <c r="M314" s="710">
        <v>43363</v>
      </c>
      <c r="N314" s="734" t="s">
        <v>2677</v>
      </c>
      <c r="O314" s="920">
        <v>38346</v>
      </c>
      <c r="P314" s="892">
        <v>100</v>
      </c>
      <c r="Q314" s="901">
        <v>220</v>
      </c>
      <c r="R314" s="1008">
        <f>80*4</f>
        <v>320</v>
      </c>
      <c r="S314" s="884"/>
      <c r="T314" s="527" t="s">
        <v>3276</v>
      </c>
      <c r="V314" s="527"/>
      <c r="Y314" s="531"/>
    </row>
    <row r="315" spans="1:25" ht="42" customHeight="1" x14ac:dyDescent="0.25">
      <c r="A315" s="186">
        <v>5810</v>
      </c>
      <c r="B315" s="772">
        <v>28138235</v>
      </c>
      <c r="C315" s="186" t="s">
        <v>2708</v>
      </c>
      <c r="D315" s="186" t="s">
        <v>22</v>
      </c>
      <c r="E315" s="1156" t="s">
        <v>23</v>
      </c>
      <c r="F315" s="710">
        <v>45632</v>
      </c>
      <c r="G315" s="711">
        <v>0.68402777777777779</v>
      </c>
      <c r="H315" s="710">
        <v>45634</v>
      </c>
      <c r="I315" s="711">
        <v>0.68402777777777779</v>
      </c>
      <c r="J315" s="728" t="s">
        <v>330</v>
      </c>
      <c r="K315" s="710">
        <v>26628</v>
      </c>
      <c r="L315" s="734" t="s">
        <v>7384</v>
      </c>
      <c r="M315" s="21">
        <v>43435</v>
      </c>
      <c r="N315" s="926" t="s">
        <v>2709</v>
      </c>
      <c r="O315" s="927">
        <v>42798</v>
      </c>
      <c r="P315" s="892" t="s">
        <v>4926</v>
      </c>
      <c r="Q315" s="196"/>
      <c r="R315" s="1002"/>
      <c r="S315" s="196"/>
      <c r="T315" s="533"/>
      <c r="U315" s="551" t="s">
        <v>4992</v>
      </c>
      <c r="V315" s="544"/>
      <c r="W315" s="128"/>
    </row>
    <row r="316" spans="1:25" ht="40.5" customHeight="1" x14ac:dyDescent="0.25">
      <c r="A316" s="186">
        <v>5757</v>
      </c>
      <c r="B316" s="186">
        <v>28138235</v>
      </c>
      <c r="C316" s="186" t="s">
        <v>2708</v>
      </c>
      <c r="D316" s="186" t="s">
        <v>412</v>
      </c>
      <c r="E316" s="1156" t="s">
        <v>335</v>
      </c>
      <c r="F316" s="805">
        <v>45618</v>
      </c>
      <c r="G316" s="711">
        <v>0.73958333333333337</v>
      </c>
      <c r="H316" s="710">
        <v>45620</v>
      </c>
      <c r="I316" s="711">
        <v>0.70833333333333337</v>
      </c>
      <c r="J316" s="728" t="s">
        <v>330</v>
      </c>
      <c r="K316" s="710">
        <v>26628</v>
      </c>
      <c r="L316" s="734" t="s">
        <v>7384</v>
      </c>
      <c r="M316" s="21">
        <v>43435</v>
      </c>
      <c r="N316" s="934" t="s">
        <v>2709</v>
      </c>
      <c r="O316" s="920">
        <v>42798</v>
      </c>
      <c r="P316" s="892" t="s">
        <v>4926</v>
      </c>
      <c r="Q316" s="884"/>
      <c r="R316" s="1011"/>
      <c r="S316" s="1115"/>
      <c r="T316" s="667"/>
      <c r="U316" s="545" t="s">
        <v>1012</v>
      </c>
      <c r="V316" s="527"/>
      <c r="W316" s="599"/>
    </row>
    <row r="317" spans="1:25" s="546" customFormat="1" ht="40.5" customHeight="1" x14ac:dyDescent="0.25">
      <c r="A317" s="1267">
        <v>5479</v>
      </c>
      <c r="B317" s="186">
        <v>28138235</v>
      </c>
      <c r="C317" s="186" t="s">
        <v>2708</v>
      </c>
      <c r="D317" s="186" t="s">
        <v>292</v>
      </c>
      <c r="E317" s="1156" t="s">
        <v>5483</v>
      </c>
      <c r="F317" s="805">
        <v>45575</v>
      </c>
      <c r="G317" s="711">
        <v>0.68402777777777779</v>
      </c>
      <c r="H317" s="710">
        <v>45576</v>
      </c>
      <c r="I317" s="711">
        <v>0.77083333333333337</v>
      </c>
      <c r="J317" s="728" t="s">
        <v>797</v>
      </c>
      <c r="K317" s="710">
        <v>26628</v>
      </c>
      <c r="L317" s="734" t="s">
        <v>7384</v>
      </c>
      <c r="M317" s="21">
        <v>43435</v>
      </c>
      <c r="N317" s="934" t="s">
        <v>2709</v>
      </c>
      <c r="O317" s="920">
        <v>42798</v>
      </c>
      <c r="P317" s="892" t="s">
        <v>4926</v>
      </c>
      <c r="Q317" s="884"/>
      <c r="R317" s="1011"/>
      <c r="S317" s="1115"/>
      <c r="T317" s="667"/>
      <c r="U317" s="545"/>
      <c r="V317" s="527"/>
      <c r="W317" s="599"/>
    </row>
    <row r="318" spans="1:25" s="546" customFormat="1" ht="40.5" customHeight="1" x14ac:dyDescent="0.25">
      <c r="A318" s="186">
        <v>1359</v>
      </c>
      <c r="B318" s="186">
        <v>53022488</v>
      </c>
      <c r="C318" s="186" t="s">
        <v>2708</v>
      </c>
      <c r="D318" s="186" t="s">
        <v>59</v>
      </c>
      <c r="E318" s="1156" t="s">
        <v>335</v>
      </c>
      <c r="F318" s="805">
        <v>44841</v>
      </c>
      <c r="G318" s="711">
        <v>0.54166666666666663</v>
      </c>
      <c r="H318" s="710">
        <v>44843</v>
      </c>
      <c r="I318" s="711">
        <v>0.54166666666666663</v>
      </c>
      <c r="J318" s="728" t="s">
        <v>1825</v>
      </c>
      <c r="K318" s="710">
        <v>26628</v>
      </c>
      <c r="L318" s="936">
        <v>4182513</v>
      </c>
      <c r="M318" s="21">
        <v>43435</v>
      </c>
      <c r="N318" s="934" t="s">
        <v>2709</v>
      </c>
      <c r="O318" s="920">
        <v>42798</v>
      </c>
      <c r="P318" s="892">
        <v>180</v>
      </c>
      <c r="Q318" s="884"/>
      <c r="R318" s="1008"/>
      <c r="S318" s="1115"/>
      <c r="T318" s="667" t="s">
        <v>2710</v>
      </c>
      <c r="U318" s="545"/>
      <c r="V318" s="527"/>
      <c r="W318" s="599"/>
    </row>
    <row r="319" spans="1:25" ht="42" customHeight="1" x14ac:dyDescent="0.25">
      <c r="A319" s="20">
        <v>1132</v>
      </c>
      <c r="B319" s="20"/>
      <c r="C319" s="20" t="s">
        <v>3249</v>
      </c>
      <c r="D319" s="20" t="s">
        <v>94</v>
      </c>
      <c r="E319" s="1158" t="s">
        <v>77</v>
      </c>
      <c r="F319" s="21">
        <v>44736</v>
      </c>
      <c r="G319" s="729">
        <v>0.45833333333333331</v>
      </c>
      <c r="H319" s="21">
        <v>44741</v>
      </c>
      <c r="I319" s="729">
        <v>0.45833333333333331</v>
      </c>
      <c r="J319" s="730" t="s">
        <v>1949</v>
      </c>
      <c r="K319" s="769"/>
      <c r="L319" s="20">
        <v>4182513</v>
      </c>
      <c r="M319" s="21">
        <v>43435</v>
      </c>
      <c r="N319" s="924" t="s">
        <v>2709</v>
      </c>
      <c r="O319" s="208">
        <v>42798</v>
      </c>
      <c r="P319" s="898"/>
      <c r="Q319" s="1003"/>
      <c r="R319" s="1004"/>
      <c r="S319" s="1003"/>
      <c r="T319" s="565"/>
      <c r="V319" s="544"/>
      <c r="Y319" s="547"/>
    </row>
    <row r="320" spans="1:25" ht="28.5" customHeight="1" x14ac:dyDescent="0.25">
      <c r="A320" s="1267">
        <v>6234</v>
      </c>
      <c r="B320" s="186"/>
      <c r="C320" s="186" t="s">
        <v>6752</v>
      </c>
      <c r="D320" s="186" t="s">
        <v>137</v>
      </c>
      <c r="E320" s="1156" t="s">
        <v>5555</v>
      </c>
      <c r="F320" s="710">
        <v>45463</v>
      </c>
      <c r="G320" s="711">
        <v>0.81944444444444453</v>
      </c>
      <c r="H320" s="710">
        <v>45469</v>
      </c>
      <c r="I320" s="711">
        <v>0.85416666666666663</v>
      </c>
      <c r="J320" s="730" t="s">
        <v>864</v>
      </c>
      <c r="K320" s="21">
        <v>34722</v>
      </c>
      <c r="L320" s="721" t="s">
        <v>6753</v>
      </c>
      <c r="M320" s="708">
        <v>41050</v>
      </c>
      <c r="N320" s="21" t="s">
        <v>6754</v>
      </c>
      <c r="O320" s="208">
        <v>42275</v>
      </c>
      <c r="P320" s="1019" t="s">
        <v>6762</v>
      </c>
      <c r="Q320" s="1015"/>
      <c r="R320" s="1016"/>
      <c r="S320" s="1015"/>
      <c r="T320" s="544"/>
      <c r="U320" s="558" t="s">
        <v>6758</v>
      </c>
      <c r="V320" s="544" t="s">
        <v>6763</v>
      </c>
      <c r="W320" s="128"/>
      <c r="Y320" s="531"/>
    </row>
    <row r="321" spans="1:25" ht="37.5" customHeight="1" x14ac:dyDescent="0.25">
      <c r="A321" s="186">
        <v>4729</v>
      </c>
      <c r="B321" s="736"/>
      <c r="C321" s="4" t="s">
        <v>6142</v>
      </c>
      <c r="D321" s="186" t="s">
        <v>657</v>
      </c>
      <c r="E321" s="1156" t="s">
        <v>521</v>
      </c>
      <c r="F321" s="710">
        <v>45406</v>
      </c>
      <c r="G321" s="711">
        <v>0.64930555555555558</v>
      </c>
      <c r="H321" s="710">
        <v>45413</v>
      </c>
      <c r="I321" s="711">
        <v>0.41666666666666669</v>
      </c>
      <c r="J321" s="737" t="s">
        <v>85</v>
      </c>
      <c r="K321" s="725">
        <v>24933</v>
      </c>
      <c r="L321" s="929" t="s">
        <v>6143</v>
      </c>
      <c r="M321" s="718"/>
      <c r="N321" s="928" t="s">
        <v>6144</v>
      </c>
      <c r="O321" s="927">
        <v>44706</v>
      </c>
      <c r="P321" s="892" t="s">
        <v>4870</v>
      </c>
      <c r="Q321" s="906"/>
      <c r="R321" s="1032"/>
      <c r="S321" s="884"/>
      <c r="T321" s="527"/>
      <c r="U321" s="545" t="s">
        <v>4206</v>
      </c>
      <c r="V321" s="554"/>
      <c r="Y321" s="531"/>
    </row>
    <row r="322" spans="1:25" ht="54.75" customHeight="1" x14ac:dyDescent="0.25">
      <c r="A322" s="1245">
        <v>4877</v>
      </c>
      <c r="B322" s="20"/>
      <c r="C322" s="20" t="s">
        <v>6620</v>
      </c>
      <c r="D322" s="20" t="s">
        <v>29</v>
      </c>
      <c r="E322" s="1156" t="s">
        <v>205</v>
      </c>
      <c r="F322" s="21">
        <v>45486</v>
      </c>
      <c r="G322" s="722">
        <v>0.52083333333333337</v>
      </c>
      <c r="H322" s="21">
        <v>45487</v>
      </c>
      <c r="I322" s="722">
        <v>0.45833333333333331</v>
      </c>
      <c r="J322" s="730" t="s">
        <v>940</v>
      </c>
      <c r="K322" s="21">
        <v>31557</v>
      </c>
      <c r="L322" s="721" t="s">
        <v>6621</v>
      </c>
      <c r="M322" s="708">
        <v>38395</v>
      </c>
      <c r="N322" s="21" t="s">
        <v>6622</v>
      </c>
      <c r="O322" s="208">
        <v>43985</v>
      </c>
      <c r="P322" s="1019" t="s">
        <v>6996</v>
      </c>
      <c r="Q322" s="1019" t="s">
        <v>6945</v>
      </c>
      <c r="R322" s="1016"/>
      <c r="S322" s="1015"/>
      <c r="T322" s="544" t="s">
        <v>859</v>
      </c>
      <c r="U322" s="558" t="s">
        <v>6623</v>
      </c>
      <c r="V322" s="544"/>
      <c r="W322" s="128"/>
      <c r="Y322" s="531"/>
    </row>
    <row r="323" spans="1:25" ht="59.25" customHeight="1" x14ac:dyDescent="0.25">
      <c r="A323" s="1228">
        <v>4828</v>
      </c>
      <c r="B323" s="20"/>
      <c r="C323" s="20" t="s">
        <v>6620</v>
      </c>
      <c r="D323" s="20" t="s">
        <v>35</v>
      </c>
      <c r="E323" s="1156" t="s">
        <v>119</v>
      </c>
      <c r="F323" s="21">
        <v>45479</v>
      </c>
      <c r="G323" s="722">
        <v>0.875</v>
      </c>
      <c r="H323" s="21">
        <v>45486</v>
      </c>
      <c r="I323" s="722">
        <v>0.52083333333333337</v>
      </c>
      <c r="J323" s="730" t="s">
        <v>4257</v>
      </c>
      <c r="K323" s="21">
        <v>31557</v>
      </c>
      <c r="L323" s="721" t="s">
        <v>6621</v>
      </c>
      <c r="M323" s="708">
        <v>38395</v>
      </c>
      <c r="N323" s="21" t="s">
        <v>6622</v>
      </c>
      <c r="O323" s="208">
        <v>43985</v>
      </c>
      <c r="P323" s="1019" t="s">
        <v>6996</v>
      </c>
      <c r="Q323" s="1019" t="s">
        <v>6945</v>
      </c>
      <c r="R323" s="1016"/>
      <c r="S323" s="1015"/>
      <c r="T323" s="544" t="s">
        <v>859</v>
      </c>
      <c r="U323" s="558" t="s">
        <v>6623</v>
      </c>
      <c r="V323" s="544"/>
      <c r="W323" s="128"/>
      <c r="Y323" s="531"/>
    </row>
    <row r="324" spans="1:25" ht="45.75" customHeight="1" x14ac:dyDescent="0.25">
      <c r="A324" s="1245">
        <v>6226</v>
      </c>
      <c r="B324" s="20"/>
      <c r="C324" s="20" t="s">
        <v>6620</v>
      </c>
      <c r="D324" s="20" t="s">
        <v>29</v>
      </c>
      <c r="E324" s="1156" t="s">
        <v>205</v>
      </c>
      <c r="F324" s="21">
        <v>45460</v>
      </c>
      <c r="G324" s="722">
        <v>0.75</v>
      </c>
      <c r="H324" s="21">
        <v>45465</v>
      </c>
      <c r="I324" s="722">
        <v>0.91666666666666663</v>
      </c>
      <c r="J324" s="730" t="s">
        <v>6715</v>
      </c>
      <c r="K324" s="21">
        <v>31557</v>
      </c>
      <c r="L324" s="721" t="s">
        <v>6621</v>
      </c>
      <c r="M324" s="708">
        <v>38395</v>
      </c>
      <c r="N324" s="21" t="s">
        <v>6622</v>
      </c>
      <c r="O324" s="208">
        <v>43985</v>
      </c>
      <c r="P324" s="1019" t="s">
        <v>6702</v>
      </c>
      <c r="Q324" s="1015" t="s">
        <v>5309</v>
      </c>
      <c r="R324" s="1020"/>
      <c r="S324" s="1015"/>
      <c r="T324" s="544"/>
      <c r="U324" s="558" t="s">
        <v>6623</v>
      </c>
      <c r="V324" s="601" t="s">
        <v>6701</v>
      </c>
      <c r="W324" s="128"/>
      <c r="Y324" s="531"/>
    </row>
    <row r="325" spans="1:25" ht="28.5" customHeight="1" x14ac:dyDescent="0.25">
      <c r="A325" s="1245">
        <v>6075</v>
      </c>
      <c r="B325" s="20"/>
      <c r="C325" s="20" t="s">
        <v>6620</v>
      </c>
      <c r="D325" s="20" t="s">
        <v>193</v>
      </c>
      <c r="E325" s="1156" t="s">
        <v>194</v>
      </c>
      <c r="F325" s="21">
        <v>45452</v>
      </c>
      <c r="G325" s="722">
        <v>0.375</v>
      </c>
      <c r="H325" s="21">
        <v>45460</v>
      </c>
      <c r="I325" s="722">
        <v>0.47916666666666669</v>
      </c>
      <c r="J325" s="730" t="s">
        <v>113</v>
      </c>
      <c r="K325" s="21">
        <v>31557</v>
      </c>
      <c r="L325" s="721" t="s">
        <v>6621</v>
      </c>
      <c r="M325" s="708">
        <v>38395</v>
      </c>
      <c r="N325" s="21" t="s">
        <v>6622</v>
      </c>
      <c r="O325" s="208">
        <v>43985</v>
      </c>
      <c r="P325" s="1019" t="s">
        <v>6702</v>
      </c>
      <c r="Q325" s="1015"/>
      <c r="R325" s="1020"/>
      <c r="S325" s="1015"/>
      <c r="T325" s="544"/>
      <c r="U325" s="558" t="s">
        <v>6623</v>
      </c>
      <c r="V325" s="601" t="s">
        <v>6701</v>
      </c>
      <c r="W325" s="128"/>
      <c r="Y325" s="531"/>
    </row>
    <row r="326" spans="1:25" s="546" customFormat="1" ht="23.25" customHeight="1" x14ac:dyDescent="0.25">
      <c r="A326" s="186"/>
      <c r="B326" s="18">
        <v>20026626</v>
      </c>
      <c r="C326" s="18" t="s">
        <v>7288</v>
      </c>
      <c r="D326" s="186" t="s">
        <v>4688</v>
      </c>
      <c r="E326" s="1156" t="s">
        <v>5913</v>
      </c>
      <c r="F326" s="718">
        <v>45512</v>
      </c>
      <c r="G326" s="719">
        <v>0.66666666666666663</v>
      </c>
      <c r="H326" s="718">
        <v>45513</v>
      </c>
      <c r="I326" s="711">
        <v>0.29166666666666669</v>
      </c>
      <c r="J326" s="1213" t="s">
        <v>797</v>
      </c>
      <c r="K326" s="19">
        <v>32810</v>
      </c>
      <c r="L326" s="921" t="s">
        <v>7289</v>
      </c>
      <c r="M326" s="19">
        <v>43550</v>
      </c>
      <c r="N326" s="923" t="s">
        <v>7290</v>
      </c>
      <c r="O326" s="209">
        <v>41955</v>
      </c>
      <c r="P326" s="898" t="s">
        <v>1373</v>
      </c>
      <c r="Q326" s="1022"/>
      <c r="R326" s="1023"/>
      <c r="S326" s="1022"/>
      <c r="T326" s="569"/>
      <c r="U326" s="564" t="s">
        <v>7291</v>
      </c>
      <c r="V326" s="544"/>
      <c r="W326" s="156"/>
    </row>
    <row r="327" spans="1:25" ht="28.5" hidden="1" customHeight="1" x14ac:dyDescent="0.25">
      <c r="A327" s="735">
        <v>2448</v>
      </c>
      <c r="B327" s="735"/>
      <c r="C327" s="707" t="s">
        <v>1044</v>
      </c>
      <c r="D327" s="707" t="s">
        <v>35</v>
      </c>
      <c r="E327" s="1156" t="s">
        <v>1045</v>
      </c>
      <c r="F327" s="708">
        <v>45057</v>
      </c>
      <c r="G327" s="709">
        <v>0.79166666666666663</v>
      </c>
      <c r="H327" s="708">
        <v>45087</v>
      </c>
      <c r="I327" s="709">
        <v>0.79166666666666663</v>
      </c>
      <c r="J327" s="785" t="s">
        <v>37</v>
      </c>
      <c r="K327" s="752">
        <v>27296</v>
      </c>
      <c r="L327" s="929" t="s">
        <v>1046</v>
      </c>
      <c r="M327" s="752">
        <v>42548</v>
      </c>
      <c r="N327" s="946">
        <v>69360</v>
      </c>
      <c r="O327" s="947">
        <v>35645</v>
      </c>
      <c r="P327" s="1094"/>
      <c r="Q327" s="1095"/>
      <c r="R327" s="1096"/>
      <c r="S327" s="1095"/>
      <c r="T327" s="656"/>
      <c r="U327" s="593" t="s">
        <v>1047</v>
      </c>
      <c r="V327" s="657"/>
      <c r="W327" s="594"/>
      <c r="Y327" s="531"/>
    </row>
    <row r="328" spans="1:25" s="546" customFormat="1" ht="31.5" hidden="1" customHeight="1" x14ac:dyDescent="0.25">
      <c r="A328" s="735">
        <v>2265</v>
      </c>
      <c r="B328" s="735"/>
      <c r="C328" s="735" t="s">
        <v>1044</v>
      </c>
      <c r="D328" s="735" t="s">
        <v>35</v>
      </c>
      <c r="E328" s="1156" t="s">
        <v>1045</v>
      </c>
      <c r="F328" s="741">
        <v>45027</v>
      </c>
      <c r="G328" s="740">
        <v>0.79166666666666663</v>
      </c>
      <c r="H328" s="741">
        <v>45057</v>
      </c>
      <c r="I328" s="740">
        <v>0.79166666666666663</v>
      </c>
      <c r="J328" s="785" t="s">
        <v>37</v>
      </c>
      <c r="K328" s="752">
        <v>27296</v>
      </c>
      <c r="L328" s="929" t="s">
        <v>1046</v>
      </c>
      <c r="M328" s="752">
        <v>42548</v>
      </c>
      <c r="N328" s="946">
        <v>69360</v>
      </c>
      <c r="O328" s="947">
        <v>35645</v>
      </c>
      <c r="P328" s="1094"/>
      <c r="Q328" s="1095"/>
      <c r="R328" s="1096"/>
      <c r="S328" s="1095"/>
      <c r="T328" s="656"/>
      <c r="U328" s="593" t="s">
        <v>1047</v>
      </c>
      <c r="V328" s="657"/>
      <c r="W328" s="594"/>
    </row>
    <row r="329" spans="1:25" ht="31.5" hidden="1" customHeight="1" x14ac:dyDescent="0.25">
      <c r="A329" s="735">
        <v>2155</v>
      </c>
      <c r="B329" s="735"/>
      <c r="C329" s="735" t="s">
        <v>1044</v>
      </c>
      <c r="D329" s="735" t="s">
        <v>35</v>
      </c>
      <c r="E329" s="1156" t="s">
        <v>1045</v>
      </c>
      <c r="F329" s="752">
        <v>44997</v>
      </c>
      <c r="G329" s="753">
        <v>0.79166666666666663</v>
      </c>
      <c r="H329" s="752">
        <v>45027</v>
      </c>
      <c r="I329" s="753">
        <v>0.79166666666666663</v>
      </c>
      <c r="J329" s="785" t="s">
        <v>37</v>
      </c>
      <c r="K329" s="752">
        <v>27296</v>
      </c>
      <c r="L329" s="929" t="s">
        <v>1046</v>
      </c>
      <c r="M329" s="752">
        <v>42548</v>
      </c>
      <c r="N329" s="946">
        <v>69360</v>
      </c>
      <c r="O329" s="947">
        <v>35645</v>
      </c>
      <c r="P329" s="1094"/>
      <c r="Q329" s="1095"/>
      <c r="R329" s="1096"/>
      <c r="S329" s="1095"/>
      <c r="T329" s="656"/>
      <c r="U329" s="593" t="s">
        <v>1047</v>
      </c>
      <c r="V329" s="657"/>
      <c r="W329" s="1237"/>
    </row>
    <row r="330" spans="1:25" ht="38.25" hidden="1" customHeight="1" x14ac:dyDescent="0.25">
      <c r="A330" s="186">
        <v>1722</v>
      </c>
      <c r="B330" s="186"/>
      <c r="C330" s="186" t="s">
        <v>1044</v>
      </c>
      <c r="D330" s="186" t="s">
        <v>35</v>
      </c>
      <c r="E330" s="1156" t="s">
        <v>1045</v>
      </c>
      <c r="F330" s="725">
        <v>44937</v>
      </c>
      <c r="G330" s="720">
        <v>0.79166666666666663</v>
      </c>
      <c r="H330" s="725">
        <v>44967</v>
      </c>
      <c r="I330" s="720">
        <v>0.79166666666666663</v>
      </c>
      <c r="J330" s="728" t="s">
        <v>2085</v>
      </c>
      <c r="K330" s="710">
        <v>27296</v>
      </c>
      <c r="L330" s="929" t="s">
        <v>1046</v>
      </c>
      <c r="M330" s="21">
        <v>42548</v>
      </c>
      <c r="N330" s="934">
        <v>69360</v>
      </c>
      <c r="O330" s="920">
        <v>35645</v>
      </c>
      <c r="P330" s="898"/>
      <c r="Q330" s="1022"/>
      <c r="R330" s="1023"/>
      <c r="S330" s="1022"/>
      <c r="T330" s="568"/>
      <c r="U330" s="545" t="s">
        <v>1047</v>
      </c>
      <c r="V330" s="544"/>
      <c r="Y330" s="531"/>
    </row>
    <row r="331" spans="1:25" s="579" customFormat="1" ht="76.5" customHeight="1" x14ac:dyDescent="0.25">
      <c r="A331" s="186">
        <v>1586</v>
      </c>
      <c r="B331" s="186"/>
      <c r="C331" s="186" t="s">
        <v>1044</v>
      </c>
      <c r="D331" s="186" t="s">
        <v>35</v>
      </c>
      <c r="E331" s="1156" t="s">
        <v>1045</v>
      </c>
      <c r="F331" s="710">
        <v>44877</v>
      </c>
      <c r="G331" s="711">
        <v>0.79166666666666663</v>
      </c>
      <c r="H331" s="710">
        <v>44907</v>
      </c>
      <c r="I331" s="711">
        <v>0.79166666666666663</v>
      </c>
      <c r="J331" s="728" t="s">
        <v>2468</v>
      </c>
      <c r="K331" s="710">
        <v>27296</v>
      </c>
      <c r="L331" s="936" t="s">
        <v>1046</v>
      </c>
      <c r="M331" s="710">
        <v>42548</v>
      </c>
      <c r="N331" s="734" t="s">
        <v>2469</v>
      </c>
      <c r="O331" s="710">
        <v>35645</v>
      </c>
      <c r="P331" s="898"/>
      <c r="Q331" s="884"/>
      <c r="R331" s="884"/>
      <c r="S331" s="884"/>
      <c r="T331" s="527"/>
      <c r="U331" s="156" t="s">
        <v>2470</v>
      </c>
      <c r="V331" s="527"/>
      <c r="W331" s="599"/>
    </row>
    <row r="332" spans="1:25" s="546" customFormat="1" ht="55.5" customHeight="1" x14ac:dyDescent="0.25">
      <c r="A332" s="1501">
        <v>4771</v>
      </c>
      <c r="B332" s="1501"/>
      <c r="C332" s="1501" t="s">
        <v>1188</v>
      </c>
      <c r="D332" s="1501" t="s">
        <v>4053</v>
      </c>
      <c r="E332" s="1156" t="s">
        <v>3852</v>
      </c>
      <c r="F332" s="1546">
        <v>45416</v>
      </c>
      <c r="G332" s="1560">
        <v>0.41666666666666669</v>
      </c>
      <c r="H332" s="1546">
        <v>45416</v>
      </c>
      <c r="I332" s="1560">
        <v>0.6875</v>
      </c>
      <c r="J332" s="732" t="s">
        <v>797</v>
      </c>
      <c r="K332" s="1554">
        <v>31601</v>
      </c>
      <c r="L332" s="1609" t="s">
        <v>1189</v>
      </c>
      <c r="M332" s="1627">
        <v>41239</v>
      </c>
      <c r="N332" s="1639" t="s">
        <v>1190</v>
      </c>
      <c r="O332" s="1652">
        <v>39862</v>
      </c>
      <c r="P332" s="1656" t="s">
        <v>4861</v>
      </c>
      <c r="Q332" s="1656" t="s">
        <v>4861</v>
      </c>
      <c r="R332" s="1660"/>
      <c r="S332" s="1717"/>
      <c r="T332" s="1749"/>
      <c r="U332" s="1795" t="s">
        <v>825</v>
      </c>
      <c r="V332" s="1771" t="s">
        <v>6270</v>
      </c>
      <c r="W332" s="1823"/>
    </row>
    <row r="333" spans="1:25" ht="56.25" customHeight="1" x14ac:dyDescent="0.25">
      <c r="A333" s="735">
        <v>3618</v>
      </c>
      <c r="B333" s="707"/>
      <c r="C333" s="707" t="s">
        <v>1188</v>
      </c>
      <c r="D333" s="707" t="s">
        <v>59</v>
      </c>
      <c r="E333" s="1156" t="s">
        <v>131</v>
      </c>
      <c r="F333" s="708">
        <v>45234</v>
      </c>
      <c r="G333" s="709">
        <v>0.33333333333333331</v>
      </c>
      <c r="H333" s="708">
        <v>45235</v>
      </c>
      <c r="I333" s="709">
        <v>0.41666666666666669</v>
      </c>
      <c r="J333" s="732" t="s">
        <v>797</v>
      </c>
      <c r="K333" s="741">
        <v>31601</v>
      </c>
      <c r="L333" s="929" t="s">
        <v>1189</v>
      </c>
      <c r="M333" s="741">
        <v>41239</v>
      </c>
      <c r="N333" s="933" t="s">
        <v>1190</v>
      </c>
      <c r="O333" s="930">
        <v>39862</v>
      </c>
      <c r="P333" s="1054">
        <v>80</v>
      </c>
      <c r="Q333" s="890"/>
      <c r="S333" s="890"/>
      <c r="U333" s="593" t="s">
        <v>825</v>
      </c>
      <c r="V333" s="592"/>
      <c r="W333" s="594"/>
      <c r="Y333" s="531"/>
    </row>
    <row r="334" spans="1:25" ht="45.75" customHeight="1" x14ac:dyDescent="0.25">
      <c r="A334" s="735">
        <v>2536</v>
      </c>
      <c r="B334" s="735"/>
      <c r="C334" s="735" t="s">
        <v>1188</v>
      </c>
      <c r="D334" s="735" t="s">
        <v>193</v>
      </c>
      <c r="E334" s="1156" t="s">
        <v>199</v>
      </c>
      <c r="F334" s="741">
        <v>45070</v>
      </c>
      <c r="G334" s="740">
        <v>0.29166666666666669</v>
      </c>
      <c r="H334" s="741">
        <v>45071</v>
      </c>
      <c r="I334" s="740">
        <v>0.33333333333333331</v>
      </c>
      <c r="J334" s="717"/>
      <c r="K334" s="741">
        <v>31601</v>
      </c>
      <c r="L334" s="929" t="s">
        <v>1189</v>
      </c>
      <c r="M334" s="741">
        <v>41239</v>
      </c>
      <c r="N334" s="933" t="s">
        <v>1190</v>
      </c>
      <c r="O334" s="930">
        <v>39862</v>
      </c>
      <c r="P334" s="904"/>
      <c r="Q334" s="890"/>
      <c r="R334" s="1057"/>
      <c r="S334" s="890"/>
      <c r="T334" s="584"/>
      <c r="U334" s="593" t="s">
        <v>825</v>
      </c>
      <c r="V334" s="592" t="s">
        <v>1191</v>
      </c>
      <c r="W334" s="594"/>
      <c r="Y334" s="531"/>
    </row>
    <row r="335" spans="1:25" ht="45.75" customHeight="1" x14ac:dyDescent="0.25">
      <c r="A335" s="1267">
        <v>6316</v>
      </c>
      <c r="B335" s="186"/>
      <c r="C335" s="186" t="s">
        <v>6917</v>
      </c>
      <c r="D335" s="186" t="s">
        <v>35</v>
      </c>
      <c r="E335" s="1156" t="s">
        <v>36</v>
      </c>
      <c r="F335" s="710">
        <v>45477</v>
      </c>
      <c r="G335" s="711">
        <v>0.70833333333333337</v>
      </c>
      <c r="H335" s="710">
        <v>45480</v>
      </c>
      <c r="I335" s="711">
        <v>0.41666666666666669</v>
      </c>
      <c r="J335" s="728" t="s">
        <v>449</v>
      </c>
      <c r="K335" s="710">
        <v>24725</v>
      </c>
      <c r="L335" s="734" t="s">
        <v>6918</v>
      </c>
      <c r="M335" s="21">
        <v>35968</v>
      </c>
      <c r="N335" s="734" t="s">
        <v>6919</v>
      </c>
      <c r="O335" s="920" t="s">
        <v>6920</v>
      </c>
      <c r="P335" s="892" t="s">
        <v>6944</v>
      </c>
      <c r="Q335" s="196"/>
      <c r="R335" s="1017"/>
      <c r="S335" s="196"/>
      <c r="T335" s="580"/>
      <c r="U335" s="551" t="s">
        <v>6921</v>
      </c>
      <c r="V335" s="544"/>
      <c r="W335" s="128"/>
      <c r="Y335" s="531"/>
    </row>
    <row r="336" spans="1:25" ht="18.75" customHeight="1" x14ac:dyDescent="0.3">
      <c r="A336" s="4">
        <v>3043</v>
      </c>
      <c r="C336" s="186" t="s">
        <v>350</v>
      </c>
      <c r="D336" s="186" t="s">
        <v>193</v>
      </c>
      <c r="E336" s="1156" t="s">
        <v>351</v>
      </c>
      <c r="F336" s="710">
        <v>45142</v>
      </c>
      <c r="G336" s="720">
        <v>0.54166666666666663</v>
      </c>
      <c r="H336" s="725">
        <v>45154</v>
      </c>
      <c r="I336" s="720">
        <v>0.54166666666666663</v>
      </c>
      <c r="J336" s="728" t="s">
        <v>61</v>
      </c>
      <c r="K336" s="725">
        <v>27579</v>
      </c>
      <c r="L336" s="929"/>
      <c r="N336" s="929" t="s">
        <v>352</v>
      </c>
      <c r="O336" s="932">
        <v>35703</v>
      </c>
      <c r="P336" s="898"/>
      <c r="Q336" s="1022"/>
      <c r="R336" s="1023"/>
      <c r="S336" s="1022"/>
      <c r="T336" s="638"/>
      <c r="U336" s="545" t="s">
        <v>353</v>
      </c>
    </row>
    <row r="337" spans="1:25" s="546" customFormat="1" ht="41.25" customHeight="1" x14ac:dyDescent="0.25">
      <c r="A337" s="186">
        <v>1193</v>
      </c>
      <c r="B337" s="18"/>
      <c r="C337" s="18" t="s">
        <v>3036</v>
      </c>
      <c r="D337" s="18" t="s">
        <v>412</v>
      </c>
      <c r="E337" s="1156" t="s">
        <v>184</v>
      </c>
      <c r="F337" s="718">
        <v>44774</v>
      </c>
      <c r="G337" s="719">
        <v>0.375</v>
      </c>
      <c r="H337" s="718">
        <v>44784</v>
      </c>
      <c r="I337" s="719">
        <v>0.375</v>
      </c>
      <c r="J337" s="737" t="s">
        <v>2058</v>
      </c>
      <c r="K337" s="720"/>
      <c r="L337" s="18"/>
      <c r="M337" s="718"/>
      <c r="N337" s="928" t="s">
        <v>352</v>
      </c>
      <c r="O337" s="927">
        <v>35703</v>
      </c>
      <c r="P337" s="898"/>
      <c r="Q337" s="1003"/>
      <c r="R337" s="1004"/>
      <c r="S337" s="1003"/>
      <c r="T337" s="565"/>
      <c r="U337" s="545"/>
      <c r="V337" s="554"/>
      <c r="W337" s="156"/>
    </row>
    <row r="338" spans="1:25" ht="18.75" customHeight="1" x14ac:dyDescent="0.25">
      <c r="A338" s="735">
        <v>2440</v>
      </c>
      <c r="B338" s="735"/>
      <c r="C338" s="735" t="s">
        <v>1297</v>
      </c>
      <c r="D338" s="4" t="s">
        <v>412</v>
      </c>
      <c r="E338" s="1156" t="s">
        <v>243</v>
      </c>
      <c r="F338" s="725">
        <v>45054</v>
      </c>
      <c r="G338" s="720">
        <v>0.85416666666666663</v>
      </c>
      <c r="H338" s="725">
        <v>45061</v>
      </c>
      <c r="I338" s="720">
        <v>0.85416666666666663</v>
      </c>
      <c r="J338" s="713" t="s">
        <v>85</v>
      </c>
      <c r="K338" s="741">
        <v>33554</v>
      </c>
      <c r="L338" s="929" t="s">
        <v>1298</v>
      </c>
      <c r="M338" s="741"/>
      <c r="N338" s="933" t="s">
        <v>1299</v>
      </c>
      <c r="O338" s="930">
        <v>41402</v>
      </c>
      <c r="P338" s="904"/>
      <c r="Q338" s="1035"/>
      <c r="R338" s="1036"/>
      <c r="S338" s="1035"/>
      <c r="T338" s="596"/>
      <c r="U338" s="593" t="s">
        <v>1300</v>
      </c>
      <c r="V338" s="592"/>
      <c r="W338" s="594"/>
    </row>
    <row r="339" spans="1:25" ht="78.75" hidden="1" customHeight="1" x14ac:dyDescent="0.25">
      <c r="A339" s="799">
        <v>148</v>
      </c>
      <c r="B339" s="799"/>
      <c r="C339" s="799" t="s">
        <v>3731</v>
      </c>
      <c r="D339" s="799" t="s">
        <v>35</v>
      </c>
      <c r="E339" s="1165" t="s">
        <v>261</v>
      </c>
      <c r="F339" s="807">
        <v>44441</v>
      </c>
      <c r="G339" s="806">
        <v>0.83333333333333337</v>
      </c>
      <c r="H339" s="807">
        <v>44449</v>
      </c>
      <c r="I339" s="806">
        <v>0.83333333333333337</v>
      </c>
      <c r="J339" s="730">
        <v>8</v>
      </c>
      <c r="K339" s="720"/>
      <c r="L339" s="799"/>
      <c r="N339" s="926"/>
      <c r="O339" s="927"/>
      <c r="P339" s="1119"/>
      <c r="Q339" s="915"/>
      <c r="R339" s="1118"/>
      <c r="S339" s="915"/>
      <c r="T339" s="668"/>
      <c r="V339" s="668" t="s">
        <v>3492</v>
      </c>
      <c r="Y339" s="531"/>
    </row>
    <row r="340" spans="1:25" ht="28.5" hidden="1" customHeight="1" x14ac:dyDescent="0.25">
      <c r="A340" s="809">
        <v>142</v>
      </c>
      <c r="B340" s="809"/>
      <c r="C340" s="809" t="s">
        <v>3731</v>
      </c>
      <c r="D340" s="809" t="s">
        <v>35</v>
      </c>
      <c r="E340" s="1159" t="s">
        <v>261</v>
      </c>
      <c r="F340" s="810">
        <v>44435</v>
      </c>
      <c r="G340" s="811">
        <v>0.52083333333333337</v>
      </c>
      <c r="H340" s="810">
        <v>44441</v>
      </c>
      <c r="I340" s="811">
        <v>0.83333333333333337</v>
      </c>
      <c r="J340" s="730">
        <v>6</v>
      </c>
      <c r="K340" s="769"/>
      <c r="L340" s="809"/>
      <c r="N340" s="940"/>
      <c r="O340" s="938"/>
      <c r="P340" s="1119"/>
      <c r="Q340" s="1120"/>
      <c r="R340" s="1121"/>
      <c r="S340" s="1120"/>
      <c r="T340" s="670"/>
      <c r="V340" s="670" t="s">
        <v>3492</v>
      </c>
      <c r="Y340" s="531"/>
    </row>
    <row r="341" spans="1:25" s="546" customFormat="1" ht="56.25" hidden="1" customHeight="1" x14ac:dyDescent="0.25">
      <c r="A341" s="1">
        <v>138</v>
      </c>
      <c r="B341" s="1"/>
      <c r="C341" s="1" t="s">
        <v>3731</v>
      </c>
      <c r="D341" s="1" t="s">
        <v>22</v>
      </c>
      <c r="E341" s="1158" t="s">
        <v>364</v>
      </c>
      <c r="F341" s="19">
        <v>44429</v>
      </c>
      <c r="G341" s="796">
        <v>0.81944444444444453</v>
      </c>
      <c r="H341" s="19">
        <v>44431</v>
      </c>
      <c r="I341" s="796">
        <v>0.81944444444444453</v>
      </c>
      <c r="J341" s="730">
        <v>2</v>
      </c>
      <c r="K341" s="796"/>
      <c r="L341" s="1"/>
      <c r="M341" s="19"/>
      <c r="N341" s="924"/>
      <c r="O341" s="208"/>
      <c r="P341" s="1119"/>
      <c r="Q341" s="1039"/>
      <c r="R341" s="1044"/>
      <c r="S341" s="1039"/>
      <c r="T341" s="555"/>
      <c r="U341" s="545"/>
      <c r="V341" s="555"/>
      <c r="W341" s="156"/>
    </row>
    <row r="342" spans="1:25" ht="24.75" hidden="1" customHeight="1" x14ac:dyDescent="0.25">
      <c r="A342" s="4">
        <v>2421</v>
      </c>
      <c r="B342" s="4"/>
      <c r="C342" s="4" t="s">
        <v>1175</v>
      </c>
      <c r="D342" s="4" t="s">
        <v>94</v>
      </c>
      <c r="E342" s="1156" t="s">
        <v>60</v>
      </c>
      <c r="F342" s="725">
        <v>45061</v>
      </c>
      <c r="G342" s="720">
        <v>0.41666666666666669</v>
      </c>
      <c r="H342" s="725">
        <v>45072</v>
      </c>
      <c r="I342" s="720">
        <v>0.8125</v>
      </c>
      <c r="J342" s="728" t="s">
        <v>430</v>
      </c>
      <c r="K342" s="725">
        <v>26445</v>
      </c>
      <c r="L342" s="929" t="s">
        <v>1176</v>
      </c>
      <c r="M342" s="19">
        <v>40025</v>
      </c>
      <c r="N342" s="931">
        <v>30369102239</v>
      </c>
      <c r="O342" s="932">
        <v>38258</v>
      </c>
      <c r="P342" s="892" t="s">
        <v>1177</v>
      </c>
      <c r="R342" s="1017"/>
      <c r="S342" s="1039"/>
      <c r="T342" s="563" t="s">
        <v>408</v>
      </c>
      <c r="Y342" s="531"/>
    </row>
    <row r="343" spans="1:25" ht="40.5" hidden="1" customHeight="1" x14ac:dyDescent="0.25">
      <c r="A343" s="4">
        <v>1761</v>
      </c>
      <c r="B343" s="4"/>
      <c r="C343" s="4" t="s">
        <v>1175</v>
      </c>
      <c r="D343" s="4" t="s">
        <v>94</v>
      </c>
      <c r="E343" s="1156" t="s">
        <v>2171</v>
      </c>
      <c r="F343" s="725">
        <v>44946</v>
      </c>
      <c r="G343" s="720">
        <v>0.70833333333333337</v>
      </c>
      <c r="H343" s="725">
        <v>44952</v>
      </c>
      <c r="I343" s="720">
        <v>0.70833333333333337</v>
      </c>
      <c r="J343" s="728" t="s">
        <v>2172</v>
      </c>
      <c r="K343" s="725">
        <v>26445</v>
      </c>
      <c r="L343" s="929" t="s">
        <v>1176</v>
      </c>
      <c r="M343" s="19">
        <v>40025</v>
      </c>
      <c r="N343" s="931">
        <v>30369102239</v>
      </c>
      <c r="O343" s="932">
        <v>38258</v>
      </c>
      <c r="P343" s="892"/>
      <c r="R343" s="1017"/>
      <c r="S343" s="1039"/>
      <c r="Y343" s="531"/>
    </row>
    <row r="344" spans="1:25" s="546" customFormat="1" ht="30.75" hidden="1" customHeight="1" x14ac:dyDescent="0.25">
      <c r="A344" s="186">
        <v>1747</v>
      </c>
      <c r="B344" s="186"/>
      <c r="C344" s="186" t="s">
        <v>1175</v>
      </c>
      <c r="D344" s="186" t="s">
        <v>29</v>
      </c>
      <c r="E344" s="1156" t="s">
        <v>30</v>
      </c>
      <c r="F344" s="710">
        <v>44942</v>
      </c>
      <c r="G344" s="711">
        <v>0.41666666666666669</v>
      </c>
      <c r="H344" s="710">
        <v>44947</v>
      </c>
      <c r="I344" s="711">
        <v>0.625</v>
      </c>
      <c r="J344" s="728" t="s">
        <v>1949</v>
      </c>
      <c r="K344" s="725">
        <v>26445</v>
      </c>
      <c r="L344" s="929">
        <v>6762299</v>
      </c>
      <c r="M344" s="19">
        <v>40025</v>
      </c>
      <c r="N344" s="931">
        <v>30369102239</v>
      </c>
      <c r="O344" s="932">
        <v>38258</v>
      </c>
      <c r="P344" s="892">
        <f>60*5</f>
        <v>300</v>
      </c>
      <c r="Q344" s="194"/>
      <c r="R344" s="1033"/>
      <c r="S344" s="194"/>
      <c r="T344" s="563">
        <v>58532</v>
      </c>
      <c r="U344" s="545"/>
      <c r="V344" s="555"/>
      <c r="W344" s="156"/>
    </row>
    <row r="345" spans="1:25" ht="31.5" customHeight="1" x14ac:dyDescent="0.25">
      <c r="A345" s="735">
        <v>3542</v>
      </c>
      <c r="B345" s="735"/>
      <c r="C345" s="707" t="s">
        <v>4492</v>
      </c>
      <c r="D345" s="707" t="s">
        <v>94</v>
      </c>
      <c r="E345" s="1156" t="s">
        <v>77</v>
      </c>
      <c r="F345" s="708">
        <v>45224</v>
      </c>
      <c r="G345" s="709">
        <v>0.875</v>
      </c>
      <c r="H345" s="708">
        <v>45241</v>
      </c>
      <c r="I345" s="709">
        <v>0.5</v>
      </c>
      <c r="J345" s="751" t="s">
        <v>327</v>
      </c>
      <c r="K345" s="741">
        <v>26985</v>
      </c>
      <c r="L345" s="775" t="s">
        <v>4494</v>
      </c>
      <c r="M345" s="741">
        <v>40093</v>
      </c>
      <c r="N345" s="933" t="s">
        <v>4495</v>
      </c>
      <c r="O345" s="930">
        <v>43606</v>
      </c>
      <c r="P345" s="912" t="s">
        <v>4653</v>
      </c>
      <c r="Q345" s="881"/>
      <c r="R345" s="1006"/>
      <c r="S345" s="890"/>
      <c r="T345" s="615" t="s">
        <v>4498</v>
      </c>
      <c r="U345" s="593" t="s">
        <v>4493</v>
      </c>
      <c r="V345" s="637" t="s">
        <v>4502</v>
      </c>
      <c r="W345" s="594"/>
    </row>
    <row r="346" spans="1:25" ht="31.5" customHeight="1" x14ac:dyDescent="0.25">
      <c r="A346" s="735">
        <v>3539</v>
      </c>
      <c r="B346" s="735"/>
      <c r="C346" s="707" t="s">
        <v>4492</v>
      </c>
      <c r="D346" s="186" t="s">
        <v>193</v>
      </c>
      <c r="E346" s="1156" t="s">
        <v>194</v>
      </c>
      <c r="F346" s="710">
        <v>45224</v>
      </c>
      <c r="G346" s="711">
        <v>0.45833333333333331</v>
      </c>
      <c r="H346" s="710">
        <v>45224</v>
      </c>
      <c r="I346" s="711">
        <v>0.875</v>
      </c>
      <c r="J346" s="713" t="s">
        <v>797</v>
      </c>
      <c r="K346" s="741">
        <v>26985</v>
      </c>
      <c r="L346" s="775" t="s">
        <v>4494</v>
      </c>
      <c r="M346" s="741">
        <v>40093</v>
      </c>
      <c r="N346" s="933" t="s">
        <v>4495</v>
      </c>
      <c r="O346" s="930">
        <v>43606</v>
      </c>
      <c r="P346" s="1082"/>
      <c r="Q346" s="1035"/>
      <c r="R346" s="1036"/>
      <c r="S346" s="1035"/>
      <c r="T346" s="596"/>
      <c r="U346" s="593" t="s">
        <v>4493</v>
      </c>
      <c r="V346" s="592"/>
      <c r="W346" s="594"/>
    </row>
    <row r="347" spans="1:25" ht="45.75" customHeight="1" x14ac:dyDescent="0.25">
      <c r="A347" s="186">
        <v>2604</v>
      </c>
      <c r="B347" s="186">
        <v>23276726</v>
      </c>
      <c r="C347" s="186" t="s">
        <v>705</v>
      </c>
      <c r="D347" s="186" t="s">
        <v>35</v>
      </c>
      <c r="E347" s="1156" t="s">
        <v>284</v>
      </c>
      <c r="F347" s="710">
        <v>45080</v>
      </c>
      <c r="G347" s="711">
        <v>0.89583333333333337</v>
      </c>
      <c r="H347" s="710">
        <v>45122</v>
      </c>
      <c r="I347" s="711">
        <v>0.89583333333333337</v>
      </c>
      <c r="J347" s="713" t="s">
        <v>699</v>
      </c>
      <c r="K347" s="710">
        <v>32811</v>
      </c>
      <c r="L347" s="929" t="s">
        <v>706</v>
      </c>
      <c r="M347" s="21"/>
      <c r="N347" s="934" t="s">
        <v>707</v>
      </c>
      <c r="O347" s="920">
        <v>44685</v>
      </c>
      <c r="P347" s="898"/>
      <c r="Q347" s="1022"/>
      <c r="R347" s="1023"/>
      <c r="S347" s="1022"/>
      <c r="T347" s="568"/>
      <c r="U347" s="551"/>
      <c r="V347" s="544"/>
      <c r="W347" s="128"/>
      <c r="Y347" s="531"/>
    </row>
    <row r="348" spans="1:25" ht="30" customHeight="1" x14ac:dyDescent="0.3">
      <c r="A348" s="735">
        <v>2267</v>
      </c>
      <c r="B348" s="790">
        <v>93081236</v>
      </c>
      <c r="C348" s="735" t="s">
        <v>1560</v>
      </c>
      <c r="D348" s="735" t="s">
        <v>35</v>
      </c>
      <c r="E348" s="1156" t="s">
        <v>313</v>
      </c>
      <c r="F348" s="752">
        <v>45026</v>
      </c>
      <c r="G348" s="753" t="s">
        <v>1561</v>
      </c>
      <c r="H348" s="752">
        <v>45036</v>
      </c>
      <c r="I348" s="753">
        <v>0.59027777777777779</v>
      </c>
      <c r="J348" s="751" t="s">
        <v>200</v>
      </c>
      <c r="K348" s="741">
        <v>35484</v>
      </c>
      <c r="L348" s="929" t="s">
        <v>1562</v>
      </c>
      <c r="M348" s="741">
        <v>44782</v>
      </c>
      <c r="N348" s="933" t="s">
        <v>1563</v>
      </c>
      <c r="O348" s="930">
        <v>44882</v>
      </c>
      <c r="P348" s="1101">
        <v>900</v>
      </c>
      <c r="Q348" s="890"/>
      <c r="R348" s="1057"/>
      <c r="S348" s="890"/>
      <c r="T348" s="592" t="s">
        <v>1565</v>
      </c>
      <c r="U348" s="593"/>
      <c r="V348" s="626" t="s">
        <v>1564</v>
      </c>
      <c r="W348" s="594"/>
      <c r="Y348" s="531"/>
    </row>
    <row r="349" spans="1:25" s="546" customFormat="1" ht="40.5" hidden="1" customHeight="1" x14ac:dyDescent="0.25">
      <c r="A349" s="809">
        <v>369</v>
      </c>
      <c r="B349" s="809"/>
      <c r="C349" s="809" t="s">
        <v>3691</v>
      </c>
      <c r="D349" s="809" t="s">
        <v>35</v>
      </c>
      <c r="E349" s="1159" t="s">
        <v>119</v>
      </c>
      <c r="F349" s="810">
        <v>44485</v>
      </c>
      <c r="G349" s="811">
        <v>0.54166666666666663</v>
      </c>
      <c r="H349" s="810">
        <v>44487</v>
      </c>
      <c r="I349" s="811">
        <v>0.54166666666666663</v>
      </c>
      <c r="J349" s="730"/>
      <c r="K349" s="769"/>
      <c r="L349" s="809"/>
      <c r="M349" s="19"/>
      <c r="N349" s="940"/>
      <c r="O349" s="938"/>
      <c r="P349" s="1043"/>
      <c r="Q349" s="1120"/>
      <c r="R349" s="1121"/>
      <c r="S349" s="1120"/>
      <c r="T349" s="670"/>
      <c r="U349" s="545"/>
      <c r="V349" s="670" t="s">
        <v>3549</v>
      </c>
      <c r="W349" s="156"/>
    </row>
    <row r="350" spans="1:25" ht="45.75" customHeight="1" x14ac:dyDescent="0.25">
      <c r="A350" s="20">
        <v>4310</v>
      </c>
      <c r="B350" s="20">
        <v>22602271</v>
      </c>
      <c r="C350" s="20" t="s">
        <v>5627</v>
      </c>
      <c r="D350" s="20" t="s">
        <v>35</v>
      </c>
      <c r="E350" s="1156" t="s">
        <v>119</v>
      </c>
      <c r="F350" s="21">
        <v>45352</v>
      </c>
      <c r="G350" s="729">
        <v>0.76041666666666663</v>
      </c>
      <c r="H350" s="21">
        <v>45353</v>
      </c>
      <c r="I350" s="722">
        <v>0.76041666666666663</v>
      </c>
      <c r="J350" s="730" t="s">
        <v>797</v>
      </c>
      <c r="K350" s="21">
        <v>34254</v>
      </c>
      <c r="L350" s="721" t="s">
        <v>5628</v>
      </c>
      <c r="M350" s="708">
        <v>44823</v>
      </c>
      <c r="N350" s="21" t="s">
        <v>5629</v>
      </c>
      <c r="O350" s="208">
        <v>41331</v>
      </c>
      <c r="P350" s="1019" t="s">
        <v>5192</v>
      </c>
      <c r="Q350" s="907"/>
      <c r="R350" s="1020"/>
      <c r="S350" s="1015" t="s">
        <v>5631</v>
      </c>
      <c r="T350" s="544"/>
      <c r="U350" s="551" t="s">
        <v>5630</v>
      </c>
      <c r="V350" s="544"/>
      <c r="W350" s="128"/>
      <c r="Y350" s="531"/>
    </row>
    <row r="351" spans="1:25" ht="56.25" customHeight="1" x14ac:dyDescent="0.25">
      <c r="A351" s="186">
        <v>4337</v>
      </c>
      <c r="B351" s="186">
        <v>26230893</v>
      </c>
      <c r="C351" s="186" t="s">
        <v>5783</v>
      </c>
      <c r="D351" s="186" t="s">
        <v>4053</v>
      </c>
      <c r="E351" s="1156" t="s">
        <v>84</v>
      </c>
      <c r="F351" s="710">
        <v>45364</v>
      </c>
      <c r="G351" s="711">
        <v>0.83333333333333337</v>
      </c>
      <c r="H351" s="710">
        <v>45371</v>
      </c>
      <c r="I351" s="711">
        <v>0.58333333333333337</v>
      </c>
      <c r="J351" s="713" t="s">
        <v>85</v>
      </c>
      <c r="K351" s="710">
        <v>30839</v>
      </c>
      <c r="L351" s="929" t="s">
        <v>5784</v>
      </c>
      <c r="M351" s="21"/>
      <c r="N351" s="934" t="s">
        <v>5785</v>
      </c>
      <c r="O351" s="920">
        <v>45020</v>
      </c>
      <c r="P351" s="898"/>
      <c r="Q351" s="1022"/>
      <c r="R351" s="1023"/>
      <c r="S351" s="1022"/>
      <c r="T351" s="569"/>
      <c r="U351" s="551"/>
      <c r="V351" s="544"/>
      <c r="W351" s="128"/>
      <c r="Y351" s="531"/>
    </row>
    <row r="352" spans="1:25" ht="56.25" hidden="1" customHeight="1" x14ac:dyDescent="0.25">
      <c r="A352" s="801">
        <v>14</v>
      </c>
      <c r="B352" s="801"/>
      <c r="C352" s="801" t="s">
        <v>3763</v>
      </c>
      <c r="D352" s="801" t="s">
        <v>1275</v>
      </c>
      <c r="E352" s="1168" t="s">
        <v>364</v>
      </c>
      <c r="F352" s="823">
        <v>44379</v>
      </c>
      <c r="G352" s="824">
        <v>0.79166666666666663</v>
      </c>
      <c r="H352" s="823">
        <v>44393</v>
      </c>
      <c r="I352" s="824">
        <v>0.79166666666666663</v>
      </c>
      <c r="J352" s="872">
        <v>14</v>
      </c>
      <c r="K352" s="877"/>
      <c r="L352" s="801"/>
      <c r="N352" s="996"/>
      <c r="O352" s="997"/>
      <c r="P352" s="1154"/>
      <c r="Q352" s="1125"/>
      <c r="R352" s="1126"/>
      <c r="S352" s="1125"/>
      <c r="T352" s="674"/>
      <c r="V352" s="674" t="s">
        <v>3764</v>
      </c>
      <c r="Y352" s="531"/>
    </row>
    <row r="353" spans="1:25" ht="45.75" hidden="1" customHeight="1" x14ac:dyDescent="0.25">
      <c r="A353" s="801">
        <v>9</v>
      </c>
      <c r="B353" s="801"/>
      <c r="C353" s="801" t="s">
        <v>3763</v>
      </c>
      <c r="D353" s="801" t="s">
        <v>22</v>
      </c>
      <c r="E353" s="1168" t="s">
        <v>364</v>
      </c>
      <c r="F353" s="823">
        <v>44379</v>
      </c>
      <c r="G353" s="824">
        <v>0.79166666666666663</v>
      </c>
      <c r="H353" s="823">
        <v>44389</v>
      </c>
      <c r="I353" s="824">
        <v>0.79166666666666663</v>
      </c>
      <c r="J353" s="872">
        <v>10</v>
      </c>
      <c r="K353" s="877"/>
      <c r="L353" s="801"/>
      <c r="N353" s="996"/>
      <c r="O353" s="997"/>
      <c r="P353" s="1119"/>
      <c r="Q353" s="1125"/>
      <c r="R353" s="1126"/>
      <c r="S353" s="1125"/>
      <c r="T353" s="674"/>
      <c r="V353" s="674" t="s">
        <v>3767</v>
      </c>
      <c r="Y353" s="531"/>
    </row>
    <row r="354" spans="1:25" ht="45.75" customHeight="1" x14ac:dyDescent="0.25">
      <c r="A354" s="1267">
        <v>4884</v>
      </c>
      <c r="B354" s="186"/>
      <c r="C354" s="186" t="s">
        <v>7037</v>
      </c>
      <c r="D354" s="186" t="s">
        <v>29</v>
      </c>
      <c r="E354" s="1156" t="s">
        <v>205</v>
      </c>
      <c r="F354" s="710">
        <v>45487</v>
      </c>
      <c r="G354" s="711">
        <v>0.85416666666666663</v>
      </c>
      <c r="H354" s="710">
        <v>45508</v>
      </c>
      <c r="I354" s="711">
        <v>0.5</v>
      </c>
      <c r="J354" s="713" t="s">
        <v>49</v>
      </c>
      <c r="K354" s="710">
        <v>31819</v>
      </c>
      <c r="L354" s="734" t="s">
        <v>7040</v>
      </c>
      <c r="M354" s="710">
        <v>43672</v>
      </c>
      <c r="N354" s="734" t="s">
        <v>7041</v>
      </c>
      <c r="O354" s="920">
        <v>40497</v>
      </c>
      <c r="P354" s="898"/>
      <c r="Q354" s="900"/>
      <c r="R354" s="1012"/>
      <c r="S354" s="900"/>
      <c r="T354" s="557"/>
      <c r="U354" s="528" t="s">
        <v>7042</v>
      </c>
      <c r="V354" s="527"/>
      <c r="W354" s="529"/>
      <c r="Y354" s="531"/>
    </row>
    <row r="355" spans="1:25" ht="36" customHeight="1" x14ac:dyDescent="0.25">
      <c r="A355" s="20">
        <v>5225</v>
      </c>
      <c r="B355" s="20"/>
      <c r="C355" s="20" t="s">
        <v>7679</v>
      </c>
      <c r="D355" s="20" t="s">
        <v>137</v>
      </c>
      <c r="E355" s="1156" t="s">
        <v>5483</v>
      </c>
      <c r="F355" s="21">
        <v>45552</v>
      </c>
      <c r="G355" s="722">
        <v>0.5</v>
      </c>
      <c r="H355" s="21">
        <v>45556</v>
      </c>
      <c r="I355" s="722">
        <v>0.69444444444444453</v>
      </c>
      <c r="J355" s="730" t="s">
        <v>162</v>
      </c>
      <c r="K355" s="21">
        <v>31488</v>
      </c>
      <c r="L355" s="721" t="s">
        <v>7680</v>
      </c>
      <c r="M355" s="708">
        <v>45125</v>
      </c>
      <c r="N355" s="721" t="s">
        <v>7681</v>
      </c>
      <c r="O355" s="208"/>
      <c r="P355" s="1019" t="s">
        <v>4863</v>
      </c>
      <c r="Q355" s="1025" t="s">
        <v>4863</v>
      </c>
      <c r="R355" s="1020"/>
      <c r="S355" s="1015"/>
      <c r="T355" s="544"/>
      <c r="U355" s="545" t="s">
        <v>7754</v>
      </c>
      <c r="V355" s="592"/>
      <c r="W355" s="594"/>
      <c r="Y355" s="531"/>
    </row>
    <row r="356" spans="1:25" ht="40.5" customHeight="1" x14ac:dyDescent="0.25">
      <c r="A356" s="186">
        <v>1140</v>
      </c>
      <c r="B356" s="18"/>
      <c r="C356" s="18" t="s">
        <v>3225</v>
      </c>
      <c r="D356" s="18" t="s">
        <v>193</v>
      </c>
      <c r="E356" s="1156" t="s">
        <v>364</v>
      </c>
      <c r="F356" s="718">
        <v>44740</v>
      </c>
      <c r="G356" s="719">
        <v>0.85416666666666663</v>
      </c>
      <c r="H356" s="718">
        <v>44744</v>
      </c>
      <c r="I356" s="719">
        <v>0.85416666666666663</v>
      </c>
      <c r="J356" s="737" t="s">
        <v>2186</v>
      </c>
      <c r="K356" s="720"/>
      <c r="L356" s="18">
        <v>6886363</v>
      </c>
      <c r="M356" s="718">
        <v>42571</v>
      </c>
      <c r="N356" s="928" t="s">
        <v>3226</v>
      </c>
      <c r="O356" s="927">
        <v>40120</v>
      </c>
      <c r="P356" s="898"/>
      <c r="Q356" s="1050"/>
      <c r="R356" s="1051"/>
      <c r="S356" s="1003"/>
      <c r="T356" s="565"/>
      <c r="V356" s="554"/>
    </row>
    <row r="357" spans="1:25" ht="60.75" customHeight="1" x14ac:dyDescent="0.25">
      <c r="A357" s="20">
        <v>1132</v>
      </c>
      <c r="B357" s="20">
        <v>53022488</v>
      </c>
      <c r="C357" s="20" t="s">
        <v>3250</v>
      </c>
      <c r="D357" s="20" t="s">
        <v>94</v>
      </c>
      <c r="E357" s="1158" t="s">
        <v>77</v>
      </c>
      <c r="F357" s="21">
        <v>44736</v>
      </c>
      <c r="G357" s="729">
        <v>0.45833333333333331</v>
      </c>
      <c r="H357" s="21">
        <v>44741</v>
      </c>
      <c r="I357" s="729">
        <v>0.45833333333333331</v>
      </c>
      <c r="J357" s="730" t="s">
        <v>1949</v>
      </c>
      <c r="K357" s="769"/>
      <c r="L357" s="20" t="s">
        <v>3251</v>
      </c>
      <c r="M357" s="21"/>
      <c r="N357" s="924" t="s">
        <v>3252</v>
      </c>
      <c r="O357" s="208">
        <v>39730</v>
      </c>
      <c r="P357" s="892">
        <v>450</v>
      </c>
      <c r="Q357" s="884"/>
      <c r="R357" s="1008">
        <f>90*5</f>
        <v>450</v>
      </c>
      <c r="S357" s="884"/>
      <c r="T357" s="527" t="s">
        <v>3253</v>
      </c>
      <c r="U357" s="545" t="s">
        <v>3240</v>
      </c>
      <c r="V357" s="544"/>
    </row>
    <row r="358" spans="1:25" ht="36" customHeight="1" x14ac:dyDescent="0.25">
      <c r="A358" s="707">
        <v>5770</v>
      </c>
      <c r="B358" s="707">
        <v>94252393</v>
      </c>
      <c r="C358" s="707" t="s">
        <v>8073</v>
      </c>
      <c r="D358" s="707" t="s">
        <v>4053</v>
      </c>
      <c r="E358" s="1156" t="s">
        <v>3852</v>
      </c>
      <c r="F358" s="708">
        <v>45624</v>
      </c>
      <c r="G358" s="709">
        <v>0.68055555555555547</v>
      </c>
      <c r="H358" s="708">
        <v>45646</v>
      </c>
      <c r="I358" s="709">
        <v>0.70833333333333337</v>
      </c>
      <c r="J358" s="745" t="s">
        <v>8134</v>
      </c>
      <c r="K358" s="710">
        <v>37039</v>
      </c>
      <c r="L358" s="929" t="s">
        <v>8077</v>
      </c>
      <c r="M358" s="708">
        <v>45335</v>
      </c>
      <c r="N358" s="746" t="s">
        <v>8078</v>
      </c>
      <c r="O358" s="919">
        <v>43657</v>
      </c>
      <c r="P358" s="904"/>
      <c r="Q358" s="1087"/>
      <c r="R358" s="1080"/>
      <c r="S358" s="1035"/>
      <c r="T358" s="616"/>
      <c r="U358" s="576" t="s">
        <v>8079</v>
      </c>
      <c r="V358" s="575"/>
      <c r="W358" s="577"/>
    </row>
    <row r="359" spans="1:25" s="546" customFormat="1" ht="60" customHeight="1" x14ac:dyDescent="0.25">
      <c r="A359" s="707">
        <v>5719</v>
      </c>
      <c r="B359" s="707">
        <v>94252393</v>
      </c>
      <c r="C359" s="707" t="s">
        <v>8073</v>
      </c>
      <c r="D359" s="707" t="s">
        <v>35</v>
      </c>
      <c r="E359" s="1156" t="s">
        <v>264</v>
      </c>
      <c r="F359" s="708">
        <v>45616</v>
      </c>
      <c r="G359" s="709">
        <v>0.70833333333333337</v>
      </c>
      <c r="H359" s="708">
        <v>45624</v>
      </c>
      <c r="I359" s="709">
        <v>0.68055555555555547</v>
      </c>
      <c r="J359" s="745" t="s">
        <v>4537</v>
      </c>
      <c r="K359" s="710">
        <v>37039</v>
      </c>
      <c r="L359" s="929" t="s">
        <v>8077</v>
      </c>
      <c r="M359" s="708">
        <v>45335</v>
      </c>
      <c r="N359" s="746" t="s">
        <v>8078</v>
      </c>
      <c r="O359" s="919">
        <v>43657</v>
      </c>
      <c r="P359" s="904"/>
      <c r="Q359" s="1087"/>
      <c r="R359" s="1080"/>
      <c r="S359" s="1035"/>
      <c r="T359" s="616"/>
      <c r="U359" s="576" t="s">
        <v>8079</v>
      </c>
      <c r="V359" s="575"/>
      <c r="W359" s="577"/>
      <c r="Y359" s="547"/>
    </row>
    <row r="360" spans="1:25" ht="33.75" customHeight="1" x14ac:dyDescent="0.25">
      <c r="A360" s="186">
        <v>1794</v>
      </c>
      <c r="B360" s="186"/>
      <c r="C360" s="186" t="s">
        <v>2150</v>
      </c>
      <c r="D360" s="186" t="s">
        <v>412</v>
      </c>
      <c r="E360" s="1156" t="s">
        <v>131</v>
      </c>
      <c r="F360" s="710">
        <v>44954</v>
      </c>
      <c r="G360" s="711">
        <v>0.875</v>
      </c>
      <c r="H360" s="710">
        <v>44956</v>
      </c>
      <c r="I360" s="711">
        <v>0.875</v>
      </c>
      <c r="J360" s="728" t="s">
        <v>1798</v>
      </c>
      <c r="K360" s="710">
        <v>37576</v>
      </c>
      <c r="L360" s="929">
        <v>14039152</v>
      </c>
      <c r="M360" s="21">
        <v>44237</v>
      </c>
      <c r="N360" s="926" t="s">
        <v>1391</v>
      </c>
      <c r="O360" s="927">
        <v>44370</v>
      </c>
      <c r="P360" s="892">
        <v>160</v>
      </c>
      <c r="Q360" s="196"/>
      <c r="R360" s="1002"/>
      <c r="S360" s="1108">
        <v>0.25</v>
      </c>
      <c r="T360" s="533"/>
      <c r="V360" s="544"/>
      <c r="Y360" s="531"/>
    </row>
    <row r="361" spans="1:25" ht="56.25" customHeight="1" x14ac:dyDescent="0.25">
      <c r="A361" s="4">
        <v>6360</v>
      </c>
      <c r="B361" s="4"/>
      <c r="C361" s="4" t="s">
        <v>8355</v>
      </c>
      <c r="D361" s="4" t="s">
        <v>8321</v>
      </c>
      <c r="E361" s="1156" t="s">
        <v>298</v>
      </c>
      <c r="F361" s="725">
        <v>45647</v>
      </c>
      <c r="G361" s="720">
        <v>0.47222222222222227</v>
      </c>
      <c r="H361" s="725">
        <v>45296</v>
      </c>
      <c r="I361" s="720">
        <v>0.70833333333333337</v>
      </c>
      <c r="J361" s="712" t="s">
        <v>231</v>
      </c>
      <c r="K361" s="725">
        <v>31575</v>
      </c>
      <c r="L361" s="929" t="s">
        <v>8356</v>
      </c>
      <c r="M361" s="19">
        <v>44212</v>
      </c>
      <c r="N361" s="931" t="s">
        <v>8357</v>
      </c>
      <c r="O361" s="932">
        <v>43909</v>
      </c>
      <c r="P361" s="1201"/>
      <c r="R361" s="1424"/>
      <c r="S361" s="1425"/>
      <c r="T361" s="1426"/>
      <c r="U361" s="545" t="s">
        <v>8358</v>
      </c>
      <c r="W361" s="599"/>
      <c r="Y361" s="531"/>
    </row>
    <row r="362" spans="1:25" ht="56.25" customHeight="1" x14ac:dyDescent="0.25">
      <c r="A362" s="186">
        <v>3151</v>
      </c>
      <c r="B362" s="186">
        <v>54722340</v>
      </c>
      <c r="C362" s="186" t="s">
        <v>275</v>
      </c>
      <c r="D362" s="4" t="s">
        <v>59</v>
      </c>
      <c r="E362" s="1156" t="s">
        <v>276</v>
      </c>
      <c r="F362" s="725">
        <v>45156</v>
      </c>
      <c r="G362" s="720">
        <v>0.58333333333333337</v>
      </c>
      <c r="H362" s="725">
        <v>45160</v>
      </c>
      <c r="I362" s="720">
        <v>0</v>
      </c>
      <c r="J362" s="728" t="s">
        <v>277</v>
      </c>
      <c r="K362" s="710">
        <v>33692</v>
      </c>
      <c r="L362" s="734" t="s">
        <v>278</v>
      </c>
      <c r="M362" s="21">
        <v>44531</v>
      </c>
      <c r="N362" s="926" t="s">
        <v>279</v>
      </c>
      <c r="O362" s="927">
        <v>44124</v>
      </c>
      <c r="P362" s="892" t="s">
        <v>282</v>
      </c>
      <c r="Q362" s="196"/>
      <c r="R362" s="1002"/>
      <c r="S362" s="196" t="s">
        <v>281</v>
      </c>
      <c r="T362" s="533"/>
      <c r="U362" s="545" t="s">
        <v>283</v>
      </c>
      <c r="V362" s="601" t="s">
        <v>280</v>
      </c>
      <c r="Y362" s="531"/>
    </row>
    <row r="363" spans="1:25" s="546" customFormat="1" ht="45" customHeight="1" x14ac:dyDescent="0.25">
      <c r="A363" s="186">
        <v>2329</v>
      </c>
      <c r="B363" s="186">
        <v>54722340</v>
      </c>
      <c r="C363" s="186" t="s">
        <v>275</v>
      </c>
      <c r="D363" s="4" t="s">
        <v>59</v>
      </c>
      <c r="E363" s="1156" t="s">
        <v>422</v>
      </c>
      <c r="F363" s="725">
        <v>45030</v>
      </c>
      <c r="G363" s="720">
        <v>0.63541666666666663</v>
      </c>
      <c r="H363" s="725">
        <v>45031</v>
      </c>
      <c r="I363" s="720">
        <v>0.63541666666666663</v>
      </c>
      <c r="J363" s="728" t="s">
        <v>1570</v>
      </c>
      <c r="K363" s="710">
        <v>33692</v>
      </c>
      <c r="L363" s="929" t="s">
        <v>278</v>
      </c>
      <c r="M363" s="21">
        <v>44531</v>
      </c>
      <c r="N363" s="926" t="s">
        <v>279</v>
      </c>
      <c r="O363" s="927">
        <v>44124</v>
      </c>
      <c r="P363" s="892">
        <v>100</v>
      </c>
      <c r="Q363" s="194"/>
      <c r="R363" s="1033"/>
      <c r="S363" s="194"/>
      <c r="T363" s="563"/>
      <c r="U363" s="545" t="s">
        <v>283</v>
      </c>
      <c r="V363" s="588" t="s">
        <v>1595</v>
      </c>
      <c r="W363" s="156"/>
    </row>
    <row r="364" spans="1:25" s="546" customFormat="1" ht="31.5" customHeight="1" x14ac:dyDescent="0.25">
      <c r="A364" s="186">
        <v>2251</v>
      </c>
      <c r="B364" s="186">
        <v>54722340</v>
      </c>
      <c r="C364" s="186" t="s">
        <v>275</v>
      </c>
      <c r="D364" s="4" t="s">
        <v>35</v>
      </c>
      <c r="E364" s="1156" t="s">
        <v>48</v>
      </c>
      <c r="F364" s="725">
        <v>45019</v>
      </c>
      <c r="G364" s="720">
        <v>0.96180555555555547</v>
      </c>
      <c r="H364" s="725">
        <v>45020</v>
      </c>
      <c r="I364" s="720">
        <v>0.66666666666666663</v>
      </c>
      <c r="J364" s="728" t="s">
        <v>797</v>
      </c>
      <c r="K364" s="710">
        <v>33692</v>
      </c>
      <c r="L364" s="929" t="s">
        <v>278</v>
      </c>
      <c r="M364" s="21">
        <v>44531</v>
      </c>
      <c r="N364" s="926" t="s">
        <v>279</v>
      </c>
      <c r="O364" s="927">
        <v>44124</v>
      </c>
      <c r="P364" s="892">
        <v>100</v>
      </c>
      <c r="Q364" s="194"/>
      <c r="R364" s="1033"/>
      <c r="S364" s="194"/>
      <c r="T364" s="563" t="s">
        <v>1309</v>
      </c>
      <c r="U364" s="545" t="s">
        <v>283</v>
      </c>
      <c r="V364" s="588" t="s">
        <v>1651</v>
      </c>
      <c r="W364" s="156"/>
      <c r="Y364" s="573"/>
    </row>
    <row r="365" spans="1:25" ht="35.25" customHeight="1" x14ac:dyDescent="0.25">
      <c r="A365" s="186">
        <v>2223</v>
      </c>
      <c r="B365" s="186">
        <v>54722340</v>
      </c>
      <c r="C365" s="186" t="s">
        <v>275</v>
      </c>
      <c r="D365" s="4" t="s">
        <v>35</v>
      </c>
      <c r="E365" s="1156" t="s">
        <v>36</v>
      </c>
      <c r="F365" s="725">
        <v>45019</v>
      </c>
      <c r="G365" s="720">
        <v>0.58333333333333337</v>
      </c>
      <c r="H365" s="725">
        <v>45019</v>
      </c>
      <c r="I365" s="720">
        <v>0.95833333333333337</v>
      </c>
      <c r="J365" s="728" t="s">
        <v>797</v>
      </c>
      <c r="K365" s="710">
        <v>33692</v>
      </c>
      <c r="L365" s="929" t="s">
        <v>278</v>
      </c>
      <c r="M365" s="21">
        <v>44531</v>
      </c>
      <c r="N365" s="926" t="s">
        <v>279</v>
      </c>
      <c r="O365" s="927">
        <v>44124</v>
      </c>
      <c r="P365" s="892"/>
      <c r="T365" s="563" t="s">
        <v>1309</v>
      </c>
      <c r="U365" s="545" t="s">
        <v>283</v>
      </c>
      <c r="V365" s="544" t="s">
        <v>758</v>
      </c>
      <c r="Y365" s="531"/>
    </row>
    <row r="366" spans="1:25" s="546" customFormat="1" ht="35.25" customHeight="1" x14ac:dyDescent="0.25">
      <c r="A366" s="186">
        <v>2158</v>
      </c>
      <c r="B366" s="186"/>
      <c r="C366" s="186" t="s">
        <v>275</v>
      </c>
      <c r="D366" s="186" t="s">
        <v>59</v>
      </c>
      <c r="E366" s="1156" t="s">
        <v>342</v>
      </c>
      <c r="F366" s="725">
        <v>44996</v>
      </c>
      <c r="G366" s="720">
        <v>0.5</v>
      </c>
      <c r="H366" s="725">
        <v>44998</v>
      </c>
      <c r="I366" s="720">
        <v>0.5</v>
      </c>
      <c r="J366" s="728" t="s">
        <v>1798</v>
      </c>
      <c r="K366" s="710">
        <v>33692</v>
      </c>
      <c r="L366" s="929" t="s">
        <v>278</v>
      </c>
      <c r="M366" s="21">
        <v>44531</v>
      </c>
      <c r="N366" s="926" t="s">
        <v>279</v>
      </c>
      <c r="O366" s="927">
        <v>44124</v>
      </c>
      <c r="P366" s="892">
        <v>90</v>
      </c>
      <c r="Q366" s="196"/>
      <c r="R366" s="1017"/>
      <c r="S366" s="196">
        <v>42433</v>
      </c>
      <c r="T366" s="533" t="s">
        <v>1827</v>
      </c>
      <c r="U366" s="545" t="s">
        <v>283</v>
      </c>
      <c r="V366" s="588" t="s">
        <v>1826</v>
      </c>
      <c r="W366" s="599"/>
      <c r="Y366" s="547"/>
    </row>
    <row r="367" spans="1:25" s="546" customFormat="1" ht="52.5" customHeight="1" x14ac:dyDescent="0.25">
      <c r="A367" s="186">
        <v>2114</v>
      </c>
      <c r="B367" s="186"/>
      <c r="C367" s="186" t="s">
        <v>275</v>
      </c>
      <c r="D367" s="4" t="s">
        <v>22</v>
      </c>
      <c r="E367" s="1156" t="s">
        <v>161</v>
      </c>
      <c r="F367" s="725">
        <v>44990</v>
      </c>
      <c r="G367" s="720">
        <v>0.45833333333333331</v>
      </c>
      <c r="H367" s="725">
        <v>44991</v>
      </c>
      <c r="I367" s="720">
        <v>0.45833333333333331</v>
      </c>
      <c r="J367" s="728" t="s">
        <v>1899</v>
      </c>
      <c r="K367" s="710">
        <v>33692</v>
      </c>
      <c r="L367" s="929" t="s">
        <v>278</v>
      </c>
      <c r="M367" s="21">
        <v>44531</v>
      </c>
      <c r="N367" s="926" t="s">
        <v>279</v>
      </c>
      <c r="O367" s="927">
        <v>44124</v>
      </c>
      <c r="P367" s="892">
        <v>90</v>
      </c>
      <c r="Q367" s="196"/>
      <c r="R367" s="1002"/>
      <c r="S367" s="196"/>
      <c r="T367" s="533"/>
      <c r="U367" s="545"/>
      <c r="V367" s="544"/>
      <c r="W367" s="599"/>
      <c r="Y367" s="547"/>
    </row>
    <row r="368" spans="1:25" s="546" customFormat="1" ht="35.25" customHeight="1" x14ac:dyDescent="0.25">
      <c r="A368" s="4">
        <v>1896</v>
      </c>
      <c r="B368" s="4">
        <v>54722340</v>
      </c>
      <c r="C368" s="186" t="s">
        <v>275</v>
      </c>
      <c r="D368" s="4" t="s">
        <v>1720</v>
      </c>
      <c r="E368" s="1156" t="s">
        <v>77</v>
      </c>
      <c r="F368" s="710">
        <v>44975</v>
      </c>
      <c r="G368" s="711">
        <v>0.51041666666666663</v>
      </c>
      <c r="H368" s="710">
        <v>44976</v>
      </c>
      <c r="I368" s="711">
        <v>0.51041666666666663</v>
      </c>
      <c r="J368" s="728" t="s">
        <v>2048</v>
      </c>
      <c r="K368" s="725">
        <v>33692</v>
      </c>
      <c r="L368" s="929">
        <v>6938776</v>
      </c>
      <c r="M368" s="19">
        <v>44531</v>
      </c>
      <c r="N368" s="931" t="s">
        <v>279</v>
      </c>
      <c r="O368" s="932">
        <v>44124</v>
      </c>
      <c r="P368" s="892">
        <v>90</v>
      </c>
      <c r="Q368" s="194"/>
      <c r="R368" s="1033"/>
      <c r="S368" s="194"/>
      <c r="T368" s="563">
        <v>43527</v>
      </c>
      <c r="U368" s="545"/>
      <c r="V368" s="555" t="s">
        <v>2049</v>
      </c>
      <c r="W368" s="156"/>
      <c r="Y368" s="547"/>
    </row>
    <row r="369" spans="1:25" ht="34.5" customHeight="1" x14ac:dyDescent="0.25">
      <c r="A369" s="4">
        <v>1538</v>
      </c>
      <c r="B369" s="4">
        <v>54722340</v>
      </c>
      <c r="C369" s="186" t="s">
        <v>275</v>
      </c>
      <c r="D369" s="4" t="s">
        <v>1720</v>
      </c>
      <c r="E369" s="1156" t="s">
        <v>335</v>
      </c>
      <c r="F369" s="725">
        <v>44884</v>
      </c>
      <c r="G369" s="720">
        <v>0.69097222222222221</v>
      </c>
      <c r="H369" s="725">
        <v>44886</v>
      </c>
      <c r="I369" s="720">
        <v>0.69097222222222221</v>
      </c>
      <c r="J369" s="728" t="s">
        <v>1825</v>
      </c>
      <c r="K369" s="725">
        <v>33692</v>
      </c>
      <c r="L369" s="207">
        <v>6938776</v>
      </c>
      <c r="M369" s="19">
        <v>44531</v>
      </c>
      <c r="N369" s="931" t="s">
        <v>279</v>
      </c>
      <c r="O369" s="932">
        <v>44124</v>
      </c>
      <c r="P369" s="892">
        <v>180</v>
      </c>
      <c r="U369" s="564"/>
      <c r="V369" s="588" t="s">
        <v>2541</v>
      </c>
      <c r="W369" s="599"/>
    </row>
    <row r="370" spans="1:25" ht="32.25" customHeight="1" x14ac:dyDescent="0.25">
      <c r="A370" s="186">
        <v>1269</v>
      </c>
      <c r="B370" s="18">
        <v>54722340</v>
      </c>
      <c r="C370" s="186" t="s">
        <v>275</v>
      </c>
      <c r="D370" s="18" t="s">
        <v>94</v>
      </c>
      <c r="E370" s="1156" t="s">
        <v>131</v>
      </c>
      <c r="F370" s="718">
        <v>44806</v>
      </c>
      <c r="G370" s="719">
        <v>0.77083333333333337</v>
      </c>
      <c r="H370" s="718">
        <v>44810</v>
      </c>
      <c r="I370" s="719">
        <v>0.54166666666666663</v>
      </c>
      <c r="J370" s="737" t="s">
        <v>2186</v>
      </c>
      <c r="K370" s="720"/>
      <c r="L370" s="18">
        <v>6938776</v>
      </c>
      <c r="M370" s="718">
        <v>44531</v>
      </c>
      <c r="N370" s="928" t="s">
        <v>279</v>
      </c>
      <c r="O370" s="927">
        <v>44124</v>
      </c>
      <c r="P370" s="892">
        <v>500</v>
      </c>
      <c r="Q370" s="906"/>
      <c r="R370" s="1032"/>
      <c r="S370" s="884"/>
      <c r="T370" s="527" t="s">
        <v>2912</v>
      </c>
      <c r="V370" s="554"/>
    </row>
    <row r="371" spans="1:25" ht="32.25" hidden="1" customHeight="1" x14ac:dyDescent="0.25">
      <c r="A371" s="1351">
        <v>5407</v>
      </c>
      <c r="B371" s="783"/>
      <c r="C371" s="20" t="s">
        <v>7300</v>
      </c>
      <c r="D371" s="783" t="s">
        <v>657</v>
      </c>
      <c r="E371" s="1156" t="s">
        <v>521</v>
      </c>
      <c r="F371" s="1202">
        <v>45562</v>
      </c>
      <c r="G371" s="1203">
        <v>0.85416666666666663</v>
      </c>
      <c r="H371" s="1202">
        <v>45563</v>
      </c>
      <c r="I371" s="1203">
        <v>0.79513888888888884</v>
      </c>
      <c r="J371" s="1207" t="s">
        <v>797</v>
      </c>
      <c r="K371" s="1202">
        <v>29393</v>
      </c>
      <c r="L371" s="721" t="s">
        <v>7301</v>
      </c>
      <c r="M371" s="1202">
        <v>39269</v>
      </c>
      <c r="N371" s="1204">
        <v>110269100796</v>
      </c>
      <c r="O371" s="1205">
        <v>40585</v>
      </c>
      <c r="P371" s="1019" t="s">
        <v>5397</v>
      </c>
      <c r="Q371" s="907"/>
      <c r="R371" s="1016"/>
      <c r="S371" s="907"/>
      <c r="T371" s="544" t="s">
        <v>7302</v>
      </c>
      <c r="U371" s="1206"/>
      <c r="V371" s="544"/>
      <c r="W371" s="544"/>
    </row>
    <row r="372" spans="1:25" s="546" customFormat="1" ht="56.25" customHeight="1" x14ac:dyDescent="0.25">
      <c r="A372" s="1267">
        <v>5467</v>
      </c>
      <c r="B372" s="186">
        <v>25713353</v>
      </c>
      <c r="C372" s="4" t="s">
        <v>7368</v>
      </c>
      <c r="D372" s="4" t="s">
        <v>4688</v>
      </c>
      <c r="E372" s="1156" t="s">
        <v>5913</v>
      </c>
      <c r="F372" s="710">
        <v>45572</v>
      </c>
      <c r="G372" s="711">
        <v>0.41666666666666669</v>
      </c>
      <c r="H372" s="710">
        <v>45577</v>
      </c>
      <c r="I372" s="711">
        <v>0.54166666666666663</v>
      </c>
      <c r="J372" s="728" t="s">
        <v>4259</v>
      </c>
      <c r="K372" s="725">
        <v>28418</v>
      </c>
      <c r="L372" s="929" t="s">
        <v>7369</v>
      </c>
      <c r="M372" s="19">
        <v>42409</v>
      </c>
      <c r="N372" s="931" t="s">
        <v>7370</v>
      </c>
      <c r="O372" s="932">
        <v>44055</v>
      </c>
      <c r="P372" s="892" t="s">
        <v>7391</v>
      </c>
      <c r="Q372" s="196"/>
      <c r="R372" s="1017"/>
      <c r="S372" s="196"/>
      <c r="T372" s="533"/>
      <c r="U372" s="551" t="s">
        <v>7371</v>
      </c>
      <c r="V372" s="544"/>
      <c r="W372" s="128"/>
      <c r="Y372" s="547"/>
    </row>
    <row r="373" spans="1:25" ht="56.25" customHeight="1" x14ac:dyDescent="0.25">
      <c r="A373" s="186">
        <v>3421</v>
      </c>
      <c r="B373" s="186"/>
      <c r="C373" s="186" t="s">
        <v>1748</v>
      </c>
      <c r="D373" s="186" t="s">
        <v>29</v>
      </c>
      <c r="E373" s="1156" t="s">
        <v>205</v>
      </c>
      <c r="F373" s="710">
        <v>45208</v>
      </c>
      <c r="G373" s="711">
        <v>0.83333333333333337</v>
      </c>
      <c r="H373" s="710">
        <v>45212</v>
      </c>
      <c r="I373" s="711">
        <v>0.54166666666666663</v>
      </c>
      <c r="J373" s="737" t="s">
        <v>4328</v>
      </c>
      <c r="K373" s="710">
        <v>32455</v>
      </c>
      <c r="L373" s="936" t="s">
        <v>1749</v>
      </c>
      <c r="M373" s="21">
        <v>44495</v>
      </c>
      <c r="N373" s="926" t="s">
        <v>1750</v>
      </c>
      <c r="O373" s="927">
        <v>44659</v>
      </c>
      <c r="P373" s="892" t="s">
        <v>4351</v>
      </c>
      <c r="Q373" s="196">
        <v>7</v>
      </c>
      <c r="R373" s="1017"/>
      <c r="S373" s="196"/>
      <c r="T373" s="533"/>
      <c r="U373" s="545" t="s">
        <v>1484</v>
      </c>
      <c r="V373" s="544"/>
      <c r="Y373" s="531"/>
    </row>
    <row r="374" spans="1:25" ht="48.75" customHeight="1" x14ac:dyDescent="0.25">
      <c r="A374" s="186">
        <v>3383</v>
      </c>
      <c r="B374" s="186"/>
      <c r="C374" s="186" t="s">
        <v>1748</v>
      </c>
      <c r="D374" s="186" t="s">
        <v>29</v>
      </c>
      <c r="E374" s="1156" t="s">
        <v>205</v>
      </c>
      <c r="F374" s="710">
        <v>45199</v>
      </c>
      <c r="G374" s="711">
        <v>0.95833333333333337</v>
      </c>
      <c r="H374" s="710">
        <v>45208</v>
      </c>
      <c r="I374" s="711">
        <v>0.83333333333333337</v>
      </c>
      <c r="J374" s="737" t="s">
        <v>4254</v>
      </c>
      <c r="K374" s="710">
        <v>32455</v>
      </c>
      <c r="L374" s="936" t="s">
        <v>1749</v>
      </c>
      <c r="M374" s="21">
        <v>44495</v>
      </c>
      <c r="N374" s="926" t="s">
        <v>1750</v>
      </c>
      <c r="O374" s="927">
        <v>44659</v>
      </c>
      <c r="P374" s="892" t="s">
        <v>4301</v>
      </c>
      <c r="Q374" s="196"/>
      <c r="R374" s="1017"/>
      <c r="S374" s="196"/>
      <c r="T374" s="533"/>
      <c r="U374" s="545" t="s">
        <v>1484</v>
      </c>
      <c r="V374" s="544"/>
      <c r="Y374" s="589"/>
    </row>
    <row r="375" spans="1:25" ht="48.75" customHeight="1" x14ac:dyDescent="0.25">
      <c r="A375" s="186">
        <v>2180</v>
      </c>
      <c r="B375" s="186"/>
      <c r="C375" s="186" t="s">
        <v>1748</v>
      </c>
      <c r="D375" s="186" t="s">
        <v>76</v>
      </c>
      <c r="E375" s="1156" t="s">
        <v>342</v>
      </c>
      <c r="F375" s="710">
        <v>45001</v>
      </c>
      <c r="G375" s="711">
        <v>0.60416666666666663</v>
      </c>
      <c r="H375" s="710">
        <v>45005</v>
      </c>
      <c r="I375" s="711">
        <v>0.60416666666666663</v>
      </c>
      <c r="J375" s="737" t="s">
        <v>162</v>
      </c>
      <c r="K375" s="710">
        <v>32455</v>
      </c>
      <c r="L375" s="929" t="s">
        <v>1749</v>
      </c>
      <c r="M375" s="21">
        <v>44495</v>
      </c>
      <c r="N375" s="926" t="s">
        <v>1750</v>
      </c>
      <c r="O375" s="927">
        <v>44659</v>
      </c>
      <c r="P375" s="892">
        <v>280</v>
      </c>
      <c r="Q375" s="196"/>
      <c r="R375" s="1002"/>
      <c r="S375" s="196">
        <v>42686</v>
      </c>
      <c r="T375" s="533" t="s">
        <v>408</v>
      </c>
      <c r="U375" s="545" t="s">
        <v>1484</v>
      </c>
      <c r="V375" s="544"/>
    </row>
    <row r="376" spans="1:25" ht="40.5" customHeight="1" x14ac:dyDescent="0.25">
      <c r="A376" s="186">
        <v>1578</v>
      </c>
      <c r="B376" s="186"/>
      <c r="C376" s="186" t="s">
        <v>1748</v>
      </c>
      <c r="D376" s="186" t="s">
        <v>22</v>
      </c>
      <c r="E376" s="1156" t="s">
        <v>603</v>
      </c>
      <c r="F376" s="718">
        <v>44872</v>
      </c>
      <c r="G376" s="719">
        <v>0.69791666666666663</v>
      </c>
      <c r="H376" s="718">
        <v>44875</v>
      </c>
      <c r="I376" s="719">
        <v>0.69791666666666663</v>
      </c>
      <c r="J376" s="737" t="s">
        <v>1849</v>
      </c>
      <c r="K376" s="710">
        <v>32455</v>
      </c>
      <c r="L376" s="936" t="s">
        <v>1749</v>
      </c>
      <c r="M376" s="21">
        <v>44495</v>
      </c>
      <c r="N376" s="926" t="s">
        <v>1750</v>
      </c>
      <c r="O376" s="927">
        <v>44659</v>
      </c>
      <c r="P376" s="898"/>
      <c r="Q376" s="196"/>
      <c r="R376" s="1002"/>
      <c r="S376" s="196"/>
      <c r="T376" s="533"/>
      <c r="V376" s="544" t="s">
        <v>2597</v>
      </c>
      <c r="W376" s="530"/>
    </row>
    <row r="377" spans="1:25" s="546" customFormat="1" ht="31.5" customHeight="1" x14ac:dyDescent="0.25">
      <c r="A377" s="186">
        <v>1411</v>
      </c>
      <c r="B377" s="186"/>
      <c r="C377" s="186" t="s">
        <v>1748</v>
      </c>
      <c r="D377" s="186" t="s">
        <v>1720</v>
      </c>
      <c r="E377" s="1156" t="s">
        <v>342</v>
      </c>
      <c r="F377" s="710">
        <v>44856</v>
      </c>
      <c r="G377" s="719">
        <v>0.57638888888888895</v>
      </c>
      <c r="H377" s="710">
        <v>44858</v>
      </c>
      <c r="I377" s="711">
        <v>0.57638888888888895</v>
      </c>
      <c r="J377" s="728" t="s">
        <v>1825</v>
      </c>
      <c r="K377" s="710">
        <v>32455</v>
      </c>
      <c r="L377" s="186" t="s">
        <v>1749</v>
      </c>
      <c r="M377" s="21">
        <v>44495</v>
      </c>
      <c r="N377" s="934" t="s">
        <v>1750</v>
      </c>
      <c r="O377" s="920">
        <v>44659</v>
      </c>
      <c r="P377" s="892">
        <v>120</v>
      </c>
      <c r="Q377" s="884"/>
      <c r="R377" s="1008"/>
      <c r="S377" s="884"/>
      <c r="T377" s="527"/>
      <c r="U377" s="545"/>
      <c r="V377" s="527"/>
      <c r="W377" s="599"/>
    </row>
    <row r="378" spans="1:25" s="546" customFormat="1" ht="29.25" customHeight="1" x14ac:dyDescent="0.25">
      <c r="A378" s="4">
        <v>2403</v>
      </c>
      <c r="B378" s="4"/>
      <c r="C378" s="4" t="s">
        <v>1316</v>
      </c>
      <c r="D378" s="4" t="s">
        <v>35</v>
      </c>
      <c r="E378" s="1156" t="s">
        <v>119</v>
      </c>
      <c r="F378" s="725">
        <v>45052</v>
      </c>
      <c r="G378" s="720">
        <v>0.77083333333333337</v>
      </c>
      <c r="H378" s="725">
        <v>45059</v>
      </c>
      <c r="I378" s="720">
        <v>0.45833333333333331</v>
      </c>
      <c r="J378" s="728" t="s">
        <v>85</v>
      </c>
      <c r="K378" s="725">
        <v>30292</v>
      </c>
      <c r="L378" s="929" t="s">
        <v>1317</v>
      </c>
      <c r="M378" s="19">
        <v>37103</v>
      </c>
      <c r="N378" s="1638" t="s">
        <v>1318</v>
      </c>
      <c r="O378" s="725">
        <v>37715</v>
      </c>
      <c r="P378" s="1657" t="s">
        <v>1319</v>
      </c>
      <c r="Q378" s="194"/>
      <c r="R378" s="1017"/>
      <c r="S378" s="194">
        <v>84206</v>
      </c>
      <c r="T378" s="563"/>
      <c r="U378" s="545" t="s">
        <v>1320</v>
      </c>
      <c r="V378" s="555"/>
      <c r="W378" s="156"/>
    </row>
    <row r="379" spans="1:25" ht="41.25" customHeight="1" x14ac:dyDescent="0.25">
      <c r="A379" s="186">
        <v>1916</v>
      </c>
      <c r="B379" s="186"/>
      <c r="C379" s="186" t="s">
        <v>1881</v>
      </c>
      <c r="D379" s="4" t="s">
        <v>35</v>
      </c>
      <c r="E379" s="1156" t="s">
        <v>178</v>
      </c>
      <c r="F379" s="725">
        <v>44978</v>
      </c>
      <c r="G379" s="720">
        <v>0.5</v>
      </c>
      <c r="H379" s="725">
        <v>44992</v>
      </c>
      <c r="I379" s="720">
        <v>0.45833333333333331</v>
      </c>
      <c r="J379" s="728" t="s">
        <v>1882</v>
      </c>
      <c r="K379" s="710">
        <v>30791</v>
      </c>
      <c r="L379" s="929" t="s">
        <v>1883</v>
      </c>
      <c r="M379" s="21">
        <v>43591</v>
      </c>
      <c r="N379" s="734" t="s">
        <v>1884</v>
      </c>
      <c r="O379" s="920">
        <v>41332</v>
      </c>
      <c r="P379" s="892" t="s">
        <v>1885</v>
      </c>
      <c r="Q379" s="196"/>
      <c r="R379" s="1017"/>
      <c r="S379" s="196"/>
      <c r="T379" s="579" t="s">
        <v>724</v>
      </c>
      <c r="V379" s="544"/>
      <c r="Y379" s="531"/>
    </row>
    <row r="380" spans="1:25" ht="41.25" customHeight="1" x14ac:dyDescent="0.25">
      <c r="A380" s="1267">
        <v>5040</v>
      </c>
      <c r="B380" s="724"/>
      <c r="C380" s="186" t="s">
        <v>7888</v>
      </c>
      <c r="D380" s="3" t="s">
        <v>35</v>
      </c>
      <c r="E380" s="1296" t="s">
        <v>48</v>
      </c>
      <c r="F380" s="710">
        <v>45528</v>
      </c>
      <c r="G380" s="711">
        <v>0.46527777777777773</v>
      </c>
      <c r="H380" s="710">
        <v>45533</v>
      </c>
      <c r="I380" s="711">
        <v>0.8618055555555556</v>
      </c>
      <c r="J380" s="728" t="s">
        <v>336</v>
      </c>
      <c r="K380" s="710">
        <v>37543</v>
      </c>
      <c r="L380" s="929" t="s">
        <v>7889</v>
      </c>
      <c r="M380" s="21">
        <v>44133</v>
      </c>
      <c r="N380" s="734" t="s">
        <v>7890</v>
      </c>
      <c r="O380" s="920">
        <v>45000</v>
      </c>
      <c r="P380" s="892" t="s">
        <v>7946</v>
      </c>
      <c r="Q380" s="196"/>
      <c r="R380" s="1017"/>
      <c r="S380" s="196"/>
      <c r="T380" s="533"/>
      <c r="U380" s="551" t="s">
        <v>5879</v>
      </c>
      <c r="V380" s="544"/>
      <c r="Y380" s="531"/>
    </row>
    <row r="381" spans="1:25" ht="24.75" customHeight="1" x14ac:dyDescent="0.25">
      <c r="A381" s="1245">
        <v>5031</v>
      </c>
      <c r="B381" s="20"/>
      <c r="C381" s="707" t="s">
        <v>7888</v>
      </c>
      <c r="D381" s="20" t="s">
        <v>94</v>
      </c>
      <c r="E381" s="1156" t="s">
        <v>389</v>
      </c>
      <c r="F381" s="21">
        <v>45525</v>
      </c>
      <c r="G381" s="722">
        <v>0.43402777777777773</v>
      </c>
      <c r="H381" s="21">
        <v>45528</v>
      </c>
      <c r="I381" s="722">
        <v>0.43402777777777773</v>
      </c>
      <c r="J381" s="1311" t="s">
        <v>162</v>
      </c>
      <c r="K381" s="21">
        <v>37543</v>
      </c>
      <c r="L381" s="721" t="s">
        <v>7889</v>
      </c>
      <c r="M381" s="708">
        <v>44133</v>
      </c>
      <c r="N381" s="21" t="s">
        <v>7890</v>
      </c>
      <c r="O381" s="208">
        <v>43905</v>
      </c>
      <c r="P381" s="1280"/>
      <c r="Q381" s="1280"/>
      <c r="R381" s="1291"/>
      <c r="S381" s="1280"/>
      <c r="T381" s="1292"/>
      <c r="U381" s="551"/>
      <c r="V381" s="544"/>
      <c r="W381" s="128"/>
      <c r="Y381" s="531"/>
    </row>
    <row r="382" spans="1:25" ht="41.25" customHeight="1" x14ac:dyDescent="0.25">
      <c r="A382" s="1245">
        <v>4955</v>
      </c>
      <c r="B382" s="1182"/>
      <c r="C382" s="3" t="s">
        <v>7888</v>
      </c>
      <c r="D382" s="3" t="s">
        <v>193</v>
      </c>
      <c r="E382" s="1156" t="s">
        <v>161</v>
      </c>
      <c r="F382" s="708">
        <v>45515</v>
      </c>
      <c r="G382" s="709">
        <v>0.8618055555555556</v>
      </c>
      <c r="H382" s="708">
        <v>45525</v>
      </c>
      <c r="I382" s="709">
        <v>0.41666666666666669</v>
      </c>
      <c r="J382" s="1259" t="s">
        <v>622</v>
      </c>
      <c r="K382" s="21">
        <v>37543</v>
      </c>
      <c r="L382" s="721" t="s">
        <v>7889</v>
      </c>
      <c r="M382" s="21">
        <v>44133</v>
      </c>
      <c r="N382" s="942" t="s">
        <v>7890</v>
      </c>
      <c r="O382" s="208">
        <v>45000</v>
      </c>
      <c r="P382" s="1260"/>
      <c r="Q382" s="1261"/>
      <c r="R382" s="1262"/>
      <c r="S382" s="1263"/>
      <c r="T382" s="1263"/>
      <c r="U382" s="539"/>
      <c r="V382" s="527"/>
      <c r="Y382" s="531"/>
    </row>
    <row r="383" spans="1:25" ht="30" hidden="1" customHeight="1" x14ac:dyDescent="0.25">
      <c r="A383" s="4">
        <v>3427</v>
      </c>
      <c r="B383" s="4">
        <v>22332884</v>
      </c>
      <c r="C383" s="186" t="s">
        <v>4315</v>
      </c>
      <c r="D383" s="186" t="s">
        <v>657</v>
      </c>
      <c r="E383" s="1161" t="s">
        <v>521</v>
      </c>
      <c r="F383" s="725">
        <v>45209</v>
      </c>
      <c r="G383" s="720">
        <v>0.41666666666666669</v>
      </c>
      <c r="H383" s="725">
        <v>45218</v>
      </c>
      <c r="I383" s="720">
        <v>0.5</v>
      </c>
      <c r="J383" s="728" t="s">
        <v>4196</v>
      </c>
      <c r="K383" s="19">
        <v>32189</v>
      </c>
      <c r="L383" s="921" t="s">
        <v>4316</v>
      </c>
      <c r="M383" s="19">
        <v>43448</v>
      </c>
      <c r="N383" s="935">
        <v>1417294417</v>
      </c>
      <c r="O383" s="209">
        <v>43384</v>
      </c>
      <c r="P383" s="1019" t="s">
        <v>4401</v>
      </c>
      <c r="Q383" s="907"/>
      <c r="R383" s="1020"/>
      <c r="S383" s="907"/>
      <c r="T383" s="544"/>
      <c r="Y383" s="531"/>
    </row>
    <row r="384" spans="1:25" ht="56.25" customHeight="1" x14ac:dyDescent="0.25">
      <c r="A384" s="735">
        <v>4662</v>
      </c>
      <c r="B384" s="735"/>
      <c r="C384" s="735" t="s">
        <v>1600</v>
      </c>
      <c r="D384" s="735" t="s">
        <v>35</v>
      </c>
      <c r="E384" s="1156" t="s">
        <v>48</v>
      </c>
      <c r="F384" s="708">
        <v>45434</v>
      </c>
      <c r="G384" s="740">
        <v>0.8125</v>
      </c>
      <c r="H384" s="741">
        <v>45437</v>
      </c>
      <c r="I384" s="740">
        <v>0.8125</v>
      </c>
      <c r="J384" s="717" t="s">
        <v>449</v>
      </c>
      <c r="K384" s="741">
        <v>29644</v>
      </c>
      <c r="L384" s="929" t="s">
        <v>1601</v>
      </c>
      <c r="M384" s="741"/>
      <c r="N384" s="775" t="s">
        <v>1602</v>
      </c>
      <c r="O384" s="930">
        <v>38428</v>
      </c>
      <c r="P384" s="904"/>
      <c r="Q384" s="1035"/>
      <c r="R384" s="1036"/>
      <c r="S384" s="1035"/>
      <c r="T384" s="596"/>
      <c r="U384" s="593"/>
      <c r="V384" s="592"/>
      <c r="W384" s="594"/>
      <c r="Y384" s="531"/>
    </row>
    <row r="385" spans="1:25" ht="56.25" customHeight="1" x14ac:dyDescent="0.25">
      <c r="A385" s="707">
        <v>4761</v>
      </c>
      <c r="B385" s="735"/>
      <c r="C385" s="735" t="s">
        <v>1600</v>
      </c>
      <c r="D385" s="735" t="s">
        <v>35</v>
      </c>
      <c r="E385" s="1156" t="s">
        <v>105</v>
      </c>
      <c r="F385" s="741">
        <v>45412</v>
      </c>
      <c r="G385" s="740">
        <v>0.85416666666666663</v>
      </c>
      <c r="H385" s="741">
        <v>45415</v>
      </c>
      <c r="I385" s="740">
        <v>0.8125</v>
      </c>
      <c r="J385" s="717" t="s">
        <v>709</v>
      </c>
      <c r="K385" s="741">
        <v>29644</v>
      </c>
      <c r="L385" s="929" t="s">
        <v>1601</v>
      </c>
      <c r="M385" s="741"/>
      <c r="N385" s="775" t="s">
        <v>1602</v>
      </c>
      <c r="O385" s="930">
        <v>38428</v>
      </c>
      <c r="P385" s="904"/>
      <c r="Q385" s="1035"/>
      <c r="R385" s="1036"/>
      <c r="S385" s="1035"/>
      <c r="T385" s="596"/>
      <c r="U385" s="593"/>
      <c r="V385" s="592"/>
      <c r="W385" s="594"/>
      <c r="Y385" s="531"/>
    </row>
    <row r="386" spans="1:25" ht="42" customHeight="1" x14ac:dyDescent="0.25">
      <c r="A386" s="735">
        <v>2275</v>
      </c>
      <c r="B386" s="735"/>
      <c r="C386" s="735" t="s">
        <v>1600</v>
      </c>
      <c r="D386" s="735" t="s">
        <v>412</v>
      </c>
      <c r="E386" s="1156" t="s">
        <v>342</v>
      </c>
      <c r="F386" s="741">
        <v>45028</v>
      </c>
      <c r="G386" s="740">
        <v>0.72916666666666663</v>
      </c>
      <c r="H386" s="741">
        <v>45030</v>
      </c>
      <c r="I386" s="740">
        <v>0.91666666666666663</v>
      </c>
      <c r="J386" s="717" t="s">
        <v>330</v>
      </c>
      <c r="K386" s="741">
        <v>29644</v>
      </c>
      <c r="L386" s="929" t="s">
        <v>1601</v>
      </c>
      <c r="M386" s="741"/>
      <c r="N386" s="775" t="s">
        <v>1602</v>
      </c>
      <c r="O386" s="930">
        <v>38428</v>
      </c>
      <c r="P386" s="904"/>
      <c r="Q386" s="1035"/>
      <c r="R386" s="1036"/>
      <c r="S386" s="1035"/>
      <c r="T386" s="596"/>
      <c r="U386" s="593"/>
      <c r="V386" s="592"/>
      <c r="W386" s="594"/>
    </row>
    <row r="387" spans="1:25" ht="42" customHeight="1" x14ac:dyDescent="0.25">
      <c r="A387" s="4">
        <v>2186</v>
      </c>
      <c r="B387" s="4"/>
      <c r="C387" s="4" t="s">
        <v>1600</v>
      </c>
      <c r="D387" s="4" t="s">
        <v>35</v>
      </c>
      <c r="E387" s="1156" t="s">
        <v>261</v>
      </c>
      <c r="F387" s="725">
        <v>45005</v>
      </c>
      <c r="G387" s="720">
        <v>0.66666666666666663</v>
      </c>
      <c r="H387" s="725">
        <v>45017</v>
      </c>
      <c r="I387" s="720">
        <v>0.66666666666666663</v>
      </c>
      <c r="J387" s="713" t="s">
        <v>1664</v>
      </c>
      <c r="K387" s="710">
        <v>29644</v>
      </c>
      <c r="L387" s="929" t="s">
        <v>1601</v>
      </c>
      <c r="M387" s="21"/>
      <c r="N387" s="734" t="s">
        <v>1602</v>
      </c>
      <c r="O387" s="920">
        <v>38428</v>
      </c>
      <c r="P387" s="898"/>
      <c r="Q387" s="1022"/>
      <c r="R387" s="1023"/>
      <c r="S387" s="1022"/>
      <c r="T387" s="624"/>
      <c r="V387" s="544"/>
    </row>
    <row r="388" spans="1:25" ht="42" customHeight="1" x14ac:dyDescent="0.25">
      <c r="A388" s="186">
        <v>2106</v>
      </c>
      <c r="B388" s="186"/>
      <c r="C388" s="186" t="s">
        <v>1600</v>
      </c>
      <c r="D388" s="4" t="s">
        <v>35</v>
      </c>
      <c r="E388" s="1156" t="s">
        <v>261</v>
      </c>
      <c r="F388" s="710">
        <v>44987</v>
      </c>
      <c r="G388" s="711">
        <v>0.66666666666666663</v>
      </c>
      <c r="H388" s="710">
        <v>45005</v>
      </c>
      <c r="I388" s="711">
        <v>0.66666666666666663</v>
      </c>
      <c r="J388" s="713" t="s">
        <v>1751</v>
      </c>
      <c r="K388" s="710">
        <v>29644</v>
      </c>
      <c r="L388" s="929" t="s">
        <v>1601</v>
      </c>
      <c r="M388" s="21"/>
      <c r="N388" s="734" t="s">
        <v>1602</v>
      </c>
      <c r="O388" s="920">
        <v>38428</v>
      </c>
      <c r="P388" s="898"/>
      <c r="Q388" s="1022"/>
      <c r="R388" s="1023"/>
      <c r="S388" s="1022"/>
      <c r="T388" s="624"/>
      <c r="V388" s="544"/>
    </row>
    <row r="389" spans="1:25" ht="56.25" customHeight="1" x14ac:dyDescent="0.25">
      <c r="A389" s="186">
        <v>1891</v>
      </c>
      <c r="B389" s="186"/>
      <c r="C389" s="186" t="s">
        <v>1935</v>
      </c>
      <c r="D389" s="186" t="s">
        <v>35</v>
      </c>
      <c r="E389" s="1156" t="s">
        <v>261</v>
      </c>
      <c r="F389" s="725">
        <v>44974</v>
      </c>
      <c r="G389" s="720">
        <v>0.375</v>
      </c>
      <c r="H389" s="725">
        <v>44987</v>
      </c>
      <c r="I389" s="720">
        <v>0.66666666666666663</v>
      </c>
      <c r="J389" s="713" t="s">
        <v>1936</v>
      </c>
      <c r="K389" s="710">
        <v>29644</v>
      </c>
      <c r="L389" s="929">
        <v>6815685</v>
      </c>
      <c r="M389" s="21"/>
      <c r="N389" s="928" t="s">
        <v>1602</v>
      </c>
      <c r="O389" s="927">
        <v>38428</v>
      </c>
      <c r="P389" s="898"/>
      <c r="Q389" s="1003"/>
      <c r="R389" s="1004"/>
      <c r="S389" s="1003"/>
      <c r="T389" s="565"/>
      <c r="V389" s="527"/>
      <c r="W389" s="599"/>
      <c r="Y389" s="531"/>
    </row>
    <row r="390" spans="1:25" ht="56.25" customHeight="1" x14ac:dyDescent="0.25">
      <c r="A390" s="186">
        <v>1822</v>
      </c>
      <c r="B390" s="186"/>
      <c r="C390" s="186" t="s">
        <v>1935</v>
      </c>
      <c r="D390" s="186" t="s">
        <v>35</v>
      </c>
      <c r="E390" s="1156" t="s">
        <v>261</v>
      </c>
      <c r="F390" s="725">
        <v>44967</v>
      </c>
      <c r="G390" s="720">
        <v>0.375</v>
      </c>
      <c r="H390" s="725">
        <v>44974</v>
      </c>
      <c r="I390" s="720">
        <v>0.41666666666666669</v>
      </c>
      <c r="J390" s="713" t="s">
        <v>2063</v>
      </c>
      <c r="K390" s="710">
        <v>29644</v>
      </c>
      <c r="L390" s="929">
        <v>6815685</v>
      </c>
      <c r="M390" s="21"/>
      <c r="N390" s="928" t="s">
        <v>1602</v>
      </c>
      <c r="O390" s="927">
        <v>38428</v>
      </c>
      <c r="P390" s="898"/>
      <c r="Q390" s="1003"/>
      <c r="R390" s="1004"/>
      <c r="S390" s="1003"/>
      <c r="T390" s="565"/>
      <c r="V390" s="527"/>
      <c r="Y390" s="531"/>
    </row>
    <row r="391" spans="1:25" ht="36.75" customHeight="1" x14ac:dyDescent="0.25">
      <c r="A391" s="186">
        <v>1789</v>
      </c>
      <c r="B391" s="186"/>
      <c r="C391" s="186" t="s">
        <v>1935</v>
      </c>
      <c r="D391" s="186" t="s">
        <v>35</v>
      </c>
      <c r="E391" s="1156" t="s">
        <v>261</v>
      </c>
      <c r="F391" s="725">
        <v>44954</v>
      </c>
      <c r="G391" s="720">
        <v>0.66388888888888886</v>
      </c>
      <c r="H391" s="725">
        <v>44967</v>
      </c>
      <c r="I391" s="720">
        <v>0.66666666666666663</v>
      </c>
      <c r="J391" s="713" t="s">
        <v>2086</v>
      </c>
      <c r="K391" s="710">
        <v>29644</v>
      </c>
      <c r="L391" s="929">
        <v>6815685</v>
      </c>
      <c r="M391" s="21"/>
      <c r="N391" s="926" t="s">
        <v>1602</v>
      </c>
      <c r="O391" s="927">
        <v>38428</v>
      </c>
      <c r="P391" s="1026"/>
      <c r="Q391" s="1022"/>
      <c r="R391" s="1023"/>
      <c r="S391" s="1003"/>
      <c r="T391" s="565"/>
      <c r="V391" s="554"/>
      <c r="Y391" s="531"/>
    </row>
    <row r="392" spans="1:25" ht="33.75" customHeight="1" x14ac:dyDescent="0.25">
      <c r="A392" s="186">
        <v>1422</v>
      </c>
      <c r="B392" s="186"/>
      <c r="C392" s="186" t="s">
        <v>1935</v>
      </c>
      <c r="D392" s="186" t="s">
        <v>35</v>
      </c>
      <c r="E392" s="1156" t="s">
        <v>313</v>
      </c>
      <c r="F392" s="718">
        <v>44860</v>
      </c>
      <c r="G392" s="719">
        <v>0.8125</v>
      </c>
      <c r="H392" s="710">
        <v>44865</v>
      </c>
      <c r="I392" s="711">
        <v>0.5</v>
      </c>
      <c r="J392" s="728" t="s">
        <v>2186</v>
      </c>
      <c r="K392" s="710">
        <v>29644</v>
      </c>
      <c r="L392" s="18">
        <v>6815685</v>
      </c>
      <c r="M392" s="21"/>
      <c r="N392" s="926" t="s">
        <v>1602</v>
      </c>
      <c r="O392" s="927">
        <v>38428</v>
      </c>
      <c r="P392" s="1026"/>
      <c r="Q392" s="1022"/>
      <c r="R392" s="1023"/>
      <c r="S392" s="1003"/>
      <c r="T392" s="565"/>
      <c r="U392" s="564"/>
      <c r="V392" s="554"/>
      <c r="W392" s="599"/>
      <c r="Y392" s="531"/>
    </row>
    <row r="393" spans="1:25" ht="33.75" customHeight="1" x14ac:dyDescent="0.25">
      <c r="A393" s="1">
        <v>2196</v>
      </c>
      <c r="B393" s="1"/>
      <c r="C393" s="1" t="s">
        <v>1684</v>
      </c>
      <c r="D393" s="1" t="s">
        <v>35</v>
      </c>
      <c r="E393" s="1156" t="s">
        <v>298</v>
      </c>
      <c r="F393" s="19">
        <v>45008</v>
      </c>
      <c r="G393" s="769">
        <v>0.33333333333333331</v>
      </c>
      <c r="H393" s="19">
        <v>45012</v>
      </c>
      <c r="I393" s="769">
        <v>0.625</v>
      </c>
      <c r="J393" s="730" t="s">
        <v>336</v>
      </c>
      <c r="K393" s="19">
        <v>35764</v>
      </c>
      <c r="L393" s="929"/>
      <c r="M393" s="21"/>
      <c r="N393" s="924" t="s">
        <v>1685</v>
      </c>
      <c r="O393" s="208">
        <v>43237</v>
      </c>
      <c r="P393" s="892" t="s">
        <v>1085</v>
      </c>
      <c r="Q393" s="908"/>
      <c r="R393" s="1011"/>
      <c r="S393" s="908">
        <v>13273</v>
      </c>
      <c r="T393" s="550"/>
      <c r="U393" s="545" t="s">
        <v>1686</v>
      </c>
      <c r="V393" s="544"/>
      <c r="W393" s="156" t="s">
        <v>1687</v>
      </c>
      <c r="Y393" s="531"/>
    </row>
    <row r="394" spans="1:25" ht="56.25" customHeight="1" x14ac:dyDescent="0.25">
      <c r="A394" s="20">
        <v>1255</v>
      </c>
      <c r="B394" s="20"/>
      <c r="C394" s="20" t="s">
        <v>1684</v>
      </c>
      <c r="D394" s="20" t="s">
        <v>412</v>
      </c>
      <c r="E394" s="1158" t="s">
        <v>342</v>
      </c>
      <c r="F394" s="21">
        <v>44798</v>
      </c>
      <c r="G394" s="729">
        <v>0.45833333333333331</v>
      </c>
      <c r="H394" s="21">
        <v>44817</v>
      </c>
      <c r="I394" s="729">
        <v>0.45833333333333331</v>
      </c>
      <c r="J394" s="730" t="s">
        <v>2854</v>
      </c>
      <c r="K394" s="19">
        <v>35764</v>
      </c>
      <c r="L394" s="20"/>
      <c r="M394" s="21"/>
      <c r="N394" s="924" t="s">
        <v>1685</v>
      </c>
      <c r="O394" s="208">
        <v>43237</v>
      </c>
      <c r="P394" s="892">
        <v>1900</v>
      </c>
      <c r="Q394" s="908"/>
      <c r="R394" s="1008">
        <f>100*19</f>
        <v>1900</v>
      </c>
      <c r="S394" s="884"/>
      <c r="T394" s="527" t="s">
        <v>2855</v>
      </c>
      <c r="U394" s="545" t="s">
        <v>1686</v>
      </c>
      <c r="V394" s="544"/>
      <c r="W394" s="156" t="s">
        <v>1687</v>
      </c>
      <c r="Y394" s="531"/>
    </row>
    <row r="395" spans="1:25" ht="56.25" customHeight="1" x14ac:dyDescent="0.25">
      <c r="A395" s="1267">
        <v>5141</v>
      </c>
      <c r="B395" s="270"/>
      <c r="C395" s="186" t="s">
        <v>8237</v>
      </c>
      <c r="D395" s="186" t="s">
        <v>137</v>
      </c>
      <c r="E395" s="1156" t="s">
        <v>5458</v>
      </c>
      <c r="F395" s="718">
        <v>45535</v>
      </c>
      <c r="G395" s="719">
        <v>0.45833333333333331</v>
      </c>
      <c r="H395" s="718">
        <v>45540</v>
      </c>
      <c r="I395" s="719">
        <v>0.45833333333333331</v>
      </c>
      <c r="J395" s="737" t="s">
        <v>336</v>
      </c>
      <c r="K395" s="710">
        <v>35764</v>
      </c>
      <c r="L395" s="734"/>
      <c r="M395" s="710"/>
      <c r="N395" s="734" t="s">
        <v>1685</v>
      </c>
      <c r="O395" s="920">
        <v>43237</v>
      </c>
      <c r="P395" s="1019" t="s">
        <v>5059</v>
      </c>
      <c r="Q395" s="196"/>
      <c r="R395" s="1002"/>
      <c r="U395" s="545" t="s">
        <v>8238</v>
      </c>
      <c r="V395" s="527"/>
      <c r="Y395" s="531"/>
    </row>
    <row r="396" spans="1:25" ht="56.25" customHeight="1" x14ac:dyDescent="0.25">
      <c r="A396" s="735">
        <v>2445</v>
      </c>
      <c r="B396" s="735">
        <v>98541566</v>
      </c>
      <c r="C396" s="735" t="s">
        <v>1231</v>
      </c>
      <c r="D396" s="735" t="s">
        <v>657</v>
      </c>
      <c r="E396" s="1156" t="s">
        <v>871</v>
      </c>
      <c r="F396" s="741">
        <v>45055</v>
      </c>
      <c r="G396" s="740">
        <v>0.75</v>
      </c>
      <c r="H396" s="741">
        <v>45067</v>
      </c>
      <c r="I396" s="740">
        <v>0.75</v>
      </c>
      <c r="J396" s="732" t="s">
        <v>1232</v>
      </c>
      <c r="K396" s="741">
        <v>18984</v>
      </c>
      <c r="L396" s="929" t="s">
        <v>1233</v>
      </c>
      <c r="M396" s="741">
        <v>37841</v>
      </c>
      <c r="N396" s="933" t="s">
        <v>1234</v>
      </c>
      <c r="O396" s="930">
        <v>41969</v>
      </c>
      <c r="P396" s="902" t="s">
        <v>1235</v>
      </c>
      <c r="Q396" s="890"/>
      <c r="R396" s="1057"/>
      <c r="S396" s="890"/>
      <c r="T396" s="584"/>
      <c r="U396" s="593" t="s">
        <v>1236</v>
      </c>
      <c r="V396" s="592"/>
      <c r="W396" s="594"/>
      <c r="Y396" s="531"/>
    </row>
    <row r="397" spans="1:25" s="546" customFormat="1" ht="56.25" customHeight="1" x14ac:dyDescent="0.25">
      <c r="A397" s="735">
        <v>2348</v>
      </c>
      <c r="B397" s="735">
        <v>98541566</v>
      </c>
      <c r="C397" s="735" t="s">
        <v>1231</v>
      </c>
      <c r="D397" s="735" t="s">
        <v>657</v>
      </c>
      <c r="E397" s="1156" t="s">
        <v>871</v>
      </c>
      <c r="F397" s="741">
        <v>45035</v>
      </c>
      <c r="G397" s="740">
        <v>0.66666666666666663</v>
      </c>
      <c r="H397" s="741">
        <v>45055</v>
      </c>
      <c r="I397" s="740">
        <v>0.75</v>
      </c>
      <c r="J397" s="732" t="s">
        <v>775</v>
      </c>
      <c r="K397" s="741">
        <v>18984</v>
      </c>
      <c r="L397" s="929" t="s">
        <v>1233</v>
      </c>
      <c r="M397" s="741">
        <v>37841</v>
      </c>
      <c r="N397" s="933" t="s">
        <v>1234</v>
      </c>
      <c r="O397" s="930">
        <v>41969</v>
      </c>
      <c r="P397" s="902" t="s">
        <v>1383</v>
      </c>
      <c r="Q397" s="890"/>
      <c r="R397" s="1057"/>
      <c r="S397" s="890"/>
      <c r="T397" s="584"/>
      <c r="U397" s="593" t="s">
        <v>1236</v>
      </c>
      <c r="V397" s="592"/>
      <c r="W397" s="594"/>
      <c r="Y397" s="547"/>
    </row>
    <row r="398" spans="1:25" s="546" customFormat="1" ht="69" customHeight="1" x14ac:dyDescent="0.25">
      <c r="A398" s="186">
        <v>2109</v>
      </c>
      <c r="B398" s="186">
        <v>98541566</v>
      </c>
      <c r="C398" s="186" t="s">
        <v>1231</v>
      </c>
      <c r="D398" s="4" t="s">
        <v>29</v>
      </c>
      <c r="E398" s="1156" t="s">
        <v>205</v>
      </c>
      <c r="F398" s="725">
        <v>44989</v>
      </c>
      <c r="G398" s="720">
        <v>0.375</v>
      </c>
      <c r="H398" s="725">
        <v>44994</v>
      </c>
      <c r="I398" s="720">
        <v>0.72916666666666663</v>
      </c>
      <c r="J398" s="728" t="s">
        <v>1870</v>
      </c>
      <c r="K398" s="710">
        <v>18984</v>
      </c>
      <c r="L398" s="929" t="s">
        <v>1233</v>
      </c>
      <c r="M398" s="21">
        <v>37841</v>
      </c>
      <c r="N398" s="734" t="s">
        <v>1234</v>
      </c>
      <c r="O398" s="920">
        <v>41969</v>
      </c>
      <c r="P398" s="892">
        <v>350</v>
      </c>
      <c r="Q398" s="196"/>
      <c r="R398" s="1002"/>
      <c r="S398" s="196"/>
      <c r="T398" s="579"/>
      <c r="U398" s="545"/>
      <c r="V398" s="544"/>
      <c r="W398" s="156"/>
      <c r="Y398" s="547"/>
    </row>
    <row r="399" spans="1:25" s="546" customFormat="1" ht="56.25" customHeight="1" x14ac:dyDescent="0.25">
      <c r="A399" s="707">
        <v>5770</v>
      </c>
      <c r="B399" s="707"/>
      <c r="C399" s="707" t="s">
        <v>8072</v>
      </c>
      <c r="D399" s="707" t="s">
        <v>4053</v>
      </c>
      <c r="E399" s="1156" t="s">
        <v>3852</v>
      </c>
      <c r="F399" s="708">
        <v>45624</v>
      </c>
      <c r="G399" s="709">
        <v>0.68055555555555547</v>
      </c>
      <c r="H399" s="708">
        <v>45646</v>
      </c>
      <c r="I399" s="709">
        <v>0.70833333333333337</v>
      </c>
      <c r="J399" s="731" t="s">
        <v>8134</v>
      </c>
      <c r="K399" s="710">
        <v>29459</v>
      </c>
      <c r="L399" s="929" t="s">
        <v>8074</v>
      </c>
      <c r="M399" s="708">
        <v>45491</v>
      </c>
      <c r="N399" s="746" t="s">
        <v>8075</v>
      </c>
      <c r="O399" s="919">
        <v>44012</v>
      </c>
      <c r="P399" s="902" t="s">
        <v>8104</v>
      </c>
      <c r="Q399" s="1086"/>
      <c r="R399" s="1034"/>
      <c r="S399" s="881"/>
      <c r="T399" s="575"/>
      <c r="U399" s="576" t="s">
        <v>8076</v>
      </c>
      <c r="V399" s="575"/>
      <c r="W399" s="577"/>
      <c r="Y399" s="547"/>
    </row>
    <row r="400" spans="1:25" s="546" customFormat="1" ht="56.25" customHeight="1" x14ac:dyDescent="0.25">
      <c r="A400" s="707">
        <v>5719</v>
      </c>
      <c r="B400" s="707"/>
      <c r="C400" s="707" t="s">
        <v>8072</v>
      </c>
      <c r="D400" s="707" t="s">
        <v>35</v>
      </c>
      <c r="E400" s="1156" t="s">
        <v>264</v>
      </c>
      <c r="F400" s="708">
        <v>45616</v>
      </c>
      <c r="G400" s="709">
        <v>0.70833333333333337</v>
      </c>
      <c r="H400" s="708">
        <v>45624</v>
      </c>
      <c r="I400" s="709">
        <v>0.68055555555555547</v>
      </c>
      <c r="J400" s="731" t="s">
        <v>4537</v>
      </c>
      <c r="K400" s="710">
        <v>29459</v>
      </c>
      <c r="L400" s="929" t="s">
        <v>8074</v>
      </c>
      <c r="M400" s="708">
        <v>45491</v>
      </c>
      <c r="N400" s="746" t="s">
        <v>8075</v>
      </c>
      <c r="O400" s="919">
        <v>44012</v>
      </c>
      <c r="P400" s="902" t="s">
        <v>8104</v>
      </c>
      <c r="Q400" s="1086"/>
      <c r="R400" s="1034"/>
      <c r="S400" s="881"/>
      <c r="T400" s="575"/>
      <c r="U400" s="576" t="s">
        <v>8076</v>
      </c>
      <c r="V400" s="575"/>
      <c r="W400" s="577"/>
      <c r="Y400" s="547"/>
    </row>
    <row r="401" spans="1:25" ht="41.25" customHeight="1" x14ac:dyDescent="0.25">
      <c r="A401" s="1267">
        <v>5166</v>
      </c>
      <c r="B401" s="270"/>
      <c r="C401" s="186" t="s">
        <v>8139</v>
      </c>
      <c r="D401" s="186" t="s">
        <v>412</v>
      </c>
      <c r="E401" s="1156" t="s">
        <v>243</v>
      </c>
      <c r="F401" s="718">
        <v>45541</v>
      </c>
      <c r="G401" s="719">
        <v>0.56944444444444442</v>
      </c>
      <c r="H401" s="718">
        <v>45553</v>
      </c>
      <c r="I401" s="719">
        <v>0.75694444444444453</v>
      </c>
      <c r="J401" s="737" t="s">
        <v>4521</v>
      </c>
      <c r="K401" s="710">
        <v>33029</v>
      </c>
      <c r="L401" s="734" t="s">
        <v>8140</v>
      </c>
      <c r="M401" s="710">
        <v>39183</v>
      </c>
      <c r="N401" s="734" t="s">
        <v>2899</v>
      </c>
      <c r="O401" s="920">
        <v>41898</v>
      </c>
      <c r="P401" s="1239"/>
      <c r="Q401" s="196"/>
      <c r="R401" s="1017"/>
      <c r="U401" s="545" t="s">
        <v>7992</v>
      </c>
      <c r="V401" s="527"/>
      <c r="Y401" s="531"/>
    </row>
    <row r="402" spans="1:25" s="546" customFormat="1" ht="41.25" customHeight="1" x14ac:dyDescent="0.25">
      <c r="A402" s="186">
        <v>1248</v>
      </c>
      <c r="B402" s="18">
        <v>95632450</v>
      </c>
      <c r="C402" s="18" t="s">
        <v>2897</v>
      </c>
      <c r="D402" s="18" t="s">
        <v>59</v>
      </c>
      <c r="E402" s="1156" t="s">
        <v>335</v>
      </c>
      <c r="F402" s="718">
        <v>44790</v>
      </c>
      <c r="G402" s="719">
        <v>0.83333333333333337</v>
      </c>
      <c r="H402" s="718">
        <v>44812</v>
      </c>
      <c r="I402" s="719">
        <v>0.5625</v>
      </c>
      <c r="J402" s="737" t="s">
        <v>2898</v>
      </c>
      <c r="K402" s="720"/>
      <c r="L402" s="18">
        <v>6906433</v>
      </c>
      <c r="M402" s="718">
        <v>39183</v>
      </c>
      <c r="N402" s="928" t="s">
        <v>2899</v>
      </c>
      <c r="O402" s="927">
        <v>41898</v>
      </c>
      <c r="P402" s="892">
        <v>2640</v>
      </c>
      <c r="Q402" s="906"/>
      <c r="R402" s="1032">
        <f>120*22</f>
        <v>2640</v>
      </c>
      <c r="S402" s="884"/>
      <c r="T402" s="527" t="s">
        <v>2900</v>
      </c>
      <c r="U402" s="545"/>
      <c r="V402" s="554"/>
      <c r="W402" s="156"/>
      <c r="Y402" s="547"/>
    </row>
    <row r="403" spans="1:25" ht="41.25" customHeight="1" x14ac:dyDescent="0.25">
      <c r="A403" s="186">
        <v>5783</v>
      </c>
      <c r="B403" s="186">
        <v>55666689</v>
      </c>
      <c r="C403" s="186" t="s">
        <v>1394</v>
      </c>
      <c r="D403" s="4" t="s">
        <v>292</v>
      </c>
      <c r="E403" s="1156" t="s">
        <v>293</v>
      </c>
      <c r="F403" s="725">
        <v>45627</v>
      </c>
      <c r="G403" s="720">
        <v>0.66666666666666663</v>
      </c>
      <c r="H403" s="725">
        <v>45629</v>
      </c>
      <c r="I403" s="720">
        <v>0.41666666666666669</v>
      </c>
      <c r="J403" s="728" t="s">
        <v>909</v>
      </c>
      <c r="K403" s="710">
        <v>35087</v>
      </c>
      <c r="L403" s="929" t="s">
        <v>1395</v>
      </c>
      <c r="M403" s="21">
        <v>43607</v>
      </c>
      <c r="N403" s="926" t="s">
        <v>1396</v>
      </c>
      <c r="O403" s="927">
        <v>42034</v>
      </c>
      <c r="P403" s="892" t="s">
        <v>8299</v>
      </c>
      <c r="Q403" s="196"/>
      <c r="R403" s="1002"/>
      <c r="S403" s="196"/>
      <c r="T403" s="533"/>
      <c r="U403" s="545" t="s">
        <v>1397</v>
      </c>
      <c r="V403" s="544"/>
      <c r="Y403" s="531"/>
    </row>
    <row r="404" spans="1:25" s="546" customFormat="1" ht="41.25" customHeight="1" x14ac:dyDescent="0.25">
      <c r="A404" s="186">
        <v>2404</v>
      </c>
      <c r="B404" s="186">
        <v>55666689</v>
      </c>
      <c r="C404" s="186" t="s">
        <v>1394</v>
      </c>
      <c r="D404" s="4" t="s">
        <v>412</v>
      </c>
      <c r="E404" s="1156" t="s">
        <v>131</v>
      </c>
      <c r="F404" s="725">
        <v>45053</v>
      </c>
      <c r="G404" s="720">
        <v>0.61805555555555558</v>
      </c>
      <c r="H404" s="725">
        <v>45054</v>
      </c>
      <c r="I404" s="720">
        <v>0.79166666666666663</v>
      </c>
      <c r="J404" s="728" t="s">
        <v>797</v>
      </c>
      <c r="K404" s="710">
        <v>35087</v>
      </c>
      <c r="L404" s="929" t="s">
        <v>1395</v>
      </c>
      <c r="M404" s="21">
        <v>43607</v>
      </c>
      <c r="N404" s="926" t="s">
        <v>1396</v>
      </c>
      <c r="O404" s="927">
        <v>42034</v>
      </c>
      <c r="P404" s="892">
        <v>80</v>
      </c>
      <c r="Q404" s="196"/>
      <c r="R404" s="1017"/>
      <c r="S404" s="196"/>
      <c r="T404" s="533"/>
      <c r="U404" s="545" t="s">
        <v>1397</v>
      </c>
      <c r="V404" s="544"/>
      <c r="W404" s="156"/>
      <c r="Y404" s="547"/>
    </row>
    <row r="405" spans="1:25" s="546" customFormat="1" ht="56.25" customHeight="1" x14ac:dyDescent="0.25">
      <c r="A405" s="186">
        <v>2429</v>
      </c>
      <c r="B405" s="186">
        <v>55666689</v>
      </c>
      <c r="C405" s="186" t="s">
        <v>1394</v>
      </c>
      <c r="D405" s="4" t="s">
        <v>29</v>
      </c>
      <c r="E405" s="1156" t="s">
        <v>205</v>
      </c>
      <c r="F405" s="725">
        <v>45050</v>
      </c>
      <c r="G405" s="720">
        <v>0.80625000000000002</v>
      </c>
      <c r="H405" s="725">
        <v>45053</v>
      </c>
      <c r="I405" s="720">
        <v>0.61805555555555558</v>
      </c>
      <c r="J405" s="728" t="s">
        <v>449</v>
      </c>
      <c r="K405" s="710">
        <v>35087</v>
      </c>
      <c r="L405" s="929" t="s">
        <v>1395</v>
      </c>
      <c r="M405" s="21">
        <v>43607</v>
      </c>
      <c r="N405" s="926" t="s">
        <v>1396</v>
      </c>
      <c r="O405" s="927">
        <v>42034</v>
      </c>
      <c r="P405" s="892">
        <v>240</v>
      </c>
      <c r="Q405" s="1658"/>
      <c r="R405" s="1033"/>
      <c r="S405" s="196"/>
      <c r="T405" s="533"/>
      <c r="U405" s="545" t="s">
        <v>1397</v>
      </c>
      <c r="V405" s="544" t="s">
        <v>1399</v>
      </c>
      <c r="W405" s="156"/>
      <c r="Y405" s="547"/>
    </row>
    <row r="406" spans="1:25" ht="56.25" customHeight="1" x14ac:dyDescent="0.25">
      <c r="A406" s="186">
        <v>2153</v>
      </c>
      <c r="B406" s="186">
        <v>55666689</v>
      </c>
      <c r="C406" s="186" t="s">
        <v>1394</v>
      </c>
      <c r="D406" s="186" t="s">
        <v>412</v>
      </c>
      <c r="E406" s="1156" t="s">
        <v>243</v>
      </c>
      <c r="F406" s="725">
        <v>44994</v>
      </c>
      <c r="G406" s="720">
        <v>0.70833333333333337</v>
      </c>
      <c r="H406" s="725">
        <v>44998</v>
      </c>
      <c r="I406" s="720">
        <v>0.66666666666666663</v>
      </c>
      <c r="J406" s="728" t="s">
        <v>1828</v>
      </c>
      <c r="K406" s="710">
        <v>35087</v>
      </c>
      <c r="L406" s="929" t="s">
        <v>1395</v>
      </c>
      <c r="M406" s="21">
        <v>43607</v>
      </c>
      <c r="N406" s="926" t="s">
        <v>1396</v>
      </c>
      <c r="O406" s="927">
        <v>42034</v>
      </c>
      <c r="P406" s="892" t="s">
        <v>1830</v>
      </c>
      <c r="Q406" s="196"/>
      <c r="R406" s="1017"/>
      <c r="S406" s="196"/>
      <c r="T406" s="533" t="s">
        <v>1829</v>
      </c>
      <c r="U406" s="545" t="s">
        <v>1397</v>
      </c>
      <c r="V406" s="544"/>
      <c r="W406" s="599"/>
    </row>
    <row r="407" spans="1:25" ht="56.25" customHeight="1" x14ac:dyDescent="0.25">
      <c r="A407" s="1267">
        <v>5575</v>
      </c>
      <c r="B407" s="186">
        <v>55666689</v>
      </c>
      <c r="C407" s="20" t="s">
        <v>7571</v>
      </c>
      <c r="D407" s="186" t="s">
        <v>35</v>
      </c>
      <c r="E407" s="1156" t="s">
        <v>4352</v>
      </c>
      <c r="F407" s="710">
        <v>45593</v>
      </c>
      <c r="G407" s="711">
        <v>0.52083333333333337</v>
      </c>
      <c r="H407" s="710">
        <v>45603</v>
      </c>
      <c r="I407" s="711">
        <v>0.75</v>
      </c>
      <c r="J407" s="713" t="s">
        <v>200</v>
      </c>
      <c r="K407" s="710">
        <v>32458</v>
      </c>
      <c r="L407" s="734" t="s">
        <v>7572</v>
      </c>
      <c r="M407" s="21"/>
      <c r="N407" s="734" t="s">
        <v>7573</v>
      </c>
      <c r="O407" s="920">
        <v>43628</v>
      </c>
      <c r="P407" s="898"/>
      <c r="Q407" s="1003"/>
      <c r="R407" s="1004"/>
      <c r="S407" s="1003"/>
      <c r="T407" s="565"/>
      <c r="V407" s="550"/>
    </row>
    <row r="408" spans="1:25" ht="56.25" customHeight="1" x14ac:dyDescent="0.3">
      <c r="A408" s="4">
        <v>3085</v>
      </c>
      <c r="C408" s="186" t="s">
        <v>118</v>
      </c>
      <c r="D408" s="186" t="s">
        <v>35</v>
      </c>
      <c r="E408" s="1156" t="s">
        <v>119</v>
      </c>
      <c r="F408" s="710">
        <v>45150</v>
      </c>
      <c r="G408" s="720">
        <v>0.62986111111111109</v>
      </c>
      <c r="H408" s="725">
        <v>45171</v>
      </c>
      <c r="I408" s="720">
        <v>0.62986111111111109</v>
      </c>
      <c r="J408" s="728" t="s">
        <v>49</v>
      </c>
      <c r="K408" s="725">
        <v>31647</v>
      </c>
      <c r="L408" s="929" t="s">
        <v>120</v>
      </c>
      <c r="M408" s="19">
        <v>44176</v>
      </c>
      <c r="N408" s="929" t="s">
        <v>121</v>
      </c>
      <c r="O408" s="932">
        <v>44543</v>
      </c>
      <c r="P408" s="892">
        <v>2100</v>
      </c>
      <c r="Q408" s="196"/>
      <c r="R408" s="1002"/>
      <c r="S408" s="903" t="s">
        <v>123</v>
      </c>
      <c r="T408" s="609"/>
      <c r="U408" s="545" t="s">
        <v>124</v>
      </c>
      <c r="V408" s="555" t="s">
        <v>122</v>
      </c>
      <c r="Y408" s="531"/>
    </row>
    <row r="409" spans="1:25" ht="56.25" customHeight="1" x14ac:dyDescent="0.25">
      <c r="A409" s="20">
        <v>3059</v>
      </c>
      <c r="B409" s="20"/>
      <c r="C409" s="20" t="s">
        <v>437</v>
      </c>
      <c r="D409" s="20" t="s">
        <v>412</v>
      </c>
      <c r="E409" s="1156" t="s">
        <v>342</v>
      </c>
      <c r="F409" s="21">
        <v>45128</v>
      </c>
      <c r="G409" s="729">
        <v>0.5625</v>
      </c>
      <c r="H409" s="710">
        <v>45148</v>
      </c>
      <c r="I409" s="711">
        <v>0.58333333333333337</v>
      </c>
      <c r="J409" s="726" t="s">
        <v>438</v>
      </c>
      <c r="K409" s="19">
        <v>32437</v>
      </c>
      <c r="L409" s="921" t="s">
        <v>439</v>
      </c>
      <c r="M409" s="19">
        <v>44984</v>
      </c>
      <c r="N409" s="935" t="s">
        <v>440</v>
      </c>
      <c r="O409" s="209">
        <v>41068</v>
      </c>
      <c r="P409" s="898"/>
      <c r="Q409" s="1003"/>
      <c r="R409" s="1004"/>
      <c r="S409" s="1003"/>
      <c r="T409" s="565"/>
      <c r="U409" s="564" t="s">
        <v>441</v>
      </c>
      <c r="V409" s="550"/>
      <c r="Y409" s="531"/>
    </row>
    <row r="410" spans="1:25" ht="56.25" customHeight="1" x14ac:dyDescent="0.25">
      <c r="A410" s="186">
        <v>4476</v>
      </c>
      <c r="B410" s="186"/>
      <c r="C410" s="4" t="s">
        <v>5814</v>
      </c>
      <c r="D410" s="4" t="s">
        <v>22</v>
      </c>
      <c r="E410" s="1156" t="s">
        <v>364</v>
      </c>
      <c r="F410" s="710">
        <v>45375</v>
      </c>
      <c r="G410" s="711">
        <v>0.6875</v>
      </c>
      <c r="H410" s="710">
        <v>45376</v>
      </c>
      <c r="I410" s="711">
        <v>0.54166666666666663</v>
      </c>
      <c r="J410" s="728" t="s">
        <v>797</v>
      </c>
      <c r="K410" s="725">
        <v>36171</v>
      </c>
      <c r="L410" s="929" t="s">
        <v>5815</v>
      </c>
      <c r="M410" s="725">
        <v>42773</v>
      </c>
      <c r="N410" s="929" t="s">
        <v>5816</v>
      </c>
      <c r="O410" s="932">
        <v>43353</v>
      </c>
      <c r="P410" s="892" t="s">
        <v>4284</v>
      </c>
      <c r="Q410" s="908"/>
      <c r="R410" s="1073"/>
      <c r="S410" s="908"/>
      <c r="T410" s="550"/>
      <c r="U410" s="545" t="s">
        <v>5817</v>
      </c>
      <c r="V410" s="550"/>
      <c r="Y410" s="531"/>
    </row>
    <row r="411" spans="1:25" ht="56.25" customHeight="1" x14ac:dyDescent="0.25">
      <c r="A411" s="186">
        <v>1684</v>
      </c>
      <c r="B411" s="186">
        <v>97237736</v>
      </c>
      <c r="C411" s="186" t="s">
        <v>2355</v>
      </c>
      <c r="D411" s="186" t="s">
        <v>35</v>
      </c>
      <c r="E411" s="1156" t="s">
        <v>313</v>
      </c>
      <c r="F411" s="718">
        <v>44918</v>
      </c>
      <c r="G411" s="719">
        <v>0.72569444444444453</v>
      </c>
      <c r="H411" s="710">
        <v>44928</v>
      </c>
      <c r="I411" s="719">
        <v>0.70833333333333337</v>
      </c>
      <c r="J411" s="728" t="s">
        <v>2058</v>
      </c>
      <c r="K411" s="710">
        <v>26766</v>
      </c>
      <c r="L411" s="929">
        <v>6761278</v>
      </c>
      <c r="M411" s="21">
        <v>44069</v>
      </c>
      <c r="N411" s="926" t="s">
        <v>2356</v>
      </c>
      <c r="O411" s="927">
        <v>44481</v>
      </c>
      <c r="P411" s="892" t="s">
        <v>2357</v>
      </c>
      <c r="Q411" s="196"/>
      <c r="R411" s="1002"/>
      <c r="S411" s="196"/>
      <c r="T411" s="533">
        <v>58740</v>
      </c>
      <c r="V411" s="544"/>
      <c r="Y411" s="531"/>
    </row>
    <row r="412" spans="1:25" ht="56.25" hidden="1" customHeight="1" x14ac:dyDescent="0.25">
      <c r="A412" s="820">
        <v>339</v>
      </c>
      <c r="B412" s="820">
        <v>98917731</v>
      </c>
      <c r="C412" s="820" t="s">
        <v>3720</v>
      </c>
      <c r="D412" s="820" t="s">
        <v>2461</v>
      </c>
      <c r="E412" s="1158" t="s">
        <v>364</v>
      </c>
      <c r="F412" s="867">
        <v>44457</v>
      </c>
      <c r="G412" s="868">
        <v>0.54166666666666663</v>
      </c>
      <c r="H412" s="867">
        <v>44459</v>
      </c>
      <c r="I412" s="868">
        <v>0.54166666666666663</v>
      </c>
      <c r="J412" s="730">
        <v>2</v>
      </c>
      <c r="K412" s="796"/>
      <c r="L412" s="820"/>
      <c r="N412" s="924"/>
      <c r="O412" s="208"/>
      <c r="P412" s="1153"/>
      <c r="Q412" s="1151"/>
      <c r="R412" s="1152"/>
      <c r="S412" s="1151"/>
      <c r="T412" s="694"/>
      <c r="V412" s="694"/>
      <c r="Y412" s="531"/>
    </row>
    <row r="413" spans="1:25" ht="56.25" customHeight="1" x14ac:dyDescent="0.25">
      <c r="A413" s="1267">
        <v>4981</v>
      </c>
      <c r="B413" s="186">
        <v>99057787</v>
      </c>
      <c r="C413" s="724" t="s">
        <v>4553</v>
      </c>
      <c r="D413" s="186" t="s">
        <v>35</v>
      </c>
      <c r="E413" s="1156" t="s">
        <v>313</v>
      </c>
      <c r="F413" s="710">
        <v>45509</v>
      </c>
      <c r="G413" s="711">
        <v>0.90277777777777779</v>
      </c>
      <c r="H413" s="710">
        <v>45519</v>
      </c>
      <c r="I413" s="711">
        <v>0.33333333333333331</v>
      </c>
      <c r="J413" s="713" t="s">
        <v>200</v>
      </c>
      <c r="K413" s="710">
        <v>33485</v>
      </c>
      <c r="L413" s="734" t="s">
        <v>4554</v>
      </c>
      <c r="M413" s="21">
        <v>45156</v>
      </c>
      <c r="N413" s="734" t="s">
        <v>4555</v>
      </c>
      <c r="O413" s="920">
        <v>40163</v>
      </c>
      <c r="P413" s="898"/>
      <c r="Q413" s="1022"/>
      <c r="R413" s="1023"/>
      <c r="S413" s="1022"/>
      <c r="T413" s="624"/>
      <c r="U413" s="545" t="s">
        <v>4860</v>
      </c>
      <c r="V413" s="527"/>
      <c r="Y413" s="531"/>
    </row>
    <row r="414" spans="1:25" ht="56.25" customHeight="1" x14ac:dyDescent="0.25">
      <c r="A414" s="186">
        <v>4196</v>
      </c>
      <c r="B414" s="186">
        <v>99057787</v>
      </c>
      <c r="C414" s="724" t="s">
        <v>4553</v>
      </c>
      <c r="D414" s="186" t="s">
        <v>35</v>
      </c>
      <c r="E414" s="1156" t="s">
        <v>313</v>
      </c>
      <c r="F414" s="710">
        <v>45341</v>
      </c>
      <c r="G414" s="711">
        <v>0.625</v>
      </c>
      <c r="H414" s="710">
        <v>45349</v>
      </c>
      <c r="I414" s="711">
        <v>0.625</v>
      </c>
      <c r="J414" s="713" t="s">
        <v>113</v>
      </c>
      <c r="K414" s="710">
        <v>33485</v>
      </c>
      <c r="L414" s="734" t="s">
        <v>4554</v>
      </c>
      <c r="M414" s="21">
        <v>45156</v>
      </c>
      <c r="N414" s="734" t="s">
        <v>4555</v>
      </c>
      <c r="O414" s="920">
        <v>40163</v>
      </c>
      <c r="P414" s="898"/>
      <c r="Q414" s="1022"/>
      <c r="R414" s="1022"/>
      <c r="S414" s="1022"/>
      <c r="T414" s="624"/>
      <c r="U414" s="545" t="s">
        <v>4557</v>
      </c>
      <c r="V414" s="544"/>
      <c r="Y414" s="531"/>
    </row>
    <row r="415" spans="1:25" ht="56.25" customHeight="1" x14ac:dyDescent="0.25">
      <c r="A415" s="186">
        <v>3839</v>
      </c>
      <c r="B415" s="186">
        <v>99057787</v>
      </c>
      <c r="C415" s="724" t="s">
        <v>4553</v>
      </c>
      <c r="D415" s="186" t="s">
        <v>143</v>
      </c>
      <c r="E415" s="1156" t="s">
        <v>871</v>
      </c>
      <c r="F415" s="710">
        <v>45273</v>
      </c>
      <c r="G415" s="711">
        <v>0.75347222222222221</v>
      </c>
      <c r="H415" s="710">
        <v>45280</v>
      </c>
      <c r="I415" s="711">
        <v>0.66666666666666663</v>
      </c>
      <c r="J415" s="728" t="s">
        <v>85</v>
      </c>
      <c r="K415" s="710">
        <v>33485</v>
      </c>
      <c r="L415" s="734" t="s">
        <v>4554</v>
      </c>
      <c r="M415" s="21">
        <v>45156</v>
      </c>
      <c r="N415" s="734" t="s">
        <v>4555</v>
      </c>
      <c r="O415" s="920">
        <v>40163</v>
      </c>
      <c r="P415" s="892" t="s">
        <v>4870</v>
      </c>
      <c r="Q415" s="196"/>
      <c r="R415" s="1002"/>
      <c r="S415" s="196"/>
      <c r="T415" s="579"/>
      <c r="U415" s="545" t="s">
        <v>4557</v>
      </c>
      <c r="V415" s="544"/>
      <c r="Y415" s="531"/>
    </row>
    <row r="416" spans="1:25" ht="56.25" customHeight="1" x14ac:dyDescent="0.25">
      <c r="A416" s="186">
        <v>3612</v>
      </c>
      <c r="B416" s="186">
        <v>99057787</v>
      </c>
      <c r="C416" s="724" t="s">
        <v>4553</v>
      </c>
      <c r="D416" s="186" t="s">
        <v>193</v>
      </c>
      <c r="E416" s="1156" t="s">
        <v>194</v>
      </c>
      <c r="F416" s="710">
        <v>45231</v>
      </c>
      <c r="G416" s="711">
        <v>0.64236111111111105</v>
      </c>
      <c r="H416" s="710">
        <v>45237</v>
      </c>
      <c r="I416" s="711">
        <v>0.64583333333333337</v>
      </c>
      <c r="J416" s="728" t="s">
        <v>864</v>
      </c>
      <c r="K416" s="710">
        <v>33485</v>
      </c>
      <c r="L416" s="734" t="s">
        <v>4554</v>
      </c>
      <c r="M416" s="21">
        <v>45156</v>
      </c>
      <c r="N416" s="734" t="s">
        <v>4555</v>
      </c>
      <c r="O416" s="920">
        <v>40163</v>
      </c>
      <c r="P416" s="892" t="s">
        <v>4856</v>
      </c>
      <c r="Q416" s="196"/>
      <c r="R416" s="1017"/>
      <c r="S416" s="196"/>
      <c r="T416" s="579"/>
      <c r="U416" s="545" t="s">
        <v>4557</v>
      </c>
      <c r="V416" s="544" t="s">
        <v>4556</v>
      </c>
      <c r="Y416" s="531"/>
    </row>
    <row r="417" spans="1:25" ht="56.25" customHeight="1" x14ac:dyDescent="0.25">
      <c r="A417" s="1266">
        <v>4978</v>
      </c>
      <c r="B417" s="707">
        <v>57146157</v>
      </c>
      <c r="C417" s="735" t="s">
        <v>7237</v>
      </c>
      <c r="D417" s="735" t="s">
        <v>35</v>
      </c>
      <c r="E417" s="1156" t="s">
        <v>105</v>
      </c>
      <c r="F417" s="708">
        <v>45508</v>
      </c>
      <c r="G417" s="709">
        <v>0.69097222222222221</v>
      </c>
      <c r="H417" s="708">
        <v>45525</v>
      </c>
      <c r="I417" s="709">
        <v>0.39583333333333331</v>
      </c>
      <c r="J417" s="738" t="s">
        <v>438</v>
      </c>
      <c r="K417" s="741">
        <v>29984</v>
      </c>
      <c r="L417" s="775" t="s">
        <v>7239</v>
      </c>
      <c r="M417" s="741">
        <v>44909</v>
      </c>
      <c r="N417" s="775" t="s">
        <v>2380</v>
      </c>
      <c r="O417" s="930">
        <v>43479</v>
      </c>
      <c r="P417" s="902" t="s">
        <v>446</v>
      </c>
      <c r="Q417" s="905"/>
      <c r="R417" s="1034"/>
      <c r="S417" s="905"/>
      <c r="T417" s="575"/>
      <c r="U417" s="593" t="s">
        <v>7240</v>
      </c>
      <c r="W417" s="594"/>
    </row>
    <row r="418" spans="1:25" ht="56.25" customHeight="1" x14ac:dyDescent="0.25">
      <c r="A418" s="186">
        <v>1611</v>
      </c>
      <c r="B418" s="186"/>
      <c r="C418" s="186" t="s">
        <v>2378</v>
      </c>
      <c r="D418" s="186" t="s">
        <v>1212</v>
      </c>
      <c r="E418" s="1156" t="s">
        <v>335</v>
      </c>
      <c r="F418" s="718">
        <v>44905</v>
      </c>
      <c r="G418" s="719">
        <v>0.41666666666666669</v>
      </c>
      <c r="H418" s="710">
        <v>44922</v>
      </c>
      <c r="I418" s="719">
        <v>0.75</v>
      </c>
      <c r="J418" s="728" t="s">
        <v>2379</v>
      </c>
      <c r="K418" s="710">
        <v>29984</v>
      </c>
      <c r="L418" s="929">
        <v>6784457</v>
      </c>
      <c r="M418" s="21">
        <v>44612</v>
      </c>
      <c r="N418" s="926" t="s">
        <v>2380</v>
      </c>
      <c r="O418" s="927">
        <v>41293</v>
      </c>
      <c r="P418" s="898"/>
      <c r="Q418" s="1022"/>
      <c r="R418" s="1002"/>
      <c r="S418" s="196"/>
      <c r="T418" s="533"/>
      <c r="V418" s="544"/>
    </row>
    <row r="419" spans="1:25" ht="56.25" customHeight="1" x14ac:dyDescent="0.25">
      <c r="A419" s="4">
        <v>3158</v>
      </c>
      <c r="B419" s="186">
        <v>52833135</v>
      </c>
      <c r="C419" s="186" t="s">
        <v>41</v>
      </c>
      <c r="D419" s="186" t="s">
        <v>35</v>
      </c>
      <c r="E419" s="1156" t="s">
        <v>36</v>
      </c>
      <c r="F419" s="710">
        <v>45158</v>
      </c>
      <c r="G419" s="720">
        <v>0.84930555555555554</v>
      </c>
      <c r="H419" s="725">
        <v>45173</v>
      </c>
      <c r="I419" s="720">
        <v>0.39583333333333331</v>
      </c>
      <c r="J419" s="728" t="s">
        <v>231</v>
      </c>
      <c r="K419" s="725">
        <v>31670</v>
      </c>
      <c r="L419" s="929" t="s">
        <v>42</v>
      </c>
      <c r="M419" s="19">
        <v>44802</v>
      </c>
      <c r="N419" s="929" t="s">
        <v>43</v>
      </c>
      <c r="O419" s="932">
        <v>38885</v>
      </c>
      <c r="P419" s="892" t="s">
        <v>4014</v>
      </c>
      <c r="Q419" s="196"/>
      <c r="R419" s="1017"/>
      <c r="S419" s="196" t="s">
        <v>45</v>
      </c>
      <c r="T419" s="609"/>
      <c r="U419" s="545" t="s">
        <v>46</v>
      </c>
      <c r="V419" s="544" t="s">
        <v>44</v>
      </c>
    </row>
    <row r="420" spans="1:25" ht="56.25" customHeight="1" x14ac:dyDescent="0.25">
      <c r="A420" s="186">
        <v>4319</v>
      </c>
      <c r="B420" s="186">
        <v>58317003</v>
      </c>
      <c r="C420" s="186" t="s">
        <v>5660</v>
      </c>
      <c r="D420" s="186" t="s">
        <v>412</v>
      </c>
      <c r="E420" s="1156" t="s">
        <v>184</v>
      </c>
      <c r="F420" s="710">
        <v>45356</v>
      </c>
      <c r="G420" s="711">
        <v>0.44097222222222227</v>
      </c>
      <c r="H420" s="710">
        <v>45359</v>
      </c>
      <c r="I420" s="711">
        <v>0.5</v>
      </c>
      <c r="J420" s="728" t="s">
        <v>449</v>
      </c>
      <c r="K420" s="710">
        <v>29451</v>
      </c>
      <c r="L420" s="734" t="s">
        <v>5661</v>
      </c>
      <c r="M420" s="21">
        <v>37559</v>
      </c>
      <c r="N420" s="926" t="s">
        <v>5662</v>
      </c>
      <c r="O420" s="927">
        <v>45251</v>
      </c>
      <c r="P420" s="892" t="s">
        <v>5069</v>
      </c>
      <c r="Q420" s="884"/>
      <c r="R420" s="1008"/>
      <c r="S420" s="884"/>
      <c r="T420" s="527"/>
      <c r="U420" s="551" t="s">
        <v>333</v>
      </c>
      <c r="V420" s="527"/>
      <c r="W420" s="128"/>
    </row>
    <row r="421" spans="1:25" ht="56.25" customHeight="1" x14ac:dyDescent="0.25">
      <c r="A421" s="1267">
        <v>5454</v>
      </c>
      <c r="B421" s="186">
        <v>56934906</v>
      </c>
      <c r="C421" s="186" t="s">
        <v>7332</v>
      </c>
      <c r="D421" s="20" t="s">
        <v>35</v>
      </c>
      <c r="E421" s="1156" t="s">
        <v>570</v>
      </c>
      <c r="F421" s="21">
        <v>45569</v>
      </c>
      <c r="G421" s="729">
        <v>0.69097222222222221</v>
      </c>
      <c r="H421" s="21">
        <v>45572</v>
      </c>
      <c r="I421" s="722">
        <v>0.72222222222222221</v>
      </c>
      <c r="J421" s="730" t="s">
        <v>449</v>
      </c>
      <c r="K421" s="710">
        <v>29750</v>
      </c>
      <c r="L421" s="734" t="s">
        <v>7333</v>
      </c>
      <c r="M421" s="710"/>
      <c r="N421" s="734" t="s">
        <v>7334</v>
      </c>
      <c r="O421" s="920">
        <v>43904</v>
      </c>
      <c r="P421" s="1019" t="s">
        <v>5051</v>
      </c>
      <c r="Q421" s="196"/>
      <c r="R421" s="1002"/>
      <c r="S421" s="903" t="s">
        <v>7335</v>
      </c>
      <c r="T421" s="533"/>
      <c r="U421" s="545" t="s">
        <v>1629</v>
      </c>
      <c r="V421" s="527"/>
    </row>
    <row r="422" spans="1:25" ht="56.25" customHeight="1" x14ac:dyDescent="0.25">
      <c r="A422" s="186">
        <v>1144</v>
      </c>
      <c r="B422" s="18">
        <v>99457064</v>
      </c>
      <c r="C422" s="18" t="s">
        <v>3154</v>
      </c>
      <c r="D422" s="18" t="s">
        <v>3155</v>
      </c>
      <c r="E422" s="1156" t="s">
        <v>119</v>
      </c>
      <c r="F422" s="718">
        <v>44743</v>
      </c>
      <c r="G422" s="719">
        <v>0.67013888888888884</v>
      </c>
      <c r="H422" s="718">
        <v>44759</v>
      </c>
      <c r="I422" s="719">
        <v>0.67013888888888884</v>
      </c>
      <c r="J422" s="737" t="s">
        <v>2722</v>
      </c>
      <c r="K422" s="720"/>
      <c r="L422" s="18">
        <v>6991653</v>
      </c>
      <c r="M422" s="718">
        <v>42256</v>
      </c>
      <c r="N422" s="928" t="s">
        <v>3156</v>
      </c>
      <c r="O422" s="927">
        <v>44627</v>
      </c>
      <c r="P422" s="888">
        <f>1920</f>
        <v>1920</v>
      </c>
      <c r="Q422" s="196"/>
      <c r="R422" s="1008">
        <f>120*16</f>
        <v>1920</v>
      </c>
      <c r="S422" s="884"/>
      <c r="T422" s="527" t="s">
        <v>3157</v>
      </c>
      <c r="V422" s="554"/>
      <c r="Y422" s="531"/>
    </row>
    <row r="423" spans="1:25" s="546" customFormat="1" ht="56.25" customHeight="1" x14ac:dyDescent="0.25">
      <c r="A423" s="20">
        <v>4675</v>
      </c>
      <c r="B423" s="20"/>
      <c r="C423" s="20" t="s">
        <v>6498</v>
      </c>
      <c r="D423" s="20" t="s">
        <v>29</v>
      </c>
      <c r="E423" s="1156" t="s">
        <v>30</v>
      </c>
      <c r="F423" s="21">
        <v>45437</v>
      </c>
      <c r="G423" s="722">
        <v>0.51041666666666663</v>
      </c>
      <c r="H423" s="21">
        <v>45442</v>
      </c>
      <c r="I423" s="722">
        <v>0.91666666666666663</v>
      </c>
      <c r="J423" s="726" t="s">
        <v>399</v>
      </c>
      <c r="K423" s="21">
        <v>28820</v>
      </c>
      <c r="L423" s="721" t="s">
        <v>6499</v>
      </c>
      <c r="M423" s="708"/>
      <c r="N423" s="21" t="s">
        <v>6500</v>
      </c>
      <c r="O423" s="208">
        <v>36651</v>
      </c>
      <c r="P423" s="1026"/>
      <c r="Q423" s="1009"/>
      <c r="R423" s="1027"/>
      <c r="S423" s="1026"/>
      <c r="T423" s="569"/>
      <c r="U423" s="558"/>
      <c r="V423" s="544"/>
      <c r="W423" s="128"/>
      <c r="Y423" s="547"/>
    </row>
    <row r="424" spans="1:25" s="546" customFormat="1" ht="56.25" customHeight="1" x14ac:dyDescent="0.25">
      <c r="A424" s="186">
        <v>3223</v>
      </c>
      <c r="B424" s="18"/>
      <c r="C424" s="18" t="s">
        <v>2998</v>
      </c>
      <c r="D424" s="18" t="s">
        <v>94</v>
      </c>
      <c r="E424" s="1156" t="s">
        <v>243</v>
      </c>
      <c r="F424" s="718">
        <v>45177</v>
      </c>
      <c r="G424" s="719">
        <v>0.82291666666666663</v>
      </c>
      <c r="H424" s="718">
        <v>45184</v>
      </c>
      <c r="I424" s="719">
        <v>0.83333333333333337</v>
      </c>
      <c r="J424" s="759" t="s">
        <v>85</v>
      </c>
      <c r="K424" s="725">
        <v>35683</v>
      </c>
      <c r="L424" s="928" t="s">
        <v>4075</v>
      </c>
      <c r="M424" s="21">
        <v>44942</v>
      </c>
      <c r="N424" s="926" t="s">
        <v>2999</v>
      </c>
      <c r="O424" s="927">
        <v>42432</v>
      </c>
      <c r="P424" s="898"/>
      <c r="Q424" s="1003"/>
      <c r="R424" s="1004"/>
      <c r="S424" s="1003"/>
      <c r="T424" s="565"/>
      <c r="U424" s="545" t="s">
        <v>4076</v>
      </c>
      <c r="V424" s="554"/>
      <c r="W424" s="156"/>
      <c r="Y424" s="547"/>
    </row>
    <row r="425" spans="1:25" s="546" customFormat="1" ht="56.25" customHeight="1" x14ac:dyDescent="0.25">
      <c r="A425" s="186">
        <v>4366</v>
      </c>
      <c r="B425" s="18"/>
      <c r="C425" s="18" t="s">
        <v>2998</v>
      </c>
      <c r="D425" s="18" t="s">
        <v>22</v>
      </c>
      <c r="E425" s="1156" t="s">
        <v>2279</v>
      </c>
      <c r="F425" s="718">
        <v>44787</v>
      </c>
      <c r="G425" s="719">
        <v>0.77777777777777779</v>
      </c>
      <c r="H425" s="718">
        <v>44794</v>
      </c>
      <c r="I425" s="719">
        <v>0.77777777777777779</v>
      </c>
      <c r="J425" s="737" t="s">
        <v>1980</v>
      </c>
      <c r="K425" s="720"/>
      <c r="L425" s="18">
        <v>6995156</v>
      </c>
      <c r="M425" s="21">
        <v>44160</v>
      </c>
      <c r="N425" s="926" t="s">
        <v>2999</v>
      </c>
      <c r="O425" s="927">
        <v>42432</v>
      </c>
      <c r="P425" s="898"/>
      <c r="Q425" s="1003"/>
      <c r="R425" s="1004"/>
      <c r="S425" s="1003"/>
      <c r="T425" s="565"/>
      <c r="U425" s="545"/>
      <c r="V425" s="554"/>
      <c r="W425" s="156"/>
      <c r="Y425" s="547"/>
    </row>
    <row r="426" spans="1:25" s="546" customFormat="1" ht="56.25" customHeight="1" x14ac:dyDescent="0.25">
      <c r="A426" s="4">
        <v>1063</v>
      </c>
      <c r="B426" s="4"/>
      <c r="C426" s="4" t="s">
        <v>2998</v>
      </c>
      <c r="D426" s="4" t="s">
        <v>94</v>
      </c>
      <c r="E426" s="1156" t="s">
        <v>422</v>
      </c>
      <c r="F426" s="725">
        <v>44725</v>
      </c>
      <c r="G426" s="744">
        <v>0.45833333333333331</v>
      </c>
      <c r="H426" s="725">
        <v>44729</v>
      </c>
      <c r="I426" s="744">
        <v>0.47916666666666669</v>
      </c>
      <c r="J426" s="728" t="s">
        <v>1880</v>
      </c>
      <c r="K426" s="744"/>
      <c r="L426" s="4">
        <v>6995156</v>
      </c>
      <c r="M426" s="19">
        <v>44160</v>
      </c>
      <c r="N426" s="934" t="s">
        <v>2999</v>
      </c>
      <c r="O426" s="920">
        <v>42432</v>
      </c>
      <c r="P426" s="898"/>
      <c r="Q426" s="1003"/>
      <c r="R426" s="1004"/>
      <c r="S426" s="1003"/>
      <c r="T426" s="565"/>
      <c r="U426" s="545"/>
      <c r="V426" s="550"/>
      <c r="W426" s="156"/>
      <c r="Y426" s="547"/>
    </row>
    <row r="427" spans="1:25" s="546" customFormat="1" ht="56.25" customHeight="1" x14ac:dyDescent="0.25">
      <c r="A427" s="707">
        <v>4443</v>
      </c>
      <c r="B427" s="707">
        <v>29188620</v>
      </c>
      <c r="C427" s="707" t="s">
        <v>5247</v>
      </c>
      <c r="D427" s="707" t="s">
        <v>94</v>
      </c>
      <c r="E427" s="1157" t="s">
        <v>95</v>
      </c>
      <c r="F427" s="708">
        <v>45319</v>
      </c>
      <c r="G427" s="709">
        <v>0.70833333333333337</v>
      </c>
      <c r="H427" s="708">
        <v>45332</v>
      </c>
      <c r="I427" s="709">
        <v>0.75</v>
      </c>
      <c r="J427" s="751" t="s">
        <v>5422</v>
      </c>
      <c r="K427" s="741">
        <v>26688</v>
      </c>
      <c r="L427" s="775" t="s">
        <v>5248</v>
      </c>
      <c r="M427" s="741">
        <v>44461</v>
      </c>
      <c r="N427" s="933" t="s">
        <v>5249</v>
      </c>
      <c r="O427" s="930">
        <v>38761</v>
      </c>
      <c r="P427" s="902" t="s">
        <v>5423</v>
      </c>
      <c r="Q427" s="881"/>
      <c r="R427" s="1006"/>
      <c r="S427" s="881"/>
      <c r="T427" s="541"/>
      <c r="U427" s="593" t="s">
        <v>5250</v>
      </c>
      <c r="V427" s="592"/>
      <c r="W427" s="594"/>
      <c r="Y427" s="547"/>
    </row>
    <row r="428" spans="1:25" s="546" customFormat="1" ht="56.25" customHeight="1" x14ac:dyDescent="0.25">
      <c r="A428" s="707">
        <v>4067</v>
      </c>
      <c r="B428" s="735">
        <v>29188620</v>
      </c>
      <c r="C428" s="707" t="s">
        <v>5247</v>
      </c>
      <c r="D428" s="707" t="s">
        <v>193</v>
      </c>
      <c r="E428" s="1157" t="s">
        <v>364</v>
      </c>
      <c r="F428" s="708">
        <v>45313</v>
      </c>
      <c r="G428" s="709">
        <v>0.69444444444444453</v>
      </c>
      <c r="H428" s="708">
        <v>45319</v>
      </c>
      <c r="I428" s="709">
        <v>0.70833333333333337</v>
      </c>
      <c r="J428" s="751" t="s">
        <v>864</v>
      </c>
      <c r="K428" s="741">
        <v>26688</v>
      </c>
      <c r="L428" s="775" t="s">
        <v>5248</v>
      </c>
      <c r="M428" s="741">
        <v>44461</v>
      </c>
      <c r="N428" s="933" t="s">
        <v>5249</v>
      </c>
      <c r="O428" s="930">
        <v>38761</v>
      </c>
      <c r="P428" s="902" t="s">
        <v>4870</v>
      </c>
      <c r="Q428" s="881"/>
      <c r="R428" s="1037"/>
      <c r="S428" s="881"/>
      <c r="T428" s="541"/>
      <c r="U428" s="593" t="s">
        <v>5250</v>
      </c>
      <c r="V428" s="592"/>
      <c r="W428" s="594"/>
      <c r="Y428" s="547"/>
    </row>
    <row r="429" spans="1:25" ht="56.25" customHeight="1" x14ac:dyDescent="0.25">
      <c r="A429" s="20">
        <v>4245</v>
      </c>
      <c r="B429" s="20">
        <v>21474183</v>
      </c>
      <c r="C429" s="1" t="s">
        <v>5567</v>
      </c>
      <c r="D429" s="20" t="s">
        <v>35</v>
      </c>
      <c r="E429" s="1156" t="s">
        <v>507</v>
      </c>
      <c r="F429" s="21">
        <v>45348</v>
      </c>
      <c r="G429" s="729">
        <v>0.6875</v>
      </c>
      <c r="H429" s="21">
        <v>45352</v>
      </c>
      <c r="I429" s="722">
        <v>0.54166666666666663</v>
      </c>
      <c r="J429" s="726" t="s">
        <v>5581</v>
      </c>
      <c r="K429" s="19">
        <v>32016</v>
      </c>
      <c r="L429" s="921" t="s">
        <v>5568</v>
      </c>
      <c r="M429" s="741">
        <v>45226</v>
      </c>
      <c r="N429" s="19" t="s">
        <v>5569</v>
      </c>
      <c r="O429" s="209">
        <v>40057</v>
      </c>
      <c r="P429" s="1026"/>
      <c r="Q429" s="1009"/>
      <c r="R429" s="1027"/>
      <c r="S429" s="1009"/>
      <c r="T429" s="569"/>
      <c r="U429" s="545" t="s">
        <v>5570</v>
      </c>
      <c r="V429" s="544"/>
    </row>
    <row r="430" spans="1:25" s="546" customFormat="1" ht="56.25" customHeight="1" x14ac:dyDescent="0.25">
      <c r="A430" s="20">
        <v>4241</v>
      </c>
      <c r="B430" s="20">
        <v>21474183</v>
      </c>
      <c r="C430" s="1" t="s">
        <v>5567</v>
      </c>
      <c r="D430" s="20" t="s">
        <v>29</v>
      </c>
      <c r="E430" s="1156" t="s">
        <v>205</v>
      </c>
      <c r="F430" s="21">
        <v>45347</v>
      </c>
      <c r="G430" s="729">
        <v>0.70833333333333337</v>
      </c>
      <c r="H430" s="21">
        <v>45348</v>
      </c>
      <c r="I430" s="722">
        <v>0.6875</v>
      </c>
      <c r="J430" s="726" t="s">
        <v>992</v>
      </c>
      <c r="K430" s="19">
        <v>32016</v>
      </c>
      <c r="L430" s="921" t="s">
        <v>5568</v>
      </c>
      <c r="M430" s="741">
        <v>45226</v>
      </c>
      <c r="N430" s="19" t="s">
        <v>5569</v>
      </c>
      <c r="O430" s="209">
        <v>40057</v>
      </c>
      <c r="P430" s="1026"/>
      <c r="Q430" s="1009"/>
      <c r="R430" s="1027"/>
      <c r="S430" s="1009"/>
      <c r="T430" s="569"/>
      <c r="U430" s="545" t="s">
        <v>5570</v>
      </c>
      <c r="V430" s="544"/>
      <c r="W430" s="156"/>
      <c r="Y430" s="547"/>
    </row>
    <row r="431" spans="1:25" ht="56.25" customHeight="1" x14ac:dyDescent="0.25">
      <c r="A431" s="4">
        <v>2883</v>
      </c>
      <c r="B431" s="4">
        <v>93134978</v>
      </c>
      <c r="C431" s="186" t="s">
        <v>771</v>
      </c>
      <c r="D431" s="186" t="s">
        <v>35</v>
      </c>
      <c r="E431" s="1156" t="s">
        <v>119</v>
      </c>
      <c r="F431" s="710">
        <v>45106</v>
      </c>
      <c r="G431" s="711">
        <v>0.44305555555555554</v>
      </c>
      <c r="H431" s="710">
        <v>45116</v>
      </c>
      <c r="I431" s="711">
        <v>0.5</v>
      </c>
      <c r="J431" s="728" t="s">
        <v>200</v>
      </c>
      <c r="K431" s="725">
        <v>31825</v>
      </c>
      <c r="L431" s="929" t="s">
        <v>772</v>
      </c>
      <c r="M431" s="19">
        <v>42104</v>
      </c>
      <c r="N431" s="929" t="s">
        <v>773</v>
      </c>
      <c r="O431" s="932">
        <v>40185</v>
      </c>
      <c r="P431" s="902">
        <v>1350</v>
      </c>
      <c r="Q431" s="908"/>
      <c r="T431" s="599"/>
      <c r="U431" s="545" t="s">
        <v>774</v>
      </c>
    </row>
    <row r="432" spans="1:25" s="546" customFormat="1" ht="56.25" hidden="1" customHeight="1" x14ac:dyDescent="0.25">
      <c r="A432" s="3">
        <v>213</v>
      </c>
      <c r="B432" s="1"/>
      <c r="C432" s="1" t="s">
        <v>3580</v>
      </c>
      <c r="D432" s="3" t="s">
        <v>412</v>
      </c>
      <c r="E432" s="1158" t="s">
        <v>131</v>
      </c>
      <c r="F432" s="19">
        <v>44620</v>
      </c>
      <c r="G432" s="796">
        <v>0.5</v>
      </c>
      <c r="H432" s="19">
        <v>44627</v>
      </c>
      <c r="I432" s="796">
        <v>0.5</v>
      </c>
      <c r="J432" s="730"/>
      <c r="K432" s="796"/>
      <c r="L432" s="1"/>
      <c r="M432" s="19"/>
      <c r="N432" s="924"/>
      <c r="O432" s="208"/>
      <c r="P432" s="1107"/>
      <c r="Q432" s="1039"/>
      <c r="R432" s="1044"/>
      <c r="S432" s="1039"/>
      <c r="T432" s="555"/>
      <c r="U432" s="545"/>
      <c r="V432" s="555" t="s">
        <v>3512</v>
      </c>
      <c r="W432" s="156"/>
      <c r="Y432" s="547"/>
    </row>
    <row r="433" spans="1:25" s="546" customFormat="1" ht="56.25" customHeight="1" x14ac:dyDescent="0.25">
      <c r="A433" s="186">
        <v>5704</v>
      </c>
      <c r="B433" s="4">
        <v>20214604</v>
      </c>
      <c r="C433" s="4" t="s">
        <v>1809</v>
      </c>
      <c r="D433" s="186" t="s">
        <v>292</v>
      </c>
      <c r="E433" s="1156" t="s">
        <v>7314</v>
      </c>
      <c r="F433" s="710">
        <v>45611</v>
      </c>
      <c r="G433" s="711">
        <v>0.77083333333333337</v>
      </c>
      <c r="H433" s="710">
        <v>45636</v>
      </c>
      <c r="I433" s="711">
        <v>0.77083333333333337</v>
      </c>
      <c r="J433" s="728" t="s">
        <v>8120</v>
      </c>
      <c r="K433" s="710">
        <v>33287</v>
      </c>
      <c r="L433" s="734" t="s">
        <v>221</v>
      </c>
      <c r="M433" s="19">
        <v>44714</v>
      </c>
      <c r="N433" s="734" t="s">
        <v>222</v>
      </c>
      <c r="O433" s="920">
        <v>40119</v>
      </c>
      <c r="P433" s="1019" t="s">
        <v>8263</v>
      </c>
      <c r="Q433" s="998" t="s">
        <v>8264</v>
      </c>
      <c r="R433" s="1002"/>
      <c r="S433" s="196" t="s">
        <v>7469</v>
      </c>
      <c r="T433" s="579"/>
      <c r="U433" s="545" t="s">
        <v>141</v>
      </c>
      <c r="V433" s="544"/>
      <c r="W433" s="156"/>
      <c r="Y433" s="547"/>
    </row>
    <row r="434" spans="1:25" ht="51.75" customHeight="1" x14ac:dyDescent="0.25">
      <c r="A434" s="186">
        <v>5540</v>
      </c>
      <c r="B434" s="4">
        <v>20214604</v>
      </c>
      <c r="C434" s="4" t="s">
        <v>1809</v>
      </c>
      <c r="D434" s="186" t="s">
        <v>292</v>
      </c>
      <c r="E434" s="1156" t="s">
        <v>7314</v>
      </c>
      <c r="F434" s="710">
        <v>45582</v>
      </c>
      <c r="G434" s="711">
        <v>0.77083333333333337</v>
      </c>
      <c r="H434" s="710">
        <v>45611</v>
      </c>
      <c r="I434" s="711">
        <v>0.77083333333333337</v>
      </c>
      <c r="J434" s="728" t="s">
        <v>7601</v>
      </c>
      <c r="K434" s="710">
        <v>33287</v>
      </c>
      <c r="L434" s="734" t="s">
        <v>221</v>
      </c>
      <c r="M434" s="19">
        <v>44714</v>
      </c>
      <c r="N434" s="734" t="s">
        <v>222</v>
      </c>
      <c r="O434" s="920">
        <v>40119</v>
      </c>
      <c r="P434" s="1019" t="s">
        <v>7602</v>
      </c>
      <c r="Q434" s="998" t="s">
        <v>8001</v>
      </c>
      <c r="R434" s="1002"/>
      <c r="S434" s="196" t="s">
        <v>7469</v>
      </c>
      <c r="T434" s="579"/>
      <c r="U434" s="545" t="s">
        <v>141</v>
      </c>
      <c r="V434" s="544"/>
    </row>
    <row r="435" spans="1:25" s="546" customFormat="1" ht="56.25" customHeight="1" x14ac:dyDescent="0.25">
      <c r="A435" s="186">
        <v>5535</v>
      </c>
      <c r="B435" s="4">
        <v>20214604</v>
      </c>
      <c r="C435" s="4" t="s">
        <v>1809</v>
      </c>
      <c r="D435" s="186" t="s">
        <v>292</v>
      </c>
      <c r="E435" s="1156" t="s">
        <v>5483</v>
      </c>
      <c r="F435" s="710">
        <v>45582</v>
      </c>
      <c r="G435" s="711">
        <v>0.58333333333333337</v>
      </c>
      <c r="H435" s="710">
        <v>45582</v>
      </c>
      <c r="I435" s="711">
        <v>0.77083333333333337</v>
      </c>
      <c r="J435" s="728" t="s">
        <v>7458</v>
      </c>
      <c r="K435" s="710">
        <v>33287</v>
      </c>
      <c r="L435" s="734" t="s">
        <v>221</v>
      </c>
      <c r="M435" s="19">
        <v>44714</v>
      </c>
      <c r="N435" s="734" t="s">
        <v>222</v>
      </c>
      <c r="O435" s="920">
        <v>40119</v>
      </c>
      <c r="P435" s="1019" t="s">
        <v>7457</v>
      </c>
      <c r="Q435" s="998" t="s">
        <v>7456</v>
      </c>
      <c r="R435" s="1002"/>
      <c r="S435" s="196" t="s">
        <v>7469</v>
      </c>
      <c r="T435" s="579"/>
      <c r="U435" s="545" t="s">
        <v>141</v>
      </c>
      <c r="V435" s="544"/>
      <c r="W435" s="156"/>
      <c r="Y435" s="547"/>
    </row>
    <row r="436" spans="1:25" ht="54" customHeight="1" x14ac:dyDescent="0.25">
      <c r="A436" s="1267">
        <v>5469</v>
      </c>
      <c r="B436" s="4">
        <v>20214604</v>
      </c>
      <c r="C436" s="4" t="s">
        <v>1809</v>
      </c>
      <c r="D436" s="186" t="s">
        <v>292</v>
      </c>
      <c r="E436" s="1156" t="s">
        <v>7314</v>
      </c>
      <c r="F436" s="710">
        <v>45572</v>
      </c>
      <c r="G436" s="711">
        <v>0.58333333333333337</v>
      </c>
      <c r="H436" s="710">
        <v>45582</v>
      </c>
      <c r="I436" s="711">
        <v>0.33333333333333331</v>
      </c>
      <c r="J436" s="728" t="s">
        <v>7458</v>
      </c>
      <c r="K436" s="710">
        <v>33287</v>
      </c>
      <c r="L436" s="734" t="s">
        <v>221</v>
      </c>
      <c r="M436" s="19">
        <v>44714</v>
      </c>
      <c r="N436" s="734" t="s">
        <v>222</v>
      </c>
      <c r="O436" s="920">
        <v>40119</v>
      </c>
      <c r="P436" s="1019" t="s">
        <v>7457</v>
      </c>
      <c r="Q436" s="998" t="s">
        <v>7456</v>
      </c>
      <c r="R436" s="1002"/>
      <c r="S436" s="196"/>
      <c r="T436" s="579"/>
      <c r="U436" s="545" t="s">
        <v>141</v>
      </c>
      <c r="V436" s="544"/>
    </row>
    <row r="437" spans="1:25" s="546" customFormat="1" ht="56.25" customHeight="1" x14ac:dyDescent="0.25">
      <c r="A437" s="1267">
        <v>5414</v>
      </c>
      <c r="B437" s="4">
        <v>20214604</v>
      </c>
      <c r="C437" s="4" t="s">
        <v>1809</v>
      </c>
      <c r="D437" s="186" t="s">
        <v>292</v>
      </c>
      <c r="E437" s="1156" t="s">
        <v>7314</v>
      </c>
      <c r="F437" s="725">
        <v>45564</v>
      </c>
      <c r="G437" s="720">
        <v>0.58333333333333337</v>
      </c>
      <c r="H437" s="725">
        <v>45572</v>
      </c>
      <c r="I437" s="711">
        <v>0.58333333333333337</v>
      </c>
      <c r="J437" s="728" t="s">
        <v>113</v>
      </c>
      <c r="K437" s="710">
        <v>33287</v>
      </c>
      <c r="L437" s="734" t="s">
        <v>221</v>
      </c>
      <c r="M437" s="19">
        <v>44714</v>
      </c>
      <c r="N437" s="734" t="s">
        <v>222</v>
      </c>
      <c r="O437" s="920">
        <v>40119</v>
      </c>
      <c r="P437" s="1019" t="s">
        <v>7352</v>
      </c>
      <c r="Q437" s="1007"/>
      <c r="R437" s="1002"/>
      <c r="S437" s="196" t="s">
        <v>640</v>
      </c>
      <c r="T437" s="579"/>
      <c r="U437" s="545" t="s">
        <v>141</v>
      </c>
      <c r="V437" s="544"/>
      <c r="W437" s="156"/>
      <c r="Y437" s="547"/>
    </row>
    <row r="438" spans="1:25" s="546" customFormat="1" ht="34.5" customHeight="1" x14ac:dyDescent="0.25">
      <c r="A438" s="1267">
        <v>4905</v>
      </c>
      <c r="B438" s="186">
        <v>20214604</v>
      </c>
      <c r="C438" s="4" t="s">
        <v>1809</v>
      </c>
      <c r="D438" s="186" t="s">
        <v>35</v>
      </c>
      <c r="E438" s="1156" t="s">
        <v>171</v>
      </c>
      <c r="F438" s="725">
        <v>45495</v>
      </c>
      <c r="G438" s="720">
        <v>0.84375</v>
      </c>
      <c r="H438" s="725">
        <v>45499</v>
      </c>
      <c r="I438" s="711">
        <v>0.83333333333333337</v>
      </c>
      <c r="J438" s="728" t="s">
        <v>642</v>
      </c>
      <c r="K438" s="710">
        <v>33287</v>
      </c>
      <c r="L438" s="734" t="s">
        <v>221</v>
      </c>
      <c r="M438" s="19">
        <v>44714</v>
      </c>
      <c r="N438" s="734" t="s">
        <v>222</v>
      </c>
      <c r="O438" s="920">
        <v>40119</v>
      </c>
      <c r="P438" s="998" t="s">
        <v>7285</v>
      </c>
      <c r="Q438" s="196"/>
      <c r="R438" s="1002"/>
      <c r="S438" s="196"/>
      <c r="T438" s="579"/>
      <c r="U438" s="528" t="s">
        <v>5899</v>
      </c>
      <c r="V438" s="527"/>
      <c r="W438" s="529"/>
      <c r="Y438" s="547"/>
    </row>
    <row r="439" spans="1:25" s="546" customFormat="1" ht="56.25" customHeight="1" x14ac:dyDescent="0.25">
      <c r="A439" s="1267">
        <v>6189</v>
      </c>
      <c r="B439" s="4">
        <v>20214604</v>
      </c>
      <c r="C439" s="186" t="s">
        <v>1809</v>
      </c>
      <c r="D439" s="186" t="s">
        <v>35</v>
      </c>
      <c r="E439" s="1156" t="s">
        <v>178</v>
      </c>
      <c r="F439" s="725">
        <v>45460</v>
      </c>
      <c r="G439" s="720">
        <v>0.45833333333333331</v>
      </c>
      <c r="H439" s="725">
        <v>45463</v>
      </c>
      <c r="I439" s="711">
        <v>0.83333333333333337</v>
      </c>
      <c r="J439" s="728" t="s">
        <v>449</v>
      </c>
      <c r="K439" s="710">
        <v>33287</v>
      </c>
      <c r="L439" s="734" t="s">
        <v>221</v>
      </c>
      <c r="M439" s="19">
        <v>44714</v>
      </c>
      <c r="N439" s="734" t="s">
        <v>222</v>
      </c>
      <c r="O439" s="920">
        <v>40119</v>
      </c>
      <c r="P439" s="892" t="s">
        <v>6923</v>
      </c>
      <c r="Q439" s="196"/>
      <c r="R439" s="1017"/>
      <c r="S439" s="196" t="s">
        <v>724</v>
      </c>
      <c r="T439" s="533"/>
      <c r="U439" s="545" t="s">
        <v>141</v>
      </c>
      <c r="V439" s="544"/>
      <c r="W439" s="156"/>
      <c r="Y439" s="547"/>
    </row>
    <row r="440" spans="1:25" s="546" customFormat="1" ht="56.25" customHeight="1" x14ac:dyDescent="0.25">
      <c r="A440" s="186" t="s">
        <v>5857</v>
      </c>
      <c r="B440" s="4">
        <v>20214604</v>
      </c>
      <c r="C440" s="4" t="s">
        <v>1809</v>
      </c>
      <c r="D440" s="186" t="s">
        <v>59</v>
      </c>
      <c r="E440" s="1156" t="s">
        <v>5988</v>
      </c>
      <c r="F440" s="725">
        <v>45391</v>
      </c>
      <c r="G440" s="720">
        <v>0.95833333333333337</v>
      </c>
      <c r="H440" s="725">
        <v>45397</v>
      </c>
      <c r="I440" s="711">
        <v>0.83333333333333337</v>
      </c>
      <c r="J440" s="728" t="s">
        <v>864</v>
      </c>
      <c r="K440" s="710">
        <v>33287</v>
      </c>
      <c r="L440" s="734" t="s">
        <v>221</v>
      </c>
      <c r="M440" s="19">
        <v>44714</v>
      </c>
      <c r="N440" s="734" t="s">
        <v>222</v>
      </c>
      <c r="O440" s="920">
        <v>40119</v>
      </c>
      <c r="P440" s="892" t="s">
        <v>4913</v>
      </c>
      <c r="Q440" s="196"/>
      <c r="R440" s="1002"/>
      <c r="S440" s="196"/>
      <c r="T440" s="533"/>
      <c r="U440" s="545" t="s">
        <v>141</v>
      </c>
      <c r="V440" s="544"/>
      <c r="W440" s="156"/>
    </row>
    <row r="441" spans="1:25" ht="56.25" customHeight="1" x14ac:dyDescent="0.25">
      <c r="A441" s="186">
        <v>4463</v>
      </c>
      <c r="B441" s="186">
        <v>20214604</v>
      </c>
      <c r="C441" s="4" t="s">
        <v>1809</v>
      </c>
      <c r="D441" s="186" t="s">
        <v>143</v>
      </c>
      <c r="E441" s="1156" t="s">
        <v>144</v>
      </c>
      <c r="F441" s="725">
        <v>45378</v>
      </c>
      <c r="G441" s="720">
        <v>0.91666666666666663</v>
      </c>
      <c r="H441" s="725">
        <v>45380</v>
      </c>
      <c r="I441" s="711">
        <v>0.95833333333333337</v>
      </c>
      <c r="J441" s="728" t="s">
        <v>330</v>
      </c>
      <c r="K441" s="710">
        <v>33287</v>
      </c>
      <c r="L441" s="734" t="s">
        <v>221</v>
      </c>
      <c r="M441" s="19">
        <v>44714</v>
      </c>
      <c r="N441" s="734" t="s">
        <v>222</v>
      </c>
      <c r="O441" s="920">
        <v>40119</v>
      </c>
      <c r="P441" s="892" t="s">
        <v>4863</v>
      </c>
      <c r="Q441" s="196"/>
      <c r="R441" s="1002"/>
      <c r="S441" s="196"/>
      <c r="T441" s="606" t="s">
        <v>5513</v>
      </c>
      <c r="U441" s="545" t="s">
        <v>141</v>
      </c>
      <c r="V441" s="544"/>
      <c r="Y441" s="546"/>
    </row>
    <row r="442" spans="1:25" ht="56.25" customHeight="1" x14ac:dyDescent="0.25">
      <c r="A442" s="186">
        <v>4235</v>
      </c>
      <c r="B442" s="186">
        <v>20214604</v>
      </c>
      <c r="C442" s="4" t="s">
        <v>1809</v>
      </c>
      <c r="D442" s="186" t="s">
        <v>412</v>
      </c>
      <c r="E442" s="1156" t="s">
        <v>184</v>
      </c>
      <c r="F442" s="725">
        <v>45345</v>
      </c>
      <c r="G442" s="720">
        <v>0.75</v>
      </c>
      <c r="H442" s="725">
        <v>45348</v>
      </c>
      <c r="I442" s="711">
        <v>0.79166666666666663</v>
      </c>
      <c r="J442" s="728" t="s">
        <v>449</v>
      </c>
      <c r="K442" s="710">
        <v>33287</v>
      </c>
      <c r="L442" s="734" t="s">
        <v>221</v>
      </c>
      <c r="M442" s="19">
        <v>44714</v>
      </c>
      <c r="N442" s="734" t="s">
        <v>222</v>
      </c>
      <c r="O442" s="920">
        <v>40119</v>
      </c>
      <c r="P442" s="892" t="s">
        <v>4841</v>
      </c>
      <c r="Q442" s="196"/>
      <c r="R442" s="1002"/>
      <c r="S442" s="196" t="s">
        <v>5524</v>
      </c>
      <c r="T442" s="630" t="s">
        <v>5513</v>
      </c>
      <c r="U442" s="545" t="s">
        <v>141</v>
      </c>
      <c r="V442" s="544">
        <v>66621</v>
      </c>
      <c r="Y442" s="546"/>
    </row>
    <row r="443" spans="1:25" ht="56.25" customHeight="1" x14ac:dyDescent="0.25">
      <c r="A443" s="186">
        <v>3991</v>
      </c>
      <c r="B443" s="186">
        <v>20214604</v>
      </c>
      <c r="C443" s="4" t="s">
        <v>1809</v>
      </c>
      <c r="D443" s="186" t="s">
        <v>292</v>
      </c>
      <c r="E443" s="1156" t="s">
        <v>138</v>
      </c>
      <c r="F443" s="725">
        <v>45297</v>
      </c>
      <c r="G443" s="720">
        <v>0.89583333333333337</v>
      </c>
      <c r="H443" s="725">
        <v>45299</v>
      </c>
      <c r="I443" s="711">
        <v>0.58333333333333337</v>
      </c>
      <c r="J443" s="728" t="s">
        <v>330</v>
      </c>
      <c r="K443" s="710">
        <v>33287</v>
      </c>
      <c r="L443" s="734" t="s">
        <v>221</v>
      </c>
      <c r="M443" s="19">
        <v>44714</v>
      </c>
      <c r="N443" s="734" t="s">
        <v>222</v>
      </c>
      <c r="O443" s="920">
        <v>40119</v>
      </c>
      <c r="P443" s="892" t="s">
        <v>4863</v>
      </c>
      <c r="Q443" s="196"/>
      <c r="R443" s="1002"/>
      <c r="S443" s="196"/>
      <c r="T443" s="579"/>
      <c r="U443" s="545" t="s">
        <v>141</v>
      </c>
      <c r="V443" s="544" t="s">
        <v>5105</v>
      </c>
      <c r="Y443" s="546"/>
    </row>
    <row r="444" spans="1:25" s="546" customFormat="1" ht="56.25" customHeight="1" x14ac:dyDescent="0.25">
      <c r="A444" s="186">
        <v>3789</v>
      </c>
      <c r="B444" s="4">
        <v>20214604</v>
      </c>
      <c r="C444" s="4" t="s">
        <v>1809</v>
      </c>
      <c r="D444" s="186" t="s">
        <v>4365</v>
      </c>
      <c r="E444" s="1156" t="s">
        <v>4366</v>
      </c>
      <c r="F444" s="725">
        <v>45261</v>
      </c>
      <c r="G444" s="720">
        <v>0.8125</v>
      </c>
      <c r="H444" s="725">
        <v>45265</v>
      </c>
      <c r="I444" s="711">
        <v>0.70833333333333337</v>
      </c>
      <c r="J444" s="728" t="s">
        <v>4793</v>
      </c>
      <c r="K444" s="710">
        <v>33287</v>
      </c>
      <c r="L444" s="734" t="s">
        <v>221</v>
      </c>
      <c r="M444" s="19">
        <v>44714</v>
      </c>
      <c r="N444" s="734" t="s">
        <v>222</v>
      </c>
      <c r="O444" s="920">
        <v>40119</v>
      </c>
      <c r="P444" s="892">
        <v>210</v>
      </c>
      <c r="Q444" s="196"/>
      <c r="R444" s="1002"/>
      <c r="S444" s="196"/>
      <c r="T444" s="579"/>
      <c r="U444" s="545" t="s">
        <v>141</v>
      </c>
      <c r="V444" s="544" t="s">
        <v>4790</v>
      </c>
      <c r="W444" s="156"/>
    </row>
    <row r="445" spans="1:25" s="546" customFormat="1" ht="41.25" customHeight="1" x14ac:dyDescent="0.25">
      <c r="A445" s="186">
        <v>3773</v>
      </c>
      <c r="B445" s="4">
        <v>20214604</v>
      </c>
      <c r="C445" s="4" t="s">
        <v>1809</v>
      </c>
      <c r="D445" s="186" t="s">
        <v>35</v>
      </c>
      <c r="E445" s="1156" t="s">
        <v>171</v>
      </c>
      <c r="F445" s="725">
        <v>45254</v>
      </c>
      <c r="G445" s="720">
        <v>0.79166666666666663</v>
      </c>
      <c r="H445" s="725">
        <v>45256</v>
      </c>
      <c r="I445" s="711">
        <v>0.79166666666666663</v>
      </c>
      <c r="J445" s="728" t="s">
        <v>330</v>
      </c>
      <c r="K445" s="710">
        <v>33287</v>
      </c>
      <c r="L445" s="734" t="s">
        <v>221</v>
      </c>
      <c r="M445" s="19">
        <v>44714</v>
      </c>
      <c r="N445" s="734" t="s">
        <v>222</v>
      </c>
      <c r="O445" s="920">
        <v>40119</v>
      </c>
      <c r="P445" s="892">
        <f>70*2</f>
        <v>140</v>
      </c>
      <c r="Q445" s="196"/>
      <c r="R445" s="1002"/>
      <c r="S445" s="196"/>
      <c r="T445" s="579"/>
      <c r="U445" s="545" t="s">
        <v>141</v>
      </c>
      <c r="V445" s="544"/>
      <c r="W445" s="156"/>
    </row>
    <row r="446" spans="1:25" ht="41.25" customHeight="1" x14ac:dyDescent="0.25">
      <c r="A446" s="186">
        <v>3173</v>
      </c>
      <c r="B446" s="4">
        <v>20214604</v>
      </c>
      <c r="C446" s="186" t="s">
        <v>1809</v>
      </c>
      <c r="D446" s="186" t="s">
        <v>235</v>
      </c>
      <c r="E446" s="1156" t="s">
        <v>370</v>
      </c>
      <c r="F446" s="725">
        <v>45167</v>
      </c>
      <c r="G446" s="720">
        <v>0.66666666666666663</v>
      </c>
      <c r="H446" s="710">
        <v>45169</v>
      </c>
      <c r="I446" s="711">
        <v>0.66666666666666663</v>
      </c>
      <c r="J446" s="728" t="s">
        <v>330</v>
      </c>
      <c r="K446" s="710">
        <v>33287</v>
      </c>
      <c r="L446" s="734" t="s">
        <v>221</v>
      </c>
      <c r="M446" s="19">
        <v>44714</v>
      </c>
      <c r="N446" s="734" t="s">
        <v>222</v>
      </c>
      <c r="O446" s="920">
        <v>40119</v>
      </c>
      <c r="P446" s="892">
        <v>240</v>
      </c>
      <c r="R446" s="1017"/>
      <c r="S446" s="196"/>
      <c r="T446" s="579"/>
      <c r="U446" s="545" t="s">
        <v>141</v>
      </c>
      <c r="V446" s="544"/>
      <c r="Y446" s="531"/>
    </row>
    <row r="447" spans="1:25" ht="60.75" customHeight="1" x14ac:dyDescent="0.25">
      <c r="A447" s="186">
        <v>2121</v>
      </c>
      <c r="B447" s="4">
        <v>20214604</v>
      </c>
      <c r="C447" s="186" t="s">
        <v>1809</v>
      </c>
      <c r="D447" s="186" t="s">
        <v>22</v>
      </c>
      <c r="E447" s="1156" t="s">
        <v>23</v>
      </c>
      <c r="F447" s="725">
        <v>44992</v>
      </c>
      <c r="G447" s="720">
        <v>0.66666666666666663</v>
      </c>
      <c r="H447" s="725">
        <v>44999</v>
      </c>
      <c r="I447" s="720">
        <v>0.66666666666666663</v>
      </c>
      <c r="J447" s="728" t="s">
        <v>1810</v>
      </c>
      <c r="K447" s="710">
        <v>33287</v>
      </c>
      <c r="L447" s="929" t="s">
        <v>221</v>
      </c>
      <c r="M447" s="19">
        <v>44714</v>
      </c>
      <c r="N447" s="734" t="s">
        <v>222</v>
      </c>
      <c r="O447" s="920">
        <v>40119</v>
      </c>
      <c r="P447" s="892" t="s">
        <v>1811</v>
      </c>
      <c r="R447" s="1002"/>
      <c r="S447" s="196">
        <v>68730</v>
      </c>
      <c r="T447" s="579"/>
      <c r="U447" s="545" t="s">
        <v>141</v>
      </c>
      <c r="V447" s="544"/>
      <c r="W447" s="599"/>
      <c r="Y447" s="531"/>
    </row>
    <row r="448" spans="1:25" s="546" customFormat="1" ht="56.25" customHeight="1" x14ac:dyDescent="0.25">
      <c r="A448" s="186">
        <v>2117</v>
      </c>
      <c r="B448" s="4">
        <v>20214604</v>
      </c>
      <c r="C448" s="186" t="s">
        <v>1809</v>
      </c>
      <c r="D448" s="4" t="s">
        <v>412</v>
      </c>
      <c r="E448" s="1156" t="s">
        <v>131</v>
      </c>
      <c r="F448" s="725">
        <v>44991</v>
      </c>
      <c r="G448" s="720">
        <v>0.58333333333333337</v>
      </c>
      <c r="H448" s="725">
        <v>44992</v>
      </c>
      <c r="I448" s="720">
        <v>0.66666666666666663</v>
      </c>
      <c r="J448" s="728" t="s">
        <v>1886</v>
      </c>
      <c r="K448" s="710">
        <v>33287</v>
      </c>
      <c r="L448" s="929" t="s">
        <v>221</v>
      </c>
      <c r="M448" s="19">
        <v>44714</v>
      </c>
      <c r="N448" s="734" t="s">
        <v>222</v>
      </c>
      <c r="O448" s="920">
        <v>40119</v>
      </c>
      <c r="P448" s="892"/>
      <c r="Q448" s="196"/>
      <c r="R448" s="1002"/>
      <c r="S448" s="196"/>
      <c r="T448" s="579"/>
      <c r="U448" s="545"/>
      <c r="V448" s="544" t="s">
        <v>1887</v>
      </c>
      <c r="W448" s="156"/>
      <c r="Y448" s="573"/>
    </row>
    <row r="449" spans="1:25" ht="56.25" customHeight="1" x14ac:dyDescent="0.25">
      <c r="A449" s="4">
        <v>1816</v>
      </c>
      <c r="B449" s="4">
        <v>20214604</v>
      </c>
      <c r="C449" s="4" t="s">
        <v>1809</v>
      </c>
      <c r="D449" s="4" t="s">
        <v>235</v>
      </c>
      <c r="E449" s="1156" t="s">
        <v>205</v>
      </c>
      <c r="F449" s="725">
        <v>44965</v>
      </c>
      <c r="G449" s="720">
        <v>0.70833333333333337</v>
      </c>
      <c r="H449" s="725">
        <v>44970</v>
      </c>
      <c r="I449" s="720">
        <v>0.70833333333333337</v>
      </c>
      <c r="J449" s="728" t="s">
        <v>1949</v>
      </c>
      <c r="K449" s="725">
        <v>33287</v>
      </c>
      <c r="L449" s="929" t="s">
        <v>221</v>
      </c>
      <c r="M449" s="19">
        <v>44714</v>
      </c>
      <c r="N449" s="931" t="s">
        <v>222</v>
      </c>
      <c r="O449" s="932">
        <v>40119</v>
      </c>
      <c r="P449" s="892">
        <v>350</v>
      </c>
      <c r="R449" s="1017"/>
    </row>
    <row r="450" spans="1:25" ht="56.25" customHeight="1" x14ac:dyDescent="0.25">
      <c r="A450" s="18">
        <v>888</v>
      </c>
      <c r="B450" s="4"/>
      <c r="C450" s="4" t="s">
        <v>3490</v>
      </c>
      <c r="D450" s="4" t="s">
        <v>35</v>
      </c>
      <c r="E450" s="1156" t="s">
        <v>313</v>
      </c>
      <c r="F450" s="725">
        <v>44687</v>
      </c>
      <c r="G450" s="744">
        <v>0.3125</v>
      </c>
      <c r="H450" s="710">
        <v>44694</v>
      </c>
      <c r="I450" s="744">
        <v>0.3125</v>
      </c>
      <c r="J450" s="728" t="s">
        <v>1980</v>
      </c>
      <c r="K450" s="744"/>
      <c r="L450" s="4">
        <v>7013458</v>
      </c>
      <c r="M450" s="725"/>
      <c r="N450" s="934" t="s">
        <v>3491</v>
      </c>
      <c r="O450" s="920">
        <v>41667</v>
      </c>
      <c r="P450" s="892">
        <f>80*7</f>
        <v>560</v>
      </c>
      <c r="Q450" s="1120"/>
      <c r="R450" s="1121"/>
      <c r="S450" s="1120"/>
      <c r="T450" s="670"/>
      <c r="V450" s="670" t="s">
        <v>3492</v>
      </c>
    </row>
    <row r="451" spans="1:25" ht="56.25" customHeight="1" x14ac:dyDescent="0.25">
      <c r="A451" s="707">
        <v>5870</v>
      </c>
      <c r="B451" s="707"/>
      <c r="C451" s="735" t="s">
        <v>1537</v>
      </c>
      <c r="D451" s="735" t="s">
        <v>22</v>
      </c>
      <c r="E451" s="1156" t="s">
        <v>23</v>
      </c>
      <c r="F451" s="741">
        <v>45429</v>
      </c>
      <c r="G451" s="740">
        <v>0.79166666666666663</v>
      </c>
      <c r="H451" s="741">
        <v>45433</v>
      </c>
      <c r="I451" s="740">
        <v>0.79166666666666663</v>
      </c>
      <c r="J451" s="732" t="s">
        <v>642</v>
      </c>
      <c r="K451" s="741">
        <v>30990</v>
      </c>
      <c r="L451" s="929" t="s">
        <v>1049</v>
      </c>
      <c r="M451" s="741">
        <v>45264</v>
      </c>
      <c r="N451" s="933" t="s">
        <v>1050</v>
      </c>
      <c r="O451" s="930">
        <v>41969</v>
      </c>
      <c r="P451" s="902" t="s">
        <v>5202</v>
      </c>
      <c r="Q451" s="905"/>
      <c r="R451" s="1057"/>
      <c r="S451" s="890"/>
      <c r="T451" s="584"/>
      <c r="U451" s="593" t="s">
        <v>867</v>
      </c>
      <c r="V451" s="592"/>
      <c r="W451" s="594"/>
    </row>
    <row r="452" spans="1:25" ht="56.25" customHeight="1" x14ac:dyDescent="0.25">
      <c r="A452" s="707">
        <v>4230</v>
      </c>
      <c r="B452" s="707"/>
      <c r="C452" s="735" t="s">
        <v>1537</v>
      </c>
      <c r="D452" s="735" t="s">
        <v>412</v>
      </c>
      <c r="E452" s="1156" t="s">
        <v>131</v>
      </c>
      <c r="F452" s="741">
        <v>45343</v>
      </c>
      <c r="G452" s="740">
        <v>0.79166666666666663</v>
      </c>
      <c r="H452" s="741">
        <v>45345</v>
      </c>
      <c r="I452" s="740">
        <v>0.72916666666666663</v>
      </c>
      <c r="J452" s="732" t="s">
        <v>330</v>
      </c>
      <c r="K452" s="741">
        <v>30990</v>
      </c>
      <c r="L452" s="929" t="s">
        <v>1049</v>
      </c>
      <c r="M452" s="741">
        <v>45264</v>
      </c>
      <c r="N452" s="933" t="s">
        <v>1050</v>
      </c>
      <c r="O452" s="930">
        <v>41969</v>
      </c>
      <c r="P452" s="902" t="s">
        <v>5309</v>
      </c>
      <c r="Q452" s="905"/>
      <c r="R452" s="1057"/>
      <c r="S452" s="890"/>
      <c r="T452" s="584"/>
      <c r="U452" s="593" t="s">
        <v>867</v>
      </c>
      <c r="V452" s="592" t="s">
        <v>5503</v>
      </c>
      <c r="W452" s="594"/>
    </row>
    <row r="453" spans="1:25" ht="56.25" customHeight="1" x14ac:dyDescent="0.25">
      <c r="A453" s="707">
        <v>4034</v>
      </c>
      <c r="B453" s="707"/>
      <c r="C453" s="735" t="s">
        <v>1537</v>
      </c>
      <c r="D453" s="735" t="s">
        <v>152</v>
      </c>
      <c r="E453" s="1156" t="s">
        <v>153</v>
      </c>
      <c r="F453" s="741">
        <v>45304</v>
      </c>
      <c r="G453" s="740">
        <v>0.74652777777777779</v>
      </c>
      <c r="H453" s="741">
        <v>45306</v>
      </c>
      <c r="I453" s="740">
        <v>0.70833333333333337</v>
      </c>
      <c r="J453" s="732" t="s">
        <v>330</v>
      </c>
      <c r="K453" s="741">
        <v>30990</v>
      </c>
      <c r="L453" s="929" t="s">
        <v>1049</v>
      </c>
      <c r="M453" s="741">
        <v>45264</v>
      </c>
      <c r="N453" s="933" t="s">
        <v>1050</v>
      </c>
      <c r="O453" s="930">
        <v>41969</v>
      </c>
      <c r="P453" s="902" t="s">
        <v>5174</v>
      </c>
      <c r="Q453" s="1077" t="s">
        <v>5175</v>
      </c>
      <c r="R453" s="1057"/>
      <c r="S453" s="890"/>
      <c r="T453" s="584"/>
      <c r="U453" s="593" t="s">
        <v>867</v>
      </c>
      <c r="V453" s="592"/>
      <c r="W453" s="594"/>
    </row>
    <row r="454" spans="1:25" ht="56.25" customHeight="1" x14ac:dyDescent="0.25">
      <c r="A454" s="735">
        <v>2358</v>
      </c>
      <c r="B454" s="735"/>
      <c r="C454" s="735" t="s">
        <v>1537</v>
      </c>
      <c r="D454" s="735" t="s">
        <v>35</v>
      </c>
      <c r="E454" s="1156" t="s">
        <v>48</v>
      </c>
      <c r="F454" s="741">
        <v>45039</v>
      </c>
      <c r="G454" s="740">
        <v>0.51736111111111105</v>
      </c>
      <c r="H454" s="741">
        <v>45040</v>
      </c>
      <c r="I454" s="740">
        <v>0.51736111111111105</v>
      </c>
      <c r="J454" s="732" t="s">
        <v>797</v>
      </c>
      <c r="K454" s="741">
        <v>30990</v>
      </c>
      <c r="L454" s="929" t="s">
        <v>1049</v>
      </c>
      <c r="M454" s="741">
        <v>41149</v>
      </c>
      <c r="N454" s="933" t="s">
        <v>1050</v>
      </c>
      <c r="O454" s="930">
        <v>41969</v>
      </c>
      <c r="P454" s="902">
        <v>90</v>
      </c>
      <c r="Q454" s="890"/>
      <c r="R454" s="1057"/>
      <c r="S454" s="890"/>
      <c r="T454" s="584"/>
      <c r="U454" s="593" t="s">
        <v>867</v>
      </c>
      <c r="V454" s="592"/>
      <c r="W454" s="594"/>
    </row>
    <row r="455" spans="1:25" ht="56.25" customHeight="1" x14ac:dyDescent="0.25">
      <c r="A455" s="735">
        <v>2376</v>
      </c>
      <c r="B455" s="735"/>
      <c r="C455" s="735" t="s">
        <v>1537</v>
      </c>
      <c r="D455" s="735" t="s">
        <v>35</v>
      </c>
      <c r="E455" s="1156" t="s">
        <v>178</v>
      </c>
      <c r="F455" s="741">
        <v>45038</v>
      </c>
      <c r="G455" s="740">
        <v>0.42708333333333331</v>
      </c>
      <c r="H455" s="741">
        <v>45039</v>
      </c>
      <c r="I455" s="740">
        <v>0.51736111111111105</v>
      </c>
      <c r="J455" s="732" t="s">
        <v>797</v>
      </c>
      <c r="K455" s="741">
        <v>30990</v>
      </c>
      <c r="L455" s="929" t="s">
        <v>1049</v>
      </c>
      <c r="M455" s="741">
        <v>41149</v>
      </c>
      <c r="N455" s="929" t="s">
        <v>1050</v>
      </c>
      <c r="O455" s="930">
        <v>41969</v>
      </c>
      <c r="P455" s="902">
        <v>90</v>
      </c>
      <c r="Q455" s="890"/>
      <c r="R455" s="1057"/>
      <c r="S455" s="890"/>
      <c r="T455" s="584"/>
      <c r="U455" s="593"/>
      <c r="V455" s="592"/>
      <c r="W455" s="594"/>
    </row>
    <row r="456" spans="1:25" ht="33.75" customHeight="1" x14ac:dyDescent="0.25">
      <c r="A456" s="4">
        <v>1899</v>
      </c>
      <c r="B456" s="4"/>
      <c r="C456" s="4" t="s">
        <v>1537</v>
      </c>
      <c r="D456" s="4" t="s">
        <v>22</v>
      </c>
      <c r="E456" s="1156" t="s">
        <v>161</v>
      </c>
      <c r="F456" s="725">
        <v>44986</v>
      </c>
      <c r="G456" s="720">
        <v>0.80208333333333337</v>
      </c>
      <c r="H456" s="725">
        <v>44987</v>
      </c>
      <c r="I456" s="720">
        <v>0.33333333333333331</v>
      </c>
      <c r="J456" s="728" t="s">
        <v>1937</v>
      </c>
      <c r="K456" s="725">
        <v>30990</v>
      </c>
      <c r="L456" s="929" t="s">
        <v>1049</v>
      </c>
      <c r="M456" s="19">
        <v>41149</v>
      </c>
      <c r="N456" s="931" t="s">
        <v>1050</v>
      </c>
      <c r="O456" s="932">
        <v>41969</v>
      </c>
      <c r="P456" s="892">
        <v>75</v>
      </c>
      <c r="U456" s="545" t="s">
        <v>867</v>
      </c>
      <c r="W456" s="599"/>
      <c r="Y456" s="531"/>
    </row>
    <row r="457" spans="1:25" s="546" customFormat="1" ht="56.25" customHeight="1" x14ac:dyDescent="0.25">
      <c r="A457" s="4">
        <v>1741</v>
      </c>
      <c r="B457" s="4"/>
      <c r="C457" s="4" t="s">
        <v>1537</v>
      </c>
      <c r="D457" s="4" t="s">
        <v>412</v>
      </c>
      <c r="E457" s="1156" t="s">
        <v>131</v>
      </c>
      <c r="F457" s="725">
        <v>44939</v>
      </c>
      <c r="G457" s="720">
        <v>0.54166666666666663</v>
      </c>
      <c r="H457" s="725">
        <v>44943</v>
      </c>
      <c r="I457" s="720">
        <v>0.54166666666666663</v>
      </c>
      <c r="J457" s="728" t="s">
        <v>2186</v>
      </c>
      <c r="K457" s="725">
        <v>30990</v>
      </c>
      <c r="L457" s="929">
        <v>6839252</v>
      </c>
      <c r="M457" s="19">
        <v>41149</v>
      </c>
      <c r="N457" s="931" t="s">
        <v>1050</v>
      </c>
      <c r="O457" s="932">
        <v>41969</v>
      </c>
      <c r="P457" s="892">
        <v>300</v>
      </c>
      <c r="Q457" s="194"/>
      <c r="R457" s="1033"/>
      <c r="S457" s="194"/>
      <c r="T457" s="563"/>
      <c r="U457" s="545"/>
      <c r="V457" s="555"/>
      <c r="W457" s="156"/>
    </row>
    <row r="458" spans="1:25" ht="56.25" hidden="1" customHeight="1" x14ac:dyDescent="0.25">
      <c r="A458" s="1">
        <v>342</v>
      </c>
      <c r="B458" s="1"/>
      <c r="C458" s="1" t="s">
        <v>3707</v>
      </c>
      <c r="D458" s="1" t="s">
        <v>22</v>
      </c>
      <c r="E458" s="1158" t="s">
        <v>364</v>
      </c>
      <c r="F458" s="19">
        <v>44459</v>
      </c>
      <c r="G458" s="796">
        <v>0.5</v>
      </c>
      <c r="H458" s="19">
        <v>44473</v>
      </c>
      <c r="I458" s="796">
        <v>0.5</v>
      </c>
      <c r="J458" s="730">
        <v>15</v>
      </c>
      <c r="K458" s="796"/>
      <c r="L458" s="1"/>
      <c r="N458" s="924"/>
      <c r="O458" s="208"/>
      <c r="P458" s="1153"/>
      <c r="Q458" s="1039"/>
      <c r="R458" s="1044"/>
      <c r="S458" s="1039"/>
      <c r="T458" s="531"/>
      <c r="V458" s="555" t="s">
        <v>3492</v>
      </c>
      <c r="Y458" s="531"/>
    </row>
    <row r="459" spans="1:25" ht="56.25" customHeight="1" x14ac:dyDescent="0.25">
      <c r="A459" s="186">
        <v>3157</v>
      </c>
      <c r="B459" s="186">
        <v>20214604</v>
      </c>
      <c r="C459" s="186" t="s">
        <v>218</v>
      </c>
      <c r="D459" s="186" t="s">
        <v>76</v>
      </c>
      <c r="E459" s="1156" t="s">
        <v>219</v>
      </c>
      <c r="F459" s="710">
        <v>45158</v>
      </c>
      <c r="G459" s="711">
        <v>0.83333333333333337</v>
      </c>
      <c r="H459" s="710">
        <v>45165</v>
      </c>
      <c r="I459" s="711">
        <v>0.95833333333333337</v>
      </c>
      <c r="J459" s="728" t="s">
        <v>220</v>
      </c>
      <c r="K459" s="725">
        <v>33287</v>
      </c>
      <c r="L459" s="734" t="s">
        <v>221</v>
      </c>
      <c r="M459" s="710">
        <v>44714</v>
      </c>
      <c r="N459" s="734" t="s">
        <v>222</v>
      </c>
      <c r="O459" s="920">
        <v>40119</v>
      </c>
      <c r="P459" s="892" t="s">
        <v>4002</v>
      </c>
      <c r="Q459" s="884"/>
      <c r="R459" s="1008"/>
      <c r="S459" s="884" t="s">
        <v>223</v>
      </c>
      <c r="T459" s="527"/>
      <c r="U459" s="545" t="s">
        <v>224</v>
      </c>
      <c r="V459" s="527"/>
      <c r="Y459" s="531"/>
    </row>
    <row r="460" spans="1:25" ht="36.75" customHeight="1" x14ac:dyDescent="0.25">
      <c r="A460" s="186">
        <v>3041</v>
      </c>
      <c r="B460" s="186">
        <v>20214604</v>
      </c>
      <c r="C460" s="186" t="s">
        <v>218</v>
      </c>
      <c r="D460" s="186" t="s">
        <v>35</v>
      </c>
      <c r="E460" s="1156" t="s">
        <v>313</v>
      </c>
      <c r="F460" s="710">
        <v>45140</v>
      </c>
      <c r="G460" s="711">
        <v>0.83333333333333337</v>
      </c>
      <c r="H460" s="710">
        <v>45158</v>
      </c>
      <c r="I460" s="711">
        <v>0.83333333333333337</v>
      </c>
      <c r="J460" s="728" t="s">
        <v>314</v>
      </c>
      <c r="K460" s="725">
        <v>33287</v>
      </c>
      <c r="L460" s="734" t="s">
        <v>221</v>
      </c>
      <c r="M460" s="710">
        <v>44714</v>
      </c>
      <c r="N460" s="734" t="s">
        <v>222</v>
      </c>
      <c r="O460" s="920">
        <v>40119</v>
      </c>
      <c r="P460" s="892">
        <v>2520</v>
      </c>
      <c r="Q460" s="908"/>
      <c r="R460" s="1008"/>
      <c r="S460" s="884"/>
      <c r="T460" s="527"/>
      <c r="U460" s="545" t="s">
        <v>224</v>
      </c>
      <c r="V460" s="527" t="s">
        <v>317</v>
      </c>
      <c r="Y460" s="531"/>
    </row>
    <row r="461" spans="1:25" ht="29.25" customHeight="1" x14ac:dyDescent="0.25">
      <c r="A461" s="186">
        <v>1243</v>
      </c>
      <c r="B461" s="186">
        <v>20214604</v>
      </c>
      <c r="C461" s="186" t="s">
        <v>218</v>
      </c>
      <c r="D461" s="186" t="s">
        <v>35</v>
      </c>
      <c r="E461" s="1156" t="s">
        <v>119</v>
      </c>
      <c r="F461" s="710">
        <v>44786</v>
      </c>
      <c r="G461" s="711">
        <v>0.91666666666666663</v>
      </c>
      <c r="H461" s="710">
        <v>44802</v>
      </c>
      <c r="I461" s="711">
        <v>0.41666666666666669</v>
      </c>
      <c r="J461" s="728" t="s">
        <v>2494</v>
      </c>
      <c r="K461" s="720"/>
      <c r="L461" s="186">
        <v>6928059</v>
      </c>
      <c r="M461" s="710">
        <v>44714</v>
      </c>
      <c r="N461" s="734" t="s">
        <v>222</v>
      </c>
      <c r="O461" s="920">
        <v>40119</v>
      </c>
      <c r="P461" s="892" t="s">
        <v>2968</v>
      </c>
      <c r="Q461" s="908"/>
      <c r="R461" s="1008">
        <f>110*15</f>
        <v>1650</v>
      </c>
      <c r="S461" s="884"/>
      <c r="T461" s="527" t="s">
        <v>2967</v>
      </c>
      <c r="V461" s="527"/>
      <c r="Y461" s="531"/>
    </row>
    <row r="462" spans="1:25" s="546" customFormat="1" ht="18.75" hidden="1" customHeight="1" x14ac:dyDescent="0.25">
      <c r="A462" s="799">
        <v>435</v>
      </c>
      <c r="B462" s="799"/>
      <c r="C462" s="799" t="s">
        <v>3603</v>
      </c>
      <c r="D462" s="799" t="s">
        <v>22</v>
      </c>
      <c r="E462" s="1165" t="s">
        <v>364</v>
      </c>
      <c r="F462" s="807">
        <v>44535</v>
      </c>
      <c r="G462" s="806">
        <v>0.58333333333333337</v>
      </c>
      <c r="H462" s="807">
        <v>44614</v>
      </c>
      <c r="I462" s="806">
        <v>0.58333333333333337</v>
      </c>
      <c r="J462" s="730"/>
      <c r="K462" s="720"/>
      <c r="L462" s="799"/>
      <c r="M462" s="19"/>
      <c r="N462" s="926"/>
      <c r="O462" s="927"/>
      <c r="P462" s="1107"/>
      <c r="Q462" s="915"/>
      <c r="R462" s="1118"/>
      <c r="S462" s="915"/>
      <c r="T462" s="668"/>
      <c r="U462" s="545"/>
      <c r="V462" s="668"/>
      <c r="W462" s="156"/>
    </row>
    <row r="463" spans="1:25" s="546" customFormat="1" ht="18.75" hidden="1" customHeight="1" x14ac:dyDescent="0.25">
      <c r="A463" s="3">
        <v>411</v>
      </c>
      <c r="B463" s="1"/>
      <c r="C463" s="1" t="s">
        <v>3603</v>
      </c>
      <c r="D463" s="3" t="s">
        <v>22</v>
      </c>
      <c r="E463" s="1158" t="s">
        <v>364</v>
      </c>
      <c r="F463" s="19">
        <v>44499</v>
      </c>
      <c r="G463" s="796">
        <v>0.625</v>
      </c>
      <c r="H463" s="19">
        <v>44506</v>
      </c>
      <c r="I463" s="796">
        <v>0.625</v>
      </c>
      <c r="J463" s="730"/>
      <c r="K463" s="796"/>
      <c r="L463" s="1"/>
      <c r="M463" s="19"/>
      <c r="N463" s="924"/>
      <c r="O463" s="208"/>
      <c r="P463" s="1119"/>
      <c r="Q463" s="1039"/>
      <c r="R463" s="1044"/>
      <c r="S463" s="1039"/>
      <c r="T463" s="555"/>
      <c r="U463" s="545"/>
      <c r="V463" s="555" t="s">
        <v>3512</v>
      </c>
      <c r="W463" s="156"/>
    </row>
    <row r="464" spans="1:25" s="546" customFormat="1" ht="18.75" hidden="1" customHeight="1" x14ac:dyDescent="0.25">
      <c r="A464" s="1">
        <v>357</v>
      </c>
      <c r="B464" s="1"/>
      <c r="C464" s="1" t="s">
        <v>3603</v>
      </c>
      <c r="D464" s="1" t="s">
        <v>22</v>
      </c>
      <c r="E464" s="1158" t="s">
        <v>364</v>
      </c>
      <c r="F464" s="19">
        <v>44473</v>
      </c>
      <c r="G464" s="796">
        <v>0.5</v>
      </c>
      <c r="H464" s="19">
        <v>44499</v>
      </c>
      <c r="I464" s="796">
        <v>0.5</v>
      </c>
      <c r="J464" s="730"/>
      <c r="K464" s="796"/>
      <c r="L464" s="1"/>
      <c r="M464" s="19"/>
      <c r="N464" s="924"/>
      <c r="O464" s="208"/>
      <c r="P464" s="1119"/>
      <c r="Q464" s="1039"/>
      <c r="R464" s="1044"/>
      <c r="S464" s="1039"/>
      <c r="T464" s="555"/>
      <c r="U464" s="545"/>
      <c r="V464" s="555" t="s">
        <v>3492</v>
      </c>
      <c r="W464" s="156"/>
    </row>
    <row r="465" spans="1:25" s="546" customFormat="1" ht="18.75" customHeight="1" x14ac:dyDescent="0.25">
      <c r="A465" s="1245">
        <v>5417</v>
      </c>
      <c r="B465" s="3">
        <v>95956250</v>
      </c>
      <c r="C465" s="3" t="s">
        <v>487</v>
      </c>
      <c r="D465" s="3" t="s">
        <v>83</v>
      </c>
      <c r="E465" s="1156" t="s">
        <v>4170</v>
      </c>
      <c r="F465" s="714">
        <v>45564</v>
      </c>
      <c r="G465" s="715">
        <v>0.5</v>
      </c>
      <c r="H465" s="714">
        <v>45586</v>
      </c>
      <c r="I465" s="715">
        <v>0.79166666666666663</v>
      </c>
      <c r="J465" s="733" t="s">
        <v>7515</v>
      </c>
      <c r="K465" s="19">
        <v>29127</v>
      </c>
      <c r="L465" s="921" t="s">
        <v>489</v>
      </c>
      <c r="M465" s="19">
        <v>42752</v>
      </c>
      <c r="N465" s="922" t="s">
        <v>490</v>
      </c>
      <c r="O465" s="209">
        <v>38951</v>
      </c>
      <c r="P465" s="889" t="s">
        <v>7317</v>
      </c>
      <c r="Q465" s="1029" t="s">
        <v>8090</v>
      </c>
      <c r="R465" s="1011"/>
      <c r="S465" s="908"/>
      <c r="T465" s="527"/>
      <c r="U465" s="564" t="s">
        <v>4648</v>
      </c>
      <c r="V465" s="561" t="s">
        <v>4647</v>
      </c>
      <c r="W465" s="156"/>
    </row>
    <row r="466" spans="1:25" s="546" customFormat="1" ht="18.75" customHeight="1" x14ac:dyDescent="0.25">
      <c r="A466" s="1245">
        <v>4907</v>
      </c>
      <c r="B466" s="3">
        <v>95956250</v>
      </c>
      <c r="C466" s="3" t="s">
        <v>487</v>
      </c>
      <c r="D466" s="3" t="s">
        <v>83</v>
      </c>
      <c r="E466" s="1156" t="s">
        <v>4170</v>
      </c>
      <c r="F466" s="714">
        <v>45495</v>
      </c>
      <c r="G466" s="715">
        <v>0.79166666666666663</v>
      </c>
      <c r="H466" s="714">
        <v>45564</v>
      </c>
      <c r="I466" s="715">
        <v>0.79166666666666663</v>
      </c>
      <c r="J466" s="733" t="s">
        <v>8004</v>
      </c>
      <c r="K466" s="19">
        <v>29127</v>
      </c>
      <c r="L466" s="921" t="s">
        <v>489</v>
      </c>
      <c r="M466" s="19">
        <v>42752</v>
      </c>
      <c r="N466" s="922" t="s">
        <v>490</v>
      </c>
      <c r="O466" s="209">
        <v>38951</v>
      </c>
      <c r="P466" s="889" t="s">
        <v>8005</v>
      </c>
      <c r="Q466" s="907"/>
      <c r="R466" s="1011"/>
      <c r="S466" s="908" t="s">
        <v>5134</v>
      </c>
      <c r="T466" s="527"/>
      <c r="U466" s="564" t="s">
        <v>4648</v>
      </c>
      <c r="V466" s="561" t="s">
        <v>4647</v>
      </c>
      <c r="W466" s="156"/>
    </row>
    <row r="467" spans="1:25" s="546" customFormat="1" ht="18.75" customHeight="1" x14ac:dyDescent="0.25">
      <c r="A467" s="20">
        <v>4736</v>
      </c>
      <c r="B467" s="3">
        <v>95956250</v>
      </c>
      <c r="C467" s="3" t="s">
        <v>487</v>
      </c>
      <c r="D467" s="3" t="s">
        <v>83</v>
      </c>
      <c r="E467" s="1159" t="s">
        <v>4170</v>
      </c>
      <c r="F467" s="714">
        <v>45407</v>
      </c>
      <c r="G467" s="715">
        <v>0.69791666666666663</v>
      </c>
      <c r="H467" s="714">
        <v>45495</v>
      </c>
      <c r="I467" s="715">
        <v>0.79166666666666663</v>
      </c>
      <c r="J467" s="733" t="s">
        <v>6801</v>
      </c>
      <c r="K467" s="19">
        <v>29127</v>
      </c>
      <c r="L467" s="921" t="s">
        <v>489</v>
      </c>
      <c r="M467" s="19">
        <v>42752</v>
      </c>
      <c r="N467" s="922" t="s">
        <v>490</v>
      </c>
      <c r="O467" s="209">
        <v>38951</v>
      </c>
      <c r="P467" s="889" t="s">
        <v>6806</v>
      </c>
      <c r="Q467" s="1029" t="s">
        <v>7132</v>
      </c>
      <c r="R467" s="1011"/>
      <c r="S467" s="908" t="s">
        <v>5134</v>
      </c>
      <c r="T467" s="527"/>
      <c r="U467" s="564" t="s">
        <v>4648</v>
      </c>
      <c r="V467" s="561" t="s">
        <v>4647</v>
      </c>
      <c r="W467" s="156"/>
    </row>
    <row r="468" spans="1:25" s="546" customFormat="1" ht="18.75" customHeight="1" x14ac:dyDescent="0.25">
      <c r="A468" s="20">
        <v>4160</v>
      </c>
      <c r="B468" s="3">
        <v>95956250</v>
      </c>
      <c r="C468" s="3" t="s">
        <v>487</v>
      </c>
      <c r="D468" s="3" t="s">
        <v>83</v>
      </c>
      <c r="E468" s="1159" t="s">
        <v>4170</v>
      </c>
      <c r="F468" s="714">
        <v>45333</v>
      </c>
      <c r="G468" s="715">
        <v>0.75</v>
      </c>
      <c r="H468" s="714">
        <v>45407</v>
      </c>
      <c r="I468" s="715">
        <v>0.69791666666666663</v>
      </c>
      <c r="J468" s="733" t="s">
        <v>6130</v>
      </c>
      <c r="K468" s="19">
        <v>29127</v>
      </c>
      <c r="L468" s="921" t="s">
        <v>489</v>
      </c>
      <c r="M468" s="19">
        <v>42752</v>
      </c>
      <c r="N468" s="922" t="s">
        <v>490</v>
      </c>
      <c r="O468" s="209">
        <v>38951</v>
      </c>
      <c r="P468" s="889" t="s">
        <v>5961</v>
      </c>
      <c r="Q468" s="907"/>
      <c r="R468" s="1011"/>
      <c r="S468" s="908" t="s">
        <v>5134</v>
      </c>
      <c r="T468" s="527"/>
      <c r="U468" s="564" t="s">
        <v>4648</v>
      </c>
      <c r="V468" s="561" t="s">
        <v>4647</v>
      </c>
      <c r="W468" s="156"/>
    </row>
    <row r="469" spans="1:25" s="546" customFormat="1" ht="18.75" customHeight="1" x14ac:dyDescent="0.25">
      <c r="A469" s="20">
        <v>4020</v>
      </c>
      <c r="B469" s="3">
        <v>95956250</v>
      </c>
      <c r="C469" s="3" t="s">
        <v>487</v>
      </c>
      <c r="D469" s="3" t="s">
        <v>83</v>
      </c>
      <c r="E469" s="1159" t="s">
        <v>3852</v>
      </c>
      <c r="F469" s="714">
        <v>45300</v>
      </c>
      <c r="G469" s="715">
        <v>0.78472222222222221</v>
      </c>
      <c r="H469" s="714">
        <v>45333</v>
      </c>
      <c r="I469" s="715">
        <v>0.75</v>
      </c>
      <c r="J469" s="755" t="s">
        <v>5428</v>
      </c>
      <c r="K469" s="19">
        <v>29127</v>
      </c>
      <c r="L469" s="921" t="s">
        <v>489</v>
      </c>
      <c r="M469" s="19">
        <v>42752</v>
      </c>
      <c r="N469" s="922" t="s">
        <v>490</v>
      </c>
      <c r="O469" s="209">
        <v>38951</v>
      </c>
      <c r="P469" s="889" t="s">
        <v>4844</v>
      </c>
      <c r="Q469" s="1039"/>
      <c r="R469" s="1008"/>
      <c r="S469" s="908" t="s">
        <v>5134</v>
      </c>
      <c r="T469" s="527" t="s">
        <v>5131</v>
      </c>
      <c r="U469" s="564" t="s">
        <v>4648</v>
      </c>
      <c r="V469" s="561" t="s">
        <v>4647</v>
      </c>
      <c r="W469" s="156"/>
    </row>
    <row r="470" spans="1:25" s="546" customFormat="1" ht="31.5" customHeight="1" x14ac:dyDescent="0.25">
      <c r="A470" s="20">
        <v>3929</v>
      </c>
      <c r="B470" s="3">
        <v>95956250</v>
      </c>
      <c r="C470" s="3" t="s">
        <v>487</v>
      </c>
      <c r="D470" s="3" t="s">
        <v>83</v>
      </c>
      <c r="E470" s="1159" t="s">
        <v>4381</v>
      </c>
      <c r="F470" s="714">
        <v>45285</v>
      </c>
      <c r="G470" s="715">
        <v>0.7993055555555556</v>
      </c>
      <c r="H470" s="714">
        <v>45300</v>
      </c>
      <c r="I470" s="715">
        <v>0.78472222222222221</v>
      </c>
      <c r="J470" s="755" t="s">
        <v>4838</v>
      </c>
      <c r="K470" s="19">
        <v>29127</v>
      </c>
      <c r="L470" s="921" t="s">
        <v>489</v>
      </c>
      <c r="M470" s="19">
        <v>42752</v>
      </c>
      <c r="N470" s="922" t="s">
        <v>490</v>
      </c>
      <c r="O470" s="209">
        <v>38951</v>
      </c>
      <c r="P470" s="889" t="s">
        <v>4839</v>
      </c>
      <c r="Q470" s="1039"/>
      <c r="R470" s="1011"/>
      <c r="S470" s="908" t="s">
        <v>4970</v>
      </c>
      <c r="T470" s="550" t="s">
        <v>45</v>
      </c>
      <c r="U470" s="564" t="s">
        <v>4648</v>
      </c>
      <c r="V470" s="561" t="s">
        <v>4647</v>
      </c>
      <c r="W470" s="156"/>
    </row>
    <row r="471" spans="1:25" ht="36.75" customHeight="1" x14ac:dyDescent="0.25">
      <c r="A471" s="20">
        <v>3653</v>
      </c>
      <c r="B471" s="3">
        <v>95956250</v>
      </c>
      <c r="C471" s="3" t="s">
        <v>487</v>
      </c>
      <c r="D471" s="3" t="s">
        <v>35</v>
      </c>
      <c r="E471" s="1159" t="s">
        <v>69</v>
      </c>
      <c r="F471" s="714">
        <v>45240</v>
      </c>
      <c r="G471" s="715">
        <v>0.75</v>
      </c>
      <c r="H471" s="714">
        <v>45285</v>
      </c>
      <c r="I471" s="715">
        <v>0.7993055555555556</v>
      </c>
      <c r="J471" s="762" t="s">
        <v>4838</v>
      </c>
      <c r="K471" s="19">
        <v>29127</v>
      </c>
      <c r="L471" s="921" t="s">
        <v>489</v>
      </c>
      <c r="M471" s="19">
        <v>42752</v>
      </c>
      <c r="N471" s="922" t="s">
        <v>490</v>
      </c>
      <c r="O471" s="209">
        <v>38951</v>
      </c>
      <c r="P471" s="889" t="s">
        <v>4839</v>
      </c>
      <c r="Q471" s="1039"/>
      <c r="R471" s="1011"/>
      <c r="S471" s="908" t="s">
        <v>4971</v>
      </c>
      <c r="T471" s="550" t="s">
        <v>45</v>
      </c>
      <c r="U471" s="564" t="s">
        <v>4648</v>
      </c>
      <c r="V471" s="561" t="s">
        <v>4647</v>
      </c>
    </row>
    <row r="472" spans="1:25" ht="18.75" customHeight="1" x14ac:dyDescent="0.25">
      <c r="A472" s="20">
        <v>3036</v>
      </c>
      <c r="B472" s="3">
        <v>58804806</v>
      </c>
      <c r="C472" s="3" t="s">
        <v>487</v>
      </c>
      <c r="D472" s="3" t="s">
        <v>35</v>
      </c>
      <c r="E472" s="1159" t="s">
        <v>36</v>
      </c>
      <c r="F472" s="714">
        <v>45139</v>
      </c>
      <c r="G472" s="715">
        <v>0.85416666666666663</v>
      </c>
      <c r="H472" s="714">
        <v>45140</v>
      </c>
      <c r="I472" s="715">
        <v>0.75</v>
      </c>
      <c r="J472" s="755" t="s">
        <v>488</v>
      </c>
      <c r="K472" s="19">
        <v>29127</v>
      </c>
      <c r="L472" s="921" t="s">
        <v>489</v>
      </c>
      <c r="M472" s="19">
        <v>42752</v>
      </c>
      <c r="N472" s="935" t="s">
        <v>490</v>
      </c>
      <c r="O472" s="209">
        <v>38951</v>
      </c>
      <c r="P472" s="889" t="s">
        <v>4003</v>
      </c>
      <c r="Q472" s="1058"/>
      <c r="R472" s="1073"/>
      <c r="S472" s="908"/>
      <c r="T472" s="550"/>
      <c r="U472" s="564"/>
      <c r="V472" s="550" t="s">
        <v>491</v>
      </c>
    </row>
    <row r="473" spans="1:25" s="546" customFormat="1" ht="30" customHeight="1" x14ac:dyDescent="0.25">
      <c r="A473" s="20">
        <v>3057</v>
      </c>
      <c r="B473" s="3">
        <v>58804806</v>
      </c>
      <c r="C473" s="3" t="s">
        <v>487</v>
      </c>
      <c r="D473" s="3" t="s">
        <v>35</v>
      </c>
      <c r="E473" s="1159" t="s">
        <v>507</v>
      </c>
      <c r="F473" s="714">
        <v>45127</v>
      </c>
      <c r="G473" s="715">
        <v>0.83333333333333337</v>
      </c>
      <c r="H473" s="714">
        <v>45139</v>
      </c>
      <c r="I473" s="715">
        <v>0.80555555555555547</v>
      </c>
      <c r="J473" s="755" t="s">
        <v>508</v>
      </c>
      <c r="K473" s="19">
        <v>29127</v>
      </c>
      <c r="L473" s="921" t="s">
        <v>489</v>
      </c>
      <c r="M473" s="19">
        <v>42752</v>
      </c>
      <c r="N473" s="935" t="s">
        <v>490</v>
      </c>
      <c r="O473" s="209">
        <v>38951</v>
      </c>
      <c r="P473" s="889" t="s">
        <v>3959</v>
      </c>
      <c r="Q473" s="907"/>
      <c r="R473" s="1073"/>
      <c r="S473" s="908" t="s">
        <v>3950</v>
      </c>
      <c r="T473" s="550" t="s">
        <v>510</v>
      </c>
      <c r="U473" s="564"/>
      <c r="V473" s="550" t="s">
        <v>509</v>
      </c>
      <c r="W473" s="156"/>
    </row>
    <row r="474" spans="1:25" ht="18.75" customHeight="1" x14ac:dyDescent="0.25">
      <c r="A474" s="4">
        <v>1877</v>
      </c>
      <c r="B474" s="4">
        <v>95956250</v>
      </c>
      <c r="C474" s="4" t="s">
        <v>2071</v>
      </c>
      <c r="D474" s="4" t="s">
        <v>35</v>
      </c>
      <c r="E474" s="1156" t="s">
        <v>112</v>
      </c>
      <c r="F474" s="710">
        <v>44968</v>
      </c>
      <c r="G474" s="711">
        <v>0.40625</v>
      </c>
      <c r="H474" s="710">
        <v>44973</v>
      </c>
      <c r="I474" s="720">
        <v>0.45833333333333331</v>
      </c>
      <c r="J474" s="728" t="s">
        <v>2072</v>
      </c>
      <c r="K474" s="725">
        <v>29127</v>
      </c>
      <c r="L474" s="929" t="s">
        <v>489</v>
      </c>
      <c r="M474" s="19">
        <v>42752</v>
      </c>
      <c r="N474" s="931" t="s">
        <v>490</v>
      </c>
      <c r="O474" s="932">
        <v>38951</v>
      </c>
      <c r="P474" s="892" t="s">
        <v>2074</v>
      </c>
      <c r="R474" s="1033" t="s">
        <v>2073</v>
      </c>
      <c r="T474" s="563">
        <v>5877</v>
      </c>
    </row>
    <row r="475" spans="1:25" ht="18.75" customHeight="1" x14ac:dyDescent="0.25">
      <c r="A475" s="4">
        <v>882</v>
      </c>
      <c r="B475" s="4">
        <v>95956250</v>
      </c>
      <c r="C475" s="4" t="s">
        <v>487</v>
      </c>
      <c r="D475" s="4" t="s">
        <v>22</v>
      </c>
      <c r="E475" s="1156" t="s">
        <v>23</v>
      </c>
      <c r="F475" s="725">
        <v>44683</v>
      </c>
      <c r="G475" s="744">
        <v>0.5</v>
      </c>
      <c r="H475" s="725">
        <v>44683</v>
      </c>
      <c r="I475" s="744">
        <v>0.76597222222222217</v>
      </c>
      <c r="J475" s="730" t="s">
        <v>2048</v>
      </c>
      <c r="K475" s="769"/>
      <c r="L475" s="4">
        <v>6807598</v>
      </c>
      <c r="M475" s="725">
        <v>42235</v>
      </c>
      <c r="N475" s="934" t="s">
        <v>3520</v>
      </c>
      <c r="O475" s="920">
        <v>44354</v>
      </c>
      <c r="P475" s="1107"/>
      <c r="Q475" s="908"/>
      <c r="R475" s="1073"/>
      <c r="S475" s="908"/>
      <c r="T475" s="550"/>
      <c r="V475" s="550"/>
    </row>
    <row r="476" spans="1:25" ht="29.25" customHeight="1" x14ac:dyDescent="0.25">
      <c r="A476" s="1267">
        <v>5412</v>
      </c>
      <c r="B476" s="783"/>
      <c r="C476" s="186" t="s">
        <v>7307</v>
      </c>
      <c r="D476" s="186" t="s">
        <v>137</v>
      </c>
      <c r="E476" s="1156" t="s">
        <v>6615</v>
      </c>
      <c r="F476" s="718">
        <v>45563</v>
      </c>
      <c r="G476" s="719">
        <v>0.77083333333333337</v>
      </c>
      <c r="H476" s="718">
        <v>45566</v>
      </c>
      <c r="I476" s="719">
        <v>0.77083333333333337</v>
      </c>
      <c r="J476" s="759" t="s">
        <v>709</v>
      </c>
      <c r="K476" s="710">
        <v>34892</v>
      </c>
      <c r="L476" s="734" t="s">
        <v>7309</v>
      </c>
      <c r="M476" s="710">
        <v>45078</v>
      </c>
      <c r="N476" s="734" t="s">
        <v>7310</v>
      </c>
      <c r="O476" s="920">
        <v>41761</v>
      </c>
      <c r="P476" s="1026"/>
      <c r="Q476" s="1022"/>
      <c r="R476" s="1023"/>
      <c r="S476" s="1022"/>
      <c r="T476" s="568"/>
      <c r="V476" s="527"/>
    </row>
    <row r="477" spans="1:25" ht="18" hidden="1" customHeight="1" x14ac:dyDescent="0.25">
      <c r="A477" s="3">
        <v>4189</v>
      </c>
      <c r="B477" s="3"/>
      <c r="C477" s="3" t="s">
        <v>3375</v>
      </c>
      <c r="D477" s="3" t="s">
        <v>137</v>
      </c>
      <c r="E477" s="1159" t="s">
        <v>5458</v>
      </c>
      <c r="F477" s="714">
        <v>45340</v>
      </c>
      <c r="G477" s="715">
        <v>0.41666666666666669</v>
      </c>
      <c r="H477" s="714">
        <v>45344</v>
      </c>
      <c r="I477" s="715">
        <v>0.81944444444444453</v>
      </c>
      <c r="J477" s="755" t="s">
        <v>336</v>
      </c>
      <c r="K477" s="769"/>
      <c r="L477" s="939" t="s">
        <v>5474</v>
      </c>
      <c r="M477" s="21"/>
      <c r="N477" s="926">
        <v>90694101759</v>
      </c>
      <c r="O477" s="938">
        <v>39990</v>
      </c>
      <c r="P477" s="889" t="s">
        <v>921</v>
      </c>
      <c r="Q477" s="906"/>
      <c r="R477" s="1052"/>
      <c r="S477" s="1039"/>
      <c r="T477" s="555"/>
      <c r="U477" s="545" t="s">
        <v>1227</v>
      </c>
      <c r="V477" s="627" t="s">
        <v>5523</v>
      </c>
    </row>
    <row r="478" spans="1:25" ht="29.25" hidden="1" customHeight="1" x14ac:dyDescent="0.25">
      <c r="A478" s="809">
        <v>1057</v>
      </c>
      <c r="B478" s="809"/>
      <c r="C478" s="809" t="s">
        <v>3375</v>
      </c>
      <c r="D478" s="809" t="s">
        <v>35</v>
      </c>
      <c r="E478" s="1159" t="s">
        <v>261</v>
      </c>
      <c r="F478" s="810">
        <v>44719</v>
      </c>
      <c r="G478" s="811">
        <v>0.60416666666666663</v>
      </c>
      <c r="H478" s="810">
        <v>44723</v>
      </c>
      <c r="I478" s="811">
        <v>0.60416666666666663</v>
      </c>
      <c r="J478" s="755" t="s">
        <v>3376</v>
      </c>
      <c r="K478" s="769"/>
      <c r="L478" s="809">
        <v>6819710</v>
      </c>
      <c r="N478" s="926">
        <v>90694101759</v>
      </c>
      <c r="O478" s="938">
        <v>39990</v>
      </c>
      <c r="P478" s="889">
        <f>320+12</f>
        <v>332</v>
      </c>
      <c r="Q478" s="906"/>
      <c r="R478" s="1032">
        <f>80*4</f>
        <v>320</v>
      </c>
      <c r="S478" s="1039"/>
      <c r="T478" s="555" t="s">
        <v>3276</v>
      </c>
      <c r="V478" s="670"/>
      <c r="Y478" s="531"/>
    </row>
    <row r="479" spans="1:25" s="546" customFormat="1" ht="29.25" hidden="1" customHeight="1" x14ac:dyDescent="0.25">
      <c r="A479" s="18">
        <v>573</v>
      </c>
      <c r="B479" s="4"/>
      <c r="C479" s="4" t="s">
        <v>3623</v>
      </c>
      <c r="D479" s="4" t="s">
        <v>59</v>
      </c>
      <c r="E479" s="1156" t="s">
        <v>342</v>
      </c>
      <c r="F479" s="725">
        <v>44589</v>
      </c>
      <c r="G479" s="744">
        <v>0.77083333333333337</v>
      </c>
      <c r="H479" s="725">
        <v>44593</v>
      </c>
      <c r="I479" s="744">
        <v>0.77083333333333337</v>
      </c>
      <c r="J479" s="730"/>
      <c r="K479" s="744"/>
      <c r="L479" s="4"/>
      <c r="M479" s="19"/>
      <c r="N479" s="934"/>
      <c r="O479" s="920"/>
      <c r="P479" s="1119"/>
      <c r="Q479" s="908"/>
      <c r="R479" s="1073"/>
      <c r="S479" s="908"/>
      <c r="T479" s="550"/>
      <c r="U479" s="545"/>
      <c r="V479" s="550" t="s">
        <v>3512</v>
      </c>
      <c r="W479" s="156"/>
      <c r="Y479" s="547"/>
    </row>
    <row r="480" spans="1:25" s="546" customFormat="1" ht="39" customHeight="1" x14ac:dyDescent="0.25">
      <c r="A480" s="4">
        <v>1740</v>
      </c>
      <c r="B480" s="4"/>
      <c r="C480" s="4" t="s">
        <v>2236</v>
      </c>
      <c r="D480" s="4" t="s">
        <v>94</v>
      </c>
      <c r="E480" s="1156" t="s">
        <v>184</v>
      </c>
      <c r="F480" s="725">
        <v>44939</v>
      </c>
      <c r="G480" s="720">
        <v>0.4375</v>
      </c>
      <c r="H480" s="725">
        <v>44945</v>
      </c>
      <c r="I480" s="720">
        <v>0.5</v>
      </c>
      <c r="J480" s="728" t="s">
        <v>2172</v>
      </c>
      <c r="K480" s="725">
        <v>32095</v>
      </c>
      <c r="L480" s="929">
        <v>9027025</v>
      </c>
      <c r="M480" s="19">
        <v>39339</v>
      </c>
      <c r="N480" s="931" t="s">
        <v>2237</v>
      </c>
      <c r="O480" s="932">
        <v>41655</v>
      </c>
      <c r="P480" s="898"/>
      <c r="Q480" s="1022"/>
      <c r="R480" s="1023"/>
      <c r="S480" s="1009"/>
      <c r="T480" s="568"/>
      <c r="U480" s="545"/>
      <c r="V480" s="555"/>
      <c r="W480" s="156"/>
      <c r="Y480" s="547"/>
    </row>
    <row r="481" spans="1:25" ht="31.5" customHeight="1" x14ac:dyDescent="0.25">
      <c r="A481" s="1267">
        <v>5326</v>
      </c>
      <c r="B481" s="186">
        <v>98406635</v>
      </c>
      <c r="C481" s="186" t="s">
        <v>8052</v>
      </c>
      <c r="D481" s="186" t="s">
        <v>137</v>
      </c>
      <c r="E481" s="1156" t="s">
        <v>7431</v>
      </c>
      <c r="F481" s="710">
        <v>45556</v>
      </c>
      <c r="G481" s="711">
        <v>0.5</v>
      </c>
      <c r="H481" s="710">
        <v>45563</v>
      </c>
      <c r="I481" s="711">
        <v>0.44444444444444442</v>
      </c>
      <c r="J481" s="728" t="s">
        <v>85</v>
      </c>
      <c r="K481" s="710">
        <v>28730</v>
      </c>
      <c r="L481" s="929" t="s">
        <v>8053</v>
      </c>
      <c r="M481" s="21">
        <v>39841</v>
      </c>
      <c r="N481" s="926" t="s">
        <v>8054</v>
      </c>
      <c r="O481" s="927">
        <v>43628</v>
      </c>
      <c r="P481" s="1357"/>
      <c r="Q481" s="1018" t="s">
        <v>8126</v>
      </c>
      <c r="R481" s="1011"/>
      <c r="S481" s="884"/>
      <c r="T481" s="527"/>
      <c r="U481" s="558"/>
      <c r="V481" s="544"/>
      <c r="W481" s="128"/>
    </row>
    <row r="482" spans="1:25" ht="18.75" customHeight="1" x14ac:dyDescent="0.25">
      <c r="A482" s="4">
        <v>3314</v>
      </c>
      <c r="B482" s="4"/>
      <c r="C482" s="18" t="s">
        <v>1812</v>
      </c>
      <c r="D482" s="186" t="s">
        <v>29</v>
      </c>
      <c r="E482" s="1156" t="s">
        <v>30</v>
      </c>
      <c r="F482" s="710">
        <v>45185</v>
      </c>
      <c r="G482" s="711">
        <v>0.97916666666666663</v>
      </c>
      <c r="H482" s="710">
        <v>45197</v>
      </c>
      <c r="I482" s="711">
        <v>0.41666666666666669</v>
      </c>
      <c r="J482" s="728" t="s">
        <v>61</v>
      </c>
      <c r="K482" s="725" t="s">
        <v>1814</v>
      </c>
      <c r="L482" s="929" t="s">
        <v>1815</v>
      </c>
      <c r="M482" s="19">
        <v>44447</v>
      </c>
      <c r="N482" s="931" t="s">
        <v>1816</v>
      </c>
      <c r="O482" s="932">
        <v>39725</v>
      </c>
      <c r="P482" s="998">
        <v>50</v>
      </c>
      <c r="Q482" s="907" t="s">
        <v>4200</v>
      </c>
      <c r="R482" s="1017"/>
      <c r="S482" s="903" t="s">
        <v>4118</v>
      </c>
      <c r="T482" s="544"/>
      <c r="U482" s="545" t="s">
        <v>1817</v>
      </c>
      <c r="Y482" s="531"/>
    </row>
    <row r="483" spans="1:25" ht="31.5" customHeight="1" x14ac:dyDescent="0.25">
      <c r="A483" s="4">
        <v>2044</v>
      </c>
      <c r="B483" s="4"/>
      <c r="C483" s="18" t="s">
        <v>1812</v>
      </c>
      <c r="D483" s="186" t="s">
        <v>29</v>
      </c>
      <c r="E483" s="1156" t="s">
        <v>30</v>
      </c>
      <c r="F483" s="725">
        <v>44985</v>
      </c>
      <c r="G483" s="720">
        <v>0.79166666666666663</v>
      </c>
      <c r="H483" s="725">
        <v>44999</v>
      </c>
      <c r="I483" s="720">
        <v>0.79166666666666663</v>
      </c>
      <c r="J483" s="713" t="s">
        <v>1813</v>
      </c>
      <c r="K483" s="725" t="s">
        <v>1814</v>
      </c>
      <c r="L483" s="929" t="s">
        <v>1815</v>
      </c>
      <c r="M483" s="19">
        <v>44447</v>
      </c>
      <c r="N483" s="931" t="s">
        <v>1816</v>
      </c>
      <c r="O483" s="932">
        <v>39725</v>
      </c>
      <c r="P483" s="898"/>
      <c r="Q483" s="1022"/>
      <c r="R483" s="1023"/>
      <c r="S483" s="1022"/>
      <c r="T483" s="569"/>
      <c r="U483" s="545" t="s">
        <v>1817</v>
      </c>
      <c r="W483" s="599"/>
    </row>
    <row r="484" spans="1:25" s="546" customFormat="1" ht="31.5" customHeight="1" x14ac:dyDescent="0.25">
      <c r="A484" s="4">
        <v>1614</v>
      </c>
      <c r="B484" s="4"/>
      <c r="C484" s="801" t="s">
        <v>1812</v>
      </c>
      <c r="D484" s="4" t="s">
        <v>22</v>
      </c>
      <c r="E484" s="1156" t="s">
        <v>23</v>
      </c>
      <c r="F484" s="725">
        <v>44905</v>
      </c>
      <c r="G484" s="720">
        <v>0.55555555555555558</v>
      </c>
      <c r="H484" s="725">
        <v>44909</v>
      </c>
      <c r="I484" s="720">
        <v>0.8125</v>
      </c>
      <c r="J484" s="728" t="s">
        <v>1949</v>
      </c>
      <c r="K484" s="725">
        <v>31156</v>
      </c>
      <c r="L484" s="207">
        <v>8658511</v>
      </c>
      <c r="M484" s="725">
        <v>44447</v>
      </c>
      <c r="N484" s="929" t="s">
        <v>1816</v>
      </c>
      <c r="O484" s="932">
        <v>39725</v>
      </c>
      <c r="P484" s="892">
        <v>300</v>
      </c>
      <c r="Q484" s="1039"/>
      <c r="R484" s="1033"/>
      <c r="S484" s="194"/>
      <c r="T484" s="563"/>
      <c r="U484" s="545" t="s">
        <v>2456</v>
      </c>
      <c r="V484" s="555"/>
      <c r="W484" s="599"/>
      <c r="Y484" s="573"/>
    </row>
    <row r="485" spans="1:25" s="546" customFormat="1" ht="18" customHeight="1" x14ac:dyDescent="0.25">
      <c r="A485" s="4">
        <v>1546</v>
      </c>
      <c r="B485" s="4"/>
      <c r="C485" s="801" t="s">
        <v>1812</v>
      </c>
      <c r="D485" s="4" t="s">
        <v>35</v>
      </c>
      <c r="E485" s="1156" t="s">
        <v>119</v>
      </c>
      <c r="F485" s="725">
        <v>44887</v>
      </c>
      <c r="G485" s="720">
        <v>0.75</v>
      </c>
      <c r="H485" s="725">
        <v>44904</v>
      </c>
      <c r="I485" s="720">
        <v>0.75</v>
      </c>
      <c r="J485" s="728" t="s">
        <v>2486</v>
      </c>
      <c r="K485" s="725">
        <v>31156</v>
      </c>
      <c r="L485" s="207">
        <v>8658511</v>
      </c>
      <c r="M485" s="725">
        <v>44447</v>
      </c>
      <c r="N485" s="929" t="s">
        <v>1816</v>
      </c>
      <c r="O485" s="932">
        <v>39725</v>
      </c>
      <c r="P485" s="892" t="s">
        <v>2488</v>
      </c>
      <c r="Q485" s="194"/>
      <c r="R485" s="1033"/>
      <c r="S485" s="194"/>
      <c r="T485" s="563"/>
      <c r="U485" s="545"/>
      <c r="V485" s="555" t="s">
        <v>2487</v>
      </c>
      <c r="W485" s="599"/>
    </row>
    <row r="486" spans="1:25" s="546" customFormat="1" ht="18.75" customHeight="1" x14ac:dyDescent="0.3">
      <c r="A486" s="186">
        <v>1468</v>
      </c>
      <c r="B486" s="754">
        <v>23949432</v>
      </c>
      <c r="C486" s="801" t="s">
        <v>1812</v>
      </c>
      <c r="D486" s="186" t="s">
        <v>35</v>
      </c>
      <c r="E486" s="1156" t="s">
        <v>261</v>
      </c>
      <c r="F486" s="718">
        <v>44869</v>
      </c>
      <c r="G486" s="719">
        <v>0.76388888888888884</v>
      </c>
      <c r="H486" s="718">
        <v>44881</v>
      </c>
      <c r="I486" s="719">
        <v>0.625</v>
      </c>
      <c r="J486" s="737" t="s">
        <v>2564</v>
      </c>
      <c r="K486" s="710">
        <v>31156</v>
      </c>
      <c r="L486" s="936">
        <v>8658511</v>
      </c>
      <c r="M486" s="710">
        <v>44447</v>
      </c>
      <c r="N486" s="734" t="s">
        <v>1816</v>
      </c>
      <c r="O486" s="920">
        <v>39725</v>
      </c>
      <c r="P486" s="892" t="s">
        <v>2566</v>
      </c>
      <c r="Q486" s="194">
        <f>800/13</f>
        <v>61.53846153846154</v>
      </c>
      <c r="R486" s="1002"/>
      <c r="S486" s="196"/>
      <c r="T486" s="533"/>
      <c r="U486" s="545"/>
      <c r="V486" s="544" t="s">
        <v>2565</v>
      </c>
      <c r="W486" s="599"/>
    </row>
    <row r="487" spans="1:25" ht="18.75" customHeight="1" x14ac:dyDescent="0.25">
      <c r="A487" s="186">
        <v>1310</v>
      </c>
      <c r="B487" s="186">
        <v>23949942</v>
      </c>
      <c r="C487" s="801" t="s">
        <v>1812</v>
      </c>
      <c r="D487" s="4" t="s">
        <v>35</v>
      </c>
      <c r="E487" s="1156" t="s">
        <v>313</v>
      </c>
      <c r="F487" s="718">
        <v>44826</v>
      </c>
      <c r="G487" s="719">
        <v>0.74305555555555547</v>
      </c>
      <c r="H487" s="718">
        <v>44837</v>
      </c>
      <c r="I487" s="719">
        <v>0.74305555555555547</v>
      </c>
      <c r="J487" s="737" t="s">
        <v>2584</v>
      </c>
      <c r="K487" s="710">
        <v>31156</v>
      </c>
      <c r="L487" s="18">
        <v>8658511</v>
      </c>
      <c r="M487" s="21">
        <v>44447</v>
      </c>
      <c r="N487" s="926" t="s">
        <v>1816</v>
      </c>
      <c r="O487" s="927">
        <v>39725</v>
      </c>
      <c r="P487" s="892" t="s">
        <v>2747</v>
      </c>
      <c r="Q487" s="908" t="s">
        <v>1796</v>
      </c>
      <c r="R487" s="1008"/>
      <c r="S487" s="884"/>
      <c r="T487" s="527"/>
      <c r="V487" s="554"/>
      <c r="Y487" s="531"/>
    </row>
    <row r="488" spans="1:25" ht="18.75" customHeight="1" x14ac:dyDescent="0.25">
      <c r="A488" s="186">
        <v>1164</v>
      </c>
      <c r="B488" s="186">
        <v>53766736</v>
      </c>
      <c r="C488" s="801" t="s">
        <v>1812</v>
      </c>
      <c r="D488" s="186" t="s">
        <v>35</v>
      </c>
      <c r="E488" s="1156" t="s">
        <v>261</v>
      </c>
      <c r="F488" s="710">
        <v>44750</v>
      </c>
      <c r="G488" s="711">
        <v>0.40277777777777773</v>
      </c>
      <c r="H488" s="710">
        <v>44783</v>
      </c>
      <c r="I488" s="711">
        <v>0.45833333333333331</v>
      </c>
      <c r="J488" s="728" t="s">
        <v>3042</v>
      </c>
      <c r="K488" s="720"/>
      <c r="L488" s="186">
        <v>8658511</v>
      </c>
      <c r="M488" s="710">
        <v>44447</v>
      </c>
      <c r="N488" s="734" t="s">
        <v>1816</v>
      </c>
      <c r="O488" s="920">
        <v>39725</v>
      </c>
      <c r="P488" s="892" t="s">
        <v>3045</v>
      </c>
      <c r="Q488" s="908"/>
      <c r="R488" s="1008">
        <f>(100*33)</f>
        <v>3300</v>
      </c>
      <c r="S488" s="884"/>
      <c r="T488" s="527" t="s">
        <v>3044</v>
      </c>
      <c r="V488" s="527" t="s">
        <v>3043</v>
      </c>
      <c r="Y488" s="531"/>
    </row>
    <row r="489" spans="1:25" s="546" customFormat="1" ht="18.75" customHeight="1" x14ac:dyDescent="0.25">
      <c r="A489" s="809">
        <v>1010</v>
      </c>
      <c r="B489" s="809"/>
      <c r="C489" s="801" t="s">
        <v>1812</v>
      </c>
      <c r="D489" s="809" t="s">
        <v>59</v>
      </c>
      <c r="E489" s="1159" t="s">
        <v>243</v>
      </c>
      <c r="F489" s="810">
        <v>44704</v>
      </c>
      <c r="G489" s="811">
        <v>0.75</v>
      </c>
      <c r="H489" s="810">
        <v>44704</v>
      </c>
      <c r="I489" s="811">
        <v>0.83333333333333337</v>
      </c>
      <c r="J489" s="755" t="s">
        <v>3453</v>
      </c>
      <c r="K489" s="769"/>
      <c r="L489" s="809">
        <v>8058511</v>
      </c>
      <c r="M489" s="714">
        <v>44447</v>
      </c>
      <c r="N489" s="940" t="s">
        <v>1816</v>
      </c>
      <c r="O489" s="938">
        <v>39725</v>
      </c>
      <c r="P489" s="1119"/>
      <c r="Q489" s="1120"/>
      <c r="R489" s="1121"/>
      <c r="S489" s="1120"/>
      <c r="T489" s="670"/>
      <c r="U489" s="545"/>
      <c r="V489" s="670"/>
      <c r="W489" s="156"/>
      <c r="Y489" s="547"/>
    </row>
    <row r="490" spans="1:25" s="546" customFormat="1" ht="31.5" customHeight="1" x14ac:dyDescent="0.25">
      <c r="A490" s="809">
        <v>900</v>
      </c>
      <c r="B490" s="809">
        <v>23949432</v>
      </c>
      <c r="C490" s="801" t="s">
        <v>1812</v>
      </c>
      <c r="D490" s="809" t="s">
        <v>3408</v>
      </c>
      <c r="E490" s="1159" t="s">
        <v>119</v>
      </c>
      <c r="F490" s="810">
        <v>44699</v>
      </c>
      <c r="G490" s="811">
        <v>0.5</v>
      </c>
      <c r="H490" s="810">
        <v>44701</v>
      </c>
      <c r="I490" s="811">
        <v>0.91666666666666663</v>
      </c>
      <c r="J490" s="755" t="s">
        <v>1825</v>
      </c>
      <c r="K490" s="769"/>
      <c r="L490" s="809">
        <v>8038511</v>
      </c>
      <c r="M490" s="810">
        <v>44447</v>
      </c>
      <c r="N490" s="810" t="s">
        <v>1816</v>
      </c>
      <c r="O490" s="961">
        <v>39725</v>
      </c>
      <c r="P490" s="1119"/>
      <c r="Q490" s="1120"/>
      <c r="R490" s="1121"/>
      <c r="S490" s="1120"/>
      <c r="T490" s="670"/>
      <c r="U490" s="545"/>
      <c r="V490" s="670"/>
      <c r="W490" s="156"/>
    </row>
    <row r="491" spans="1:25" s="546" customFormat="1" ht="30" hidden="1" customHeight="1" x14ac:dyDescent="0.25">
      <c r="A491" s="799">
        <v>807</v>
      </c>
      <c r="B491" s="799"/>
      <c r="C491" s="801" t="s">
        <v>1812</v>
      </c>
      <c r="D491" s="799" t="s">
        <v>412</v>
      </c>
      <c r="E491" s="1165" t="s">
        <v>131</v>
      </c>
      <c r="F491" s="807">
        <v>44661</v>
      </c>
      <c r="G491" s="806">
        <v>0.54166666666666663</v>
      </c>
      <c r="H491" s="807">
        <v>44663</v>
      </c>
      <c r="I491" s="806">
        <v>0.54166666666666663</v>
      </c>
      <c r="J491" s="730"/>
      <c r="K491" s="720"/>
      <c r="L491" s="799"/>
      <c r="M491" s="807"/>
      <c r="N491" s="959"/>
      <c r="O491" s="958"/>
      <c r="P491" s="1043"/>
      <c r="Q491" s="915"/>
      <c r="R491" s="1118"/>
      <c r="S491" s="1729"/>
      <c r="T491" s="668"/>
      <c r="U491" s="545"/>
      <c r="V491" s="668"/>
      <c r="W491" s="156"/>
    </row>
    <row r="492" spans="1:25" s="546" customFormat="1" ht="30" hidden="1" customHeight="1" x14ac:dyDescent="0.25">
      <c r="A492" s="809">
        <v>213</v>
      </c>
      <c r="B492" s="809"/>
      <c r="C492" s="801" t="s">
        <v>1812</v>
      </c>
      <c r="D492" s="809" t="s">
        <v>412</v>
      </c>
      <c r="E492" s="1159" t="s">
        <v>131</v>
      </c>
      <c r="F492" s="810">
        <v>44620</v>
      </c>
      <c r="G492" s="811">
        <v>0.5</v>
      </c>
      <c r="H492" s="810">
        <v>44630</v>
      </c>
      <c r="I492" s="811">
        <v>0.5</v>
      </c>
      <c r="J492" s="730"/>
      <c r="K492" s="769"/>
      <c r="L492" s="809"/>
      <c r="M492" s="19"/>
      <c r="N492" s="940"/>
      <c r="O492" s="938"/>
      <c r="P492" s="1107"/>
      <c r="Q492" s="1120"/>
      <c r="R492" s="1121"/>
      <c r="S492" s="1120"/>
      <c r="T492" s="670"/>
      <c r="U492" s="545"/>
      <c r="V492" s="670" t="s">
        <v>3492</v>
      </c>
      <c r="W492" s="156"/>
    </row>
    <row r="493" spans="1:25" s="546" customFormat="1" ht="30" hidden="1" customHeight="1" x14ac:dyDescent="0.25">
      <c r="A493" s="1">
        <v>443</v>
      </c>
      <c r="B493" s="1"/>
      <c r="C493" s="801" t="s">
        <v>1812</v>
      </c>
      <c r="D493" s="1" t="s">
        <v>35</v>
      </c>
      <c r="E493" s="1158" t="s">
        <v>261</v>
      </c>
      <c r="F493" s="19">
        <v>44549</v>
      </c>
      <c r="G493" s="796">
        <v>0.66666666666666663</v>
      </c>
      <c r="H493" s="19">
        <v>44567</v>
      </c>
      <c r="I493" s="796">
        <v>0.66666666666666663</v>
      </c>
      <c r="J493" s="730"/>
      <c r="K493" s="796"/>
      <c r="L493" s="1"/>
      <c r="M493" s="19"/>
      <c r="N493" s="924"/>
      <c r="O493" s="208"/>
      <c r="P493" s="1119"/>
      <c r="Q493" s="1039"/>
      <c r="R493" s="1044"/>
      <c r="S493" s="1708"/>
      <c r="T493" s="555"/>
      <c r="U493" s="545"/>
      <c r="V493" s="555"/>
      <c r="W493" s="156"/>
    </row>
    <row r="494" spans="1:25" s="546" customFormat="1" ht="30" hidden="1" customHeight="1" x14ac:dyDescent="0.25">
      <c r="A494" s="4">
        <v>434</v>
      </c>
      <c r="B494" s="4"/>
      <c r="C494" s="801" t="s">
        <v>1812</v>
      </c>
      <c r="D494" s="4" t="s">
        <v>35</v>
      </c>
      <c r="E494" s="1156" t="s">
        <v>261</v>
      </c>
      <c r="F494" s="725">
        <v>44534</v>
      </c>
      <c r="G494" s="744">
        <v>0.70833333333333337</v>
      </c>
      <c r="H494" s="725">
        <v>44537</v>
      </c>
      <c r="I494" s="744">
        <v>0.70833333333333337</v>
      </c>
      <c r="J494" s="730"/>
      <c r="K494" s="744"/>
      <c r="L494" s="4"/>
      <c r="M494" s="19"/>
      <c r="N494" s="934"/>
      <c r="O494" s="920"/>
      <c r="P494" s="1107"/>
      <c r="Q494" s="908"/>
      <c r="R494" s="1073"/>
      <c r="S494" s="908"/>
      <c r="T494" s="550"/>
      <c r="U494" s="545"/>
      <c r="V494" s="550"/>
      <c r="W494" s="156"/>
    </row>
    <row r="495" spans="1:25" s="546" customFormat="1" ht="30" hidden="1" customHeight="1" x14ac:dyDescent="0.25">
      <c r="A495" s="809">
        <v>422</v>
      </c>
      <c r="B495" s="809"/>
      <c r="C495" s="801" t="s">
        <v>1812</v>
      </c>
      <c r="D495" s="809" t="s">
        <v>35</v>
      </c>
      <c r="E495" s="1159" t="s">
        <v>119</v>
      </c>
      <c r="F495" s="810">
        <v>44515</v>
      </c>
      <c r="G495" s="811">
        <v>0.625</v>
      </c>
      <c r="H495" s="810">
        <v>44516</v>
      </c>
      <c r="I495" s="811">
        <v>0.625</v>
      </c>
      <c r="J495" s="730"/>
      <c r="K495" s="769"/>
      <c r="L495" s="809"/>
      <c r="M495" s="19"/>
      <c r="N495" s="940"/>
      <c r="O495" s="938"/>
      <c r="P495" s="1107"/>
      <c r="Q495" s="1120"/>
      <c r="R495" s="1121"/>
      <c r="S495" s="1120"/>
      <c r="T495" s="670"/>
      <c r="U495" s="545"/>
      <c r="V495" s="670"/>
      <c r="W495" s="156"/>
    </row>
    <row r="496" spans="1:25" ht="23.25" hidden="1" customHeight="1" x14ac:dyDescent="0.25">
      <c r="A496" s="809">
        <v>372</v>
      </c>
      <c r="B496" s="801"/>
      <c r="C496" s="801" t="s">
        <v>1812</v>
      </c>
      <c r="D496" s="801" t="s">
        <v>35</v>
      </c>
      <c r="E496" s="1168" t="s">
        <v>313</v>
      </c>
      <c r="F496" s="823">
        <v>44486</v>
      </c>
      <c r="G496" s="824">
        <v>0.625</v>
      </c>
      <c r="H496" s="823">
        <v>44487</v>
      </c>
      <c r="I496" s="824">
        <v>0.625</v>
      </c>
      <c r="J496" s="730"/>
      <c r="K496" s="769"/>
      <c r="L496" s="809"/>
      <c r="N496" s="940"/>
      <c r="O496" s="938"/>
      <c r="Q496" s="1120"/>
      <c r="R496" s="1121"/>
      <c r="S496" s="1120"/>
      <c r="T496" s="670"/>
      <c r="V496" s="670"/>
      <c r="Y496" s="531"/>
    </row>
    <row r="497" spans="1:25" s="546" customFormat="1" ht="23.25" hidden="1" customHeight="1" x14ac:dyDescent="0.25">
      <c r="A497" s="1">
        <v>150</v>
      </c>
      <c r="B497" s="1"/>
      <c r="C497" s="801" t="s">
        <v>1812</v>
      </c>
      <c r="D497" s="1" t="s">
        <v>412</v>
      </c>
      <c r="E497" s="1158" t="s">
        <v>60</v>
      </c>
      <c r="F497" s="19">
        <v>44445</v>
      </c>
      <c r="G497" s="796">
        <v>0.75</v>
      </c>
      <c r="H497" s="19">
        <v>44447</v>
      </c>
      <c r="I497" s="796">
        <v>0.75</v>
      </c>
      <c r="J497" s="730">
        <v>2</v>
      </c>
      <c r="K497" s="796"/>
      <c r="L497" s="1"/>
      <c r="M497" s="19"/>
      <c r="N497" s="924"/>
      <c r="O497" s="208"/>
      <c r="P497" s="1107"/>
      <c r="Q497" s="1039"/>
      <c r="R497" s="1044"/>
      <c r="S497" s="1039"/>
      <c r="T497" s="555"/>
      <c r="U497" s="545"/>
      <c r="V497" s="555"/>
      <c r="W497" s="156"/>
      <c r="Y497" s="547"/>
    </row>
    <row r="498" spans="1:25" ht="18.75" hidden="1" customHeight="1" x14ac:dyDescent="0.25">
      <c r="A498" s="801">
        <v>19</v>
      </c>
      <c r="B498" s="801"/>
      <c r="C498" s="801" t="s">
        <v>1812</v>
      </c>
      <c r="D498" s="801" t="s">
        <v>35</v>
      </c>
      <c r="E498" s="1168" t="s">
        <v>261</v>
      </c>
      <c r="F498" s="823">
        <v>44397</v>
      </c>
      <c r="G498" s="874">
        <v>0.375</v>
      </c>
      <c r="H498" s="823">
        <v>44398</v>
      </c>
      <c r="I498" s="874">
        <v>0.375</v>
      </c>
      <c r="J498" s="872">
        <v>1</v>
      </c>
      <c r="K498" s="853"/>
      <c r="L498" s="801"/>
      <c r="N498" s="996"/>
      <c r="O498" s="997"/>
      <c r="P498" s="1154"/>
      <c r="Q498" s="1125"/>
      <c r="R498" s="1126"/>
      <c r="S498" s="1125"/>
      <c r="T498" s="674"/>
      <c r="V498" s="674"/>
    </row>
    <row r="499" spans="1:25" ht="28.5" customHeight="1" x14ac:dyDescent="0.25">
      <c r="A499" s="735">
        <v>5602</v>
      </c>
      <c r="B499" s="735"/>
      <c r="C499" s="735" t="s">
        <v>7585</v>
      </c>
      <c r="D499" s="4" t="s">
        <v>94</v>
      </c>
      <c r="E499" s="1156" t="s">
        <v>184</v>
      </c>
      <c r="F499" s="725">
        <v>45594</v>
      </c>
      <c r="G499" s="720">
        <v>0.36805555555555558</v>
      </c>
      <c r="H499" s="725">
        <v>45608</v>
      </c>
      <c r="I499" s="720">
        <v>0.29166666666666669</v>
      </c>
      <c r="J499" s="713" t="s">
        <v>78</v>
      </c>
      <c r="K499" s="741">
        <v>25450</v>
      </c>
      <c r="L499" s="775"/>
      <c r="M499" s="741"/>
      <c r="N499" s="775" t="s">
        <v>7586</v>
      </c>
      <c r="O499" s="930">
        <v>33498</v>
      </c>
      <c r="P499" s="904"/>
      <c r="Q499" s="1048"/>
      <c r="R499" s="1036"/>
      <c r="S499" s="1035"/>
      <c r="T499" s="616"/>
      <c r="U499" s="593" t="s">
        <v>7584</v>
      </c>
      <c r="V499" s="580"/>
      <c r="W499" s="594"/>
      <c r="Y499" s="531"/>
    </row>
    <row r="500" spans="1:25" ht="28.5" customHeight="1" x14ac:dyDescent="0.25">
      <c r="A500" s="1228">
        <v>4845</v>
      </c>
      <c r="B500" s="20"/>
      <c r="C500" s="20" t="s">
        <v>6995</v>
      </c>
      <c r="D500" s="20" t="s">
        <v>137</v>
      </c>
      <c r="E500" s="1156" t="s">
        <v>138</v>
      </c>
      <c r="F500" s="21">
        <v>45483</v>
      </c>
      <c r="G500" s="722">
        <v>0.5</v>
      </c>
      <c r="H500" s="21">
        <v>45496</v>
      </c>
      <c r="I500" s="722">
        <v>0.77083333333333337</v>
      </c>
      <c r="J500" s="726" t="s">
        <v>4534</v>
      </c>
      <c r="K500" s="21">
        <v>29440</v>
      </c>
      <c r="L500" s="721"/>
      <c r="M500" s="708"/>
      <c r="N500" s="21" t="s">
        <v>6994</v>
      </c>
      <c r="O500" s="208">
        <v>44000</v>
      </c>
      <c r="P500" s="1026"/>
      <c r="Q500" s="1022"/>
      <c r="R500" s="1027"/>
      <c r="S500" s="1026"/>
      <c r="T500" s="569"/>
      <c r="U500" s="558" t="s">
        <v>6993</v>
      </c>
      <c r="V500" s="543"/>
      <c r="W500" s="128"/>
      <c r="Y500" s="531"/>
    </row>
    <row r="501" spans="1:25" ht="28.5" customHeight="1" x14ac:dyDescent="0.3">
      <c r="A501" s="4">
        <v>3038</v>
      </c>
      <c r="C501" s="186" t="s">
        <v>253</v>
      </c>
      <c r="D501" s="186" t="s">
        <v>35</v>
      </c>
      <c r="E501" s="1156" t="s">
        <v>171</v>
      </c>
      <c r="F501" s="710">
        <v>45140</v>
      </c>
      <c r="G501" s="720">
        <v>0.5</v>
      </c>
      <c r="H501" s="725">
        <v>45162</v>
      </c>
      <c r="I501" s="720">
        <v>0.45833333333333331</v>
      </c>
      <c r="J501" s="713" t="s">
        <v>254</v>
      </c>
      <c r="K501" s="937">
        <v>33276</v>
      </c>
      <c r="L501" s="928"/>
      <c r="M501" s="718"/>
      <c r="N501" s="928" t="s">
        <v>255</v>
      </c>
      <c r="O501" s="927">
        <v>43592</v>
      </c>
      <c r="P501" s="898"/>
      <c r="Q501" s="1050"/>
      <c r="R501" s="1051"/>
      <c r="S501" s="1003"/>
      <c r="T501" s="565"/>
      <c r="U501" s="545" t="s">
        <v>256</v>
      </c>
      <c r="V501" s="554"/>
      <c r="Y501" s="531"/>
    </row>
    <row r="502" spans="1:25" ht="28.5" customHeight="1" x14ac:dyDescent="0.25">
      <c r="A502" s="186">
        <v>4089</v>
      </c>
      <c r="B502" s="20">
        <v>98515023</v>
      </c>
      <c r="C502" s="186" t="s">
        <v>4566</v>
      </c>
      <c r="D502" s="186" t="s">
        <v>35</v>
      </c>
      <c r="E502" s="1156" t="s">
        <v>36</v>
      </c>
      <c r="F502" s="710">
        <v>45269</v>
      </c>
      <c r="G502" s="711">
        <v>0.45833333333333331</v>
      </c>
      <c r="H502" s="710">
        <v>45270</v>
      </c>
      <c r="I502" s="711">
        <v>0.5</v>
      </c>
      <c r="J502" s="743" t="s">
        <v>797</v>
      </c>
      <c r="K502" s="725">
        <v>27524</v>
      </c>
      <c r="L502" s="929" t="s">
        <v>928</v>
      </c>
      <c r="M502" s="19">
        <v>41687</v>
      </c>
      <c r="N502" s="929" t="s">
        <v>929</v>
      </c>
      <c r="O502" s="932">
        <v>37419</v>
      </c>
      <c r="P502" s="892">
        <v>90</v>
      </c>
      <c r="Q502" s="907"/>
      <c r="R502" s="1002"/>
      <c r="S502" s="196"/>
      <c r="T502" s="544"/>
      <c r="U502" s="545" t="s">
        <v>1333</v>
      </c>
      <c r="Y502" s="531"/>
    </row>
    <row r="503" spans="1:25" ht="28.5" customHeight="1" x14ac:dyDescent="0.3">
      <c r="A503" s="186">
        <v>3544</v>
      </c>
      <c r="B503" s="754"/>
      <c r="C503" s="186" t="s">
        <v>4566</v>
      </c>
      <c r="D503" s="186" t="s">
        <v>35</v>
      </c>
      <c r="E503" s="1156" t="s">
        <v>264</v>
      </c>
      <c r="F503" s="710">
        <v>45225</v>
      </c>
      <c r="G503" s="711">
        <v>0.625</v>
      </c>
      <c r="H503" s="710">
        <v>45233</v>
      </c>
      <c r="I503" s="711">
        <v>0.95833333333333337</v>
      </c>
      <c r="J503" s="713" t="s">
        <v>4533</v>
      </c>
      <c r="K503" s="710">
        <v>27524</v>
      </c>
      <c r="L503" s="734" t="s">
        <v>928</v>
      </c>
      <c r="M503" s="21">
        <v>41687</v>
      </c>
      <c r="N503" s="734" t="s">
        <v>929</v>
      </c>
      <c r="O503" s="920">
        <v>37419</v>
      </c>
      <c r="P503" s="898"/>
      <c r="Q503" s="1022"/>
      <c r="R503" s="1023"/>
      <c r="S503" s="1022"/>
      <c r="T503" s="569"/>
      <c r="U503" s="545" t="s">
        <v>1333</v>
      </c>
      <c r="Y503" s="531"/>
    </row>
    <row r="504" spans="1:25" s="546" customFormat="1" ht="18.75" customHeight="1" x14ac:dyDescent="0.25">
      <c r="A504" s="4">
        <v>1639</v>
      </c>
      <c r="B504" s="4">
        <v>50757639</v>
      </c>
      <c r="C504" s="4" t="s">
        <v>2415</v>
      </c>
      <c r="D504" s="4" t="s">
        <v>412</v>
      </c>
      <c r="E504" s="1156" t="s">
        <v>342</v>
      </c>
      <c r="F504" s="725">
        <v>44913</v>
      </c>
      <c r="G504" s="720">
        <v>0.82291666666666663</v>
      </c>
      <c r="H504" s="725">
        <v>44916</v>
      </c>
      <c r="I504" s="720">
        <v>0.82291666666666663</v>
      </c>
      <c r="J504" s="728" t="s">
        <v>1902</v>
      </c>
      <c r="K504" s="725">
        <v>30414</v>
      </c>
      <c r="L504" s="207">
        <v>7636708</v>
      </c>
      <c r="M504" s="19">
        <v>37172</v>
      </c>
      <c r="N504" s="931" t="s">
        <v>2416</v>
      </c>
      <c r="O504" s="932">
        <v>44075</v>
      </c>
      <c r="P504" s="892" t="s">
        <v>2418</v>
      </c>
      <c r="Q504" s="194"/>
      <c r="R504" s="1023"/>
      <c r="S504" s="1720" t="s">
        <v>2417</v>
      </c>
      <c r="T504" s="563">
        <v>33920</v>
      </c>
      <c r="U504" s="545" t="s">
        <v>2419</v>
      </c>
      <c r="V504" s="555"/>
      <c r="W504" s="156"/>
    </row>
    <row r="505" spans="1:25" s="546" customFormat="1" ht="25.5" customHeight="1" x14ac:dyDescent="0.25">
      <c r="A505" s="20">
        <v>1898</v>
      </c>
      <c r="B505" s="20">
        <v>53082533</v>
      </c>
      <c r="C505" s="20" t="s">
        <v>1871</v>
      </c>
      <c r="D505" s="1" t="s">
        <v>59</v>
      </c>
      <c r="E505" s="1156" t="s">
        <v>243</v>
      </c>
      <c r="F505" s="19">
        <v>44976</v>
      </c>
      <c r="G505" s="769">
        <v>0.83333333333333337</v>
      </c>
      <c r="H505" s="725">
        <v>44994</v>
      </c>
      <c r="I505" s="720">
        <v>0.41666666666666669</v>
      </c>
      <c r="J505" s="730" t="s">
        <v>1872</v>
      </c>
      <c r="K505" s="19">
        <v>34620</v>
      </c>
      <c r="L505" s="929" t="s">
        <v>1873</v>
      </c>
      <c r="M505" s="21">
        <v>43486</v>
      </c>
      <c r="N505" s="924" t="s">
        <v>1874</v>
      </c>
      <c r="O505" s="208">
        <v>44293</v>
      </c>
      <c r="P505" s="892">
        <v>1000</v>
      </c>
      <c r="Q505" s="908"/>
      <c r="R505" s="1032"/>
      <c r="S505" s="884"/>
      <c r="T505" s="527"/>
      <c r="U505" s="564" t="s">
        <v>1875</v>
      </c>
      <c r="V505" s="554"/>
      <c r="W505" s="156"/>
      <c r="Y505" s="573"/>
    </row>
    <row r="506" spans="1:25" s="546" customFormat="1" ht="25.5" customHeight="1" x14ac:dyDescent="0.25">
      <c r="A506" s="20">
        <v>1191</v>
      </c>
      <c r="B506" s="20">
        <v>53082533</v>
      </c>
      <c r="C506" s="20" t="s">
        <v>1871</v>
      </c>
      <c r="D506" s="20" t="s">
        <v>59</v>
      </c>
      <c r="E506" s="1158" t="s">
        <v>243</v>
      </c>
      <c r="F506" s="21">
        <v>44772</v>
      </c>
      <c r="G506" s="729">
        <v>0.61805555555555558</v>
      </c>
      <c r="H506" s="21">
        <v>44774</v>
      </c>
      <c r="I506" s="729">
        <v>0.95833333333333337</v>
      </c>
      <c r="J506" s="730" t="s">
        <v>3087</v>
      </c>
      <c r="K506" s="769"/>
      <c r="L506" s="20">
        <v>6963117</v>
      </c>
      <c r="M506" s="21">
        <v>43486</v>
      </c>
      <c r="N506" s="924" t="s">
        <v>1874</v>
      </c>
      <c r="O506" s="208">
        <v>44293</v>
      </c>
      <c r="P506" s="892">
        <v>1600</v>
      </c>
      <c r="Q506" s="908"/>
      <c r="R506" s="1032"/>
      <c r="S506" s="884"/>
      <c r="T506" s="527" t="s">
        <v>3089</v>
      </c>
      <c r="U506" s="564"/>
      <c r="V506" s="554" t="s">
        <v>3088</v>
      </c>
      <c r="W506" s="156"/>
      <c r="Y506" s="573"/>
    </row>
    <row r="507" spans="1:25" ht="18.75" customHeight="1" x14ac:dyDescent="0.25">
      <c r="A507" s="20">
        <v>2498</v>
      </c>
      <c r="B507" s="20">
        <v>53082533</v>
      </c>
      <c r="C507" s="20" t="s">
        <v>1871</v>
      </c>
      <c r="D507" s="20" t="s">
        <v>59</v>
      </c>
      <c r="E507" s="1158" t="s">
        <v>2279</v>
      </c>
      <c r="F507" s="21">
        <v>44771</v>
      </c>
      <c r="G507" s="729">
        <v>0.79861111111111116</v>
      </c>
      <c r="H507" s="21">
        <v>44771</v>
      </c>
      <c r="I507" s="729">
        <v>0</v>
      </c>
      <c r="J507" s="730" t="s">
        <v>2084</v>
      </c>
      <c r="K507" s="769"/>
      <c r="L507" s="20">
        <v>6963117</v>
      </c>
      <c r="M507" s="21">
        <v>43486</v>
      </c>
      <c r="N507" s="924" t="s">
        <v>1874</v>
      </c>
      <c r="O507" s="208">
        <v>44293</v>
      </c>
      <c r="P507" s="892">
        <v>1000</v>
      </c>
      <c r="Q507" s="908"/>
      <c r="R507" s="1073"/>
      <c r="S507" s="884"/>
      <c r="T507" s="527" t="s">
        <v>3089</v>
      </c>
      <c r="U507" s="564"/>
      <c r="V507" s="554"/>
      <c r="W507" s="599"/>
      <c r="Y507" s="546"/>
    </row>
    <row r="508" spans="1:25" s="546" customFormat="1" ht="25.5" customHeight="1" x14ac:dyDescent="0.25">
      <c r="A508" s="20">
        <v>1229</v>
      </c>
      <c r="B508" s="20">
        <v>53082533</v>
      </c>
      <c r="C508" s="20" t="s">
        <v>1871</v>
      </c>
      <c r="D508" s="20" t="s">
        <v>59</v>
      </c>
      <c r="E508" s="1158" t="s">
        <v>335</v>
      </c>
      <c r="F508" s="21">
        <v>44770</v>
      </c>
      <c r="G508" s="729">
        <v>0.62986111111111109</v>
      </c>
      <c r="H508" s="21">
        <v>44771</v>
      </c>
      <c r="I508" s="729">
        <v>0.79861111111111116</v>
      </c>
      <c r="J508" s="730" t="s">
        <v>2084</v>
      </c>
      <c r="K508" s="769"/>
      <c r="L508" s="20">
        <v>6963117</v>
      </c>
      <c r="M508" s="21">
        <v>43486</v>
      </c>
      <c r="N508" s="924" t="s">
        <v>1874</v>
      </c>
      <c r="O508" s="208">
        <v>44293</v>
      </c>
      <c r="P508" s="892">
        <v>1000</v>
      </c>
      <c r="Q508" s="908"/>
      <c r="R508" s="1073"/>
      <c r="S508" s="884"/>
      <c r="T508" s="527" t="s">
        <v>3089</v>
      </c>
      <c r="U508" s="564"/>
      <c r="V508" s="554"/>
      <c r="W508" s="156"/>
      <c r="Y508" s="573"/>
    </row>
    <row r="509" spans="1:25" s="546" customFormat="1" ht="28.5" customHeight="1" x14ac:dyDescent="0.25">
      <c r="A509" s="186">
        <v>1180</v>
      </c>
      <c r="B509" s="18">
        <v>53082533</v>
      </c>
      <c r="C509" s="18" t="s">
        <v>1871</v>
      </c>
      <c r="D509" s="18" t="s">
        <v>35</v>
      </c>
      <c r="E509" s="1156" t="s">
        <v>119</v>
      </c>
      <c r="F509" s="718">
        <v>44760</v>
      </c>
      <c r="G509" s="719">
        <v>0.71666666666666667</v>
      </c>
      <c r="H509" s="718">
        <v>44769</v>
      </c>
      <c r="I509" s="719">
        <v>0.85416666666666663</v>
      </c>
      <c r="J509" s="737" t="s">
        <v>2310</v>
      </c>
      <c r="K509" s="720"/>
      <c r="L509" s="18">
        <v>6963117</v>
      </c>
      <c r="M509" s="718">
        <v>43486</v>
      </c>
      <c r="N509" s="928" t="s">
        <v>1874</v>
      </c>
      <c r="O509" s="927">
        <v>44293</v>
      </c>
      <c r="P509" s="892">
        <v>1000</v>
      </c>
      <c r="Q509" s="908"/>
      <c r="R509" s="1073"/>
      <c r="S509" s="884"/>
      <c r="T509" s="527" t="s">
        <v>3089</v>
      </c>
      <c r="U509" s="545"/>
      <c r="V509" s="554"/>
      <c r="W509" s="156"/>
      <c r="Y509" s="547"/>
    </row>
    <row r="510" spans="1:25" s="546" customFormat="1" ht="28.5" customHeight="1" x14ac:dyDescent="0.25">
      <c r="A510" s="735">
        <v>5772</v>
      </c>
      <c r="B510" s="775"/>
      <c r="C510" s="735" t="s">
        <v>8133</v>
      </c>
      <c r="D510" s="735" t="s">
        <v>412</v>
      </c>
      <c r="E510" s="1156" t="s">
        <v>184</v>
      </c>
      <c r="F510" s="747">
        <v>45624</v>
      </c>
      <c r="G510" s="748">
        <v>0.41666666666666669</v>
      </c>
      <c r="H510" s="747">
        <v>45630</v>
      </c>
      <c r="I510" s="748">
        <v>0.61111111111111105</v>
      </c>
      <c r="J510" s="749" t="s">
        <v>934</v>
      </c>
      <c r="K510" s="741">
        <v>36267</v>
      </c>
      <c r="L510" s="775" t="s">
        <v>6062</v>
      </c>
      <c r="M510" s="741">
        <v>45285</v>
      </c>
      <c r="N510" s="933" t="s">
        <v>6063</v>
      </c>
      <c r="O510" s="930">
        <v>44186</v>
      </c>
      <c r="P510" s="896" t="s">
        <v>6475</v>
      </c>
      <c r="Q510" s="881"/>
      <c r="R510" s="1037"/>
      <c r="S510" s="881"/>
      <c r="T510" s="541"/>
      <c r="U510" s="649" t="s">
        <v>6064</v>
      </c>
      <c r="V510" s="637"/>
      <c r="W510" s="594"/>
      <c r="Y510" s="547"/>
    </row>
    <row r="511" spans="1:25" s="546" customFormat="1" ht="28.5" customHeight="1" x14ac:dyDescent="0.25">
      <c r="A511" s="735">
        <v>5769</v>
      </c>
      <c r="B511" s="775"/>
      <c r="C511" s="735" t="s">
        <v>8133</v>
      </c>
      <c r="D511" s="735" t="s">
        <v>292</v>
      </c>
      <c r="E511" s="1156" t="s">
        <v>5555</v>
      </c>
      <c r="F511" s="747">
        <v>45623</v>
      </c>
      <c r="G511" s="748">
        <v>0.91666666666666663</v>
      </c>
      <c r="H511" s="747">
        <v>45624</v>
      </c>
      <c r="I511" s="748">
        <v>0.41666666666666669</v>
      </c>
      <c r="J511" s="749" t="s">
        <v>992</v>
      </c>
      <c r="K511" s="741">
        <v>36267</v>
      </c>
      <c r="L511" s="775" t="s">
        <v>6062</v>
      </c>
      <c r="M511" s="741">
        <v>45285</v>
      </c>
      <c r="N511" s="933" t="s">
        <v>6063</v>
      </c>
      <c r="O511" s="930">
        <v>44186</v>
      </c>
      <c r="P511" s="1362" t="s">
        <v>7380</v>
      </c>
      <c r="Q511" s="881"/>
      <c r="R511" s="1037"/>
      <c r="S511" s="881"/>
      <c r="T511" s="541"/>
      <c r="U511" s="649" t="s">
        <v>6064</v>
      </c>
      <c r="V511" s="637"/>
      <c r="W511" s="594"/>
      <c r="Y511" s="547"/>
    </row>
    <row r="512" spans="1:25" ht="18.75" customHeight="1" x14ac:dyDescent="0.25">
      <c r="A512" s="4">
        <v>1749</v>
      </c>
      <c r="B512" s="4"/>
      <c r="C512" s="4" t="s">
        <v>2177</v>
      </c>
      <c r="D512" s="4" t="s">
        <v>94</v>
      </c>
      <c r="E512" s="1156" t="s">
        <v>358</v>
      </c>
      <c r="F512" s="725">
        <v>44943</v>
      </c>
      <c r="G512" s="720">
        <v>0.45833333333333331</v>
      </c>
      <c r="H512" s="725">
        <v>44951</v>
      </c>
      <c r="I512" s="720">
        <v>0.33333333333333331</v>
      </c>
      <c r="J512" s="743" t="s">
        <v>2178</v>
      </c>
      <c r="K512" s="725">
        <v>31084</v>
      </c>
      <c r="L512" s="929">
        <v>6882606</v>
      </c>
      <c r="M512" s="725">
        <v>41470</v>
      </c>
      <c r="N512" s="929" t="s">
        <v>2179</v>
      </c>
      <c r="O512" s="932">
        <v>42655</v>
      </c>
      <c r="P512" s="892">
        <v>720</v>
      </c>
      <c r="Q512" s="908"/>
      <c r="R512" s="1073"/>
      <c r="S512" s="908"/>
      <c r="T512" s="550"/>
      <c r="V512" s="550" t="s">
        <v>2180</v>
      </c>
      <c r="Y512" s="531"/>
    </row>
    <row r="513" spans="1:25" ht="18.75" customHeight="1" x14ac:dyDescent="0.25">
      <c r="A513" s="4">
        <v>1744</v>
      </c>
      <c r="B513" s="4"/>
      <c r="C513" s="4" t="s">
        <v>2177</v>
      </c>
      <c r="D513" s="4" t="s">
        <v>22</v>
      </c>
      <c r="E513" s="1156" t="s">
        <v>161</v>
      </c>
      <c r="F513" s="725">
        <v>44942</v>
      </c>
      <c r="G513" s="720">
        <v>0.33333333333333331</v>
      </c>
      <c r="H513" s="725">
        <v>44943</v>
      </c>
      <c r="I513" s="720">
        <v>0.45833333333333331</v>
      </c>
      <c r="J513" s="743">
        <v>1</v>
      </c>
      <c r="K513" s="725">
        <v>31084</v>
      </c>
      <c r="L513" s="929">
        <v>6882606</v>
      </c>
      <c r="M513" s="725">
        <v>41470</v>
      </c>
      <c r="N513" s="929" t="s">
        <v>2179</v>
      </c>
      <c r="O513" s="932">
        <v>42655</v>
      </c>
      <c r="P513" s="892"/>
      <c r="Q513" s="908"/>
      <c r="R513" s="1073"/>
      <c r="S513" s="908"/>
      <c r="T513" s="550"/>
      <c r="V513" s="550" t="s">
        <v>2248</v>
      </c>
      <c r="Y513" s="531"/>
    </row>
    <row r="514" spans="1:25" s="546" customFormat="1" ht="28.5" customHeight="1" x14ac:dyDescent="0.25">
      <c r="A514" s="20">
        <v>4748</v>
      </c>
      <c r="B514" s="20"/>
      <c r="C514" s="18" t="s">
        <v>230</v>
      </c>
      <c r="D514" s="20" t="s">
        <v>35</v>
      </c>
      <c r="E514" s="1158" t="s">
        <v>112</v>
      </c>
      <c r="F514" s="21">
        <v>45411</v>
      </c>
      <c r="G514" s="729">
        <v>0.41666666666666669</v>
      </c>
      <c r="H514" s="21">
        <v>45413</v>
      </c>
      <c r="I514" s="729">
        <v>0.41666666666666669</v>
      </c>
      <c r="J514" s="737" t="s">
        <v>330</v>
      </c>
      <c r="K514" s="19">
        <v>30675</v>
      </c>
      <c r="L514" s="721" t="s">
        <v>232</v>
      </c>
      <c r="M514" s="21">
        <v>43129</v>
      </c>
      <c r="N514" s="924" t="s">
        <v>233</v>
      </c>
      <c r="O514" s="208">
        <v>43244</v>
      </c>
      <c r="P514" s="892" t="s">
        <v>5069</v>
      </c>
      <c r="Q514" s="884"/>
      <c r="R514" s="1008"/>
      <c r="S514" s="884"/>
      <c r="T514" s="527"/>
      <c r="U514" s="545" t="s">
        <v>4631</v>
      </c>
      <c r="V514" s="544"/>
      <c r="W514" s="156"/>
      <c r="Y514" s="547"/>
    </row>
    <row r="515" spans="1:25" s="546" customFormat="1" ht="28.5" customHeight="1" x14ac:dyDescent="0.25">
      <c r="A515" s="20">
        <v>4618</v>
      </c>
      <c r="B515" s="20"/>
      <c r="C515" s="18" t="s">
        <v>230</v>
      </c>
      <c r="D515" s="20" t="s">
        <v>137</v>
      </c>
      <c r="E515" s="1158" t="s">
        <v>5555</v>
      </c>
      <c r="F515" s="21">
        <v>45399</v>
      </c>
      <c r="G515" s="729">
        <v>0.79861111111111116</v>
      </c>
      <c r="H515" s="21">
        <v>45404</v>
      </c>
      <c r="I515" s="729">
        <v>0.66666666666666663</v>
      </c>
      <c r="J515" s="737" t="s">
        <v>6096</v>
      </c>
      <c r="K515" s="19">
        <v>30675</v>
      </c>
      <c r="L515" s="721" t="s">
        <v>232</v>
      </c>
      <c r="M515" s="21">
        <v>43129</v>
      </c>
      <c r="N515" s="924" t="s">
        <v>233</v>
      </c>
      <c r="O515" s="208">
        <v>43244</v>
      </c>
      <c r="P515" s="892" t="s">
        <v>1197</v>
      </c>
      <c r="Q515" s="884"/>
      <c r="R515" s="1008"/>
      <c r="S515" s="1018" t="s">
        <v>56</v>
      </c>
      <c r="T515" s="527"/>
      <c r="U515" s="545" t="s">
        <v>4631</v>
      </c>
      <c r="V515" s="544" t="s">
        <v>6069</v>
      </c>
      <c r="W515" s="156"/>
      <c r="Y515" s="547"/>
    </row>
    <row r="516" spans="1:25" s="546" customFormat="1" ht="18.75" customHeight="1" x14ac:dyDescent="0.25">
      <c r="A516" s="20">
        <v>4489</v>
      </c>
      <c r="B516" s="20"/>
      <c r="C516" s="18" t="s">
        <v>230</v>
      </c>
      <c r="D516" s="20" t="s">
        <v>412</v>
      </c>
      <c r="E516" s="1158" t="s">
        <v>335</v>
      </c>
      <c r="F516" s="21">
        <v>45389</v>
      </c>
      <c r="G516" s="729">
        <v>0.94791666666666663</v>
      </c>
      <c r="H516" s="21">
        <v>45391</v>
      </c>
      <c r="I516" s="729">
        <v>0.89583333333333337</v>
      </c>
      <c r="J516" s="737" t="s">
        <v>330</v>
      </c>
      <c r="K516" s="19">
        <v>30675</v>
      </c>
      <c r="L516" s="721" t="s">
        <v>232</v>
      </c>
      <c r="M516" s="21">
        <v>43129</v>
      </c>
      <c r="N516" s="924" t="s">
        <v>233</v>
      </c>
      <c r="O516" s="208">
        <v>43244</v>
      </c>
      <c r="P516" s="892" t="s">
        <v>5309</v>
      </c>
      <c r="Q516" s="884"/>
      <c r="R516" s="1008"/>
      <c r="S516" s="884"/>
      <c r="T516" s="527"/>
      <c r="U516" s="545" t="s">
        <v>4631</v>
      </c>
      <c r="V516" s="544"/>
      <c r="W516" s="156"/>
      <c r="Y516" s="547"/>
    </row>
    <row r="517" spans="1:25" ht="18.75" customHeight="1" x14ac:dyDescent="0.25">
      <c r="A517" s="20">
        <v>4094</v>
      </c>
      <c r="B517" s="20"/>
      <c r="C517" s="18" t="s">
        <v>230</v>
      </c>
      <c r="D517" s="20" t="s">
        <v>235</v>
      </c>
      <c r="E517" s="1158" t="s">
        <v>370</v>
      </c>
      <c r="F517" s="21">
        <v>45271</v>
      </c>
      <c r="G517" s="729">
        <v>0.58333333333333337</v>
      </c>
      <c r="H517" s="21">
        <v>45278</v>
      </c>
      <c r="I517" s="729">
        <v>0.58333333333333337</v>
      </c>
      <c r="J517" s="737" t="s">
        <v>85</v>
      </c>
      <c r="K517" s="19">
        <v>30675</v>
      </c>
      <c r="L517" s="721" t="s">
        <v>232</v>
      </c>
      <c r="M517" s="21">
        <v>43129</v>
      </c>
      <c r="N517" s="924" t="s">
        <v>233</v>
      </c>
      <c r="O517" s="208">
        <v>43244</v>
      </c>
      <c r="P517" s="892" t="s">
        <v>4816</v>
      </c>
      <c r="Q517" s="884"/>
      <c r="R517" s="1008"/>
      <c r="S517" s="884"/>
      <c r="T517" s="527"/>
      <c r="U517" s="545" t="s">
        <v>4631</v>
      </c>
      <c r="V517" s="544"/>
      <c r="Y517" s="531"/>
    </row>
    <row r="518" spans="1:25" s="546" customFormat="1" ht="18.75" customHeight="1" x14ac:dyDescent="0.25">
      <c r="A518" s="20">
        <v>3645</v>
      </c>
      <c r="B518" s="20"/>
      <c r="C518" s="18" t="s">
        <v>230</v>
      </c>
      <c r="D518" s="20" t="s">
        <v>59</v>
      </c>
      <c r="E518" s="1158" t="s">
        <v>131</v>
      </c>
      <c r="F518" s="21">
        <v>45238</v>
      </c>
      <c r="G518" s="729">
        <v>0.66666666666666663</v>
      </c>
      <c r="H518" s="21">
        <v>45245</v>
      </c>
      <c r="I518" s="729">
        <v>0.66666666666666663</v>
      </c>
      <c r="J518" s="737" t="s">
        <v>1267</v>
      </c>
      <c r="K518" s="19">
        <v>30675</v>
      </c>
      <c r="L518" s="721" t="s">
        <v>232</v>
      </c>
      <c r="M518" s="21">
        <v>43129</v>
      </c>
      <c r="N518" s="924" t="s">
        <v>233</v>
      </c>
      <c r="O518" s="208">
        <v>43244</v>
      </c>
      <c r="P518" s="892" t="s">
        <v>4695</v>
      </c>
      <c r="Q518" s="884"/>
      <c r="R518" s="1008"/>
      <c r="S518" s="884"/>
      <c r="T518" s="527"/>
      <c r="U518" s="545" t="s">
        <v>4631</v>
      </c>
      <c r="V518" s="544"/>
      <c r="W518" s="156"/>
      <c r="Y518" s="547"/>
    </row>
    <row r="519" spans="1:25" s="546" customFormat="1" ht="18.75" customHeight="1" x14ac:dyDescent="0.25">
      <c r="A519" s="20">
        <v>3083</v>
      </c>
      <c r="B519" s="20"/>
      <c r="C519" s="18" t="s">
        <v>230</v>
      </c>
      <c r="D519" s="20" t="s">
        <v>59</v>
      </c>
      <c r="E519" s="1158" t="s">
        <v>131</v>
      </c>
      <c r="F519" s="21">
        <v>45149</v>
      </c>
      <c r="G519" s="729">
        <v>0.72222222222222221</v>
      </c>
      <c r="H519" s="21">
        <v>45171</v>
      </c>
      <c r="I519" s="729">
        <v>0.72222222222222221</v>
      </c>
      <c r="J519" s="759" t="s">
        <v>132</v>
      </c>
      <c r="K519" s="19">
        <v>30675</v>
      </c>
      <c r="L519" s="721" t="s">
        <v>232</v>
      </c>
      <c r="M519" s="21"/>
      <c r="N519" s="924" t="s">
        <v>233</v>
      </c>
      <c r="O519" s="208">
        <v>43244</v>
      </c>
      <c r="P519" s="898"/>
      <c r="Q519" s="1003"/>
      <c r="R519" s="1004"/>
      <c r="S519" s="1003"/>
      <c r="T519" s="565"/>
      <c r="U519" s="545"/>
      <c r="V519" s="544"/>
      <c r="W519" s="156"/>
      <c r="Y519" s="547"/>
    </row>
    <row r="520" spans="1:25" ht="18.75" hidden="1" customHeight="1" x14ac:dyDescent="0.25">
      <c r="A520" s="186">
        <v>1264</v>
      </c>
      <c r="B520" s="18"/>
      <c r="C520" s="18" t="s">
        <v>2932</v>
      </c>
      <c r="D520" s="18" t="s">
        <v>412</v>
      </c>
      <c r="E520" s="1156" t="s">
        <v>184</v>
      </c>
      <c r="F520" s="718">
        <v>44804</v>
      </c>
      <c r="G520" s="719">
        <v>0.29166666666666669</v>
      </c>
      <c r="H520" s="718">
        <v>44806</v>
      </c>
      <c r="I520" s="719">
        <v>0.29166666666666669</v>
      </c>
      <c r="J520" s="737" t="s">
        <v>1825</v>
      </c>
      <c r="K520" s="720"/>
      <c r="L520" s="18">
        <v>298518</v>
      </c>
      <c r="M520" s="21">
        <v>42474</v>
      </c>
      <c r="N520" s="926">
        <v>569100100</v>
      </c>
      <c r="O520" s="927">
        <v>39485</v>
      </c>
      <c r="P520" s="892" t="s">
        <v>2936</v>
      </c>
      <c r="Q520" s="906" t="s">
        <v>2935</v>
      </c>
      <c r="R520" s="1032">
        <f>(130*34)+120+10+70+220</f>
        <v>4840</v>
      </c>
      <c r="S520" s="884"/>
      <c r="T520" s="527" t="s">
        <v>2934</v>
      </c>
      <c r="V520" s="554" t="s">
        <v>2933</v>
      </c>
      <c r="Y520" s="531"/>
    </row>
    <row r="521" spans="1:25" ht="18.75" hidden="1" customHeight="1" x14ac:dyDescent="0.25">
      <c r="A521" s="186">
        <v>1242</v>
      </c>
      <c r="B521" s="18"/>
      <c r="C521" s="18" t="s">
        <v>2932</v>
      </c>
      <c r="D521" s="18" t="s">
        <v>412</v>
      </c>
      <c r="E521" s="1156" t="s">
        <v>184</v>
      </c>
      <c r="F521" s="718">
        <v>44784</v>
      </c>
      <c r="G521" s="719">
        <v>0.70138888888888884</v>
      </c>
      <c r="H521" s="718">
        <v>44804</v>
      </c>
      <c r="I521" s="719">
        <v>0.29166666666666669</v>
      </c>
      <c r="J521" s="737" t="s">
        <v>2149</v>
      </c>
      <c r="K521" s="720"/>
      <c r="L521" s="18"/>
      <c r="M521" s="21"/>
      <c r="N521" s="926">
        <v>569100100</v>
      </c>
      <c r="O521" s="927">
        <v>39485</v>
      </c>
      <c r="P521" s="898"/>
      <c r="Q521" s="1003"/>
      <c r="R521" s="1004"/>
      <c r="S521" s="1003"/>
      <c r="T521" s="565"/>
      <c r="V521" s="554"/>
      <c r="Y521" s="531"/>
    </row>
    <row r="522" spans="1:25" ht="18.75" customHeight="1" x14ac:dyDescent="0.25">
      <c r="A522" s="1267">
        <v>4862</v>
      </c>
      <c r="B522" s="186"/>
      <c r="C522" s="186" t="s">
        <v>5901</v>
      </c>
      <c r="D522" s="186" t="s">
        <v>137</v>
      </c>
      <c r="E522" s="1156" t="s">
        <v>5555</v>
      </c>
      <c r="F522" s="710">
        <v>45475</v>
      </c>
      <c r="G522" s="711">
        <v>0.35416666666666669</v>
      </c>
      <c r="H522" s="710">
        <v>45498</v>
      </c>
      <c r="I522" s="711">
        <v>0.41666666666666669</v>
      </c>
      <c r="J522" s="713" t="s">
        <v>6894</v>
      </c>
      <c r="K522" s="710">
        <v>31080</v>
      </c>
      <c r="L522" s="734" t="s">
        <v>5902</v>
      </c>
      <c r="M522" s="710">
        <v>39233</v>
      </c>
      <c r="N522" s="734" t="s">
        <v>5903</v>
      </c>
      <c r="O522" s="920">
        <v>38604</v>
      </c>
      <c r="P522" s="898"/>
      <c r="Q522" s="900"/>
      <c r="R522" s="1012"/>
      <c r="S522" s="900"/>
      <c r="T522" s="557"/>
      <c r="U522" s="528" t="s">
        <v>5899</v>
      </c>
      <c r="V522" s="549" t="s">
        <v>2616</v>
      </c>
      <c r="W522" s="529"/>
      <c r="Y522" s="531"/>
    </row>
    <row r="523" spans="1:25" ht="18.75" customHeight="1" x14ac:dyDescent="0.25">
      <c r="A523" s="186">
        <v>4050</v>
      </c>
      <c r="B523" s="186"/>
      <c r="C523" s="186" t="s">
        <v>5901</v>
      </c>
      <c r="D523" s="186" t="s">
        <v>137</v>
      </c>
      <c r="E523" s="1156" t="s">
        <v>5555</v>
      </c>
      <c r="F523" s="710">
        <v>45475</v>
      </c>
      <c r="G523" s="711">
        <v>0.35416666666666669</v>
      </c>
      <c r="H523" s="710">
        <v>45498</v>
      </c>
      <c r="I523" s="711">
        <v>0.41666666666666669</v>
      </c>
      <c r="J523" s="713" t="s">
        <v>6894</v>
      </c>
      <c r="K523" s="710">
        <v>31080</v>
      </c>
      <c r="L523" s="734" t="s">
        <v>5902</v>
      </c>
      <c r="M523" s="710">
        <v>39233</v>
      </c>
      <c r="N523" s="734" t="s">
        <v>5903</v>
      </c>
      <c r="O523" s="920">
        <v>38604</v>
      </c>
      <c r="P523" s="898"/>
      <c r="Q523" s="900"/>
      <c r="R523" s="1012"/>
      <c r="S523" s="900"/>
      <c r="T523" s="557"/>
      <c r="U523" s="528" t="s">
        <v>5899</v>
      </c>
      <c r="V523" s="527"/>
      <c r="W523" s="529"/>
      <c r="Y523" s="531"/>
    </row>
    <row r="524" spans="1:25" ht="18.75" customHeight="1" x14ac:dyDescent="0.25">
      <c r="A524" s="20">
        <v>4260</v>
      </c>
      <c r="B524" s="20"/>
      <c r="C524" s="20" t="s">
        <v>5901</v>
      </c>
      <c r="D524" s="20" t="s">
        <v>35</v>
      </c>
      <c r="E524" s="1156" t="s">
        <v>119</v>
      </c>
      <c r="F524" s="21">
        <v>45383</v>
      </c>
      <c r="G524" s="722">
        <v>0.70833333333333337</v>
      </c>
      <c r="H524" s="21">
        <v>45395</v>
      </c>
      <c r="I524" s="722">
        <v>0.4375</v>
      </c>
      <c r="J524" s="726" t="s">
        <v>61</v>
      </c>
      <c r="K524" s="21">
        <v>31080</v>
      </c>
      <c r="L524" s="721" t="s">
        <v>5902</v>
      </c>
      <c r="M524" s="708">
        <v>39233</v>
      </c>
      <c r="N524" s="21" t="s">
        <v>5903</v>
      </c>
      <c r="O524" s="208">
        <v>38604</v>
      </c>
      <c r="P524" s="1026"/>
      <c r="Q524" s="1009"/>
      <c r="R524" s="1027"/>
      <c r="S524" s="1026"/>
      <c r="T524" s="569"/>
      <c r="U524" s="558" t="s">
        <v>5904</v>
      </c>
      <c r="V524" s="544"/>
      <c r="W524" s="128"/>
      <c r="Y524" s="531"/>
    </row>
    <row r="525" spans="1:25" s="546" customFormat="1" ht="18.75" hidden="1" customHeight="1" x14ac:dyDescent="0.25">
      <c r="A525" s="1245">
        <v>4912</v>
      </c>
      <c r="B525" s="3"/>
      <c r="C525" s="3" t="s">
        <v>4893</v>
      </c>
      <c r="D525" s="3" t="s">
        <v>35</v>
      </c>
      <c r="E525" s="1159" t="s">
        <v>178</v>
      </c>
      <c r="F525" s="714">
        <v>45497</v>
      </c>
      <c r="G525" s="715">
        <v>0.69652777777777775</v>
      </c>
      <c r="H525" s="714">
        <v>45519</v>
      </c>
      <c r="I525" s="715">
        <v>0.75</v>
      </c>
      <c r="J525" s="755" t="s">
        <v>254</v>
      </c>
      <c r="K525" s="19">
        <v>30934</v>
      </c>
      <c r="L525" s="921" t="s">
        <v>4852</v>
      </c>
      <c r="M525" s="19"/>
      <c r="N525" s="923">
        <v>1371852588</v>
      </c>
      <c r="O525" s="209">
        <v>43139</v>
      </c>
      <c r="P525" s="889" t="s">
        <v>8009</v>
      </c>
      <c r="Q525" s="1340"/>
      <c r="R525" s="1011"/>
      <c r="S525" s="908"/>
      <c r="T525" s="550"/>
      <c r="U525" s="539"/>
      <c r="V525" s="527" t="s">
        <v>6794</v>
      </c>
      <c r="W525" s="128"/>
      <c r="Y525" s="547"/>
    </row>
    <row r="526" spans="1:25" s="546" customFormat="1" ht="18.75" hidden="1" customHeight="1" x14ac:dyDescent="0.25">
      <c r="A526" s="20">
        <v>3851</v>
      </c>
      <c r="B526" s="3"/>
      <c r="C526" s="3" t="s">
        <v>4893</v>
      </c>
      <c r="D526" s="3" t="s">
        <v>137</v>
      </c>
      <c r="E526" s="1159" t="s">
        <v>138</v>
      </c>
      <c r="F526" s="714">
        <v>45277</v>
      </c>
      <c r="G526" s="715">
        <v>0.70833333333333337</v>
      </c>
      <c r="H526" s="714">
        <v>45278</v>
      </c>
      <c r="I526" s="715">
        <v>0.70833333333333337</v>
      </c>
      <c r="J526" s="755" t="s">
        <v>797</v>
      </c>
      <c r="K526" s="19">
        <v>30934</v>
      </c>
      <c r="L526" s="921" t="s">
        <v>4852</v>
      </c>
      <c r="M526" s="19"/>
      <c r="N526" s="923">
        <v>1371852588</v>
      </c>
      <c r="O526" s="209">
        <v>43139</v>
      </c>
      <c r="P526" s="889" t="s">
        <v>4900</v>
      </c>
      <c r="Q526" s="1039"/>
      <c r="R526" s="1011"/>
      <c r="S526" s="908"/>
      <c r="T526" s="550"/>
      <c r="U526" s="564"/>
      <c r="V526" s="527"/>
      <c r="W526" s="156"/>
      <c r="Y526" s="547"/>
    </row>
    <row r="527" spans="1:25" ht="33.75" hidden="1" customHeight="1" x14ac:dyDescent="0.25">
      <c r="A527" s="20">
        <v>3837</v>
      </c>
      <c r="B527" s="3"/>
      <c r="C527" s="3" t="s">
        <v>4893</v>
      </c>
      <c r="D527" s="3" t="s">
        <v>137</v>
      </c>
      <c r="E527" s="1159" t="s">
        <v>138</v>
      </c>
      <c r="F527" s="714">
        <v>45272</v>
      </c>
      <c r="G527" s="715">
        <v>0.70833333333333337</v>
      </c>
      <c r="H527" s="714">
        <v>45277</v>
      </c>
      <c r="I527" s="715">
        <v>0.70833333333333337</v>
      </c>
      <c r="J527" s="755" t="s">
        <v>336</v>
      </c>
      <c r="K527" s="19">
        <v>30934</v>
      </c>
      <c r="L527" s="921" t="s">
        <v>4852</v>
      </c>
      <c r="N527" s="923">
        <v>1371852588</v>
      </c>
      <c r="O527" s="209">
        <v>43139</v>
      </c>
      <c r="P527" s="889" t="s">
        <v>4853</v>
      </c>
      <c r="Q527" s="1039"/>
      <c r="R527" s="1011"/>
      <c r="S527" s="908"/>
      <c r="T527" s="550"/>
      <c r="U527" s="564"/>
      <c r="V527" s="527" t="s">
        <v>788</v>
      </c>
      <c r="Y527" s="531"/>
    </row>
    <row r="528" spans="1:25" s="546" customFormat="1" ht="18" customHeight="1" x14ac:dyDescent="0.25">
      <c r="A528" s="186">
        <v>4629</v>
      </c>
      <c r="B528" s="186"/>
      <c r="C528" s="186" t="s">
        <v>6061</v>
      </c>
      <c r="D528" s="186" t="s">
        <v>35</v>
      </c>
      <c r="E528" s="1156" t="s">
        <v>126</v>
      </c>
      <c r="F528" s="710">
        <v>45398</v>
      </c>
      <c r="G528" s="711">
        <v>0.80555555555555547</v>
      </c>
      <c r="H528" s="710">
        <v>45401</v>
      </c>
      <c r="I528" s="711">
        <v>0.80555555555555547</v>
      </c>
      <c r="J528" s="728" t="s">
        <v>449</v>
      </c>
      <c r="K528" s="710">
        <v>36267</v>
      </c>
      <c r="L528" s="734" t="s">
        <v>6062</v>
      </c>
      <c r="M528" s="21">
        <v>45285</v>
      </c>
      <c r="N528" s="734" t="s">
        <v>6063</v>
      </c>
      <c r="O528" s="920">
        <v>44186</v>
      </c>
      <c r="P528" s="892" t="s">
        <v>4841</v>
      </c>
      <c r="Q528" s="196"/>
      <c r="R528" s="1017"/>
      <c r="S528" s="907"/>
      <c r="T528" s="533"/>
      <c r="U528" s="551" t="s">
        <v>6064</v>
      </c>
      <c r="V528" s="547"/>
      <c r="W528" s="128"/>
    </row>
    <row r="529" spans="1:25" ht="33.75" customHeight="1" x14ac:dyDescent="0.25">
      <c r="A529" s="186">
        <v>5776</v>
      </c>
      <c r="B529" s="186"/>
      <c r="C529" s="186" t="s">
        <v>8154</v>
      </c>
      <c r="D529" s="735" t="s">
        <v>35</v>
      </c>
      <c r="E529" s="1156" t="s">
        <v>8028</v>
      </c>
      <c r="F529" s="747">
        <v>45624</v>
      </c>
      <c r="G529" s="748">
        <v>0.54166666666666663</v>
      </c>
      <c r="H529" s="747">
        <v>45629</v>
      </c>
      <c r="I529" s="748">
        <v>0.625</v>
      </c>
      <c r="J529" s="774" t="s">
        <v>8300</v>
      </c>
      <c r="K529" s="725">
        <v>31838</v>
      </c>
      <c r="L529" s="929" t="s">
        <v>8155</v>
      </c>
      <c r="M529" s="19">
        <v>40442</v>
      </c>
      <c r="N529" s="929" t="s">
        <v>8156</v>
      </c>
      <c r="O529" s="932">
        <v>39543</v>
      </c>
      <c r="P529" s="904"/>
      <c r="Q529" s="1003"/>
      <c r="R529" s="1023"/>
      <c r="S529" s="1022"/>
      <c r="T529" s="624"/>
      <c r="U529" s="649" t="s">
        <v>8031</v>
      </c>
      <c r="V529" s="544"/>
      <c r="Y529" s="531"/>
    </row>
    <row r="530" spans="1:25" ht="33.75" customHeight="1" x14ac:dyDescent="0.25">
      <c r="A530" s="1266">
        <v>6302</v>
      </c>
      <c r="B530" s="707">
        <v>97511336</v>
      </c>
      <c r="C530" s="707" t="s">
        <v>6897</v>
      </c>
      <c r="D530" s="707" t="s">
        <v>35</v>
      </c>
      <c r="E530" s="1156" t="s">
        <v>105</v>
      </c>
      <c r="F530" s="708">
        <v>45475</v>
      </c>
      <c r="G530" s="709">
        <v>0.77083333333333337</v>
      </c>
      <c r="H530" s="708">
        <v>45479</v>
      </c>
      <c r="I530" s="709">
        <v>0.79166666666666663</v>
      </c>
      <c r="J530" s="738" t="s">
        <v>162</v>
      </c>
      <c r="K530" s="708">
        <v>30063</v>
      </c>
      <c r="L530" s="746" t="s">
        <v>6898</v>
      </c>
      <c r="M530" s="708">
        <v>44623</v>
      </c>
      <c r="N530" s="746" t="s">
        <v>6899</v>
      </c>
      <c r="O530" s="919">
        <v>37632</v>
      </c>
      <c r="P530" s="902" t="s">
        <v>2070</v>
      </c>
      <c r="Q530" s="905"/>
      <c r="R530" s="1024"/>
      <c r="S530" s="907"/>
      <c r="T530" s="575"/>
      <c r="U530" s="576" t="s">
        <v>6900</v>
      </c>
      <c r="V530" s="575"/>
      <c r="W530" s="577"/>
      <c r="Y530" s="531"/>
    </row>
    <row r="531" spans="1:25" ht="33.75" customHeight="1" x14ac:dyDescent="0.25">
      <c r="A531" s="186">
        <v>3882</v>
      </c>
      <c r="B531" s="186">
        <v>22409955</v>
      </c>
      <c r="C531" s="186" t="s">
        <v>5341</v>
      </c>
      <c r="D531" s="186" t="s">
        <v>29</v>
      </c>
      <c r="E531" s="1156" t="s">
        <v>205</v>
      </c>
      <c r="F531" s="710">
        <v>45324</v>
      </c>
      <c r="G531" s="711">
        <v>0.70833333333333337</v>
      </c>
      <c r="H531" s="710">
        <v>45327</v>
      </c>
      <c r="I531" s="719">
        <v>0.70833333333333337</v>
      </c>
      <c r="J531" s="728" t="s">
        <v>449</v>
      </c>
      <c r="K531" s="710">
        <v>30564</v>
      </c>
      <c r="L531" s="936">
        <v>7642665</v>
      </c>
      <c r="M531" s="21">
        <v>41808</v>
      </c>
      <c r="N531" s="926" t="s">
        <v>2643</v>
      </c>
      <c r="O531" s="927">
        <v>40911</v>
      </c>
      <c r="P531" s="892" t="s">
        <v>5369</v>
      </c>
      <c r="Q531" s="884"/>
      <c r="R531" s="1011"/>
      <c r="S531" s="884"/>
      <c r="T531" s="527"/>
      <c r="U531" s="545" t="s">
        <v>5343</v>
      </c>
      <c r="V531" s="549" t="s">
        <v>5342</v>
      </c>
      <c r="W531" s="599"/>
      <c r="Y531" s="531"/>
    </row>
    <row r="532" spans="1:25" ht="33.75" customHeight="1" x14ac:dyDescent="0.25">
      <c r="A532" s="186">
        <v>1421</v>
      </c>
      <c r="B532" s="186">
        <v>22409955</v>
      </c>
      <c r="C532" s="186" t="s">
        <v>5341</v>
      </c>
      <c r="D532" s="186" t="s">
        <v>649</v>
      </c>
      <c r="E532" s="1156" t="s">
        <v>358</v>
      </c>
      <c r="F532" s="710">
        <v>44860</v>
      </c>
      <c r="G532" s="711">
        <v>0.75</v>
      </c>
      <c r="H532" s="710">
        <v>44865</v>
      </c>
      <c r="I532" s="719">
        <v>0.75</v>
      </c>
      <c r="J532" s="728" t="s">
        <v>1949</v>
      </c>
      <c r="K532" s="710">
        <v>30564</v>
      </c>
      <c r="L532" s="936">
        <v>7642665</v>
      </c>
      <c r="M532" s="21">
        <v>41808</v>
      </c>
      <c r="N532" s="926" t="s">
        <v>2643</v>
      </c>
      <c r="O532" s="927">
        <v>40911</v>
      </c>
      <c r="P532" s="892">
        <v>500</v>
      </c>
      <c r="Q532" s="884"/>
      <c r="R532" s="1008"/>
      <c r="S532" s="884"/>
      <c r="T532" s="527"/>
      <c r="U532" s="564"/>
      <c r="V532" s="549" t="s">
        <v>2644</v>
      </c>
      <c r="W532" s="599"/>
      <c r="Y532" s="531"/>
    </row>
    <row r="533" spans="1:25" ht="33.75" customHeight="1" x14ac:dyDescent="0.25">
      <c r="A533" s="4">
        <v>2847</v>
      </c>
      <c r="B533" s="784" t="s">
        <v>881</v>
      </c>
      <c r="C533" s="4" t="s">
        <v>882</v>
      </c>
      <c r="D533" s="186" t="s">
        <v>35</v>
      </c>
      <c r="E533" s="1156" t="s">
        <v>261</v>
      </c>
      <c r="F533" s="710">
        <v>45101</v>
      </c>
      <c r="G533" s="719">
        <v>0.78125</v>
      </c>
      <c r="H533" s="710">
        <v>45103</v>
      </c>
      <c r="I533" s="711">
        <v>0.80555555555555547</v>
      </c>
      <c r="J533" s="728" t="s">
        <v>330</v>
      </c>
      <c r="K533" s="725">
        <v>35181</v>
      </c>
      <c r="L533" s="929" t="s">
        <v>883</v>
      </c>
      <c r="M533" s="19">
        <v>45056</v>
      </c>
      <c r="N533" s="931" t="s">
        <v>884</v>
      </c>
      <c r="O533" s="932">
        <v>41902</v>
      </c>
      <c r="P533" s="892">
        <v>300</v>
      </c>
      <c r="Q533" s="1039" t="s">
        <v>885</v>
      </c>
      <c r="R533" s="1017"/>
      <c r="S533" s="194">
        <v>102272</v>
      </c>
      <c r="U533" s="545" t="s">
        <v>886</v>
      </c>
      <c r="Y533" s="531"/>
    </row>
    <row r="534" spans="1:25" ht="37.5" customHeight="1" x14ac:dyDescent="0.25">
      <c r="A534" s="186">
        <v>4382</v>
      </c>
      <c r="B534" s="186">
        <v>26395762</v>
      </c>
      <c r="C534" s="186" t="s">
        <v>5700</v>
      </c>
      <c r="D534" s="186" t="s">
        <v>35</v>
      </c>
      <c r="E534" s="1156" t="s">
        <v>119</v>
      </c>
      <c r="F534" s="710">
        <v>45360</v>
      </c>
      <c r="G534" s="711">
        <v>0.41666666666666669</v>
      </c>
      <c r="H534" s="710">
        <v>45362</v>
      </c>
      <c r="I534" s="711">
        <v>0.41666666666666669</v>
      </c>
      <c r="J534" s="728" t="s">
        <v>330</v>
      </c>
      <c r="K534" s="710">
        <v>31124</v>
      </c>
      <c r="L534" s="734" t="s">
        <v>4806</v>
      </c>
      <c r="M534" s="21">
        <v>43797</v>
      </c>
      <c r="N534" s="734" t="s">
        <v>4807</v>
      </c>
      <c r="O534" s="920">
        <v>39783</v>
      </c>
      <c r="P534" s="998" t="s">
        <v>4863</v>
      </c>
      <c r="Q534" s="901" t="s">
        <v>5701</v>
      </c>
      <c r="R534" s="1002"/>
      <c r="S534" s="196" t="s">
        <v>724</v>
      </c>
      <c r="T534" s="580"/>
      <c r="U534" s="545" t="s">
        <v>4808</v>
      </c>
      <c r="V534" s="544"/>
      <c r="Y534" s="531"/>
    </row>
    <row r="535" spans="1:25" s="546" customFormat="1" ht="33.75" customHeight="1" x14ac:dyDescent="0.25">
      <c r="A535" s="20">
        <v>4083</v>
      </c>
      <c r="B535" s="3">
        <v>26395762</v>
      </c>
      <c r="C535" s="777" t="s">
        <v>4805</v>
      </c>
      <c r="D535" s="777" t="s">
        <v>94</v>
      </c>
      <c r="E535" s="1159" t="s">
        <v>77</v>
      </c>
      <c r="F535" s="778">
        <v>45268</v>
      </c>
      <c r="G535" s="779">
        <v>0.52083333333333337</v>
      </c>
      <c r="H535" s="778">
        <v>45271</v>
      </c>
      <c r="I535" s="779">
        <v>0.5</v>
      </c>
      <c r="J535" s="755" t="s">
        <v>449</v>
      </c>
      <c r="K535" s="19">
        <v>31124</v>
      </c>
      <c r="L535" s="921" t="s">
        <v>4806</v>
      </c>
      <c r="M535" s="19">
        <v>43797</v>
      </c>
      <c r="N535" s="935" t="s">
        <v>4807</v>
      </c>
      <c r="O535" s="209">
        <v>39783</v>
      </c>
      <c r="P535" s="1065" t="s">
        <v>4841</v>
      </c>
      <c r="Q535" s="907"/>
      <c r="R535" s="1008"/>
      <c r="S535" s="908"/>
      <c r="T535" s="550"/>
      <c r="U535" s="564" t="s">
        <v>4808</v>
      </c>
      <c r="V535" s="527"/>
      <c r="W535" s="156"/>
      <c r="Y535" s="547"/>
    </row>
    <row r="536" spans="1:25" s="546" customFormat="1" ht="33.75" customHeight="1" x14ac:dyDescent="0.25">
      <c r="A536" s="186">
        <v>5528</v>
      </c>
      <c r="B536" s="186"/>
      <c r="C536" s="186" t="s">
        <v>7446</v>
      </c>
      <c r="D536" s="186" t="s">
        <v>292</v>
      </c>
      <c r="E536" s="1156" t="s">
        <v>6615</v>
      </c>
      <c r="F536" s="710">
        <v>45580</v>
      </c>
      <c r="G536" s="719">
        <v>0.4513888888888889</v>
      </c>
      <c r="H536" s="710">
        <v>45585</v>
      </c>
      <c r="I536" s="711">
        <v>0.66666666666666663</v>
      </c>
      <c r="J536" s="728" t="s">
        <v>336</v>
      </c>
      <c r="K536" s="710">
        <v>36785</v>
      </c>
      <c r="L536" s="734" t="s">
        <v>7447</v>
      </c>
      <c r="M536" s="710">
        <v>45075</v>
      </c>
      <c r="N536" s="734" t="s">
        <v>7448</v>
      </c>
      <c r="O536" s="920">
        <v>44102</v>
      </c>
      <c r="P536" s="892" t="s">
        <v>5333</v>
      </c>
      <c r="Q536" s="884"/>
      <c r="R536" s="1001"/>
      <c r="S536" s="884" t="s">
        <v>7450</v>
      </c>
      <c r="T536" s="524"/>
      <c r="U536" s="528" t="s">
        <v>7449</v>
      </c>
      <c r="V536" s="527"/>
      <c r="W536" s="529"/>
      <c r="Y536" s="547"/>
    </row>
    <row r="537" spans="1:25" s="546" customFormat="1" ht="33.75" customHeight="1" x14ac:dyDescent="0.25">
      <c r="A537" s="4">
        <v>2540</v>
      </c>
      <c r="B537" s="4">
        <v>20077996</v>
      </c>
      <c r="C537" s="4" t="s">
        <v>1171</v>
      </c>
      <c r="D537" s="4" t="s">
        <v>22</v>
      </c>
      <c r="E537" s="1156" t="s">
        <v>161</v>
      </c>
      <c r="F537" s="725">
        <v>45071</v>
      </c>
      <c r="G537" s="720">
        <v>0.68055555555555547</v>
      </c>
      <c r="H537" s="725">
        <v>45073</v>
      </c>
      <c r="I537" s="720">
        <v>0.68055555555555547</v>
      </c>
      <c r="J537" s="743" t="s">
        <v>330</v>
      </c>
      <c r="K537" s="725">
        <v>31754</v>
      </c>
      <c r="L537" s="929" t="s">
        <v>1172</v>
      </c>
      <c r="M537" s="19">
        <v>42586</v>
      </c>
      <c r="N537" s="931" t="s">
        <v>1173</v>
      </c>
      <c r="O537" s="932">
        <v>38888</v>
      </c>
      <c r="P537" s="892">
        <v>160</v>
      </c>
      <c r="Q537" s="194"/>
      <c r="R537" s="1033"/>
      <c r="S537" s="194">
        <v>62743</v>
      </c>
      <c r="T537" s="563"/>
      <c r="U537" s="545" t="s">
        <v>1174</v>
      </c>
      <c r="V537" s="555"/>
      <c r="W537" s="156"/>
      <c r="Y537" s="547"/>
    </row>
    <row r="538" spans="1:25" ht="33.75" customHeight="1" x14ac:dyDescent="0.25">
      <c r="A538" s="186">
        <v>3433</v>
      </c>
      <c r="B538" s="186">
        <v>55487547</v>
      </c>
      <c r="C538" s="186" t="s">
        <v>931</v>
      </c>
      <c r="D538" s="186" t="s">
        <v>35</v>
      </c>
      <c r="E538" s="1156" t="s">
        <v>119</v>
      </c>
      <c r="F538" s="710">
        <v>45211</v>
      </c>
      <c r="G538" s="711">
        <v>0.71250000000000002</v>
      </c>
      <c r="H538" s="710">
        <v>45213</v>
      </c>
      <c r="I538" s="711">
        <v>0.75416666666666676</v>
      </c>
      <c r="J538" s="728" t="s">
        <v>330</v>
      </c>
      <c r="K538" s="710">
        <v>30802</v>
      </c>
      <c r="L538" s="734" t="s">
        <v>932</v>
      </c>
      <c r="M538" s="710">
        <v>40913</v>
      </c>
      <c r="N538" s="734" t="s">
        <v>933</v>
      </c>
      <c r="O538" s="920">
        <v>40483</v>
      </c>
      <c r="P538" s="892">
        <v>160</v>
      </c>
      <c r="Q538" s="884"/>
      <c r="R538" s="1008"/>
      <c r="S538" s="884"/>
      <c r="T538" s="527"/>
      <c r="U538" s="545" t="s">
        <v>67</v>
      </c>
      <c r="V538" s="527"/>
      <c r="Y538" s="531"/>
    </row>
    <row r="539" spans="1:25" ht="23.25" customHeight="1" x14ac:dyDescent="0.25">
      <c r="A539" s="186">
        <v>3348</v>
      </c>
      <c r="B539" s="186">
        <v>55487547</v>
      </c>
      <c r="C539" s="186" t="s">
        <v>931</v>
      </c>
      <c r="D539" s="186" t="s">
        <v>59</v>
      </c>
      <c r="E539" s="1156" t="s">
        <v>422</v>
      </c>
      <c r="F539" s="710">
        <v>45195</v>
      </c>
      <c r="G539" s="711">
        <v>0.73611111111111116</v>
      </c>
      <c r="H539" s="710">
        <v>45198</v>
      </c>
      <c r="I539" s="711">
        <v>0.77777777777777779</v>
      </c>
      <c r="J539" s="728" t="s">
        <v>449</v>
      </c>
      <c r="K539" s="710">
        <v>30802</v>
      </c>
      <c r="L539" s="734" t="s">
        <v>932</v>
      </c>
      <c r="M539" s="710">
        <v>40913</v>
      </c>
      <c r="N539" s="734" t="s">
        <v>933</v>
      </c>
      <c r="O539" s="920">
        <v>40483</v>
      </c>
      <c r="P539" s="892">
        <v>220</v>
      </c>
      <c r="Q539" s="884"/>
      <c r="R539" s="1008"/>
      <c r="S539" s="884"/>
      <c r="T539" s="527"/>
      <c r="U539" s="545" t="s">
        <v>67</v>
      </c>
      <c r="V539" s="527"/>
      <c r="Y539" s="531"/>
    </row>
    <row r="540" spans="1:25" ht="23.25" customHeight="1" x14ac:dyDescent="0.25">
      <c r="A540" s="186">
        <v>2833</v>
      </c>
      <c r="B540" s="186">
        <v>55487547</v>
      </c>
      <c r="C540" s="186" t="s">
        <v>931</v>
      </c>
      <c r="D540" s="186" t="s">
        <v>59</v>
      </c>
      <c r="E540" s="1156" t="s">
        <v>276</v>
      </c>
      <c r="F540" s="710">
        <v>45098</v>
      </c>
      <c r="G540" s="711">
        <v>0.52777777777777779</v>
      </c>
      <c r="H540" s="710">
        <v>45099</v>
      </c>
      <c r="I540" s="711">
        <v>0.52777777777777779</v>
      </c>
      <c r="J540" s="728" t="s">
        <v>797</v>
      </c>
      <c r="K540" s="710">
        <v>30802</v>
      </c>
      <c r="L540" s="929" t="s">
        <v>932</v>
      </c>
      <c r="M540" s="710">
        <v>40913</v>
      </c>
      <c r="N540" s="734" t="s">
        <v>933</v>
      </c>
      <c r="O540" s="920">
        <v>40483</v>
      </c>
      <c r="P540" s="892">
        <v>90</v>
      </c>
      <c r="Q540" s="884"/>
      <c r="R540" s="1008"/>
      <c r="S540" s="884"/>
      <c r="T540" s="527"/>
      <c r="U540" s="545" t="s">
        <v>67</v>
      </c>
      <c r="V540" s="527"/>
      <c r="Y540" s="531"/>
    </row>
    <row r="541" spans="1:25" s="546" customFormat="1" ht="23.25" customHeight="1" x14ac:dyDescent="0.25">
      <c r="A541" s="186">
        <v>2687</v>
      </c>
      <c r="B541" s="186">
        <v>55487547</v>
      </c>
      <c r="C541" s="186" t="s">
        <v>931</v>
      </c>
      <c r="D541" s="186" t="s">
        <v>59</v>
      </c>
      <c r="E541" s="1156" t="s">
        <v>422</v>
      </c>
      <c r="F541" s="710">
        <v>45092</v>
      </c>
      <c r="G541" s="711">
        <v>0.83333333333333337</v>
      </c>
      <c r="H541" s="710">
        <v>45093</v>
      </c>
      <c r="I541" s="711">
        <v>0.83333333333333337</v>
      </c>
      <c r="J541" s="728" t="s">
        <v>797</v>
      </c>
      <c r="K541" s="710">
        <v>30802</v>
      </c>
      <c r="L541" s="929" t="s">
        <v>932</v>
      </c>
      <c r="M541" s="710">
        <v>40913</v>
      </c>
      <c r="N541" s="734" t="s">
        <v>933</v>
      </c>
      <c r="O541" s="920">
        <v>40483</v>
      </c>
      <c r="P541" s="892">
        <v>90</v>
      </c>
      <c r="Q541" s="908"/>
      <c r="R541" s="1011"/>
      <c r="S541" s="884">
        <v>80879</v>
      </c>
      <c r="T541" s="527"/>
      <c r="U541" s="545" t="s">
        <v>67</v>
      </c>
      <c r="V541" s="527"/>
      <c r="W541" s="156"/>
      <c r="Y541" s="547"/>
    </row>
    <row r="542" spans="1:25" s="546" customFormat="1" ht="23.25" customHeight="1" x14ac:dyDescent="0.25">
      <c r="A542" s="186">
        <v>2644</v>
      </c>
      <c r="B542" s="186">
        <v>55487547</v>
      </c>
      <c r="C542" s="4" t="s">
        <v>931</v>
      </c>
      <c r="D542" s="4" t="s">
        <v>29</v>
      </c>
      <c r="E542" s="1156" t="s">
        <v>205</v>
      </c>
      <c r="F542" s="710">
        <v>45087</v>
      </c>
      <c r="G542" s="711">
        <v>0.80208333333333337</v>
      </c>
      <c r="H542" s="710">
        <v>45089</v>
      </c>
      <c r="I542" s="711">
        <v>0.80208333333333337</v>
      </c>
      <c r="J542" s="728" t="s">
        <v>330</v>
      </c>
      <c r="K542" s="710">
        <v>30802</v>
      </c>
      <c r="L542" s="929" t="s">
        <v>932</v>
      </c>
      <c r="M542" s="710">
        <v>40913</v>
      </c>
      <c r="N542" s="734" t="s">
        <v>933</v>
      </c>
      <c r="O542" s="920">
        <v>40483</v>
      </c>
      <c r="P542" s="892">
        <v>160</v>
      </c>
      <c r="Q542" s="908"/>
      <c r="R542" s="1073"/>
      <c r="S542" s="884"/>
      <c r="T542" s="527"/>
      <c r="U542" s="545" t="s">
        <v>67</v>
      </c>
      <c r="V542" s="527"/>
      <c r="W542" s="156"/>
      <c r="Y542" s="547"/>
    </row>
    <row r="543" spans="1:25" ht="30" customHeight="1" x14ac:dyDescent="0.25">
      <c r="A543" s="186">
        <v>2616</v>
      </c>
      <c r="B543" s="186">
        <v>55487547</v>
      </c>
      <c r="C543" s="4" t="s">
        <v>931</v>
      </c>
      <c r="D543" s="4" t="s">
        <v>412</v>
      </c>
      <c r="E543" s="1156" t="s">
        <v>60</v>
      </c>
      <c r="F543" s="710">
        <v>45083</v>
      </c>
      <c r="G543" s="711">
        <v>0.78472222222222221</v>
      </c>
      <c r="H543" s="710">
        <v>45085</v>
      </c>
      <c r="I543" s="711">
        <v>0.78472222222222221</v>
      </c>
      <c r="J543" s="728" t="s">
        <v>909</v>
      </c>
      <c r="K543" s="710">
        <v>30802</v>
      </c>
      <c r="L543" s="929" t="s">
        <v>932</v>
      </c>
      <c r="M543" s="710">
        <v>40913</v>
      </c>
      <c r="N543" s="734" t="s">
        <v>933</v>
      </c>
      <c r="O543" s="920">
        <v>40483</v>
      </c>
      <c r="P543" s="892">
        <v>160</v>
      </c>
      <c r="Q543" s="908"/>
      <c r="R543" s="1011"/>
      <c r="S543" s="884"/>
      <c r="T543" s="527"/>
      <c r="U543" s="545" t="s">
        <v>67</v>
      </c>
      <c r="V543" s="527"/>
    </row>
    <row r="544" spans="1:25" ht="18.75" customHeight="1" x14ac:dyDescent="0.25">
      <c r="A544" s="186">
        <v>2612</v>
      </c>
      <c r="B544" s="186">
        <v>55487547</v>
      </c>
      <c r="C544" s="4" t="s">
        <v>931</v>
      </c>
      <c r="D544" s="4" t="s">
        <v>35</v>
      </c>
      <c r="E544" s="1156" t="s">
        <v>119</v>
      </c>
      <c r="F544" s="725">
        <v>45082</v>
      </c>
      <c r="G544" s="720">
        <v>0.78472222222222221</v>
      </c>
      <c r="H544" s="725">
        <v>45083</v>
      </c>
      <c r="I544" s="720">
        <v>0.78472222222222221</v>
      </c>
      <c r="J544" s="728" t="s">
        <v>797</v>
      </c>
      <c r="K544" s="710">
        <v>30802</v>
      </c>
      <c r="L544" s="929" t="s">
        <v>932</v>
      </c>
      <c r="M544" s="710">
        <v>40913</v>
      </c>
      <c r="N544" s="734" t="s">
        <v>933</v>
      </c>
      <c r="O544" s="920">
        <v>40483</v>
      </c>
      <c r="P544" s="892">
        <v>80</v>
      </c>
      <c r="Q544" s="908"/>
      <c r="R544" s="1011"/>
      <c r="S544" s="884"/>
      <c r="T544" s="527" t="s">
        <v>859</v>
      </c>
      <c r="U544" s="545" t="s">
        <v>67</v>
      </c>
      <c r="V544" s="527"/>
    </row>
    <row r="545" spans="1:25" ht="30.75" customHeight="1" x14ac:dyDescent="0.25">
      <c r="A545" s="186">
        <v>2593</v>
      </c>
      <c r="B545" s="186">
        <v>55487547</v>
      </c>
      <c r="C545" s="4" t="s">
        <v>931</v>
      </c>
      <c r="D545" s="4" t="s">
        <v>193</v>
      </c>
      <c r="E545" s="1156" t="s">
        <v>194</v>
      </c>
      <c r="F545" s="725">
        <v>45077</v>
      </c>
      <c r="G545" s="720">
        <v>0.83333333333333337</v>
      </c>
      <c r="H545" s="725">
        <v>45079</v>
      </c>
      <c r="I545" s="720">
        <v>0.83333333333333337</v>
      </c>
      <c r="J545" s="728" t="s">
        <v>909</v>
      </c>
      <c r="K545" s="710">
        <v>30802</v>
      </c>
      <c r="L545" s="929" t="s">
        <v>932</v>
      </c>
      <c r="M545" s="710">
        <v>40913</v>
      </c>
      <c r="N545" s="734" t="s">
        <v>933</v>
      </c>
      <c r="O545" s="920">
        <v>40483</v>
      </c>
      <c r="P545" s="892">
        <v>160</v>
      </c>
      <c r="Q545" s="908"/>
      <c r="R545" s="1008"/>
      <c r="S545" s="884"/>
      <c r="T545" s="527"/>
      <c r="U545" s="545" t="s">
        <v>67</v>
      </c>
      <c r="V545" s="527"/>
      <c r="Y545" s="531"/>
    </row>
    <row r="546" spans="1:25" s="546" customFormat="1" ht="30.75" customHeight="1" x14ac:dyDescent="0.25">
      <c r="A546" s="186">
        <v>2577</v>
      </c>
      <c r="B546" s="186">
        <v>55487547</v>
      </c>
      <c r="C546" s="4" t="s">
        <v>931</v>
      </c>
      <c r="D546" s="4" t="s">
        <v>412</v>
      </c>
      <c r="E546" s="1156" t="s">
        <v>243</v>
      </c>
      <c r="F546" s="725">
        <v>45074</v>
      </c>
      <c r="G546" s="720">
        <v>0.83333333333333337</v>
      </c>
      <c r="H546" s="725">
        <v>45077</v>
      </c>
      <c r="I546" s="720">
        <v>0.83333333333333337</v>
      </c>
      <c r="J546" s="728" t="s">
        <v>709</v>
      </c>
      <c r="K546" s="710">
        <v>30802</v>
      </c>
      <c r="L546" s="929" t="s">
        <v>932</v>
      </c>
      <c r="M546" s="710">
        <v>40913</v>
      </c>
      <c r="N546" s="734" t="s">
        <v>933</v>
      </c>
      <c r="O546" s="920">
        <v>40483</v>
      </c>
      <c r="P546" s="892" t="s">
        <v>1124</v>
      </c>
      <c r="Q546" s="908"/>
      <c r="R546" s="1008"/>
      <c r="S546" s="884"/>
      <c r="T546" s="527"/>
      <c r="U546" s="545" t="s">
        <v>67</v>
      </c>
      <c r="V546" s="527"/>
      <c r="W546" s="156"/>
    </row>
    <row r="547" spans="1:25" s="546" customFormat="1" ht="23.25" customHeight="1" x14ac:dyDescent="0.25">
      <c r="A547" s="186">
        <v>2471</v>
      </c>
      <c r="B547" s="186">
        <v>55487547</v>
      </c>
      <c r="C547" s="4" t="s">
        <v>931</v>
      </c>
      <c r="D547" s="4" t="s">
        <v>22</v>
      </c>
      <c r="E547" s="1156" t="s">
        <v>161</v>
      </c>
      <c r="F547" s="725">
        <v>45065</v>
      </c>
      <c r="G547" s="720">
        <v>0.70833333333333337</v>
      </c>
      <c r="H547" s="725">
        <v>45068</v>
      </c>
      <c r="I547" s="720">
        <v>0.70833333333333337</v>
      </c>
      <c r="J547" s="728" t="s">
        <v>449</v>
      </c>
      <c r="K547" s="710">
        <v>30802</v>
      </c>
      <c r="L547" s="929" t="s">
        <v>932</v>
      </c>
      <c r="M547" s="710">
        <v>40913</v>
      </c>
      <c r="N547" s="734" t="s">
        <v>933</v>
      </c>
      <c r="O547" s="920">
        <v>40483</v>
      </c>
      <c r="P547" s="892">
        <v>240</v>
      </c>
      <c r="Q547" s="908"/>
      <c r="R547" s="1008"/>
      <c r="S547" s="884"/>
      <c r="T547" s="527"/>
      <c r="U547" s="545" t="s">
        <v>67</v>
      </c>
      <c r="V547" s="527"/>
      <c r="W547" s="156"/>
    </row>
    <row r="548" spans="1:25" ht="18.75" customHeight="1" x14ac:dyDescent="0.25">
      <c r="A548" s="186">
        <v>2361</v>
      </c>
      <c r="B548" s="186">
        <v>55487547</v>
      </c>
      <c r="C548" s="4" t="s">
        <v>931</v>
      </c>
      <c r="D548" s="4" t="s">
        <v>35</v>
      </c>
      <c r="E548" s="1156" t="s">
        <v>261</v>
      </c>
      <c r="F548" s="725">
        <v>45040</v>
      </c>
      <c r="G548" s="720">
        <v>0.79166666666666663</v>
      </c>
      <c r="H548" s="725">
        <v>45043</v>
      </c>
      <c r="I548" s="720">
        <v>0.8125</v>
      </c>
      <c r="J548" s="728" t="s">
        <v>449</v>
      </c>
      <c r="K548" s="710">
        <v>30802</v>
      </c>
      <c r="L548" s="929" t="s">
        <v>932</v>
      </c>
      <c r="M548" s="710">
        <v>40913</v>
      </c>
      <c r="N548" s="734" t="s">
        <v>933</v>
      </c>
      <c r="O548" s="920">
        <v>40483</v>
      </c>
      <c r="P548" s="892">
        <v>240</v>
      </c>
      <c r="Q548" s="908"/>
      <c r="R548" s="1008"/>
      <c r="S548" s="884"/>
      <c r="T548" s="527"/>
      <c r="U548" s="545" t="s">
        <v>67</v>
      </c>
      <c r="V548" s="527"/>
    </row>
    <row r="549" spans="1:25" ht="18.75" customHeight="1" x14ac:dyDescent="0.25">
      <c r="A549" s="186">
        <v>1304</v>
      </c>
      <c r="B549" s="186">
        <v>55487547</v>
      </c>
      <c r="C549" s="799" t="s">
        <v>931</v>
      </c>
      <c r="D549" s="186" t="s">
        <v>152</v>
      </c>
      <c r="E549" s="1156" t="s">
        <v>358</v>
      </c>
      <c r="F549" s="710">
        <v>44822</v>
      </c>
      <c r="G549" s="711">
        <v>0.80555555555555547</v>
      </c>
      <c r="H549" s="710">
        <v>44823</v>
      </c>
      <c r="I549" s="711">
        <v>0.80555555555555547</v>
      </c>
      <c r="J549" s="728" t="s">
        <v>2802</v>
      </c>
      <c r="K549" s="710">
        <v>30802</v>
      </c>
      <c r="L549" s="734" t="s">
        <v>932</v>
      </c>
      <c r="M549" s="710">
        <v>40913</v>
      </c>
      <c r="N549" s="734" t="s">
        <v>933</v>
      </c>
      <c r="O549" s="920">
        <v>40483</v>
      </c>
      <c r="P549" s="892" t="s">
        <v>2804</v>
      </c>
      <c r="Q549" s="908"/>
      <c r="R549" s="1008">
        <f>5*80</f>
        <v>400</v>
      </c>
      <c r="S549" s="1730"/>
      <c r="T549" s="527" t="s">
        <v>2803</v>
      </c>
      <c r="V549" s="527"/>
      <c r="W549" s="599"/>
      <c r="Y549" s="531"/>
    </row>
    <row r="550" spans="1:25" ht="21.75" customHeight="1" x14ac:dyDescent="0.25">
      <c r="A550" s="186">
        <v>1297</v>
      </c>
      <c r="B550" s="186">
        <v>55487547</v>
      </c>
      <c r="C550" s="799" t="s">
        <v>931</v>
      </c>
      <c r="D550" s="186" t="s">
        <v>152</v>
      </c>
      <c r="E550" s="1156" t="s">
        <v>358</v>
      </c>
      <c r="F550" s="710">
        <v>44818</v>
      </c>
      <c r="G550" s="711">
        <v>0.80555555555555547</v>
      </c>
      <c r="H550" s="710">
        <v>44822</v>
      </c>
      <c r="I550" s="711">
        <v>0.80555555555555547</v>
      </c>
      <c r="J550" s="728" t="s">
        <v>2186</v>
      </c>
      <c r="K550" s="710">
        <v>30802</v>
      </c>
      <c r="L550" s="936">
        <v>6860864</v>
      </c>
      <c r="M550" s="710">
        <v>40913</v>
      </c>
      <c r="N550" s="734" t="s">
        <v>933</v>
      </c>
      <c r="O550" s="920">
        <v>40483</v>
      </c>
      <c r="P550" s="892"/>
      <c r="Q550" s="884"/>
      <c r="R550" s="1008"/>
      <c r="S550" s="884"/>
      <c r="T550" s="527"/>
      <c r="V550" s="527"/>
      <c r="W550" s="599"/>
      <c r="Y550" s="531"/>
    </row>
    <row r="551" spans="1:25" ht="30" customHeight="1" x14ac:dyDescent="0.25">
      <c r="A551" s="20">
        <v>1142</v>
      </c>
      <c r="B551" s="20">
        <v>55487547</v>
      </c>
      <c r="C551" s="799" t="s">
        <v>931</v>
      </c>
      <c r="D551" s="20" t="s">
        <v>59</v>
      </c>
      <c r="E551" s="1158" t="s">
        <v>243</v>
      </c>
      <c r="F551" s="21">
        <v>44741</v>
      </c>
      <c r="G551" s="729">
        <v>0.85416666666666663</v>
      </c>
      <c r="H551" s="21">
        <v>44743</v>
      </c>
      <c r="I551" s="729">
        <v>0.85416666666666663</v>
      </c>
      <c r="J551" s="730" t="s">
        <v>1825</v>
      </c>
      <c r="K551" s="769"/>
      <c r="L551" s="20">
        <v>6860864</v>
      </c>
      <c r="M551" s="21">
        <v>40913</v>
      </c>
      <c r="N551" s="924" t="s">
        <v>3230</v>
      </c>
      <c r="O551" s="208">
        <v>40483</v>
      </c>
      <c r="P551" s="892">
        <v>180</v>
      </c>
      <c r="Q551" s="884"/>
      <c r="R551" s="1008">
        <f>90*2</f>
        <v>180</v>
      </c>
      <c r="S551" s="884"/>
      <c r="T551" s="527" t="s">
        <v>3231</v>
      </c>
      <c r="V551" s="544"/>
      <c r="Y551" s="531"/>
    </row>
    <row r="552" spans="1:25" ht="26.25" customHeight="1" x14ac:dyDescent="0.25">
      <c r="A552" s="4">
        <v>1037</v>
      </c>
      <c r="B552" s="799">
        <v>55487547</v>
      </c>
      <c r="C552" s="799" t="s">
        <v>931</v>
      </c>
      <c r="D552" s="799" t="s">
        <v>412</v>
      </c>
      <c r="E552" s="1156" t="s">
        <v>243</v>
      </c>
      <c r="F552" s="807">
        <v>44722</v>
      </c>
      <c r="G552" s="806">
        <v>0.80208333333333337</v>
      </c>
      <c r="H552" s="807">
        <v>44725</v>
      </c>
      <c r="I552" s="806">
        <v>0.80208333333333337</v>
      </c>
      <c r="J552" s="728" t="s">
        <v>1902</v>
      </c>
      <c r="K552" s="720"/>
      <c r="L552" s="799">
        <v>6860864</v>
      </c>
      <c r="M552" s="807">
        <v>40913</v>
      </c>
      <c r="N552" s="959" t="s">
        <v>3230</v>
      </c>
      <c r="O552" s="958">
        <v>40483</v>
      </c>
      <c r="P552" s="892">
        <v>230</v>
      </c>
      <c r="Q552" s="908"/>
      <c r="R552" s="1073"/>
      <c r="S552" s="908"/>
      <c r="T552" s="550" t="s">
        <v>2893</v>
      </c>
      <c r="V552" s="668"/>
    </row>
    <row r="553" spans="1:25" s="546" customFormat="1" ht="26.25" customHeight="1" x14ac:dyDescent="0.25">
      <c r="A553" s="1267">
        <v>4871</v>
      </c>
      <c r="B553" s="186">
        <v>99149867</v>
      </c>
      <c r="C553" s="186" t="s">
        <v>6462</v>
      </c>
      <c r="D553" s="186" t="s">
        <v>193</v>
      </c>
      <c r="E553" s="1156" t="s">
        <v>199</v>
      </c>
      <c r="F553" s="710">
        <v>45472</v>
      </c>
      <c r="G553" s="711">
        <v>0.83333333333333337</v>
      </c>
      <c r="H553" s="710">
        <v>45479</v>
      </c>
      <c r="I553" s="711">
        <v>0.41666666666666669</v>
      </c>
      <c r="J553" s="728" t="s">
        <v>6913</v>
      </c>
      <c r="K553" s="710">
        <v>29977</v>
      </c>
      <c r="L553" s="734" t="s">
        <v>6463</v>
      </c>
      <c r="M553" s="21">
        <v>38521</v>
      </c>
      <c r="N553" s="926" t="s">
        <v>6464</v>
      </c>
      <c r="O553" s="927">
        <v>39284</v>
      </c>
      <c r="P553" s="892" t="s">
        <v>6933</v>
      </c>
      <c r="Q553" s="884"/>
      <c r="R553" s="1011"/>
      <c r="S553" s="884"/>
      <c r="T553" s="549" t="s">
        <v>4942</v>
      </c>
      <c r="U553" s="576" t="s">
        <v>6900</v>
      </c>
      <c r="V553" s="575"/>
      <c r="W553" s="577"/>
    </row>
    <row r="554" spans="1:25" ht="26.25" customHeight="1" x14ac:dyDescent="0.25">
      <c r="A554" s="186">
        <v>4045</v>
      </c>
      <c r="B554" s="186">
        <v>99149867</v>
      </c>
      <c r="C554" s="186" t="s">
        <v>6462</v>
      </c>
      <c r="D554" s="186" t="s">
        <v>193</v>
      </c>
      <c r="E554" s="1156" t="s">
        <v>199</v>
      </c>
      <c r="F554" s="710">
        <v>45472</v>
      </c>
      <c r="G554" s="711">
        <v>0.83333333333333337</v>
      </c>
      <c r="H554" s="710">
        <v>45479</v>
      </c>
      <c r="I554" s="711">
        <v>0.41666666666666669</v>
      </c>
      <c r="J554" s="728" t="s">
        <v>6913</v>
      </c>
      <c r="K554" s="710">
        <v>29977</v>
      </c>
      <c r="L554" s="734" t="s">
        <v>6463</v>
      </c>
      <c r="M554" s="21">
        <v>38521</v>
      </c>
      <c r="N554" s="926" t="s">
        <v>6464</v>
      </c>
      <c r="O554" s="927">
        <v>39284</v>
      </c>
      <c r="P554" s="892" t="s">
        <v>6933</v>
      </c>
      <c r="Q554" s="884"/>
      <c r="R554" s="1011"/>
      <c r="S554" s="884"/>
      <c r="T554" s="549" t="s">
        <v>4942</v>
      </c>
      <c r="U554" s="551" t="s">
        <v>6466</v>
      </c>
      <c r="V554" s="527" t="s">
        <v>638</v>
      </c>
      <c r="W554" s="128"/>
    </row>
    <row r="555" spans="1:25" ht="18.75" customHeight="1" x14ac:dyDescent="0.25">
      <c r="A555" s="1267">
        <v>6111</v>
      </c>
      <c r="B555" s="186">
        <v>99149867</v>
      </c>
      <c r="C555" s="186" t="s">
        <v>6462</v>
      </c>
      <c r="D555" s="186" t="s">
        <v>193</v>
      </c>
      <c r="E555" s="1156" t="s">
        <v>199</v>
      </c>
      <c r="F555" s="710">
        <v>45453</v>
      </c>
      <c r="G555" s="711">
        <v>0.83333333333333337</v>
      </c>
      <c r="H555" s="710">
        <v>45472</v>
      </c>
      <c r="I555" s="711">
        <v>0.83333333333333337</v>
      </c>
      <c r="J555" s="728" t="s">
        <v>6846</v>
      </c>
      <c r="K555" s="710">
        <v>29977</v>
      </c>
      <c r="L555" s="734" t="s">
        <v>6463</v>
      </c>
      <c r="M555" s="21">
        <v>38521</v>
      </c>
      <c r="N555" s="926" t="s">
        <v>6464</v>
      </c>
      <c r="O555" s="927">
        <v>39284</v>
      </c>
      <c r="P555" s="892" t="s">
        <v>6739</v>
      </c>
      <c r="Q555" s="884"/>
      <c r="R555" s="1011"/>
      <c r="S555" s="884"/>
      <c r="T555" s="549" t="s">
        <v>4942</v>
      </c>
      <c r="U555" s="551" t="s">
        <v>6466</v>
      </c>
      <c r="V555" s="527" t="s">
        <v>638</v>
      </c>
      <c r="W555" s="128"/>
      <c r="Y555" s="531"/>
    </row>
    <row r="556" spans="1:25" ht="18.75" customHeight="1" x14ac:dyDescent="0.25">
      <c r="A556" s="186">
        <v>4660</v>
      </c>
      <c r="B556" s="186">
        <v>99149867</v>
      </c>
      <c r="C556" s="186" t="s">
        <v>6462</v>
      </c>
      <c r="D556" s="186" t="s">
        <v>193</v>
      </c>
      <c r="E556" s="1156" t="s">
        <v>199</v>
      </c>
      <c r="F556" s="710">
        <v>45434</v>
      </c>
      <c r="G556" s="711">
        <v>0.41666666666666669</v>
      </c>
      <c r="H556" s="710">
        <v>45453</v>
      </c>
      <c r="I556" s="711">
        <v>0.83333333333333337</v>
      </c>
      <c r="J556" s="728" t="s">
        <v>6655</v>
      </c>
      <c r="K556" s="710">
        <v>29977</v>
      </c>
      <c r="L556" s="734" t="s">
        <v>6463</v>
      </c>
      <c r="M556" s="21">
        <v>38521</v>
      </c>
      <c r="N556" s="926" t="s">
        <v>6464</v>
      </c>
      <c r="O556" s="927">
        <v>39284</v>
      </c>
      <c r="P556" s="892" t="s">
        <v>6465</v>
      </c>
      <c r="Q556" s="884"/>
      <c r="R556" s="1011"/>
      <c r="S556" s="884"/>
      <c r="T556" s="561" t="s">
        <v>4942</v>
      </c>
      <c r="U556" s="551" t="s">
        <v>6466</v>
      </c>
      <c r="V556" s="527" t="s">
        <v>638</v>
      </c>
      <c r="W556" s="128"/>
      <c r="Y556" s="531"/>
    </row>
    <row r="557" spans="1:25" ht="18.75" customHeight="1" x14ac:dyDescent="0.25">
      <c r="A557" s="1267">
        <v>4981</v>
      </c>
      <c r="B557" s="186">
        <v>99057787</v>
      </c>
      <c r="C557" s="724" t="s">
        <v>4857</v>
      </c>
      <c r="D557" s="186" t="s">
        <v>35</v>
      </c>
      <c r="E557" s="1156" t="s">
        <v>313</v>
      </c>
      <c r="F557" s="710">
        <v>45509</v>
      </c>
      <c r="G557" s="711">
        <v>0.90277777777777779</v>
      </c>
      <c r="H557" s="710">
        <v>45519</v>
      </c>
      <c r="I557" s="711">
        <v>0.33333333333333331</v>
      </c>
      <c r="J557" s="728" t="s">
        <v>200</v>
      </c>
      <c r="K557" s="19">
        <v>36616</v>
      </c>
      <c r="L557" s="921" t="s">
        <v>4858</v>
      </c>
      <c r="M557" s="19">
        <v>44319</v>
      </c>
      <c r="N557" s="921" t="s">
        <v>4859</v>
      </c>
      <c r="O557" s="209">
        <v>44016</v>
      </c>
      <c r="P557" s="889" t="s">
        <v>8195</v>
      </c>
      <c r="Q557" s="907"/>
      <c r="R557" s="1008"/>
      <c r="S557" s="884"/>
      <c r="T557" s="527" t="s">
        <v>8196</v>
      </c>
      <c r="U557" s="545" t="s">
        <v>4763</v>
      </c>
      <c r="V557" s="544"/>
      <c r="Y557" s="531"/>
    </row>
    <row r="558" spans="1:25" s="546" customFormat="1" ht="18.75" customHeight="1" x14ac:dyDescent="0.25">
      <c r="A558" s="186">
        <v>4196</v>
      </c>
      <c r="B558" s="186">
        <v>99057787</v>
      </c>
      <c r="C558" s="724" t="s">
        <v>4857</v>
      </c>
      <c r="D558" s="186" t="s">
        <v>35</v>
      </c>
      <c r="E558" s="1156" t="s">
        <v>313</v>
      </c>
      <c r="F558" s="710">
        <v>45341</v>
      </c>
      <c r="G558" s="711">
        <v>0.625</v>
      </c>
      <c r="H558" s="710">
        <v>45349</v>
      </c>
      <c r="I558" s="711">
        <v>0.625</v>
      </c>
      <c r="J558" s="728" t="s">
        <v>113</v>
      </c>
      <c r="K558" s="19">
        <v>36616</v>
      </c>
      <c r="L558" s="921" t="s">
        <v>4858</v>
      </c>
      <c r="M558" s="19">
        <v>44319</v>
      </c>
      <c r="N558" s="921" t="s">
        <v>4859</v>
      </c>
      <c r="O558" s="209">
        <v>44016</v>
      </c>
      <c r="P558" s="889" t="s">
        <v>5592</v>
      </c>
      <c r="Q558" s="907"/>
      <c r="R558" s="1008"/>
      <c r="S558" s="884"/>
      <c r="T558" s="527"/>
      <c r="U558" s="545" t="s">
        <v>4860</v>
      </c>
      <c r="V558" s="527"/>
      <c r="W558" s="156"/>
      <c r="Y558" s="547"/>
    </row>
    <row r="559" spans="1:25" ht="18.75" customHeight="1" x14ac:dyDescent="0.25">
      <c r="A559" s="186">
        <v>3839</v>
      </c>
      <c r="B559" s="186">
        <v>99057787</v>
      </c>
      <c r="C559" s="724" t="s">
        <v>4857</v>
      </c>
      <c r="D559" s="186" t="s">
        <v>143</v>
      </c>
      <c r="E559" s="1156" t="s">
        <v>871</v>
      </c>
      <c r="F559" s="710">
        <v>45273</v>
      </c>
      <c r="G559" s="711">
        <v>0.75347222222222221</v>
      </c>
      <c r="H559" s="710">
        <v>45280</v>
      </c>
      <c r="I559" s="711">
        <v>0.66666666666666663</v>
      </c>
      <c r="J559" s="713" t="s">
        <v>85</v>
      </c>
      <c r="K559" s="19">
        <v>36616</v>
      </c>
      <c r="L559" s="921" t="s">
        <v>4858</v>
      </c>
      <c r="M559" s="19">
        <v>44319</v>
      </c>
      <c r="N559" s="921" t="s">
        <v>4859</v>
      </c>
      <c r="O559" s="209">
        <v>44016</v>
      </c>
      <c r="P559" s="897"/>
      <c r="Q559" s="1009"/>
      <c r="R559" s="1004"/>
      <c r="S559" s="1003"/>
      <c r="T559" s="565"/>
      <c r="U559" s="564" t="s">
        <v>4860</v>
      </c>
      <c r="V559" s="527"/>
      <c r="Y559" s="531"/>
    </row>
    <row r="560" spans="1:25" ht="18.75" customHeight="1" x14ac:dyDescent="0.25">
      <c r="A560" s="1267">
        <v>5415</v>
      </c>
      <c r="B560" s="783"/>
      <c r="C560" s="186" t="s">
        <v>7315</v>
      </c>
      <c r="D560" s="186" t="s">
        <v>412</v>
      </c>
      <c r="E560" s="1156" t="s">
        <v>243</v>
      </c>
      <c r="F560" s="718">
        <v>45564</v>
      </c>
      <c r="G560" s="719">
        <v>0.75</v>
      </c>
      <c r="H560" s="718">
        <v>45572</v>
      </c>
      <c r="I560" s="719">
        <v>0.53819444444444442</v>
      </c>
      <c r="J560" s="737" t="s">
        <v>113</v>
      </c>
      <c r="K560" s="710">
        <v>36616</v>
      </c>
      <c r="L560" s="734" t="s">
        <v>4858</v>
      </c>
      <c r="M560" s="710">
        <v>44319</v>
      </c>
      <c r="N560" s="734" t="s">
        <v>4859</v>
      </c>
      <c r="O560" s="920">
        <v>44016</v>
      </c>
      <c r="P560" s="1019" t="s">
        <v>7367</v>
      </c>
      <c r="Q560" s="901">
        <v>10</v>
      </c>
      <c r="R560" s="1002"/>
      <c r="S560" s="196"/>
      <c r="T560" s="533"/>
      <c r="V560" s="527"/>
      <c r="Y560" s="531"/>
    </row>
    <row r="561" spans="1:25" ht="18.75" customHeight="1" x14ac:dyDescent="0.25">
      <c r="A561" s="186">
        <v>4254</v>
      </c>
      <c r="B561" s="186"/>
      <c r="C561" s="186" t="s">
        <v>5869</v>
      </c>
      <c r="D561" s="186" t="s">
        <v>412</v>
      </c>
      <c r="E561" s="1156" t="s">
        <v>131</v>
      </c>
      <c r="F561" s="710">
        <v>45349</v>
      </c>
      <c r="G561" s="711">
        <v>0.44444444444444442</v>
      </c>
      <c r="H561" s="710">
        <v>45351</v>
      </c>
      <c r="I561" s="711">
        <v>0.83333333333333337</v>
      </c>
      <c r="J561" s="728" t="s">
        <v>330</v>
      </c>
      <c r="K561" s="710">
        <v>36866</v>
      </c>
      <c r="L561" s="734" t="s">
        <v>5870</v>
      </c>
      <c r="M561" s="21">
        <v>45148</v>
      </c>
      <c r="N561" s="734" t="s">
        <v>5871</v>
      </c>
      <c r="O561" s="920">
        <v>44670</v>
      </c>
      <c r="P561" s="902" t="s">
        <v>5857</v>
      </c>
      <c r="Q561" s="884"/>
      <c r="R561" s="1002"/>
      <c r="S561" s="907"/>
      <c r="T561" s="533"/>
      <c r="U561" s="551" t="s">
        <v>378</v>
      </c>
      <c r="V561" s="544"/>
      <c r="W561" s="128"/>
      <c r="Y561" s="531"/>
    </row>
    <row r="562" spans="1:25" ht="18.75" customHeight="1" x14ac:dyDescent="0.25">
      <c r="A562" s="186">
        <v>5214</v>
      </c>
      <c r="B562" s="18"/>
      <c r="C562" s="18" t="s">
        <v>7748</v>
      </c>
      <c r="D562" s="186" t="s">
        <v>764</v>
      </c>
      <c r="E562" s="1156" t="s">
        <v>276</v>
      </c>
      <c r="F562" s="718">
        <v>45548</v>
      </c>
      <c r="G562" s="719">
        <v>0.79166666666666663</v>
      </c>
      <c r="H562" s="718">
        <v>45549</v>
      </c>
      <c r="I562" s="711">
        <v>0.79166666666666663</v>
      </c>
      <c r="J562" s="1243" t="s">
        <v>797</v>
      </c>
      <c r="K562" s="710">
        <v>35426</v>
      </c>
      <c r="L562" s="928" t="s">
        <v>7749</v>
      </c>
      <c r="M562" s="21">
        <v>45288</v>
      </c>
      <c r="N562" s="926" t="s">
        <v>7750</v>
      </c>
      <c r="O562" s="927">
        <v>42450</v>
      </c>
      <c r="P562" s="903">
        <v>100</v>
      </c>
      <c r="Q562" s="1007"/>
      <c r="R562" s="1011"/>
      <c r="S562" s="884"/>
      <c r="T562" s="884"/>
      <c r="U562" s="551" t="s">
        <v>7753</v>
      </c>
      <c r="V562" s="544"/>
      <c r="W562" s="128"/>
      <c r="Y562" s="531"/>
    </row>
    <row r="563" spans="1:25" ht="18.75" customHeight="1" x14ac:dyDescent="0.25">
      <c r="A563" s="1267">
        <v>5181</v>
      </c>
      <c r="B563" s="18"/>
      <c r="C563" s="18" t="s">
        <v>7748</v>
      </c>
      <c r="D563" s="186" t="s">
        <v>143</v>
      </c>
      <c r="E563" s="1156" t="s">
        <v>144</v>
      </c>
      <c r="F563" s="718">
        <v>45539</v>
      </c>
      <c r="G563" s="719">
        <v>0.4548611111111111</v>
      </c>
      <c r="H563" s="718">
        <v>45541</v>
      </c>
      <c r="I563" s="711">
        <v>0.47916666666666669</v>
      </c>
      <c r="J563" s="737" t="s">
        <v>330</v>
      </c>
      <c r="K563" s="710">
        <v>35426</v>
      </c>
      <c r="L563" s="928" t="s">
        <v>7749</v>
      </c>
      <c r="M563" s="21">
        <v>45288</v>
      </c>
      <c r="N563" s="926" t="s">
        <v>7750</v>
      </c>
      <c r="O563" s="927">
        <v>42450</v>
      </c>
      <c r="P563" s="903">
        <v>240</v>
      </c>
      <c r="Q563" s="1007"/>
      <c r="R563" s="1011"/>
      <c r="S563" s="884"/>
      <c r="T563" s="884"/>
      <c r="U563" s="551"/>
      <c r="V563" s="544"/>
      <c r="W563" s="128"/>
      <c r="Y563" s="531"/>
    </row>
    <row r="564" spans="1:25" ht="18.75" customHeight="1" x14ac:dyDescent="0.25">
      <c r="A564" s="763">
        <v>4655</v>
      </c>
      <c r="B564" s="186"/>
      <c r="C564" s="4" t="s">
        <v>6436</v>
      </c>
      <c r="D564" s="4" t="s">
        <v>83</v>
      </c>
      <c r="E564" s="1156" t="s">
        <v>3852</v>
      </c>
      <c r="F564" s="710">
        <v>45397</v>
      </c>
      <c r="G564" s="711">
        <v>0.45833333333333331</v>
      </c>
      <c r="H564" s="710">
        <v>45402</v>
      </c>
      <c r="I564" s="711">
        <v>0.5</v>
      </c>
      <c r="J564" s="713" t="s">
        <v>336</v>
      </c>
      <c r="K564" s="725">
        <v>31594</v>
      </c>
      <c r="L564" s="929" t="s">
        <v>6437</v>
      </c>
      <c r="M564" s="19">
        <v>44082</v>
      </c>
      <c r="N564" s="929" t="s">
        <v>2094</v>
      </c>
      <c r="O564" s="932">
        <v>44729</v>
      </c>
      <c r="P564" s="1026"/>
      <c r="Q564" s="1003"/>
      <c r="R564" s="1012"/>
      <c r="S564" s="1022"/>
      <c r="T564" s="568"/>
      <c r="U564" s="545" t="s">
        <v>4759</v>
      </c>
      <c r="Y564" s="531"/>
    </row>
    <row r="565" spans="1:25" ht="18.75" customHeight="1" x14ac:dyDescent="0.25">
      <c r="A565" s="186">
        <v>4376</v>
      </c>
      <c r="B565" s="186">
        <v>22755994</v>
      </c>
      <c r="C565" s="186" t="s">
        <v>5669</v>
      </c>
      <c r="D565" s="186" t="s">
        <v>35</v>
      </c>
      <c r="E565" s="1156" t="s">
        <v>178</v>
      </c>
      <c r="F565" s="710">
        <v>45358</v>
      </c>
      <c r="G565" s="711">
        <v>0.67361111111111116</v>
      </c>
      <c r="H565" s="710">
        <v>45361</v>
      </c>
      <c r="I565" s="711">
        <v>0.64583333333333337</v>
      </c>
      <c r="J565" s="728" t="s">
        <v>449</v>
      </c>
      <c r="K565" s="710">
        <v>29294</v>
      </c>
      <c r="L565" s="734" t="s">
        <v>5670</v>
      </c>
      <c r="M565" s="21">
        <v>41215</v>
      </c>
      <c r="N565" s="734" t="s">
        <v>5671</v>
      </c>
      <c r="O565" s="920">
        <v>44099</v>
      </c>
      <c r="P565" s="892" t="s">
        <v>5721</v>
      </c>
      <c r="Q565" s="196"/>
      <c r="R565" s="1002"/>
      <c r="S565" s="196"/>
      <c r="T565" s="580"/>
      <c r="U565" s="551" t="s">
        <v>5672</v>
      </c>
      <c r="V565" s="544"/>
      <c r="W565" s="128"/>
      <c r="Y565" s="531"/>
    </row>
    <row r="566" spans="1:25" ht="66" hidden="1" customHeight="1" x14ac:dyDescent="0.25">
      <c r="A566" s="186">
        <v>2828</v>
      </c>
      <c r="B566" s="186"/>
      <c r="C566" s="186" t="s">
        <v>915</v>
      </c>
      <c r="D566" s="186" t="s">
        <v>35</v>
      </c>
      <c r="E566" s="1156" t="s">
        <v>298</v>
      </c>
      <c r="F566" s="710">
        <v>45097</v>
      </c>
      <c r="G566" s="711">
        <v>0.80902777777777779</v>
      </c>
      <c r="H566" s="710">
        <v>45100</v>
      </c>
      <c r="I566" s="711">
        <v>0.80902777777777779</v>
      </c>
      <c r="J566" s="713" t="s">
        <v>449</v>
      </c>
      <c r="K566" s="710">
        <v>25821</v>
      </c>
      <c r="L566" s="929" t="s">
        <v>916</v>
      </c>
      <c r="M566" s="21">
        <v>37159</v>
      </c>
      <c r="N566" s="934">
        <v>970478400136</v>
      </c>
      <c r="O566" s="920">
        <v>39492</v>
      </c>
      <c r="P566" s="898"/>
      <c r="Q566" s="1022"/>
      <c r="R566" s="1023"/>
      <c r="S566" s="1022"/>
      <c r="T566" s="568"/>
      <c r="U566" s="551" t="s">
        <v>387</v>
      </c>
      <c r="V566" s="544"/>
      <c r="W566" s="128"/>
      <c r="Y566" s="531"/>
    </row>
    <row r="567" spans="1:25" ht="25.5" customHeight="1" x14ac:dyDescent="0.3">
      <c r="A567" s="186">
        <v>1585</v>
      </c>
      <c r="B567" s="754"/>
      <c r="C567" s="186" t="s">
        <v>2581</v>
      </c>
      <c r="D567" s="186" t="s">
        <v>76</v>
      </c>
      <c r="E567" s="1156" t="s">
        <v>335</v>
      </c>
      <c r="F567" s="718">
        <v>44875</v>
      </c>
      <c r="G567" s="719">
        <v>0.67708333333333337</v>
      </c>
      <c r="H567" s="718">
        <v>44877</v>
      </c>
      <c r="I567" s="719">
        <v>0.71875</v>
      </c>
      <c r="J567" s="737" t="s">
        <v>1825</v>
      </c>
      <c r="K567" s="710">
        <v>33117</v>
      </c>
      <c r="L567" s="936">
        <v>6911154</v>
      </c>
      <c r="M567" s="21">
        <v>43837</v>
      </c>
      <c r="N567" s="926" t="s">
        <v>2582</v>
      </c>
      <c r="O567" s="927">
        <v>40313</v>
      </c>
      <c r="P567" s="892"/>
      <c r="Q567" s="884"/>
      <c r="R567" s="1008"/>
      <c r="S567" s="884"/>
      <c r="T567" s="527"/>
      <c r="U567" s="545" t="s">
        <v>2583</v>
      </c>
      <c r="V567" s="527"/>
      <c r="W567" s="599"/>
      <c r="Y567" s="531"/>
    </row>
    <row r="568" spans="1:25" ht="25.5" customHeight="1" x14ac:dyDescent="0.25">
      <c r="A568" s="4">
        <v>2967</v>
      </c>
      <c r="B568" s="4">
        <v>53348885</v>
      </c>
      <c r="C568" s="186" t="s">
        <v>641</v>
      </c>
      <c r="D568" s="186" t="s">
        <v>412</v>
      </c>
      <c r="E568" s="1156" t="s">
        <v>60</v>
      </c>
      <c r="F568" s="710">
        <v>45123</v>
      </c>
      <c r="G568" s="711">
        <v>0.70833333333333337</v>
      </c>
      <c r="H568" s="710">
        <v>45127</v>
      </c>
      <c r="I568" s="711">
        <v>0.70833333333333337</v>
      </c>
      <c r="J568" s="728" t="s">
        <v>642</v>
      </c>
      <c r="K568" s="710">
        <v>33725</v>
      </c>
      <c r="L568" s="929" t="s">
        <v>643</v>
      </c>
      <c r="M568" s="710">
        <v>43697</v>
      </c>
      <c r="N568" s="734" t="s">
        <v>644</v>
      </c>
      <c r="O568" s="920">
        <v>41001</v>
      </c>
      <c r="P568" s="892" t="s">
        <v>646</v>
      </c>
      <c r="Q568" s="1018" t="s">
        <v>645</v>
      </c>
      <c r="R568" s="1073"/>
      <c r="S568" s="884"/>
      <c r="T568" s="527"/>
      <c r="U568" s="545" t="s">
        <v>647</v>
      </c>
      <c r="V568" s="527"/>
      <c r="Y568" s="531"/>
    </row>
    <row r="569" spans="1:25" ht="30.75" customHeight="1" x14ac:dyDescent="0.25">
      <c r="A569" s="4">
        <v>2897</v>
      </c>
      <c r="B569" s="4">
        <v>53348885</v>
      </c>
      <c r="C569" s="186" t="s">
        <v>641</v>
      </c>
      <c r="D569" s="186" t="s">
        <v>412</v>
      </c>
      <c r="E569" s="1156" t="s">
        <v>60</v>
      </c>
      <c r="F569" s="710">
        <v>45111</v>
      </c>
      <c r="G569" s="711">
        <v>0.83333333333333337</v>
      </c>
      <c r="H569" s="710">
        <v>45112</v>
      </c>
      <c r="I569" s="711">
        <v>0.83333333333333337</v>
      </c>
      <c r="J569" s="728" t="s">
        <v>797</v>
      </c>
      <c r="K569" s="710">
        <v>33725</v>
      </c>
      <c r="L569" s="929" t="s">
        <v>643</v>
      </c>
      <c r="M569" s="710">
        <v>43697</v>
      </c>
      <c r="N569" s="734" t="s">
        <v>644</v>
      </c>
      <c r="O569" s="920">
        <v>41001</v>
      </c>
      <c r="P569" s="892">
        <v>150</v>
      </c>
      <c r="Q569" s="908"/>
      <c r="R569" s="1073"/>
      <c r="S569" s="884">
        <v>54592</v>
      </c>
      <c r="T569" s="527"/>
      <c r="U569" s="545" t="s">
        <v>647</v>
      </c>
      <c r="V569" s="527"/>
      <c r="Y569" s="531"/>
    </row>
    <row r="570" spans="1:25" s="546" customFormat="1" ht="28.5" customHeight="1" x14ac:dyDescent="0.25">
      <c r="A570" s="4">
        <v>2679</v>
      </c>
      <c r="B570" s="4">
        <v>53348885</v>
      </c>
      <c r="C570" s="186" t="s">
        <v>641</v>
      </c>
      <c r="D570" s="186" t="s">
        <v>412</v>
      </c>
      <c r="E570" s="1156" t="s">
        <v>342</v>
      </c>
      <c r="F570" s="710">
        <v>45088</v>
      </c>
      <c r="G570" s="711">
        <v>0.46527777777777773</v>
      </c>
      <c r="H570" s="710">
        <v>45097</v>
      </c>
      <c r="I570" s="711">
        <v>0.46527777777777773</v>
      </c>
      <c r="J570" s="728" t="s">
        <v>940</v>
      </c>
      <c r="K570" s="710">
        <v>33725</v>
      </c>
      <c r="L570" s="929" t="s">
        <v>643</v>
      </c>
      <c r="M570" s="710">
        <v>43697</v>
      </c>
      <c r="N570" s="734" t="s">
        <v>644</v>
      </c>
      <c r="O570" s="920">
        <v>41001</v>
      </c>
      <c r="P570" s="892">
        <v>700</v>
      </c>
      <c r="Q570" s="908"/>
      <c r="R570" s="1073"/>
      <c r="S570" s="884">
        <v>54592</v>
      </c>
      <c r="T570" s="527"/>
      <c r="U570" s="545" t="s">
        <v>647</v>
      </c>
      <c r="V570" s="527"/>
      <c r="W570" s="618"/>
      <c r="Y570" s="547"/>
    </row>
    <row r="571" spans="1:25" s="546" customFormat="1" ht="23.25" customHeight="1" x14ac:dyDescent="0.25">
      <c r="A571" s="4">
        <v>2592</v>
      </c>
      <c r="B571" s="4">
        <v>53348885</v>
      </c>
      <c r="C571" s="4" t="s">
        <v>641</v>
      </c>
      <c r="D571" s="4" t="s">
        <v>35</v>
      </c>
      <c r="E571" s="1156" t="s">
        <v>178</v>
      </c>
      <c r="F571" s="725">
        <v>45077</v>
      </c>
      <c r="G571" s="720">
        <v>0.41666666666666669</v>
      </c>
      <c r="H571" s="725">
        <v>45079</v>
      </c>
      <c r="I571" s="720">
        <v>0.41666666666666669</v>
      </c>
      <c r="J571" s="728" t="s">
        <v>330</v>
      </c>
      <c r="K571" s="710">
        <v>33725</v>
      </c>
      <c r="L571" s="929" t="s">
        <v>643</v>
      </c>
      <c r="M571" s="710">
        <v>43697</v>
      </c>
      <c r="N571" s="734" t="s">
        <v>644</v>
      </c>
      <c r="O571" s="920">
        <v>41001</v>
      </c>
      <c r="P571" s="892">
        <v>160</v>
      </c>
      <c r="Q571" s="908"/>
      <c r="R571" s="1073"/>
      <c r="S571" s="884"/>
      <c r="T571" s="527"/>
      <c r="U571" s="545" t="s">
        <v>647</v>
      </c>
      <c r="V571" s="527"/>
      <c r="W571" s="156"/>
    </row>
    <row r="572" spans="1:25" ht="18.75" customHeight="1" x14ac:dyDescent="0.25">
      <c r="A572" s="4">
        <v>2533</v>
      </c>
      <c r="B572" s="4">
        <v>53348885</v>
      </c>
      <c r="C572" s="4" t="s">
        <v>641</v>
      </c>
      <c r="D572" s="4" t="s">
        <v>35</v>
      </c>
      <c r="E572" s="1156" t="s">
        <v>178</v>
      </c>
      <c r="F572" s="725">
        <v>45069</v>
      </c>
      <c r="G572" s="720">
        <v>0.58333333333333337</v>
      </c>
      <c r="H572" s="725">
        <v>45071</v>
      </c>
      <c r="I572" s="720">
        <v>0.58333333333333337</v>
      </c>
      <c r="J572" s="728" t="s">
        <v>330</v>
      </c>
      <c r="K572" s="710">
        <v>33725</v>
      </c>
      <c r="L572" s="929" t="s">
        <v>643</v>
      </c>
      <c r="M572" s="710">
        <v>43697</v>
      </c>
      <c r="N572" s="734" t="s">
        <v>644</v>
      </c>
      <c r="O572" s="920">
        <v>41001</v>
      </c>
      <c r="P572" s="892">
        <v>160</v>
      </c>
      <c r="Q572" s="908"/>
      <c r="R572" s="1073"/>
      <c r="S572" s="884"/>
      <c r="T572" s="527"/>
      <c r="U572" s="545" t="s">
        <v>647</v>
      </c>
      <c r="V572" s="527"/>
      <c r="W572" s="618"/>
    </row>
    <row r="573" spans="1:25" ht="18.75" customHeight="1" x14ac:dyDescent="0.25">
      <c r="A573" s="4">
        <v>2422</v>
      </c>
      <c r="B573" s="4">
        <v>94299903</v>
      </c>
      <c r="C573" s="4" t="s">
        <v>641</v>
      </c>
      <c r="D573" s="4" t="s">
        <v>35</v>
      </c>
      <c r="E573" s="1156" t="s">
        <v>105</v>
      </c>
      <c r="F573" s="725">
        <v>45061</v>
      </c>
      <c r="G573" s="720">
        <v>0.44722222222222219</v>
      </c>
      <c r="H573" s="725">
        <v>45063</v>
      </c>
      <c r="I573" s="720">
        <v>0.44722222222222219</v>
      </c>
      <c r="J573" s="728" t="s">
        <v>330</v>
      </c>
      <c r="K573" s="710">
        <v>33359</v>
      </c>
      <c r="L573" s="929" t="s">
        <v>643</v>
      </c>
      <c r="M573" s="710">
        <v>43697</v>
      </c>
      <c r="N573" s="734" t="s">
        <v>644</v>
      </c>
      <c r="O573" s="920">
        <v>41001</v>
      </c>
      <c r="P573" s="892">
        <v>160</v>
      </c>
      <c r="Q573" s="884"/>
      <c r="R573" s="1011"/>
      <c r="S573" s="884">
        <v>3008</v>
      </c>
      <c r="T573" s="527" t="s">
        <v>408</v>
      </c>
      <c r="U573" s="545" t="s">
        <v>647</v>
      </c>
      <c r="V573" s="527"/>
      <c r="Y573" s="531"/>
    </row>
    <row r="574" spans="1:25" ht="28.5" customHeight="1" x14ac:dyDescent="0.25">
      <c r="A574" s="4">
        <v>2430</v>
      </c>
      <c r="B574" s="4">
        <v>94299903</v>
      </c>
      <c r="C574" s="4" t="s">
        <v>641</v>
      </c>
      <c r="D574" s="4" t="s">
        <v>152</v>
      </c>
      <c r="E574" s="1156" t="s">
        <v>358</v>
      </c>
      <c r="F574" s="725">
        <v>45051</v>
      </c>
      <c r="G574" s="720">
        <v>0.5</v>
      </c>
      <c r="H574" s="725">
        <v>45054</v>
      </c>
      <c r="I574" s="720">
        <v>0.5</v>
      </c>
      <c r="J574" s="728" t="s">
        <v>449</v>
      </c>
      <c r="K574" s="710">
        <v>33725</v>
      </c>
      <c r="L574" s="929" t="s">
        <v>1392</v>
      </c>
      <c r="M574" s="710">
        <v>41232</v>
      </c>
      <c r="N574" s="734" t="s">
        <v>644</v>
      </c>
      <c r="O574" s="920">
        <v>41001</v>
      </c>
      <c r="P574" s="892">
        <v>160</v>
      </c>
      <c r="Q574" s="884" t="s">
        <v>1393</v>
      </c>
      <c r="R574" s="1008"/>
      <c r="S574" s="884"/>
      <c r="T574" s="527"/>
      <c r="U574" s="545" t="s">
        <v>647</v>
      </c>
      <c r="V574" s="527"/>
      <c r="Y574" s="531"/>
    </row>
    <row r="575" spans="1:25" ht="28.5" customHeight="1" x14ac:dyDescent="0.25">
      <c r="A575" s="4">
        <v>2193</v>
      </c>
      <c r="B575" s="4">
        <v>94299903</v>
      </c>
      <c r="C575" s="4" t="s">
        <v>641</v>
      </c>
      <c r="D575" s="4" t="s">
        <v>657</v>
      </c>
      <c r="E575" s="1156" t="s">
        <v>521</v>
      </c>
      <c r="F575" s="725">
        <v>45006</v>
      </c>
      <c r="G575" s="720">
        <v>0.5</v>
      </c>
      <c r="H575" s="725">
        <v>45008</v>
      </c>
      <c r="I575" s="720">
        <v>0.64583333333333337</v>
      </c>
      <c r="J575" s="728" t="s">
        <v>330</v>
      </c>
      <c r="K575" s="710">
        <v>33725</v>
      </c>
      <c r="L575" s="929" t="s">
        <v>1392</v>
      </c>
      <c r="M575" s="710">
        <v>41232</v>
      </c>
      <c r="N575" s="734" t="s">
        <v>644</v>
      </c>
      <c r="O575" s="920">
        <v>41001</v>
      </c>
      <c r="P575" s="892">
        <v>160</v>
      </c>
      <c r="Q575" s="884" t="s">
        <v>1702</v>
      </c>
      <c r="R575" s="1008"/>
      <c r="S575" s="884"/>
      <c r="T575" s="527"/>
      <c r="U575" s="545" t="s">
        <v>647</v>
      </c>
      <c r="V575" s="527"/>
      <c r="Y575" s="531"/>
    </row>
    <row r="576" spans="1:25" ht="28.5" customHeight="1" x14ac:dyDescent="0.25">
      <c r="A576" s="186">
        <v>1410</v>
      </c>
      <c r="B576" s="186">
        <v>53348885</v>
      </c>
      <c r="C576" s="186" t="s">
        <v>641</v>
      </c>
      <c r="D576" s="186" t="s">
        <v>1720</v>
      </c>
      <c r="E576" s="1156" t="s">
        <v>422</v>
      </c>
      <c r="F576" s="710">
        <v>44855</v>
      </c>
      <c r="G576" s="711">
        <v>0.79166666666666663</v>
      </c>
      <c r="H576" s="710">
        <v>44857</v>
      </c>
      <c r="I576" s="711">
        <v>0.79166666666666663</v>
      </c>
      <c r="J576" s="728" t="s">
        <v>1798</v>
      </c>
      <c r="K576" s="710">
        <v>33725</v>
      </c>
      <c r="L576" s="936" t="s">
        <v>1392</v>
      </c>
      <c r="M576" s="710">
        <v>41232</v>
      </c>
      <c r="N576" s="734" t="s">
        <v>644</v>
      </c>
      <c r="O576" s="920">
        <v>41001</v>
      </c>
      <c r="P576" s="892">
        <v>180</v>
      </c>
      <c r="Q576" s="884"/>
      <c r="R576" s="1008"/>
      <c r="S576" s="884"/>
      <c r="T576" s="527"/>
      <c r="V576" s="527"/>
      <c r="W576" s="599"/>
      <c r="Y576" s="531"/>
    </row>
    <row r="577" spans="1:25" ht="28.5" customHeight="1" x14ac:dyDescent="0.25">
      <c r="A577" s="1267">
        <v>5552</v>
      </c>
      <c r="B577" s="186"/>
      <c r="C577" s="20" t="s">
        <v>7493</v>
      </c>
      <c r="D577" s="186" t="s">
        <v>137</v>
      </c>
      <c r="E577" s="1156" t="s">
        <v>7085</v>
      </c>
      <c r="F577" s="710">
        <v>45585</v>
      </c>
      <c r="G577" s="711">
        <v>2.7777777777777776E-2</v>
      </c>
      <c r="H577" s="710">
        <v>45593</v>
      </c>
      <c r="I577" s="711">
        <v>0.56597222222222221</v>
      </c>
      <c r="J577" s="713" t="s">
        <v>113</v>
      </c>
      <c r="K577" s="725">
        <v>37578</v>
      </c>
      <c r="L577" s="929" t="s">
        <v>7494</v>
      </c>
      <c r="M577" s="725">
        <v>44390</v>
      </c>
      <c r="N577" s="929" t="s">
        <v>7495</v>
      </c>
      <c r="O577" s="932">
        <v>44153</v>
      </c>
      <c r="P577" s="898"/>
      <c r="Q577" s="1003"/>
      <c r="R577" s="1004"/>
      <c r="S577" s="1003"/>
      <c r="T577" s="565"/>
      <c r="U577" s="545" t="s">
        <v>7492</v>
      </c>
      <c r="V577" s="550"/>
      <c r="Y577" s="531"/>
    </row>
    <row r="578" spans="1:25" s="546" customFormat="1" ht="28.5" customHeight="1" x14ac:dyDescent="0.25">
      <c r="A578" s="4">
        <v>6527</v>
      </c>
      <c r="B578" s="4"/>
      <c r="C578" s="4" t="s">
        <v>8412</v>
      </c>
      <c r="D578" s="4" t="s">
        <v>8321</v>
      </c>
      <c r="E578" s="1156" t="s">
        <v>178</v>
      </c>
      <c r="F578" s="725">
        <v>46000</v>
      </c>
      <c r="G578" s="720">
        <v>0.79166666666666663</v>
      </c>
      <c r="H578" s="725">
        <v>45680</v>
      </c>
      <c r="I578" s="720">
        <v>0.79166666666666663</v>
      </c>
      <c r="J578" s="712" t="s">
        <v>8416</v>
      </c>
      <c r="K578" s="725">
        <v>35363</v>
      </c>
      <c r="L578" s="929" t="s">
        <v>8414</v>
      </c>
      <c r="M578" s="19">
        <v>43153</v>
      </c>
      <c r="N578" s="931" t="s">
        <v>8415</v>
      </c>
      <c r="O578" s="932">
        <v>43377</v>
      </c>
      <c r="P578" s="892" t="s">
        <v>8413</v>
      </c>
      <c r="Q578" s="194"/>
      <c r="R578" s="1424"/>
      <c r="S578" s="1425"/>
      <c r="T578" s="1426"/>
      <c r="U578" s="545" t="s">
        <v>8417</v>
      </c>
      <c r="V578" s="555"/>
      <c r="W578" s="599"/>
      <c r="Y578" s="547"/>
    </row>
    <row r="579" spans="1:25" ht="28.5" customHeight="1" x14ac:dyDescent="0.25">
      <c r="A579" s="186">
        <v>3063</v>
      </c>
      <c r="B579" s="18">
        <v>99922156</v>
      </c>
      <c r="C579" s="18" t="s">
        <v>478</v>
      </c>
      <c r="D579" s="18" t="s">
        <v>94</v>
      </c>
      <c r="E579" s="1156" t="s">
        <v>276</v>
      </c>
      <c r="F579" s="718">
        <v>45130</v>
      </c>
      <c r="G579" s="719">
        <v>0.55208333333333337</v>
      </c>
      <c r="H579" s="718">
        <v>45143</v>
      </c>
      <c r="I579" s="719">
        <v>0.55208333333333337</v>
      </c>
      <c r="J579" s="739" t="s">
        <v>179</v>
      </c>
      <c r="K579" s="937">
        <v>36079</v>
      </c>
      <c r="L579" s="928" t="s">
        <v>479</v>
      </c>
      <c r="M579" s="718">
        <v>43110</v>
      </c>
      <c r="N579" s="928" t="s">
        <v>480</v>
      </c>
      <c r="O579" s="927">
        <v>44285</v>
      </c>
      <c r="P579" s="892" t="s">
        <v>481</v>
      </c>
      <c r="Q579" s="906"/>
      <c r="R579" s="1032"/>
      <c r="S579" s="884"/>
      <c r="T579" s="527"/>
      <c r="U579" s="545" t="s">
        <v>214</v>
      </c>
      <c r="V579" s="554"/>
      <c r="Y579" s="531"/>
    </row>
    <row r="580" spans="1:25" s="546" customFormat="1" ht="28.5" customHeight="1" x14ac:dyDescent="0.25">
      <c r="A580" s="186">
        <v>1245</v>
      </c>
      <c r="B580" s="186">
        <v>99713950</v>
      </c>
      <c r="C580" s="186" t="s">
        <v>2988</v>
      </c>
      <c r="D580" s="186" t="s">
        <v>235</v>
      </c>
      <c r="E580" s="1156" t="s">
        <v>236</v>
      </c>
      <c r="F580" s="710">
        <v>44798</v>
      </c>
      <c r="G580" s="711">
        <v>0.45833333333333331</v>
      </c>
      <c r="H580" s="710">
        <v>44798</v>
      </c>
      <c r="I580" s="711">
        <v>0.70833333333333337</v>
      </c>
      <c r="J580" s="728" t="s">
        <v>2985</v>
      </c>
      <c r="K580" s="720"/>
      <c r="L580" s="20">
        <v>6999852</v>
      </c>
      <c r="M580" s="21">
        <v>42604</v>
      </c>
      <c r="N580" s="924" t="s">
        <v>480</v>
      </c>
      <c r="O580" s="208">
        <v>44285</v>
      </c>
      <c r="P580" s="898"/>
      <c r="Q580" s="1003"/>
      <c r="R580" s="1004"/>
      <c r="S580" s="1003"/>
      <c r="T580" s="565"/>
      <c r="U580" s="545"/>
      <c r="V580" s="544"/>
      <c r="W580" s="156"/>
      <c r="Y580" s="547"/>
    </row>
    <row r="581" spans="1:25" ht="28.5" customHeight="1" x14ac:dyDescent="0.25">
      <c r="A581" s="186">
        <v>1245</v>
      </c>
      <c r="B581" s="186">
        <v>99713950</v>
      </c>
      <c r="C581" s="186" t="s">
        <v>2988</v>
      </c>
      <c r="D581" s="186" t="s">
        <v>412</v>
      </c>
      <c r="E581" s="1156" t="s">
        <v>342</v>
      </c>
      <c r="F581" s="710">
        <v>44788</v>
      </c>
      <c r="G581" s="711">
        <v>0.48958333333333331</v>
      </c>
      <c r="H581" s="710">
        <v>44798</v>
      </c>
      <c r="I581" s="711">
        <v>0.45833333333333331</v>
      </c>
      <c r="J581" s="728" t="s">
        <v>2058</v>
      </c>
      <c r="K581" s="720"/>
      <c r="L581" s="20">
        <v>6999852</v>
      </c>
      <c r="M581" s="21">
        <v>42604</v>
      </c>
      <c r="N581" s="924" t="s">
        <v>480</v>
      </c>
      <c r="O581" s="208">
        <v>44285</v>
      </c>
      <c r="P581" s="898"/>
      <c r="Q581" s="1003"/>
      <c r="R581" s="1004"/>
      <c r="S581" s="1003"/>
      <c r="T581" s="565"/>
      <c r="V581" s="544"/>
      <c r="Y581" s="531"/>
    </row>
    <row r="582" spans="1:25" ht="69" customHeight="1" x14ac:dyDescent="0.25">
      <c r="A582" s="1267">
        <v>4898</v>
      </c>
      <c r="B582" s="186"/>
      <c r="C582" s="186" t="s">
        <v>7110</v>
      </c>
      <c r="D582" s="186" t="s">
        <v>94</v>
      </c>
      <c r="E582" s="1156" t="s">
        <v>95</v>
      </c>
      <c r="F582" s="710">
        <v>45494</v>
      </c>
      <c r="G582" s="711">
        <v>0.75</v>
      </c>
      <c r="H582" s="710">
        <v>45509</v>
      </c>
      <c r="I582" s="711">
        <v>0.84375</v>
      </c>
      <c r="J582" s="728" t="s">
        <v>231</v>
      </c>
      <c r="K582" s="710">
        <v>33546</v>
      </c>
      <c r="L582" s="734" t="s">
        <v>7111</v>
      </c>
      <c r="M582" s="710">
        <v>40017</v>
      </c>
      <c r="N582" s="734" t="s">
        <v>7112</v>
      </c>
      <c r="O582" s="920">
        <v>42947</v>
      </c>
      <c r="P582" s="892" t="s">
        <v>7244</v>
      </c>
      <c r="Q582" s="882"/>
      <c r="R582" s="1014"/>
      <c r="S582" s="882"/>
      <c r="T582" s="524"/>
      <c r="U582" s="528" t="s">
        <v>7116</v>
      </c>
      <c r="V582" s="527"/>
      <c r="W582" s="529"/>
      <c r="Y582" s="531"/>
    </row>
    <row r="583" spans="1:25" s="546" customFormat="1" ht="33" customHeight="1" x14ac:dyDescent="0.25">
      <c r="A583" s="186">
        <v>4430</v>
      </c>
      <c r="B583" s="186">
        <v>29989944</v>
      </c>
      <c r="C583" s="186" t="s">
        <v>5275</v>
      </c>
      <c r="D583" s="4" t="s">
        <v>29</v>
      </c>
      <c r="E583" s="1156" t="s">
        <v>30</v>
      </c>
      <c r="F583" s="725">
        <v>45316</v>
      </c>
      <c r="G583" s="720">
        <v>0.71875</v>
      </c>
      <c r="H583" s="710">
        <v>45324</v>
      </c>
      <c r="I583" s="720">
        <v>0.71875</v>
      </c>
      <c r="J583" s="713" t="s">
        <v>113</v>
      </c>
      <c r="K583" s="710">
        <v>34948</v>
      </c>
      <c r="L583" s="929" t="s">
        <v>5276</v>
      </c>
      <c r="M583" s="21">
        <v>44931</v>
      </c>
      <c r="N583" s="934" t="s">
        <v>5277</v>
      </c>
      <c r="O583" s="920">
        <v>41666</v>
      </c>
      <c r="P583" s="898"/>
      <c r="Q583" s="1009"/>
      <c r="R583" s="1023"/>
      <c r="S583" s="1022"/>
      <c r="T583" s="568"/>
      <c r="U583" s="545" t="s">
        <v>5278</v>
      </c>
      <c r="V583" s="555"/>
      <c r="W583" s="156"/>
    </row>
    <row r="584" spans="1:25" ht="28.5" customHeight="1" x14ac:dyDescent="0.25">
      <c r="A584" s="20">
        <v>1261</v>
      </c>
      <c r="B584" s="20">
        <v>20609526</v>
      </c>
      <c r="C584" s="20" t="s">
        <v>2928</v>
      </c>
      <c r="D584" s="20" t="s">
        <v>35</v>
      </c>
      <c r="E584" s="1158" t="s">
        <v>119</v>
      </c>
      <c r="F584" s="21">
        <v>44802</v>
      </c>
      <c r="G584" s="729">
        <v>0.67708333333333337</v>
      </c>
      <c r="H584" s="21">
        <v>44807</v>
      </c>
      <c r="I584" s="729">
        <v>0.63541666666666663</v>
      </c>
      <c r="J584" s="730" t="s">
        <v>2172</v>
      </c>
      <c r="K584" s="769"/>
      <c r="L584" s="20">
        <v>6831488</v>
      </c>
      <c r="M584" s="21">
        <v>44420</v>
      </c>
      <c r="N584" s="924" t="s">
        <v>2929</v>
      </c>
      <c r="O584" s="208">
        <v>37429</v>
      </c>
      <c r="P584" s="892">
        <v>500</v>
      </c>
      <c r="Q584" s="884"/>
      <c r="R584" s="1008"/>
      <c r="S584" s="884"/>
      <c r="T584" s="527"/>
      <c r="U584" s="545" t="s">
        <v>2931</v>
      </c>
      <c r="V584" s="544" t="s">
        <v>2930</v>
      </c>
      <c r="Y584" s="531"/>
    </row>
    <row r="585" spans="1:25" s="546" customFormat="1" ht="28.5" customHeight="1" x14ac:dyDescent="0.25">
      <c r="A585" s="186">
        <v>3950</v>
      </c>
      <c r="B585" s="186"/>
      <c r="C585" s="186" t="s">
        <v>5043</v>
      </c>
      <c r="D585" s="186" t="s">
        <v>193</v>
      </c>
      <c r="E585" s="1156" t="s">
        <v>194</v>
      </c>
      <c r="F585" s="710">
        <v>45292</v>
      </c>
      <c r="G585" s="711">
        <v>0.4513888888888889</v>
      </c>
      <c r="H585" s="710">
        <v>45295</v>
      </c>
      <c r="I585" s="711">
        <v>0.64583333333333337</v>
      </c>
      <c r="J585" s="728" t="s">
        <v>449</v>
      </c>
      <c r="K585" s="710">
        <v>27474</v>
      </c>
      <c r="L585" s="929" t="s">
        <v>1076</v>
      </c>
      <c r="M585" s="21">
        <v>42959</v>
      </c>
      <c r="N585" s="928" t="s">
        <v>1077</v>
      </c>
      <c r="O585" s="927">
        <v>44154</v>
      </c>
      <c r="P585" s="892" t="s">
        <v>5051</v>
      </c>
      <c r="Q585" s="884"/>
      <c r="R585" s="1008"/>
      <c r="S585" s="884"/>
      <c r="T585" s="527"/>
      <c r="U585" s="545" t="s">
        <v>5044</v>
      </c>
      <c r="V585" s="550"/>
      <c r="W585" s="156"/>
      <c r="Y585" s="547"/>
    </row>
    <row r="586" spans="1:25" ht="28.5" customHeight="1" x14ac:dyDescent="0.25">
      <c r="A586" s="186">
        <v>4154</v>
      </c>
      <c r="B586" s="186">
        <v>47134339</v>
      </c>
      <c r="C586" s="186" t="s">
        <v>5381</v>
      </c>
      <c r="D586" s="186" t="s">
        <v>235</v>
      </c>
      <c r="E586" s="1156" t="s">
        <v>236</v>
      </c>
      <c r="F586" s="710">
        <v>45330</v>
      </c>
      <c r="G586" s="711">
        <v>0.41666666666666669</v>
      </c>
      <c r="H586" s="710">
        <v>45331</v>
      </c>
      <c r="I586" s="711">
        <v>0.875</v>
      </c>
      <c r="J586" s="728" t="s">
        <v>5415</v>
      </c>
      <c r="K586" s="710">
        <v>31202</v>
      </c>
      <c r="L586" s="734" t="s">
        <v>5382</v>
      </c>
      <c r="M586" s="21">
        <v>45155</v>
      </c>
      <c r="N586" s="926" t="s">
        <v>5383</v>
      </c>
      <c r="O586" s="927">
        <v>44544</v>
      </c>
      <c r="P586" s="892" t="s">
        <v>5051</v>
      </c>
      <c r="Q586" s="884"/>
      <c r="R586" s="1008"/>
      <c r="S586" s="884"/>
      <c r="T586" s="549" t="s">
        <v>5385</v>
      </c>
      <c r="U586" s="551" t="s">
        <v>5384</v>
      </c>
      <c r="V586" s="527"/>
      <c r="W586" s="128"/>
      <c r="Y586" s="531"/>
    </row>
    <row r="587" spans="1:25" ht="28.5" customHeight="1" x14ac:dyDescent="0.25">
      <c r="A587" s="186">
        <v>4252</v>
      </c>
      <c r="B587" s="186"/>
      <c r="C587" s="186" t="s">
        <v>5865</v>
      </c>
      <c r="D587" s="186" t="s">
        <v>4688</v>
      </c>
      <c r="E587" s="1156" t="s">
        <v>4240</v>
      </c>
      <c r="F587" s="710">
        <v>45344</v>
      </c>
      <c r="G587" s="711">
        <v>0.78472222222222221</v>
      </c>
      <c r="H587" s="710">
        <v>45352</v>
      </c>
      <c r="I587" s="711">
        <v>0.78472222222222221</v>
      </c>
      <c r="J587" s="713" t="s">
        <v>113</v>
      </c>
      <c r="K587" s="710">
        <v>28582</v>
      </c>
      <c r="L587" s="734" t="s">
        <v>5866</v>
      </c>
      <c r="M587" s="21">
        <v>35871</v>
      </c>
      <c r="N587" s="734" t="s">
        <v>5867</v>
      </c>
      <c r="O587" s="920">
        <v>41697</v>
      </c>
      <c r="P587" s="904"/>
      <c r="Q587" s="1003"/>
      <c r="R587" s="1023"/>
      <c r="S587" s="1009"/>
      <c r="T587" s="568"/>
      <c r="U587" s="551" t="s">
        <v>5868</v>
      </c>
      <c r="V587" s="544"/>
      <c r="W587" s="128"/>
      <c r="Y587" s="531"/>
    </row>
    <row r="588" spans="1:25" ht="18.75" hidden="1" customHeight="1" x14ac:dyDescent="0.25">
      <c r="A588" s="186">
        <v>1627</v>
      </c>
      <c r="B588" s="186">
        <v>54999432</v>
      </c>
      <c r="C588" s="186" t="s">
        <v>2334</v>
      </c>
      <c r="D588" s="186" t="s">
        <v>35</v>
      </c>
      <c r="E588" s="1156" t="s">
        <v>507</v>
      </c>
      <c r="F588" s="710">
        <v>44910</v>
      </c>
      <c r="G588" s="711">
        <v>0.5</v>
      </c>
      <c r="H588" s="710">
        <v>44931</v>
      </c>
      <c r="I588" s="711">
        <v>0.33333333333333331</v>
      </c>
      <c r="J588" s="728" t="s">
        <v>2335</v>
      </c>
      <c r="K588" s="710">
        <v>29710</v>
      </c>
      <c r="L588" s="929">
        <v>6825712</v>
      </c>
      <c r="M588" s="21"/>
      <c r="N588" s="934">
        <v>120191202232</v>
      </c>
      <c r="O588" s="920">
        <v>40934</v>
      </c>
      <c r="P588" s="898"/>
      <c r="Q588" s="1022"/>
      <c r="R588" s="1023"/>
      <c r="S588" s="1022"/>
      <c r="T588" s="568"/>
      <c r="U588" s="545" t="s">
        <v>975</v>
      </c>
      <c r="V588" s="544"/>
    </row>
    <row r="589" spans="1:25" ht="18.75" hidden="1" customHeight="1" x14ac:dyDescent="0.25">
      <c r="A589" s="812">
        <v>822</v>
      </c>
      <c r="B589" s="799">
        <v>54999432</v>
      </c>
      <c r="C589" s="799" t="s">
        <v>3516</v>
      </c>
      <c r="D589" s="799" t="s">
        <v>22</v>
      </c>
      <c r="E589" s="1165" t="s">
        <v>364</v>
      </c>
      <c r="F589" s="807">
        <v>44675</v>
      </c>
      <c r="G589" s="806">
        <v>0.54166666666666663</v>
      </c>
      <c r="H589" s="807">
        <v>44685</v>
      </c>
      <c r="I589" s="806">
        <v>0.54166666666666663</v>
      </c>
      <c r="J589" s="730"/>
      <c r="K589" s="720"/>
      <c r="L589" s="799"/>
      <c r="M589" s="807"/>
      <c r="N589" s="959"/>
      <c r="O589" s="958"/>
      <c r="P589" s="1119"/>
      <c r="Q589" s="915"/>
      <c r="R589" s="1118"/>
      <c r="S589" s="915"/>
      <c r="T589" s="668"/>
      <c r="V589" s="668" t="s">
        <v>3510</v>
      </c>
    </row>
    <row r="590" spans="1:25" s="546" customFormat="1" ht="18.75" customHeight="1" x14ac:dyDescent="0.25">
      <c r="A590" s="20">
        <v>5874</v>
      </c>
      <c r="B590" s="20">
        <v>98775964</v>
      </c>
      <c r="C590" s="20" t="s">
        <v>5606</v>
      </c>
      <c r="D590" s="186" t="s">
        <v>35</v>
      </c>
      <c r="E590" s="1156" t="s">
        <v>264</v>
      </c>
      <c r="F590" s="21">
        <v>45431</v>
      </c>
      <c r="G590" s="729">
        <v>0.75</v>
      </c>
      <c r="H590" s="21">
        <v>45438</v>
      </c>
      <c r="I590" s="722">
        <v>0.75</v>
      </c>
      <c r="J590" s="730" t="s">
        <v>4497</v>
      </c>
      <c r="K590" s="21">
        <v>30969</v>
      </c>
      <c r="L590" s="721" t="s">
        <v>5607</v>
      </c>
      <c r="M590" s="708">
        <v>44755</v>
      </c>
      <c r="N590" s="721" t="s">
        <v>5608</v>
      </c>
      <c r="O590" s="208">
        <v>37911</v>
      </c>
      <c r="P590" s="1026"/>
      <c r="Q590" s="1009"/>
      <c r="R590" s="1027"/>
      <c r="S590" s="1009"/>
      <c r="T590" s="569"/>
      <c r="U590" s="551" t="s">
        <v>5609</v>
      </c>
      <c r="V590" s="544"/>
      <c r="W590" s="128"/>
    </row>
    <row r="591" spans="1:25" s="546" customFormat="1" ht="18.75" customHeight="1" x14ac:dyDescent="0.25">
      <c r="A591" s="20">
        <v>5872</v>
      </c>
      <c r="B591" s="20">
        <v>98775964</v>
      </c>
      <c r="C591" s="20" t="s">
        <v>5606</v>
      </c>
      <c r="D591" s="186" t="s">
        <v>35</v>
      </c>
      <c r="E591" s="1156" t="s">
        <v>105</v>
      </c>
      <c r="F591" s="21">
        <v>45430</v>
      </c>
      <c r="G591" s="729">
        <v>0.75</v>
      </c>
      <c r="H591" s="21">
        <v>45431</v>
      </c>
      <c r="I591" s="722">
        <v>0.75</v>
      </c>
      <c r="J591" s="730" t="s">
        <v>992</v>
      </c>
      <c r="K591" s="21">
        <v>30969</v>
      </c>
      <c r="L591" s="721" t="s">
        <v>5607</v>
      </c>
      <c r="M591" s="708">
        <v>44755</v>
      </c>
      <c r="N591" s="721" t="s">
        <v>5608</v>
      </c>
      <c r="O591" s="208">
        <v>37911</v>
      </c>
      <c r="P591" s="1026"/>
      <c r="Q591" s="1009"/>
      <c r="R591" s="1027"/>
      <c r="S591" s="1009"/>
      <c r="T591" s="569"/>
      <c r="U591" s="551" t="s">
        <v>5609</v>
      </c>
      <c r="V591" s="544" t="s">
        <v>6443</v>
      </c>
      <c r="W591" s="128"/>
      <c r="Y591" s="547"/>
    </row>
    <row r="592" spans="1:25" s="546" customFormat="1" ht="18.75" customHeight="1" x14ac:dyDescent="0.25">
      <c r="A592" s="20">
        <v>4341</v>
      </c>
      <c r="B592" s="20">
        <v>98775964</v>
      </c>
      <c r="C592" s="20" t="s">
        <v>5606</v>
      </c>
      <c r="D592" s="186" t="s">
        <v>137</v>
      </c>
      <c r="E592" s="1156" t="s">
        <v>5483</v>
      </c>
      <c r="F592" s="21">
        <v>45365</v>
      </c>
      <c r="G592" s="729">
        <v>0.64583333333333337</v>
      </c>
      <c r="H592" s="21">
        <v>45390</v>
      </c>
      <c r="I592" s="722">
        <v>0.70833333333333337</v>
      </c>
      <c r="J592" s="726" t="s">
        <v>4035</v>
      </c>
      <c r="K592" s="21">
        <v>30969</v>
      </c>
      <c r="L592" s="721" t="s">
        <v>5607</v>
      </c>
      <c r="M592" s="708">
        <v>44755</v>
      </c>
      <c r="N592" s="721" t="s">
        <v>5608</v>
      </c>
      <c r="O592" s="208">
        <v>37911</v>
      </c>
      <c r="P592" s="1026"/>
      <c r="Q592" s="1009"/>
      <c r="R592" s="1027"/>
      <c r="S592" s="1009"/>
      <c r="T592" s="569"/>
      <c r="U592" s="551" t="s">
        <v>5609</v>
      </c>
      <c r="V592" s="544"/>
      <c r="W592" s="128"/>
      <c r="Y592" s="547"/>
    </row>
    <row r="593" spans="1:25" ht="18.75" customHeight="1" x14ac:dyDescent="0.25">
      <c r="A593" s="20">
        <v>4387</v>
      </c>
      <c r="B593" s="20">
        <v>98775964</v>
      </c>
      <c r="C593" s="20" t="s">
        <v>5606</v>
      </c>
      <c r="D593" s="186" t="s">
        <v>22</v>
      </c>
      <c r="E593" s="1156" t="s">
        <v>23</v>
      </c>
      <c r="F593" s="21">
        <v>45360</v>
      </c>
      <c r="G593" s="729">
        <v>0.66666666666666663</v>
      </c>
      <c r="H593" s="21">
        <v>45365</v>
      </c>
      <c r="I593" s="722">
        <v>0.64583333333333337</v>
      </c>
      <c r="J593" s="726" t="s">
        <v>747</v>
      </c>
      <c r="K593" s="21">
        <v>30969</v>
      </c>
      <c r="L593" s="721" t="s">
        <v>5607</v>
      </c>
      <c r="M593" s="708">
        <v>44755</v>
      </c>
      <c r="N593" s="721" t="s">
        <v>5608</v>
      </c>
      <c r="O593" s="208">
        <v>37911</v>
      </c>
      <c r="P593" s="1026"/>
      <c r="Q593" s="1009"/>
      <c r="R593" s="1027"/>
      <c r="S593" s="1009"/>
      <c r="T593" s="569"/>
      <c r="U593" s="551" t="s">
        <v>5609</v>
      </c>
      <c r="V593" s="544"/>
      <c r="W593" s="128"/>
    </row>
    <row r="594" spans="1:25" ht="18.75" customHeight="1" x14ac:dyDescent="0.25">
      <c r="A594" s="20">
        <v>4306</v>
      </c>
      <c r="B594" s="20">
        <v>98775964</v>
      </c>
      <c r="C594" s="20" t="s">
        <v>5606</v>
      </c>
      <c r="D594" s="20" t="s">
        <v>35</v>
      </c>
      <c r="E594" s="1156" t="s">
        <v>112</v>
      </c>
      <c r="F594" s="21">
        <v>45351</v>
      </c>
      <c r="G594" s="729">
        <v>0.45833333333333331</v>
      </c>
      <c r="H594" s="21">
        <v>45356</v>
      </c>
      <c r="I594" s="722">
        <v>0.69791666666666663</v>
      </c>
      <c r="J594" s="730" t="s">
        <v>336</v>
      </c>
      <c r="K594" s="21">
        <v>30969</v>
      </c>
      <c r="L594" s="721" t="s">
        <v>5607</v>
      </c>
      <c r="M594" s="708">
        <v>44755</v>
      </c>
      <c r="N594" s="721" t="s">
        <v>5608</v>
      </c>
      <c r="O594" s="208">
        <v>37911</v>
      </c>
      <c r="P594" s="1019" t="s">
        <v>5620</v>
      </c>
      <c r="Q594" s="907"/>
      <c r="R594" s="1020"/>
      <c r="S594" s="907"/>
      <c r="T594" s="544"/>
      <c r="U594" s="551" t="s">
        <v>5609</v>
      </c>
      <c r="V594" s="544"/>
      <c r="W594" s="128"/>
    </row>
    <row r="595" spans="1:25" s="546" customFormat="1" ht="18.75" customHeight="1" x14ac:dyDescent="0.25">
      <c r="A595" s="186">
        <v>5758</v>
      </c>
      <c r="B595" s="186">
        <v>29850804</v>
      </c>
      <c r="C595" s="186" t="s">
        <v>2093</v>
      </c>
      <c r="D595" s="186" t="s">
        <v>137</v>
      </c>
      <c r="E595" s="1156" t="s">
        <v>6615</v>
      </c>
      <c r="F595" s="805">
        <v>45618</v>
      </c>
      <c r="G595" s="711">
        <v>0.75</v>
      </c>
      <c r="H595" s="710">
        <v>45619</v>
      </c>
      <c r="I595" s="711">
        <v>0.83333333333333337</v>
      </c>
      <c r="J595" s="728" t="s">
        <v>797</v>
      </c>
      <c r="K595" s="710">
        <v>31594</v>
      </c>
      <c r="L595" s="734" t="s">
        <v>6437</v>
      </c>
      <c r="M595" s="21">
        <v>44082</v>
      </c>
      <c r="N595" s="934" t="s">
        <v>2094</v>
      </c>
      <c r="O595" s="920">
        <v>44729</v>
      </c>
      <c r="P595" s="898" t="s">
        <v>7582</v>
      </c>
      <c r="Q595" s="884"/>
      <c r="R595" s="1008"/>
      <c r="S595" s="1115"/>
      <c r="T595" s="667"/>
      <c r="U595" s="545" t="s">
        <v>8103</v>
      </c>
      <c r="V595" s="527"/>
      <c r="W595" s="599"/>
    </row>
    <row r="596" spans="1:25" ht="18.75" customHeight="1" x14ac:dyDescent="0.25">
      <c r="A596" s="186">
        <v>1798</v>
      </c>
      <c r="B596" s="186"/>
      <c r="C596" s="186" t="s">
        <v>2093</v>
      </c>
      <c r="D596" s="186" t="s">
        <v>22</v>
      </c>
      <c r="E596" s="1156" t="s">
        <v>161</v>
      </c>
      <c r="F596" s="710">
        <v>44959</v>
      </c>
      <c r="G596" s="711">
        <v>0.375</v>
      </c>
      <c r="H596" s="710">
        <v>44966</v>
      </c>
      <c r="I596" s="711">
        <v>0.625</v>
      </c>
      <c r="J596" s="713" t="s">
        <v>1854</v>
      </c>
      <c r="K596" s="710">
        <v>31594</v>
      </c>
      <c r="L596" s="929">
        <v>6864719</v>
      </c>
      <c r="M596" s="21">
        <v>44082</v>
      </c>
      <c r="N596" s="934" t="s">
        <v>2094</v>
      </c>
      <c r="O596" s="920">
        <v>44729</v>
      </c>
      <c r="P596" s="898"/>
      <c r="Q596" s="1022"/>
      <c r="R596" s="1023"/>
      <c r="S596" s="1022"/>
      <c r="T596" s="568"/>
      <c r="V596" s="544"/>
    </row>
    <row r="597" spans="1:25" ht="18.75" customHeight="1" x14ac:dyDescent="0.25">
      <c r="A597" s="186">
        <v>3863</v>
      </c>
      <c r="B597" s="186">
        <v>56868386</v>
      </c>
      <c r="C597" s="186" t="s">
        <v>2381</v>
      </c>
      <c r="D597" s="186" t="s">
        <v>292</v>
      </c>
      <c r="E597" s="1156" t="s">
        <v>293</v>
      </c>
      <c r="F597" s="718">
        <v>45282</v>
      </c>
      <c r="G597" s="719">
        <v>0.80555555555555547</v>
      </c>
      <c r="H597" s="710">
        <v>45288</v>
      </c>
      <c r="I597" s="719">
        <v>0.625</v>
      </c>
      <c r="J597" s="728" t="s">
        <v>864</v>
      </c>
      <c r="K597" s="710">
        <v>32329</v>
      </c>
      <c r="L597" s="929">
        <v>6884387</v>
      </c>
      <c r="M597" s="21">
        <v>40036</v>
      </c>
      <c r="N597" s="926" t="s">
        <v>2382</v>
      </c>
      <c r="O597" s="927">
        <v>42165</v>
      </c>
      <c r="P597" s="892" t="s">
        <v>4913</v>
      </c>
      <c r="Q597" s="196"/>
      <c r="R597" s="1002"/>
      <c r="S597" s="196"/>
      <c r="T597" s="533"/>
      <c r="V597" s="544"/>
    </row>
    <row r="598" spans="1:25" s="546" customFormat="1" ht="18.75" customHeight="1" x14ac:dyDescent="0.25">
      <c r="A598" s="186">
        <v>1611</v>
      </c>
      <c r="B598" s="186">
        <v>99971311</v>
      </c>
      <c r="C598" s="186" t="s">
        <v>2381</v>
      </c>
      <c r="D598" s="186" t="s">
        <v>1212</v>
      </c>
      <c r="E598" s="1156" t="s">
        <v>335</v>
      </c>
      <c r="F598" s="718">
        <v>44905</v>
      </c>
      <c r="G598" s="719">
        <v>0.41666666666666669</v>
      </c>
      <c r="H598" s="710">
        <v>44922</v>
      </c>
      <c r="I598" s="719">
        <v>0.75</v>
      </c>
      <c r="J598" s="728" t="s">
        <v>2379</v>
      </c>
      <c r="K598" s="710">
        <v>32329</v>
      </c>
      <c r="L598" s="929">
        <v>6884387</v>
      </c>
      <c r="M598" s="21">
        <v>40036</v>
      </c>
      <c r="N598" s="926" t="s">
        <v>2382</v>
      </c>
      <c r="O598" s="927">
        <v>42165</v>
      </c>
      <c r="P598" s="892" t="s">
        <v>2384</v>
      </c>
      <c r="Q598" s="196">
        <f>60*27+60</f>
        <v>1680</v>
      </c>
      <c r="R598" s="1002"/>
      <c r="S598" s="196"/>
      <c r="T598" s="533"/>
      <c r="U598" s="545"/>
      <c r="V598" s="544" t="s">
        <v>2383</v>
      </c>
      <c r="W598" s="156"/>
    </row>
    <row r="599" spans="1:25" ht="36.75" customHeight="1" x14ac:dyDescent="0.25">
      <c r="A599" s="186">
        <v>1570</v>
      </c>
      <c r="B599" s="186"/>
      <c r="C599" s="186" t="s">
        <v>2381</v>
      </c>
      <c r="D599" s="186" t="s">
        <v>1212</v>
      </c>
      <c r="E599" s="1156" t="s">
        <v>335</v>
      </c>
      <c r="F599" s="718">
        <v>44899</v>
      </c>
      <c r="G599" s="719">
        <v>0.54166666666666663</v>
      </c>
      <c r="H599" s="710">
        <v>44905</v>
      </c>
      <c r="I599" s="719">
        <v>0.41666666666666669</v>
      </c>
      <c r="J599" s="728" t="s">
        <v>2479</v>
      </c>
      <c r="K599" s="710">
        <v>32329</v>
      </c>
      <c r="L599" s="936">
        <v>6884387</v>
      </c>
      <c r="M599" s="21">
        <v>40036</v>
      </c>
      <c r="N599" s="926" t="s">
        <v>2382</v>
      </c>
      <c r="O599" s="927">
        <v>42165</v>
      </c>
      <c r="P599" s="892">
        <v>300</v>
      </c>
      <c r="Q599" s="196"/>
      <c r="R599" s="1002"/>
      <c r="S599" s="196"/>
      <c r="T599" s="533"/>
      <c r="V599" s="544" t="s">
        <v>2383</v>
      </c>
      <c r="W599" s="599"/>
      <c r="Y599" s="531"/>
    </row>
    <row r="600" spans="1:25" ht="18.75" hidden="1" customHeight="1" x14ac:dyDescent="0.25">
      <c r="A600" s="186"/>
      <c r="B600" s="186">
        <v>56868386</v>
      </c>
      <c r="C600" s="186" t="s">
        <v>2381</v>
      </c>
      <c r="D600" s="186" t="s">
        <v>22</v>
      </c>
      <c r="E600" s="1156" t="s">
        <v>2279</v>
      </c>
      <c r="F600" s="710">
        <v>44895</v>
      </c>
      <c r="G600" s="711"/>
      <c r="H600" s="710">
        <v>44899</v>
      </c>
      <c r="I600" s="711">
        <v>0.54166666666666663</v>
      </c>
      <c r="J600" s="728"/>
      <c r="K600" s="710"/>
      <c r="L600" s="936"/>
      <c r="M600" s="710"/>
      <c r="N600" s="734"/>
      <c r="O600" s="920"/>
      <c r="P600" s="892"/>
      <c r="Q600" s="884"/>
      <c r="R600" s="1008"/>
      <c r="S600" s="884"/>
      <c r="T600" s="527"/>
      <c r="V600" s="527"/>
      <c r="W600" s="599"/>
    </row>
    <row r="601" spans="1:25" ht="18.75" hidden="1" customHeight="1" x14ac:dyDescent="0.25">
      <c r="A601" s="1">
        <v>824</v>
      </c>
      <c r="B601" s="4">
        <v>98575492</v>
      </c>
      <c r="C601" s="4" t="s">
        <v>3517</v>
      </c>
      <c r="D601" s="4" t="s">
        <v>412</v>
      </c>
      <c r="E601" s="1156" t="s">
        <v>131</v>
      </c>
      <c r="F601" s="725">
        <v>44676</v>
      </c>
      <c r="G601" s="744">
        <v>0.85416666666666663</v>
      </c>
      <c r="H601" s="725">
        <v>44685</v>
      </c>
      <c r="I601" s="744">
        <v>0.41666666666666669</v>
      </c>
      <c r="J601" s="730"/>
      <c r="K601" s="744"/>
      <c r="L601" s="4">
        <v>4172950</v>
      </c>
      <c r="M601" s="810">
        <v>37159</v>
      </c>
      <c r="N601" s="934">
        <v>970478400136</v>
      </c>
      <c r="O601" s="920">
        <v>39492</v>
      </c>
      <c r="P601" s="1119"/>
      <c r="Q601" s="908"/>
      <c r="R601" s="1073"/>
      <c r="S601" s="908"/>
      <c r="T601" s="550"/>
      <c r="V601" s="550"/>
    </row>
    <row r="602" spans="1:25" s="546" customFormat="1" ht="23.25" hidden="1" customHeight="1" x14ac:dyDescent="0.25">
      <c r="A602" s="1">
        <v>824</v>
      </c>
      <c r="B602" s="4">
        <v>98575492</v>
      </c>
      <c r="C602" s="4" t="s">
        <v>3517</v>
      </c>
      <c r="D602" s="4" t="s">
        <v>412</v>
      </c>
      <c r="E602" s="1156" t="s">
        <v>131</v>
      </c>
      <c r="F602" s="725">
        <v>44676</v>
      </c>
      <c r="G602" s="744">
        <v>0.85416666666666663</v>
      </c>
      <c r="H602" s="725">
        <v>44685</v>
      </c>
      <c r="I602" s="744">
        <v>0.41666666666666669</v>
      </c>
      <c r="J602" s="730"/>
      <c r="K602" s="744"/>
      <c r="L602" s="4">
        <v>4172950</v>
      </c>
      <c r="M602" s="810">
        <v>37159</v>
      </c>
      <c r="N602" s="934">
        <v>970478400136</v>
      </c>
      <c r="O602" s="920">
        <v>39492</v>
      </c>
      <c r="P602" s="1119"/>
      <c r="Q602" s="908"/>
      <c r="R602" s="1073"/>
      <c r="S602" s="908"/>
      <c r="T602" s="550"/>
      <c r="U602" s="545"/>
      <c r="V602" s="550"/>
      <c r="W602" s="156"/>
    </row>
    <row r="603" spans="1:25" ht="21.75" customHeight="1" x14ac:dyDescent="0.25">
      <c r="A603" s="1267">
        <v>6056</v>
      </c>
      <c r="B603" s="186"/>
      <c r="C603" s="186" t="s">
        <v>6574</v>
      </c>
      <c r="D603" s="707" t="s">
        <v>29</v>
      </c>
      <c r="E603" s="1156" t="s">
        <v>30</v>
      </c>
      <c r="F603" s="710">
        <v>45445</v>
      </c>
      <c r="G603" s="711">
        <v>0.54166666666666663</v>
      </c>
      <c r="H603" s="710">
        <v>45469</v>
      </c>
      <c r="I603" s="711">
        <v>0.54166666666666663</v>
      </c>
      <c r="J603" s="713" t="s">
        <v>211</v>
      </c>
      <c r="K603" s="710">
        <v>35977</v>
      </c>
      <c r="L603" s="734" t="s">
        <v>6575</v>
      </c>
      <c r="M603" s="21">
        <v>42586</v>
      </c>
      <c r="N603" s="926" t="s">
        <v>6576</v>
      </c>
      <c r="O603" s="927">
        <v>42783</v>
      </c>
      <c r="P603" s="898"/>
      <c r="Q603" s="1003"/>
      <c r="R603" s="1004"/>
      <c r="S603" s="1003"/>
      <c r="T603" s="565"/>
      <c r="U603" s="551" t="s">
        <v>6577</v>
      </c>
      <c r="V603" s="527"/>
      <c r="W603" s="128"/>
      <c r="Y603" s="531"/>
    </row>
    <row r="604" spans="1:25" ht="28.5" customHeight="1" x14ac:dyDescent="0.25">
      <c r="A604" s="186">
        <v>6542</v>
      </c>
      <c r="B604" s="186"/>
      <c r="C604" s="186" t="s">
        <v>8440</v>
      </c>
      <c r="D604" s="4" t="s">
        <v>764</v>
      </c>
      <c r="E604" s="1160" t="s">
        <v>184</v>
      </c>
      <c r="F604" s="725">
        <v>45671</v>
      </c>
      <c r="G604" s="720">
        <v>0.59027777777777779</v>
      </c>
      <c r="H604" s="725">
        <v>45673</v>
      </c>
      <c r="I604" s="720">
        <v>0.71527777777777779</v>
      </c>
      <c r="J604" s="728" t="s">
        <v>330</v>
      </c>
      <c r="K604" s="725">
        <v>33725</v>
      </c>
      <c r="L604" s="929" t="s">
        <v>643</v>
      </c>
      <c r="M604" s="19">
        <v>43697</v>
      </c>
      <c r="N604" s="931" t="s">
        <v>644</v>
      </c>
      <c r="O604" s="932">
        <v>41001</v>
      </c>
      <c r="P604" s="892" t="s">
        <v>4841</v>
      </c>
      <c r="R604" s="1424"/>
      <c r="S604" s="1425"/>
      <c r="T604" s="1426"/>
      <c r="U604" s="551" t="s">
        <v>647</v>
      </c>
      <c r="W604" s="599"/>
      <c r="Y604" s="531"/>
    </row>
    <row r="605" spans="1:25" s="546" customFormat="1" ht="28.5" customHeight="1" x14ac:dyDescent="0.25">
      <c r="A605" s="20">
        <v>5647</v>
      </c>
      <c r="B605" s="3">
        <v>21681313</v>
      </c>
      <c r="C605" s="3" t="s">
        <v>2287</v>
      </c>
      <c r="D605" s="3" t="s">
        <v>35</v>
      </c>
      <c r="E605" s="1159" t="s">
        <v>4352</v>
      </c>
      <c r="F605" s="714">
        <v>45608</v>
      </c>
      <c r="G605" s="715">
        <v>0.78125</v>
      </c>
      <c r="H605" s="714">
        <v>45612</v>
      </c>
      <c r="I605" s="715">
        <v>0.76041666666666663</v>
      </c>
      <c r="J605" s="755" t="s">
        <v>162</v>
      </c>
      <c r="K605" s="21">
        <v>35151</v>
      </c>
      <c r="L605" s="721" t="s">
        <v>7802</v>
      </c>
      <c r="M605" s="21">
        <v>44621</v>
      </c>
      <c r="N605" s="925" t="s">
        <v>7803</v>
      </c>
      <c r="O605" s="208">
        <v>45592</v>
      </c>
      <c r="P605" s="889" t="s">
        <v>7805</v>
      </c>
      <c r="Q605" s="194">
        <v>37092</v>
      </c>
      <c r="R605" s="1011"/>
      <c r="S605" s="884" t="s">
        <v>7804</v>
      </c>
      <c r="T605" s="1010" t="s">
        <v>1674</v>
      </c>
      <c r="U605" s="539"/>
      <c r="V605" s="527"/>
      <c r="W605" s="128"/>
      <c r="Y605" s="547"/>
    </row>
    <row r="606" spans="1:25" s="546" customFormat="1" ht="18.75" customHeight="1" x14ac:dyDescent="0.25">
      <c r="A606" s="186">
        <v>1707</v>
      </c>
      <c r="B606" s="186"/>
      <c r="C606" s="186" t="s">
        <v>2287</v>
      </c>
      <c r="D606" s="186" t="s">
        <v>94</v>
      </c>
      <c r="E606" s="1156" t="s">
        <v>131</v>
      </c>
      <c r="F606" s="718">
        <v>44927</v>
      </c>
      <c r="G606" s="719">
        <v>0.59791666666666665</v>
      </c>
      <c r="H606" s="710">
        <v>44938</v>
      </c>
      <c r="I606" s="711">
        <v>0.83333333333333337</v>
      </c>
      <c r="J606" s="728" t="s">
        <v>2288</v>
      </c>
      <c r="K606" s="710">
        <v>31229</v>
      </c>
      <c r="L606" s="929">
        <v>6847247</v>
      </c>
      <c r="M606" s="21">
        <v>40738</v>
      </c>
      <c r="N606" s="926" t="s">
        <v>2289</v>
      </c>
      <c r="O606" s="927">
        <v>39495</v>
      </c>
      <c r="P606" s="892">
        <v>770</v>
      </c>
      <c r="Q606" s="196"/>
      <c r="R606" s="1002"/>
      <c r="S606" s="196"/>
      <c r="T606" s="533"/>
      <c r="U606" s="545"/>
      <c r="V606" s="544"/>
      <c r="W606" s="156"/>
    </row>
    <row r="607" spans="1:25" s="546" customFormat="1" ht="18.75" customHeight="1" x14ac:dyDescent="0.25">
      <c r="A607" s="186">
        <v>1352</v>
      </c>
      <c r="B607" s="186"/>
      <c r="C607" s="4" t="s">
        <v>2716</v>
      </c>
      <c r="D607" s="4" t="s">
        <v>152</v>
      </c>
      <c r="E607" s="1156" t="s">
        <v>358</v>
      </c>
      <c r="F607" s="718">
        <v>44839</v>
      </c>
      <c r="G607" s="719">
        <v>0.375</v>
      </c>
      <c r="H607" s="725">
        <v>44842</v>
      </c>
      <c r="I607" s="720">
        <v>0.70833333333333337</v>
      </c>
      <c r="J607" s="728" t="s">
        <v>1902</v>
      </c>
      <c r="K607" s="725">
        <v>32910</v>
      </c>
      <c r="L607" s="4" t="s">
        <v>2717</v>
      </c>
      <c r="M607" s="19">
        <v>44620</v>
      </c>
      <c r="N607" s="931" t="s">
        <v>2718</v>
      </c>
      <c r="O607" s="932">
        <v>44614</v>
      </c>
      <c r="P607" s="898"/>
      <c r="Q607" s="1003"/>
      <c r="R607" s="1004"/>
      <c r="S607" s="1003"/>
      <c r="T607" s="565"/>
      <c r="U607" s="545"/>
      <c r="V607" s="550"/>
      <c r="W607" s="599"/>
    </row>
    <row r="608" spans="1:25" s="546" customFormat="1" ht="18.75" customHeight="1" x14ac:dyDescent="0.25">
      <c r="A608" s="186">
        <v>4762</v>
      </c>
      <c r="B608" s="186"/>
      <c r="C608" s="186" t="s">
        <v>6227</v>
      </c>
      <c r="D608" s="186" t="s">
        <v>29</v>
      </c>
      <c r="E608" s="1156" t="s">
        <v>30</v>
      </c>
      <c r="F608" s="710">
        <v>45413</v>
      </c>
      <c r="G608" s="711">
        <v>0.41666666666666669</v>
      </c>
      <c r="H608" s="710">
        <v>45427</v>
      </c>
      <c r="I608" s="711">
        <v>0.41666666666666669</v>
      </c>
      <c r="J608" s="713" t="s">
        <v>78</v>
      </c>
      <c r="K608" s="710">
        <v>34488</v>
      </c>
      <c r="L608" s="929" t="s">
        <v>6228</v>
      </c>
      <c r="M608" s="21">
        <v>43083</v>
      </c>
      <c r="N608" s="926" t="s">
        <v>6229</v>
      </c>
      <c r="O608" s="927">
        <v>41451</v>
      </c>
      <c r="P608" s="898"/>
      <c r="Q608" s="1003"/>
      <c r="R608" s="1004"/>
      <c r="S608" s="1003"/>
      <c r="T608" s="565"/>
      <c r="U608" s="545"/>
      <c r="V608" s="550"/>
      <c r="W608" s="156"/>
    </row>
    <row r="609" spans="1:25" s="546" customFormat="1" ht="18.75" hidden="1" customHeight="1" x14ac:dyDescent="0.25">
      <c r="A609" s="1268">
        <v>5465</v>
      </c>
      <c r="B609" s="787"/>
      <c r="C609" s="735" t="s">
        <v>1141</v>
      </c>
      <c r="D609" s="735" t="s">
        <v>649</v>
      </c>
      <c r="E609" s="1156" t="s">
        <v>389</v>
      </c>
      <c r="F609" s="708">
        <v>45571</v>
      </c>
      <c r="G609" s="709">
        <v>0.75</v>
      </c>
      <c r="H609" s="708">
        <v>45579</v>
      </c>
      <c r="I609" s="709">
        <v>0.5</v>
      </c>
      <c r="J609" s="732" t="s">
        <v>113</v>
      </c>
      <c r="K609" s="752">
        <v>25433</v>
      </c>
      <c r="L609" s="929" t="s">
        <v>7366</v>
      </c>
      <c r="M609" s="752">
        <v>40395</v>
      </c>
      <c r="N609" s="946">
        <v>880469111763</v>
      </c>
      <c r="O609" s="947">
        <v>37194</v>
      </c>
      <c r="P609" s="902" t="s">
        <v>7416</v>
      </c>
      <c r="Q609" s="890"/>
      <c r="R609" s="1057"/>
      <c r="S609" s="890"/>
      <c r="T609" s="592"/>
      <c r="U609" s="660" t="s">
        <v>1144</v>
      </c>
      <c r="V609" s="592" t="s">
        <v>1142</v>
      </c>
      <c r="W609" s="661"/>
    </row>
    <row r="610" spans="1:25" s="546" customFormat="1" ht="28.5" hidden="1" customHeight="1" x14ac:dyDescent="0.25">
      <c r="A610" s="787">
        <v>2546</v>
      </c>
      <c r="B610" s="787"/>
      <c r="C610" s="735" t="s">
        <v>1141</v>
      </c>
      <c r="D610" s="735" t="s">
        <v>649</v>
      </c>
      <c r="E610" s="1156" t="s">
        <v>389</v>
      </c>
      <c r="F610" s="741">
        <v>45073</v>
      </c>
      <c r="G610" s="740">
        <v>0.41666666666666669</v>
      </c>
      <c r="H610" s="741">
        <v>45077</v>
      </c>
      <c r="I610" s="740">
        <v>0.54166666666666663</v>
      </c>
      <c r="J610" s="732" t="s">
        <v>162</v>
      </c>
      <c r="K610" s="752">
        <v>25433</v>
      </c>
      <c r="L610" s="929">
        <v>100869101269</v>
      </c>
      <c r="M610" s="752">
        <v>40395</v>
      </c>
      <c r="N610" s="946">
        <v>880469111763</v>
      </c>
      <c r="O610" s="947">
        <v>37194</v>
      </c>
      <c r="P610" s="902">
        <v>280</v>
      </c>
      <c r="Q610" s="890"/>
      <c r="R610" s="1057"/>
      <c r="S610" s="890">
        <v>35424</v>
      </c>
      <c r="T610" s="1444" t="s">
        <v>1143</v>
      </c>
      <c r="U610" s="660" t="s">
        <v>1144</v>
      </c>
      <c r="V610" s="592" t="s">
        <v>1142</v>
      </c>
      <c r="W610" s="661"/>
      <c r="Y610" s="547"/>
    </row>
    <row r="611" spans="1:25" s="546" customFormat="1" ht="44.25" hidden="1" customHeight="1" x14ac:dyDescent="0.25">
      <c r="A611" s="787">
        <v>2216</v>
      </c>
      <c r="B611" s="787"/>
      <c r="C611" s="787" t="s">
        <v>1141</v>
      </c>
      <c r="D611" s="787" t="s">
        <v>22</v>
      </c>
      <c r="E611" s="1156" t="s">
        <v>161</v>
      </c>
      <c r="F611" s="752">
        <v>45018</v>
      </c>
      <c r="G611" s="753">
        <v>0.45833333333333331</v>
      </c>
      <c r="H611" s="752">
        <v>45025</v>
      </c>
      <c r="I611" s="753">
        <v>0.5</v>
      </c>
      <c r="J611" s="791" t="s">
        <v>85</v>
      </c>
      <c r="K611" s="752">
        <v>25433</v>
      </c>
      <c r="L611" s="929">
        <v>100869101269</v>
      </c>
      <c r="M611" s="752">
        <v>40395</v>
      </c>
      <c r="N611" s="946">
        <v>880469111763</v>
      </c>
      <c r="O611" s="947">
        <v>37194</v>
      </c>
      <c r="P611" s="902">
        <v>420</v>
      </c>
      <c r="Q611" s="890"/>
      <c r="R611" s="1057"/>
      <c r="S611" s="890"/>
      <c r="T611" s="584"/>
      <c r="U611" s="660"/>
      <c r="V611" s="592"/>
      <c r="W611" s="661"/>
      <c r="Y611" s="547"/>
    </row>
    <row r="612" spans="1:25" ht="18.75" customHeight="1" x14ac:dyDescent="0.25">
      <c r="A612" s="1267">
        <v>4886</v>
      </c>
      <c r="B612" s="186"/>
      <c r="C612" s="186" t="s">
        <v>7043</v>
      </c>
      <c r="D612" s="186" t="s">
        <v>35</v>
      </c>
      <c r="E612" s="1156" t="s">
        <v>261</v>
      </c>
      <c r="F612" s="710">
        <v>45488</v>
      </c>
      <c r="G612" s="711">
        <v>0.55069444444444449</v>
      </c>
      <c r="H612" s="710">
        <v>45505</v>
      </c>
      <c r="I612" s="711">
        <v>0.66666666666666663</v>
      </c>
      <c r="J612" s="713" t="s">
        <v>7146</v>
      </c>
      <c r="K612" s="21">
        <v>38544</v>
      </c>
      <c r="L612" s="721"/>
      <c r="M612" s="708"/>
      <c r="N612" s="21" t="s">
        <v>7044</v>
      </c>
      <c r="O612" s="208">
        <v>45320</v>
      </c>
      <c r="P612" s="1026"/>
      <c r="Q612" s="1022"/>
      <c r="R612" s="1027"/>
      <c r="S612" s="1026"/>
      <c r="T612" s="569"/>
      <c r="U612" s="558"/>
      <c r="V612" s="543"/>
      <c r="W612" s="128"/>
      <c r="Y612" s="531"/>
    </row>
    <row r="613" spans="1:25" s="546" customFormat="1" ht="18.75" customHeight="1" x14ac:dyDescent="0.25">
      <c r="A613" s="1267">
        <v>4886</v>
      </c>
      <c r="B613" s="186"/>
      <c r="C613" s="186" t="s">
        <v>6924</v>
      </c>
      <c r="D613" s="186" t="s">
        <v>35</v>
      </c>
      <c r="E613" s="1156" t="s">
        <v>261</v>
      </c>
      <c r="F613" s="710">
        <v>45488</v>
      </c>
      <c r="G613" s="711">
        <v>0.55069444444444449</v>
      </c>
      <c r="H613" s="710">
        <v>45505</v>
      </c>
      <c r="I613" s="711">
        <v>0.66666666666666663</v>
      </c>
      <c r="J613" s="728" t="s">
        <v>7146</v>
      </c>
      <c r="K613" s="710">
        <v>38122</v>
      </c>
      <c r="L613" s="734" t="s">
        <v>6925</v>
      </c>
      <c r="M613" s="710">
        <v>43255</v>
      </c>
      <c r="N613" s="734" t="s">
        <v>6926</v>
      </c>
      <c r="O613" s="920">
        <v>45320</v>
      </c>
      <c r="P613" s="998" t="s">
        <v>7185</v>
      </c>
      <c r="Q613" s="882"/>
      <c r="R613" s="1014"/>
      <c r="S613" s="882"/>
      <c r="T613" s="524"/>
      <c r="U613" s="528" t="s">
        <v>7045</v>
      </c>
      <c r="V613" s="527"/>
      <c r="W613" s="529"/>
      <c r="Y613" s="547"/>
    </row>
    <row r="614" spans="1:25" s="546" customFormat="1" ht="18.75" customHeight="1" x14ac:dyDescent="0.25">
      <c r="A614" s="1267">
        <v>6319</v>
      </c>
      <c r="B614" s="186"/>
      <c r="C614" s="186" t="s">
        <v>6924</v>
      </c>
      <c r="D614" s="186" t="s">
        <v>35</v>
      </c>
      <c r="E614" s="1156" t="s">
        <v>261</v>
      </c>
      <c r="F614" s="710">
        <v>45478</v>
      </c>
      <c r="G614" s="711">
        <v>0.55069444444444449</v>
      </c>
      <c r="H614" s="710">
        <v>45488</v>
      </c>
      <c r="I614" s="711">
        <v>0.55069444444444449</v>
      </c>
      <c r="J614" s="713" t="s">
        <v>200</v>
      </c>
      <c r="K614" s="710">
        <v>38122</v>
      </c>
      <c r="L614" s="734" t="s">
        <v>6925</v>
      </c>
      <c r="M614" s="710">
        <v>43255</v>
      </c>
      <c r="N614" s="734" t="s">
        <v>6926</v>
      </c>
      <c r="O614" s="920">
        <v>45320</v>
      </c>
      <c r="P614" s="898"/>
      <c r="Q614" s="900"/>
      <c r="R614" s="1012"/>
      <c r="S614" s="900"/>
      <c r="T614" s="557"/>
      <c r="U614" s="528"/>
      <c r="V614" s="527"/>
      <c r="W614" s="529"/>
      <c r="Y614" s="547"/>
    </row>
    <row r="615" spans="1:25" s="546" customFormat="1" ht="18.75" customHeight="1" x14ac:dyDescent="0.25">
      <c r="A615" s="1267">
        <v>5257</v>
      </c>
      <c r="B615" s="4"/>
      <c r="C615" s="186" t="s">
        <v>8197</v>
      </c>
      <c r="D615" s="186" t="s">
        <v>35</v>
      </c>
      <c r="E615" s="1156" t="s">
        <v>178</v>
      </c>
      <c r="F615" s="710">
        <v>45553</v>
      </c>
      <c r="G615" s="711">
        <v>0.45833333333333331</v>
      </c>
      <c r="H615" s="710">
        <v>45570</v>
      </c>
      <c r="I615" s="711">
        <v>0.45833333333333331</v>
      </c>
      <c r="J615" s="728" t="s">
        <v>8206</v>
      </c>
      <c r="K615" s="725">
        <v>25909</v>
      </c>
      <c r="L615" s="929" t="s">
        <v>8198</v>
      </c>
      <c r="M615" s="19">
        <v>44236</v>
      </c>
      <c r="N615" s="929" t="s">
        <v>8199</v>
      </c>
      <c r="O615" s="932">
        <v>44048</v>
      </c>
      <c r="P615" s="1019" t="s">
        <v>8207</v>
      </c>
      <c r="Q615" s="884" t="s">
        <v>8200</v>
      </c>
      <c r="R615" s="1002"/>
      <c r="S615" s="580"/>
      <c r="T615" s="580"/>
      <c r="U615" s="545"/>
      <c r="V615" s="544"/>
      <c r="W615" s="156"/>
      <c r="Y615" s="547"/>
    </row>
    <row r="616" spans="1:25" ht="30" customHeight="1" x14ac:dyDescent="0.25">
      <c r="A616" s="735">
        <v>5544</v>
      </c>
      <c r="B616" s="775"/>
      <c r="C616" s="735" t="s">
        <v>7480</v>
      </c>
      <c r="D616" s="735" t="s">
        <v>4688</v>
      </c>
      <c r="E616" s="1156" t="s">
        <v>5913</v>
      </c>
      <c r="F616" s="747">
        <v>45583</v>
      </c>
      <c r="G616" s="748">
        <v>0.70833333333333337</v>
      </c>
      <c r="H616" s="747">
        <v>45643</v>
      </c>
      <c r="I616" s="748">
        <v>0.70833333333333337</v>
      </c>
      <c r="J616" s="1214" t="s">
        <v>4769</v>
      </c>
      <c r="K616" s="741">
        <v>31975</v>
      </c>
      <c r="L616" s="775" t="s">
        <v>7481</v>
      </c>
      <c r="M616" s="741">
        <v>45274</v>
      </c>
      <c r="N616" s="933" t="s">
        <v>7482</v>
      </c>
      <c r="O616" s="930">
        <v>39707</v>
      </c>
      <c r="P616" s="1395" t="s">
        <v>8043</v>
      </c>
      <c r="Q616" s="881"/>
      <c r="R616" s="1037"/>
      <c r="S616" s="881"/>
      <c r="T616" s="541"/>
      <c r="U616" s="649" t="s">
        <v>7483</v>
      </c>
      <c r="V616" s="637"/>
      <c r="W616" s="594"/>
    </row>
    <row r="617" spans="1:25" s="546" customFormat="1" ht="30" customHeight="1" x14ac:dyDescent="0.25">
      <c r="A617" s="735">
        <v>5787</v>
      </c>
      <c r="B617" s="775"/>
      <c r="C617" s="735" t="s">
        <v>7480</v>
      </c>
      <c r="D617" s="735" t="s">
        <v>35</v>
      </c>
      <c r="E617" s="1156" t="s">
        <v>298</v>
      </c>
      <c r="F617" s="747">
        <v>45628</v>
      </c>
      <c r="G617" s="748">
        <v>0.375</v>
      </c>
      <c r="H617" s="747">
        <v>45628</v>
      </c>
      <c r="I617" s="748">
        <v>0.5</v>
      </c>
      <c r="J617" s="749" t="s">
        <v>7266</v>
      </c>
      <c r="K617" s="741">
        <v>31975</v>
      </c>
      <c r="L617" s="775" t="s">
        <v>7481</v>
      </c>
      <c r="M617" s="741">
        <v>45274</v>
      </c>
      <c r="N617" s="933" t="s">
        <v>7482</v>
      </c>
      <c r="O617" s="930">
        <v>39707</v>
      </c>
      <c r="P617" s="1393" t="s">
        <v>8284</v>
      </c>
      <c r="Q617" s="881"/>
      <c r="R617" s="1037"/>
      <c r="S617" s="1744"/>
      <c r="T617" s="541"/>
      <c r="U617" s="649" t="s">
        <v>7483</v>
      </c>
      <c r="V617" s="637"/>
      <c r="W617" s="594"/>
    </row>
    <row r="618" spans="1:25" s="546" customFormat="1" ht="18.75" customHeight="1" x14ac:dyDescent="0.25">
      <c r="A618" s="4">
        <v>897</v>
      </c>
      <c r="B618" s="4"/>
      <c r="C618" s="797" t="s">
        <v>3464</v>
      </c>
      <c r="D618" s="4" t="s">
        <v>59</v>
      </c>
      <c r="E618" s="1156" t="s">
        <v>60</v>
      </c>
      <c r="F618" s="725">
        <v>44696</v>
      </c>
      <c r="G618" s="744">
        <v>0.54166666666666663</v>
      </c>
      <c r="H618" s="725">
        <v>44703</v>
      </c>
      <c r="I618" s="744">
        <v>0.54166666666666663</v>
      </c>
      <c r="J618" s="728" t="s">
        <v>1980</v>
      </c>
      <c r="K618" s="744"/>
      <c r="L618" s="4">
        <v>6946309</v>
      </c>
      <c r="M618" s="725">
        <v>43501</v>
      </c>
      <c r="N618" s="934" t="s">
        <v>3465</v>
      </c>
      <c r="O618" s="920">
        <v>41025</v>
      </c>
      <c r="P618" s="1107"/>
      <c r="Q618" s="908"/>
      <c r="R618" s="1073"/>
      <c r="S618" s="908"/>
      <c r="T618" s="550"/>
      <c r="U618" s="545" t="s">
        <v>3461</v>
      </c>
      <c r="V618" s="550"/>
      <c r="W618" s="156"/>
    </row>
    <row r="619" spans="1:25" ht="18.75" customHeight="1" x14ac:dyDescent="0.25">
      <c r="A619" s="1267">
        <v>6186</v>
      </c>
      <c r="B619" s="186"/>
      <c r="C619" s="186" t="s">
        <v>6312</v>
      </c>
      <c r="D619" s="186" t="s">
        <v>412</v>
      </c>
      <c r="E619" s="1156" t="s">
        <v>342</v>
      </c>
      <c r="F619" s="710">
        <v>45458</v>
      </c>
      <c r="G619" s="711">
        <v>0.65625</v>
      </c>
      <c r="H619" s="710">
        <v>45461</v>
      </c>
      <c r="I619" s="711">
        <v>0.375</v>
      </c>
      <c r="J619" s="728" t="s">
        <v>449</v>
      </c>
      <c r="K619" s="710">
        <v>26085</v>
      </c>
      <c r="L619" s="929" t="s">
        <v>6313</v>
      </c>
      <c r="M619" s="21">
        <v>44467</v>
      </c>
      <c r="N619" s="928" t="s">
        <v>6314</v>
      </c>
      <c r="O619" s="927">
        <v>38468</v>
      </c>
      <c r="P619" s="892" t="s">
        <v>4853</v>
      </c>
      <c r="Q619" s="884"/>
      <c r="R619" s="1049"/>
      <c r="S619" s="884"/>
      <c r="T619" s="527"/>
      <c r="U619" s="545" t="s">
        <v>6315</v>
      </c>
      <c r="V619" s="550"/>
      <c r="Y619" s="531"/>
    </row>
    <row r="620" spans="1:25" ht="18.75" customHeight="1" x14ac:dyDescent="0.25">
      <c r="A620" s="186">
        <v>4816</v>
      </c>
      <c r="B620" s="186"/>
      <c r="C620" s="186" t="s">
        <v>6312</v>
      </c>
      <c r="D620" s="186" t="s">
        <v>137</v>
      </c>
      <c r="E620" s="1156" t="s">
        <v>5555</v>
      </c>
      <c r="F620" s="710">
        <v>45419</v>
      </c>
      <c r="G620" s="711">
        <v>0.45833333333333331</v>
      </c>
      <c r="H620" s="710">
        <v>45422</v>
      </c>
      <c r="I620" s="711">
        <v>0.91666666666666663</v>
      </c>
      <c r="J620" s="728" t="s">
        <v>162</v>
      </c>
      <c r="K620" s="710">
        <v>26085</v>
      </c>
      <c r="L620" s="929" t="s">
        <v>6313</v>
      </c>
      <c r="M620" s="21">
        <v>44467</v>
      </c>
      <c r="N620" s="928" t="s">
        <v>6314</v>
      </c>
      <c r="O620" s="927">
        <v>38468</v>
      </c>
      <c r="P620" s="892" t="s">
        <v>6316</v>
      </c>
      <c r="Q620" s="884"/>
      <c r="R620" s="1049"/>
      <c r="S620" s="884"/>
      <c r="T620" s="527"/>
      <c r="U620" s="545" t="s">
        <v>6315</v>
      </c>
      <c r="V620" s="550"/>
      <c r="Y620" s="531"/>
    </row>
    <row r="621" spans="1:25" ht="22.5" customHeight="1" x14ac:dyDescent="0.25">
      <c r="A621" s="1245">
        <v>4882</v>
      </c>
      <c r="B621" s="20"/>
      <c r="C621" s="20" t="s">
        <v>7032</v>
      </c>
      <c r="D621" s="20" t="s">
        <v>137</v>
      </c>
      <c r="E621" s="1156" t="s">
        <v>6615</v>
      </c>
      <c r="F621" s="21">
        <v>45487</v>
      </c>
      <c r="G621" s="722">
        <v>0.58333333333333337</v>
      </c>
      <c r="H621" s="21">
        <v>45507</v>
      </c>
      <c r="I621" s="722">
        <v>0.41666666666666669</v>
      </c>
      <c r="J621" s="730" t="s">
        <v>438</v>
      </c>
      <c r="K621" s="21">
        <v>31331</v>
      </c>
      <c r="L621" s="721" t="s">
        <v>721</v>
      </c>
      <c r="M621" s="708">
        <v>40630</v>
      </c>
      <c r="N621" s="21" t="s">
        <v>7033</v>
      </c>
      <c r="O621" s="208">
        <v>44583</v>
      </c>
      <c r="P621" s="1019" t="s">
        <v>7201</v>
      </c>
      <c r="Q621" s="196"/>
      <c r="R621" s="1020"/>
      <c r="S621" s="1015"/>
      <c r="T621" s="544"/>
      <c r="U621" s="558" t="s">
        <v>7034</v>
      </c>
      <c r="V621" s="543"/>
      <c r="W621" s="128"/>
      <c r="Y621" s="531"/>
    </row>
    <row r="622" spans="1:25" ht="28.5" customHeight="1" x14ac:dyDescent="0.25">
      <c r="A622" s="735">
        <v>2338</v>
      </c>
      <c r="B622" s="735">
        <v>29267279</v>
      </c>
      <c r="C622" s="735" t="s">
        <v>1578</v>
      </c>
      <c r="D622" s="735" t="s">
        <v>412</v>
      </c>
      <c r="E622" s="1156" t="s">
        <v>131</v>
      </c>
      <c r="F622" s="741">
        <v>45032</v>
      </c>
      <c r="G622" s="740">
        <v>0.88958333333333339</v>
      </c>
      <c r="H622" s="741">
        <v>45033</v>
      </c>
      <c r="I622" s="740">
        <v>0.88958333333333339</v>
      </c>
      <c r="J622" s="776" t="s">
        <v>797</v>
      </c>
      <c r="K622" s="741">
        <v>36540</v>
      </c>
      <c r="L622" s="929" t="s">
        <v>1579</v>
      </c>
      <c r="M622" s="741">
        <v>43236</v>
      </c>
      <c r="N622" s="933" t="s">
        <v>1580</v>
      </c>
      <c r="O622" s="930">
        <v>43361</v>
      </c>
      <c r="P622" s="902">
        <v>100</v>
      </c>
      <c r="Q622" s="890"/>
      <c r="R622" s="1057"/>
      <c r="S622" s="890"/>
      <c r="T622" s="592"/>
      <c r="U622" s="593"/>
      <c r="V622" s="592"/>
      <c r="W622" s="594"/>
      <c r="Y622" s="531"/>
    </row>
    <row r="623" spans="1:25" s="546" customFormat="1" ht="28.5" customHeight="1" x14ac:dyDescent="0.25">
      <c r="A623" s="735">
        <v>2338</v>
      </c>
      <c r="B623" s="735"/>
      <c r="C623" s="735" t="s">
        <v>1581</v>
      </c>
      <c r="D623" s="735" t="s">
        <v>412</v>
      </c>
      <c r="E623" s="1156" t="s">
        <v>131</v>
      </c>
      <c r="F623" s="741">
        <v>45032</v>
      </c>
      <c r="G623" s="740">
        <v>0.88958333333333339</v>
      </c>
      <c r="H623" s="741">
        <v>45033</v>
      </c>
      <c r="I623" s="740">
        <v>0.88958333333333339</v>
      </c>
      <c r="J623" s="780"/>
      <c r="K623" s="741">
        <v>32799</v>
      </c>
      <c r="L623" s="929" t="s">
        <v>1582</v>
      </c>
      <c r="M623" s="741">
        <v>41669</v>
      </c>
      <c r="N623" s="933" t="s">
        <v>1583</v>
      </c>
      <c r="O623" s="930">
        <v>40542</v>
      </c>
      <c r="P623" s="904"/>
      <c r="Q623" s="1035"/>
      <c r="R623" s="1080"/>
      <c r="S623" s="1048"/>
      <c r="T623" s="616"/>
      <c r="U623" s="593"/>
      <c r="V623" s="592"/>
      <c r="W623" s="594"/>
      <c r="Y623" s="547"/>
    </row>
    <row r="624" spans="1:25" ht="22.5" customHeight="1" x14ac:dyDescent="0.25">
      <c r="A624" s="186">
        <v>5782</v>
      </c>
      <c r="B624" s="772" t="s">
        <v>6052</v>
      </c>
      <c r="C624" s="186" t="s">
        <v>6005</v>
      </c>
      <c r="D624" s="186" t="s">
        <v>292</v>
      </c>
      <c r="E624" s="1156" t="s">
        <v>8312</v>
      </c>
      <c r="F624" s="710">
        <v>45627</v>
      </c>
      <c r="G624" s="711">
        <v>0.62361111111111112</v>
      </c>
      <c r="H624" s="710">
        <v>45630</v>
      </c>
      <c r="I624" s="711">
        <v>0.64236111111111105</v>
      </c>
      <c r="J624" s="728" t="s">
        <v>449</v>
      </c>
      <c r="K624" s="710">
        <v>34905</v>
      </c>
      <c r="L624" s="734" t="s">
        <v>6006</v>
      </c>
      <c r="M624" s="21">
        <v>41029</v>
      </c>
      <c r="N624" s="926" t="s">
        <v>6007</v>
      </c>
      <c r="O624" s="927">
        <v>44674</v>
      </c>
      <c r="P624" s="892" t="s">
        <v>2623</v>
      </c>
      <c r="Q624" s="196"/>
      <c r="R624" s="1002"/>
      <c r="S624" s="196"/>
      <c r="T624" s="533"/>
      <c r="U624" s="551" t="s">
        <v>6008</v>
      </c>
      <c r="V624" s="544"/>
      <c r="W624" s="128"/>
      <c r="Y624" s="531"/>
    </row>
    <row r="625" spans="1:25" ht="22.5" customHeight="1" x14ac:dyDescent="0.25">
      <c r="A625" s="186">
        <v>4605</v>
      </c>
      <c r="B625" s="772" t="s">
        <v>6052</v>
      </c>
      <c r="C625" s="186" t="s">
        <v>6005</v>
      </c>
      <c r="D625" s="186" t="s">
        <v>35</v>
      </c>
      <c r="E625" s="1156" t="s">
        <v>570</v>
      </c>
      <c r="F625" s="710">
        <v>45395</v>
      </c>
      <c r="G625" s="711">
        <v>0.61875000000000002</v>
      </c>
      <c r="H625" s="710">
        <v>45398</v>
      </c>
      <c r="I625" s="711">
        <v>0.5</v>
      </c>
      <c r="J625" s="728" t="s">
        <v>449</v>
      </c>
      <c r="K625" s="710">
        <v>34905</v>
      </c>
      <c r="L625" s="734" t="s">
        <v>6006</v>
      </c>
      <c r="M625" s="21">
        <v>41029</v>
      </c>
      <c r="N625" s="926" t="s">
        <v>6007</v>
      </c>
      <c r="O625" s="927">
        <v>44674</v>
      </c>
      <c r="P625" s="892" t="s">
        <v>5051</v>
      </c>
      <c r="Q625" s="196"/>
      <c r="R625" s="1002"/>
      <c r="S625" s="196"/>
      <c r="T625" s="533"/>
      <c r="U625" s="551" t="s">
        <v>6008</v>
      </c>
      <c r="V625" s="544"/>
      <c r="W625" s="128"/>
      <c r="Y625" s="531"/>
    </row>
    <row r="626" spans="1:25" ht="22.5" customHeight="1" x14ac:dyDescent="0.25">
      <c r="A626" s="186">
        <v>4468</v>
      </c>
      <c r="B626" s="734" t="s">
        <v>5813</v>
      </c>
      <c r="C626" s="186" t="s">
        <v>5810</v>
      </c>
      <c r="D626" s="186" t="s">
        <v>4688</v>
      </c>
      <c r="E626" s="1156" t="s">
        <v>4846</v>
      </c>
      <c r="F626" s="710">
        <v>45379</v>
      </c>
      <c r="G626" s="711">
        <v>0.5</v>
      </c>
      <c r="H626" s="710">
        <v>45382</v>
      </c>
      <c r="I626" s="711">
        <v>0.58333333333333337</v>
      </c>
      <c r="J626" s="728" t="s">
        <v>5849</v>
      </c>
      <c r="K626" s="19">
        <v>36724</v>
      </c>
      <c r="L626" s="939"/>
      <c r="M626" s="21"/>
      <c r="N626" s="926" t="s">
        <v>5811</v>
      </c>
      <c r="O626" s="920">
        <v>43494</v>
      </c>
      <c r="P626" s="892" t="s">
        <v>5891</v>
      </c>
      <c r="Q626" s="196"/>
      <c r="R626" s="1002"/>
      <c r="S626" s="196"/>
      <c r="T626" s="580"/>
      <c r="U626" s="551" t="s">
        <v>5812</v>
      </c>
      <c r="V626" s="544" t="s">
        <v>5848</v>
      </c>
      <c r="W626" s="128"/>
      <c r="Y626" s="531"/>
    </row>
    <row r="627" spans="1:25" ht="28.5" customHeight="1" x14ac:dyDescent="0.25">
      <c r="A627" s="186">
        <v>4462</v>
      </c>
      <c r="B627" s="734" t="s">
        <v>5813</v>
      </c>
      <c r="C627" s="186" t="s">
        <v>5810</v>
      </c>
      <c r="D627" s="186" t="s">
        <v>235</v>
      </c>
      <c r="E627" s="1156" t="s">
        <v>236</v>
      </c>
      <c r="F627" s="710">
        <v>45378</v>
      </c>
      <c r="G627" s="711">
        <v>0.4375</v>
      </c>
      <c r="H627" s="710">
        <v>45379</v>
      </c>
      <c r="I627" s="711">
        <v>0.5</v>
      </c>
      <c r="J627" s="728" t="s">
        <v>5847</v>
      </c>
      <c r="K627" s="19">
        <v>36724</v>
      </c>
      <c r="L627" s="939"/>
      <c r="M627" s="21"/>
      <c r="N627" s="926" t="s">
        <v>5811</v>
      </c>
      <c r="O627" s="920">
        <v>43494</v>
      </c>
      <c r="P627" s="892"/>
      <c r="Q627" s="196"/>
      <c r="R627" s="1002"/>
      <c r="S627" s="196"/>
      <c r="T627" s="580"/>
      <c r="U627" s="551" t="s">
        <v>5812</v>
      </c>
      <c r="V627" s="544" t="s">
        <v>5837</v>
      </c>
      <c r="W627" s="128"/>
      <c r="Y627" s="531"/>
    </row>
    <row r="628" spans="1:25" ht="28.5" customHeight="1" x14ac:dyDescent="0.25">
      <c r="A628" s="186">
        <v>4456</v>
      </c>
      <c r="B628" s="734" t="s">
        <v>5813</v>
      </c>
      <c r="C628" s="186" t="s">
        <v>5810</v>
      </c>
      <c r="D628" s="742" t="s">
        <v>4688</v>
      </c>
      <c r="E628" s="1156" t="s">
        <v>4846</v>
      </c>
      <c r="F628" s="767">
        <v>45375</v>
      </c>
      <c r="G628" s="768">
        <v>0.66666666666666663</v>
      </c>
      <c r="H628" s="767">
        <v>45378</v>
      </c>
      <c r="I628" s="768">
        <v>0.4375</v>
      </c>
      <c r="J628" s="728" t="s">
        <v>5835</v>
      </c>
      <c r="K628" s="19">
        <v>36724</v>
      </c>
      <c r="L628" s="939"/>
      <c r="M628" s="21"/>
      <c r="N628" s="926" t="s">
        <v>5811</v>
      </c>
      <c r="O628" s="920">
        <v>43494</v>
      </c>
      <c r="P628" s="892" t="s">
        <v>4813</v>
      </c>
      <c r="Q628" s="196"/>
      <c r="R628" s="1002"/>
      <c r="S628" s="196"/>
      <c r="T628" s="580"/>
      <c r="U628" s="551" t="s">
        <v>5812</v>
      </c>
      <c r="V628" s="544" t="s">
        <v>5836</v>
      </c>
      <c r="W628" s="128"/>
      <c r="Y628" s="531"/>
    </row>
    <row r="629" spans="1:25" ht="28.5" hidden="1" customHeight="1" x14ac:dyDescent="0.25">
      <c r="A629" s="1">
        <v>574</v>
      </c>
      <c r="B629" s="1"/>
      <c r="C629" s="1" t="s">
        <v>3621</v>
      </c>
      <c r="D629" s="1" t="s">
        <v>29</v>
      </c>
      <c r="E629" s="1158" t="s">
        <v>3611</v>
      </c>
      <c r="F629" s="19">
        <v>44591</v>
      </c>
      <c r="G629" s="796">
        <v>0.66666666666666663</v>
      </c>
      <c r="H629" s="19">
        <v>44595</v>
      </c>
      <c r="I629" s="796">
        <v>0.66666666666666663</v>
      </c>
      <c r="J629" s="730"/>
      <c r="K629" s="796"/>
      <c r="L629" s="1"/>
      <c r="N629" s="924"/>
      <c r="O629" s="208"/>
      <c r="P629" s="1107"/>
      <c r="Q629" s="1039"/>
      <c r="R629" s="1044"/>
      <c r="S629" s="1039"/>
      <c r="T629" s="555"/>
      <c r="Y629" s="531"/>
    </row>
    <row r="630" spans="1:25" ht="28.5" hidden="1" customHeight="1" x14ac:dyDescent="0.25">
      <c r="A630" s="3">
        <v>359</v>
      </c>
      <c r="B630" s="1">
        <v>97642804</v>
      </c>
      <c r="C630" s="1" t="s">
        <v>3706</v>
      </c>
      <c r="D630" s="3" t="s">
        <v>412</v>
      </c>
      <c r="E630" s="1158" t="s">
        <v>60</v>
      </c>
      <c r="F630" s="19">
        <v>44474</v>
      </c>
      <c r="G630" s="796">
        <v>0.77083333333333337</v>
      </c>
      <c r="H630" s="19">
        <v>44476</v>
      </c>
      <c r="I630" s="796">
        <v>0.77083333333333337</v>
      </c>
      <c r="J630" s="730">
        <v>2</v>
      </c>
      <c r="K630" s="796"/>
      <c r="L630" s="1"/>
      <c r="N630" s="924"/>
      <c r="O630" s="208"/>
      <c r="P630" s="1119"/>
      <c r="Q630" s="1039"/>
      <c r="R630" s="1044"/>
      <c r="S630" s="1039"/>
      <c r="T630" s="555"/>
      <c r="Y630" s="531"/>
    </row>
    <row r="631" spans="1:25" ht="28.5" customHeight="1" x14ac:dyDescent="0.25">
      <c r="A631" s="1267">
        <v>5899</v>
      </c>
      <c r="B631" s="186">
        <v>97591430</v>
      </c>
      <c r="C631" s="724" t="s">
        <v>5829</v>
      </c>
      <c r="D631" s="186" t="s">
        <v>657</v>
      </c>
      <c r="E631" s="1156" t="s">
        <v>521</v>
      </c>
      <c r="F631" s="710">
        <v>45437</v>
      </c>
      <c r="G631" s="711">
        <v>0.69791666666666663</v>
      </c>
      <c r="H631" s="710">
        <v>45512</v>
      </c>
      <c r="I631" s="711">
        <v>0.70833333333333337</v>
      </c>
      <c r="J631" s="728" t="s">
        <v>7142</v>
      </c>
      <c r="K631" s="710">
        <v>29284</v>
      </c>
      <c r="L631" s="734" t="s">
        <v>5830</v>
      </c>
      <c r="M631" s="21">
        <v>41464</v>
      </c>
      <c r="N631" s="734" t="s">
        <v>5831</v>
      </c>
      <c r="O631" s="920">
        <v>37429</v>
      </c>
      <c r="P631" s="902" t="s">
        <v>7143</v>
      </c>
      <c r="Q631" s="1055">
        <v>100</v>
      </c>
      <c r="R631" s="1017"/>
      <c r="S631" s="907">
        <v>52700</v>
      </c>
      <c r="T631" s="533"/>
      <c r="U631" s="551" t="s">
        <v>5832</v>
      </c>
      <c r="V631" s="544" t="s">
        <v>5834</v>
      </c>
      <c r="W631" s="128"/>
      <c r="Y631" s="531"/>
    </row>
    <row r="632" spans="1:25" ht="31.5" customHeight="1" x14ac:dyDescent="0.25">
      <c r="A632" s="186">
        <v>4460</v>
      </c>
      <c r="B632" s="186">
        <v>97591430</v>
      </c>
      <c r="C632" s="186" t="s">
        <v>5829</v>
      </c>
      <c r="D632" s="186" t="s">
        <v>35</v>
      </c>
      <c r="E632" s="1156" t="s">
        <v>298</v>
      </c>
      <c r="F632" s="710">
        <v>45377</v>
      </c>
      <c r="G632" s="711">
        <v>0.88888888888888884</v>
      </c>
      <c r="H632" s="710">
        <v>45437</v>
      </c>
      <c r="I632" s="711">
        <v>0.69791666666666663</v>
      </c>
      <c r="J632" s="728" t="s">
        <v>4838</v>
      </c>
      <c r="K632" s="710">
        <v>29284</v>
      </c>
      <c r="L632" s="734" t="s">
        <v>5830</v>
      </c>
      <c r="M632" s="21">
        <v>41464</v>
      </c>
      <c r="N632" s="734" t="s">
        <v>5831</v>
      </c>
      <c r="O632" s="920">
        <v>37429</v>
      </c>
      <c r="P632" s="902" t="s">
        <v>6439</v>
      </c>
      <c r="Q632" s="884"/>
      <c r="R632" s="1017"/>
      <c r="S632" s="907">
        <v>52700</v>
      </c>
      <c r="T632" s="533"/>
      <c r="U632" s="551" t="s">
        <v>5832</v>
      </c>
      <c r="V632" s="544" t="s">
        <v>5834</v>
      </c>
      <c r="W632" s="128"/>
      <c r="Y632" s="531"/>
    </row>
    <row r="633" spans="1:25" ht="28.5" customHeight="1" x14ac:dyDescent="0.25">
      <c r="A633" s="186">
        <v>4459</v>
      </c>
      <c r="B633" s="186">
        <v>97591430</v>
      </c>
      <c r="C633" s="186" t="s">
        <v>5829</v>
      </c>
      <c r="D633" s="186" t="s">
        <v>35</v>
      </c>
      <c r="E633" s="1156" t="s">
        <v>119</v>
      </c>
      <c r="F633" s="710">
        <v>45377</v>
      </c>
      <c r="G633" s="711">
        <v>0.55625000000000002</v>
      </c>
      <c r="H633" s="710">
        <v>45377</v>
      </c>
      <c r="I633" s="711" t="s">
        <v>6393</v>
      </c>
      <c r="J633" s="728" t="s">
        <v>992</v>
      </c>
      <c r="K633" s="710">
        <v>29284</v>
      </c>
      <c r="L633" s="734" t="s">
        <v>5830</v>
      </c>
      <c r="M633" s="21">
        <v>41464</v>
      </c>
      <c r="N633" s="734" t="s">
        <v>5831</v>
      </c>
      <c r="O633" s="920">
        <v>37429</v>
      </c>
      <c r="P633" s="902"/>
      <c r="Q633" s="884"/>
      <c r="R633" s="1002"/>
      <c r="S633" s="907"/>
      <c r="T633" s="533"/>
      <c r="U633" s="551" t="s">
        <v>5832</v>
      </c>
      <c r="V633" s="544" t="s">
        <v>5833</v>
      </c>
      <c r="W633" s="128"/>
      <c r="Y633" s="531"/>
    </row>
    <row r="634" spans="1:25" ht="31.5" hidden="1" customHeight="1" x14ac:dyDescent="0.25">
      <c r="A634" s="20">
        <v>4441</v>
      </c>
      <c r="B634" s="3">
        <v>20745633</v>
      </c>
      <c r="C634" s="3" t="s">
        <v>5302</v>
      </c>
      <c r="D634" s="3" t="s">
        <v>35</v>
      </c>
      <c r="E634" s="1159" t="s">
        <v>4352</v>
      </c>
      <c r="F634" s="714">
        <v>45319</v>
      </c>
      <c r="G634" s="715">
        <v>0.375</v>
      </c>
      <c r="H634" s="714">
        <v>45328</v>
      </c>
      <c r="I634" s="715">
        <v>0.375</v>
      </c>
      <c r="J634" s="755" t="s">
        <v>622</v>
      </c>
      <c r="K634" s="19">
        <v>26263</v>
      </c>
      <c r="L634" s="921" t="s">
        <v>5303</v>
      </c>
      <c r="M634" s="19">
        <v>43615</v>
      </c>
      <c r="N634" s="923">
        <v>31700200202</v>
      </c>
      <c r="O634" s="209">
        <v>44109</v>
      </c>
      <c r="P634" s="889" t="s">
        <v>5376</v>
      </c>
      <c r="Q634" s="907"/>
      <c r="R634" s="1008"/>
      <c r="S634" s="884"/>
      <c r="T634" s="527"/>
      <c r="U634" s="564" t="s">
        <v>5304</v>
      </c>
      <c r="V634" s="527"/>
      <c r="Y634" s="531"/>
    </row>
    <row r="635" spans="1:25" ht="28.5" hidden="1" customHeight="1" x14ac:dyDescent="0.25">
      <c r="A635" s="3">
        <v>214</v>
      </c>
      <c r="B635" s="1"/>
      <c r="C635" s="1" t="s">
        <v>3586</v>
      </c>
      <c r="D635" s="1" t="s">
        <v>22</v>
      </c>
      <c r="E635" s="1158" t="s">
        <v>23</v>
      </c>
      <c r="F635" s="19">
        <v>44620</v>
      </c>
      <c r="G635" s="796">
        <v>0.75</v>
      </c>
      <c r="H635" s="19">
        <v>44621</v>
      </c>
      <c r="I635" s="796">
        <v>0.79166666666666663</v>
      </c>
      <c r="J635" s="730"/>
      <c r="K635" s="796"/>
      <c r="L635" s="1"/>
      <c r="N635" s="924"/>
      <c r="O635" s="208"/>
      <c r="P635" s="1119"/>
      <c r="Q635" s="1039"/>
      <c r="R635" s="1044"/>
      <c r="S635" s="1039"/>
      <c r="T635" s="555"/>
      <c r="Y635" s="531"/>
    </row>
    <row r="636" spans="1:25" ht="39.75" customHeight="1" x14ac:dyDescent="0.25">
      <c r="A636" s="186">
        <v>5623</v>
      </c>
      <c r="B636" s="783"/>
      <c r="C636" s="186" t="s">
        <v>7616</v>
      </c>
      <c r="D636" s="186" t="s">
        <v>137</v>
      </c>
      <c r="E636" s="1156" t="s">
        <v>5555</v>
      </c>
      <c r="F636" s="718">
        <v>45599</v>
      </c>
      <c r="G636" s="719">
        <v>0.83333333333333337</v>
      </c>
      <c r="H636" s="718">
        <v>45601</v>
      </c>
      <c r="I636" s="719">
        <v>0.83333333333333337</v>
      </c>
      <c r="J636" s="759" t="s">
        <v>330</v>
      </c>
      <c r="K636" s="710">
        <v>34892</v>
      </c>
      <c r="L636" s="734" t="s">
        <v>7309</v>
      </c>
      <c r="M636" s="710"/>
      <c r="N636" s="734" t="s">
        <v>7310</v>
      </c>
      <c r="O636" s="920">
        <v>41761</v>
      </c>
      <c r="P636" s="1026"/>
      <c r="Q636" s="1022"/>
      <c r="R636" s="1023"/>
      <c r="S636" s="1022"/>
      <c r="T636" s="569"/>
      <c r="V636" s="527"/>
      <c r="Y636" s="531"/>
    </row>
    <row r="637" spans="1:25" s="546" customFormat="1" ht="39.75" hidden="1" customHeight="1" x14ac:dyDescent="0.25">
      <c r="A637" s="1245">
        <v>4920</v>
      </c>
      <c r="B637" s="20"/>
      <c r="C637" s="20" t="s">
        <v>6949</v>
      </c>
      <c r="D637" s="20" t="s">
        <v>35</v>
      </c>
      <c r="E637" s="1156" t="s">
        <v>570</v>
      </c>
      <c r="F637" s="21">
        <v>45501</v>
      </c>
      <c r="G637" s="722">
        <v>0.73611111111111116</v>
      </c>
      <c r="H637" s="21">
        <v>45503</v>
      </c>
      <c r="I637" s="722">
        <v>0.75</v>
      </c>
      <c r="J637" s="730" t="s">
        <v>7153</v>
      </c>
      <c r="K637" s="21">
        <v>26263</v>
      </c>
      <c r="L637" s="721" t="s">
        <v>5303</v>
      </c>
      <c r="M637" s="708">
        <v>43615</v>
      </c>
      <c r="N637" s="721">
        <v>31700200202</v>
      </c>
      <c r="O637" s="208">
        <v>44109</v>
      </c>
      <c r="P637" s="1019" t="s">
        <v>7176</v>
      </c>
      <c r="Q637" s="1015"/>
      <c r="R637" s="1020"/>
      <c r="S637" s="1015"/>
      <c r="T637" s="544" t="s">
        <v>7154</v>
      </c>
      <c r="U637" s="545" t="s">
        <v>141</v>
      </c>
      <c r="V637" s="544"/>
      <c r="W637" s="156"/>
      <c r="Y637" s="547"/>
    </row>
    <row r="638" spans="1:25" s="546" customFormat="1" ht="18.75" hidden="1" customHeight="1" x14ac:dyDescent="0.25">
      <c r="A638" s="1228">
        <v>4831</v>
      </c>
      <c r="B638" s="20"/>
      <c r="C638" s="20" t="s">
        <v>6949</v>
      </c>
      <c r="D638" s="20" t="s">
        <v>412</v>
      </c>
      <c r="E638" s="1156" t="s">
        <v>389</v>
      </c>
      <c r="F638" s="21">
        <v>45481</v>
      </c>
      <c r="G638" s="722">
        <v>0.5</v>
      </c>
      <c r="H638" s="21">
        <v>45501</v>
      </c>
      <c r="I638" s="722">
        <v>0.73611111111111116</v>
      </c>
      <c r="J638" s="730" t="s">
        <v>7128</v>
      </c>
      <c r="K638" s="21">
        <v>26263</v>
      </c>
      <c r="L638" s="721" t="s">
        <v>5303</v>
      </c>
      <c r="M638" s="708">
        <v>43615</v>
      </c>
      <c r="N638" s="721">
        <v>31700200202</v>
      </c>
      <c r="O638" s="208">
        <v>44109</v>
      </c>
      <c r="P638" s="1019" t="s">
        <v>7129</v>
      </c>
      <c r="Q638" s="1015"/>
      <c r="R638" s="1020"/>
      <c r="S638" s="1015"/>
      <c r="T638" s="544" t="s">
        <v>7155</v>
      </c>
      <c r="U638" s="558" t="s">
        <v>6953</v>
      </c>
      <c r="V638" s="544"/>
      <c r="W638" s="128"/>
    </row>
    <row r="639" spans="1:25" s="546" customFormat="1" ht="18.75" hidden="1" customHeight="1" x14ac:dyDescent="0.25">
      <c r="A639" s="4">
        <v>1729</v>
      </c>
      <c r="B639" s="4"/>
      <c r="C639" s="4" t="s">
        <v>2255</v>
      </c>
      <c r="D639" s="4" t="s">
        <v>29</v>
      </c>
      <c r="E639" s="1156" t="s">
        <v>30</v>
      </c>
      <c r="F639" s="725">
        <v>44935</v>
      </c>
      <c r="G639" s="720">
        <v>0.52083333333333337</v>
      </c>
      <c r="H639" s="710">
        <v>44941</v>
      </c>
      <c r="I639" s="720">
        <v>0.52083333333333337</v>
      </c>
      <c r="J639" s="728" t="s">
        <v>2172</v>
      </c>
      <c r="K639" s="725">
        <v>26263</v>
      </c>
      <c r="L639" s="929">
        <v>4164591</v>
      </c>
      <c r="M639" s="19">
        <v>43615</v>
      </c>
      <c r="N639" s="931">
        <v>311700200202</v>
      </c>
      <c r="O639" s="932">
        <v>44109</v>
      </c>
      <c r="P639" s="892" t="s">
        <v>2256</v>
      </c>
      <c r="Q639" s="194"/>
      <c r="R639" s="1033"/>
      <c r="S639" s="194"/>
      <c r="T639" s="563"/>
      <c r="U639" s="545"/>
      <c r="V639" s="555"/>
      <c r="W639" s="156"/>
    </row>
    <row r="640" spans="1:25" s="546" customFormat="1" ht="18.75" customHeight="1" x14ac:dyDescent="0.25">
      <c r="A640" s="186">
        <v>1713</v>
      </c>
      <c r="B640" s="186"/>
      <c r="C640" s="186" t="s">
        <v>2295</v>
      </c>
      <c r="D640" s="186" t="s">
        <v>59</v>
      </c>
      <c r="E640" s="1156" t="s">
        <v>243</v>
      </c>
      <c r="F640" s="710">
        <v>44930</v>
      </c>
      <c r="G640" s="711">
        <v>0.46111111111111108</v>
      </c>
      <c r="H640" s="710">
        <v>44937</v>
      </c>
      <c r="I640" s="711">
        <v>0.46111111111111108</v>
      </c>
      <c r="J640" s="728" t="s">
        <v>1980</v>
      </c>
      <c r="K640" s="710">
        <v>36397</v>
      </c>
      <c r="L640" s="929">
        <v>14018331</v>
      </c>
      <c r="M640" s="21">
        <v>43337</v>
      </c>
      <c r="N640" s="934" t="s">
        <v>2296</v>
      </c>
      <c r="O640" s="920">
        <v>43281</v>
      </c>
      <c r="P640" s="892">
        <v>630</v>
      </c>
      <c r="Q640" s="196"/>
      <c r="R640" s="1002"/>
      <c r="S640" s="196"/>
      <c r="T640" s="533"/>
      <c r="U640" s="545"/>
      <c r="V640" s="544"/>
      <c r="W640" s="156"/>
    </row>
    <row r="641" spans="1:25" ht="31.5" customHeight="1" x14ac:dyDescent="0.25">
      <c r="A641" s="4">
        <v>1544</v>
      </c>
      <c r="B641" s="4">
        <v>51806807</v>
      </c>
      <c r="C641" s="4" t="s">
        <v>2503</v>
      </c>
      <c r="D641" s="4" t="s">
        <v>29</v>
      </c>
      <c r="E641" s="1156" t="s">
        <v>205</v>
      </c>
      <c r="F641" s="725">
        <v>44886</v>
      </c>
      <c r="G641" s="720">
        <v>0.54861111111111105</v>
      </c>
      <c r="H641" s="710">
        <v>44900</v>
      </c>
      <c r="I641" s="720">
        <v>0.5</v>
      </c>
      <c r="J641" s="728" t="s">
        <v>1421</v>
      </c>
      <c r="K641" s="725">
        <v>34957</v>
      </c>
      <c r="L641" s="207">
        <v>6980962</v>
      </c>
      <c r="M641" s="19">
        <v>42224</v>
      </c>
      <c r="N641" s="931" t="s">
        <v>2504</v>
      </c>
      <c r="O641" s="932">
        <v>41703</v>
      </c>
      <c r="P641" s="892" t="s">
        <v>2505</v>
      </c>
      <c r="W641" s="599"/>
      <c r="Y641" s="589"/>
    </row>
    <row r="642" spans="1:25" s="573" customFormat="1" ht="31.5" customHeight="1" x14ac:dyDescent="0.25">
      <c r="A642" s="4">
        <v>1539</v>
      </c>
      <c r="B642" s="4">
        <v>51806807</v>
      </c>
      <c r="C642" s="4" t="s">
        <v>2503</v>
      </c>
      <c r="D642" s="4" t="s">
        <v>94</v>
      </c>
      <c r="E642" s="1156" t="s">
        <v>342</v>
      </c>
      <c r="F642" s="725">
        <v>44885</v>
      </c>
      <c r="G642" s="720">
        <v>0.39583333333333331</v>
      </c>
      <c r="H642" s="725">
        <v>44886</v>
      </c>
      <c r="I642" s="720">
        <v>0.54861111111111105</v>
      </c>
      <c r="J642" s="728" t="s">
        <v>2084</v>
      </c>
      <c r="K642" s="725">
        <v>34957</v>
      </c>
      <c r="L642" s="207">
        <v>6980962</v>
      </c>
      <c r="M642" s="19">
        <v>42224</v>
      </c>
      <c r="N642" s="931" t="s">
        <v>2504</v>
      </c>
      <c r="O642" s="932">
        <v>41703</v>
      </c>
      <c r="P642" s="892"/>
      <c r="Q642" s="194"/>
      <c r="R642" s="1033"/>
      <c r="S642" s="194"/>
      <c r="T642" s="563"/>
      <c r="U642" s="564"/>
      <c r="V642" s="588" t="s">
        <v>2542</v>
      </c>
      <c r="W642" s="599"/>
    </row>
    <row r="643" spans="1:25" ht="31.5" customHeight="1" x14ac:dyDescent="0.25">
      <c r="A643" s="1414">
        <v>5785</v>
      </c>
      <c r="B643" s="1414"/>
      <c r="C643" s="1414" t="s">
        <v>8281</v>
      </c>
      <c r="D643" s="1414" t="s">
        <v>94</v>
      </c>
      <c r="E643" s="1415" t="s">
        <v>625</v>
      </c>
      <c r="F643" s="1416">
        <v>45628</v>
      </c>
      <c r="G643" s="1417">
        <v>0.375</v>
      </c>
      <c r="H643" s="1416">
        <v>45631</v>
      </c>
      <c r="I643" s="1417">
        <v>0.79166666666666663</v>
      </c>
      <c r="J643" s="1418" t="s">
        <v>336</v>
      </c>
      <c r="K643" s="800">
        <v>35211</v>
      </c>
      <c r="L643" s="1419" t="s">
        <v>8282</v>
      </c>
      <c r="M643" s="1416">
        <v>44418</v>
      </c>
      <c r="N643" s="1420" t="s">
        <v>8283</v>
      </c>
      <c r="O643" s="1421">
        <v>42041</v>
      </c>
      <c r="P643" s="1422" t="s">
        <v>5378</v>
      </c>
      <c r="Q643" s="1423" t="s">
        <v>8298</v>
      </c>
      <c r="R643" s="1034"/>
      <c r="S643" s="881"/>
      <c r="T643" s="575"/>
      <c r="U643" s="576"/>
      <c r="V643" s="575"/>
      <c r="W643" s="577"/>
      <c r="Y643" s="589"/>
    </row>
    <row r="644" spans="1:25" ht="31.5" customHeight="1" x14ac:dyDescent="0.25">
      <c r="A644" s="186">
        <v>1912</v>
      </c>
      <c r="B644" s="186">
        <v>58553272</v>
      </c>
      <c r="C644" s="186" t="s">
        <v>1953</v>
      </c>
      <c r="D644" s="186" t="s">
        <v>412</v>
      </c>
      <c r="E644" s="1156" t="s">
        <v>184</v>
      </c>
      <c r="F644" s="710">
        <v>44977</v>
      </c>
      <c r="G644" s="711">
        <v>0.73958333333333337</v>
      </c>
      <c r="H644" s="710">
        <v>44986</v>
      </c>
      <c r="I644" s="711">
        <v>0.54166666666666663</v>
      </c>
      <c r="J644" s="728" t="s">
        <v>1954</v>
      </c>
      <c r="K644" s="710">
        <v>34710</v>
      </c>
      <c r="L644" s="929" t="s">
        <v>1805</v>
      </c>
      <c r="M644" s="21">
        <v>43337</v>
      </c>
      <c r="N644" s="734" t="s">
        <v>1806</v>
      </c>
      <c r="O644" s="920">
        <v>42142</v>
      </c>
      <c r="P644" s="892">
        <v>700</v>
      </c>
      <c r="Q644" s="196"/>
      <c r="R644" s="1017"/>
      <c r="S644" s="196"/>
      <c r="T644" s="579"/>
      <c r="V644" s="544"/>
      <c r="W644" s="599"/>
      <c r="Y644" s="589"/>
    </row>
    <row r="645" spans="1:25" ht="44.25" customHeight="1" x14ac:dyDescent="0.25">
      <c r="A645" s="186">
        <v>1906</v>
      </c>
      <c r="B645" s="186">
        <v>58553272</v>
      </c>
      <c r="C645" s="186" t="s">
        <v>1953</v>
      </c>
      <c r="D645" s="186" t="s">
        <v>22</v>
      </c>
      <c r="E645" s="1156" t="s">
        <v>364</v>
      </c>
      <c r="F645" s="710">
        <v>44976</v>
      </c>
      <c r="G645" s="711">
        <v>0.4861111111111111</v>
      </c>
      <c r="H645" s="710">
        <v>44977</v>
      </c>
      <c r="I645" s="711">
        <v>0.73958333333333337</v>
      </c>
      <c r="J645" s="728" t="s">
        <v>1886</v>
      </c>
      <c r="K645" s="710">
        <v>34710</v>
      </c>
      <c r="L645" s="929" t="s">
        <v>1805</v>
      </c>
      <c r="M645" s="21">
        <v>43337</v>
      </c>
      <c r="N645" s="734" t="s">
        <v>1806</v>
      </c>
      <c r="O645" s="920">
        <v>42142</v>
      </c>
      <c r="P645" s="892"/>
      <c r="Q645" s="196"/>
      <c r="S645" s="196"/>
      <c r="T645" s="579"/>
      <c r="V645" s="544" t="s">
        <v>2040</v>
      </c>
    </row>
    <row r="646" spans="1:25" ht="44.25" customHeight="1" x14ac:dyDescent="0.25">
      <c r="A646" s="186">
        <v>1564</v>
      </c>
      <c r="B646" s="186">
        <v>58553272</v>
      </c>
      <c r="C646" s="186" t="s">
        <v>1953</v>
      </c>
      <c r="D646" s="186" t="s">
        <v>412</v>
      </c>
      <c r="E646" s="1156" t="s">
        <v>342</v>
      </c>
      <c r="F646" s="718">
        <v>44896</v>
      </c>
      <c r="G646" s="719">
        <v>0.4826388888888889</v>
      </c>
      <c r="H646" s="710">
        <v>44899</v>
      </c>
      <c r="I646" s="719">
        <v>0.58333333333333337</v>
      </c>
      <c r="J646" s="728" t="s">
        <v>1902</v>
      </c>
      <c r="K646" s="710">
        <v>34710</v>
      </c>
      <c r="L646" s="936">
        <v>6968812</v>
      </c>
      <c r="M646" s="21">
        <v>43337</v>
      </c>
      <c r="N646" s="926" t="s">
        <v>1806</v>
      </c>
      <c r="O646" s="927">
        <v>42142</v>
      </c>
      <c r="P646" s="892">
        <v>270</v>
      </c>
      <c r="Q646" s="196"/>
      <c r="R646" s="1002"/>
      <c r="S646" s="196"/>
      <c r="T646" s="533"/>
      <c r="V646" s="544"/>
      <c r="W646" s="599"/>
    </row>
    <row r="647" spans="1:25" ht="18.75" hidden="1" customHeight="1" x14ac:dyDescent="0.25">
      <c r="A647" s="799">
        <v>2262</v>
      </c>
      <c r="B647" s="799">
        <v>21545191</v>
      </c>
      <c r="C647" s="799" t="s">
        <v>3528</v>
      </c>
      <c r="D647" s="799" t="s">
        <v>22</v>
      </c>
      <c r="E647" s="1165" t="s">
        <v>2279</v>
      </c>
      <c r="F647" s="807">
        <v>44671</v>
      </c>
      <c r="G647" s="806">
        <v>0.65277777777777779</v>
      </c>
      <c r="H647" s="807">
        <v>44675</v>
      </c>
      <c r="I647" s="806">
        <v>0.65277777777777779</v>
      </c>
      <c r="J647" s="730"/>
      <c r="K647" s="720"/>
      <c r="L647" s="799"/>
      <c r="M647" s="807"/>
      <c r="N647" s="926"/>
      <c r="O647" s="927"/>
      <c r="P647" s="1122"/>
      <c r="Q647" s="915"/>
      <c r="R647" s="1118"/>
      <c r="S647" s="915"/>
      <c r="T647" s="668"/>
      <c r="V647" s="668"/>
    </row>
    <row r="648" spans="1:25" s="546" customFormat="1" ht="31.5" hidden="1" customHeight="1" x14ac:dyDescent="0.25">
      <c r="A648" s="18">
        <v>1950</v>
      </c>
      <c r="B648" s="784" t="s">
        <v>3535</v>
      </c>
      <c r="C648" s="4" t="s">
        <v>3528</v>
      </c>
      <c r="D648" s="4" t="s">
        <v>22</v>
      </c>
      <c r="E648" s="1156" t="s">
        <v>2279</v>
      </c>
      <c r="F648" s="725">
        <v>44666</v>
      </c>
      <c r="G648" s="744">
        <v>0.55555555555555558</v>
      </c>
      <c r="H648" s="725">
        <v>44671</v>
      </c>
      <c r="I648" s="744">
        <v>0.65277777777777779</v>
      </c>
      <c r="J648" s="730"/>
      <c r="K648" s="744"/>
      <c r="L648" s="4"/>
      <c r="M648" s="19"/>
      <c r="N648" s="934"/>
      <c r="O648" s="920"/>
      <c r="P648" s="1122">
        <f>7*8</f>
        <v>56</v>
      </c>
      <c r="Q648" s="908"/>
      <c r="R648" s="1073"/>
      <c r="S648" s="908"/>
      <c r="T648" s="550"/>
      <c r="U648" s="545"/>
      <c r="V648" s="550"/>
      <c r="W648" s="156"/>
      <c r="Y648" s="573"/>
    </row>
    <row r="649" spans="1:25" ht="18.75" customHeight="1" x14ac:dyDescent="0.25">
      <c r="A649" s="1267">
        <v>6054</v>
      </c>
      <c r="B649" s="186"/>
      <c r="C649" s="186" t="s">
        <v>6562</v>
      </c>
      <c r="D649" s="186" t="s">
        <v>137</v>
      </c>
      <c r="E649" s="1156" t="s">
        <v>5555</v>
      </c>
      <c r="F649" s="710">
        <v>45445</v>
      </c>
      <c r="G649" s="711">
        <v>0.59722222222222221</v>
      </c>
      <c r="H649" s="710">
        <v>45449</v>
      </c>
      <c r="I649" s="711">
        <v>0.58333333333333337</v>
      </c>
      <c r="J649" s="761" t="s">
        <v>162</v>
      </c>
      <c r="K649" s="710">
        <v>34486</v>
      </c>
      <c r="L649" s="734" t="s">
        <v>6563</v>
      </c>
      <c r="M649" s="21">
        <v>45405</v>
      </c>
      <c r="N649" s="734" t="s">
        <v>6564</v>
      </c>
      <c r="O649" s="920">
        <v>44415</v>
      </c>
      <c r="P649" s="904"/>
      <c r="Q649" s="1003"/>
      <c r="R649" s="1023"/>
      <c r="S649" s="1009"/>
      <c r="T649" s="568"/>
      <c r="U649" s="551" t="s">
        <v>6561</v>
      </c>
      <c r="V649" s="544"/>
      <c r="W649" s="128"/>
    </row>
    <row r="650" spans="1:25" ht="18.75" hidden="1" customHeight="1" x14ac:dyDescent="0.25">
      <c r="A650" s="186">
        <v>1564</v>
      </c>
      <c r="B650" s="186">
        <v>97551985</v>
      </c>
      <c r="C650" s="186" t="s">
        <v>2515</v>
      </c>
      <c r="D650" s="186" t="s">
        <v>412</v>
      </c>
      <c r="E650" s="1156" t="s">
        <v>342</v>
      </c>
      <c r="F650" s="718">
        <v>44896</v>
      </c>
      <c r="G650" s="719">
        <v>0.4826388888888889</v>
      </c>
      <c r="H650" s="710">
        <v>44899</v>
      </c>
      <c r="I650" s="719">
        <v>0.58333333333333337</v>
      </c>
      <c r="J650" s="728" t="s">
        <v>1902</v>
      </c>
      <c r="K650" s="710"/>
      <c r="L650" s="936">
        <v>466377919</v>
      </c>
      <c r="M650" s="21">
        <v>33115</v>
      </c>
      <c r="N650" s="926">
        <v>1437121019</v>
      </c>
      <c r="O650" s="927">
        <v>43513</v>
      </c>
      <c r="P650" s="898"/>
      <c r="Q650" s="1022"/>
      <c r="R650" s="1023"/>
      <c r="S650" s="1022"/>
      <c r="T650" s="568"/>
      <c r="V650" s="544"/>
      <c r="W650" s="599"/>
    </row>
    <row r="651" spans="1:25" s="546" customFormat="1" ht="18" hidden="1" customHeight="1" x14ac:dyDescent="0.25">
      <c r="A651" s="4">
        <v>216</v>
      </c>
      <c r="B651" s="4"/>
      <c r="C651" s="4" t="s">
        <v>3584</v>
      </c>
      <c r="D651" s="4" t="s">
        <v>22</v>
      </c>
      <c r="E651" s="1156" t="s">
        <v>364</v>
      </c>
      <c r="F651" s="725">
        <v>44622</v>
      </c>
      <c r="G651" s="744">
        <v>0.4375</v>
      </c>
      <c r="H651" s="725">
        <v>44623</v>
      </c>
      <c r="I651" s="744">
        <v>0.4375</v>
      </c>
      <c r="J651" s="730"/>
      <c r="K651" s="744"/>
      <c r="L651" s="4"/>
      <c r="M651" s="19"/>
      <c r="N651" s="934"/>
      <c r="O651" s="920"/>
      <c r="P651" s="1122"/>
      <c r="Q651" s="908"/>
      <c r="R651" s="1073"/>
      <c r="S651" s="908"/>
      <c r="T651" s="550"/>
      <c r="U651" s="545"/>
      <c r="V651" s="550" t="s">
        <v>3512</v>
      </c>
      <c r="W651" s="156"/>
    </row>
    <row r="652" spans="1:25" ht="25.5" customHeight="1" x14ac:dyDescent="0.25">
      <c r="A652" s="1226">
        <v>4829</v>
      </c>
      <c r="B652" s="186">
        <v>58176526</v>
      </c>
      <c r="C652" s="4" t="s">
        <v>1703</v>
      </c>
      <c r="D652" s="186" t="s">
        <v>137</v>
      </c>
      <c r="E652" s="1156" t="s">
        <v>5458</v>
      </c>
      <c r="F652" s="710">
        <v>45479</v>
      </c>
      <c r="G652" s="711">
        <v>0.83333333333333337</v>
      </c>
      <c r="H652" s="710">
        <v>45490</v>
      </c>
      <c r="I652" s="711">
        <v>0.41666666666666669</v>
      </c>
      <c r="J652" s="728" t="s">
        <v>622</v>
      </c>
      <c r="K652" s="725">
        <v>30873</v>
      </c>
      <c r="L652" s="929" t="s">
        <v>1704</v>
      </c>
      <c r="M652" s="19">
        <v>39847</v>
      </c>
      <c r="N652" s="931" t="s">
        <v>1705</v>
      </c>
      <c r="O652" s="932">
        <v>44364</v>
      </c>
      <c r="P652" s="892" t="s">
        <v>7274</v>
      </c>
      <c r="Q652" s="196"/>
      <c r="R652" s="1017"/>
      <c r="S652" s="196"/>
      <c r="T652" s="533"/>
      <c r="U652" s="545" t="s">
        <v>5297</v>
      </c>
      <c r="Y652" s="589"/>
    </row>
    <row r="653" spans="1:25" s="546" customFormat="1" ht="25.5" customHeight="1" x14ac:dyDescent="0.25">
      <c r="A653" s="186">
        <v>4447</v>
      </c>
      <c r="B653" s="186">
        <v>58176526</v>
      </c>
      <c r="C653" s="4" t="s">
        <v>1703</v>
      </c>
      <c r="D653" s="186" t="s">
        <v>22</v>
      </c>
      <c r="E653" s="1156" t="s">
        <v>23</v>
      </c>
      <c r="F653" s="710">
        <v>45320</v>
      </c>
      <c r="G653" s="711">
        <v>0.89583333333333337</v>
      </c>
      <c r="H653" s="710">
        <v>45330</v>
      </c>
      <c r="I653" s="711">
        <v>0.8125</v>
      </c>
      <c r="J653" s="713" t="s">
        <v>775</v>
      </c>
      <c r="K653" s="725">
        <v>30873</v>
      </c>
      <c r="L653" s="929" t="s">
        <v>1704</v>
      </c>
      <c r="M653" s="19">
        <v>39847</v>
      </c>
      <c r="N653" s="931" t="s">
        <v>1705</v>
      </c>
      <c r="O653" s="932">
        <v>44364</v>
      </c>
      <c r="P653" s="898"/>
      <c r="Q653" s="1022"/>
      <c r="R653" s="1023"/>
      <c r="S653" s="1022"/>
      <c r="T653" s="568"/>
      <c r="U653" s="545" t="s">
        <v>5297</v>
      </c>
      <c r="V653" s="555"/>
      <c r="W653" s="156"/>
      <c r="Y653" s="573"/>
    </row>
    <row r="654" spans="1:25" s="546" customFormat="1" ht="18" customHeight="1" x14ac:dyDescent="0.25">
      <c r="A654" s="186">
        <v>4436</v>
      </c>
      <c r="B654" s="186">
        <v>58176526</v>
      </c>
      <c r="C654" s="4" t="s">
        <v>1703</v>
      </c>
      <c r="D654" s="4" t="s">
        <v>35</v>
      </c>
      <c r="E654" s="1156" t="s">
        <v>171</v>
      </c>
      <c r="F654" s="725">
        <v>45318</v>
      </c>
      <c r="G654" s="720">
        <v>0.63194444444444442</v>
      </c>
      <c r="H654" s="725">
        <v>45320</v>
      </c>
      <c r="I654" s="720">
        <v>0.70833333333333337</v>
      </c>
      <c r="J654" s="728" t="s">
        <v>330</v>
      </c>
      <c r="K654" s="725">
        <v>30873</v>
      </c>
      <c r="L654" s="929" t="s">
        <v>1704</v>
      </c>
      <c r="M654" s="19">
        <v>39847</v>
      </c>
      <c r="N654" s="931" t="s">
        <v>1705</v>
      </c>
      <c r="O654" s="932">
        <v>44364</v>
      </c>
      <c r="P654" s="892" t="s">
        <v>4863</v>
      </c>
      <c r="Q654" s="194"/>
      <c r="R654" s="1033"/>
      <c r="S654" s="194"/>
      <c r="T654" s="563"/>
      <c r="U654" s="545" t="s">
        <v>5297</v>
      </c>
      <c r="V654" s="555"/>
      <c r="W654" s="156"/>
    </row>
    <row r="655" spans="1:25" ht="25.5" customHeight="1" x14ac:dyDescent="0.25">
      <c r="A655" s="4">
        <v>2171</v>
      </c>
      <c r="B655" s="4"/>
      <c r="C655" s="4" t="s">
        <v>1703</v>
      </c>
      <c r="D655" s="4" t="s">
        <v>235</v>
      </c>
      <c r="E655" s="1156" t="s">
        <v>30</v>
      </c>
      <c r="F655" s="725">
        <v>44999</v>
      </c>
      <c r="G655" s="720">
        <v>0.70833333333333337</v>
      </c>
      <c r="H655" s="725">
        <v>45008</v>
      </c>
      <c r="I655" s="720">
        <v>0.58333333333333337</v>
      </c>
      <c r="J655" s="728" t="s">
        <v>622</v>
      </c>
      <c r="K655" s="725">
        <v>30873</v>
      </c>
      <c r="L655" s="929" t="s">
        <v>1704</v>
      </c>
      <c r="M655" s="19">
        <v>39847</v>
      </c>
      <c r="N655" s="931" t="s">
        <v>1705</v>
      </c>
      <c r="O655" s="932">
        <v>44364</v>
      </c>
      <c r="P655" s="892" t="s">
        <v>1706</v>
      </c>
      <c r="Y655" s="589"/>
    </row>
    <row r="656" spans="1:25" s="546" customFormat="1" ht="33.75" hidden="1" customHeight="1" x14ac:dyDescent="0.25">
      <c r="A656" s="18">
        <v>1017</v>
      </c>
      <c r="B656" s="4"/>
      <c r="C656" s="4" t="s">
        <v>3411</v>
      </c>
      <c r="D656" s="4" t="s">
        <v>35</v>
      </c>
      <c r="E656" s="1156" t="s">
        <v>261</v>
      </c>
      <c r="F656" s="725">
        <v>44705</v>
      </c>
      <c r="G656" s="744">
        <v>0.625</v>
      </c>
      <c r="H656" s="725">
        <v>44711</v>
      </c>
      <c r="I656" s="744">
        <v>0.625</v>
      </c>
      <c r="J656" s="728" t="s">
        <v>2172</v>
      </c>
      <c r="K656" s="744"/>
      <c r="L656" s="4" t="s">
        <v>3412</v>
      </c>
      <c r="M656" s="807">
        <v>43679</v>
      </c>
      <c r="N656" s="934">
        <v>90738101606</v>
      </c>
      <c r="O656" s="920">
        <v>40715</v>
      </c>
      <c r="P656" s="892">
        <v>480</v>
      </c>
      <c r="Q656" s="908"/>
      <c r="R656" s="1073"/>
      <c r="S656" s="908"/>
      <c r="T656" s="550"/>
      <c r="U656" s="545"/>
      <c r="V656" s="550"/>
      <c r="W656" s="156"/>
    </row>
    <row r="657" spans="1:25" s="546" customFormat="1" ht="36.75" customHeight="1" x14ac:dyDescent="0.25">
      <c r="A657" s="186">
        <v>4182</v>
      </c>
      <c r="B657" s="4">
        <v>28081290</v>
      </c>
      <c r="C657" s="4" t="s">
        <v>5450</v>
      </c>
      <c r="D657" s="4" t="s">
        <v>35</v>
      </c>
      <c r="E657" s="1156" t="s">
        <v>119</v>
      </c>
      <c r="F657" s="725">
        <v>45338</v>
      </c>
      <c r="G657" s="720">
        <v>0.4375</v>
      </c>
      <c r="H657" s="725">
        <v>45340</v>
      </c>
      <c r="I657" s="720">
        <v>0.4375</v>
      </c>
      <c r="J657" s="728" t="s">
        <v>330</v>
      </c>
      <c r="K657" s="725">
        <v>31642</v>
      </c>
      <c r="L657" s="929" t="s">
        <v>5451</v>
      </c>
      <c r="M657" s="19">
        <v>44354</v>
      </c>
      <c r="N657" s="725" t="s">
        <v>5452</v>
      </c>
      <c r="O657" s="932">
        <v>44005</v>
      </c>
      <c r="P657" s="892" t="s">
        <v>4863</v>
      </c>
      <c r="Q657" s="194"/>
      <c r="R657" s="1002"/>
      <c r="S657" s="194"/>
      <c r="T657" s="563"/>
      <c r="U657" s="545" t="s">
        <v>5454</v>
      </c>
      <c r="V657" s="555" t="s">
        <v>5453</v>
      </c>
      <c r="W657" s="156"/>
    </row>
    <row r="658" spans="1:25" s="546" customFormat="1" ht="36.75" customHeight="1" x14ac:dyDescent="0.25">
      <c r="A658" s="4">
        <v>1064</v>
      </c>
      <c r="B658" s="799"/>
      <c r="C658" s="799" t="s">
        <v>3349</v>
      </c>
      <c r="D658" s="799" t="s">
        <v>22</v>
      </c>
      <c r="E658" s="1156" t="s">
        <v>23</v>
      </c>
      <c r="F658" s="807">
        <v>44725</v>
      </c>
      <c r="G658" s="806">
        <v>0.45833333333333331</v>
      </c>
      <c r="H658" s="807">
        <v>44729</v>
      </c>
      <c r="I658" s="806">
        <v>6.9444444444444441E-3</v>
      </c>
      <c r="J658" s="728" t="s">
        <v>2186</v>
      </c>
      <c r="K658" s="720"/>
      <c r="L658" s="799">
        <v>6944820</v>
      </c>
      <c r="M658" s="807"/>
      <c r="N658" s="959" t="s">
        <v>3350</v>
      </c>
      <c r="O658" s="958">
        <v>42620</v>
      </c>
      <c r="P658" s="892">
        <v>500</v>
      </c>
      <c r="Q658" s="915" t="s">
        <v>3351</v>
      </c>
      <c r="R658" s="1118">
        <f>90*4</f>
        <v>360</v>
      </c>
      <c r="S658" s="915"/>
      <c r="T658" s="668" t="s">
        <v>3213</v>
      </c>
      <c r="U658" s="545"/>
      <c r="V658" s="668"/>
      <c r="W658" s="156"/>
    </row>
    <row r="659" spans="1:25" s="546" customFormat="1" ht="23.25" customHeight="1" x14ac:dyDescent="0.25">
      <c r="A659" s="4">
        <v>3762</v>
      </c>
      <c r="B659" s="186">
        <v>24598683</v>
      </c>
      <c r="C659" s="186" t="s">
        <v>4729</v>
      </c>
      <c r="D659" s="186" t="s">
        <v>94</v>
      </c>
      <c r="E659" s="1156" t="s">
        <v>77</v>
      </c>
      <c r="F659" s="710">
        <v>45250</v>
      </c>
      <c r="G659" s="711">
        <v>0.68402777777777779</v>
      </c>
      <c r="H659" s="710">
        <v>45251</v>
      </c>
      <c r="I659" s="711">
        <v>0.68402777777777779</v>
      </c>
      <c r="J659" s="728" t="s">
        <v>797</v>
      </c>
      <c r="K659" s="725">
        <v>34447</v>
      </c>
      <c r="L659" s="929" t="s">
        <v>4730</v>
      </c>
      <c r="M659" s="19">
        <v>44452</v>
      </c>
      <c r="N659" s="929" t="s">
        <v>4731</v>
      </c>
      <c r="O659" s="932">
        <v>42066</v>
      </c>
      <c r="P659" s="892" t="s">
        <v>4732</v>
      </c>
      <c r="Q659" s="884"/>
      <c r="R659" s="1002"/>
      <c r="S659" s="196" t="s">
        <v>45</v>
      </c>
      <c r="T659" s="609"/>
      <c r="U659" s="545" t="s">
        <v>4734</v>
      </c>
      <c r="V659" s="555"/>
      <c r="W659" s="156"/>
    </row>
    <row r="660" spans="1:25" s="546" customFormat="1" ht="31.5" hidden="1" customHeight="1" x14ac:dyDescent="0.25">
      <c r="A660" s="1226">
        <v>4849</v>
      </c>
      <c r="B660" s="186"/>
      <c r="C660" s="4" t="s">
        <v>5090</v>
      </c>
      <c r="D660" s="707" t="s">
        <v>35</v>
      </c>
      <c r="E660" s="1156" t="s">
        <v>264</v>
      </c>
      <c r="F660" s="708">
        <v>45486</v>
      </c>
      <c r="G660" s="709">
        <v>0.3263888888888889</v>
      </c>
      <c r="H660" s="708">
        <v>45514</v>
      </c>
      <c r="I660" s="709">
        <v>0.625</v>
      </c>
      <c r="J660" s="1230" t="s">
        <v>359</v>
      </c>
      <c r="K660" s="710">
        <v>31664</v>
      </c>
      <c r="L660" s="734" t="s">
        <v>5091</v>
      </c>
      <c r="M660" s="21">
        <v>39405</v>
      </c>
      <c r="N660" s="926">
        <v>1179158823</v>
      </c>
      <c r="O660" s="927">
        <v>42230</v>
      </c>
      <c r="P660" s="892" t="s">
        <v>7088</v>
      </c>
      <c r="Q660" s="196"/>
      <c r="R660" s="1017"/>
      <c r="S660" s="196"/>
      <c r="T660" s="533"/>
      <c r="U660" s="545" t="s">
        <v>176</v>
      </c>
      <c r="V660" s="544"/>
      <c r="W660" s="156"/>
    </row>
    <row r="661" spans="1:25" s="546" customFormat="1" ht="23.25" hidden="1" customHeight="1" x14ac:dyDescent="0.25">
      <c r="A661" s="186">
        <v>3985</v>
      </c>
      <c r="B661" s="186"/>
      <c r="C661" s="4" t="s">
        <v>5090</v>
      </c>
      <c r="D661" s="707" t="s">
        <v>35</v>
      </c>
      <c r="E661" s="1156" t="s">
        <v>4352</v>
      </c>
      <c r="F661" s="708">
        <v>45297</v>
      </c>
      <c r="G661" s="709">
        <v>0.79166666666666663</v>
      </c>
      <c r="H661" s="708">
        <v>45304</v>
      </c>
      <c r="I661" s="709">
        <v>0.375</v>
      </c>
      <c r="J661" s="732" t="s">
        <v>85</v>
      </c>
      <c r="K661" s="710">
        <v>31664</v>
      </c>
      <c r="L661" s="734" t="s">
        <v>5091</v>
      </c>
      <c r="M661" s="21">
        <v>39405</v>
      </c>
      <c r="N661" s="926">
        <v>1179158823</v>
      </c>
      <c r="O661" s="927">
        <v>42230</v>
      </c>
      <c r="P661" s="1019" t="s">
        <v>5160</v>
      </c>
      <c r="Q661" s="196"/>
      <c r="R661" s="1002"/>
      <c r="S661" s="196"/>
      <c r="T661" s="533"/>
      <c r="U661" s="545" t="s">
        <v>176</v>
      </c>
      <c r="V661" s="544"/>
      <c r="W661" s="156"/>
    </row>
    <row r="662" spans="1:25" ht="34.5" hidden="1" customHeight="1" x14ac:dyDescent="0.25">
      <c r="A662" s="186">
        <v>3985</v>
      </c>
      <c r="B662" s="186"/>
      <c r="C662" s="4" t="s">
        <v>5090</v>
      </c>
      <c r="D662" s="707" t="s">
        <v>35</v>
      </c>
      <c r="E662" s="1156" t="s">
        <v>4352</v>
      </c>
      <c r="F662" s="708">
        <v>45297</v>
      </c>
      <c r="G662" s="709">
        <v>0.79166666666666663</v>
      </c>
      <c r="H662" s="708">
        <v>45304</v>
      </c>
      <c r="I662" s="709">
        <v>0.375</v>
      </c>
      <c r="J662" s="732" t="s">
        <v>85</v>
      </c>
      <c r="K662" s="710">
        <v>31664</v>
      </c>
      <c r="L662" s="734" t="s">
        <v>5091</v>
      </c>
      <c r="M662" s="21">
        <v>39405</v>
      </c>
      <c r="N662" s="926">
        <v>1179158823</v>
      </c>
      <c r="O662" s="927">
        <v>42230</v>
      </c>
      <c r="P662" s="1019" t="s">
        <v>5160</v>
      </c>
      <c r="Q662" s="196"/>
      <c r="R662" s="1002"/>
      <c r="S662" s="196"/>
      <c r="T662" s="533"/>
      <c r="U662" s="545" t="s">
        <v>176</v>
      </c>
      <c r="V662" s="544"/>
    </row>
    <row r="663" spans="1:25" ht="28.5" customHeight="1" x14ac:dyDescent="0.25">
      <c r="A663" s="1267">
        <v>5491</v>
      </c>
      <c r="B663" s="4">
        <v>56665134</v>
      </c>
      <c r="C663" s="186" t="s">
        <v>4353</v>
      </c>
      <c r="D663" s="186" t="s">
        <v>35</v>
      </c>
      <c r="E663" s="1161" t="s">
        <v>261</v>
      </c>
      <c r="F663" s="710">
        <v>45577</v>
      </c>
      <c r="G663" s="711">
        <v>0.57638888888888884</v>
      </c>
      <c r="H663" s="710">
        <v>45578</v>
      </c>
      <c r="I663" s="711">
        <v>0.57638888888888884</v>
      </c>
      <c r="J663" s="728" t="s">
        <v>797</v>
      </c>
      <c r="K663" s="725">
        <v>34336</v>
      </c>
      <c r="L663" s="929" t="s">
        <v>4354</v>
      </c>
      <c r="M663" s="19">
        <v>40863</v>
      </c>
      <c r="N663" s="929" t="s">
        <v>4355</v>
      </c>
      <c r="O663" s="932">
        <v>41199</v>
      </c>
      <c r="P663" s="1019" t="s">
        <v>5193</v>
      </c>
      <c r="Q663" s="884" t="s">
        <v>7411</v>
      </c>
      <c r="R663" s="1017"/>
      <c r="T663" s="599"/>
      <c r="U663" s="545" t="s">
        <v>333</v>
      </c>
      <c r="Y663" s="531"/>
    </row>
    <row r="664" spans="1:25" ht="28.5" customHeight="1" x14ac:dyDescent="0.25">
      <c r="A664" s="4">
        <v>3440</v>
      </c>
      <c r="B664" s="4">
        <v>56665134</v>
      </c>
      <c r="C664" s="186" t="s">
        <v>4353</v>
      </c>
      <c r="D664" s="186" t="s">
        <v>76</v>
      </c>
      <c r="E664" s="1161" t="s">
        <v>219</v>
      </c>
      <c r="F664" s="725">
        <v>45213</v>
      </c>
      <c r="G664" s="720">
        <v>0.76736111111111116</v>
      </c>
      <c r="H664" s="725">
        <v>45214</v>
      </c>
      <c r="I664" s="720">
        <v>0.76736111111111116</v>
      </c>
      <c r="J664" s="728" t="s">
        <v>797</v>
      </c>
      <c r="K664" s="725">
        <v>34336</v>
      </c>
      <c r="L664" s="929" t="s">
        <v>4354</v>
      </c>
      <c r="M664" s="19">
        <v>40863</v>
      </c>
      <c r="N664" s="929" t="s">
        <v>4355</v>
      </c>
      <c r="O664" s="932">
        <v>41199</v>
      </c>
      <c r="P664" s="1019">
        <v>60</v>
      </c>
      <c r="Q664" s="908"/>
      <c r="R664" s="1002"/>
      <c r="T664" s="599"/>
      <c r="U664" s="545" t="s">
        <v>333</v>
      </c>
      <c r="Y664" s="531"/>
    </row>
    <row r="665" spans="1:25" ht="28.5" customHeight="1" x14ac:dyDescent="0.25">
      <c r="A665" s="186">
        <v>4449</v>
      </c>
      <c r="B665" s="186"/>
      <c r="C665" s="186" t="s">
        <v>5317</v>
      </c>
      <c r="D665" s="186" t="s">
        <v>94</v>
      </c>
      <c r="E665" s="1156" t="s">
        <v>1053</v>
      </c>
      <c r="F665" s="710">
        <v>45321</v>
      </c>
      <c r="G665" s="711">
        <v>0.66666666666666663</v>
      </c>
      <c r="H665" s="710">
        <v>45325</v>
      </c>
      <c r="I665" s="711">
        <v>0.625</v>
      </c>
      <c r="J665" s="713" t="s">
        <v>162</v>
      </c>
      <c r="K665" s="725">
        <v>34780</v>
      </c>
      <c r="L665" s="929"/>
      <c r="N665" s="929" t="s">
        <v>5318</v>
      </c>
      <c r="O665" s="932">
        <v>41778</v>
      </c>
      <c r="P665" s="904"/>
      <c r="Q665" s="1003"/>
      <c r="R665" s="1023"/>
      <c r="S665" s="1022"/>
      <c r="T665" s="624"/>
      <c r="U665" s="545" t="s">
        <v>378</v>
      </c>
      <c r="V665" s="544"/>
      <c r="Y665" s="531"/>
    </row>
    <row r="666" spans="1:25" s="546" customFormat="1" ht="34.5" customHeight="1" x14ac:dyDescent="0.25">
      <c r="A666" s="186">
        <v>4379</v>
      </c>
      <c r="B666" s="186"/>
      <c r="C666" s="186" t="s">
        <v>7202</v>
      </c>
      <c r="D666" s="186" t="s">
        <v>29</v>
      </c>
      <c r="E666" s="1156" t="s">
        <v>205</v>
      </c>
      <c r="F666" s="710">
        <v>45359</v>
      </c>
      <c r="G666" s="711">
        <v>0.33333333333333331</v>
      </c>
      <c r="H666" s="710">
        <v>45359</v>
      </c>
      <c r="I666" s="711">
        <v>0.83333333333333337</v>
      </c>
      <c r="J666" s="728" t="s">
        <v>797</v>
      </c>
      <c r="K666" s="710">
        <v>31275</v>
      </c>
      <c r="L666" s="734" t="s">
        <v>5691</v>
      </c>
      <c r="M666" s="21">
        <v>44099</v>
      </c>
      <c r="N666" s="734" t="s">
        <v>5692</v>
      </c>
      <c r="O666" s="920">
        <v>38309</v>
      </c>
      <c r="P666" s="892" t="s">
        <v>5693</v>
      </c>
      <c r="Q666" s="196"/>
      <c r="R666" s="1002"/>
      <c r="S666" s="196"/>
      <c r="T666" s="580"/>
      <c r="U666" s="545" t="s">
        <v>291</v>
      </c>
      <c r="V666" s="544"/>
      <c r="W666" s="156"/>
    </row>
    <row r="667" spans="1:25" s="546" customFormat="1" ht="23.25" customHeight="1" x14ac:dyDescent="0.25">
      <c r="A667" s="186">
        <v>4613</v>
      </c>
      <c r="B667" s="186"/>
      <c r="C667" s="4" t="s">
        <v>1767</v>
      </c>
      <c r="D667" s="186" t="s">
        <v>35</v>
      </c>
      <c r="E667" s="1156" t="s">
        <v>105</v>
      </c>
      <c r="F667" s="710">
        <v>45397</v>
      </c>
      <c r="G667" s="711">
        <v>0.9375</v>
      </c>
      <c r="H667" s="710">
        <v>45411</v>
      </c>
      <c r="I667" s="711">
        <v>0.375</v>
      </c>
      <c r="J667" s="728" t="s">
        <v>6166</v>
      </c>
      <c r="K667" s="710">
        <v>32721</v>
      </c>
      <c r="L667" s="929" t="s">
        <v>1768</v>
      </c>
      <c r="M667" s="21">
        <v>44770</v>
      </c>
      <c r="N667" s="934" t="s">
        <v>1769</v>
      </c>
      <c r="O667" s="920">
        <v>42864</v>
      </c>
      <c r="P667" s="892" t="s">
        <v>4967</v>
      </c>
      <c r="Q667" s="887"/>
      <c r="R667" s="1002"/>
      <c r="S667" s="196"/>
      <c r="T667" s="533"/>
      <c r="U667" s="551" t="s">
        <v>5032</v>
      </c>
      <c r="V667" s="544"/>
      <c r="W667" s="128"/>
    </row>
    <row r="668" spans="1:25" s="546" customFormat="1" ht="23.25" customHeight="1" x14ac:dyDescent="0.25">
      <c r="A668" s="186">
        <v>2151</v>
      </c>
      <c r="B668" s="186"/>
      <c r="C668" s="186" t="s">
        <v>1767</v>
      </c>
      <c r="D668" s="186" t="s">
        <v>35</v>
      </c>
      <c r="E668" s="1156" t="s">
        <v>313</v>
      </c>
      <c r="F668" s="710">
        <v>44994</v>
      </c>
      <c r="G668" s="711">
        <v>0.54166666666666663</v>
      </c>
      <c r="H668" s="710">
        <v>45004</v>
      </c>
      <c r="I668" s="711">
        <v>0.54166666666666663</v>
      </c>
      <c r="J668" s="728" t="s">
        <v>200</v>
      </c>
      <c r="K668" s="710">
        <v>32721</v>
      </c>
      <c r="L668" s="929" t="s">
        <v>1768</v>
      </c>
      <c r="M668" s="21">
        <v>44770</v>
      </c>
      <c r="N668" s="734" t="s">
        <v>1769</v>
      </c>
      <c r="O668" s="920">
        <v>42864</v>
      </c>
      <c r="P668" s="892">
        <v>600</v>
      </c>
      <c r="Q668" s="196"/>
      <c r="R668" s="1011"/>
      <c r="S668" s="884"/>
      <c r="T668" s="527" t="s">
        <v>1770</v>
      </c>
      <c r="U668" s="545" t="s">
        <v>333</v>
      </c>
      <c r="V668" s="544"/>
      <c r="W668" s="156"/>
    </row>
    <row r="669" spans="1:25" s="546" customFormat="1" ht="23.25" customHeight="1" x14ac:dyDescent="0.25">
      <c r="A669" s="186">
        <v>3643</v>
      </c>
      <c r="B669" s="186"/>
      <c r="C669" s="186" t="s">
        <v>4625</v>
      </c>
      <c r="D669" s="186" t="s">
        <v>35</v>
      </c>
      <c r="E669" s="1156" t="s">
        <v>69</v>
      </c>
      <c r="F669" s="710">
        <v>45238</v>
      </c>
      <c r="G669" s="711">
        <v>0.47916666666666669</v>
      </c>
      <c r="H669" s="710">
        <v>45240</v>
      </c>
      <c r="I669" s="711">
        <v>0.625</v>
      </c>
      <c r="J669" s="728" t="s">
        <v>330</v>
      </c>
      <c r="K669" s="710">
        <v>31762</v>
      </c>
      <c r="L669" s="734" t="s">
        <v>4626</v>
      </c>
      <c r="M669" s="21">
        <v>43059</v>
      </c>
      <c r="N669" s="734" t="s">
        <v>4627</v>
      </c>
      <c r="O669" s="920">
        <v>40985</v>
      </c>
      <c r="P669" s="892" t="s">
        <v>1930</v>
      </c>
      <c r="Q669" s="196"/>
      <c r="R669" s="1017"/>
      <c r="S669" s="196"/>
      <c r="T669" s="579"/>
      <c r="U669" s="545" t="s">
        <v>4628</v>
      </c>
      <c r="V669" s="544"/>
      <c r="W669" s="156"/>
    </row>
    <row r="670" spans="1:25" s="546" customFormat="1" ht="23.25" customHeight="1" x14ac:dyDescent="0.25">
      <c r="A670" s="20">
        <v>4094</v>
      </c>
      <c r="B670" s="20">
        <v>56931710</v>
      </c>
      <c r="C670" s="18" t="s">
        <v>130</v>
      </c>
      <c r="D670" s="20" t="s">
        <v>235</v>
      </c>
      <c r="E670" s="1158" t="s">
        <v>370</v>
      </c>
      <c r="F670" s="21">
        <v>45271</v>
      </c>
      <c r="G670" s="729">
        <v>0.58333333333333337</v>
      </c>
      <c r="H670" s="21">
        <v>45278</v>
      </c>
      <c r="I670" s="729">
        <v>0.58333333333333337</v>
      </c>
      <c r="J670" s="759" t="s">
        <v>85</v>
      </c>
      <c r="K670" s="19">
        <v>35282</v>
      </c>
      <c r="L670" s="721" t="s">
        <v>133</v>
      </c>
      <c r="M670" s="21">
        <v>43839</v>
      </c>
      <c r="N670" s="924" t="s">
        <v>134</v>
      </c>
      <c r="O670" s="208">
        <v>42593</v>
      </c>
      <c r="P670" s="898"/>
      <c r="Q670" s="1003"/>
      <c r="R670" s="1004"/>
      <c r="S670" s="1003"/>
      <c r="T670" s="565"/>
      <c r="U670" s="545" t="s">
        <v>135</v>
      </c>
      <c r="V670" s="544"/>
      <c r="W670" s="156"/>
    </row>
    <row r="671" spans="1:25" s="546" customFormat="1" ht="23.25" customHeight="1" x14ac:dyDescent="0.25">
      <c r="A671" s="20">
        <v>3645</v>
      </c>
      <c r="B671" s="20">
        <v>56931710</v>
      </c>
      <c r="C671" s="18" t="s">
        <v>130</v>
      </c>
      <c r="D671" s="20" t="s">
        <v>59</v>
      </c>
      <c r="E671" s="1158" t="s">
        <v>131</v>
      </c>
      <c r="F671" s="21">
        <v>45238</v>
      </c>
      <c r="G671" s="729">
        <v>0.66666666666666663</v>
      </c>
      <c r="H671" s="21">
        <v>45245</v>
      </c>
      <c r="I671" s="729">
        <v>0.66666666666666663</v>
      </c>
      <c r="J671" s="759" t="s">
        <v>1267</v>
      </c>
      <c r="K671" s="19">
        <v>35282</v>
      </c>
      <c r="L671" s="721" t="s">
        <v>133</v>
      </c>
      <c r="M671" s="21">
        <v>43839</v>
      </c>
      <c r="N671" s="924" t="s">
        <v>134</v>
      </c>
      <c r="O671" s="208">
        <v>42593</v>
      </c>
      <c r="P671" s="898"/>
      <c r="Q671" s="1003"/>
      <c r="R671" s="1004"/>
      <c r="S671" s="1003"/>
      <c r="T671" s="565"/>
      <c r="U671" s="545" t="s">
        <v>135</v>
      </c>
      <c r="V671" s="544"/>
      <c r="W671" s="156"/>
    </row>
    <row r="672" spans="1:25" s="546" customFormat="1" ht="23.25" customHeight="1" x14ac:dyDescent="0.25">
      <c r="A672" s="20">
        <v>3083</v>
      </c>
      <c r="B672" s="20">
        <v>56931710</v>
      </c>
      <c r="C672" s="18" t="s">
        <v>130</v>
      </c>
      <c r="D672" s="20" t="s">
        <v>59</v>
      </c>
      <c r="E672" s="1158" t="s">
        <v>131</v>
      </c>
      <c r="F672" s="21">
        <v>45149</v>
      </c>
      <c r="G672" s="729">
        <v>0.72222222222222221</v>
      </c>
      <c r="H672" s="21">
        <v>45171</v>
      </c>
      <c r="I672" s="729">
        <v>0.72222222222222221</v>
      </c>
      <c r="J672" s="737" t="s">
        <v>132</v>
      </c>
      <c r="K672" s="19">
        <v>35282</v>
      </c>
      <c r="L672" s="721" t="s">
        <v>133</v>
      </c>
      <c r="M672" s="21">
        <v>43839</v>
      </c>
      <c r="N672" s="924" t="s">
        <v>134</v>
      </c>
      <c r="O672" s="208">
        <v>42593</v>
      </c>
      <c r="P672" s="892" t="s">
        <v>4000</v>
      </c>
      <c r="Q672" s="884"/>
      <c r="R672" s="1008"/>
      <c r="S672" s="884"/>
      <c r="T672" s="527"/>
      <c r="U672" s="545" t="s">
        <v>135</v>
      </c>
      <c r="V672" s="588" t="s">
        <v>1564</v>
      </c>
      <c r="W672" s="156"/>
    </row>
    <row r="673" spans="1:25" s="546" customFormat="1" ht="23.25" hidden="1" customHeight="1" x14ac:dyDescent="0.25">
      <c r="A673" s="4">
        <v>1758</v>
      </c>
      <c r="B673" s="4">
        <v>27080011</v>
      </c>
      <c r="C673" s="4" t="s">
        <v>2199</v>
      </c>
      <c r="D673" s="4" t="s">
        <v>1212</v>
      </c>
      <c r="E673" s="1156" t="s">
        <v>243</v>
      </c>
      <c r="F673" s="725">
        <v>44945</v>
      </c>
      <c r="G673" s="720">
        <v>0.58333333333333337</v>
      </c>
      <c r="H673" s="725">
        <v>44949</v>
      </c>
      <c r="I673" s="720">
        <v>0.625</v>
      </c>
      <c r="J673" s="728" t="s">
        <v>2200</v>
      </c>
      <c r="K673" s="725">
        <v>33817</v>
      </c>
      <c r="L673" s="929" t="s">
        <v>2201</v>
      </c>
      <c r="M673" s="19">
        <v>42690</v>
      </c>
      <c r="N673" s="931">
        <v>7356</v>
      </c>
      <c r="O673" s="932">
        <v>44132</v>
      </c>
      <c r="P673" s="892" t="s">
        <v>2202</v>
      </c>
      <c r="Q673" s="194"/>
      <c r="R673" s="1033"/>
      <c r="S673" s="194"/>
      <c r="T673" s="563"/>
      <c r="U673" s="545"/>
      <c r="V673" s="555"/>
      <c r="W673" s="156"/>
    </row>
    <row r="674" spans="1:25" ht="23.25" hidden="1" customHeight="1" x14ac:dyDescent="0.25">
      <c r="A674" s="4">
        <v>1743</v>
      </c>
      <c r="B674" s="4">
        <v>27080011</v>
      </c>
      <c r="C674" s="4" t="s">
        <v>2199</v>
      </c>
      <c r="D674" s="4" t="s">
        <v>1212</v>
      </c>
      <c r="E674" s="1156" t="s">
        <v>243</v>
      </c>
      <c r="F674" s="725">
        <v>44940</v>
      </c>
      <c r="G674" s="720">
        <v>0.62847222222222221</v>
      </c>
      <c r="H674" s="725">
        <v>44945</v>
      </c>
      <c r="I674" s="720">
        <v>0.58333333333333337</v>
      </c>
      <c r="J674" s="728" t="s">
        <v>2238</v>
      </c>
      <c r="K674" s="725">
        <v>33817</v>
      </c>
      <c r="L674" s="929" t="s">
        <v>2201</v>
      </c>
      <c r="M674" s="19">
        <v>42690</v>
      </c>
      <c r="N674" s="931">
        <v>7356</v>
      </c>
      <c r="O674" s="932">
        <v>44132</v>
      </c>
      <c r="P674" s="892" t="s">
        <v>2239</v>
      </c>
      <c r="Q674" s="196"/>
      <c r="V674" s="555" t="s">
        <v>638</v>
      </c>
      <c r="Y674" s="531"/>
    </row>
    <row r="675" spans="1:25" ht="28.5" customHeight="1" x14ac:dyDescent="0.25">
      <c r="A675" s="186">
        <v>1536</v>
      </c>
      <c r="B675" s="186">
        <v>99998479</v>
      </c>
      <c r="C675" s="186" t="s">
        <v>2549</v>
      </c>
      <c r="D675" s="186" t="s">
        <v>35</v>
      </c>
      <c r="E675" s="1156" t="s">
        <v>119</v>
      </c>
      <c r="F675" s="718">
        <v>44883</v>
      </c>
      <c r="G675" s="719">
        <v>0.66666666666666663</v>
      </c>
      <c r="H675" s="718">
        <v>44885</v>
      </c>
      <c r="I675" s="719">
        <v>0.66666666666666663</v>
      </c>
      <c r="J675" s="737" t="s">
        <v>2550</v>
      </c>
      <c r="K675" s="710">
        <v>30679</v>
      </c>
      <c r="L675" s="936">
        <v>6836878</v>
      </c>
      <c r="M675" s="21">
        <v>39426</v>
      </c>
      <c r="N675" s="926" t="s">
        <v>2551</v>
      </c>
      <c r="O675" s="927">
        <v>44749</v>
      </c>
      <c r="P675" s="892" t="s">
        <v>2552</v>
      </c>
      <c r="Q675" s="196"/>
      <c r="R675" s="1002"/>
      <c r="S675" s="196"/>
      <c r="T675" s="533"/>
      <c r="V675" s="544"/>
      <c r="W675" s="599"/>
      <c r="Y675" s="531"/>
    </row>
    <row r="676" spans="1:25" ht="28.5" customHeight="1" x14ac:dyDescent="0.25">
      <c r="A676" s="186">
        <v>1594</v>
      </c>
      <c r="B676" s="186">
        <v>99998479</v>
      </c>
      <c r="C676" s="186" t="s">
        <v>2549</v>
      </c>
      <c r="D676" s="186" t="s">
        <v>35</v>
      </c>
      <c r="E676" s="1156" t="s">
        <v>119</v>
      </c>
      <c r="F676" s="718">
        <v>44877</v>
      </c>
      <c r="G676" s="719">
        <v>0.70833333333333337</v>
      </c>
      <c r="H676" s="718">
        <v>44883</v>
      </c>
      <c r="I676" s="719">
        <v>0.66666666666666663</v>
      </c>
      <c r="J676" s="737" t="s">
        <v>2557</v>
      </c>
      <c r="K676" s="710">
        <v>30679</v>
      </c>
      <c r="L676" s="936">
        <v>6836878</v>
      </c>
      <c r="M676" s="21">
        <v>39426</v>
      </c>
      <c r="N676" s="926" t="s">
        <v>2551</v>
      </c>
      <c r="O676" s="927">
        <v>44749</v>
      </c>
      <c r="P676" s="892" t="s">
        <v>2558</v>
      </c>
      <c r="Q676" s="196"/>
      <c r="R676" s="1002"/>
      <c r="S676" s="196"/>
      <c r="T676" s="533"/>
      <c r="V676" s="544"/>
      <c r="W676" s="599"/>
      <c r="Y676" s="531"/>
    </row>
    <row r="677" spans="1:25" ht="36.75" customHeight="1" x14ac:dyDescent="0.25">
      <c r="A677" s="186">
        <v>1460</v>
      </c>
      <c r="B677" s="186">
        <v>99998479</v>
      </c>
      <c r="C677" s="186" t="s">
        <v>2549</v>
      </c>
      <c r="D677" s="186" t="s">
        <v>35</v>
      </c>
      <c r="E677" s="1156" t="s">
        <v>119</v>
      </c>
      <c r="F677" s="718">
        <v>44866</v>
      </c>
      <c r="G677" s="719">
        <v>0.44791666666666669</v>
      </c>
      <c r="H677" s="718">
        <v>44877</v>
      </c>
      <c r="I677" s="719">
        <v>0.70833333333333337</v>
      </c>
      <c r="J677" s="737" t="s">
        <v>2584</v>
      </c>
      <c r="K677" s="710">
        <v>30679</v>
      </c>
      <c r="L677" s="936">
        <v>6836878</v>
      </c>
      <c r="M677" s="21">
        <v>39426</v>
      </c>
      <c r="N677" s="926" t="s">
        <v>2551</v>
      </c>
      <c r="O677" s="927">
        <v>44749</v>
      </c>
      <c r="P677" s="892" t="s">
        <v>2585</v>
      </c>
      <c r="Q677" s="196">
        <f>65*3</f>
        <v>195</v>
      </c>
      <c r="R677" s="1002">
        <f>4*65</f>
        <v>260</v>
      </c>
      <c r="S677" s="196"/>
      <c r="T677" s="533"/>
      <c r="V677" s="544"/>
      <c r="W677" s="599"/>
      <c r="Y677" s="531"/>
    </row>
    <row r="678" spans="1:25" ht="25.5" customHeight="1" x14ac:dyDescent="0.25">
      <c r="A678" s="186">
        <v>4659</v>
      </c>
      <c r="B678" s="186"/>
      <c r="C678" s="724" t="s">
        <v>6401</v>
      </c>
      <c r="D678" s="186" t="s">
        <v>412</v>
      </c>
      <c r="E678" s="1156" t="s">
        <v>342</v>
      </c>
      <c r="F678" s="710">
        <v>45434</v>
      </c>
      <c r="G678" s="711">
        <v>0.41666666666666669</v>
      </c>
      <c r="H678" s="710">
        <v>45435</v>
      </c>
      <c r="I678" s="711">
        <v>0.5625</v>
      </c>
      <c r="J678" s="713" t="s">
        <v>940</v>
      </c>
      <c r="K678" s="725">
        <v>32963</v>
      </c>
      <c r="L678" s="929" t="s">
        <v>6402</v>
      </c>
      <c r="M678" s="19">
        <v>43706</v>
      </c>
      <c r="N678" s="929" t="s">
        <v>6403</v>
      </c>
      <c r="O678" s="932">
        <v>43110</v>
      </c>
      <c r="P678" s="1026"/>
      <c r="Q678" s="1003"/>
      <c r="R678" s="1012"/>
      <c r="S678" s="1022"/>
      <c r="T678" s="568"/>
      <c r="U678" s="551"/>
      <c r="W678" s="128"/>
      <c r="Y678" s="531"/>
    </row>
    <row r="679" spans="1:25" ht="29.25" customHeight="1" x14ac:dyDescent="0.25">
      <c r="A679" s="186">
        <v>5862</v>
      </c>
      <c r="B679" s="186"/>
      <c r="C679" s="724" t="s">
        <v>6401</v>
      </c>
      <c r="D679" s="186" t="s">
        <v>412</v>
      </c>
      <c r="E679" s="1156" t="s">
        <v>342</v>
      </c>
      <c r="F679" s="710">
        <v>45426</v>
      </c>
      <c r="G679" s="711">
        <v>0.85416666666666663</v>
      </c>
      <c r="H679" s="710">
        <v>45434</v>
      </c>
      <c r="I679" s="711">
        <v>0.41666666666666669</v>
      </c>
      <c r="J679" s="713" t="s">
        <v>4257</v>
      </c>
      <c r="K679" s="725">
        <v>32963</v>
      </c>
      <c r="L679" s="929" t="s">
        <v>6402</v>
      </c>
      <c r="M679" s="19">
        <v>43706</v>
      </c>
      <c r="N679" s="929" t="s">
        <v>6403</v>
      </c>
      <c r="O679" s="932">
        <v>43110</v>
      </c>
      <c r="P679" s="1026"/>
      <c r="Q679" s="1003"/>
      <c r="R679" s="1012"/>
      <c r="S679" s="1022"/>
      <c r="T679" s="568"/>
      <c r="U679" s="551"/>
      <c r="W679" s="128"/>
      <c r="Y679" s="531"/>
    </row>
    <row r="680" spans="1:25" ht="36.75" hidden="1" customHeight="1" x14ac:dyDescent="0.25">
      <c r="A680" s="799">
        <v>374</v>
      </c>
      <c r="B680" s="799"/>
      <c r="C680" s="799" t="s">
        <v>3684</v>
      </c>
      <c r="D680" s="799" t="s">
        <v>35</v>
      </c>
      <c r="E680" s="1165" t="s">
        <v>119</v>
      </c>
      <c r="F680" s="807">
        <v>44487</v>
      </c>
      <c r="G680" s="806">
        <v>0.54166666666666663</v>
      </c>
      <c r="H680" s="807">
        <v>44494</v>
      </c>
      <c r="I680" s="806">
        <v>0.54166666666666663</v>
      </c>
      <c r="J680" s="730"/>
      <c r="K680" s="720"/>
      <c r="L680" s="799"/>
      <c r="N680" s="926"/>
      <c r="O680" s="927"/>
      <c r="P680" s="1107"/>
      <c r="Q680" s="915"/>
      <c r="R680" s="1118"/>
      <c r="S680" s="915"/>
      <c r="T680" s="668"/>
      <c r="V680" s="668" t="s">
        <v>3549</v>
      </c>
      <c r="Y680" s="531"/>
    </row>
    <row r="681" spans="1:25" s="546" customFormat="1" ht="27" hidden="1" customHeight="1" x14ac:dyDescent="0.25">
      <c r="A681" s="3">
        <v>374</v>
      </c>
      <c r="B681" s="1"/>
      <c r="C681" s="1" t="s">
        <v>3685</v>
      </c>
      <c r="D681" s="1" t="s">
        <v>35</v>
      </c>
      <c r="E681" s="1158" t="s">
        <v>119</v>
      </c>
      <c r="F681" s="19">
        <v>44487</v>
      </c>
      <c r="G681" s="796">
        <v>0.54166666666666663</v>
      </c>
      <c r="H681" s="19">
        <v>44494</v>
      </c>
      <c r="I681" s="796">
        <v>0.54166666666666663</v>
      </c>
      <c r="J681" s="730"/>
      <c r="K681" s="796"/>
      <c r="L681" s="1"/>
      <c r="M681" s="19"/>
      <c r="N681" s="924"/>
      <c r="O681" s="208"/>
      <c r="P681" s="1122"/>
      <c r="Q681" s="1039"/>
      <c r="R681" s="1044"/>
      <c r="S681" s="1039"/>
      <c r="T681" s="555"/>
      <c r="U681" s="545"/>
      <c r="V681" s="555" t="s">
        <v>3512</v>
      </c>
      <c r="W681" s="156"/>
    </row>
    <row r="682" spans="1:25" ht="29.25" customHeight="1" x14ac:dyDescent="0.3">
      <c r="A682" s="4">
        <v>1885</v>
      </c>
      <c r="B682" s="4"/>
      <c r="C682" s="4" t="s">
        <v>2014</v>
      </c>
      <c r="D682" s="4" t="s">
        <v>29</v>
      </c>
      <c r="E682" s="1156" t="s">
        <v>205</v>
      </c>
      <c r="F682" s="710">
        <v>44971</v>
      </c>
      <c r="G682" s="711">
        <v>0.44444444444444442</v>
      </c>
      <c r="H682" s="710">
        <v>44980</v>
      </c>
      <c r="I682" s="711">
        <v>0.4375</v>
      </c>
      <c r="J682" s="713" t="s">
        <v>2015</v>
      </c>
      <c r="K682" s="725">
        <v>32950</v>
      </c>
      <c r="L682" s="929" t="s">
        <v>2016</v>
      </c>
      <c r="M682" s="750"/>
      <c r="N682" s="19" t="s">
        <v>2017</v>
      </c>
      <c r="O682" s="932">
        <v>43572</v>
      </c>
      <c r="P682" s="898"/>
      <c r="Q682" s="1003"/>
      <c r="R682" s="1004"/>
      <c r="S682" s="908">
        <v>73722</v>
      </c>
      <c r="T682" s="550"/>
      <c r="U682" s="545" t="s">
        <v>2018</v>
      </c>
      <c r="V682" s="550"/>
      <c r="Y682" s="531"/>
    </row>
    <row r="683" spans="1:25" ht="29.25" customHeight="1" x14ac:dyDescent="0.25">
      <c r="A683" s="4">
        <v>6333</v>
      </c>
      <c r="B683" s="4"/>
      <c r="C683" s="4" t="s">
        <v>7512</v>
      </c>
      <c r="D683" s="4" t="s">
        <v>35</v>
      </c>
      <c r="E683" s="1156" t="s">
        <v>112</v>
      </c>
      <c r="F683" s="725">
        <v>45641</v>
      </c>
      <c r="G683" s="720">
        <v>0.53819444444444442</v>
      </c>
      <c r="H683" s="725">
        <v>45648</v>
      </c>
      <c r="I683" s="720">
        <v>0.53819444444444442</v>
      </c>
      <c r="J683" s="728" t="s">
        <v>85</v>
      </c>
      <c r="K683" s="725">
        <v>27806</v>
      </c>
      <c r="L683" s="929" t="s">
        <v>4418</v>
      </c>
      <c r="M683" s="19">
        <v>40736</v>
      </c>
      <c r="N683" s="931" t="s">
        <v>4419</v>
      </c>
      <c r="O683" s="932">
        <v>44883</v>
      </c>
      <c r="P683" s="1201"/>
      <c r="R683" s="1424"/>
      <c r="S683" s="1425"/>
      <c r="T683" s="1426"/>
      <c r="W683" s="599"/>
      <c r="Y683" s="531"/>
    </row>
    <row r="684" spans="1:25" ht="36.75" customHeight="1" x14ac:dyDescent="0.25">
      <c r="A684" s="186">
        <v>5550</v>
      </c>
      <c r="B684" s="186"/>
      <c r="C684" s="20" t="s">
        <v>7512</v>
      </c>
      <c r="D684" s="186" t="s">
        <v>35</v>
      </c>
      <c r="E684" s="1156" t="s">
        <v>105</v>
      </c>
      <c r="F684" s="710">
        <v>45585</v>
      </c>
      <c r="G684" s="711">
        <v>0.79166666666666663</v>
      </c>
      <c r="H684" s="710">
        <v>45595</v>
      </c>
      <c r="I684" s="711">
        <v>0.73263888888888884</v>
      </c>
      <c r="J684" s="728" t="s">
        <v>634</v>
      </c>
      <c r="K684" s="710">
        <v>28537</v>
      </c>
      <c r="L684" s="734" t="s">
        <v>4418</v>
      </c>
      <c r="M684" s="21">
        <v>40736</v>
      </c>
      <c r="N684" s="734" t="s">
        <v>4419</v>
      </c>
      <c r="O684" s="920">
        <v>44883</v>
      </c>
      <c r="P684" s="892" t="s">
        <v>5421</v>
      </c>
      <c r="Q684" s="884"/>
      <c r="R684" s="1008"/>
      <c r="S684" s="884"/>
      <c r="T684" s="527">
        <v>130025</v>
      </c>
      <c r="V684" s="550"/>
      <c r="Y684" s="531"/>
    </row>
    <row r="685" spans="1:25" ht="36.75" customHeight="1" x14ac:dyDescent="0.25">
      <c r="A685" s="1267">
        <v>5557</v>
      </c>
      <c r="B685" s="186"/>
      <c r="C685" s="20" t="s">
        <v>7512</v>
      </c>
      <c r="D685" s="186" t="s">
        <v>412</v>
      </c>
      <c r="E685" s="1156" t="s">
        <v>184</v>
      </c>
      <c r="F685" s="710">
        <v>45588</v>
      </c>
      <c r="G685" s="711">
        <v>0.4861111111111111</v>
      </c>
      <c r="H685" s="710">
        <v>45593</v>
      </c>
      <c r="I685" s="711">
        <v>0.4861111111111111</v>
      </c>
      <c r="J685" s="728" t="s">
        <v>336</v>
      </c>
      <c r="K685" s="710">
        <v>28537</v>
      </c>
      <c r="L685" s="734" t="s">
        <v>4418</v>
      </c>
      <c r="M685" s="21">
        <v>40736</v>
      </c>
      <c r="N685" s="734" t="s">
        <v>4419</v>
      </c>
      <c r="O685" s="920">
        <v>44883</v>
      </c>
      <c r="P685" s="892" t="s">
        <v>4843</v>
      </c>
      <c r="Q685" s="884"/>
      <c r="R685" s="1008"/>
      <c r="S685" s="884"/>
      <c r="T685" s="527" t="s">
        <v>7522</v>
      </c>
      <c r="V685" s="550"/>
      <c r="Y685" s="531"/>
    </row>
    <row r="686" spans="1:25" ht="36.75" customHeight="1" x14ac:dyDescent="0.25">
      <c r="A686" s="186">
        <v>3489</v>
      </c>
      <c r="B686" s="186"/>
      <c r="C686" s="20" t="s">
        <v>7512</v>
      </c>
      <c r="D686" s="186" t="s">
        <v>35</v>
      </c>
      <c r="E686" s="1156" t="s">
        <v>507</v>
      </c>
      <c r="F686" s="710">
        <v>45217</v>
      </c>
      <c r="G686" s="711">
        <v>0.625</v>
      </c>
      <c r="H686" s="710">
        <v>45239</v>
      </c>
      <c r="I686" s="711">
        <v>0.5</v>
      </c>
      <c r="J686" s="728" t="s">
        <v>254</v>
      </c>
      <c r="K686" s="710">
        <v>28537</v>
      </c>
      <c r="L686" s="734" t="s">
        <v>4418</v>
      </c>
      <c r="M686" s="21">
        <v>40736</v>
      </c>
      <c r="N686" s="734" t="s">
        <v>4419</v>
      </c>
      <c r="O686" s="920">
        <v>44883</v>
      </c>
      <c r="P686" s="892" t="s">
        <v>5236</v>
      </c>
      <c r="Q686" s="196"/>
      <c r="R686" s="1002"/>
      <c r="S686" s="196"/>
      <c r="T686" s="579"/>
      <c r="U686" s="545" t="s">
        <v>629</v>
      </c>
      <c r="V686" s="544"/>
      <c r="Y686" s="531"/>
    </row>
    <row r="687" spans="1:25" ht="36.75" customHeight="1" x14ac:dyDescent="0.25">
      <c r="A687" s="186">
        <v>5725</v>
      </c>
      <c r="B687" s="186"/>
      <c r="C687" s="186" t="s">
        <v>8316</v>
      </c>
      <c r="D687" s="4" t="s">
        <v>4688</v>
      </c>
      <c r="E687" s="1156" t="s">
        <v>4240</v>
      </c>
      <c r="F687" s="725">
        <v>45618</v>
      </c>
      <c r="G687" s="720">
        <v>0.59722222222222221</v>
      </c>
      <c r="H687" s="725">
        <v>45636</v>
      </c>
      <c r="I687" s="720">
        <v>0.59722222222222221</v>
      </c>
      <c r="J687" s="728" t="s">
        <v>8317</v>
      </c>
      <c r="K687" s="710">
        <v>27061</v>
      </c>
      <c r="L687" s="929" t="s">
        <v>1322</v>
      </c>
      <c r="M687" s="21">
        <v>42608</v>
      </c>
      <c r="N687" s="926" t="s">
        <v>1323</v>
      </c>
      <c r="O687" s="927">
        <v>38104</v>
      </c>
      <c r="P687" s="1201"/>
      <c r="Q687" s="196"/>
      <c r="R687" s="1002"/>
      <c r="S687" s="196"/>
      <c r="T687" s="533"/>
      <c r="U687" s="545" t="s">
        <v>1324</v>
      </c>
      <c r="V687" s="544" t="s">
        <v>5144</v>
      </c>
      <c r="Y687" s="531"/>
    </row>
    <row r="688" spans="1:25" ht="36.75" customHeight="1" x14ac:dyDescent="0.25">
      <c r="A688" s="186">
        <v>4021</v>
      </c>
      <c r="B688" s="186"/>
      <c r="C688" s="186" t="s">
        <v>1321</v>
      </c>
      <c r="D688" s="4" t="s">
        <v>4688</v>
      </c>
      <c r="E688" s="1156" t="s">
        <v>4846</v>
      </c>
      <c r="F688" s="725">
        <v>45301</v>
      </c>
      <c r="G688" s="720">
        <v>0.70833333333333337</v>
      </c>
      <c r="H688" s="725">
        <v>45312</v>
      </c>
      <c r="I688" s="720">
        <v>0.70833333333333337</v>
      </c>
      <c r="J688" s="728" t="s">
        <v>5143</v>
      </c>
      <c r="K688" s="710">
        <v>27061</v>
      </c>
      <c r="L688" s="929" t="s">
        <v>1322</v>
      </c>
      <c r="M688" s="21">
        <v>42608</v>
      </c>
      <c r="N688" s="926" t="s">
        <v>1323</v>
      </c>
      <c r="O688" s="927">
        <v>38104</v>
      </c>
      <c r="P688" s="892" t="s">
        <v>4844</v>
      </c>
      <c r="Q688" s="196"/>
      <c r="R688" s="1002"/>
      <c r="S688" s="196"/>
      <c r="T688" s="533"/>
      <c r="U688" s="545" t="s">
        <v>1324</v>
      </c>
      <c r="V688" s="544" t="s">
        <v>5144</v>
      </c>
      <c r="Y688" s="531"/>
    </row>
    <row r="689" spans="1:25" ht="36.75" customHeight="1" x14ac:dyDescent="0.25">
      <c r="A689" s="186">
        <v>3831</v>
      </c>
      <c r="B689" s="186"/>
      <c r="C689" s="186" t="s">
        <v>1321</v>
      </c>
      <c r="D689" s="4" t="s">
        <v>4688</v>
      </c>
      <c r="E689" s="1156" t="s">
        <v>4846</v>
      </c>
      <c r="F689" s="725">
        <v>45272</v>
      </c>
      <c r="G689" s="720">
        <v>0.70833333333333337</v>
      </c>
      <c r="H689" s="725">
        <v>45301</v>
      </c>
      <c r="I689" s="720">
        <v>0.70833333333333337</v>
      </c>
      <c r="J689" s="728" t="s">
        <v>4935</v>
      </c>
      <c r="K689" s="710">
        <v>27061</v>
      </c>
      <c r="L689" s="929" t="s">
        <v>1322</v>
      </c>
      <c r="M689" s="21">
        <v>42608</v>
      </c>
      <c r="N689" s="926" t="s">
        <v>1323</v>
      </c>
      <c r="O689" s="927">
        <v>38104</v>
      </c>
      <c r="P689" s="892"/>
      <c r="Q689" s="196"/>
      <c r="R689" s="1002"/>
      <c r="S689" s="196"/>
      <c r="T689" s="533"/>
      <c r="U689" s="545" t="s">
        <v>1324</v>
      </c>
      <c r="V689" s="544" t="s">
        <v>788</v>
      </c>
      <c r="Y689" s="531"/>
    </row>
    <row r="690" spans="1:25" ht="36.75" customHeight="1" x14ac:dyDescent="0.25">
      <c r="A690" s="186">
        <v>2397</v>
      </c>
      <c r="B690" s="186"/>
      <c r="C690" s="186" t="s">
        <v>1321</v>
      </c>
      <c r="D690" s="4" t="s">
        <v>657</v>
      </c>
      <c r="E690" s="1156" t="s">
        <v>521</v>
      </c>
      <c r="F690" s="725">
        <v>45050</v>
      </c>
      <c r="G690" s="720">
        <v>0.3888888888888889</v>
      </c>
      <c r="H690" s="725">
        <v>45059</v>
      </c>
      <c r="I690" s="720">
        <v>0.91666666666666663</v>
      </c>
      <c r="J690" s="728" t="s">
        <v>622</v>
      </c>
      <c r="K690" s="710">
        <v>27061</v>
      </c>
      <c r="L690" s="929" t="s">
        <v>1322</v>
      </c>
      <c r="M690" s="21">
        <v>42608</v>
      </c>
      <c r="N690" s="926" t="s">
        <v>1323</v>
      </c>
      <c r="O690" s="927">
        <v>38104</v>
      </c>
      <c r="P690" s="892">
        <v>700</v>
      </c>
      <c r="Q690" s="196"/>
      <c r="R690" s="1002"/>
      <c r="S690" s="196"/>
      <c r="T690" s="533"/>
      <c r="U690" s="545" t="s">
        <v>1324</v>
      </c>
      <c r="V690" s="544"/>
      <c r="Y690" s="531"/>
    </row>
    <row r="691" spans="1:25" ht="36.75" customHeight="1" x14ac:dyDescent="0.25">
      <c r="A691" s="186">
        <v>1819</v>
      </c>
      <c r="B691" s="186"/>
      <c r="C691" s="186" t="s">
        <v>1321</v>
      </c>
      <c r="D691" s="186" t="s">
        <v>143</v>
      </c>
      <c r="E691" s="1156" t="s">
        <v>189</v>
      </c>
      <c r="F691" s="718">
        <v>44966</v>
      </c>
      <c r="G691" s="719">
        <v>0.375</v>
      </c>
      <c r="H691" s="710">
        <v>44975</v>
      </c>
      <c r="I691" s="711">
        <v>0.79166666666666663</v>
      </c>
      <c r="J691" s="728" t="s">
        <v>2058</v>
      </c>
      <c r="K691" s="710">
        <v>27061</v>
      </c>
      <c r="L691" s="929">
        <v>4185006</v>
      </c>
      <c r="M691" s="21">
        <v>42608</v>
      </c>
      <c r="N691" s="926" t="s">
        <v>1323</v>
      </c>
      <c r="O691" s="927">
        <v>38104</v>
      </c>
      <c r="P691" s="892">
        <v>700</v>
      </c>
      <c r="Q691" s="196"/>
      <c r="R691" s="1002"/>
      <c r="S691" s="196"/>
      <c r="T691" s="533"/>
      <c r="V691" s="544"/>
      <c r="Y691" s="531"/>
    </row>
    <row r="692" spans="1:25" ht="36.75" customHeight="1" x14ac:dyDescent="0.25">
      <c r="A692" s="186">
        <v>1530</v>
      </c>
      <c r="B692" s="186"/>
      <c r="C692" s="186" t="s">
        <v>1321</v>
      </c>
      <c r="D692" s="186" t="s">
        <v>193</v>
      </c>
      <c r="E692" s="1156" t="s">
        <v>23</v>
      </c>
      <c r="F692" s="718">
        <v>44882</v>
      </c>
      <c r="G692" s="719">
        <v>0.5</v>
      </c>
      <c r="H692" s="710">
        <v>44891</v>
      </c>
      <c r="I692" s="711">
        <v>0.79166666666666663</v>
      </c>
      <c r="J692" s="728" t="s">
        <v>2310</v>
      </c>
      <c r="K692" s="710">
        <v>27061</v>
      </c>
      <c r="L692" s="936">
        <v>4185006</v>
      </c>
      <c r="M692" s="21">
        <v>42608</v>
      </c>
      <c r="N692" s="926" t="s">
        <v>1323</v>
      </c>
      <c r="O692" s="927">
        <v>38104</v>
      </c>
      <c r="P692" s="892">
        <v>600</v>
      </c>
      <c r="Q692" s="196"/>
      <c r="R692" s="1002"/>
      <c r="S692" s="196"/>
      <c r="T692" s="533"/>
      <c r="V692" s="544"/>
      <c r="W692" s="599"/>
      <c r="Y692" s="531"/>
    </row>
    <row r="693" spans="1:25" ht="36.75" hidden="1" customHeight="1" x14ac:dyDescent="0.25">
      <c r="A693" s="18">
        <v>720</v>
      </c>
      <c r="B693" s="4"/>
      <c r="C693" s="186" t="s">
        <v>1321</v>
      </c>
      <c r="D693" s="4" t="s">
        <v>412</v>
      </c>
      <c r="E693" s="1156" t="s">
        <v>342</v>
      </c>
      <c r="F693" s="725">
        <v>44642</v>
      </c>
      <c r="G693" s="744">
        <v>0.5</v>
      </c>
      <c r="H693" s="725">
        <v>44654</v>
      </c>
      <c r="I693" s="744">
        <v>0.33333333333333331</v>
      </c>
      <c r="J693" s="730"/>
      <c r="K693" s="744"/>
      <c r="L693" s="4"/>
      <c r="N693" s="934"/>
      <c r="O693" s="920"/>
      <c r="Q693" s="908"/>
      <c r="R693" s="1073"/>
      <c r="S693" s="908"/>
      <c r="T693" s="550"/>
      <c r="V693" s="550" t="s">
        <v>3492</v>
      </c>
      <c r="Y693" s="531"/>
    </row>
    <row r="694" spans="1:25" ht="36.75" hidden="1" customHeight="1" x14ac:dyDescent="0.25">
      <c r="A694" s="799">
        <v>710</v>
      </c>
      <c r="B694" s="799"/>
      <c r="C694" s="799" t="s">
        <v>3559</v>
      </c>
      <c r="D694" s="799" t="s">
        <v>412</v>
      </c>
      <c r="E694" s="1165" t="s">
        <v>342</v>
      </c>
      <c r="F694" s="807">
        <v>44635</v>
      </c>
      <c r="G694" s="806">
        <v>0.5</v>
      </c>
      <c r="H694" s="807">
        <v>44642</v>
      </c>
      <c r="I694" s="806">
        <v>0.5</v>
      </c>
      <c r="J694" s="730" t="s">
        <v>2695</v>
      </c>
      <c r="K694" s="769"/>
      <c r="L694" s="799"/>
      <c r="N694" s="940"/>
      <c r="O694" s="938"/>
      <c r="P694" s="1122"/>
      <c r="Q694" s="915"/>
      <c r="R694" s="1118"/>
      <c r="S694" s="915"/>
      <c r="T694" s="668"/>
      <c r="V694" s="668"/>
      <c r="Y694" s="531"/>
    </row>
    <row r="695" spans="1:25" ht="43.5" hidden="1" customHeight="1" x14ac:dyDescent="0.25">
      <c r="A695" s="809">
        <v>436</v>
      </c>
      <c r="B695" s="809"/>
      <c r="C695" s="809" t="s">
        <v>3559</v>
      </c>
      <c r="D695" s="809" t="s">
        <v>29</v>
      </c>
      <c r="E695" s="1159" t="s">
        <v>30</v>
      </c>
      <c r="F695" s="810">
        <v>44540</v>
      </c>
      <c r="G695" s="811">
        <v>0.375</v>
      </c>
      <c r="H695" s="810">
        <v>44560</v>
      </c>
      <c r="I695" s="811">
        <v>0.375</v>
      </c>
      <c r="J695" s="730"/>
      <c r="K695" s="769"/>
      <c r="L695" s="809"/>
      <c r="N695" s="940"/>
      <c r="O695" s="938"/>
      <c r="P695" s="1119"/>
      <c r="Q695" s="1120"/>
      <c r="R695" s="1121"/>
      <c r="S695" s="1120"/>
      <c r="T695" s="670"/>
      <c r="V695" s="670" t="s">
        <v>3492</v>
      </c>
      <c r="Y695" s="531"/>
    </row>
    <row r="696" spans="1:25" s="546" customFormat="1" ht="31.5" customHeight="1" x14ac:dyDescent="0.25">
      <c r="A696" s="186">
        <v>3638</v>
      </c>
      <c r="B696" s="186"/>
      <c r="C696" s="186" t="s">
        <v>2706</v>
      </c>
      <c r="D696" s="186" t="s">
        <v>35</v>
      </c>
      <c r="E696" s="1156" t="s">
        <v>48</v>
      </c>
      <c r="F696" s="718">
        <v>45236</v>
      </c>
      <c r="G696" s="719">
        <v>0.75</v>
      </c>
      <c r="H696" s="710">
        <v>45238</v>
      </c>
      <c r="I696" s="711">
        <v>0.66666666666666663</v>
      </c>
      <c r="J696" s="728" t="s">
        <v>330</v>
      </c>
      <c r="K696" s="710">
        <v>29826</v>
      </c>
      <c r="L696" s="936">
        <v>6837587</v>
      </c>
      <c r="M696" s="710">
        <v>44154</v>
      </c>
      <c r="N696" s="734" t="s">
        <v>2707</v>
      </c>
      <c r="O696" s="920">
        <v>41990</v>
      </c>
      <c r="P696" s="892">
        <v>100</v>
      </c>
      <c r="Q696" s="901">
        <v>40</v>
      </c>
      <c r="R696" s="1011"/>
      <c r="S696" s="884"/>
      <c r="T696" s="527" t="s">
        <v>4606</v>
      </c>
      <c r="U696" s="545"/>
      <c r="V696" s="550" t="s">
        <v>4642</v>
      </c>
      <c r="W696" s="156"/>
    </row>
    <row r="697" spans="1:25" s="546" customFormat="1" ht="53.25" customHeight="1" x14ac:dyDescent="0.25">
      <c r="A697" s="186">
        <v>1365</v>
      </c>
      <c r="B697" s="186"/>
      <c r="C697" s="186" t="s">
        <v>2706</v>
      </c>
      <c r="D697" s="186" t="s">
        <v>29</v>
      </c>
      <c r="E697" s="1156" t="s">
        <v>205</v>
      </c>
      <c r="F697" s="718">
        <v>44842</v>
      </c>
      <c r="G697" s="719">
        <v>0.4375</v>
      </c>
      <c r="H697" s="710">
        <v>44844</v>
      </c>
      <c r="I697" s="711">
        <v>0.4375</v>
      </c>
      <c r="J697" s="728" t="s">
        <v>1825</v>
      </c>
      <c r="K697" s="710">
        <v>29826</v>
      </c>
      <c r="L697" s="936">
        <v>6837587</v>
      </c>
      <c r="M697" s="710">
        <v>44154</v>
      </c>
      <c r="N697" s="734" t="s">
        <v>2707</v>
      </c>
      <c r="O697" s="920">
        <v>41990</v>
      </c>
      <c r="P697" s="892">
        <v>160</v>
      </c>
      <c r="Q697" s="908"/>
      <c r="R697" s="1008"/>
      <c r="S697" s="884"/>
      <c r="T697" s="527"/>
      <c r="U697" s="545"/>
      <c r="V697" s="527"/>
      <c r="W697" s="599"/>
    </row>
    <row r="698" spans="1:25" ht="28.5" hidden="1" customHeight="1" x14ac:dyDescent="0.25">
      <c r="A698" s="809">
        <v>706</v>
      </c>
      <c r="B698" s="809"/>
      <c r="C698" s="809" t="s">
        <v>3569</v>
      </c>
      <c r="D698" s="809" t="s">
        <v>35</v>
      </c>
      <c r="E698" s="1159" t="s">
        <v>119</v>
      </c>
      <c r="F698" s="810">
        <v>44632</v>
      </c>
      <c r="G698" s="811">
        <v>0.75</v>
      </c>
      <c r="H698" s="810">
        <v>44634</v>
      </c>
      <c r="I698" s="811">
        <v>0.75</v>
      </c>
      <c r="J698" s="730"/>
      <c r="K698" s="769"/>
      <c r="L698" s="809"/>
      <c r="N698" s="940"/>
      <c r="O698" s="938"/>
      <c r="Q698" s="1120"/>
      <c r="R698" s="1121"/>
      <c r="S698" s="1120"/>
      <c r="T698" s="670"/>
      <c r="V698" s="670"/>
      <c r="Y698" s="531"/>
    </row>
    <row r="699" spans="1:25" s="546" customFormat="1" ht="25.5" hidden="1" customHeight="1" x14ac:dyDescent="0.25">
      <c r="A699" s="3">
        <v>551</v>
      </c>
      <c r="B699" s="1"/>
      <c r="C699" s="1" t="s">
        <v>3642</v>
      </c>
      <c r="D699" s="3" t="s">
        <v>35</v>
      </c>
      <c r="E699" s="1158" t="s">
        <v>119</v>
      </c>
      <c r="F699" s="19">
        <v>44557</v>
      </c>
      <c r="G699" s="796">
        <v>0.45833333333333331</v>
      </c>
      <c r="H699" s="19">
        <v>44569</v>
      </c>
      <c r="I699" s="796">
        <v>0.45833333333333331</v>
      </c>
      <c r="J699" s="730"/>
      <c r="K699" s="796"/>
      <c r="L699" s="1"/>
      <c r="M699" s="19"/>
      <c r="N699" s="924"/>
      <c r="O699" s="208"/>
      <c r="P699" s="1043"/>
      <c r="Q699" s="1039"/>
      <c r="R699" s="1044"/>
      <c r="S699" s="1039"/>
      <c r="T699" s="555"/>
      <c r="U699" s="545"/>
      <c r="V699" s="531"/>
      <c r="W699" s="156"/>
    </row>
    <row r="700" spans="1:25" ht="28.5" hidden="1" customHeight="1" x14ac:dyDescent="0.25">
      <c r="A700" s="820">
        <v>347</v>
      </c>
      <c r="B700" s="820"/>
      <c r="C700" s="820" t="s">
        <v>3712</v>
      </c>
      <c r="D700" s="820" t="s">
        <v>22</v>
      </c>
      <c r="E700" s="1158" t="s">
        <v>3687</v>
      </c>
      <c r="F700" s="867">
        <v>44463</v>
      </c>
      <c r="G700" s="868">
        <v>0.375</v>
      </c>
      <c r="H700" s="867">
        <v>44467</v>
      </c>
      <c r="I700" s="868">
        <v>0.375</v>
      </c>
      <c r="J700" s="730">
        <v>4</v>
      </c>
      <c r="K700" s="796"/>
      <c r="L700" s="820"/>
      <c r="N700" s="924"/>
      <c r="O700" s="208"/>
      <c r="Q700" s="1151"/>
      <c r="R700" s="1152"/>
      <c r="S700" s="1151"/>
      <c r="T700" s="694"/>
      <c r="V700" s="694"/>
      <c r="Y700" s="531"/>
    </row>
    <row r="701" spans="1:25" s="546" customFormat="1" ht="25.5" hidden="1" customHeight="1" x14ac:dyDescent="0.25">
      <c r="A701" s="799">
        <v>356</v>
      </c>
      <c r="B701" s="799"/>
      <c r="C701" s="799" t="s">
        <v>3696</v>
      </c>
      <c r="D701" s="799" t="s">
        <v>22</v>
      </c>
      <c r="E701" s="1165" t="s">
        <v>3687</v>
      </c>
      <c r="F701" s="807">
        <v>44471</v>
      </c>
      <c r="G701" s="806">
        <v>0.375</v>
      </c>
      <c r="H701" s="807">
        <v>44485</v>
      </c>
      <c r="I701" s="806">
        <v>0.375</v>
      </c>
      <c r="J701" s="730"/>
      <c r="K701" s="720"/>
      <c r="L701" s="799"/>
      <c r="M701" s="19"/>
      <c r="N701" s="926"/>
      <c r="O701" s="927"/>
      <c r="P701" s="1122"/>
      <c r="Q701" s="915"/>
      <c r="R701" s="1118"/>
      <c r="S701" s="915"/>
      <c r="T701" s="668"/>
      <c r="U701" s="545"/>
      <c r="V701" s="668" t="s">
        <v>3492</v>
      </c>
      <c r="W701" s="156"/>
    </row>
    <row r="702" spans="1:25" s="546" customFormat="1" ht="25.5" customHeight="1" x14ac:dyDescent="0.25">
      <c r="A702" s="735">
        <v>2266</v>
      </c>
      <c r="B702" s="735"/>
      <c r="C702" s="735" t="s">
        <v>1494</v>
      </c>
      <c r="D702" s="735" t="s">
        <v>1495</v>
      </c>
      <c r="E702" s="1156" t="s">
        <v>284</v>
      </c>
      <c r="F702" s="741">
        <v>45026</v>
      </c>
      <c r="G702" s="740" t="s">
        <v>1496</v>
      </c>
      <c r="H702" s="741">
        <v>45043</v>
      </c>
      <c r="I702" s="740" t="s">
        <v>1496</v>
      </c>
      <c r="J702" s="751" t="s">
        <v>1497</v>
      </c>
      <c r="K702" s="741">
        <v>30063</v>
      </c>
      <c r="L702" s="929"/>
      <c r="M702" s="741"/>
      <c r="N702" s="933" t="s">
        <v>191</v>
      </c>
      <c r="O702" s="930">
        <v>42824</v>
      </c>
      <c r="P702" s="902">
        <v>1360</v>
      </c>
      <c r="Q702" s="890"/>
      <c r="R702" s="1068"/>
      <c r="S702" s="909"/>
      <c r="T702" s="592"/>
      <c r="U702" s="593"/>
      <c r="V702" s="592"/>
      <c r="W702" s="594"/>
    </row>
    <row r="703" spans="1:25" ht="28.5" hidden="1" customHeight="1" x14ac:dyDescent="0.25">
      <c r="A703" s="20">
        <v>2970</v>
      </c>
      <c r="B703" s="20"/>
      <c r="C703" s="20" t="s">
        <v>599</v>
      </c>
      <c r="D703" s="20" t="s">
        <v>412</v>
      </c>
      <c r="E703" s="1156" t="s">
        <v>184</v>
      </c>
      <c r="F703" s="21">
        <v>45125</v>
      </c>
      <c r="G703" s="729">
        <v>0.375</v>
      </c>
      <c r="H703" s="710">
        <v>45130</v>
      </c>
      <c r="I703" s="711">
        <v>0.94791666666666663</v>
      </c>
      <c r="J703" s="726" t="s">
        <v>336</v>
      </c>
      <c r="K703" s="19">
        <v>28125</v>
      </c>
      <c r="L703" s="921" t="s">
        <v>600</v>
      </c>
      <c r="N703" s="935">
        <v>780378400021</v>
      </c>
      <c r="O703" s="209">
        <v>38635</v>
      </c>
      <c r="P703" s="898"/>
      <c r="Q703" s="1003"/>
      <c r="R703" s="1004"/>
      <c r="S703" s="1003"/>
      <c r="T703" s="565"/>
      <c r="U703" s="564" t="s">
        <v>420</v>
      </c>
      <c r="V703" s="550"/>
      <c r="Y703" s="531"/>
    </row>
    <row r="704" spans="1:25" ht="28.5" hidden="1" customHeight="1" x14ac:dyDescent="0.25">
      <c r="A704" s="18">
        <v>624</v>
      </c>
      <c r="B704" s="4"/>
      <c r="C704" s="4" t="s">
        <v>3598</v>
      </c>
      <c r="D704" s="4" t="s">
        <v>22</v>
      </c>
      <c r="E704" s="1156" t="s">
        <v>603</v>
      </c>
      <c r="F704" s="725">
        <v>44612</v>
      </c>
      <c r="G704" s="744">
        <v>0.54166666666666663</v>
      </c>
      <c r="H704" s="725">
        <v>44616</v>
      </c>
      <c r="I704" s="744">
        <v>0.54166666666666663</v>
      </c>
      <c r="J704" s="730"/>
      <c r="K704" s="744"/>
      <c r="L704" s="4"/>
      <c r="N704" s="934"/>
      <c r="O704" s="920"/>
      <c r="P704" s="1122"/>
      <c r="Q704" s="908"/>
      <c r="R704" s="1073"/>
      <c r="S704" s="908"/>
      <c r="T704" s="550"/>
      <c r="V704" s="550"/>
      <c r="Y704" s="531"/>
    </row>
    <row r="705" spans="1:25" ht="18.75" customHeight="1" x14ac:dyDescent="0.25">
      <c r="A705" s="186">
        <v>3425</v>
      </c>
      <c r="B705" s="186"/>
      <c r="C705" s="4" t="s">
        <v>2751</v>
      </c>
      <c r="D705" s="4" t="s">
        <v>35</v>
      </c>
      <c r="E705" s="1156" t="s">
        <v>507</v>
      </c>
      <c r="F705" s="718">
        <v>45209</v>
      </c>
      <c r="G705" s="719">
        <v>0.70833333333333337</v>
      </c>
      <c r="H705" s="718">
        <v>45216</v>
      </c>
      <c r="I705" s="719">
        <v>0.70833333333333337</v>
      </c>
      <c r="J705" s="737" t="s">
        <v>85</v>
      </c>
      <c r="K705" s="710">
        <v>26286</v>
      </c>
      <c r="L705" s="936">
        <v>67618</v>
      </c>
      <c r="M705" s="21">
        <v>36379</v>
      </c>
      <c r="N705" s="186" t="s">
        <v>2752</v>
      </c>
      <c r="O705" s="927">
        <v>33934</v>
      </c>
      <c r="P705" s="892">
        <v>450</v>
      </c>
      <c r="Q705" s="908"/>
      <c r="R705" s="1011"/>
      <c r="S705" s="884"/>
      <c r="T705" s="527"/>
      <c r="U705" s="545" t="s">
        <v>2753</v>
      </c>
      <c r="V705" s="554"/>
      <c r="Y705" s="531"/>
    </row>
    <row r="706" spans="1:25" ht="18.75" customHeight="1" x14ac:dyDescent="0.25">
      <c r="A706" s="186">
        <v>1312</v>
      </c>
      <c r="B706" s="186"/>
      <c r="C706" s="4" t="s">
        <v>2751</v>
      </c>
      <c r="D706" s="4" t="s">
        <v>235</v>
      </c>
      <c r="E706" s="1156" t="s">
        <v>30</v>
      </c>
      <c r="F706" s="718">
        <v>44828</v>
      </c>
      <c r="G706" s="719">
        <v>0.75</v>
      </c>
      <c r="H706" s="718">
        <v>44836</v>
      </c>
      <c r="I706" s="719">
        <v>0.33333333333333331</v>
      </c>
      <c r="J706" s="737" t="s">
        <v>2250</v>
      </c>
      <c r="K706" s="710">
        <v>26286</v>
      </c>
      <c r="L706" s="936">
        <v>67618</v>
      </c>
      <c r="M706" s="21">
        <v>36379</v>
      </c>
      <c r="N706" s="186" t="s">
        <v>2752</v>
      </c>
      <c r="O706" s="927">
        <v>33934</v>
      </c>
      <c r="P706" s="892">
        <v>600</v>
      </c>
      <c r="Q706" s="908"/>
      <c r="R706" s="1008"/>
      <c r="S706" s="884"/>
      <c r="T706" s="527"/>
      <c r="U706" s="545" t="s">
        <v>2753</v>
      </c>
      <c r="V706" s="554"/>
      <c r="Y706" s="531"/>
    </row>
    <row r="707" spans="1:25" ht="18.75" hidden="1" customHeight="1" x14ac:dyDescent="0.25">
      <c r="A707" s="799">
        <v>610</v>
      </c>
      <c r="B707" s="799"/>
      <c r="C707" s="799" t="s">
        <v>3612</v>
      </c>
      <c r="D707" s="799" t="s">
        <v>29</v>
      </c>
      <c r="E707" s="1165" t="s">
        <v>30</v>
      </c>
      <c r="F707" s="807">
        <v>44599</v>
      </c>
      <c r="G707" s="806">
        <v>0.79166666666666663</v>
      </c>
      <c r="H707" s="807">
        <v>44609</v>
      </c>
      <c r="I707" s="806">
        <v>0.79166666666666663</v>
      </c>
      <c r="J707" s="730"/>
      <c r="K707" s="720"/>
      <c r="L707" s="799"/>
      <c r="N707" s="926"/>
      <c r="O707" s="927"/>
      <c r="P707" s="1107"/>
      <c r="Q707" s="915"/>
      <c r="R707" s="1118"/>
      <c r="S707" s="915"/>
      <c r="T707" s="668"/>
      <c r="V707" s="668"/>
      <c r="Y707" s="531"/>
    </row>
    <row r="708" spans="1:25" ht="18.75" hidden="1" customHeight="1" x14ac:dyDescent="0.25">
      <c r="A708" s="820">
        <v>345</v>
      </c>
      <c r="B708" s="820">
        <v>93148591</v>
      </c>
      <c r="C708" s="820" t="s">
        <v>3713</v>
      </c>
      <c r="D708" s="820" t="s">
        <v>412</v>
      </c>
      <c r="E708" s="1158" t="s">
        <v>60</v>
      </c>
      <c r="F708" s="867">
        <v>44462</v>
      </c>
      <c r="G708" s="868">
        <v>0.5</v>
      </c>
      <c r="H708" s="867">
        <v>44465</v>
      </c>
      <c r="I708" s="868">
        <v>0.5</v>
      </c>
      <c r="J708" s="730">
        <v>3</v>
      </c>
      <c r="K708" s="796"/>
      <c r="L708" s="820"/>
      <c r="N708" s="924"/>
      <c r="O708" s="208"/>
      <c r="P708" s="1153"/>
      <c r="Q708" s="1151"/>
      <c r="R708" s="1152"/>
      <c r="S708" s="1151"/>
      <c r="T708" s="694"/>
      <c r="V708" s="694"/>
      <c r="Y708" s="531"/>
    </row>
    <row r="709" spans="1:25" ht="18.75" customHeight="1" x14ac:dyDescent="0.25">
      <c r="A709" s="186">
        <v>3662</v>
      </c>
      <c r="B709" s="186"/>
      <c r="C709" s="186" t="s">
        <v>4293</v>
      </c>
      <c r="D709" s="186" t="s">
        <v>4053</v>
      </c>
      <c r="E709" s="1156" t="s">
        <v>84</v>
      </c>
      <c r="F709" s="710">
        <v>45242</v>
      </c>
      <c r="G709" s="711">
        <v>0.86111111111111116</v>
      </c>
      <c r="H709" s="710">
        <v>45245</v>
      </c>
      <c r="I709" s="711">
        <v>0.41666666666666669</v>
      </c>
      <c r="J709" s="728" t="s">
        <v>449</v>
      </c>
      <c r="K709" s="710">
        <v>34212</v>
      </c>
      <c r="L709" s="734" t="s">
        <v>1708</v>
      </c>
      <c r="M709" s="21"/>
      <c r="N709" s="734" t="s">
        <v>1709</v>
      </c>
      <c r="O709" s="920">
        <v>41947</v>
      </c>
      <c r="P709" s="892">
        <v>270</v>
      </c>
      <c r="Q709" s="196"/>
      <c r="R709" s="1002"/>
      <c r="S709" s="196"/>
      <c r="T709" s="579"/>
      <c r="V709" s="544" t="s">
        <v>4680</v>
      </c>
      <c r="Y709" s="531"/>
    </row>
    <row r="710" spans="1:25" s="546" customFormat="1" ht="18.75" customHeight="1" x14ac:dyDescent="0.25">
      <c r="A710" s="186">
        <v>3415</v>
      </c>
      <c r="B710" s="186"/>
      <c r="C710" s="186" t="s">
        <v>4293</v>
      </c>
      <c r="D710" s="186" t="s">
        <v>4053</v>
      </c>
      <c r="E710" s="1156" t="s">
        <v>4170</v>
      </c>
      <c r="F710" s="710">
        <v>45208</v>
      </c>
      <c r="G710" s="711">
        <v>0.41666666666666669</v>
      </c>
      <c r="H710" s="710">
        <v>45215</v>
      </c>
      <c r="I710" s="711">
        <v>0.41666666666666669</v>
      </c>
      <c r="J710" s="713" t="s">
        <v>399</v>
      </c>
      <c r="K710" s="710">
        <v>34212</v>
      </c>
      <c r="L710" s="734" t="s">
        <v>1708</v>
      </c>
      <c r="M710" s="21"/>
      <c r="N710" s="734" t="s">
        <v>1709</v>
      </c>
      <c r="O710" s="920">
        <v>41947</v>
      </c>
      <c r="P710" s="898"/>
      <c r="Q710" s="1022"/>
      <c r="R710" s="1023"/>
      <c r="S710" s="1022"/>
      <c r="T710" s="624"/>
      <c r="U710" s="545"/>
      <c r="V710" s="544"/>
      <c r="W710" s="156"/>
      <c r="Y710" s="547"/>
    </row>
    <row r="711" spans="1:25" s="546" customFormat="1" ht="18.75" hidden="1" customHeight="1" x14ac:dyDescent="0.25">
      <c r="A711" s="186">
        <v>1423</v>
      </c>
      <c r="B711" s="186"/>
      <c r="C711" s="186" t="s">
        <v>2645</v>
      </c>
      <c r="D711" s="186" t="s">
        <v>193</v>
      </c>
      <c r="E711" s="1156" t="s">
        <v>161</v>
      </c>
      <c r="F711" s="710">
        <v>44861</v>
      </c>
      <c r="G711" s="711">
        <v>0.33333333333333331</v>
      </c>
      <c r="H711" s="710">
        <v>44865</v>
      </c>
      <c r="I711" s="711">
        <v>0.41666666666666669</v>
      </c>
      <c r="J711" s="728">
        <v>4</v>
      </c>
      <c r="K711" s="710">
        <v>26445</v>
      </c>
      <c r="L711" s="18">
        <v>6762299</v>
      </c>
      <c r="M711" s="21">
        <v>40025</v>
      </c>
      <c r="N711" s="926">
        <v>30369102239</v>
      </c>
      <c r="O711" s="927">
        <v>38258</v>
      </c>
      <c r="P711" s="892">
        <v>240</v>
      </c>
      <c r="Q711" s="196"/>
      <c r="R711" s="1002"/>
      <c r="S711" s="884"/>
      <c r="T711" s="527"/>
      <c r="U711" s="564"/>
      <c r="V711" s="554"/>
      <c r="W711" s="599"/>
      <c r="Y711" s="547"/>
    </row>
    <row r="712" spans="1:25" ht="23.25" hidden="1" customHeight="1" x14ac:dyDescent="0.25">
      <c r="A712" s="809">
        <v>724</v>
      </c>
      <c r="B712" s="809"/>
      <c r="C712" s="186" t="s">
        <v>2645</v>
      </c>
      <c r="D712" s="809" t="s">
        <v>22</v>
      </c>
      <c r="E712" s="1159" t="s">
        <v>23</v>
      </c>
      <c r="F712" s="810">
        <v>44653</v>
      </c>
      <c r="G712" s="811">
        <v>0.5</v>
      </c>
      <c r="H712" s="810">
        <v>44661</v>
      </c>
      <c r="I712" s="811">
        <v>0.5</v>
      </c>
      <c r="J712" s="730"/>
      <c r="K712" s="769"/>
      <c r="L712" s="809"/>
      <c r="M712" s="810"/>
      <c r="N712" s="960"/>
      <c r="O712" s="961"/>
      <c r="Q712" s="1120"/>
      <c r="R712" s="1121"/>
      <c r="S712" s="1120"/>
      <c r="T712" s="670"/>
      <c r="V712" s="670" t="s">
        <v>3492</v>
      </c>
      <c r="Y712" s="531"/>
    </row>
    <row r="713" spans="1:25" ht="27.75" hidden="1" customHeight="1" x14ac:dyDescent="0.25">
      <c r="A713" s="4">
        <v>718</v>
      </c>
      <c r="B713" s="4"/>
      <c r="C713" s="186" t="s">
        <v>2645</v>
      </c>
      <c r="D713" s="4" t="s">
        <v>22</v>
      </c>
      <c r="E713" s="1156" t="s">
        <v>23</v>
      </c>
      <c r="F713" s="725">
        <v>44646</v>
      </c>
      <c r="G713" s="744">
        <v>0.5</v>
      </c>
      <c r="H713" s="725">
        <v>44653</v>
      </c>
      <c r="I713" s="744">
        <v>0.5</v>
      </c>
      <c r="J713" s="730"/>
      <c r="K713" s="744"/>
      <c r="L713" s="4"/>
      <c r="N713" s="934"/>
      <c r="O713" s="920"/>
      <c r="P713" s="1122"/>
      <c r="Q713" s="908"/>
      <c r="R713" s="1073"/>
      <c r="S713" s="908"/>
      <c r="T713" s="550"/>
      <c r="V713" s="550" t="s">
        <v>3492</v>
      </c>
      <c r="Y713" s="531"/>
    </row>
    <row r="714" spans="1:25" ht="26.25" customHeight="1" x14ac:dyDescent="0.25">
      <c r="A714" s="20">
        <v>3855</v>
      </c>
      <c r="B714" s="3"/>
      <c r="C714" s="3" t="s">
        <v>4909</v>
      </c>
      <c r="D714" s="3" t="s">
        <v>235</v>
      </c>
      <c r="E714" s="1159" t="s">
        <v>236</v>
      </c>
      <c r="F714" s="714">
        <v>45279</v>
      </c>
      <c r="G714" s="715">
        <v>0.52083333333333337</v>
      </c>
      <c r="H714" s="714">
        <v>45294</v>
      </c>
      <c r="I714" s="715">
        <v>0.52083333333333337</v>
      </c>
      <c r="J714" s="755" t="s">
        <v>231</v>
      </c>
      <c r="K714" s="19">
        <v>29317</v>
      </c>
      <c r="L714" s="921" t="s">
        <v>4910</v>
      </c>
      <c r="M714" s="19">
        <v>39533</v>
      </c>
      <c r="N714" s="923" t="s">
        <v>4911</v>
      </c>
      <c r="O714" s="209">
        <v>42934</v>
      </c>
      <c r="P714" s="889" t="s">
        <v>4914</v>
      </c>
      <c r="Q714" s="907"/>
      <c r="R714" s="1008"/>
      <c r="S714" s="884"/>
      <c r="T714" s="527"/>
      <c r="U714" s="564" t="s">
        <v>4912</v>
      </c>
      <c r="V714" s="527"/>
      <c r="Y714" s="531"/>
    </row>
    <row r="715" spans="1:25" ht="27.75" customHeight="1" x14ac:dyDescent="0.25">
      <c r="A715" s="186">
        <v>5645</v>
      </c>
      <c r="B715" s="186"/>
      <c r="C715" s="20" t="s">
        <v>7793</v>
      </c>
      <c r="D715" s="186" t="s">
        <v>412</v>
      </c>
      <c r="E715" s="1156" t="s">
        <v>153</v>
      </c>
      <c r="F715" s="710">
        <v>45606</v>
      </c>
      <c r="G715" s="711">
        <v>0.83333333333333337</v>
      </c>
      <c r="H715" s="710">
        <v>45620</v>
      </c>
      <c r="I715" s="711">
        <v>0.41666666666666669</v>
      </c>
      <c r="J715" s="728" t="s">
        <v>5260</v>
      </c>
      <c r="K715" s="710">
        <v>38301</v>
      </c>
      <c r="L715" s="734" t="s">
        <v>7794</v>
      </c>
      <c r="M715" s="21">
        <v>44428</v>
      </c>
      <c r="N715" s="734" t="s">
        <v>7795</v>
      </c>
      <c r="O715" s="920">
        <v>44971</v>
      </c>
      <c r="P715" s="892" t="s">
        <v>5956</v>
      </c>
      <c r="Q715" s="884"/>
      <c r="R715" s="1008"/>
      <c r="S715" s="884"/>
      <c r="T715" s="527"/>
      <c r="U715" s="545" t="s">
        <v>378</v>
      </c>
      <c r="V715" s="550"/>
      <c r="Y715" s="531"/>
    </row>
    <row r="716" spans="1:25" ht="18.75" customHeight="1" x14ac:dyDescent="0.25">
      <c r="A716" s="186">
        <v>5645</v>
      </c>
      <c r="B716" s="186"/>
      <c r="C716" s="20" t="s">
        <v>7796</v>
      </c>
      <c r="D716" s="186" t="s">
        <v>412</v>
      </c>
      <c r="E716" s="1156" t="s">
        <v>153</v>
      </c>
      <c r="F716" s="710">
        <v>45606</v>
      </c>
      <c r="G716" s="711">
        <v>0.83333333333333337</v>
      </c>
      <c r="H716" s="710">
        <v>45620</v>
      </c>
      <c r="I716" s="711">
        <v>0.41666666666666669</v>
      </c>
      <c r="J716" s="713" t="s">
        <v>5260</v>
      </c>
      <c r="K716" s="710">
        <v>27914</v>
      </c>
      <c r="L716" s="734"/>
      <c r="M716" s="21"/>
      <c r="N716" s="734" t="s">
        <v>5561</v>
      </c>
      <c r="O716" s="920">
        <v>37278</v>
      </c>
      <c r="P716" s="898"/>
      <c r="Q716" s="1003"/>
      <c r="R716" s="1004"/>
      <c r="S716" s="1003"/>
      <c r="T716" s="565"/>
      <c r="V716" s="550"/>
      <c r="W716" s="618"/>
    </row>
    <row r="717" spans="1:25" s="546" customFormat="1" ht="30" hidden="1" customHeight="1" x14ac:dyDescent="0.25">
      <c r="A717" s="20">
        <v>445</v>
      </c>
      <c r="B717" s="20"/>
      <c r="C717" s="20" t="s">
        <v>3635</v>
      </c>
      <c r="D717" s="20" t="s">
        <v>412</v>
      </c>
      <c r="E717" s="1158" t="s">
        <v>131</v>
      </c>
      <c r="F717" s="21">
        <v>44552</v>
      </c>
      <c r="G717" s="821">
        <v>0.54375000000000007</v>
      </c>
      <c r="H717" s="21">
        <v>44575</v>
      </c>
      <c r="I717" s="821">
        <v>0.5625</v>
      </c>
      <c r="J717" s="730"/>
      <c r="K717" s="821"/>
      <c r="L717" s="20"/>
      <c r="M717" s="21"/>
      <c r="N717" s="924"/>
      <c r="O717" s="208"/>
      <c r="P717" s="1119"/>
      <c r="Q717" s="907"/>
      <c r="R717" s="1020"/>
      <c r="S717" s="1698"/>
      <c r="T717" s="544"/>
      <c r="U717" s="545"/>
      <c r="V717" s="544"/>
      <c r="W717" s="156"/>
    </row>
    <row r="718" spans="1:25" s="546" customFormat="1" ht="18.75" hidden="1" customHeight="1" x14ac:dyDescent="0.25">
      <c r="A718" s="20">
        <v>565</v>
      </c>
      <c r="B718" s="20"/>
      <c r="C718" s="20" t="s">
        <v>3634</v>
      </c>
      <c r="D718" s="20" t="s">
        <v>412</v>
      </c>
      <c r="E718" s="1158" t="s">
        <v>131</v>
      </c>
      <c r="F718" s="21">
        <v>44575</v>
      </c>
      <c r="G718" s="821">
        <v>0.54166666666666663</v>
      </c>
      <c r="H718" s="21">
        <v>44577</v>
      </c>
      <c r="I718" s="821">
        <v>0.54166666666666663</v>
      </c>
      <c r="J718" s="730"/>
      <c r="K718" s="821"/>
      <c r="L718" s="20"/>
      <c r="M718" s="21"/>
      <c r="N718" s="924"/>
      <c r="O718" s="208"/>
      <c r="P718" s="1107"/>
      <c r="Q718" s="907"/>
      <c r="R718" s="1020"/>
      <c r="S718" s="907"/>
      <c r="T718" s="544"/>
      <c r="U718" s="545"/>
      <c r="V718" s="544"/>
      <c r="W718" s="156"/>
    </row>
    <row r="719" spans="1:25" s="546" customFormat="1" ht="18.75" hidden="1" customHeight="1" x14ac:dyDescent="0.25">
      <c r="A719" s="799">
        <v>132</v>
      </c>
      <c r="B719" s="799" t="s">
        <v>1419</v>
      </c>
      <c r="C719" s="799" t="s">
        <v>3745</v>
      </c>
      <c r="D719" s="799" t="s">
        <v>412</v>
      </c>
      <c r="E719" s="1165" t="s">
        <v>131</v>
      </c>
      <c r="F719" s="807">
        <v>44419</v>
      </c>
      <c r="G719" s="806">
        <v>0.73611111111111116</v>
      </c>
      <c r="H719" s="807">
        <v>44433</v>
      </c>
      <c r="I719" s="806">
        <v>0.73611111111111116</v>
      </c>
      <c r="J719" s="730">
        <v>14</v>
      </c>
      <c r="K719" s="720"/>
      <c r="L719" s="799"/>
      <c r="M719" s="19"/>
      <c r="N719" s="926"/>
      <c r="O719" s="927"/>
      <c r="P719" s="1122"/>
      <c r="Q719" s="915"/>
      <c r="R719" s="1118"/>
      <c r="S719" s="915"/>
      <c r="T719" s="668"/>
      <c r="U719" s="545"/>
      <c r="V719" s="668" t="s">
        <v>3492</v>
      </c>
      <c r="W719" s="156"/>
    </row>
    <row r="720" spans="1:25" s="546" customFormat="1" ht="32.25" customHeight="1" x14ac:dyDescent="0.25">
      <c r="A720" s="4">
        <v>3671</v>
      </c>
      <c r="B720" s="186"/>
      <c r="C720" s="186" t="s">
        <v>4681</v>
      </c>
      <c r="D720" s="186" t="s">
        <v>94</v>
      </c>
      <c r="E720" s="1156" t="s">
        <v>1053</v>
      </c>
      <c r="F720" s="710">
        <v>45245</v>
      </c>
      <c r="G720" s="711">
        <v>0.58333333333333337</v>
      </c>
      <c r="H720" s="710">
        <v>45250</v>
      </c>
      <c r="I720" s="711">
        <v>0.58333333333333337</v>
      </c>
      <c r="J720" s="728" t="s">
        <v>277</v>
      </c>
      <c r="K720" s="725">
        <v>32662</v>
      </c>
      <c r="L720" s="929" t="s">
        <v>4682</v>
      </c>
      <c r="M720" s="19">
        <v>45027</v>
      </c>
      <c r="N720" s="929" t="s">
        <v>4683</v>
      </c>
      <c r="O720" s="932">
        <v>44137</v>
      </c>
      <c r="P720" s="892" t="s">
        <v>4654</v>
      </c>
      <c r="Q720" s="196"/>
      <c r="R720" s="1002"/>
      <c r="S720" s="196"/>
      <c r="T720" s="609"/>
      <c r="U720" s="545" t="s">
        <v>4684</v>
      </c>
      <c r="V720" s="555"/>
      <c r="W720" s="156"/>
    </row>
    <row r="721" spans="1:23" s="546" customFormat="1" ht="32.25" customHeight="1" x14ac:dyDescent="0.25">
      <c r="A721" s="186">
        <v>1713</v>
      </c>
      <c r="B721" s="186">
        <v>53428305</v>
      </c>
      <c r="C721" s="186" t="s">
        <v>2297</v>
      </c>
      <c r="D721" s="186" t="s">
        <v>59</v>
      </c>
      <c r="E721" s="1156" t="s">
        <v>243</v>
      </c>
      <c r="F721" s="710">
        <v>44930</v>
      </c>
      <c r="G721" s="711">
        <v>0.46111111111111108</v>
      </c>
      <c r="H721" s="710">
        <v>44937</v>
      </c>
      <c r="I721" s="711">
        <v>0.46111111111111108</v>
      </c>
      <c r="J721" s="713" t="s">
        <v>1980</v>
      </c>
      <c r="K721" s="710">
        <v>32570</v>
      </c>
      <c r="L721" s="929">
        <v>6883141</v>
      </c>
      <c r="M721" s="21">
        <v>42189</v>
      </c>
      <c r="N721" s="934" t="s">
        <v>2298</v>
      </c>
      <c r="O721" s="920">
        <v>39412</v>
      </c>
      <c r="P721" s="898"/>
      <c r="Q721" s="1022"/>
      <c r="R721" s="1023"/>
      <c r="S721" s="1022"/>
      <c r="T721" s="568"/>
      <c r="U721" s="545"/>
      <c r="V721" s="544"/>
      <c r="W721" s="156"/>
    </row>
    <row r="722" spans="1:23" s="546" customFormat="1" ht="32.25" customHeight="1" x14ac:dyDescent="0.25">
      <c r="A722" s="735">
        <v>2371</v>
      </c>
      <c r="B722" s="735">
        <v>95403383</v>
      </c>
      <c r="C722" s="735" t="s">
        <v>1485</v>
      </c>
      <c r="D722" s="735" t="s">
        <v>35</v>
      </c>
      <c r="E722" s="1156" t="s">
        <v>119</v>
      </c>
      <c r="F722" s="741">
        <v>45042</v>
      </c>
      <c r="G722" s="740">
        <v>0.40625</v>
      </c>
      <c r="H722" s="741">
        <v>45045</v>
      </c>
      <c r="I722" s="740">
        <v>0.40625</v>
      </c>
      <c r="J722" s="717"/>
      <c r="K722" s="741">
        <v>24848</v>
      </c>
      <c r="L722" s="929" t="s">
        <v>1486</v>
      </c>
      <c r="M722" s="741">
        <v>44216</v>
      </c>
      <c r="N722" s="933" t="s">
        <v>1487</v>
      </c>
      <c r="O722" s="930">
        <v>44667</v>
      </c>
      <c r="P722" s="904"/>
      <c r="Q722" s="1035"/>
      <c r="R722" s="1036"/>
      <c r="S722" s="1035"/>
      <c r="T722" s="596"/>
      <c r="U722" s="593" t="s">
        <v>1488</v>
      </c>
      <c r="V722" s="592"/>
      <c r="W722" s="594"/>
    </row>
    <row r="723" spans="1:23" s="546" customFormat="1" ht="32.25" customHeight="1" x14ac:dyDescent="0.25">
      <c r="A723" s="1267">
        <v>6177</v>
      </c>
      <c r="B723" s="186"/>
      <c r="C723" s="186" t="s">
        <v>1781</v>
      </c>
      <c r="D723" s="186" t="s">
        <v>35</v>
      </c>
      <c r="E723" s="1156" t="s">
        <v>126</v>
      </c>
      <c r="F723" s="710">
        <v>45457</v>
      </c>
      <c r="G723" s="711">
        <v>0.46875</v>
      </c>
      <c r="H723" s="710">
        <v>45466</v>
      </c>
      <c r="I723" s="711">
        <v>0.54166666666666663</v>
      </c>
      <c r="J723" s="728" t="s">
        <v>622</v>
      </c>
      <c r="K723" s="710">
        <v>31981</v>
      </c>
      <c r="L723" s="734" t="s">
        <v>1783</v>
      </c>
      <c r="M723" s="21"/>
      <c r="N723" s="734" t="s">
        <v>1784</v>
      </c>
      <c r="O723" s="920">
        <v>43535</v>
      </c>
      <c r="P723" s="892" t="s">
        <v>6803</v>
      </c>
      <c r="Q723" s="901" t="s">
        <v>6802</v>
      </c>
      <c r="R723" s="1017"/>
      <c r="S723" s="196"/>
      <c r="T723" s="579"/>
      <c r="U723" s="545" t="s">
        <v>3972</v>
      </c>
      <c r="V723" s="544"/>
      <c r="W723" s="156"/>
    </row>
    <row r="724" spans="1:23" ht="18.75" customHeight="1" x14ac:dyDescent="0.25">
      <c r="A724" s="186">
        <v>4635</v>
      </c>
      <c r="B724" s="186"/>
      <c r="C724" s="186" t="s">
        <v>1781</v>
      </c>
      <c r="D724" s="186" t="s">
        <v>35</v>
      </c>
      <c r="E724" s="1156" t="s">
        <v>126</v>
      </c>
      <c r="F724" s="710">
        <v>45401</v>
      </c>
      <c r="G724" s="711">
        <v>0.9375</v>
      </c>
      <c r="H724" s="710">
        <v>45417</v>
      </c>
      <c r="I724" s="711">
        <v>0.9375</v>
      </c>
      <c r="J724" s="728" t="s">
        <v>154</v>
      </c>
      <c r="K724" s="710">
        <v>31981</v>
      </c>
      <c r="L724" s="734" t="s">
        <v>1783</v>
      </c>
      <c r="M724" s="21"/>
      <c r="N724" s="734" t="s">
        <v>1784</v>
      </c>
      <c r="O724" s="920">
        <v>43535</v>
      </c>
      <c r="P724" s="892" t="s">
        <v>6288</v>
      </c>
      <c r="Q724" s="196"/>
      <c r="R724" s="1017"/>
      <c r="S724" s="196"/>
      <c r="T724" s="579"/>
      <c r="U724" s="545" t="s">
        <v>3972</v>
      </c>
      <c r="V724" s="544"/>
    </row>
    <row r="725" spans="1:23" ht="30" customHeight="1" x14ac:dyDescent="0.25">
      <c r="A725" s="186">
        <v>3206</v>
      </c>
      <c r="B725" s="186"/>
      <c r="C725" s="186" t="s">
        <v>1781</v>
      </c>
      <c r="D725" s="186" t="s">
        <v>35</v>
      </c>
      <c r="E725" s="1156" t="s">
        <v>105</v>
      </c>
      <c r="F725" s="710">
        <v>45175</v>
      </c>
      <c r="G725" s="711">
        <v>0.79166666666666663</v>
      </c>
      <c r="H725" s="710">
        <v>45200</v>
      </c>
      <c r="I725" s="711">
        <v>0.54166666666666663</v>
      </c>
      <c r="J725" s="728" t="s">
        <v>4035</v>
      </c>
      <c r="K725" s="710">
        <v>31981</v>
      </c>
      <c r="L725" s="734" t="s">
        <v>1783</v>
      </c>
      <c r="M725" s="21"/>
      <c r="N725" s="734" t="s">
        <v>1784</v>
      </c>
      <c r="O725" s="920">
        <v>43535</v>
      </c>
      <c r="P725" s="892" t="s">
        <v>4038</v>
      </c>
      <c r="Q725" s="196"/>
      <c r="R725" s="1002"/>
      <c r="S725" s="196"/>
      <c r="T725" s="579"/>
      <c r="U725" s="545" t="s">
        <v>3972</v>
      </c>
      <c r="V725" s="544"/>
    </row>
    <row r="726" spans="1:23" ht="30" customHeight="1" x14ac:dyDescent="0.25">
      <c r="A726" s="186">
        <v>3183</v>
      </c>
      <c r="B726" s="186"/>
      <c r="C726" s="186" t="s">
        <v>1781</v>
      </c>
      <c r="D726" s="186" t="s">
        <v>22</v>
      </c>
      <c r="E726" s="1156" t="s">
        <v>364</v>
      </c>
      <c r="F726" s="725">
        <v>45170</v>
      </c>
      <c r="G726" s="720">
        <v>0.5</v>
      </c>
      <c r="H726" s="725">
        <v>45175</v>
      </c>
      <c r="I726" s="720">
        <v>0.79166666666666663</v>
      </c>
      <c r="J726" s="728" t="s">
        <v>336</v>
      </c>
      <c r="K726" s="710">
        <v>31981</v>
      </c>
      <c r="L726" s="734" t="s">
        <v>1783</v>
      </c>
      <c r="M726" s="21"/>
      <c r="N726" s="734" t="s">
        <v>1784</v>
      </c>
      <c r="O726" s="920">
        <v>43535</v>
      </c>
      <c r="P726" s="892"/>
      <c r="Q726" s="196"/>
      <c r="R726" s="1002"/>
      <c r="S726" s="196"/>
      <c r="T726" s="579"/>
      <c r="U726" s="545" t="s">
        <v>3972</v>
      </c>
      <c r="V726" s="544" t="s">
        <v>1479</v>
      </c>
    </row>
    <row r="727" spans="1:23" s="546" customFormat="1" ht="30" customHeight="1" x14ac:dyDescent="0.25">
      <c r="A727" s="186">
        <v>2156</v>
      </c>
      <c r="B727" s="186"/>
      <c r="C727" s="186" t="s">
        <v>1781</v>
      </c>
      <c r="D727" s="186" t="s">
        <v>22</v>
      </c>
      <c r="E727" s="1156" t="s">
        <v>603</v>
      </c>
      <c r="F727" s="725">
        <v>44995</v>
      </c>
      <c r="G727" s="720">
        <v>0.41666666666666669</v>
      </c>
      <c r="H727" s="725">
        <v>45002</v>
      </c>
      <c r="I727" s="720">
        <v>0.45833333333333331</v>
      </c>
      <c r="J727" s="728" t="s">
        <v>85</v>
      </c>
      <c r="K727" s="710" t="s">
        <v>1782</v>
      </c>
      <c r="L727" s="929" t="s">
        <v>1783</v>
      </c>
      <c r="M727" s="21"/>
      <c r="N727" s="734" t="s">
        <v>1784</v>
      </c>
      <c r="O727" s="920">
        <v>43535</v>
      </c>
      <c r="P727" s="892">
        <v>350</v>
      </c>
      <c r="Q727" s="196"/>
      <c r="R727" s="1002"/>
      <c r="S727" s="196"/>
      <c r="T727" s="579"/>
      <c r="U727" s="545"/>
      <c r="V727" s="544"/>
      <c r="W727" s="156"/>
    </row>
    <row r="728" spans="1:23" s="546" customFormat="1" ht="0.75" customHeight="1" x14ac:dyDescent="0.3">
      <c r="A728" s="186">
        <v>1711</v>
      </c>
      <c r="B728" s="754">
        <v>20506753</v>
      </c>
      <c r="C728" s="186" t="s">
        <v>1781</v>
      </c>
      <c r="D728" s="186" t="s">
        <v>22</v>
      </c>
      <c r="E728" s="1156" t="s">
        <v>23</v>
      </c>
      <c r="F728" s="718">
        <v>44930</v>
      </c>
      <c r="G728" s="719">
        <v>0.58333333333333337</v>
      </c>
      <c r="H728" s="718">
        <v>44935</v>
      </c>
      <c r="I728" s="719">
        <v>0.58333333333333337</v>
      </c>
      <c r="J728" s="737" t="s">
        <v>2300</v>
      </c>
      <c r="K728" s="710">
        <v>31981</v>
      </c>
      <c r="L728" s="929">
        <v>5924349</v>
      </c>
      <c r="M728" s="21"/>
      <c r="N728" s="926" t="s">
        <v>1784</v>
      </c>
      <c r="O728" s="927">
        <v>43535</v>
      </c>
      <c r="P728" s="1019" t="s">
        <v>2301</v>
      </c>
      <c r="Q728" s="194"/>
      <c r="R728" s="1017"/>
      <c r="S728" s="196">
        <v>0</v>
      </c>
      <c r="T728" s="568"/>
      <c r="U728" s="545"/>
      <c r="V728" s="544"/>
      <c r="W728" s="156"/>
    </row>
    <row r="729" spans="1:23" s="546" customFormat="1" ht="32.25" customHeight="1" x14ac:dyDescent="0.3">
      <c r="A729" s="186">
        <v>1628</v>
      </c>
      <c r="B729" s="754">
        <v>20506753</v>
      </c>
      <c r="C729" s="186" t="s">
        <v>1781</v>
      </c>
      <c r="D729" s="186" t="s">
        <v>22</v>
      </c>
      <c r="E729" s="1156" t="s">
        <v>23</v>
      </c>
      <c r="F729" s="718">
        <v>44910</v>
      </c>
      <c r="G729" s="719">
        <v>0.54166666666666663</v>
      </c>
      <c r="H729" s="718">
        <v>44930</v>
      </c>
      <c r="I729" s="719">
        <v>0.58333333333333337</v>
      </c>
      <c r="J729" s="737" t="s">
        <v>2342</v>
      </c>
      <c r="K729" s="710">
        <v>31981</v>
      </c>
      <c r="L729" s="929">
        <v>5924349</v>
      </c>
      <c r="M729" s="21"/>
      <c r="N729" s="926" t="s">
        <v>1784</v>
      </c>
      <c r="O729" s="927">
        <v>43535</v>
      </c>
      <c r="P729" s="1019">
        <v>1400</v>
      </c>
      <c r="Q729" s="196"/>
      <c r="R729" s="1017"/>
      <c r="S729" s="196">
        <v>0</v>
      </c>
      <c r="T729" s="568"/>
      <c r="U729" s="545"/>
      <c r="V729" s="544"/>
      <c r="W729" s="156"/>
    </row>
    <row r="730" spans="1:23" ht="30" customHeight="1" x14ac:dyDescent="0.25">
      <c r="A730" s="186">
        <v>1459</v>
      </c>
      <c r="B730" s="186"/>
      <c r="C730" s="186" t="s">
        <v>2598</v>
      </c>
      <c r="D730" s="186" t="s">
        <v>22</v>
      </c>
      <c r="E730" s="1156" t="s">
        <v>161</v>
      </c>
      <c r="F730" s="718">
        <v>44865</v>
      </c>
      <c r="G730" s="719">
        <v>0.8125</v>
      </c>
      <c r="H730" s="710">
        <v>44875</v>
      </c>
      <c r="I730" s="711">
        <v>0.8125</v>
      </c>
      <c r="J730" s="728">
        <v>10</v>
      </c>
      <c r="K730" s="710">
        <v>32399</v>
      </c>
      <c r="L730" s="936">
        <v>9251300</v>
      </c>
      <c r="M730" s="21">
        <v>41736</v>
      </c>
      <c r="N730" s="926" t="s">
        <v>2599</v>
      </c>
      <c r="O730" s="927">
        <v>44648</v>
      </c>
      <c r="P730" s="892">
        <v>600</v>
      </c>
      <c r="Q730" s="196"/>
      <c r="R730" s="1002"/>
      <c r="S730" s="196"/>
      <c r="T730" s="533"/>
      <c r="V730" s="544"/>
      <c r="W730" s="599"/>
    </row>
    <row r="731" spans="1:23" ht="30" customHeight="1" x14ac:dyDescent="0.25">
      <c r="A731" s="1267">
        <v>5571</v>
      </c>
      <c r="B731" s="186"/>
      <c r="C731" s="20" t="s">
        <v>7560</v>
      </c>
      <c r="D731" s="186" t="s">
        <v>94</v>
      </c>
      <c r="E731" s="1156" t="s">
        <v>276</v>
      </c>
      <c r="F731" s="710">
        <v>45592</v>
      </c>
      <c r="G731" s="711">
        <v>0.70833333333333337</v>
      </c>
      <c r="H731" s="710">
        <v>45592</v>
      </c>
      <c r="I731" s="711">
        <v>0.85416666666666663</v>
      </c>
      <c r="J731" s="728" t="s">
        <v>7266</v>
      </c>
      <c r="K731" s="710">
        <v>33687</v>
      </c>
      <c r="L731" s="734" t="s">
        <v>7561</v>
      </c>
      <c r="M731" s="21">
        <v>43383</v>
      </c>
      <c r="N731" s="734" t="s">
        <v>7562</v>
      </c>
      <c r="O731" s="920"/>
      <c r="P731" s="892" t="s">
        <v>1658</v>
      </c>
      <c r="Q731" s="884"/>
      <c r="R731" s="1008"/>
      <c r="S731" s="884"/>
      <c r="T731" s="527"/>
      <c r="U731" s="545" t="s">
        <v>7563</v>
      </c>
      <c r="V731" s="550"/>
    </row>
    <row r="732" spans="1:23" ht="30" customHeight="1" x14ac:dyDescent="0.25">
      <c r="A732" s="20">
        <v>4244</v>
      </c>
      <c r="B732" s="20"/>
      <c r="C732" s="20" t="s">
        <v>5577</v>
      </c>
      <c r="D732" s="20" t="s">
        <v>35</v>
      </c>
      <c r="E732" s="1156" t="s">
        <v>105</v>
      </c>
      <c r="F732" s="21">
        <v>45348</v>
      </c>
      <c r="G732" s="729">
        <v>0.5</v>
      </c>
      <c r="H732" s="21">
        <v>45351</v>
      </c>
      <c r="I732" s="722">
        <v>0.54166666666666663</v>
      </c>
      <c r="J732" s="730" t="s">
        <v>449</v>
      </c>
      <c r="K732" s="21">
        <v>21882</v>
      </c>
      <c r="L732" s="721" t="s">
        <v>5578</v>
      </c>
      <c r="M732" s="708">
        <v>41041</v>
      </c>
      <c r="N732" s="721" t="s">
        <v>5579</v>
      </c>
      <c r="O732" s="208">
        <v>28618</v>
      </c>
      <c r="P732" s="1019" t="s">
        <v>4841</v>
      </c>
      <c r="Q732" s="907"/>
      <c r="R732" s="1020"/>
      <c r="S732" s="907"/>
      <c r="T732" s="544"/>
      <c r="U732" s="551" t="s">
        <v>5580</v>
      </c>
      <c r="V732" s="544"/>
      <c r="W732" s="128"/>
    </row>
    <row r="733" spans="1:23" ht="30" customHeight="1" x14ac:dyDescent="0.25">
      <c r="A733" s="1267">
        <v>4867</v>
      </c>
      <c r="B733" s="186">
        <v>20824878</v>
      </c>
      <c r="C733" s="186" t="s">
        <v>6857</v>
      </c>
      <c r="D733" s="186" t="s">
        <v>137</v>
      </c>
      <c r="E733" s="1156" t="s">
        <v>6615</v>
      </c>
      <c r="F733" s="710">
        <v>45471</v>
      </c>
      <c r="G733" s="711">
        <v>0.53611111111111109</v>
      </c>
      <c r="H733" s="710">
        <v>45487</v>
      </c>
      <c r="I733" s="711">
        <v>0.5625</v>
      </c>
      <c r="J733" s="728" t="s">
        <v>154</v>
      </c>
      <c r="K733" s="710">
        <v>32030</v>
      </c>
      <c r="L733" s="734" t="s">
        <v>6858</v>
      </c>
      <c r="M733" s="710">
        <v>41669</v>
      </c>
      <c r="N733" s="734" t="s">
        <v>6859</v>
      </c>
      <c r="O733" s="920">
        <v>45036</v>
      </c>
      <c r="P733" s="892" t="s">
        <v>6860</v>
      </c>
      <c r="Q733" s="882"/>
      <c r="R733" s="1014"/>
      <c r="S733" s="882"/>
      <c r="T733" s="524"/>
      <c r="U733" s="558" t="s">
        <v>6623</v>
      </c>
      <c r="V733" s="544"/>
      <c r="W733" s="128"/>
    </row>
    <row r="734" spans="1:23" ht="30" customHeight="1" x14ac:dyDescent="0.25">
      <c r="A734" s="186">
        <v>4041</v>
      </c>
      <c r="B734" s="186">
        <v>20824878</v>
      </c>
      <c r="C734" s="186" t="s">
        <v>6857</v>
      </c>
      <c r="D734" s="186" t="s">
        <v>137</v>
      </c>
      <c r="E734" s="1156" t="s">
        <v>6615</v>
      </c>
      <c r="F734" s="710">
        <v>45471</v>
      </c>
      <c r="G734" s="711">
        <v>0.53611111111111109</v>
      </c>
      <c r="H734" s="710">
        <v>45487</v>
      </c>
      <c r="I734" s="711">
        <v>0.5625</v>
      </c>
      <c r="J734" s="728" t="s">
        <v>154</v>
      </c>
      <c r="K734" s="710">
        <v>32030</v>
      </c>
      <c r="L734" s="734" t="s">
        <v>6858</v>
      </c>
      <c r="M734" s="710">
        <v>41669</v>
      </c>
      <c r="N734" s="734" t="s">
        <v>6859</v>
      </c>
      <c r="O734" s="920">
        <v>45036</v>
      </c>
      <c r="P734" s="892" t="s">
        <v>6860</v>
      </c>
      <c r="Q734" s="1018" t="s">
        <v>7523</v>
      </c>
      <c r="R734" s="1014"/>
      <c r="S734" s="882"/>
      <c r="T734" s="524"/>
      <c r="U734" s="528"/>
      <c r="V734" s="527"/>
      <c r="W734" s="529"/>
    </row>
    <row r="735" spans="1:23" s="546" customFormat="1" ht="30" customHeight="1" x14ac:dyDescent="0.25">
      <c r="A735" s="4">
        <v>1728</v>
      </c>
      <c r="B735" s="4"/>
      <c r="C735" s="4" t="s">
        <v>2257</v>
      </c>
      <c r="D735" s="4" t="s">
        <v>193</v>
      </c>
      <c r="E735" s="1156" t="s">
        <v>161</v>
      </c>
      <c r="F735" s="725">
        <v>44935</v>
      </c>
      <c r="G735" s="720">
        <v>0.52083333333333337</v>
      </c>
      <c r="H735" s="710">
        <v>44941</v>
      </c>
      <c r="I735" s="720">
        <v>0.52083333333333337</v>
      </c>
      <c r="J735" s="728">
        <v>6</v>
      </c>
      <c r="K735" s="725">
        <v>23261</v>
      </c>
      <c r="L735" s="929">
        <v>4155179</v>
      </c>
      <c r="M735" s="19">
        <v>37851</v>
      </c>
      <c r="N735" s="931" t="s">
        <v>2258</v>
      </c>
      <c r="O735" s="932">
        <v>41424</v>
      </c>
      <c r="P735" s="892">
        <v>480</v>
      </c>
      <c r="Q735" s="194"/>
      <c r="R735" s="1033"/>
      <c r="S735" s="194"/>
      <c r="T735" s="563"/>
      <c r="U735" s="545"/>
      <c r="V735" s="555"/>
      <c r="W735" s="156"/>
    </row>
    <row r="736" spans="1:23" s="546" customFormat="1" ht="30" customHeight="1" x14ac:dyDescent="0.25">
      <c r="A736" s="1267">
        <v>6324</v>
      </c>
      <c r="B736" s="186">
        <v>25798773</v>
      </c>
      <c r="C736" s="186" t="s">
        <v>2388</v>
      </c>
      <c r="D736" s="186" t="s">
        <v>412</v>
      </c>
      <c r="E736" s="1156" t="s">
        <v>243</v>
      </c>
      <c r="F736" s="718">
        <v>45479</v>
      </c>
      <c r="G736" s="719">
        <v>0.70833333333333337</v>
      </c>
      <c r="H736" s="710">
        <v>45481</v>
      </c>
      <c r="I736" s="719">
        <v>0.66666666666666663</v>
      </c>
      <c r="J736" s="728" t="s">
        <v>330</v>
      </c>
      <c r="K736" s="710">
        <v>29805</v>
      </c>
      <c r="L736" s="936">
        <v>6813731</v>
      </c>
      <c r="M736" s="21">
        <v>41837</v>
      </c>
      <c r="N736" s="926" t="s">
        <v>2390</v>
      </c>
      <c r="O736" s="927">
        <v>39002</v>
      </c>
      <c r="P736" s="892" t="s">
        <v>6970</v>
      </c>
      <c r="Q736" s="196"/>
      <c r="R736" s="1002"/>
      <c r="S736" s="196"/>
      <c r="T736" s="533"/>
      <c r="U736" s="545" t="s">
        <v>2391</v>
      </c>
      <c r="V736" s="544" t="s">
        <v>6934</v>
      </c>
      <c r="W736" s="156"/>
    </row>
    <row r="737" spans="1:25" ht="30" customHeight="1" x14ac:dyDescent="0.25">
      <c r="A737" s="186">
        <v>3497</v>
      </c>
      <c r="B737" s="186">
        <v>25798773</v>
      </c>
      <c r="C737" s="186" t="s">
        <v>2388</v>
      </c>
      <c r="D737" s="186" t="s">
        <v>83</v>
      </c>
      <c r="E737" s="1156" t="s">
        <v>3852</v>
      </c>
      <c r="F737" s="718">
        <v>45220</v>
      </c>
      <c r="G737" s="719">
        <v>0.5625</v>
      </c>
      <c r="H737" s="710">
        <v>45222</v>
      </c>
      <c r="I737" s="719">
        <v>0.5625</v>
      </c>
      <c r="J737" s="728" t="s">
        <v>330</v>
      </c>
      <c r="K737" s="710">
        <v>29805</v>
      </c>
      <c r="L737" s="936">
        <v>6813731</v>
      </c>
      <c r="M737" s="21">
        <v>41837</v>
      </c>
      <c r="N737" s="926" t="s">
        <v>2390</v>
      </c>
      <c r="O737" s="927">
        <v>39002</v>
      </c>
      <c r="P737" s="892">
        <v>150</v>
      </c>
      <c r="Q737" s="196"/>
      <c r="R737" s="1002"/>
      <c r="S737" s="196"/>
      <c r="T737" s="533"/>
      <c r="U737" s="545" t="s">
        <v>2391</v>
      </c>
      <c r="V737" s="544"/>
    </row>
    <row r="738" spans="1:25" ht="30" customHeight="1" x14ac:dyDescent="0.25">
      <c r="A738" s="186">
        <v>3449</v>
      </c>
      <c r="B738" s="186"/>
      <c r="C738" s="186" t="s">
        <v>2388</v>
      </c>
      <c r="D738" s="186" t="s">
        <v>657</v>
      </c>
      <c r="E738" s="1156" t="s">
        <v>871</v>
      </c>
      <c r="F738" s="718">
        <v>45215</v>
      </c>
      <c r="G738" s="719">
        <v>0.70833333333333337</v>
      </c>
      <c r="H738" s="710">
        <v>45217</v>
      </c>
      <c r="I738" s="719">
        <v>0.79166666666666663</v>
      </c>
      <c r="J738" s="728" t="s">
        <v>449</v>
      </c>
      <c r="K738" s="710">
        <v>29805</v>
      </c>
      <c r="L738" s="936">
        <v>6813731</v>
      </c>
      <c r="M738" s="21">
        <v>41837</v>
      </c>
      <c r="N738" s="926" t="s">
        <v>2390</v>
      </c>
      <c r="O738" s="927">
        <v>39002</v>
      </c>
      <c r="P738" s="898"/>
      <c r="Q738" s="1022"/>
      <c r="R738" s="1023"/>
      <c r="S738" s="1022"/>
      <c r="T738" s="568"/>
      <c r="U738" s="545" t="s">
        <v>2391</v>
      </c>
      <c r="V738" s="544" t="s">
        <v>4532</v>
      </c>
    </row>
    <row r="739" spans="1:25" ht="18.75" customHeight="1" x14ac:dyDescent="0.25">
      <c r="A739" s="186">
        <v>1647</v>
      </c>
      <c r="B739" s="186"/>
      <c r="C739" s="186" t="s">
        <v>2388</v>
      </c>
      <c r="D739" s="186" t="s">
        <v>35</v>
      </c>
      <c r="E739" s="1156" t="s">
        <v>178</v>
      </c>
      <c r="F739" s="718">
        <v>44915</v>
      </c>
      <c r="G739" s="719">
        <v>0.75</v>
      </c>
      <c r="H739" s="710">
        <v>44921</v>
      </c>
      <c r="I739" s="719">
        <v>0.5625</v>
      </c>
      <c r="J739" s="728" t="s">
        <v>2389</v>
      </c>
      <c r="K739" s="710">
        <v>29805</v>
      </c>
      <c r="L739" s="929">
        <v>6813731</v>
      </c>
      <c r="M739" s="21">
        <v>41837</v>
      </c>
      <c r="N739" s="926" t="s">
        <v>2390</v>
      </c>
      <c r="O739" s="927">
        <v>39002</v>
      </c>
      <c r="P739" s="898"/>
      <c r="Q739" s="1022"/>
      <c r="R739" s="1111"/>
      <c r="S739" s="1112"/>
      <c r="T739" s="665"/>
      <c r="U739" s="545" t="s">
        <v>2391</v>
      </c>
      <c r="V739" s="544"/>
      <c r="Y739" s="531"/>
    </row>
    <row r="740" spans="1:25" ht="18.75" customHeight="1" x14ac:dyDescent="0.25">
      <c r="A740" s="186">
        <v>1610</v>
      </c>
      <c r="B740" s="186"/>
      <c r="C740" s="186" t="s">
        <v>2388</v>
      </c>
      <c r="D740" s="186" t="s">
        <v>152</v>
      </c>
      <c r="E740" s="1156" t="s">
        <v>184</v>
      </c>
      <c r="F740" s="718">
        <v>44904</v>
      </c>
      <c r="G740" s="719">
        <v>0.54166666666666663</v>
      </c>
      <c r="H740" s="710">
        <v>44915</v>
      </c>
      <c r="I740" s="719">
        <v>0.75</v>
      </c>
      <c r="J740" s="728" t="s">
        <v>2421</v>
      </c>
      <c r="K740" s="710">
        <v>29805</v>
      </c>
      <c r="L740" s="936">
        <v>6813731</v>
      </c>
      <c r="M740" s="21">
        <v>41837</v>
      </c>
      <c r="N740" s="926" t="s">
        <v>2390</v>
      </c>
      <c r="O740" s="927">
        <v>39002</v>
      </c>
      <c r="P740" s="898"/>
      <c r="Q740" s="1022"/>
      <c r="R740" s="1111"/>
      <c r="S740" s="1112"/>
      <c r="T740" s="665"/>
      <c r="U740" s="545" t="s">
        <v>2391</v>
      </c>
      <c r="V740" s="544"/>
      <c r="Y740" s="531"/>
    </row>
    <row r="741" spans="1:25" ht="18.75" customHeight="1" x14ac:dyDescent="0.25">
      <c r="A741" s="186">
        <v>1583</v>
      </c>
      <c r="B741" s="186"/>
      <c r="C741" s="186" t="s">
        <v>2388</v>
      </c>
      <c r="D741" s="186" t="s">
        <v>152</v>
      </c>
      <c r="E741" s="1156" t="s">
        <v>184</v>
      </c>
      <c r="F741" s="718">
        <v>44874</v>
      </c>
      <c r="G741" s="719">
        <v>0.54166666666666663</v>
      </c>
      <c r="H741" s="710">
        <v>44904</v>
      </c>
      <c r="I741" s="719">
        <v>0.54166666666666663</v>
      </c>
      <c r="J741" s="728" t="s">
        <v>2468</v>
      </c>
      <c r="K741" s="710">
        <v>29805</v>
      </c>
      <c r="L741" s="936">
        <v>6813731</v>
      </c>
      <c r="M741" s="21">
        <v>41837</v>
      </c>
      <c r="N741" s="926" t="s">
        <v>2390</v>
      </c>
      <c r="O741" s="927">
        <v>39002</v>
      </c>
      <c r="P741" s="898"/>
      <c r="Q741" s="1022"/>
      <c r="R741" s="1023"/>
      <c r="S741" s="1022"/>
      <c r="T741" s="568"/>
      <c r="U741" s="545" t="s">
        <v>2391</v>
      </c>
      <c r="V741" s="544"/>
      <c r="W741" s="599"/>
      <c r="Y741" s="531"/>
    </row>
    <row r="742" spans="1:25" ht="18.75" customHeight="1" x14ac:dyDescent="0.25">
      <c r="A742" s="809">
        <v>1012</v>
      </c>
      <c r="B742" s="809">
        <v>29850804</v>
      </c>
      <c r="C742" s="1530" t="s">
        <v>3405</v>
      </c>
      <c r="D742" s="809" t="s">
        <v>22</v>
      </c>
      <c r="E742" s="1159" t="s">
        <v>447</v>
      </c>
      <c r="F742" s="810">
        <v>44705</v>
      </c>
      <c r="G742" s="811">
        <v>0.625</v>
      </c>
      <c r="H742" s="810">
        <v>44714</v>
      </c>
      <c r="I742" s="811">
        <v>0.625</v>
      </c>
      <c r="J742" s="755" t="s">
        <v>2283</v>
      </c>
      <c r="K742" s="19">
        <v>34784</v>
      </c>
      <c r="L742" s="809" t="s">
        <v>2096</v>
      </c>
      <c r="M742" s="714">
        <v>43893</v>
      </c>
      <c r="N742" s="940" t="s">
        <v>2097</v>
      </c>
      <c r="O742" s="938">
        <v>43851</v>
      </c>
      <c r="P742" s="1119"/>
      <c r="Q742" s="1120"/>
      <c r="R742" s="1121"/>
      <c r="S742" s="1120"/>
      <c r="T742" s="670"/>
      <c r="U742" s="545" t="s">
        <v>3406</v>
      </c>
      <c r="V742" s="670"/>
      <c r="Y742" s="531"/>
    </row>
    <row r="743" spans="1:25" ht="18.75" customHeight="1" x14ac:dyDescent="0.25">
      <c r="A743" s="186">
        <v>3035</v>
      </c>
      <c r="B743" s="186"/>
      <c r="C743" s="186" t="s">
        <v>188</v>
      </c>
      <c r="D743" s="186" t="s">
        <v>143</v>
      </c>
      <c r="E743" s="1156" t="s">
        <v>189</v>
      </c>
      <c r="F743" s="710">
        <v>45139</v>
      </c>
      <c r="G743" s="711">
        <v>0.79166666666666663</v>
      </c>
      <c r="H743" s="710">
        <v>45169</v>
      </c>
      <c r="I743" s="711">
        <v>0.625</v>
      </c>
      <c r="J743" s="728" t="s">
        <v>3949</v>
      </c>
      <c r="K743" s="710">
        <v>30063</v>
      </c>
      <c r="L743" s="734" t="s">
        <v>190</v>
      </c>
      <c r="M743" s="710">
        <v>38608</v>
      </c>
      <c r="N743" s="734" t="s">
        <v>191</v>
      </c>
      <c r="O743" s="920">
        <v>42824</v>
      </c>
      <c r="P743" s="892">
        <v>4000</v>
      </c>
      <c r="Q743" s="884"/>
      <c r="R743" s="1008"/>
      <c r="S743" s="884"/>
      <c r="T743" s="527"/>
      <c r="U743" s="545" t="s">
        <v>141</v>
      </c>
      <c r="V743" s="527"/>
      <c r="Y743" s="531"/>
    </row>
    <row r="744" spans="1:25" ht="18.75" customHeight="1" x14ac:dyDescent="0.25">
      <c r="A744" s="186">
        <v>1408</v>
      </c>
      <c r="B744" s="186"/>
      <c r="C744" s="186" t="s">
        <v>188</v>
      </c>
      <c r="D744" s="186" t="s">
        <v>764</v>
      </c>
      <c r="E744" s="1156" t="s">
        <v>184</v>
      </c>
      <c r="F744" s="710">
        <v>44855</v>
      </c>
      <c r="G744" s="711">
        <v>0.66666666666666663</v>
      </c>
      <c r="H744" s="710">
        <v>44868</v>
      </c>
      <c r="I744" s="711">
        <v>0.5</v>
      </c>
      <c r="J744" s="728" t="s">
        <v>2451</v>
      </c>
      <c r="K744" s="710">
        <v>30063</v>
      </c>
      <c r="L744" s="936">
        <v>6801751</v>
      </c>
      <c r="M744" s="710">
        <v>38608</v>
      </c>
      <c r="N744" s="734" t="s">
        <v>191</v>
      </c>
      <c r="O744" s="920">
        <v>42824</v>
      </c>
      <c r="P744" s="892">
        <v>900</v>
      </c>
      <c r="Q744" s="884">
        <f>13*70</f>
        <v>910</v>
      </c>
      <c r="R744" s="1008"/>
      <c r="S744" s="884"/>
      <c r="T744" s="527"/>
      <c r="U744" s="564"/>
      <c r="V744" s="527" t="s">
        <v>2636</v>
      </c>
      <c r="W744" s="599"/>
      <c r="Y744" s="531"/>
    </row>
    <row r="745" spans="1:25" ht="18.75" customHeight="1" x14ac:dyDescent="0.25">
      <c r="A745" s="735">
        <v>2891</v>
      </c>
      <c r="B745" s="735">
        <v>92833465</v>
      </c>
      <c r="C745" s="707" t="s">
        <v>560</v>
      </c>
      <c r="D745" s="707" t="s">
        <v>35</v>
      </c>
      <c r="E745" s="1156" t="s">
        <v>112</v>
      </c>
      <c r="F745" s="708">
        <v>45109</v>
      </c>
      <c r="G745" s="709">
        <v>0.45833333333333331</v>
      </c>
      <c r="H745" s="708">
        <v>45133</v>
      </c>
      <c r="I745" s="709">
        <v>0.875</v>
      </c>
      <c r="J745" s="731" t="s">
        <v>561</v>
      </c>
      <c r="K745" s="741">
        <v>27432</v>
      </c>
      <c r="L745" s="775" t="s">
        <v>562</v>
      </c>
      <c r="M745" s="741">
        <v>41701</v>
      </c>
      <c r="N745" s="933" t="s">
        <v>563</v>
      </c>
      <c r="O745" s="930">
        <v>39647</v>
      </c>
      <c r="P745" s="902" t="s">
        <v>567</v>
      </c>
      <c r="Q745" s="1076" t="s">
        <v>566</v>
      </c>
      <c r="R745" s="1091" t="s">
        <v>565</v>
      </c>
      <c r="S745" s="890">
        <v>18609</v>
      </c>
      <c r="T745" s="592"/>
      <c r="U745" s="593" t="s">
        <v>568</v>
      </c>
      <c r="V745" s="592" t="s">
        <v>564</v>
      </c>
      <c r="W745" s="594"/>
      <c r="Y745" s="531"/>
    </row>
    <row r="746" spans="1:25" ht="18.75" customHeight="1" x14ac:dyDescent="0.25">
      <c r="A746" s="735">
        <v>2685</v>
      </c>
      <c r="B746" s="735">
        <v>92833465</v>
      </c>
      <c r="C746" s="707" t="s">
        <v>560</v>
      </c>
      <c r="D746" s="707" t="s">
        <v>35</v>
      </c>
      <c r="E746" s="1156" t="s">
        <v>112</v>
      </c>
      <c r="F746" s="708">
        <v>45092</v>
      </c>
      <c r="G746" s="709">
        <v>0.45833333333333331</v>
      </c>
      <c r="H746" s="708">
        <v>45109</v>
      </c>
      <c r="I746" s="709">
        <v>0.45833333333333331</v>
      </c>
      <c r="J746" s="731" t="s">
        <v>849</v>
      </c>
      <c r="K746" s="741">
        <v>27432</v>
      </c>
      <c r="L746" s="929" t="s">
        <v>562</v>
      </c>
      <c r="M746" s="741">
        <v>41701</v>
      </c>
      <c r="N746" s="933" t="s">
        <v>563</v>
      </c>
      <c r="O746" s="930">
        <v>39647</v>
      </c>
      <c r="P746" s="902" t="s">
        <v>852</v>
      </c>
      <c r="Q746" s="1076" t="s">
        <v>851</v>
      </c>
      <c r="R746" s="1091" t="s">
        <v>850</v>
      </c>
      <c r="S746" s="890">
        <v>18609</v>
      </c>
      <c r="T746" s="592"/>
      <c r="U746" s="593" t="s">
        <v>568</v>
      </c>
      <c r="V746" s="592" t="s">
        <v>564</v>
      </c>
      <c r="W746" s="594"/>
      <c r="Y746" s="632"/>
    </row>
    <row r="747" spans="1:25" ht="18.75" customHeight="1" x14ac:dyDescent="0.25">
      <c r="A747" s="735">
        <v>2631</v>
      </c>
      <c r="B747" s="735">
        <v>92833465</v>
      </c>
      <c r="C747" s="707" t="s">
        <v>560</v>
      </c>
      <c r="D747" s="707" t="s">
        <v>35</v>
      </c>
      <c r="E747" s="1156" t="s">
        <v>112</v>
      </c>
      <c r="F747" s="708">
        <v>45078</v>
      </c>
      <c r="G747" s="709">
        <v>0.45833333333333331</v>
      </c>
      <c r="H747" s="708">
        <v>45092</v>
      </c>
      <c r="I747" s="709">
        <v>0.45833333333333331</v>
      </c>
      <c r="J747" s="731" t="s">
        <v>989</v>
      </c>
      <c r="K747" s="741">
        <v>27432</v>
      </c>
      <c r="L747" s="929" t="s">
        <v>562</v>
      </c>
      <c r="M747" s="741">
        <v>41701</v>
      </c>
      <c r="N747" s="933" t="s">
        <v>563</v>
      </c>
      <c r="O747" s="930">
        <v>39647</v>
      </c>
      <c r="P747" s="902" t="s">
        <v>991</v>
      </c>
      <c r="Q747" s="1076" t="s">
        <v>851</v>
      </c>
      <c r="R747" s="1091" t="s">
        <v>990</v>
      </c>
      <c r="S747" s="890">
        <v>18609</v>
      </c>
      <c r="T747" s="592"/>
      <c r="U747" s="593" t="s">
        <v>568</v>
      </c>
      <c r="V747" s="592" t="s">
        <v>564</v>
      </c>
      <c r="W747" s="594"/>
      <c r="Y747" s="632"/>
    </row>
    <row r="748" spans="1:25" s="546" customFormat="1" ht="18.75" customHeight="1" x14ac:dyDescent="0.25">
      <c r="A748" s="735">
        <v>2462</v>
      </c>
      <c r="B748" s="735">
        <v>92833465</v>
      </c>
      <c r="C748" s="735" t="s">
        <v>560</v>
      </c>
      <c r="D748" s="735" t="s">
        <v>35</v>
      </c>
      <c r="E748" s="1156" t="s">
        <v>112</v>
      </c>
      <c r="F748" s="741">
        <v>45064</v>
      </c>
      <c r="G748" s="740">
        <v>0.45833333333333331</v>
      </c>
      <c r="H748" s="741">
        <v>45078</v>
      </c>
      <c r="I748" s="740">
        <v>0.625</v>
      </c>
      <c r="J748" s="731" t="s">
        <v>78</v>
      </c>
      <c r="K748" s="741">
        <v>27432</v>
      </c>
      <c r="L748" s="929" t="s">
        <v>562</v>
      </c>
      <c r="M748" s="741">
        <v>41701</v>
      </c>
      <c r="N748" s="933" t="s">
        <v>563</v>
      </c>
      <c r="O748" s="930">
        <v>39647</v>
      </c>
      <c r="P748" s="902" t="s">
        <v>1126</v>
      </c>
      <c r="Q748" s="1076" t="s">
        <v>851</v>
      </c>
      <c r="R748" s="1057"/>
      <c r="S748" s="890">
        <v>18609</v>
      </c>
      <c r="T748" s="592"/>
      <c r="U748" s="593" t="s">
        <v>568</v>
      </c>
      <c r="V748" s="592" t="s">
        <v>564</v>
      </c>
      <c r="W748" s="594"/>
      <c r="Y748" s="633"/>
    </row>
    <row r="749" spans="1:25" ht="34.5" customHeight="1" x14ac:dyDescent="0.25">
      <c r="A749" s="735">
        <v>2378</v>
      </c>
      <c r="B749" s="735"/>
      <c r="C749" s="707" t="s">
        <v>560</v>
      </c>
      <c r="D749" s="707" t="s">
        <v>35</v>
      </c>
      <c r="E749" s="1156" t="s">
        <v>507</v>
      </c>
      <c r="F749" s="708">
        <v>45039</v>
      </c>
      <c r="G749" s="709">
        <v>0.79166666666666663</v>
      </c>
      <c r="H749" s="708">
        <v>45055</v>
      </c>
      <c r="I749" s="709">
        <v>0.79166666666666663</v>
      </c>
      <c r="J749" s="731" t="s">
        <v>1374</v>
      </c>
      <c r="K749" s="741">
        <v>27432</v>
      </c>
      <c r="L749" s="929" t="s">
        <v>562</v>
      </c>
      <c r="M749" s="741">
        <v>41701</v>
      </c>
      <c r="N749" s="933" t="s">
        <v>563</v>
      </c>
      <c r="O749" s="930">
        <v>39647</v>
      </c>
      <c r="P749" s="912" t="s">
        <v>1378</v>
      </c>
      <c r="Q749" s="1076" t="s">
        <v>1377</v>
      </c>
      <c r="R749" s="1057"/>
      <c r="S749" s="890">
        <v>14200</v>
      </c>
      <c r="T749" s="592" t="s">
        <v>1376</v>
      </c>
      <c r="U749" s="593" t="s">
        <v>568</v>
      </c>
      <c r="V749" s="592" t="s">
        <v>1375</v>
      </c>
      <c r="W749" s="594"/>
      <c r="Y749" s="531"/>
    </row>
    <row r="750" spans="1:25" ht="36" customHeight="1" x14ac:dyDescent="0.25">
      <c r="A750" s="735">
        <v>2201</v>
      </c>
      <c r="B750" s="735"/>
      <c r="C750" s="735" t="s">
        <v>560</v>
      </c>
      <c r="D750" s="735" t="s">
        <v>35</v>
      </c>
      <c r="E750" s="1156" t="s">
        <v>507</v>
      </c>
      <c r="F750" s="741">
        <v>45006</v>
      </c>
      <c r="G750" s="740">
        <v>0.79166666666666663</v>
      </c>
      <c r="H750" s="741">
        <v>45039</v>
      </c>
      <c r="I750" s="740">
        <v>0.79166666666666663</v>
      </c>
      <c r="J750" s="731" t="s">
        <v>1539</v>
      </c>
      <c r="K750" s="741">
        <v>27432</v>
      </c>
      <c r="L750" s="929" t="s">
        <v>562</v>
      </c>
      <c r="M750" s="741">
        <v>41701</v>
      </c>
      <c r="N750" s="933" t="s">
        <v>563</v>
      </c>
      <c r="O750" s="930">
        <v>39647</v>
      </c>
      <c r="P750" s="912" t="s">
        <v>1540</v>
      </c>
      <c r="Q750" s="890"/>
      <c r="R750" s="1057"/>
      <c r="S750" s="890">
        <v>14200</v>
      </c>
      <c r="T750" s="592"/>
      <c r="U750" s="593" t="s">
        <v>568</v>
      </c>
      <c r="V750" s="592" t="s">
        <v>638</v>
      </c>
      <c r="W750" s="594"/>
    </row>
    <row r="751" spans="1:25" ht="36" customHeight="1" x14ac:dyDescent="0.25">
      <c r="A751" s="4">
        <v>2046</v>
      </c>
      <c r="B751" s="4"/>
      <c r="C751" s="4" t="s">
        <v>560</v>
      </c>
      <c r="D751" s="4" t="s">
        <v>35</v>
      </c>
      <c r="E751" s="1156" t="s">
        <v>507</v>
      </c>
      <c r="F751" s="725">
        <v>44985</v>
      </c>
      <c r="G751" s="720">
        <v>0.33333333333333331</v>
      </c>
      <c r="H751" s="725">
        <v>45006</v>
      </c>
      <c r="I751" s="720">
        <v>0.70833333333333337</v>
      </c>
      <c r="J751" s="743" t="s">
        <v>1726</v>
      </c>
      <c r="K751" s="725">
        <v>27432</v>
      </c>
      <c r="L751" s="929" t="s">
        <v>562</v>
      </c>
      <c r="M751" s="19">
        <v>41701</v>
      </c>
      <c r="N751" s="931" t="s">
        <v>563</v>
      </c>
      <c r="O751" s="932">
        <v>39647</v>
      </c>
      <c r="P751" s="892" t="s">
        <v>1727</v>
      </c>
      <c r="S751" s="194">
        <v>14200</v>
      </c>
      <c r="T751" s="555"/>
      <c r="U751" s="545" t="s">
        <v>568</v>
      </c>
      <c r="V751" s="555" t="s">
        <v>640</v>
      </c>
    </row>
    <row r="752" spans="1:25" ht="18.75" customHeight="1" x14ac:dyDescent="0.25">
      <c r="A752" s="4">
        <v>1889</v>
      </c>
      <c r="B752" s="4"/>
      <c r="C752" s="4" t="s">
        <v>560</v>
      </c>
      <c r="D752" s="4" t="s">
        <v>35</v>
      </c>
      <c r="E752" s="1156" t="s">
        <v>507</v>
      </c>
      <c r="F752" s="725">
        <v>44972</v>
      </c>
      <c r="G752" s="720">
        <v>0.39583333333333331</v>
      </c>
      <c r="H752" s="725">
        <v>44985</v>
      </c>
      <c r="I752" s="720">
        <v>0.33333333333333331</v>
      </c>
      <c r="J752" s="728" t="s">
        <v>1961</v>
      </c>
      <c r="K752" s="725">
        <v>27432</v>
      </c>
      <c r="L752" s="929" t="s">
        <v>562</v>
      </c>
      <c r="M752" s="19">
        <v>41701</v>
      </c>
      <c r="N752" s="931" t="s">
        <v>563</v>
      </c>
      <c r="O752" s="932">
        <v>39647</v>
      </c>
      <c r="P752" s="892" t="s">
        <v>1962</v>
      </c>
      <c r="T752" s="555"/>
      <c r="V752" s="555" t="s">
        <v>640</v>
      </c>
      <c r="W752" s="599"/>
      <c r="Y752" s="531"/>
    </row>
    <row r="753" spans="1:25" ht="18.75" customHeight="1" x14ac:dyDescent="0.25">
      <c r="A753" s="4">
        <v>1772</v>
      </c>
      <c r="B753" s="4"/>
      <c r="C753" s="4" t="s">
        <v>560</v>
      </c>
      <c r="D753" s="4" t="s">
        <v>35</v>
      </c>
      <c r="E753" s="1156" t="s">
        <v>507</v>
      </c>
      <c r="F753" s="725">
        <v>44951</v>
      </c>
      <c r="G753" s="720">
        <v>0.3298611111111111</v>
      </c>
      <c r="H753" s="725">
        <v>44972</v>
      </c>
      <c r="I753" s="720">
        <v>0.39583333333333331</v>
      </c>
      <c r="J753" s="728" t="s">
        <v>2076</v>
      </c>
      <c r="K753" s="725">
        <v>27432</v>
      </c>
      <c r="L753" s="929">
        <v>6779347</v>
      </c>
      <c r="M753" s="19">
        <v>41701</v>
      </c>
      <c r="N753" s="931" t="s">
        <v>563</v>
      </c>
      <c r="O753" s="932">
        <v>39647</v>
      </c>
      <c r="P753" s="892">
        <v>70</v>
      </c>
      <c r="Q753" s="194" t="s">
        <v>640</v>
      </c>
      <c r="T753" s="555" t="s">
        <v>2078</v>
      </c>
      <c r="V753" s="555" t="s">
        <v>2077</v>
      </c>
      <c r="Y753" s="531"/>
    </row>
    <row r="754" spans="1:25" ht="18.75" customHeight="1" x14ac:dyDescent="0.25">
      <c r="A754" s="186">
        <v>1708</v>
      </c>
      <c r="B754" s="186"/>
      <c r="C754" s="186" t="s">
        <v>560</v>
      </c>
      <c r="D754" s="186" t="s">
        <v>35</v>
      </c>
      <c r="E754" s="1156" t="s">
        <v>313</v>
      </c>
      <c r="F754" s="725">
        <v>44928</v>
      </c>
      <c r="G754" s="720">
        <v>0.70833333333333337</v>
      </c>
      <c r="H754" s="710">
        <v>44941</v>
      </c>
      <c r="I754" s="719">
        <v>0.70833333333333337</v>
      </c>
      <c r="J754" s="728" t="s">
        <v>2259</v>
      </c>
      <c r="K754" s="710">
        <v>27432</v>
      </c>
      <c r="L754" s="929">
        <v>6779347</v>
      </c>
      <c r="M754" s="21">
        <v>41701</v>
      </c>
      <c r="N754" s="926" t="s">
        <v>563</v>
      </c>
      <c r="O754" s="927">
        <v>39647</v>
      </c>
      <c r="P754" s="892" t="s">
        <v>2261</v>
      </c>
      <c r="Q754" s="903">
        <v>135</v>
      </c>
      <c r="R754" s="1017"/>
      <c r="S754" s="1039" t="s">
        <v>2260</v>
      </c>
      <c r="T754" s="563">
        <v>59470</v>
      </c>
      <c r="V754" s="544" t="s">
        <v>1090</v>
      </c>
    </row>
    <row r="755" spans="1:25" ht="18.75" customHeight="1" x14ac:dyDescent="0.25">
      <c r="A755" s="186">
        <v>1624</v>
      </c>
      <c r="B755" s="186"/>
      <c r="C755" s="186" t="s">
        <v>560</v>
      </c>
      <c r="D755" s="186" t="s">
        <v>35</v>
      </c>
      <c r="E755" s="1156" t="s">
        <v>112</v>
      </c>
      <c r="F755" s="718">
        <v>44908</v>
      </c>
      <c r="G755" s="719">
        <v>0.70833333333333337</v>
      </c>
      <c r="H755" s="710">
        <v>44928</v>
      </c>
      <c r="I755" s="719">
        <v>0.76736111111111116</v>
      </c>
      <c r="J755" s="728" t="s">
        <v>2358</v>
      </c>
      <c r="K755" s="710">
        <v>27432</v>
      </c>
      <c r="L755" s="929">
        <v>6779347</v>
      </c>
      <c r="M755" s="21">
        <v>41701</v>
      </c>
      <c r="N755" s="926" t="s">
        <v>563</v>
      </c>
      <c r="O755" s="927">
        <v>39647</v>
      </c>
      <c r="P755" s="892" t="s">
        <v>2359</v>
      </c>
      <c r="Q755" s="196"/>
      <c r="V755" s="544"/>
    </row>
    <row r="756" spans="1:25" ht="18.75" customHeight="1" x14ac:dyDescent="0.25">
      <c r="A756" s="186">
        <v>5612</v>
      </c>
      <c r="B756" s="186">
        <v>28772244</v>
      </c>
      <c r="C756" s="186" t="s">
        <v>6372</v>
      </c>
      <c r="D756" s="186" t="s">
        <v>35</v>
      </c>
      <c r="E756" s="1156" t="s">
        <v>105</v>
      </c>
      <c r="F756" s="710">
        <v>45596</v>
      </c>
      <c r="G756" s="711">
        <v>0.51041666666666663</v>
      </c>
      <c r="H756" s="710">
        <v>45600</v>
      </c>
      <c r="I756" s="711">
        <v>0.61111111111111105</v>
      </c>
      <c r="J756" s="728" t="s">
        <v>162</v>
      </c>
      <c r="K756" s="710">
        <v>26112</v>
      </c>
      <c r="L756" s="734" t="s">
        <v>6369</v>
      </c>
      <c r="M756" s="21">
        <v>38876</v>
      </c>
      <c r="N756" s="734" t="s">
        <v>6370</v>
      </c>
      <c r="O756" s="920">
        <v>34342</v>
      </c>
      <c r="P756" s="1019" t="s">
        <v>7622</v>
      </c>
      <c r="Q756" s="1007"/>
      <c r="R756" s="1017"/>
      <c r="S756" s="196" t="s">
        <v>4942</v>
      </c>
      <c r="T756" s="579"/>
      <c r="U756" s="545" t="s">
        <v>6371</v>
      </c>
      <c r="V756" s="544"/>
      <c r="W756" s="128"/>
    </row>
    <row r="757" spans="1:25" s="546" customFormat="1" ht="25.5" customHeight="1" x14ac:dyDescent="0.25">
      <c r="A757" s="1267">
        <v>5451</v>
      </c>
      <c r="B757" s="186">
        <v>28772244</v>
      </c>
      <c r="C757" s="186" t="s">
        <v>6372</v>
      </c>
      <c r="D757" s="186" t="s">
        <v>4688</v>
      </c>
      <c r="E757" s="1156" t="s">
        <v>4240</v>
      </c>
      <c r="F757" s="21">
        <v>45569</v>
      </c>
      <c r="G757" s="729">
        <v>0.5</v>
      </c>
      <c r="H757" s="21">
        <v>45573</v>
      </c>
      <c r="I757" s="722">
        <v>0.54166666666666663</v>
      </c>
      <c r="J757" s="730" t="s">
        <v>162</v>
      </c>
      <c r="K757" s="710">
        <v>26112</v>
      </c>
      <c r="L757" s="734" t="s">
        <v>6369</v>
      </c>
      <c r="M757" s="21">
        <v>38876</v>
      </c>
      <c r="N757" s="734" t="s">
        <v>6370</v>
      </c>
      <c r="O757" s="920">
        <v>34342</v>
      </c>
      <c r="P757" s="1019" t="s">
        <v>4853</v>
      </c>
      <c r="Q757" s="196"/>
      <c r="R757" s="1017"/>
      <c r="S757" s="907" t="s">
        <v>1139</v>
      </c>
      <c r="T757" s="533"/>
      <c r="U757" s="545" t="s">
        <v>6371</v>
      </c>
      <c r="V757" s="527"/>
      <c r="W757" s="156"/>
    </row>
    <row r="758" spans="1:25" ht="18.75" customHeight="1" x14ac:dyDescent="0.25">
      <c r="A758" s="1267">
        <v>5882</v>
      </c>
      <c r="B758" s="186">
        <v>28772244</v>
      </c>
      <c r="C758" s="186" t="s">
        <v>6372</v>
      </c>
      <c r="D758" s="186" t="s">
        <v>4688</v>
      </c>
      <c r="E758" s="1156" t="s">
        <v>4240</v>
      </c>
      <c r="F758" s="710">
        <v>45441</v>
      </c>
      <c r="G758" s="711">
        <v>0.6875</v>
      </c>
      <c r="H758" s="710">
        <v>45446</v>
      </c>
      <c r="I758" s="711">
        <v>0.6875</v>
      </c>
      <c r="J758" s="728" t="s">
        <v>336</v>
      </c>
      <c r="K758" s="710">
        <v>26112</v>
      </c>
      <c r="L758" s="734" t="s">
        <v>6369</v>
      </c>
      <c r="M758" s="21">
        <v>38876</v>
      </c>
      <c r="N758" s="734" t="s">
        <v>6370</v>
      </c>
      <c r="O758" s="920">
        <v>34342</v>
      </c>
      <c r="P758" s="892" t="s">
        <v>6578</v>
      </c>
      <c r="Q758" s="196" t="s">
        <v>6579</v>
      </c>
      <c r="R758" s="1017"/>
      <c r="S758" s="196">
        <v>21350</v>
      </c>
      <c r="T758" s="581"/>
      <c r="U758" s="545" t="s">
        <v>6371</v>
      </c>
      <c r="V758" s="544"/>
      <c r="Y758" s="531"/>
    </row>
    <row r="759" spans="1:25" s="546" customFormat="1" ht="18.75" customHeight="1" x14ac:dyDescent="0.25">
      <c r="A759" s="186">
        <v>5833</v>
      </c>
      <c r="B759" s="186"/>
      <c r="C759" s="186" t="s">
        <v>6372</v>
      </c>
      <c r="D759" s="186" t="s">
        <v>412</v>
      </c>
      <c r="E759" s="1156" t="s">
        <v>153</v>
      </c>
      <c r="F759" s="710">
        <v>45422</v>
      </c>
      <c r="G759" s="711">
        <v>0.58333333333333337</v>
      </c>
      <c r="H759" s="710">
        <v>45427</v>
      </c>
      <c r="I759" s="711">
        <v>0.66666666666666663</v>
      </c>
      <c r="J759" s="728" t="s">
        <v>336</v>
      </c>
      <c r="K759" s="710">
        <v>26112</v>
      </c>
      <c r="L759" s="734" t="s">
        <v>6369</v>
      </c>
      <c r="M759" s="21">
        <v>38876</v>
      </c>
      <c r="N759" s="734" t="s">
        <v>6370</v>
      </c>
      <c r="O759" s="920">
        <v>34342</v>
      </c>
      <c r="P759" s="892" t="s">
        <v>5333</v>
      </c>
      <c r="Q759" s="196"/>
      <c r="R759" s="1002"/>
      <c r="S759" s="196"/>
      <c r="T759" s="581"/>
      <c r="U759" s="545" t="s">
        <v>6371</v>
      </c>
      <c r="V759" s="544"/>
      <c r="W759" s="156"/>
      <c r="Y759" s="547"/>
    </row>
    <row r="760" spans="1:25" s="546" customFormat="1" ht="18.75" customHeight="1" x14ac:dyDescent="0.25">
      <c r="A760" s="1267">
        <v>4976</v>
      </c>
      <c r="B760" s="724">
        <v>55484399</v>
      </c>
      <c r="C760" s="186" t="s">
        <v>7198</v>
      </c>
      <c r="D760" s="3" t="s">
        <v>137</v>
      </c>
      <c r="E760" s="1159" t="s">
        <v>5458</v>
      </c>
      <c r="F760" s="710">
        <v>45508</v>
      </c>
      <c r="G760" s="711">
        <v>0.54166666666666663</v>
      </c>
      <c r="H760" s="710">
        <v>45527</v>
      </c>
      <c r="I760" s="711">
        <v>0.45833333333333331</v>
      </c>
      <c r="J760" s="728" t="s">
        <v>3788</v>
      </c>
      <c r="K760" s="710">
        <v>24467</v>
      </c>
      <c r="L760" s="929" t="s">
        <v>7199</v>
      </c>
      <c r="M760" s="21"/>
      <c r="N760" s="734" t="s">
        <v>7200</v>
      </c>
      <c r="O760" s="920">
        <v>42044</v>
      </c>
      <c r="P760" s="892" t="s">
        <v>7225</v>
      </c>
      <c r="Q760" s="196"/>
      <c r="R760" s="1017"/>
      <c r="S760" s="196"/>
      <c r="T760" s="533" t="s">
        <v>7223</v>
      </c>
      <c r="U760" s="545" t="s">
        <v>7212</v>
      </c>
      <c r="V760" s="544"/>
      <c r="W760" s="156"/>
      <c r="Y760" s="547"/>
    </row>
    <row r="761" spans="1:25" ht="18.75" customHeight="1" x14ac:dyDescent="0.25">
      <c r="A761" s="1226">
        <v>4943</v>
      </c>
      <c r="B761" s="724">
        <v>55484399</v>
      </c>
      <c r="C761" s="186" t="s">
        <v>7198</v>
      </c>
      <c r="D761" s="3" t="s">
        <v>35</v>
      </c>
      <c r="E761" s="1159" t="s">
        <v>105</v>
      </c>
      <c r="F761" s="710">
        <v>45506</v>
      </c>
      <c r="G761" s="711">
        <v>0.375</v>
      </c>
      <c r="H761" s="710">
        <v>45508</v>
      </c>
      <c r="I761" s="711">
        <v>0.54166666666666663</v>
      </c>
      <c r="J761" s="728" t="s">
        <v>401</v>
      </c>
      <c r="K761" s="710">
        <v>24467</v>
      </c>
      <c r="L761" s="929" t="s">
        <v>7199</v>
      </c>
      <c r="M761" s="21"/>
      <c r="N761" s="734" t="s">
        <v>7200</v>
      </c>
      <c r="O761" s="920">
        <v>42044</v>
      </c>
      <c r="P761" s="892" t="s">
        <v>7224</v>
      </c>
      <c r="Q761" s="196"/>
      <c r="R761" s="1017"/>
      <c r="S761" s="196"/>
      <c r="T761" s="544" t="s">
        <v>7222</v>
      </c>
      <c r="U761" s="545" t="s">
        <v>7212</v>
      </c>
      <c r="V761" s="544"/>
    </row>
    <row r="762" spans="1:25" s="546" customFormat="1" ht="18.75" customHeight="1" x14ac:dyDescent="0.25">
      <c r="A762" s="1267">
        <v>4976</v>
      </c>
      <c r="B762" s="724">
        <v>55484399</v>
      </c>
      <c r="C762" s="186" t="s">
        <v>7208</v>
      </c>
      <c r="D762" s="3" t="s">
        <v>137</v>
      </c>
      <c r="E762" s="1159" t="s">
        <v>5458</v>
      </c>
      <c r="F762" s="710">
        <v>45508</v>
      </c>
      <c r="G762" s="711">
        <v>0.54166666666666663</v>
      </c>
      <c r="H762" s="710">
        <v>45527</v>
      </c>
      <c r="I762" s="711">
        <v>0.45833333333333331</v>
      </c>
      <c r="J762" s="713" t="s">
        <v>3788</v>
      </c>
      <c r="K762" s="741"/>
      <c r="L762" s="775" t="s">
        <v>7209</v>
      </c>
      <c r="M762" s="741">
        <v>43013</v>
      </c>
      <c r="N762" s="933" t="s">
        <v>7210</v>
      </c>
      <c r="O762" s="930">
        <v>44141</v>
      </c>
      <c r="P762" s="898"/>
      <c r="Q762" s="898"/>
      <c r="R762" s="1181"/>
      <c r="S762" s="898"/>
      <c r="T762" s="898"/>
      <c r="U762" s="593" t="s">
        <v>7211</v>
      </c>
      <c r="V762" s="592"/>
      <c r="W762" s="594"/>
      <c r="Y762" s="547"/>
    </row>
    <row r="763" spans="1:25" s="546" customFormat="1" ht="18.75" customHeight="1" x14ac:dyDescent="0.25">
      <c r="A763" s="1226">
        <v>4943</v>
      </c>
      <c r="B763" s="724">
        <v>55484399</v>
      </c>
      <c r="C763" s="186" t="s">
        <v>7208</v>
      </c>
      <c r="D763" s="3" t="s">
        <v>35</v>
      </c>
      <c r="E763" s="1159" t="s">
        <v>105</v>
      </c>
      <c r="F763" s="710">
        <v>45506</v>
      </c>
      <c r="G763" s="711">
        <v>0.375</v>
      </c>
      <c r="H763" s="710">
        <v>45508</v>
      </c>
      <c r="I763" s="711">
        <v>0.54166666666666663</v>
      </c>
      <c r="J763" s="713" t="s">
        <v>401</v>
      </c>
      <c r="K763" s="741"/>
      <c r="L763" s="775" t="s">
        <v>7209</v>
      </c>
      <c r="M763" s="741">
        <v>43013</v>
      </c>
      <c r="N763" s="933" t="s">
        <v>7210</v>
      </c>
      <c r="O763" s="930">
        <v>44141</v>
      </c>
      <c r="P763" s="898"/>
      <c r="Q763" s="898"/>
      <c r="R763" s="1181"/>
      <c r="S763" s="1719"/>
      <c r="T763" s="898"/>
      <c r="U763" s="593" t="s">
        <v>7211</v>
      </c>
      <c r="V763" s="592"/>
      <c r="W763" s="594"/>
      <c r="Y763" s="547"/>
    </row>
    <row r="764" spans="1:25" s="546" customFormat="1" ht="18.75" customHeight="1" x14ac:dyDescent="0.25">
      <c r="A764" s="1267">
        <v>5142</v>
      </c>
      <c r="B764" s="270"/>
      <c r="C764" s="186" t="s">
        <v>8245</v>
      </c>
      <c r="D764" s="186" t="s">
        <v>35</v>
      </c>
      <c r="E764" s="1156" t="s">
        <v>178</v>
      </c>
      <c r="F764" s="718">
        <v>45535</v>
      </c>
      <c r="G764" s="719">
        <v>0.53472222222222221</v>
      </c>
      <c r="H764" s="718">
        <v>45537</v>
      </c>
      <c r="I764" s="719">
        <v>0.53472222222222221</v>
      </c>
      <c r="J764" s="1255" t="s">
        <v>330</v>
      </c>
      <c r="K764" s="710">
        <v>27526</v>
      </c>
      <c r="L764" s="734" t="s">
        <v>6213</v>
      </c>
      <c r="M764" s="710">
        <v>44133</v>
      </c>
      <c r="N764" s="734" t="s">
        <v>8246</v>
      </c>
      <c r="O764" s="920">
        <v>44946</v>
      </c>
      <c r="P764" s="1232"/>
      <c r="Q764" s="1256"/>
      <c r="R764" s="1257"/>
      <c r="S764" s="1727"/>
      <c r="T764" s="1258"/>
      <c r="U764" s="545"/>
      <c r="V764" s="527"/>
      <c r="W764" s="156"/>
      <c r="Y764" s="547"/>
    </row>
    <row r="765" spans="1:25" ht="18.75" customHeight="1" x14ac:dyDescent="0.25">
      <c r="A765" s="20">
        <v>4758</v>
      </c>
      <c r="B765" s="3">
        <v>50794106</v>
      </c>
      <c r="C765" s="3" t="s">
        <v>6212</v>
      </c>
      <c r="D765" s="3" t="s">
        <v>35</v>
      </c>
      <c r="E765" s="1159" t="s">
        <v>507</v>
      </c>
      <c r="F765" s="714">
        <v>45412</v>
      </c>
      <c r="G765" s="715">
        <v>0.625</v>
      </c>
      <c r="H765" s="714">
        <v>45424</v>
      </c>
      <c r="I765" s="715">
        <v>0.41666666666666669</v>
      </c>
      <c r="J765" s="755" t="s">
        <v>4521</v>
      </c>
      <c r="K765" s="21">
        <v>27526</v>
      </c>
      <c r="L765" s="928" t="s">
        <v>6213</v>
      </c>
      <c r="M765" s="714">
        <v>44133</v>
      </c>
      <c r="N765" s="940" t="s">
        <v>6214</v>
      </c>
      <c r="O765" s="938">
        <v>44946</v>
      </c>
      <c r="P765" s="889" t="s">
        <v>6309</v>
      </c>
      <c r="Q765" s="1062">
        <v>100</v>
      </c>
      <c r="R765" s="1063"/>
      <c r="S765" s="1058"/>
      <c r="T765" s="627"/>
      <c r="U765" s="551" t="s">
        <v>5032</v>
      </c>
      <c r="V765" s="627"/>
      <c r="W765" s="128"/>
    </row>
    <row r="766" spans="1:25" ht="18.75" customHeight="1" x14ac:dyDescent="0.25">
      <c r="A766" s="1245">
        <v>6185</v>
      </c>
      <c r="B766" s="3"/>
      <c r="C766" s="3" t="s">
        <v>6697</v>
      </c>
      <c r="D766" s="3" t="s">
        <v>137</v>
      </c>
      <c r="E766" s="1159" t="s">
        <v>5555</v>
      </c>
      <c r="F766" s="714">
        <v>45458</v>
      </c>
      <c r="G766" s="715">
        <v>0.93402777777777779</v>
      </c>
      <c r="H766" s="714">
        <v>45463</v>
      </c>
      <c r="I766" s="715">
        <v>0.625</v>
      </c>
      <c r="J766" s="733" t="s">
        <v>336</v>
      </c>
      <c r="K766" s="21">
        <v>33463</v>
      </c>
      <c r="L766" s="721" t="s">
        <v>6698</v>
      </c>
      <c r="M766" s="21">
        <v>40134</v>
      </c>
      <c r="N766" s="925" t="s">
        <v>6699</v>
      </c>
      <c r="O766" s="208">
        <v>44803</v>
      </c>
      <c r="P766" s="1019" t="s">
        <v>5634</v>
      </c>
      <c r="Q766" s="907"/>
      <c r="R766" s="1011"/>
      <c r="S766" s="884"/>
      <c r="T766" s="527"/>
      <c r="U766" s="539" t="s">
        <v>6700</v>
      </c>
      <c r="V766" s="612" t="s">
        <v>6712</v>
      </c>
      <c r="W766" s="128"/>
    </row>
    <row r="767" spans="1:25" ht="18.75" customHeight="1" x14ac:dyDescent="0.25">
      <c r="A767" s="1245">
        <v>4868</v>
      </c>
      <c r="B767" s="721" t="s">
        <v>6865</v>
      </c>
      <c r="C767" s="20" t="s">
        <v>6866</v>
      </c>
      <c r="D767" s="20" t="s">
        <v>412</v>
      </c>
      <c r="E767" s="1156" t="s">
        <v>184</v>
      </c>
      <c r="F767" s="21">
        <v>45472</v>
      </c>
      <c r="G767" s="722">
        <v>0.42222222222222222</v>
      </c>
      <c r="H767" s="21">
        <v>45510</v>
      </c>
      <c r="I767" s="722">
        <v>0.58333333333333337</v>
      </c>
      <c r="J767" s="730" t="s">
        <v>7102</v>
      </c>
      <c r="K767" s="21">
        <v>35977</v>
      </c>
      <c r="L767" s="721" t="s">
        <v>6867</v>
      </c>
      <c r="M767" s="708">
        <v>43664</v>
      </c>
      <c r="N767" s="21" t="s">
        <v>6868</v>
      </c>
      <c r="O767" s="208">
        <v>43369</v>
      </c>
      <c r="P767" s="1019" t="s">
        <v>7265</v>
      </c>
      <c r="Q767" s="1015"/>
      <c r="R767" s="1020"/>
      <c r="S767" s="1015"/>
      <c r="T767" s="544"/>
      <c r="U767" s="545" t="s">
        <v>303</v>
      </c>
    </row>
    <row r="768" spans="1:25" ht="18.75" customHeight="1" x14ac:dyDescent="0.25">
      <c r="A768" s="20">
        <v>4042</v>
      </c>
      <c r="B768" s="721" t="s">
        <v>6865</v>
      </c>
      <c r="C768" s="20" t="s">
        <v>6866</v>
      </c>
      <c r="D768" s="20" t="s">
        <v>22</v>
      </c>
      <c r="E768" s="1156" t="s">
        <v>364</v>
      </c>
      <c r="F768" s="21">
        <v>45510</v>
      </c>
      <c r="G768" s="722">
        <v>0.58333333333333337</v>
      </c>
      <c r="H768" s="21">
        <v>45510</v>
      </c>
      <c r="I768" s="722">
        <v>0.8125</v>
      </c>
      <c r="J768" s="730" t="s">
        <v>7266</v>
      </c>
      <c r="K768" s="21">
        <v>35977</v>
      </c>
      <c r="L768" s="721" t="s">
        <v>6867</v>
      </c>
      <c r="M768" s="708">
        <v>43664</v>
      </c>
      <c r="N768" s="21" t="s">
        <v>6868</v>
      </c>
      <c r="O768" s="208">
        <v>43369</v>
      </c>
      <c r="P768" s="1019" t="s">
        <v>7265</v>
      </c>
      <c r="Q768" s="1015"/>
      <c r="R768" s="1020"/>
      <c r="S768" s="1015"/>
      <c r="T768" s="544" t="s">
        <v>7267</v>
      </c>
      <c r="U768" s="558" t="s">
        <v>6869</v>
      </c>
      <c r="V768" s="544"/>
      <c r="W768" s="128"/>
    </row>
    <row r="769" spans="1:25" ht="18.75" customHeight="1" x14ac:dyDescent="0.25">
      <c r="A769" s="20">
        <v>4042</v>
      </c>
      <c r="B769" s="721" t="s">
        <v>6865</v>
      </c>
      <c r="C769" s="20" t="s">
        <v>6866</v>
      </c>
      <c r="D769" s="20" t="s">
        <v>412</v>
      </c>
      <c r="E769" s="1156" t="s">
        <v>184</v>
      </c>
      <c r="F769" s="21">
        <v>45472</v>
      </c>
      <c r="G769" s="722">
        <v>0.42222222222222222</v>
      </c>
      <c r="H769" s="21">
        <v>45510</v>
      </c>
      <c r="I769" s="722">
        <v>0.58333333333333337</v>
      </c>
      <c r="J769" s="730" t="s">
        <v>7102</v>
      </c>
      <c r="K769" s="21">
        <v>35977</v>
      </c>
      <c r="L769" s="721" t="s">
        <v>6867</v>
      </c>
      <c r="M769" s="708">
        <v>43664</v>
      </c>
      <c r="N769" s="21" t="s">
        <v>6868</v>
      </c>
      <c r="O769" s="208">
        <v>43369</v>
      </c>
      <c r="P769" s="1019" t="s">
        <v>7265</v>
      </c>
      <c r="Q769" s="1015"/>
      <c r="R769" s="1020"/>
      <c r="S769" s="1015"/>
      <c r="T769" s="544"/>
      <c r="U769" s="558" t="s">
        <v>6869</v>
      </c>
      <c r="V769" s="544"/>
      <c r="W769" s="128"/>
    </row>
    <row r="770" spans="1:25" ht="18.75" customHeight="1" x14ac:dyDescent="0.25">
      <c r="A770" s="4">
        <v>3167</v>
      </c>
      <c r="B770" s="186"/>
      <c r="C770" s="186" t="s">
        <v>111</v>
      </c>
      <c r="D770" s="186" t="s">
        <v>35</v>
      </c>
      <c r="E770" s="1156" t="s">
        <v>112</v>
      </c>
      <c r="F770" s="710">
        <v>45163</v>
      </c>
      <c r="G770" s="720">
        <v>0.55208333333333337</v>
      </c>
      <c r="H770" s="725">
        <v>45171</v>
      </c>
      <c r="I770" s="720">
        <v>0.58333333333333337</v>
      </c>
      <c r="J770" s="728" t="s">
        <v>113</v>
      </c>
      <c r="K770" s="725">
        <v>26961</v>
      </c>
      <c r="L770" s="929" t="s">
        <v>114</v>
      </c>
      <c r="M770" s="19">
        <v>42961</v>
      </c>
      <c r="N770" s="929" t="s">
        <v>115</v>
      </c>
      <c r="O770" s="932">
        <v>36819</v>
      </c>
      <c r="P770" s="892">
        <v>1100</v>
      </c>
      <c r="Q770" s="196"/>
      <c r="R770" s="1002"/>
      <c r="S770" s="903" t="s">
        <v>116</v>
      </c>
      <c r="T770" s="609"/>
      <c r="U770" s="545" t="s">
        <v>117</v>
      </c>
      <c r="V770" s="544"/>
    </row>
    <row r="771" spans="1:25" ht="18.75" hidden="1" customHeight="1" x14ac:dyDescent="0.25">
      <c r="A771" s="799">
        <v>616</v>
      </c>
      <c r="B771" s="799"/>
      <c r="C771" s="799" t="s">
        <v>3600</v>
      </c>
      <c r="D771" s="799" t="s">
        <v>412</v>
      </c>
      <c r="E771" s="1165" t="s">
        <v>131</v>
      </c>
      <c r="F771" s="807">
        <v>44608</v>
      </c>
      <c r="G771" s="806">
        <v>0.83333333333333337</v>
      </c>
      <c r="H771" s="807">
        <v>44615</v>
      </c>
      <c r="I771" s="806">
        <v>0.83333333333333337</v>
      </c>
      <c r="J771" s="730"/>
      <c r="K771" s="720"/>
      <c r="L771" s="799"/>
      <c r="N771" s="926"/>
      <c r="O771" s="927"/>
      <c r="P771" s="1122"/>
      <c r="Q771" s="915"/>
      <c r="R771" s="1118"/>
      <c r="S771" s="915"/>
      <c r="T771" s="668"/>
      <c r="V771" s="668"/>
    </row>
    <row r="772" spans="1:25" ht="18.75" customHeight="1" x14ac:dyDescent="0.25">
      <c r="A772" s="1267">
        <v>4901</v>
      </c>
      <c r="B772" s="186"/>
      <c r="C772" s="186" t="s">
        <v>7118</v>
      </c>
      <c r="D772" s="186" t="s">
        <v>4053</v>
      </c>
      <c r="E772" s="1156" t="s">
        <v>84</v>
      </c>
      <c r="F772" s="710">
        <v>45495</v>
      </c>
      <c r="G772" s="711">
        <v>0.66666666666666663</v>
      </c>
      <c r="H772" s="710">
        <v>45503</v>
      </c>
      <c r="I772" s="711">
        <v>0.4375</v>
      </c>
      <c r="J772" s="728" t="s">
        <v>113</v>
      </c>
      <c r="K772" s="710">
        <v>34984</v>
      </c>
      <c r="L772" s="734" t="s">
        <v>7119</v>
      </c>
      <c r="M772" s="710">
        <v>43698</v>
      </c>
      <c r="N772" s="734" t="s">
        <v>7120</v>
      </c>
      <c r="O772" s="920">
        <v>42263</v>
      </c>
      <c r="P772" s="892" t="s">
        <v>4845</v>
      </c>
      <c r="Q772" s="882"/>
      <c r="R772" s="1014"/>
      <c r="S772" s="882"/>
      <c r="T772" s="524"/>
      <c r="U772" s="545" t="s">
        <v>598</v>
      </c>
    </row>
    <row r="773" spans="1:25" ht="18.75" customHeight="1" x14ac:dyDescent="0.35">
      <c r="A773" s="735">
        <v>2622</v>
      </c>
      <c r="B773" s="735"/>
      <c r="C773" s="707" t="s">
        <v>967</v>
      </c>
      <c r="D773" s="707" t="s">
        <v>94</v>
      </c>
      <c r="E773" s="1156" t="s">
        <v>389</v>
      </c>
      <c r="F773" s="708">
        <v>45085</v>
      </c>
      <c r="G773" s="709">
        <v>0.6875</v>
      </c>
      <c r="H773" s="708">
        <v>45094</v>
      </c>
      <c r="I773" s="709">
        <v>0.5</v>
      </c>
      <c r="J773" s="713" t="s">
        <v>622</v>
      </c>
      <c r="K773" s="741">
        <v>35356</v>
      </c>
      <c r="L773" s="929" t="s">
        <v>968</v>
      </c>
      <c r="M773" s="741">
        <v>42975</v>
      </c>
      <c r="N773" s="775" t="s">
        <v>969</v>
      </c>
      <c r="O773" s="930">
        <v>42135</v>
      </c>
      <c r="P773" s="898"/>
      <c r="Q773" s="1022"/>
      <c r="R773" s="1074"/>
      <c r="S773" s="1078"/>
      <c r="T773" s="624"/>
      <c r="U773" s="593" t="s">
        <v>966</v>
      </c>
      <c r="V773" s="563"/>
      <c r="W773" s="594"/>
    </row>
    <row r="774" spans="1:25" ht="18.75" customHeight="1" x14ac:dyDescent="0.25">
      <c r="A774" s="186">
        <v>4429</v>
      </c>
      <c r="B774" s="186"/>
      <c r="C774" s="4" t="s">
        <v>5283</v>
      </c>
      <c r="D774" s="4" t="s">
        <v>412</v>
      </c>
      <c r="E774" s="1156" t="s">
        <v>184</v>
      </c>
      <c r="F774" s="725">
        <v>45316</v>
      </c>
      <c r="G774" s="720">
        <v>0.43958333333333338</v>
      </c>
      <c r="H774" s="725">
        <v>45320</v>
      </c>
      <c r="I774" s="720">
        <v>0.43958333333333338</v>
      </c>
      <c r="J774" s="713" t="s">
        <v>162</v>
      </c>
      <c r="K774" s="725">
        <v>36783</v>
      </c>
      <c r="L774" s="929" t="s">
        <v>5284</v>
      </c>
      <c r="M774" s="19">
        <v>43788</v>
      </c>
      <c r="N774" s="931" t="s">
        <v>5285</v>
      </c>
      <c r="O774" s="932">
        <v>44855</v>
      </c>
      <c r="P774" s="898"/>
      <c r="Q774" s="1022"/>
      <c r="R774" s="1023"/>
      <c r="S774" s="1022"/>
      <c r="T774" s="568"/>
      <c r="U774" s="545" t="s">
        <v>5282</v>
      </c>
    </row>
    <row r="775" spans="1:25" ht="18.75" customHeight="1" x14ac:dyDescent="0.25">
      <c r="A775" s="4">
        <v>3311</v>
      </c>
      <c r="B775" s="4"/>
      <c r="C775" s="4" t="s">
        <v>2290</v>
      </c>
      <c r="D775" s="186" t="s">
        <v>412</v>
      </c>
      <c r="E775" s="1156" t="s">
        <v>358</v>
      </c>
      <c r="F775" s="710">
        <v>45184</v>
      </c>
      <c r="G775" s="711">
        <v>0.83333333333333337</v>
      </c>
      <c r="H775" s="710">
        <v>45198</v>
      </c>
      <c r="I775" s="711">
        <v>0.77083333333333337</v>
      </c>
      <c r="J775" s="743" t="s">
        <v>78</v>
      </c>
      <c r="K775" s="725">
        <v>34549</v>
      </c>
      <c r="L775" s="929"/>
      <c r="N775" s="931" t="s">
        <v>4220</v>
      </c>
      <c r="O775" s="932">
        <v>41634</v>
      </c>
      <c r="P775" s="892">
        <v>1260</v>
      </c>
      <c r="Q775" s="196"/>
      <c r="R775" s="1002"/>
      <c r="S775" s="196"/>
      <c r="T775" s="555"/>
    </row>
    <row r="776" spans="1:25" ht="27" customHeight="1" x14ac:dyDescent="0.3">
      <c r="A776" s="186">
        <v>1715</v>
      </c>
      <c r="B776" s="754"/>
      <c r="C776" s="186" t="s">
        <v>2290</v>
      </c>
      <c r="D776" s="186" t="s">
        <v>22</v>
      </c>
      <c r="E776" s="1156" t="s">
        <v>447</v>
      </c>
      <c r="F776" s="725">
        <v>44931</v>
      </c>
      <c r="G776" s="719">
        <v>0.41666666666666669</v>
      </c>
      <c r="H776" s="718">
        <v>44938</v>
      </c>
      <c r="I776" s="719">
        <v>0.41666666666666669</v>
      </c>
      <c r="J776" s="737" t="s">
        <v>1980</v>
      </c>
      <c r="K776" s="710">
        <v>34549</v>
      </c>
      <c r="L776" s="929"/>
      <c r="M776" s="21"/>
      <c r="N776" s="926" t="s">
        <v>2291</v>
      </c>
      <c r="O776" s="927">
        <v>41634</v>
      </c>
      <c r="P776" s="892">
        <v>520</v>
      </c>
      <c r="Q776" s="196"/>
      <c r="R776" s="1002"/>
      <c r="S776" s="196"/>
      <c r="T776" s="533">
        <v>63838</v>
      </c>
      <c r="V776" s="544"/>
      <c r="Y776" s="531"/>
    </row>
    <row r="777" spans="1:25" ht="18.75" customHeight="1" x14ac:dyDescent="0.25">
      <c r="A777" s="735">
        <v>3639</v>
      </c>
      <c r="B777" s="735">
        <v>96958800</v>
      </c>
      <c r="C777" s="735" t="s">
        <v>4600</v>
      </c>
      <c r="D777" s="735" t="s">
        <v>235</v>
      </c>
      <c r="E777" s="1156" t="s">
        <v>370</v>
      </c>
      <c r="F777" s="708">
        <v>45236</v>
      </c>
      <c r="G777" s="709">
        <v>0.79166666666666663</v>
      </c>
      <c r="H777" s="708">
        <v>45244</v>
      </c>
      <c r="I777" s="709">
        <v>0.8125</v>
      </c>
      <c r="J777" s="717" t="s">
        <v>4607</v>
      </c>
      <c r="K777" s="741">
        <v>33696</v>
      </c>
      <c r="L777" s="775" t="s">
        <v>1491</v>
      </c>
      <c r="M777" s="741">
        <v>44138</v>
      </c>
      <c r="N777" s="775" t="s">
        <v>1492</v>
      </c>
      <c r="O777" s="930">
        <v>44746</v>
      </c>
      <c r="P777" s="904"/>
      <c r="Q777" s="1048"/>
      <c r="R777" s="1080"/>
      <c r="S777" s="1048"/>
      <c r="T777" s="616"/>
      <c r="U777" s="593" t="s">
        <v>176</v>
      </c>
      <c r="W777" s="594"/>
      <c r="Y777" s="531"/>
    </row>
    <row r="778" spans="1:25" ht="18.75" customHeight="1" x14ac:dyDescent="0.25">
      <c r="A778" s="735">
        <v>3637</v>
      </c>
      <c r="B778" s="735">
        <v>96958800</v>
      </c>
      <c r="C778" s="735" t="s">
        <v>4600</v>
      </c>
      <c r="D778" s="735" t="s">
        <v>764</v>
      </c>
      <c r="E778" s="1156" t="s">
        <v>219</v>
      </c>
      <c r="F778" s="708">
        <v>45236</v>
      </c>
      <c r="G778" s="709">
        <v>0.52083333333333337</v>
      </c>
      <c r="H778" s="708">
        <v>45236</v>
      </c>
      <c r="I778" s="709">
        <v>0.79166666666666663</v>
      </c>
      <c r="J778" s="717" t="s">
        <v>909</v>
      </c>
      <c r="K778" s="741">
        <v>33696</v>
      </c>
      <c r="L778" s="775" t="s">
        <v>1491</v>
      </c>
      <c r="M778" s="741">
        <v>44138</v>
      </c>
      <c r="N778" s="775" t="s">
        <v>1492</v>
      </c>
      <c r="O778" s="930">
        <v>44746</v>
      </c>
      <c r="P778" s="904"/>
      <c r="Q778" s="1048"/>
      <c r="R778" s="1080"/>
      <c r="S778" s="1048"/>
      <c r="T778" s="616"/>
      <c r="U778" s="593" t="s">
        <v>176</v>
      </c>
      <c r="W778" s="594"/>
      <c r="Y778" s="531"/>
    </row>
    <row r="779" spans="1:25" ht="18.75" customHeight="1" x14ac:dyDescent="0.25">
      <c r="A779" s="735">
        <v>3633</v>
      </c>
      <c r="B779" s="735">
        <v>96958800</v>
      </c>
      <c r="C779" s="707" t="s">
        <v>4600</v>
      </c>
      <c r="D779" s="707" t="s">
        <v>292</v>
      </c>
      <c r="E779" s="1156" t="s">
        <v>138</v>
      </c>
      <c r="F779" s="708">
        <v>45235</v>
      </c>
      <c r="G779" s="709">
        <v>0.375</v>
      </c>
      <c r="H779" s="708">
        <v>45236</v>
      </c>
      <c r="I779" s="709">
        <v>0.52083333333333337</v>
      </c>
      <c r="J779" s="717" t="s">
        <v>992</v>
      </c>
      <c r="K779" s="741">
        <v>33696</v>
      </c>
      <c r="L779" s="775" t="s">
        <v>1491</v>
      </c>
      <c r="M779" s="741">
        <v>44138</v>
      </c>
      <c r="N779" s="775" t="s">
        <v>1492</v>
      </c>
      <c r="O779" s="930">
        <v>44746</v>
      </c>
      <c r="P779" s="904"/>
      <c r="Q779" s="1048"/>
      <c r="R779" s="1080"/>
      <c r="S779" s="1048"/>
      <c r="T779" s="616"/>
      <c r="U779" s="593" t="s">
        <v>176</v>
      </c>
      <c r="W779" s="594"/>
      <c r="Y779" s="531"/>
    </row>
    <row r="780" spans="1:25" ht="18.75" customHeight="1" x14ac:dyDescent="0.25">
      <c r="A780" s="186">
        <v>3058</v>
      </c>
      <c r="B780" s="186">
        <v>52735058</v>
      </c>
      <c r="C780" s="186" t="s">
        <v>379</v>
      </c>
      <c r="D780" s="186" t="s">
        <v>35</v>
      </c>
      <c r="E780" s="1156" t="s">
        <v>284</v>
      </c>
      <c r="F780" s="710">
        <v>45127</v>
      </c>
      <c r="G780" s="711">
        <v>0.83333333333333337</v>
      </c>
      <c r="H780" s="710">
        <v>45153</v>
      </c>
      <c r="I780" s="711">
        <v>0.82638888888888884</v>
      </c>
      <c r="J780" s="713" t="s">
        <v>145</v>
      </c>
      <c r="K780" s="19">
        <v>38105</v>
      </c>
      <c r="L780" s="921" t="s">
        <v>380</v>
      </c>
      <c r="M780" s="19">
        <v>44802</v>
      </c>
      <c r="N780" s="935" t="s">
        <v>381</v>
      </c>
      <c r="O780" s="209">
        <v>45062</v>
      </c>
      <c r="P780" s="898"/>
      <c r="Q780" s="1003"/>
      <c r="R780" s="1004"/>
      <c r="S780" s="1003"/>
      <c r="T780" s="565"/>
      <c r="U780" s="564" t="s">
        <v>224</v>
      </c>
      <c r="V780" s="550"/>
    </row>
    <row r="781" spans="1:25" ht="18.75" customHeight="1" x14ac:dyDescent="0.25">
      <c r="A781" s="186">
        <v>1137</v>
      </c>
      <c r="B781" s="186"/>
      <c r="C781" s="186" t="s">
        <v>3254</v>
      </c>
      <c r="D781" s="186" t="s">
        <v>35</v>
      </c>
      <c r="E781" s="1156" t="s">
        <v>313</v>
      </c>
      <c r="F781" s="710">
        <v>44738</v>
      </c>
      <c r="G781" s="711">
        <v>0.79166666666666663</v>
      </c>
      <c r="H781" s="710">
        <v>44741</v>
      </c>
      <c r="I781" s="711">
        <v>0.79166666666666663</v>
      </c>
      <c r="J781" s="728" t="s">
        <v>1902</v>
      </c>
      <c r="K781" s="720"/>
      <c r="L781" s="186">
        <v>6897097</v>
      </c>
      <c r="M781" s="710">
        <v>42700</v>
      </c>
      <c r="N781" s="734" t="s">
        <v>3255</v>
      </c>
      <c r="O781" s="920">
        <v>44127</v>
      </c>
      <c r="P781" s="892">
        <v>270</v>
      </c>
      <c r="Q781" s="884"/>
      <c r="R781" s="1008">
        <f>90*3</f>
        <v>270</v>
      </c>
      <c r="S781" s="884"/>
      <c r="T781" s="527" t="s">
        <v>3256</v>
      </c>
      <c r="V781" s="527"/>
    </row>
    <row r="782" spans="1:25" s="546" customFormat="1" ht="33" hidden="1" customHeight="1" x14ac:dyDescent="0.25">
      <c r="A782" s="851">
        <v>336</v>
      </c>
      <c r="B782" s="851"/>
      <c r="C782" s="1532" t="s">
        <v>3721</v>
      </c>
      <c r="D782" s="851" t="s">
        <v>3722</v>
      </c>
      <c r="E782" s="1176" t="s">
        <v>3723</v>
      </c>
      <c r="F782" s="852">
        <v>44457</v>
      </c>
      <c r="G782" s="853">
        <v>0.41666666666666669</v>
      </c>
      <c r="H782" s="852">
        <v>44459</v>
      </c>
      <c r="I782" s="853">
        <v>0.41666666666666669</v>
      </c>
      <c r="J782" s="730">
        <v>2</v>
      </c>
      <c r="K782" s="796"/>
      <c r="L782" s="1"/>
      <c r="M782" s="19"/>
      <c r="N782" s="924"/>
      <c r="O782" s="208"/>
      <c r="P782" s="1153"/>
      <c r="Q782" s="1039"/>
      <c r="R782" s="1471"/>
      <c r="S782" s="1475"/>
      <c r="T782" s="1478"/>
      <c r="U782" s="156"/>
      <c r="V782" s="1478" t="s">
        <v>3724</v>
      </c>
      <c r="W782" s="636"/>
    </row>
    <row r="783" spans="1:25" ht="18.75" hidden="1" customHeight="1" x14ac:dyDescent="0.25">
      <c r="A783" s="809">
        <v>625</v>
      </c>
      <c r="B783" s="809"/>
      <c r="C783" s="809" t="s">
        <v>3578</v>
      </c>
      <c r="D783" s="809" t="s">
        <v>35</v>
      </c>
      <c r="E783" s="1159" t="s">
        <v>119</v>
      </c>
      <c r="F783" s="810">
        <v>44612</v>
      </c>
      <c r="G783" s="811">
        <v>0.54166666666666663</v>
      </c>
      <c r="H783" s="810">
        <v>44629</v>
      </c>
      <c r="I783" s="811">
        <v>0.54166666666666663</v>
      </c>
      <c r="J783" s="730"/>
      <c r="K783" s="769"/>
      <c r="L783" s="809"/>
      <c r="N783" s="940"/>
      <c r="O783" s="938"/>
      <c r="P783" s="1119"/>
      <c r="Q783" s="1120"/>
      <c r="R783" s="1121"/>
      <c r="S783" s="1120"/>
      <c r="T783" s="670"/>
      <c r="V783" s="670" t="s">
        <v>3492</v>
      </c>
    </row>
    <row r="784" spans="1:25" ht="29.25" hidden="1" customHeight="1" x14ac:dyDescent="0.25">
      <c r="A784" s="809">
        <v>601</v>
      </c>
      <c r="B784" s="809"/>
      <c r="C784" s="809" t="s">
        <v>3578</v>
      </c>
      <c r="D784" s="809" t="s">
        <v>35</v>
      </c>
      <c r="E784" s="1159" t="s">
        <v>119</v>
      </c>
      <c r="F784" s="810">
        <v>44575</v>
      </c>
      <c r="G784" s="811">
        <v>0.5</v>
      </c>
      <c r="H784" s="810">
        <v>44612</v>
      </c>
      <c r="I784" s="811">
        <v>0.5</v>
      </c>
      <c r="J784" s="730"/>
      <c r="K784" s="769"/>
      <c r="L784" s="809"/>
      <c r="N784" s="940"/>
      <c r="O784" s="938"/>
      <c r="P784" s="1107"/>
      <c r="Q784" s="1120"/>
      <c r="R784" s="1121"/>
      <c r="S784" s="1120"/>
      <c r="T784" s="670"/>
      <c r="V784" s="670"/>
      <c r="Y784" s="531"/>
    </row>
    <row r="785" spans="1:25" ht="29.25" hidden="1" customHeight="1" x14ac:dyDescent="0.25">
      <c r="A785" s="809">
        <v>360</v>
      </c>
      <c r="B785" s="809"/>
      <c r="C785" s="809" t="s">
        <v>3578</v>
      </c>
      <c r="D785" s="809" t="s">
        <v>22</v>
      </c>
      <c r="E785" s="1159" t="s">
        <v>23</v>
      </c>
      <c r="F785" s="810">
        <v>44475</v>
      </c>
      <c r="G785" s="811">
        <v>0.79166666666666663</v>
      </c>
      <c r="H785" s="810">
        <v>44477</v>
      </c>
      <c r="I785" s="811">
        <v>0.79166666666666663</v>
      </c>
      <c r="J785" s="730">
        <v>2</v>
      </c>
      <c r="K785" s="769"/>
      <c r="L785" s="809"/>
      <c r="N785" s="940"/>
      <c r="O785" s="938"/>
      <c r="Q785" s="1120"/>
      <c r="R785" s="1121"/>
      <c r="S785" s="1120"/>
      <c r="T785" s="670"/>
      <c r="V785" s="670"/>
      <c r="Y785" s="531"/>
    </row>
    <row r="786" spans="1:25" ht="24" hidden="1" customHeight="1" x14ac:dyDescent="0.25">
      <c r="A786" s="809">
        <v>351</v>
      </c>
      <c r="B786" s="809"/>
      <c r="C786" s="809" t="s">
        <v>3578</v>
      </c>
      <c r="D786" s="809" t="s">
        <v>412</v>
      </c>
      <c r="E786" s="1159" t="s">
        <v>60</v>
      </c>
      <c r="F786" s="810">
        <v>44465</v>
      </c>
      <c r="G786" s="811">
        <v>0.79166666666666663</v>
      </c>
      <c r="H786" s="810">
        <v>44467</v>
      </c>
      <c r="I786" s="811">
        <v>0.79166666666666663</v>
      </c>
      <c r="J786" s="730">
        <v>2</v>
      </c>
      <c r="K786" s="769"/>
      <c r="L786" s="809"/>
      <c r="N786" s="940"/>
      <c r="O786" s="938"/>
      <c r="P786" s="1153"/>
      <c r="Q786" s="1120"/>
      <c r="R786" s="1121"/>
      <c r="S786" s="1120"/>
      <c r="T786" s="670"/>
      <c r="V786" s="670"/>
      <c r="Y786" s="531"/>
    </row>
    <row r="787" spans="1:25" ht="30" customHeight="1" x14ac:dyDescent="0.25">
      <c r="A787" s="1267">
        <v>4954</v>
      </c>
      <c r="B787" s="186">
        <v>54943630</v>
      </c>
      <c r="C787" s="186" t="s">
        <v>7860</v>
      </c>
      <c r="D787" s="186" t="s">
        <v>35</v>
      </c>
      <c r="E787" s="1156" t="s">
        <v>112</v>
      </c>
      <c r="F787" s="710">
        <v>45515</v>
      </c>
      <c r="G787" s="711">
        <v>0.70347222222222217</v>
      </c>
      <c r="H787" s="710">
        <v>45535</v>
      </c>
      <c r="I787" s="711">
        <v>0.70347222222222217</v>
      </c>
      <c r="J787" s="728" t="s">
        <v>775</v>
      </c>
      <c r="K787" s="710">
        <v>34770</v>
      </c>
      <c r="L787" s="734" t="s">
        <v>7861</v>
      </c>
      <c r="M787" s="21">
        <v>43013</v>
      </c>
      <c r="N787" s="734" t="s">
        <v>7862</v>
      </c>
      <c r="O787" s="920"/>
      <c r="P787" s="902" t="s">
        <v>7863</v>
      </c>
      <c r="Q787" s="884"/>
      <c r="R787" s="1002"/>
      <c r="S787" s="907"/>
      <c r="T787" s="533"/>
      <c r="U787" s="551"/>
      <c r="V787" s="544"/>
    </row>
    <row r="788" spans="1:25" ht="18.75" customHeight="1" x14ac:dyDescent="0.25">
      <c r="A788" s="1267">
        <v>4954</v>
      </c>
      <c r="B788" s="186">
        <v>96630152</v>
      </c>
      <c r="C788" s="186" t="s">
        <v>7857</v>
      </c>
      <c r="D788" s="186" t="s">
        <v>35</v>
      </c>
      <c r="E788" s="1156" t="s">
        <v>112</v>
      </c>
      <c r="F788" s="710">
        <v>45515</v>
      </c>
      <c r="G788" s="711">
        <v>0.70347222222222217</v>
      </c>
      <c r="H788" s="710">
        <v>45535</v>
      </c>
      <c r="I788" s="711">
        <v>0.70347222222222217</v>
      </c>
      <c r="J788" s="1284" t="s">
        <v>775</v>
      </c>
      <c r="K788" s="710">
        <v>29461</v>
      </c>
      <c r="L788" s="734" t="s">
        <v>7858</v>
      </c>
      <c r="M788" s="21">
        <v>42066</v>
      </c>
      <c r="N788" s="734" t="s">
        <v>7859</v>
      </c>
      <c r="O788" s="920">
        <v>43286</v>
      </c>
      <c r="P788" s="1285"/>
      <c r="Q788" s="1286"/>
      <c r="R788" s="1287"/>
      <c r="S788" s="1288"/>
      <c r="T788" s="1289"/>
      <c r="U788" s="551"/>
      <c r="V788" s="544"/>
      <c r="Y788" s="531"/>
    </row>
    <row r="789" spans="1:25" ht="18.75" customHeight="1" x14ac:dyDescent="0.25">
      <c r="A789" s="4">
        <v>6356</v>
      </c>
      <c r="B789" s="4">
        <v>23289886</v>
      </c>
      <c r="C789" s="4" t="s">
        <v>8347</v>
      </c>
      <c r="D789" s="4" t="s">
        <v>764</v>
      </c>
      <c r="E789" s="1156" t="s">
        <v>77</v>
      </c>
      <c r="F789" s="725">
        <v>45654</v>
      </c>
      <c r="G789" s="720">
        <v>0.75</v>
      </c>
      <c r="H789" s="725" t="s">
        <v>8474</v>
      </c>
      <c r="I789" s="720">
        <v>0.75</v>
      </c>
      <c r="J789" s="712" t="s">
        <v>37</v>
      </c>
      <c r="K789" s="725">
        <v>32666</v>
      </c>
      <c r="L789" s="929" t="s">
        <v>5066</v>
      </c>
      <c r="M789" s="19">
        <v>44306</v>
      </c>
      <c r="N789" s="931" t="s">
        <v>5067</v>
      </c>
      <c r="O789" s="932">
        <v>43284</v>
      </c>
      <c r="P789" s="1201"/>
      <c r="R789" s="1424"/>
      <c r="S789" s="1425"/>
      <c r="T789" s="1426"/>
      <c r="U789" s="545" t="s">
        <v>5068</v>
      </c>
      <c r="W789" s="599"/>
    </row>
    <row r="790" spans="1:25" ht="18.75" customHeight="1" x14ac:dyDescent="0.25">
      <c r="A790" s="1267">
        <v>6061</v>
      </c>
      <c r="B790" s="186">
        <v>54477276</v>
      </c>
      <c r="C790" s="186" t="s">
        <v>5363</v>
      </c>
      <c r="D790" s="186" t="s">
        <v>412</v>
      </c>
      <c r="E790" s="1156" t="s">
        <v>276</v>
      </c>
      <c r="F790" s="710">
        <v>45447</v>
      </c>
      <c r="G790" s="711">
        <v>10</v>
      </c>
      <c r="H790" s="710">
        <v>45453</v>
      </c>
      <c r="I790" s="711">
        <v>0.8125</v>
      </c>
      <c r="J790" s="743" t="s">
        <v>6654</v>
      </c>
      <c r="K790" s="710">
        <v>33697</v>
      </c>
      <c r="L790" s="734" t="s">
        <v>5364</v>
      </c>
      <c r="M790" s="21">
        <v>40123</v>
      </c>
      <c r="N790" s="734" t="s">
        <v>5365</v>
      </c>
      <c r="O790" s="920">
        <v>44623</v>
      </c>
      <c r="P790" s="902" t="s">
        <v>6596</v>
      </c>
      <c r="Q790" s="1055">
        <v>1050</v>
      </c>
      <c r="R790" s="1017"/>
      <c r="S790" s="1010" t="s">
        <v>73</v>
      </c>
      <c r="T790" s="533">
        <v>82337</v>
      </c>
      <c r="U790" s="551" t="s">
        <v>5366</v>
      </c>
      <c r="V790" s="587" t="s">
        <v>6534</v>
      </c>
      <c r="W790" s="128"/>
    </row>
    <row r="791" spans="1:25" ht="18.75" customHeight="1" x14ac:dyDescent="0.25">
      <c r="A791" s="186">
        <v>4671</v>
      </c>
      <c r="B791" s="186">
        <v>54477276</v>
      </c>
      <c r="C791" s="186" t="s">
        <v>5363</v>
      </c>
      <c r="D791" s="186" t="s">
        <v>412</v>
      </c>
      <c r="E791" s="1156" t="s">
        <v>276</v>
      </c>
      <c r="F791" s="710">
        <v>45435</v>
      </c>
      <c r="G791" s="711">
        <v>0.81597222222222221</v>
      </c>
      <c r="H791" s="710">
        <v>45447</v>
      </c>
      <c r="I791" s="711">
        <v>0.41666666666666669</v>
      </c>
      <c r="J791" s="743" t="s">
        <v>6571</v>
      </c>
      <c r="K791" s="710">
        <v>33697</v>
      </c>
      <c r="L791" s="734" t="s">
        <v>5364</v>
      </c>
      <c r="M791" s="21">
        <v>40123</v>
      </c>
      <c r="N791" s="734" t="s">
        <v>5365</v>
      </c>
      <c r="O791" s="920">
        <v>44623</v>
      </c>
      <c r="P791" s="902" t="s">
        <v>6570</v>
      </c>
      <c r="Q791" s="1055"/>
      <c r="R791" s="1017"/>
      <c r="S791" s="1010" t="s">
        <v>73</v>
      </c>
      <c r="T791" s="533">
        <v>82337</v>
      </c>
      <c r="U791" s="551" t="s">
        <v>5366</v>
      </c>
      <c r="V791" s="587" t="s">
        <v>6534</v>
      </c>
      <c r="W791" s="128"/>
      <c r="Y791" s="531"/>
    </row>
    <row r="792" spans="1:25" ht="58.5" customHeight="1" x14ac:dyDescent="0.25">
      <c r="A792" s="186">
        <v>5859</v>
      </c>
      <c r="B792" s="186">
        <v>54477276</v>
      </c>
      <c r="C792" s="186" t="s">
        <v>5363</v>
      </c>
      <c r="D792" s="186" t="s">
        <v>412</v>
      </c>
      <c r="E792" s="1156" t="s">
        <v>243</v>
      </c>
      <c r="F792" s="710">
        <v>45424</v>
      </c>
      <c r="G792" s="711">
        <v>0.39583333333333331</v>
      </c>
      <c r="H792" s="710">
        <v>45435</v>
      </c>
      <c r="I792" s="711">
        <v>0.81597222222222221</v>
      </c>
      <c r="J792" s="743" t="s">
        <v>6477</v>
      </c>
      <c r="K792" s="710">
        <v>33697</v>
      </c>
      <c r="L792" s="734" t="s">
        <v>5364</v>
      </c>
      <c r="M792" s="21">
        <v>40123</v>
      </c>
      <c r="N792" s="734" t="s">
        <v>5365</v>
      </c>
      <c r="O792" s="920">
        <v>44623</v>
      </c>
      <c r="P792" s="902" t="s">
        <v>6406</v>
      </c>
      <c r="Q792" s="1055" t="s">
        <v>6478</v>
      </c>
      <c r="R792" s="1017"/>
      <c r="S792" s="1010" t="s">
        <v>73</v>
      </c>
      <c r="T792" s="533">
        <v>82337</v>
      </c>
      <c r="U792" s="551" t="s">
        <v>5366</v>
      </c>
      <c r="V792" s="544"/>
      <c r="W792" s="128"/>
      <c r="Y792" s="531"/>
    </row>
    <row r="793" spans="1:25" s="546" customFormat="1" ht="26.25" customHeight="1" x14ac:dyDescent="0.25">
      <c r="A793" s="186">
        <v>4638</v>
      </c>
      <c r="B793" s="186">
        <v>54477276</v>
      </c>
      <c r="C793" s="186" t="s">
        <v>5363</v>
      </c>
      <c r="D793" s="186" t="s">
        <v>412</v>
      </c>
      <c r="E793" s="1156" t="s">
        <v>243</v>
      </c>
      <c r="F793" s="710">
        <v>45402</v>
      </c>
      <c r="G793" s="711">
        <v>0.39583333333333331</v>
      </c>
      <c r="H793" s="710">
        <v>45424</v>
      </c>
      <c r="I793" s="711">
        <v>0.39583333333333331</v>
      </c>
      <c r="J793" s="743" t="s">
        <v>6381</v>
      </c>
      <c r="K793" s="710">
        <v>33697</v>
      </c>
      <c r="L793" s="734" t="s">
        <v>5364</v>
      </c>
      <c r="M793" s="21">
        <v>40123</v>
      </c>
      <c r="N793" s="734" t="s">
        <v>5365</v>
      </c>
      <c r="O793" s="920">
        <v>44623</v>
      </c>
      <c r="P793" s="902" t="s">
        <v>6276</v>
      </c>
      <c r="Q793" s="1055" t="s">
        <v>6382</v>
      </c>
      <c r="R793" s="1017"/>
      <c r="S793" s="1010" t="s">
        <v>73</v>
      </c>
      <c r="T793" s="533">
        <v>82337</v>
      </c>
      <c r="U793" s="551" t="s">
        <v>5366</v>
      </c>
      <c r="V793" s="544"/>
      <c r="W793" s="128"/>
    </row>
    <row r="794" spans="1:25" ht="27" customHeight="1" x14ac:dyDescent="0.25">
      <c r="A794" s="186">
        <v>4266</v>
      </c>
      <c r="B794" s="186">
        <v>54477276</v>
      </c>
      <c r="C794" s="186" t="s">
        <v>5363</v>
      </c>
      <c r="D794" s="186" t="s">
        <v>412</v>
      </c>
      <c r="E794" s="1156" t="s">
        <v>243</v>
      </c>
      <c r="F794" s="710">
        <v>45382</v>
      </c>
      <c r="G794" s="711">
        <v>0.39583333333333331</v>
      </c>
      <c r="H794" s="710">
        <v>45402</v>
      </c>
      <c r="I794" s="711">
        <v>0.39583333333333331</v>
      </c>
      <c r="J794" s="743" t="s">
        <v>5995</v>
      </c>
      <c r="K794" s="710">
        <v>33697</v>
      </c>
      <c r="L794" s="734" t="s">
        <v>5364</v>
      </c>
      <c r="M794" s="21">
        <v>40123</v>
      </c>
      <c r="N794" s="734" t="s">
        <v>5365</v>
      </c>
      <c r="O794" s="920">
        <v>44623</v>
      </c>
      <c r="P794" s="902" t="s">
        <v>6068</v>
      </c>
      <c r="Q794" s="1055">
        <v>500</v>
      </c>
      <c r="R794" s="1017"/>
      <c r="S794" s="1010" t="s">
        <v>73</v>
      </c>
      <c r="T794" s="533">
        <v>82337</v>
      </c>
      <c r="U794" s="551" t="s">
        <v>5366</v>
      </c>
      <c r="V794" s="544"/>
      <c r="W794" s="128"/>
      <c r="Y794" s="531"/>
    </row>
    <row r="795" spans="1:25" ht="18.75" customHeight="1" x14ac:dyDescent="0.25">
      <c r="A795" s="186">
        <v>4458</v>
      </c>
      <c r="B795" s="186">
        <v>54477276</v>
      </c>
      <c r="C795" s="186" t="s">
        <v>5363</v>
      </c>
      <c r="D795" s="186" t="s">
        <v>412</v>
      </c>
      <c r="E795" s="1156" t="s">
        <v>243</v>
      </c>
      <c r="F795" s="710">
        <v>45374</v>
      </c>
      <c r="G795" s="711">
        <v>0.39583333333333331</v>
      </c>
      <c r="H795" s="710">
        <v>45382</v>
      </c>
      <c r="I795" s="711">
        <v>0.39583333333333331</v>
      </c>
      <c r="J795" s="728" t="s">
        <v>5840</v>
      </c>
      <c r="K795" s="710">
        <v>33697</v>
      </c>
      <c r="L795" s="734" t="s">
        <v>5364</v>
      </c>
      <c r="M795" s="21">
        <v>40123</v>
      </c>
      <c r="N795" s="734" t="s">
        <v>5365</v>
      </c>
      <c r="O795" s="920">
        <v>44623</v>
      </c>
      <c r="P795" s="902" t="s">
        <v>5824</v>
      </c>
      <c r="Q795" s="1055">
        <v>500</v>
      </c>
      <c r="R795" s="1017"/>
      <c r="S795" s="1010" t="s">
        <v>73</v>
      </c>
      <c r="T795" s="533">
        <v>82337</v>
      </c>
      <c r="U795" s="551" t="s">
        <v>5366</v>
      </c>
      <c r="V795" s="544"/>
      <c r="W795" s="128"/>
      <c r="Y795" s="531"/>
    </row>
    <row r="796" spans="1:25" ht="18.75" customHeight="1" x14ac:dyDescent="0.25">
      <c r="A796" s="186">
        <v>4390</v>
      </c>
      <c r="B796" s="186">
        <v>54477276</v>
      </c>
      <c r="C796" s="186" t="s">
        <v>5363</v>
      </c>
      <c r="D796" s="186" t="s">
        <v>412</v>
      </c>
      <c r="E796" s="1156" t="s">
        <v>243</v>
      </c>
      <c r="F796" s="710">
        <v>45367</v>
      </c>
      <c r="G796" s="711">
        <v>0.39583333333333331</v>
      </c>
      <c r="H796" s="710">
        <v>45374</v>
      </c>
      <c r="I796" s="711">
        <v>0.39583333333333331</v>
      </c>
      <c r="J796" s="728" t="s">
        <v>5781</v>
      </c>
      <c r="K796" s="710">
        <v>33697</v>
      </c>
      <c r="L796" s="734" t="s">
        <v>5364</v>
      </c>
      <c r="M796" s="21">
        <v>40123</v>
      </c>
      <c r="N796" s="734" t="s">
        <v>5365</v>
      </c>
      <c r="O796" s="920">
        <v>44623</v>
      </c>
      <c r="P796" s="902" t="s">
        <v>5782</v>
      </c>
      <c r="Q796" s="1055">
        <v>500</v>
      </c>
      <c r="R796" s="1017"/>
      <c r="S796" s="1010" t="s">
        <v>73</v>
      </c>
      <c r="T796" s="533">
        <v>82337</v>
      </c>
      <c r="U796" s="551" t="s">
        <v>5366</v>
      </c>
      <c r="V796" s="544"/>
      <c r="W796" s="128"/>
      <c r="Y796" s="531"/>
    </row>
    <row r="797" spans="1:25" ht="31.5" customHeight="1" x14ac:dyDescent="0.25">
      <c r="A797" s="186">
        <v>4315</v>
      </c>
      <c r="B797" s="186">
        <v>54477276</v>
      </c>
      <c r="C797" s="186" t="s">
        <v>5363</v>
      </c>
      <c r="D797" s="186" t="s">
        <v>412</v>
      </c>
      <c r="E797" s="1156" t="s">
        <v>243</v>
      </c>
      <c r="F797" s="710">
        <v>45355</v>
      </c>
      <c r="G797" s="711">
        <v>0.39583333333333331</v>
      </c>
      <c r="H797" s="710">
        <v>45367</v>
      </c>
      <c r="I797" s="711">
        <v>0.39583333333333331</v>
      </c>
      <c r="J797" s="728" t="s">
        <v>4521</v>
      </c>
      <c r="K797" s="710">
        <v>33697</v>
      </c>
      <c r="L797" s="734" t="s">
        <v>5364</v>
      </c>
      <c r="M797" s="21">
        <v>40123</v>
      </c>
      <c r="N797" s="734" t="s">
        <v>5365</v>
      </c>
      <c r="O797" s="920">
        <v>44623</v>
      </c>
      <c r="P797" s="902" t="s">
        <v>1609</v>
      </c>
      <c r="Q797" s="1055">
        <v>500</v>
      </c>
      <c r="R797" s="1017"/>
      <c r="S797" s="1010" t="s">
        <v>73</v>
      </c>
      <c r="T797" s="533">
        <v>82337</v>
      </c>
      <c r="U797" s="551" t="s">
        <v>5366</v>
      </c>
      <c r="V797" s="544"/>
      <c r="W797" s="128"/>
      <c r="Y797" s="589"/>
    </row>
    <row r="798" spans="1:25" ht="31.5" customHeight="1" x14ac:dyDescent="0.25">
      <c r="A798" s="186">
        <v>4163</v>
      </c>
      <c r="B798" s="186">
        <v>54477276</v>
      </c>
      <c r="C798" s="186" t="s">
        <v>5363</v>
      </c>
      <c r="D798" s="186" t="s">
        <v>412</v>
      </c>
      <c r="E798" s="1156" t="s">
        <v>131</v>
      </c>
      <c r="F798" s="710">
        <v>45333</v>
      </c>
      <c r="G798" s="711">
        <v>0.4375</v>
      </c>
      <c r="H798" s="710">
        <v>45337</v>
      </c>
      <c r="I798" s="711">
        <v>0.4375</v>
      </c>
      <c r="J798" s="728" t="s">
        <v>162</v>
      </c>
      <c r="K798" s="710">
        <v>33697</v>
      </c>
      <c r="L798" s="734" t="s">
        <v>5364</v>
      </c>
      <c r="M798" s="21">
        <v>40123</v>
      </c>
      <c r="N798" s="734" t="s">
        <v>5365</v>
      </c>
      <c r="O798" s="920">
        <v>44623</v>
      </c>
      <c r="P798" s="902" t="s">
        <v>5202</v>
      </c>
      <c r="Q798" s="884"/>
      <c r="R798" s="1002"/>
      <c r="S798" s="196"/>
      <c r="T798" s="579"/>
      <c r="U798" s="551" t="s">
        <v>5366</v>
      </c>
      <c r="V798" s="544"/>
      <c r="W798" s="128"/>
      <c r="Y798" s="589"/>
    </row>
    <row r="799" spans="1:25" s="546" customFormat="1" ht="18.75" customHeight="1" x14ac:dyDescent="0.25">
      <c r="A799" s="186">
        <v>3893</v>
      </c>
      <c r="B799" s="186">
        <v>54477276</v>
      </c>
      <c r="C799" s="186" t="s">
        <v>5363</v>
      </c>
      <c r="D799" s="186" t="s">
        <v>412</v>
      </c>
      <c r="E799" s="1156" t="s">
        <v>131</v>
      </c>
      <c r="F799" s="710">
        <v>45326</v>
      </c>
      <c r="G799" s="711">
        <v>0.4375</v>
      </c>
      <c r="H799" s="710">
        <v>45329</v>
      </c>
      <c r="I799" s="711">
        <v>0.4375</v>
      </c>
      <c r="J799" s="728" t="s">
        <v>449</v>
      </c>
      <c r="K799" s="710">
        <v>33697</v>
      </c>
      <c r="L799" s="734" t="s">
        <v>5364</v>
      </c>
      <c r="M799" s="21">
        <v>40123</v>
      </c>
      <c r="N799" s="734" t="s">
        <v>5365</v>
      </c>
      <c r="O799" s="920">
        <v>44623</v>
      </c>
      <c r="P799" s="902" t="s">
        <v>5051</v>
      </c>
      <c r="Q799" s="884"/>
      <c r="R799" s="1002"/>
      <c r="S799" s="196"/>
      <c r="T799" s="579"/>
      <c r="U799" s="551" t="s">
        <v>5366</v>
      </c>
      <c r="V799" s="544"/>
      <c r="W799" s="128"/>
    </row>
    <row r="800" spans="1:25" s="546" customFormat="1" ht="18.75" customHeight="1" x14ac:dyDescent="0.25">
      <c r="A800" s="20">
        <v>5534</v>
      </c>
      <c r="B800" s="1182">
        <v>23289886</v>
      </c>
      <c r="C800" s="3" t="s">
        <v>5065</v>
      </c>
      <c r="D800" s="3" t="s">
        <v>412</v>
      </c>
      <c r="E800" s="1156" t="s">
        <v>77</v>
      </c>
      <c r="F800" s="714">
        <v>45581</v>
      </c>
      <c r="G800" s="715">
        <v>0.71875</v>
      </c>
      <c r="H800" s="714">
        <v>45654</v>
      </c>
      <c r="I800" s="715">
        <v>0.75</v>
      </c>
      <c r="J800" s="716" t="s">
        <v>8124</v>
      </c>
      <c r="K800" s="21">
        <v>32666</v>
      </c>
      <c r="L800" s="721" t="s">
        <v>5066</v>
      </c>
      <c r="M800" s="21">
        <v>44306</v>
      </c>
      <c r="N800" s="942" t="s">
        <v>5067</v>
      </c>
      <c r="O800" s="208">
        <v>43284</v>
      </c>
      <c r="P800" s="889" t="s">
        <v>7184</v>
      </c>
      <c r="Q800" s="1010"/>
      <c r="R800" s="1011"/>
      <c r="S800" s="527"/>
      <c r="T800" s="527" t="s">
        <v>7466</v>
      </c>
      <c r="U800" s="1221" t="s">
        <v>5068</v>
      </c>
      <c r="V800" s="527" t="s">
        <v>6379</v>
      </c>
      <c r="W800" s="128"/>
    </row>
    <row r="801" spans="1:25" s="546" customFormat="1" ht="18.75" customHeight="1" x14ac:dyDescent="0.25">
      <c r="A801" s="1228">
        <v>4928</v>
      </c>
      <c r="B801" s="1182">
        <v>23289886</v>
      </c>
      <c r="C801" s="3" t="s">
        <v>5065</v>
      </c>
      <c r="D801" s="3" t="s">
        <v>412</v>
      </c>
      <c r="E801" s="1156" t="s">
        <v>60</v>
      </c>
      <c r="F801" s="714">
        <v>45504</v>
      </c>
      <c r="G801" s="715">
        <v>0.54166666666666663</v>
      </c>
      <c r="H801" s="714">
        <v>45581</v>
      </c>
      <c r="I801" s="715">
        <v>0.71875</v>
      </c>
      <c r="J801" s="733" t="s">
        <v>7467</v>
      </c>
      <c r="K801" s="21">
        <v>32666</v>
      </c>
      <c r="L801" s="721" t="s">
        <v>5066</v>
      </c>
      <c r="M801" s="21">
        <v>44306</v>
      </c>
      <c r="N801" s="942" t="s">
        <v>5067</v>
      </c>
      <c r="O801" s="208">
        <v>43284</v>
      </c>
      <c r="P801" s="889" t="s">
        <v>7184</v>
      </c>
      <c r="Q801" s="907"/>
      <c r="R801" s="1011"/>
      <c r="S801" s="527"/>
      <c r="T801" s="527" t="s">
        <v>7417</v>
      </c>
      <c r="U801" s="1221" t="s">
        <v>5068</v>
      </c>
      <c r="V801" s="527" t="s">
        <v>6379</v>
      </c>
      <c r="W801" s="128"/>
    </row>
    <row r="802" spans="1:25" s="546" customFormat="1" ht="18.75" customHeight="1" x14ac:dyDescent="0.25">
      <c r="A802" s="186">
        <v>4661</v>
      </c>
      <c r="B802" s="186">
        <v>23289886</v>
      </c>
      <c r="C802" s="186" t="s">
        <v>5065</v>
      </c>
      <c r="D802" s="186" t="s">
        <v>412</v>
      </c>
      <c r="E802" s="1156" t="s">
        <v>60</v>
      </c>
      <c r="F802" s="710">
        <v>45434</v>
      </c>
      <c r="G802" s="711">
        <v>0.54166666666666663</v>
      </c>
      <c r="H802" s="710">
        <v>45504</v>
      </c>
      <c r="I802" s="711">
        <v>0.54166666666666663</v>
      </c>
      <c r="J802" s="728" t="s">
        <v>6887</v>
      </c>
      <c r="K802" s="710">
        <v>32666</v>
      </c>
      <c r="L802" s="929" t="s">
        <v>5066</v>
      </c>
      <c r="M802" s="21">
        <v>44306</v>
      </c>
      <c r="N802" s="926" t="s">
        <v>5067</v>
      </c>
      <c r="O802" s="927">
        <v>43284</v>
      </c>
      <c r="P802" s="892" t="s">
        <v>7015</v>
      </c>
      <c r="Q802" s="884"/>
      <c r="R802" s="1011"/>
      <c r="S802" s="884"/>
      <c r="T802" s="527"/>
      <c r="U802" s="545" t="s">
        <v>5068</v>
      </c>
      <c r="V802" s="550" t="s">
        <v>6379</v>
      </c>
      <c r="W802" s="156"/>
    </row>
    <row r="803" spans="1:25" s="546" customFormat="1" ht="18.75" customHeight="1" x14ac:dyDescent="0.25">
      <c r="A803" s="186">
        <v>5830</v>
      </c>
      <c r="B803" s="186">
        <v>23289886</v>
      </c>
      <c r="C803" s="186" t="s">
        <v>5065</v>
      </c>
      <c r="D803" s="186" t="s">
        <v>412</v>
      </c>
      <c r="E803" s="1156" t="s">
        <v>335</v>
      </c>
      <c r="F803" s="710">
        <v>45422</v>
      </c>
      <c r="G803" s="711">
        <v>0.52083333333333337</v>
      </c>
      <c r="H803" s="710">
        <v>45434</v>
      </c>
      <c r="I803" s="711">
        <v>0.54166666666666663</v>
      </c>
      <c r="J803" s="728" t="s">
        <v>6467</v>
      </c>
      <c r="K803" s="710">
        <v>32666</v>
      </c>
      <c r="L803" s="929" t="s">
        <v>5066</v>
      </c>
      <c r="M803" s="21">
        <v>44306</v>
      </c>
      <c r="N803" s="926" t="s">
        <v>5067</v>
      </c>
      <c r="O803" s="927">
        <v>43284</v>
      </c>
      <c r="P803" s="892" t="s">
        <v>6145</v>
      </c>
      <c r="Q803" s="884"/>
      <c r="R803" s="1011"/>
      <c r="S803" s="884"/>
      <c r="T803" s="527"/>
      <c r="U803" s="545" t="s">
        <v>5068</v>
      </c>
      <c r="V803" s="550" t="s">
        <v>5062</v>
      </c>
      <c r="W803" s="156"/>
    </row>
    <row r="804" spans="1:25" s="546" customFormat="1" ht="18.75" customHeight="1" x14ac:dyDescent="0.25">
      <c r="A804" s="186">
        <v>4734</v>
      </c>
      <c r="B804" s="186">
        <v>23289886</v>
      </c>
      <c r="C804" s="186" t="s">
        <v>5065</v>
      </c>
      <c r="D804" s="186" t="s">
        <v>412</v>
      </c>
      <c r="E804" s="1156" t="s">
        <v>60</v>
      </c>
      <c r="F804" s="710">
        <v>45414</v>
      </c>
      <c r="G804" s="711">
        <v>0.75</v>
      </c>
      <c r="H804" s="710">
        <v>45422</v>
      </c>
      <c r="I804" s="711">
        <v>0.52083333333333337</v>
      </c>
      <c r="J804" s="728" t="s">
        <v>6364</v>
      </c>
      <c r="K804" s="710">
        <v>32666</v>
      </c>
      <c r="L804" s="929" t="s">
        <v>5066</v>
      </c>
      <c r="M804" s="21">
        <v>44306</v>
      </c>
      <c r="N804" s="926" t="s">
        <v>5067</v>
      </c>
      <c r="O804" s="927">
        <v>43284</v>
      </c>
      <c r="P804" s="892" t="s">
        <v>6145</v>
      </c>
      <c r="Q804" s="884"/>
      <c r="R804" s="1011"/>
      <c r="S804" s="884"/>
      <c r="T804" s="527"/>
      <c r="U804" s="545" t="s">
        <v>5068</v>
      </c>
      <c r="V804" s="550" t="s">
        <v>448</v>
      </c>
      <c r="W804" s="156"/>
    </row>
    <row r="805" spans="1:25" s="546" customFormat="1" ht="30" customHeight="1" x14ac:dyDescent="0.25">
      <c r="A805" s="186">
        <v>3879</v>
      </c>
      <c r="B805" s="186">
        <v>23289886</v>
      </c>
      <c r="C805" s="186" t="s">
        <v>5065</v>
      </c>
      <c r="D805" s="186" t="s">
        <v>412</v>
      </c>
      <c r="E805" s="1156" t="s">
        <v>60</v>
      </c>
      <c r="F805" s="710">
        <v>45324</v>
      </c>
      <c r="G805" s="711">
        <v>0.75</v>
      </c>
      <c r="H805" s="710">
        <v>45414</v>
      </c>
      <c r="I805" s="711">
        <v>0.75</v>
      </c>
      <c r="J805" s="728" t="s">
        <v>5908</v>
      </c>
      <c r="K805" s="710">
        <v>32666</v>
      </c>
      <c r="L805" s="929" t="s">
        <v>5066</v>
      </c>
      <c r="M805" s="21">
        <v>44306</v>
      </c>
      <c r="N805" s="926" t="s">
        <v>5067</v>
      </c>
      <c r="O805" s="927">
        <v>43284</v>
      </c>
      <c r="P805" s="892" t="s">
        <v>4845</v>
      </c>
      <c r="Q805" s="1021">
        <v>1300</v>
      </c>
      <c r="R805" s="1011"/>
      <c r="S805" s="884"/>
      <c r="T805" s="527"/>
      <c r="U805" s="545" t="s">
        <v>5068</v>
      </c>
      <c r="V805" s="550"/>
      <c r="W805" s="156"/>
    </row>
    <row r="806" spans="1:25" s="546" customFormat="1" ht="18.75" customHeight="1" x14ac:dyDescent="0.25">
      <c r="A806" s="186">
        <v>3981</v>
      </c>
      <c r="B806" s="186">
        <v>23289886</v>
      </c>
      <c r="C806" s="186" t="s">
        <v>5065</v>
      </c>
      <c r="D806" s="186" t="s">
        <v>412</v>
      </c>
      <c r="E806" s="1156" t="s">
        <v>60</v>
      </c>
      <c r="F806" s="725">
        <v>45294</v>
      </c>
      <c r="G806" s="720">
        <v>0.75</v>
      </c>
      <c r="H806" s="725">
        <v>45324</v>
      </c>
      <c r="I806" s="720">
        <v>0.75</v>
      </c>
      <c r="J806" s="728" t="s">
        <v>37</v>
      </c>
      <c r="K806" s="710">
        <v>32666</v>
      </c>
      <c r="L806" s="929" t="s">
        <v>5066</v>
      </c>
      <c r="M806" s="21">
        <v>44306</v>
      </c>
      <c r="N806" s="926" t="s">
        <v>5067</v>
      </c>
      <c r="O806" s="927">
        <v>43284</v>
      </c>
      <c r="P806" s="892" t="s">
        <v>4845</v>
      </c>
      <c r="Q806" s="884"/>
      <c r="R806" s="1011"/>
      <c r="S806" s="884"/>
      <c r="T806" s="527"/>
      <c r="U806" s="545" t="s">
        <v>5068</v>
      </c>
      <c r="V806" s="550"/>
      <c r="W806" s="156"/>
    </row>
    <row r="807" spans="1:25" s="546" customFormat="1" ht="18.75" customHeight="1" x14ac:dyDescent="0.25">
      <c r="A807" s="186">
        <v>4737</v>
      </c>
      <c r="B807" s="736"/>
      <c r="C807" s="4" t="s">
        <v>6157</v>
      </c>
      <c r="D807" s="186" t="s">
        <v>22</v>
      </c>
      <c r="E807" s="1156" t="s">
        <v>199</v>
      </c>
      <c r="F807" s="710">
        <v>45407</v>
      </c>
      <c r="G807" s="711">
        <v>0.93402777777777779</v>
      </c>
      <c r="H807" s="710">
        <v>45412</v>
      </c>
      <c r="I807" s="711">
        <v>0.93402777777777779</v>
      </c>
      <c r="J807" s="737" t="s">
        <v>336</v>
      </c>
      <c r="K807" s="725">
        <v>27626</v>
      </c>
      <c r="L807" s="929" t="s">
        <v>6158</v>
      </c>
      <c r="M807" s="718"/>
      <c r="N807" s="928" t="s">
        <v>6159</v>
      </c>
      <c r="O807" s="927">
        <v>44704</v>
      </c>
      <c r="P807" s="892" t="s">
        <v>6245</v>
      </c>
      <c r="Q807" s="906"/>
      <c r="R807" s="1052"/>
      <c r="S807" s="884"/>
      <c r="T807" s="527"/>
      <c r="U807" s="545" t="s">
        <v>4206</v>
      </c>
      <c r="V807" s="554"/>
      <c r="W807" s="156"/>
    </row>
    <row r="808" spans="1:25" s="546" customFormat="1" ht="18" customHeight="1" x14ac:dyDescent="0.25">
      <c r="A808" s="186">
        <v>5760</v>
      </c>
      <c r="B808" s="186"/>
      <c r="C808" s="186" t="s">
        <v>8111</v>
      </c>
      <c r="D808" s="186" t="s">
        <v>35</v>
      </c>
      <c r="E808" s="1156" t="s">
        <v>298</v>
      </c>
      <c r="F808" s="710">
        <v>45619</v>
      </c>
      <c r="G808" s="711">
        <v>0.55833333333333335</v>
      </c>
      <c r="H808" s="710">
        <v>45625</v>
      </c>
      <c r="I808" s="711">
        <v>0.77083333333333337</v>
      </c>
      <c r="J808" s="728" t="s">
        <v>8266</v>
      </c>
      <c r="K808" s="710" t="s">
        <v>19</v>
      </c>
      <c r="L808" s="734" t="s">
        <v>8112</v>
      </c>
      <c r="M808" s="21">
        <v>42056</v>
      </c>
      <c r="N808" s="734" t="s">
        <v>8113</v>
      </c>
      <c r="O808" s="920">
        <v>43360</v>
      </c>
      <c r="P808" s="998" t="s">
        <v>5732</v>
      </c>
      <c r="Q808" s="196"/>
      <c r="R808" s="1002"/>
      <c r="S808" s="196"/>
      <c r="T808" s="580"/>
      <c r="U808" s="545"/>
      <c r="V808" s="544"/>
      <c r="W808" s="156"/>
    </row>
    <row r="809" spans="1:25" s="546" customFormat="1" ht="18.75" hidden="1" customHeight="1" x14ac:dyDescent="0.25">
      <c r="A809" s="186">
        <v>1424</v>
      </c>
      <c r="B809" s="186"/>
      <c r="C809" s="186" t="s">
        <v>2637</v>
      </c>
      <c r="D809" s="186" t="s">
        <v>59</v>
      </c>
      <c r="E809" s="1156" t="s">
        <v>60</v>
      </c>
      <c r="F809" s="718">
        <v>44861</v>
      </c>
      <c r="G809" s="719">
        <v>0.91666666666666663</v>
      </c>
      <c r="H809" s="718">
        <v>44868</v>
      </c>
      <c r="I809" s="719">
        <v>0.41666666666666669</v>
      </c>
      <c r="J809" s="737" t="s">
        <v>2172</v>
      </c>
      <c r="K809" s="710">
        <v>31179</v>
      </c>
      <c r="L809" s="936" t="s">
        <v>2638</v>
      </c>
      <c r="M809" s="21">
        <v>42823</v>
      </c>
      <c r="N809" s="926">
        <v>21094100307</v>
      </c>
      <c r="O809" s="927">
        <v>40884</v>
      </c>
      <c r="P809" s="892">
        <v>420</v>
      </c>
      <c r="Q809" s="196"/>
      <c r="R809" s="1002"/>
      <c r="S809" s="196"/>
      <c r="T809" s="533"/>
      <c r="U809" s="564"/>
      <c r="V809" s="544"/>
      <c r="W809" s="599"/>
    </row>
    <row r="810" spans="1:25" ht="25.5" hidden="1" customHeight="1" x14ac:dyDescent="0.25">
      <c r="A810" s="186">
        <v>1047</v>
      </c>
      <c r="B810" s="18">
        <v>98541076</v>
      </c>
      <c r="C810" s="18" t="s">
        <v>2637</v>
      </c>
      <c r="D810" s="4" t="s">
        <v>35</v>
      </c>
      <c r="E810" s="1156" t="s">
        <v>119</v>
      </c>
      <c r="F810" s="718">
        <v>44759</v>
      </c>
      <c r="G810" s="719">
        <v>0.83333333333333337</v>
      </c>
      <c r="H810" s="725">
        <v>44760</v>
      </c>
      <c r="I810" s="719">
        <v>0.60416666666666663</v>
      </c>
      <c r="J810" s="737" t="s">
        <v>2084</v>
      </c>
      <c r="K810" s="720"/>
      <c r="L810" s="18" t="s">
        <v>2638</v>
      </c>
      <c r="M810" s="21">
        <v>42823</v>
      </c>
      <c r="N810" s="926">
        <v>21094100307</v>
      </c>
      <c r="O810" s="927">
        <v>40884</v>
      </c>
      <c r="P810" s="892" t="s">
        <v>3152</v>
      </c>
      <c r="Q810" s="884"/>
      <c r="R810" s="1073">
        <v>100</v>
      </c>
      <c r="S810" s="884"/>
      <c r="T810" s="527" t="s">
        <v>3136</v>
      </c>
      <c r="U810" s="545" t="s">
        <v>3153</v>
      </c>
      <c r="V810" s="554"/>
      <c r="Y810" s="589"/>
    </row>
    <row r="811" spans="1:25" ht="23.25" hidden="1" customHeight="1" x14ac:dyDescent="0.25">
      <c r="A811" s="186">
        <v>1047</v>
      </c>
      <c r="B811" s="18">
        <v>98541076</v>
      </c>
      <c r="C811" s="18" t="s">
        <v>2637</v>
      </c>
      <c r="D811" s="4" t="s">
        <v>412</v>
      </c>
      <c r="E811" s="1156" t="s">
        <v>342</v>
      </c>
      <c r="F811" s="718">
        <v>44731</v>
      </c>
      <c r="G811" s="719">
        <v>0.60416666666666663</v>
      </c>
      <c r="H811" s="725">
        <v>44759</v>
      </c>
      <c r="I811" s="719">
        <v>0.83333333333333337</v>
      </c>
      <c r="J811" s="737" t="s">
        <v>3158</v>
      </c>
      <c r="K811" s="720"/>
      <c r="L811" s="18" t="s">
        <v>2638</v>
      </c>
      <c r="M811" s="21">
        <v>42823</v>
      </c>
      <c r="N811" s="926">
        <v>21094100307</v>
      </c>
      <c r="O811" s="927">
        <v>40884</v>
      </c>
      <c r="P811" s="892">
        <v>2800</v>
      </c>
      <c r="Q811" s="884"/>
      <c r="R811" s="1073">
        <f>28*100</f>
        <v>2800</v>
      </c>
      <c r="S811" s="884"/>
      <c r="T811" s="527" t="s">
        <v>3159</v>
      </c>
      <c r="U811" s="545" t="s">
        <v>3153</v>
      </c>
      <c r="V811" s="554"/>
      <c r="Y811" s="531"/>
    </row>
    <row r="812" spans="1:25" ht="23.25" hidden="1" customHeight="1" x14ac:dyDescent="0.25">
      <c r="A812" s="809">
        <v>552</v>
      </c>
      <c r="B812" s="809"/>
      <c r="C812" s="809" t="s">
        <v>2637</v>
      </c>
      <c r="D812" s="809" t="s">
        <v>35</v>
      </c>
      <c r="E812" s="1159" t="s">
        <v>313</v>
      </c>
      <c r="F812" s="810">
        <v>44557</v>
      </c>
      <c r="G812" s="811">
        <v>0.83333333333333337</v>
      </c>
      <c r="H812" s="810">
        <v>44565</v>
      </c>
      <c r="I812" s="811">
        <v>0.83333333333333337</v>
      </c>
      <c r="J812" s="730"/>
      <c r="K812" s="769"/>
      <c r="L812" s="809"/>
      <c r="N812" s="940"/>
      <c r="O812" s="938"/>
      <c r="Q812" s="1120"/>
      <c r="R812" s="1121"/>
      <c r="S812" s="1120"/>
      <c r="T812" s="670"/>
      <c r="V812" s="670" t="s">
        <v>3512</v>
      </c>
      <c r="Y812" s="531"/>
    </row>
    <row r="813" spans="1:25" ht="31.5" hidden="1" customHeight="1" x14ac:dyDescent="0.25">
      <c r="A813" s="1">
        <v>11</v>
      </c>
      <c r="B813" s="1"/>
      <c r="C813" s="1" t="s">
        <v>2637</v>
      </c>
      <c r="D813" s="1" t="s">
        <v>22</v>
      </c>
      <c r="E813" s="1158" t="s">
        <v>23</v>
      </c>
      <c r="F813" s="19">
        <v>44384</v>
      </c>
      <c r="G813" s="796">
        <v>0.75</v>
      </c>
      <c r="H813" s="19">
        <v>44406</v>
      </c>
      <c r="I813" s="796">
        <v>0.75</v>
      </c>
      <c r="J813" s="730">
        <v>22</v>
      </c>
      <c r="K813" s="796"/>
      <c r="L813" s="1"/>
      <c r="N813" s="924"/>
      <c r="O813" s="208"/>
      <c r="P813" s="1119"/>
      <c r="Q813" s="1039"/>
      <c r="R813" s="1044"/>
      <c r="S813" s="1039"/>
      <c r="T813" s="555"/>
      <c r="V813" s="555" t="s">
        <v>3759</v>
      </c>
      <c r="Y813" s="589"/>
    </row>
    <row r="814" spans="1:25" ht="18.75" customHeight="1" x14ac:dyDescent="0.25">
      <c r="A814" s="186" t="s">
        <v>5857</v>
      </c>
      <c r="B814" s="186">
        <v>52178951</v>
      </c>
      <c r="C814" s="186" t="s">
        <v>6692</v>
      </c>
      <c r="D814" s="186" t="s">
        <v>657</v>
      </c>
      <c r="E814" s="1156" t="s">
        <v>6988</v>
      </c>
      <c r="F814" s="710">
        <v>45483</v>
      </c>
      <c r="G814" s="711">
        <v>0.45833333333333331</v>
      </c>
      <c r="H814" s="710">
        <v>45488</v>
      </c>
      <c r="I814" s="711">
        <v>0.45833333333333331</v>
      </c>
      <c r="J814" s="713" t="s">
        <v>6805</v>
      </c>
      <c r="K814" s="710">
        <v>26028</v>
      </c>
      <c r="L814" s="734" t="s">
        <v>6693</v>
      </c>
      <c r="M814" s="710">
        <v>45452</v>
      </c>
      <c r="N814" s="734" t="s">
        <v>6694</v>
      </c>
      <c r="O814" s="920">
        <v>34612</v>
      </c>
      <c r="P814" s="898"/>
      <c r="Q814" s="900"/>
      <c r="R814" s="1012"/>
      <c r="S814" s="900"/>
      <c r="T814" s="557"/>
      <c r="U814" s="528" t="s">
        <v>5562</v>
      </c>
      <c r="V814" s="527"/>
      <c r="W814" s="529"/>
      <c r="Y814" s="531"/>
    </row>
    <row r="815" spans="1:25" ht="18.75" customHeight="1" x14ac:dyDescent="0.25">
      <c r="A815" s="1267">
        <v>6184</v>
      </c>
      <c r="B815" s="186">
        <v>52178951</v>
      </c>
      <c r="C815" s="186" t="s">
        <v>6692</v>
      </c>
      <c r="D815" s="186" t="s">
        <v>137</v>
      </c>
      <c r="E815" s="1156" t="s">
        <v>138</v>
      </c>
      <c r="F815" s="710">
        <v>45457</v>
      </c>
      <c r="G815" s="711">
        <v>0.71875</v>
      </c>
      <c r="H815" s="710">
        <v>45483</v>
      </c>
      <c r="I815" s="711">
        <v>0.45833333333333331</v>
      </c>
      <c r="J815" s="713" t="s">
        <v>6986</v>
      </c>
      <c r="K815" s="710">
        <v>26028</v>
      </c>
      <c r="L815" s="734" t="s">
        <v>6693</v>
      </c>
      <c r="M815" s="710">
        <v>45452</v>
      </c>
      <c r="N815" s="734" t="s">
        <v>6694</v>
      </c>
      <c r="O815" s="920">
        <v>34612</v>
      </c>
      <c r="P815" s="898"/>
      <c r="Q815" s="900"/>
      <c r="R815" s="1012"/>
      <c r="S815" s="900"/>
      <c r="T815" s="557"/>
      <c r="U815" s="528" t="s">
        <v>5562</v>
      </c>
      <c r="V815" s="527"/>
      <c r="W815" s="529"/>
      <c r="Y815" s="531"/>
    </row>
    <row r="816" spans="1:25" s="546" customFormat="1" ht="18.75" customHeight="1" x14ac:dyDescent="0.25">
      <c r="A816" s="1226">
        <v>4830</v>
      </c>
      <c r="B816" s="4"/>
      <c r="C816" s="4" t="s">
        <v>2151</v>
      </c>
      <c r="D816" s="186" t="s">
        <v>35</v>
      </c>
      <c r="E816" s="1161" t="s">
        <v>105</v>
      </c>
      <c r="F816" s="725">
        <v>45480</v>
      </c>
      <c r="G816" s="720">
        <v>0.875</v>
      </c>
      <c r="H816" s="725">
        <v>45481</v>
      </c>
      <c r="I816" s="720">
        <v>0.875</v>
      </c>
      <c r="J816" s="713" t="s">
        <v>797</v>
      </c>
      <c r="K816" s="725">
        <v>28292</v>
      </c>
      <c r="L816" s="929" t="s">
        <v>4008</v>
      </c>
      <c r="M816" s="19">
        <v>43599</v>
      </c>
      <c r="N816" s="931" t="s">
        <v>2153</v>
      </c>
      <c r="O816" s="932">
        <v>36479</v>
      </c>
      <c r="P816" s="898"/>
      <c r="Q816" s="1022"/>
      <c r="R816" s="1023"/>
      <c r="S816" s="1022"/>
      <c r="T816" s="568"/>
      <c r="U816" s="545" t="s">
        <v>539</v>
      </c>
      <c r="V816" s="555"/>
      <c r="W816" s="156"/>
    </row>
    <row r="817" spans="1:25" ht="31.5" customHeight="1" x14ac:dyDescent="0.25">
      <c r="A817" s="4">
        <v>4663</v>
      </c>
      <c r="B817" s="4"/>
      <c r="C817" s="4" t="s">
        <v>2151</v>
      </c>
      <c r="D817" s="4" t="s">
        <v>35</v>
      </c>
      <c r="E817" s="1156" t="s">
        <v>171</v>
      </c>
      <c r="F817" s="710">
        <v>45434</v>
      </c>
      <c r="G817" s="711">
        <v>0.84375</v>
      </c>
      <c r="H817" s="710">
        <v>45440</v>
      </c>
      <c r="I817" s="711">
        <v>0.3666666666666667</v>
      </c>
      <c r="J817" s="713" t="s">
        <v>864</v>
      </c>
      <c r="K817" s="725">
        <v>28292</v>
      </c>
      <c r="L817" s="929" t="s">
        <v>4008</v>
      </c>
      <c r="M817" s="19">
        <v>43599</v>
      </c>
      <c r="N817" s="931" t="s">
        <v>2153</v>
      </c>
      <c r="O817" s="932">
        <v>36479</v>
      </c>
      <c r="P817" s="898"/>
      <c r="Q817" s="1022"/>
      <c r="R817" s="1023"/>
      <c r="S817" s="1022"/>
      <c r="T817" s="568"/>
      <c r="U817" s="545" t="s">
        <v>539</v>
      </c>
      <c r="V817" s="579"/>
      <c r="Y817" s="589"/>
    </row>
    <row r="818" spans="1:25" ht="93.75" customHeight="1" x14ac:dyDescent="0.25">
      <c r="A818" s="4">
        <v>4666</v>
      </c>
      <c r="B818" s="4"/>
      <c r="C818" s="4" t="s">
        <v>2151</v>
      </c>
      <c r="D818" s="4" t="s">
        <v>4688</v>
      </c>
      <c r="E818" s="1156" t="s">
        <v>5913</v>
      </c>
      <c r="F818" s="725">
        <v>45434</v>
      </c>
      <c r="G818" s="720">
        <v>0.91666666666666663</v>
      </c>
      <c r="H818" s="710">
        <v>45435</v>
      </c>
      <c r="I818" s="720">
        <v>0.9375</v>
      </c>
      <c r="J818" s="728" t="s">
        <v>797</v>
      </c>
      <c r="K818" s="725">
        <v>28292</v>
      </c>
      <c r="L818" s="929" t="s">
        <v>4008</v>
      </c>
      <c r="M818" s="19">
        <v>43599</v>
      </c>
      <c r="N818" s="931" t="s">
        <v>2153</v>
      </c>
      <c r="O818" s="932">
        <v>36479</v>
      </c>
      <c r="P818" s="998"/>
      <c r="Q818" s="907" t="s">
        <v>853</v>
      </c>
      <c r="R818" s="1002"/>
      <c r="S818" s="196"/>
      <c r="T818" s="533"/>
      <c r="U818" s="545" t="s">
        <v>539</v>
      </c>
      <c r="V818" s="579"/>
      <c r="Y818" s="589"/>
    </row>
    <row r="819" spans="1:25" ht="31.5" customHeight="1" x14ac:dyDescent="0.25">
      <c r="A819" s="4">
        <v>5855</v>
      </c>
      <c r="B819" s="4"/>
      <c r="C819" s="4" t="s">
        <v>2151</v>
      </c>
      <c r="D819" s="186" t="s">
        <v>35</v>
      </c>
      <c r="E819" s="1161" t="s">
        <v>126</v>
      </c>
      <c r="F819" s="725">
        <v>45425</v>
      </c>
      <c r="G819" s="720">
        <v>0.91666666666666663</v>
      </c>
      <c r="H819" s="725">
        <v>45432</v>
      </c>
      <c r="I819" s="720">
        <v>0.45833333333333331</v>
      </c>
      <c r="J819" s="713" t="s">
        <v>6446</v>
      </c>
      <c r="K819" s="725">
        <v>28292</v>
      </c>
      <c r="L819" s="929" t="s">
        <v>4008</v>
      </c>
      <c r="M819" s="19">
        <v>43599</v>
      </c>
      <c r="N819" s="931" t="s">
        <v>2153</v>
      </c>
      <c r="O819" s="932">
        <v>36479</v>
      </c>
      <c r="P819" s="898"/>
      <c r="Q819" s="1022"/>
      <c r="R819" s="1023"/>
      <c r="S819" s="1022"/>
      <c r="T819" s="568"/>
      <c r="U819" s="545" t="s">
        <v>539</v>
      </c>
      <c r="V819" s="579"/>
      <c r="Y819" s="589"/>
    </row>
    <row r="820" spans="1:25" s="546" customFormat="1" ht="18.75" customHeight="1" x14ac:dyDescent="0.25">
      <c r="A820" s="4" t="s">
        <v>6121</v>
      </c>
      <c r="B820" s="4"/>
      <c r="C820" s="4" t="s">
        <v>2151</v>
      </c>
      <c r="D820" s="186" t="s">
        <v>83</v>
      </c>
      <c r="E820" s="1161" t="s">
        <v>6343</v>
      </c>
      <c r="F820" s="725">
        <v>45420</v>
      </c>
      <c r="G820" s="720">
        <v>0.86805555555555547</v>
      </c>
      <c r="H820" s="725">
        <v>45425</v>
      </c>
      <c r="I820" s="720">
        <v>0.91666666666666663</v>
      </c>
      <c r="J820" s="713" t="s">
        <v>336</v>
      </c>
      <c r="K820" s="725">
        <v>28292</v>
      </c>
      <c r="L820" s="929" t="s">
        <v>4008</v>
      </c>
      <c r="M820" s="19">
        <v>43599</v>
      </c>
      <c r="N820" s="931" t="s">
        <v>2153</v>
      </c>
      <c r="O820" s="932">
        <v>36479</v>
      </c>
      <c r="P820" s="898"/>
      <c r="Q820" s="1022"/>
      <c r="R820" s="1023"/>
      <c r="S820" s="1022"/>
      <c r="T820" s="568"/>
      <c r="U820" s="545" t="s">
        <v>539</v>
      </c>
      <c r="V820" s="555"/>
      <c r="W820" s="156"/>
    </row>
    <row r="821" spans="1:25" s="546" customFormat="1" ht="18.75" customHeight="1" x14ac:dyDescent="0.25">
      <c r="A821" s="186">
        <v>4604</v>
      </c>
      <c r="B821" s="4"/>
      <c r="C821" s="4" t="s">
        <v>2151</v>
      </c>
      <c r="D821" s="186" t="s">
        <v>4688</v>
      </c>
      <c r="E821" s="1161" t="s">
        <v>4240</v>
      </c>
      <c r="F821" s="725">
        <v>45395</v>
      </c>
      <c r="G821" s="720">
        <v>0.58333333333333337</v>
      </c>
      <c r="H821" s="725">
        <v>45408</v>
      </c>
      <c r="I821" s="720">
        <v>0.45833333333333331</v>
      </c>
      <c r="J821" s="713" t="s">
        <v>6161</v>
      </c>
      <c r="K821" s="725">
        <v>28292</v>
      </c>
      <c r="L821" s="929" t="s">
        <v>4008</v>
      </c>
      <c r="M821" s="19">
        <v>43599</v>
      </c>
      <c r="N821" s="931" t="s">
        <v>2153</v>
      </c>
      <c r="O821" s="932">
        <v>36479</v>
      </c>
      <c r="P821" s="898"/>
      <c r="Q821" s="1022"/>
      <c r="R821" s="1023"/>
      <c r="S821" s="1022"/>
      <c r="T821" s="568"/>
      <c r="U821" s="545" t="s">
        <v>539</v>
      </c>
      <c r="V821" s="555"/>
      <c r="W821" s="156"/>
    </row>
    <row r="822" spans="1:25" ht="23.25" customHeight="1" x14ac:dyDescent="0.25">
      <c r="A822" s="4">
        <v>4479</v>
      </c>
      <c r="B822" s="4"/>
      <c r="C822" s="4" t="s">
        <v>2151</v>
      </c>
      <c r="D822" s="186" t="s">
        <v>35</v>
      </c>
      <c r="E822" s="1161" t="s">
        <v>112</v>
      </c>
      <c r="F822" s="710">
        <v>45388</v>
      </c>
      <c r="G822" s="711">
        <v>0.75</v>
      </c>
      <c r="H822" s="710">
        <v>45395</v>
      </c>
      <c r="I822" s="711">
        <v>0.58333333333333337</v>
      </c>
      <c r="J822" s="713" t="s">
        <v>4257</v>
      </c>
      <c r="K822" s="725">
        <v>28292</v>
      </c>
      <c r="L822" s="929" t="s">
        <v>4008</v>
      </c>
      <c r="M822" s="19">
        <v>43599</v>
      </c>
      <c r="N822" s="931" t="s">
        <v>2153</v>
      </c>
      <c r="O822" s="932">
        <v>36479</v>
      </c>
      <c r="P822" s="898"/>
      <c r="Q822" s="1022"/>
      <c r="R822" s="1023"/>
      <c r="S822" s="1022"/>
      <c r="T822" s="568"/>
      <c r="U822" s="545" t="s">
        <v>539</v>
      </c>
    </row>
    <row r="823" spans="1:25" ht="23.25" customHeight="1" x14ac:dyDescent="0.25">
      <c r="A823" s="4">
        <v>3389</v>
      </c>
      <c r="B823" s="4">
        <v>92735228</v>
      </c>
      <c r="C823" s="186" t="s">
        <v>2151</v>
      </c>
      <c r="D823" s="186" t="s">
        <v>35</v>
      </c>
      <c r="E823" s="1156" t="s">
        <v>284</v>
      </c>
      <c r="F823" s="710">
        <v>45200</v>
      </c>
      <c r="G823" s="711">
        <v>0.83333333333333337</v>
      </c>
      <c r="H823" s="710">
        <v>45226</v>
      </c>
      <c r="I823" s="711">
        <v>0.83333333333333337</v>
      </c>
      <c r="J823" s="713" t="s">
        <v>145</v>
      </c>
      <c r="K823" s="725">
        <v>28292</v>
      </c>
      <c r="L823" s="929" t="s">
        <v>4008</v>
      </c>
      <c r="M823" s="19">
        <v>43599</v>
      </c>
      <c r="N823" s="931" t="s">
        <v>2153</v>
      </c>
      <c r="O823" s="932">
        <v>36479</v>
      </c>
      <c r="P823" s="898"/>
      <c r="Q823" s="1022"/>
      <c r="R823" s="1023"/>
      <c r="S823" s="1022"/>
      <c r="T823" s="568"/>
      <c r="U823" s="545" t="s">
        <v>539</v>
      </c>
    </row>
    <row r="824" spans="1:25" ht="29.25" customHeight="1" x14ac:dyDescent="0.25">
      <c r="A824" s="4">
        <v>3100</v>
      </c>
      <c r="B824" s="4"/>
      <c r="C824" s="4" t="s">
        <v>2151</v>
      </c>
      <c r="D824" s="4" t="s">
        <v>59</v>
      </c>
      <c r="E824" s="1156" t="s">
        <v>60</v>
      </c>
      <c r="F824" s="725">
        <v>45173</v>
      </c>
      <c r="G824" s="720">
        <v>0.83333333333333337</v>
      </c>
      <c r="H824" s="725">
        <v>45174</v>
      </c>
      <c r="I824" s="720">
        <v>0.95833333333333337</v>
      </c>
      <c r="J824" s="713" t="s">
        <v>797</v>
      </c>
      <c r="K824" s="725">
        <v>28292</v>
      </c>
      <c r="L824" s="929" t="s">
        <v>4008</v>
      </c>
      <c r="M824" s="19">
        <v>43599</v>
      </c>
      <c r="N824" s="931" t="s">
        <v>2153</v>
      </c>
      <c r="O824" s="932">
        <v>36479</v>
      </c>
      <c r="P824" s="898"/>
      <c r="Q824" s="1022"/>
      <c r="R824" s="1023"/>
      <c r="S824" s="1022"/>
      <c r="T824" s="568"/>
      <c r="U824" s="545" t="s">
        <v>539</v>
      </c>
      <c r="V824" s="555" t="s">
        <v>4009</v>
      </c>
    </row>
    <row r="825" spans="1:25" ht="31.5" customHeight="1" x14ac:dyDescent="0.25">
      <c r="A825" s="4">
        <v>1768</v>
      </c>
      <c r="B825" s="4"/>
      <c r="C825" s="4" t="s">
        <v>2151</v>
      </c>
      <c r="D825" s="4" t="s">
        <v>22</v>
      </c>
      <c r="E825" s="1156" t="s">
        <v>161</v>
      </c>
      <c r="F825" s="725">
        <v>44948</v>
      </c>
      <c r="G825" s="720">
        <v>0.58333333333333337</v>
      </c>
      <c r="H825" s="725">
        <v>44956</v>
      </c>
      <c r="I825" s="720">
        <v>0.58333333333333337</v>
      </c>
      <c r="J825" s="713" t="s">
        <v>2152</v>
      </c>
      <c r="K825" s="725">
        <v>28322</v>
      </c>
      <c r="L825" s="929">
        <v>5690574</v>
      </c>
      <c r="M825" s="19">
        <v>43599</v>
      </c>
      <c r="N825" s="931" t="s">
        <v>2153</v>
      </c>
      <c r="O825" s="932">
        <v>36479</v>
      </c>
      <c r="P825" s="898"/>
      <c r="Q825" s="1022"/>
      <c r="R825" s="1023"/>
      <c r="S825" s="1022"/>
      <c r="T825" s="568"/>
      <c r="Y825" s="589"/>
    </row>
    <row r="826" spans="1:25" ht="18.75" customHeight="1" x14ac:dyDescent="0.25">
      <c r="A826" s="186">
        <v>4054</v>
      </c>
      <c r="B826" s="186">
        <v>97551985</v>
      </c>
      <c r="C826" s="186" t="s">
        <v>4954</v>
      </c>
      <c r="D826" s="710" t="s">
        <v>657</v>
      </c>
      <c r="E826" s="1156" t="s">
        <v>871</v>
      </c>
      <c r="F826" s="710">
        <v>45306</v>
      </c>
      <c r="G826" s="711">
        <v>0.39930555555555558</v>
      </c>
      <c r="H826" s="710">
        <v>45308</v>
      </c>
      <c r="I826" s="711">
        <v>0.39930555555555558</v>
      </c>
      <c r="J826" s="713" t="s">
        <v>330</v>
      </c>
      <c r="K826" s="710">
        <v>23327</v>
      </c>
      <c r="L826" s="734" t="s">
        <v>4955</v>
      </c>
      <c r="M826" s="21">
        <v>39828</v>
      </c>
      <c r="N826" s="734" t="s">
        <v>4956</v>
      </c>
      <c r="O826" s="920">
        <v>31971</v>
      </c>
      <c r="P826" s="904"/>
      <c r="Q826" s="1035"/>
      <c r="R826" s="1036"/>
      <c r="S826" s="1035"/>
      <c r="T826" s="596"/>
      <c r="U826" s="545" t="s">
        <v>4957</v>
      </c>
      <c r="V826" s="544" t="s">
        <v>5041</v>
      </c>
      <c r="Y826" s="531"/>
    </row>
    <row r="827" spans="1:25" ht="30" customHeight="1" x14ac:dyDescent="0.25">
      <c r="A827" s="186">
        <v>3948</v>
      </c>
      <c r="B827" s="186">
        <v>97551985</v>
      </c>
      <c r="C827" s="186" t="s">
        <v>4954</v>
      </c>
      <c r="D827" s="710" t="s">
        <v>35</v>
      </c>
      <c r="E827" s="1156" t="s">
        <v>507</v>
      </c>
      <c r="F827" s="710">
        <v>45291</v>
      </c>
      <c r="G827" s="711">
        <v>0.5</v>
      </c>
      <c r="H827" s="710">
        <v>45294</v>
      </c>
      <c r="I827" s="711">
        <v>0.72916666666666663</v>
      </c>
      <c r="J827" s="728" t="s">
        <v>634</v>
      </c>
      <c r="K827" s="710">
        <v>23327</v>
      </c>
      <c r="L827" s="734" t="s">
        <v>4955</v>
      </c>
      <c r="M827" s="21">
        <v>39828</v>
      </c>
      <c r="N827" s="734" t="s">
        <v>4956</v>
      </c>
      <c r="O827" s="920">
        <v>31971</v>
      </c>
      <c r="P827" s="892" t="s">
        <v>5137</v>
      </c>
      <c r="Q827" s="196"/>
      <c r="R827" s="1002"/>
      <c r="S827" s="196"/>
      <c r="T827" s="533"/>
      <c r="U827" s="545" t="s">
        <v>4957</v>
      </c>
      <c r="V827" s="544" t="s">
        <v>5041</v>
      </c>
    </row>
    <row r="828" spans="1:25" ht="40.5" customHeight="1" x14ac:dyDescent="0.25">
      <c r="A828" s="186">
        <v>3873</v>
      </c>
      <c r="B828" s="186">
        <v>97551985</v>
      </c>
      <c r="C828" s="186" t="s">
        <v>4954</v>
      </c>
      <c r="D828" s="710" t="s">
        <v>193</v>
      </c>
      <c r="E828" s="1156" t="s">
        <v>194</v>
      </c>
      <c r="F828" s="710">
        <v>45284</v>
      </c>
      <c r="G828" s="711">
        <v>0.70208333333333339</v>
      </c>
      <c r="H828" s="710">
        <v>45291</v>
      </c>
      <c r="I828" s="711">
        <v>0.5</v>
      </c>
      <c r="J828" s="728" t="s">
        <v>85</v>
      </c>
      <c r="K828" s="710">
        <v>23327</v>
      </c>
      <c r="L828" s="734" t="s">
        <v>4955</v>
      </c>
      <c r="M828" s="21">
        <v>39828</v>
      </c>
      <c r="N828" s="734" t="s">
        <v>4956</v>
      </c>
      <c r="O828" s="920">
        <v>31971</v>
      </c>
      <c r="P828" s="892" t="s">
        <v>870</v>
      </c>
      <c r="Q828" s="196"/>
      <c r="R828" s="1002"/>
      <c r="S828" s="196"/>
      <c r="T828" s="533"/>
      <c r="U828" s="545" t="s">
        <v>4957</v>
      </c>
      <c r="V828" s="544"/>
    </row>
    <row r="829" spans="1:25" ht="48.75" hidden="1" customHeight="1" x14ac:dyDescent="0.3">
      <c r="A829" s="186">
        <v>2107</v>
      </c>
      <c r="B829" s="754"/>
      <c r="C829" s="186" t="s">
        <v>1888</v>
      </c>
      <c r="D829" s="4" t="s">
        <v>193</v>
      </c>
      <c r="E829" s="1156" t="s">
        <v>23</v>
      </c>
      <c r="F829" s="725">
        <v>44988</v>
      </c>
      <c r="G829" s="720">
        <v>0.48125000000000001</v>
      </c>
      <c r="H829" s="725">
        <v>44992</v>
      </c>
      <c r="I829" s="720">
        <v>0.54166666666666663</v>
      </c>
      <c r="J829" s="728" t="s">
        <v>1889</v>
      </c>
      <c r="K829" s="710">
        <v>29109</v>
      </c>
      <c r="L829" s="929" t="s">
        <v>1890</v>
      </c>
      <c r="M829" s="21">
        <v>36405</v>
      </c>
      <c r="N829" s="926">
        <v>971291200897</v>
      </c>
      <c r="O829" s="927">
        <v>39331</v>
      </c>
      <c r="P829" s="1019" t="s">
        <v>1338</v>
      </c>
      <c r="R829" s="1002"/>
      <c r="S829" s="196"/>
      <c r="T829" s="533"/>
      <c r="U829" s="545" t="s">
        <v>1891</v>
      </c>
      <c r="V829" s="544"/>
      <c r="Y829" s="531"/>
    </row>
    <row r="830" spans="1:25" s="546" customFormat="1" ht="30" hidden="1" customHeight="1" x14ac:dyDescent="0.3">
      <c r="A830" s="186">
        <v>3983</v>
      </c>
      <c r="B830" s="754"/>
      <c r="C830" s="186" t="s">
        <v>5087</v>
      </c>
      <c r="D830" s="707" t="s">
        <v>657</v>
      </c>
      <c r="E830" s="1156" t="s">
        <v>521</v>
      </c>
      <c r="F830" s="708">
        <v>45297</v>
      </c>
      <c r="G830" s="709">
        <v>0.77083333333333337</v>
      </c>
      <c r="H830" s="708">
        <v>45304</v>
      </c>
      <c r="I830" s="709">
        <v>0.75</v>
      </c>
      <c r="J830" s="732" t="s">
        <v>85</v>
      </c>
      <c r="K830" s="710">
        <v>29433</v>
      </c>
      <c r="L830" s="734" t="s">
        <v>5088</v>
      </c>
      <c r="M830" s="21">
        <v>35646</v>
      </c>
      <c r="N830" s="926">
        <v>990174100133</v>
      </c>
      <c r="O830" s="927">
        <v>40606</v>
      </c>
      <c r="P830" s="1025"/>
      <c r="Q830" s="196"/>
      <c r="R830" s="1017"/>
      <c r="S830" s="196"/>
      <c r="T830" s="533">
        <v>33687</v>
      </c>
      <c r="U830" s="617" t="s">
        <v>5089</v>
      </c>
      <c r="V830" s="544"/>
      <c r="W830" s="156"/>
    </row>
    <row r="831" spans="1:25" s="546" customFormat="1" ht="30" customHeight="1" x14ac:dyDescent="0.25">
      <c r="A831" s="20">
        <v>399</v>
      </c>
      <c r="B831" s="3"/>
      <c r="C831" s="813" t="s">
        <v>3651</v>
      </c>
      <c r="D831" s="3" t="s">
        <v>35</v>
      </c>
      <c r="E831" s="1159" t="s">
        <v>261</v>
      </c>
      <c r="F831" s="714">
        <v>44537</v>
      </c>
      <c r="G831" s="715">
        <v>0.78472222222222221</v>
      </c>
      <c r="H831" s="714">
        <v>44549</v>
      </c>
      <c r="I831" s="715">
        <v>0.78472222222222221</v>
      </c>
      <c r="J831" s="730"/>
      <c r="K831" s="769"/>
      <c r="L831" s="3">
        <v>6758610</v>
      </c>
      <c r="M831" s="714">
        <v>42224</v>
      </c>
      <c r="N831" s="940" t="s">
        <v>3652</v>
      </c>
      <c r="O831" s="938">
        <v>37054</v>
      </c>
      <c r="P831" s="1013"/>
      <c r="Q831" s="1120"/>
      <c r="R831" s="1121"/>
      <c r="S831" s="1120"/>
      <c r="T831" s="670"/>
      <c r="U831" s="545"/>
      <c r="V831" s="670" t="s">
        <v>3477</v>
      </c>
      <c r="W831" s="156"/>
    </row>
    <row r="832" spans="1:25" s="546" customFormat="1" ht="18.75" hidden="1" customHeight="1" x14ac:dyDescent="0.25">
      <c r="A832" s="735">
        <v>2529</v>
      </c>
      <c r="B832" s="735"/>
      <c r="C832" s="707" t="s">
        <v>1025</v>
      </c>
      <c r="D832" s="707" t="s">
        <v>94</v>
      </c>
      <c r="E832" s="1156" t="s">
        <v>358</v>
      </c>
      <c r="F832" s="708">
        <v>45068</v>
      </c>
      <c r="G832" s="709">
        <v>0.67013888888888884</v>
      </c>
      <c r="H832" s="708">
        <v>45089</v>
      </c>
      <c r="I832" s="709">
        <v>0.33333333333333331</v>
      </c>
      <c r="J832" s="717" t="s">
        <v>1020</v>
      </c>
      <c r="K832" s="725">
        <v>32189</v>
      </c>
      <c r="L832" s="929" t="s">
        <v>1026</v>
      </c>
      <c r="M832" s="19">
        <v>42919</v>
      </c>
      <c r="N832" s="931">
        <v>1417294417</v>
      </c>
      <c r="O832" s="932">
        <v>43384</v>
      </c>
      <c r="P832" s="898"/>
      <c r="Q832" s="1003"/>
      <c r="R832" s="1004"/>
      <c r="S832" s="1003"/>
      <c r="T832" s="565"/>
      <c r="U832" s="545" t="s">
        <v>1027</v>
      </c>
      <c r="V832" s="550"/>
      <c r="W832" s="156"/>
    </row>
    <row r="833" spans="1:25" s="546" customFormat="1" ht="34.5" customHeight="1" x14ac:dyDescent="0.25">
      <c r="A833" s="20">
        <v>19251</v>
      </c>
      <c r="B833" s="20"/>
      <c r="C833" s="20" t="s">
        <v>2976</v>
      </c>
      <c r="D833" s="20" t="s">
        <v>2977</v>
      </c>
      <c r="E833" s="1158" t="s">
        <v>2978</v>
      </c>
      <c r="F833" s="21">
        <v>44794</v>
      </c>
      <c r="G833" s="729">
        <v>0.75</v>
      </c>
      <c r="H833" s="21">
        <v>44799</v>
      </c>
      <c r="I833" s="729">
        <v>0.75</v>
      </c>
      <c r="J833" s="730" t="s">
        <v>1949</v>
      </c>
      <c r="K833" s="769"/>
      <c r="L833" s="20">
        <v>14022545</v>
      </c>
      <c r="M833" s="21">
        <v>43460</v>
      </c>
      <c r="N833" s="924" t="s">
        <v>2979</v>
      </c>
      <c r="O833" s="208">
        <v>44054</v>
      </c>
      <c r="P833" s="892">
        <v>700</v>
      </c>
      <c r="Q833" s="884"/>
      <c r="R833" s="1008"/>
      <c r="S833" s="884"/>
      <c r="T833" s="527"/>
      <c r="U833" s="545"/>
      <c r="V833" s="544"/>
      <c r="W833" s="156"/>
    </row>
    <row r="834" spans="1:25" ht="18.75" customHeight="1" x14ac:dyDescent="0.25">
      <c r="A834" s="20">
        <v>3894</v>
      </c>
      <c r="B834" s="20">
        <v>25453021</v>
      </c>
      <c r="C834" s="20" t="s">
        <v>4394</v>
      </c>
      <c r="D834" s="20" t="s">
        <v>657</v>
      </c>
      <c r="E834" s="1156" t="s">
        <v>871</v>
      </c>
      <c r="F834" s="21">
        <v>45326</v>
      </c>
      <c r="G834" s="729">
        <v>0.60416666666666663</v>
      </c>
      <c r="H834" s="21">
        <v>45333</v>
      </c>
      <c r="I834" s="722">
        <v>0.58333333333333337</v>
      </c>
      <c r="J834" s="726" t="s">
        <v>4497</v>
      </c>
      <c r="K834" s="19">
        <v>35819</v>
      </c>
      <c r="L834" s="921" t="s">
        <v>4395</v>
      </c>
      <c r="M834" s="19">
        <v>45022</v>
      </c>
      <c r="N834" s="935" t="s">
        <v>4396</v>
      </c>
      <c r="O834" s="209">
        <v>43381</v>
      </c>
      <c r="P834" s="1026"/>
      <c r="Q834" s="1009"/>
      <c r="R834" s="1027"/>
      <c r="S834" s="1009"/>
      <c r="T834" s="569"/>
      <c r="U834" s="545" t="s">
        <v>4397</v>
      </c>
      <c r="Y834" s="546"/>
    </row>
    <row r="835" spans="1:25" ht="26.25" customHeight="1" x14ac:dyDescent="0.25">
      <c r="A835" s="20">
        <v>3887</v>
      </c>
      <c r="B835" s="20">
        <v>25453021</v>
      </c>
      <c r="C835" s="20" t="s">
        <v>4394</v>
      </c>
      <c r="D835" s="20" t="s">
        <v>22</v>
      </c>
      <c r="E835" s="1156" t="s">
        <v>161</v>
      </c>
      <c r="F835" s="21">
        <v>45325</v>
      </c>
      <c r="G835" s="729">
        <v>0.60416666666666663</v>
      </c>
      <c r="H835" s="21">
        <v>45326</v>
      </c>
      <c r="I835" s="722">
        <v>0.45833333333333331</v>
      </c>
      <c r="J835" s="726" t="s">
        <v>992</v>
      </c>
      <c r="K835" s="19">
        <v>35819</v>
      </c>
      <c r="L835" s="921" t="s">
        <v>4395</v>
      </c>
      <c r="M835" s="19">
        <v>45022</v>
      </c>
      <c r="N835" s="935" t="s">
        <v>4396</v>
      </c>
      <c r="O835" s="209">
        <v>43381</v>
      </c>
      <c r="P835" s="1026"/>
      <c r="Q835" s="1009"/>
      <c r="R835" s="1027"/>
      <c r="S835" s="1009"/>
      <c r="T835" s="569"/>
      <c r="U835" s="545" t="s">
        <v>4397</v>
      </c>
      <c r="Y835" s="531"/>
    </row>
    <row r="836" spans="1:25" ht="18.75" customHeight="1" x14ac:dyDescent="0.25">
      <c r="A836" s="1">
        <v>3482</v>
      </c>
      <c r="B836" s="1">
        <v>25453021</v>
      </c>
      <c r="C836" s="20" t="s">
        <v>4394</v>
      </c>
      <c r="D836" s="20" t="s">
        <v>59</v>
      </c>
      <c r="E836" s="1156" t="s">
        <v>60</v>
      </c>
      <c r="F836" s="21">
        <v>45216</v>
      </c>
      <c r="G836" s="729">
        <v>0.71875</v>
      </c>
      <c r="H836" s="21">
        <v>45221</v>
      </c>
      <c r="I836" s="722">
        <v>0.71875</v>
      </c>
      <c r="J836" s="730" t="s">
        <v>336</v>
      </c>
      <c r="K836" s="19">
        <v>35819</v>
      </c>
      <c r="L836" s="921" t="s">
        <v>4395</v>
      </c>
      <c r="M836" s="19">
        <v>45022</v>
      </c>
      <c r="N836" s="935" t="s">
        <v>4396</v>
      </c>
      <c r="O836" s="209">
        <v>43381</v>
      </c>
      <c r="P836" s="1019">
        <v>350</v>
      </c>
      <c r="Q836" s="907"/>
      <c r="R836" s="1020"/>
      <c r="S836" s="1039"/>
      <c r="T836" s="555"/>
      <c r="U836" s="545" t="s">
        <v>4397</v>
      </c>
      <c r="Y836" s="546"/>
    </row>
    <row r="837" spans="1:25" s="546" customFormat="1" ht="18.75" hidden="1" customHeight="1" x14ac:dyDescent="0.25">
      <c r="A837" s="799">
        <v>224</v>
      </c>
      <c r="B837" s="799"/>
      <c r="C837" s="799" t="s">
        <v>3572</v>
      </c>
      <c r="D837" s="799" t="s">
        <v>35</v>
      </c>
      <c r="E837" s="1165" t="s">
        <v>313</v>
      </c>
      <c r="F837" s="807">
        <v>44627</v>
      </c>
      <c r="G837" s="806">
        <v>0.54166666666666663</v>
      </c>
      <c r="H837" s="807">
        <v>44633</v>
      </c>
      <c r="I837" s="806">
        <v>0.54166666666666663</v>
      </c>
      <c r="J837" s="730"/>
      <c r="K837" s="720"/>
      <c r="L837" s="799"/>
      <c r="M837" s="19"/>
      <c r="N837" s="926"/>
      <c r="O837" s="927"/>
      <c r="P837" s="1122"/>
      <c r="Q837" s="915"/>
      <c r="R837" s="1118"/>
      <c r="S837" s="915"/>
      <c r="T837" s="668"/>
      <c r="U837" s="545"/>
      <c r="V837" s="668" t="s">
        <v>3492</v>
      </c>
      <c r="W837" s="156"/>
    </row>
    <row r="838" spans="1:25" s="546" customFormat="1" ht="87" hidden="1" customHeight="1" x14ac:dyDescent="0.25">
      <c r="A838" s="809">
        <v>686</v>
      </c>
      <c r="B838" s="809"/>
      <c r="C838" s="809" t="s">
        <v>3550</v>
      </c>
      <c r="D838" s="809" t="s">
        <v>412</v>
      </c>
      <c r="E838" s="1159" t="s">
        <v>131</v>
      </c>
      <c r="F838" s="810">
        <v>44642</v>
      </c>
      <c r="G838" s="811">
        <v>0.60416666666666663</v>
      </c>
      <c r="H838" s="810">
        <v>44651</v>
      </c>
      <c r="I838" s="811">
        <v>0.60416666666666663</v>
      </c>
      <c r="J838" s="730">
        <v>9</v>
      </c>
      <c r="K838" s="769"/>
      <c r="L838" s="809"/>
      <c r="M838" s="19"/>
      <c r="N838" s="940"/>
      <c r="O838" s="938"/>
      <c r="P838" s="1107"/>
      <c r="Q838" s="1120"/>
      <c r="R838" s="1121"/>
      <c r="S838" s="1120"/>
      <c r="T838" s="670"/>
      <c r="U838" s="545"/>
      <c r="V838" s="670" t="s">
        <v>3551</v>
      </c>
      <c r="W838" s="156"/>
    </row>
    <row r="839" spans="1:25" s="546" customFormat="1" ht="25.5" customHeight="1" x14ac:dyDescent="0.25">
      <c r="A839" s="186">
        <v>2491</v>
      </c>
      <c r="B839" s="186"/>
      <c r="C839" s="1533" t="s">
        <v>3172</v>
      </c>
      <c r="D839" s="186" t="s">
        <v>22</v>
      </c>
      <c r="E839" s="1156" t="s">
        <v>2279</v>
      </c>
      <c r="F839" s="710">
        <v>44745</v>
      </c>
      <c r="G839" s="711">
        <v>0.58333333333333337</v>
      </c>
      <c r="H839" s="710">
        <v>44755</v>
      </c>
      <c r="I839" s="711">
        <v>0.58333333333333337</v>
      </c>
      <c r="J839" s="728" t="s">
        <v>2058</v>
      </c>
      <c r="K839" s="720"/>
      <c r="L839" s="186">
        <v>6901731</v>
      </c>
      <c r="M839" s="710">
        <v>41027</v>
      </c>
      <c r="N839" s="734" t="s">
        <v>3173</v>
      </c>
      <c r="O839" s="920">
        <v>39620</v>
      </c>
      <c r="P839" s="892">
        <v>1000</v>
      </c>
      <c r="Q839" s="884"/>
      <c r="R839" s="1008">
        <f>100*10</f>
        <v>1000</v>
      </c>
      <c r="S839" s="884"/>
      <c r="T839" s="527" t="s">
        <v>3174</v>
      </c>
      <c r="U839" s="617" t="s">
        <v>3175</v>
      </c>
      <c r="V839" s="527"/>
      <c r="W839" s="156"/>
    </row>
    <row r="840" spans="1:25" s="546" customFormat="1" ht="30" customHeight="1" x14ac:dyDescent="0.25">
      <c r="A840" s="186">
        <v>4256</v>
      </c>
      <c r="B840" s="186">
        <v>55807284</v>
      </c>
      <c r="C840" s="186" t="s">
        <v>5872</v>
      </c>
      <c r="D840" s="186" t="s">
        <v>412</v>
      </c>
      <c r="E840" s="1156" t="s">
        <v>243</v>
      </c>
      <c r="F840" s="710">
        <v>45350</v>
      </c>
      <c r="G840" s="711">
        <v>0.55555555555555558</v>
      </c>
      <c r="H840" s="710">
        <v>45352</v>
      </c>
      <c r="I840" s="711">
        <v>0.625</v>
      </c>
      <c r="J840" s="728" t="s">
        <v>330</v>
      </c>
      <c r="K840" s="710">
        <v>36598</v>
      </c>
      <c r="L840" s="734" t="s">
        <v>5873</v>
      </c>
      <c r="M840" s="21">
        <v>36540</v>
      </c>
      <c r="N840" s="734" t="s">
        <v>5874</v>
      </c>
      <c r="O840" s="920">
        <v>45257</v>
      </c>
      <c r="P840" s="902" t="s">
        <v>5857</v>
      </c>
      <c r="Q840" s="884"/>
      <c r="R840" s="1002"/>
      <c r="S840" s="907"/>
      <c r="T840" s="533"/>
      <c r="U840" s="551" t="s">
        <v>5875</v>
      </c>
      <c r="V840" s="544"/>
      <c r="W840" s="128"/>
    </row>
    <row r="841" spans="1:25" s="546" customFormat="1" ht="30" customHeight="1" x14ac:dyDescent="0.25">
      <c r="A841" s="186">
        <v>4322</v>
      </c>
      <c r="B841" s="186"/>
      <c r="C841" s="186" t="s">
        <v>5337</v>
      </c>
      <c r="D841" s="186" t="s">
        <v>657</v>
      </c>
      <c r="E841" s="1156" t="s">
        <v>521</v>
      </c>
      <c r="F841" s="710">
        <v>45356</v>
      </c>
      <c r="G841" s="711">
        <v>0.70833333333333337</v>
      </c>
      <c r="H841" s="710">
        <v>45362</v>
      </c>
      <c r="I841" s="711">
        <v>0.83333333333333337</v>
      </c>
      <c r="J841" s="728" t="s">
        <v>864</v>
      </c>
      <c r="K841" s="725">
        <v>27966</v>
      </c>
      <c r="L841" s="929" t="s">
        <v>5338</v>
      </c>
      <c r="M841" s="19"/>
      <c r="N841" s="929" t="s">
        <v>5339</v>
      </c>
      <c r="O841" s="932">
        <v>35262</v>
      </c>
      <c r="P841" s="1019" t="s">
        <v>5732</v>
      </c>
      <c r="Q841" s="884"/>
      <c r="R841" s="1017"/>
      <c r="S841" s="907"/>
      <c r="T841" s="544"/>
      <c r="U841" s="545" t="s">
        <v>5340</v>
      </c>
      <c r="V841" s="544"/>
      <c r="W841" s="156"/>
    </row>
    <row r="842" spans="1:25" s="546" customFormat="1" ht="27" customHeight="1" x14ac:dyDescent="0.25">
      <c r="A842" s="186">
        <v>3881</v>
      </c>
      <c r="B842" s="186"/>
      <c r="C842" s="186" t="s">
        <v>5337</v>
      </c>
      <c r="D842" s="186" t="s">
        <v>657</v>
      </c>
      <c r="E842" s="1156" t="s">
        <v>521</v>
      </c>
      <c r="F842" s="710">
        <v>45324</v>
      </c>
      <c r="G842" s="711">
        <v>0.63541666666666663</v>
      </c>
      <c r="H842" s="710">
        <v>45338</v>
      </c>
      <c r="I842" s="711">
        <v>0.66666666666666663</v>
      </c>
      <c r="J842" s="728" t="s">
        <v>78</v>
      </c>
      <c r="K842" s="725">
        <v>27966</v>
      </c>
      <c r="L842" s="929" t="s">
        <v>5338</v>
      </c>
      <c r="M842" s="19"/>
      <c r="N842" s="929" t="s">
        <v>5339</v>
      </c>
      <c r="O842" s="932">
        <v>35262</v>
      </c>
      <c r="P842" s="1019" t="s">
        <v>5459</v>
      </c>
      <c r="Q842" s="884"/>
      <c r="R842" s="1017"/>
      <c r="S842" s="907"/>
      <c r="T842" s="544"/>
      <c r="U842" s="545" t="s">
        <v>5340</v>
      </c>
      <c r="V842" s="544"/>
      <c r="W842" s="156"/>
      <c r="Y842" s="547"/>
    </row>
    <row r="843" spans="1:25" s="546" customFormat="1" ht="18.75" customHeight="1" x14ac:dyDescent="0.25">
      <c r="A843" s="186">
        <v>1285</v>
      </c>
      <c r="B843" s="186"/>
      <c r="C843" s="186" t="s">
        <v>2805</v>
      </c>
      <c r="D843" s="186" t="s">
        <v>193</v>
      </c>
      <c r="E843" s="1156" t="s">
        <v>161</v>
      </c>
      <c r="F843" s="710">
        <v>44815</v>
      </c>
      <c r="G843" s="711">
        <v>0.75</v>
      </c>
      <c r="H843" s="710">
        <v>44822</v>
      </c>
      <c r="I843" s="711">
        <v>0.75</v>
      </c>
      <c r="J843" s="713" t="s">
        <v>1980</v>
      </c>
      <c r="K843" s="725">
        <v>28039</v>
      </c>
      <c r="L843" s="936">
        <v>121238300551</v>
      </c>
      <c r="M843" s="718"/>
      <c r="N843" s="928" t="s">
        <v>2806</v>
      </c>
      <c r="O843" s="927">
        <v>41253</v>
      </c>
      <c r="P843" s="898"/>
      <c r="Q843" s="1003"/>
      <c r="R843" s="1004"/>
      <c r="S843" s="1003"/>
      <c r="T843" s="565"/>
      <c r="U843" s="545"/>
      <c r="V843" s="554"/>
      <c r="W843" s="156"/>
    </row>
    <row r="844" spans="1:25" ht="18.75" hidden="1" customHeight="1" x14ac:dyDescent="0.25">
      <c r="A844" s="186"/>
      <c r="B844" s="186"/>
      <c r="C844" s="186" t="s">
        <v>1901</v>
      </c>
      <c r="D844" s="4" t="s">
        <v>35</v>
      </c>
      <c r="E844" s="1156" t="s">
        <v>570</v>
      </c>
      <c r="F844" s="725">
        <v>44987</v>
      </c>
      <c r="G844" s="720">
        <v>0.79166666666666663</v>
      </c>
      <c r="H844" s="725">
        <v>44990</v>
      </c>
      <c r="I844" s="720">
        <v>0.79166666666666663</v>
      </c>
      <c r="J844" s="728" t="s">
        <v>1902</v>
      </c>
      <c r="K844" s="710"/>
      <c r="L844" s="929"/>
      <c r="M844" s="21"/>
      <c r="N844" s="934"/>
      <c r="O844" s="920"/>
      <c r="P844" s="892">
        <v>210</v>
      </c>
      <c r="Q844" s="196"/>
      <c r="R844" s="1002"/>
      <c r="S844" s="196"/>
      <c r="T844" s="544"/>
      <c r="V844" s="544"/>
      <c r="W844" s="599"/>
    </row>
    <row r="845" spans="1:25" s="546" customFormat="1" ht="18.75" hidden="1" customHeight="1" x14ac:dyDescent="0.25">
      <c r="A845" s="735"/>
      <c r="B845" s="735"/>
      <c r="C845" s="735" t="s">
        <v>1268</v>
      </c>
      <c r="D845" s="735" t="s">
        <v>35</v>
      </c>
      <c r="E845" s="1156" t="s">
        <v>119</v>
      </c>
      <c r="F845" s="741">
        <v>45060</v>
      </c>
      <c r="G845" s="740">
        <v>0.5</v>
      </c>
      <c r="H845" s="741">
        <v>45064</v>
      </c>
      <c r="I845" s="740">
        <v>0.5</v>
      </c>
      <c r="J845" s="732" t="s">
        <v>162</v>
      </c>
      <c r="K845" s="741"/>
      <c r="L845" s="929"/>
      <c r="M845" s="741"/>
      <c r="N845" s="933"/>
      <c r="O845" s="930"/>
      <c r="P845" s="902">
        <v>320</v>
      </c>
      <c r="Q845" s="890"/>
      <c r="R845" s="1057"/>
      <c r="S845" s="890"/>
      <c r="T845" s="584"/>
      <c r="U845" s="593"/>
      <c r="V845" s="592"/>
      <c r="W845" s="594"/>
    </row>
    <row r="846" spans="1:25" ht="29.25" hidden="1" customHeight="1" x14ac:dyDescent="0.25">
      <c r="A846" s="735"/>
      <c r="B846" s="735"/>
      <c r="C846" s="4" t="s">
        <v>843</v>
      </c>
      <c r="D846" s="735" t="s">
        <v>35</v>
      </c>
      <c r="E846" s="1157" t="s">
        <v>36</v>
      </c>
      <c r="F846" s="741">
        <v>45101</v>
      </c>
      <c r="G846" s="740">
        <v>0.75</v>
      </c>
      <c r="H846" s="741">
        <v>45109</v>
      </c>
      <c r="I846" s="709">
        <v>0.77083333333333337</v>
      </c>
      <c r="J846" s="732" t="s">
        <v>113</v>
      </c>
      <c r="K846" s="741"/>
      <c r="L846" s="929"/>
      <c r="M846" s="741"/>
      <c r="N846" s="933"/>
      <c r="O846" s="930"/>
      <c r="P846" s="902">
        <v>800</v>
      </c>
      <c r="Q846" s="881"/>
      <c r="R846" s="1037"/>
      <c r="S846" s="881"/>
      <c r="T846" s="575"/>
      <c r="V846" s="575"/>
      <c r="W846" s="594"/>
    </row>
    <row r="847" spans="1:25" s="546" customFormat="1" ht="18.75" hidden="1" customHeight="1" x14ac:dyDescent="0.25">
      <c r="A847" s="735"/>
      <c r="B847" s="735"/>
      <c r="C847" s="4" t="s">
        <v>843</v>
      </c>
      <c r="D847" s="735" t="s">
        <v>35</v>
      </c>
      <c r="E847" s="1156" t="s">
        <v>36</v>
      </c>
      <c r="F847" s="741">
        <v>45097</v>
      </c>
      <c r="G847" s="740">
        <v>0.45833333333333331</v>
      </c>
      <c r="H847" s="741">
        <v>45101</v>
      </c>
      <c r="I847" s="740">
        <v>0.5</v>
      </c>
      <c r="J847" s="732" t="s">
        <v>162</v>
      </c>
      <c r="K847" s="741"/>
      <c r="L847" s="929"/>
      <c r="M847" s="741"/>
      <c r="N847" s="933"/>
      <c r="O847" s="930"/>
      <c r="P847" s="902">
        <v>320</v>
      </c>
      <c r="Q847" s="890"/>
      <c r="R847" s="1057"/>
      <c r="S847" s="1735"/>
      <c r="T847" s="592"/>
      <c r="U847" s="545"/>
      <c r="V847" s="575"/>
      <c r="W847" s="594"/>
    </row>
    <row r="848" spans="1:25" s="546" customFormat="1" ht="18.75" hidden="1" customHeight="1" x14ac:dyDescent="0.25">
      <c r="A848" s="4"/>
      <c r="B848" s="4"/>
      <c r="C848" s="4" t="s">
        <v>1700</v>
      </c>
      <c r="D848" s="4" t="s">
        <v>35</v>
      </c>
      <c r="E848" s="1156" t="s">
        <v>119</v>
      </c>
      <c r="F848" s="725">
        <v>44993</v>
      </c>
      <c r="G848" s="720">
        <v>0.54166666666666663</v>
      </c>
      <c r="H848" s="725">
        <v>45010</v>
      </c>
      <c r="I848" s="720">
        <v>0.625</v>
      </c>
      <c r="J848" s="728" t="s">
        <v>327</v>
      </c>
      <c r="K848" s="710"/>
      <c r="L848" s="929"/>
      <c r="M848" s="21"/>
      <c r="N848" s="926"/>
      <c r="O848" s="927"/>
      <c r="P848" s="892">
        <v>1150</v>
      </c>
      <c r="Q848" s="884">
        <v>40</v>
      </c>
      <c r="R848" s="1002"/>
      <c r="S848" s="196"/>
      <c r="T848" s="533"/>
      <c r="U848" s="545"/>
      <c r="V848" s="544"/>
      <c r="W848" s="156"/>
    </row>
    <row r="849" spans="1:25" ht="18.75" hidden="1" customHeight="1" x14ac:dyDescent="0.25">
      <c r="A849" s="186"/>
      <c r="B849" s="186"/>
      <c r="C849" s="186" t="s">
        <v>1700</v>
      </c>
      <c r="D849" s="186" t="s">
        <v>657</v>
      </c>
      <c r="E849" s="1156" t="s">
        <v>521</v>
      </c>
      <c r="F849" s="725">
        <v>44996</v>
      </c>
      <c r="G849" s="720">
        <v>0.5625</v>
      </c>
      <c r="H849" s="725">
        <v>44998</v>
      </c>
      <c r="I849" s="720">
        <v>0.5</v>
      </c>
      <c r="J849" s="728" t="s">
        <v>1798</v>
      </c>
      <c r="K849" s="710"/>
      <c r="L849" s="929"/>
      <c r="M849" s="21"/>
      <c r="N849" s="734"/>
      <c r="O849" s="920"/>
      <c r="P849" s="1019">
        <v>160</v>
      </c>
      <c r="Q849" s="196"/>
      <c r="R849" s="1002"/>
      <c r="S849" s="907">
        <v>4406</v>
      </c>
      <c r="T849" s="579"/>
      <c r="V849" s="544"/>
      <c r="W849" s="599"/>
      <c r="Y849" s="546"/>
    </row>
    <row r="850" spans="1:25" s="546" customFormat="1" ht="18.75" hidden="1" customHeight="1" x14ac:dyDescent="0.25">
      <c r="A850" s="186"/>
      <c r="B850" s="186"/>
      <c r="C850" s="186" t="s">
        <v>1700</v>
      </c>
      <c r="D850" s="4" t="s">
        <v>35</v>
      </c>
      <c r="E850" s="1156" t="s">
        <v>119</v>
      </c>
      <c r="F850" s="725">
        <v>44991</v>
      </c>
      <c r="G850" s="720">
        <v>0.5</v>
      </c>
      <c r="H850" s="725">
        <v>44993</v>
      </c>
      <c r="I850" s="720">
        <v>0.5</v>
      </c>
      <c r="J850" s="728" t="s">
        <v>1879</v>
      </c>
      <c r="K850" s="710"/>
      <c r="L850" s="929"/>
      <c r="M850" s="21"/>
      <c r="N850" s="926"/>
      <c r="O850" s="927"/>
      <c r="P850" s="892">
        <v>160</v>
      </c>
      <c r="Q850" s="196"/>
      <c r="R850" s="1002"/>
      <c r="S850" s="1658"/>
      <c r="T850" s="533"/>
      <c r="U850" s="545"/>
      <c r="V850" s="544"/>
      <c r="W850" s="156"/>
    </row>
    <row r="851" spans="1:25" ht="18.75" hidden="1" customHeight="1" x14ac:dyDescent="0.25">
      <c r="A851" s="186"/>
      <c r="B851" s="186"/>
      <c r="C851" s="186" t="s">
        <v>2506</v>
      </c>
      <c r="D851" s="186" t="s">
        <v>22</v>
      </c>
      <c r="E851" s="1156" t="s">
        <v>161</v>
      </c>
      <c r="F851" s="710">
        <v>44894</v>
      </c>
      <c r="G851" s="711"/>
      <c r="H851" s="710">
        <v>44900</v>
      </c>
      <c r="I851" s="711"/>
      <c r="J851" s="728">
        <v>6</v>
      </c>
      <c r="K851" s="710"/>
      <c r="L851" s="936"/>
      <c r="M851" s="21"/>
      <c r="N851" s="934"/>
      <c r="O851" s="920"/>
      <c r="P851" s="892">
        <v>390</v>
      </c>
      <c r="Q851" s="196"/>
      <c r="R851" s="1002"/>
      <c r="S851" s="196"/>
      <c r="T851" s="533"/>
      <c r="V851" s="544"/>
      <c r="W851" s="599"/>
    </row>
    <row r="852" spans="1:25" ht="18.75" hidden="1" customHeight="1" x14ac:dyDescent="0.25">
      <c r="A852" s="186"/>
      <c r="B852" s="186"/>
      <c r="C852" s="186" t="s">
        <v>843</v>
      </c>
      <c r="D852" s="186" t="s">
        <v>193</v>
      </c>
      <c r="E852" s="1156" t="s">
        <v>2279</v>
      </c>
      <c r="F852" s="710">
        <v>44890</v>
      </c>
      <c r="G852" s="711"/>
      <c r="H852" s="710">
        <v>44893</v>
      </c>
      <c r="I852" s="711"/>
      <c r="J852" s="728" t="s">
        <v>1902</v>
      </c>
      <c r="K852" s="710"/>
      <c r="L852" s="936"/>
      <c r="M852" s="710"/>
      <c r="N852" s="734"/>
      <c r="O852" s="920"/>
      <c r="P852" s="892">
        <v>240</v>
      </c>
      <c r="Q852" s="196"/>
      <c r="R852" s="1002"/>
      <c r="S852" s="196"/>
      <c r="T852" s="533"/>
      <c r="V852" s="544"/>
      <c r="W852" s="599"/>
    </row>
    <row r="853" spans="1:25" ht="24.75" hidden="1" customHeight="1" x14ac:dyDescent="0.25">
      <c r="A853" s="4"/>
      <c r="B853" s="4"/>
      <c r="C853" s="4" t="s">
        <v>843</v>
      </c>
      <c r="D853" s="4" t="s">
        <v>193</v>
      </c>
      <c r="E853" s="1156" t="s">
        <v>2279</v>
      </c>
      <c r="F853" s="725">
        <v>44886</v>
      </c>
      <c r="G853" s="720">
        <v>0.4375</v>
      </c>
      <c r="H853" s="725">
        <v>44889</v>
      </c>
      <c r="I853" s="720">
        <v>0.4375</v>
      </c>
      <c r="J853" s="728" t="s">
        <v>1902</v>
      </c>
      <c r="K853" s="725"/>
      <c r="L853" s="207"/>
      <c r="M853" s="725"/>
      <c r="N853" s="929"/>
      <c r="O853" s="932"/>
      <c r="P853" s="892">
        <v>210</v>
      </c>
      <c r="Q853" s="908"/>
      <c r="R853" s="1073"/>
      <c r="S853" s="908"/>
      <c r="T853" s="550"/>
      <c r="U853" s="564"/>
      <c r="V853" s="550" t="s">
        <v>2537</v>
      </c>
      <c r="W853" s="599"/>
    </row>
    <row r="854" spans="1:25" s="546" customFormat="1" ht="18.75" hidden="1" customHeight="1" x14ac:dyDescent="0.3">
      <c r="A854" s="186"/>
      <c r="B854" s="754"/>
      <c r="C854" s="186" t="s">
        <v>843</v>
      </c>
      <c r="D854" s="186"/>
      <c r="E854" s="1156" t="s">
        <v>351</v>
      </c>
      <c r="F854" s="718">
        <v>44876</v>
      </c>
      <c r="G854" s="719">
        <v>0.52083333333333337</v>
      </c>
      <c r="H854" s="718">
        <v>44879</v>
      </c>
      <c r="I854" s="719">
        <v>0.52083333333333337</v>
      </c>
      <c r="J854" s="737">
        <v>3</v>
      </c>
      <c r="K854" s="710"/>
      <c r="L854" s="936"/>
      <c r="M854" s="21"/>
      <c r="N854" s="926"/>
      <c r="O854" s="927"/>
      <c r="P854" s="892">
        <v>240</v>
      </c>
      <c r="Q854" s="196"/>
      <c r="R854" s="1002"/>
      <c r="S854" s="1658"/>
      <c r="T854" s="533"/>
      <c r="U854" s="545"/>
      <c r="V854" s="544"/>
      <c r="W854" s="599"/>
    </row>
    <row r="855" spans="1:25" s="546" customFormat="1" ht="23.25" hidden="1" customHeight="1" x14ac:dyDescent="0.25">
      <c r="A855" s="186">
        <v>1215</v>
      </c>
      <c r="B855" s="186"/>
      <c r="C855" s="186" t="s">
        <v>843</v>
      </c>
      <c r="D855" s="186" t="s">
        <v>76</v>
      </c>
      <c r="E855" s="1156" t="s">
        <v>342</v>
      </c>
      <c r="F855" s="718">
        <v>44861</v>
      </c>
      <c r="G855" s="719">
        <v>0.5</v>
      </c>
      <c r="H855" s="710">
        <v>44870</v>
      </c>
      <c r="I855" s="711">
        <v>0.75</v>
      </c>
      <c r="J855" s="728" t="s">
        <v>2626</v>
      </c>
      <c r="K855" s="710"/>
      <c r="L855" s="936"/>
      <c r="M855" s="21"/>
      <c r="N855" s="926"/>
      <c r="O855" s="927"/>
      <c r="P855" s="892">
        <v>600</v>
      </c>
      <c r="Q855" s="884"/>
      <c r="R855" s="1008"/>
      <c r="S855" s="884"/>
      <c r="T855" s="527"/>
      <c r="U855" s="564"/>
      <c r="V855" s="527"/>
      <c r="W855" s="599"/>
    </row>
    <row r="856" spans="1:25" s="546" customFormat="1" ht="23.25" customHeight="1" x14ac:dyDescent="0.25">
      <c r="A856" s="186">
        <v>5765</v>
      </c>
      <c r="B856" s="186">
        <v>53520083</v>
      </c>
      <c r="C856" s="20" t="s">
        <v>7509</v>
      </c>
      <c r="D856" s="186" t="s">
        <v>137</v>
      </c>
      <c r="E856" s="1156" t="s">
        <v>5458</v>
      </c>
      <c r="F856" s="710">
        <v>45622</v>
      </c>
      <c r="G856" s="711">
        <v>0.41666666666666669</v>
      </c>
      <c r="H856" s="710">
        <v>45627</v>
      </c>
      <c r="I856" s="711">
        <v>0.54166666666666663</v>
      </c>
      <c r="J856" s="728" t="s">
        <v>336</v>
      </c>
      <c r="K856" s="725">
        <v>31341</v>
      </c>
      <c r="L856" s="929" t="s">
        <v>8119</v>
      </c>
      <c r="M856" s="725">
        <v>43435</v>
      </c>
      <c r="N856" s="929" t="s">
        <v>7510</v>
      </c>
      <c r="O856" s="932">
        <v>39006</v>
      </c>
      <c r="P856" s="892" t="s">
        <v>8125</v>
      </c>
      <c r="Q856" s="884"/>
      <c r="R856" s="1008"/>
      <c r="S856" s="884"/>
      <c r="T856" s="527"/>
      <c r="U856" s="545" t="s">
        <v>7511</v>
      </c>
      <c r="V856" s="550"/>
      <c r="W856" s="156"/>
    </row>
    <row r="857" spans="1:25" s="546" customFormat="1" ht="30" customHeight="1" x14ac:dyDescent="0.25">
      <c r="A857" s="186">
        <v>5548</v>
      </c>
      <c r="B857" s="186">
        <v>53520083</v>
      </c>
      <c r="C857" s="20" t="s">
        <v>7509</v>
      </c>
      <c r="D857" s="186" t="s">
        <v>137</v>
      </c>
      <c r="E857" s="1156" t="s">
        <v>7431</v>
      </c>
      <c r="F857" s="710">
        <v>45585</v>
      </c>
      <c r="G857" s="711">
        <v>0.5493055555555556</v>
      </c>
      <c r="H857" s="710">
        <v>45587</v>
      </c>
      <c r="I857" s="711">
        <v>0.5493055555555556</v>
      </c>
      <c r="J857" s="728" t="s">
        <v>330</v>
      </c>
      <c r="K857" s="725">
        <v>31341</v>
      </c>
      <c r="L857" s="929"/>
      <c r="M857" s="725">
        <v>43435</v>
      </c>
      <c r="N857" s="929" t="s">
        <v>7510</v>
      </c>
      <c r="O857" s="932">
        <v>39006</v>
      </c>
      <c r="P857" s="892" t="s">
        <v>4863</v>
      </c>
      <c r="Q857" s="884"/>
      <c r="R857" s="1008"/>
      <c r="S857" s="884">
        <v>1758</v>
      </c>
      <c r="T857" s="527"/>
      <c r="U857" s="545" t="s">
        <v>7511</v>
      </c>
      <c r="V857" s="550"/>
      <c r="W857" s="156"/>
    </row>
    <row r="858" spans="1:25" s="546" customFormat="1" ht="30" customHeight="1" x14ac:dyDescent="0.25">
      <c r="A858" s="1267">
        <v>5164</v>
      </c>
      <c r="B858" s="270"/>
      <c r="C858" s="186" t="s">
        <v>7656</v>
      </c>
      <c r="D858" s="186" t="s">
        <v>94</v>
      </c>
      <c r="E858" s="1156" t="s">
        <v>276</v>
      </c>
      <c r="F858" s="718">
        <v>45541</v>
      </c>
      <c r="G858" s="719">
        <v>0.5</v>
      </c>
      <c r="H858" s="718">
        <v>45548</v>
      </c>
      <c r="I858" s="719">
        <v>0.41666666666666669</v>
      </c>
      <c r="J858" s="737" t="s">
        <v>4597</v>
      </c>
      <c r="K858" s="710">
        <v>28837</v>
      </c>
      <c r="L858" s="734" t="s">
        <v>7657</v>
      </c>
      <c r="M858" s="710">
        <v>44837</v>
      </c>
      <c r="N858" s="734" t="s">
        <v>2347</v>
      </c>
      <c r="O858" s="920">
        <v>42723</v>
      </c>
      <c r="P858" s="892" t="s">
        <v>4870</v>
      </c>
      <c r="Q858" s="196"/>
      <c r="R858" s="1002"/>
      <c r="S858" s="1720"/>
      <c r="T858" s="563"/>
      <c r="U858" s="545" t="s">
        <v>7658</v>
      </c>
      <c r="V858" s="527"/>
      <c r="W858" s="156"/>
    </row>
    <row r="859" spans="1:25" ht="18.75" customHeight="1" x14ac:dyDescent="0.25">
      <c r="A859" s="1267">
        <v>5493</v>
      </c>
      <c r="B859" s="186"/>
      <c r="C859" s="186" t="s">
        <v>1269</v>
      </c>
      <c r="D859" s="186" t="s">
        <v>137</v>
      </c>
      <c r="E859" s="1156" t="s">
        <v>7431</v>
      </c>
      <c r="F859" s="710">
        <v>45578</v>
      </c>
      <c r="G859" s="719">
        <v>0.57638888888888884</v>
      </c>
      <c r="H859" s="710">
        <v>45585</v>
      </c>
      <c r="I859" s="711">
        <v>0.52083333333333337</v>
      </c>
      <c r="J859" s="713" t="s">
        <v>85</v>
      </c>
      <c r="K859" s="710">
        <v>28279</v>
      </c>
      <c r="L859" s="734" t="s">
        <v>4469</v>
      </c>
      <c r="M859" s="710"/>
      <c r="N859" s="734" t="s">
        <v>1270</v>
      </c>
      <c r="O859" s="920">
        <v>38859</v>
      </c>
      <c r="P859" s="898"/>
      <c r="Q859" s="1003"/>
      <c r="R859" s="1012"/>
      <c r="S859" s="1003"/>
      <c r="T859" s="557"/>
      <c r="U859" s="528"/>
      <c r="V859" s="527"/>
      <c r="W859" s="529"/>
      <c r="Y859" s="531"/>
    </row>
    <row r="860" spans="1:25" s="546" customFormat="1" ht="18.75" customHeight="1" x14ac:dyDescent="0.25">
      <c r="A860" s="1267">
        <v>5886</v>
      </c>
      <c r="B860" s="186"/>
      <c r="C860" s="186" t="s">
        <v>1269</v>
      </c>
      <c r="D860" s="186" t="s">
        <v>657</v>
      </c>
      <c r="E860" s="1156" t="s">
        <v>871</v>
      </c>
      <c r="F860" s="710">
        <v>45441</v>
      </c>
      <c r="G860" s="711">
        <v>0.79861111111111116</v>
      </c>
      <c r="H860" s="710">
        <v>45448</v>
      </c>
      <c r="I860" s="711">
        <v>0.79861111111111116</v>
      </c>
      <c r="J860" s="713" t="s">
        <v>85</v>
      </c>
      <c r="K860" s="710">
        <v>28279</v>
      </c>
      <c r="L860" s="734" t="s">
        <v>4469</v>
      </c>
      <c r="M860" s="21"/>
      <c r="N860" s="734" t="s">
        <v>1270</v>
      </c>
      <c r="O860" s="920">
        <v>38859</v>
      </c>
      <c r="P860" s="898"/>
      <c r="Q860" s="1022"/>
      <c r="R860" s="1023"/>
      <c r="S860" s="1703"/>
      <c r="T860" s="624"/>
      <c r="U860" s="545"/>
      <c r="V860" s="544"/>
      <c r="W860" s="156"/>
      <c r="Y860" s="547"/>
    </row>
    <row r="861" spans="1:25" s="546" customFormat="1" ht="18.75" customHeight="1" x14ac:dyDescent="0.25">
      <c r="A861" s="186">
        <v>3536</v>
      </c>
      <c r="B861" s="186"/>
      <c r="C861" s="186" t="s">
        <v>1269</v>
      </c>
      <c r="D861" s="186" t="s">
        <v>4053</v>
      </c>
      <c r="E861" s="1156" t="s">
        <v>3852</v>
      </c>
      <c r="F861" s="710">
        <v>45222</v>
      </c>
      <c r="G861" s="711">
        <v>0.63888888888888895</v>
      </c>
      <c r="H861" s="710">
        <v>45229</v>
      </c>
      <c r="I861" s="711">
        <v>0.45833333333333331</v>
      </c>
      <c r="J861" s="713" t="s">
        <v>85</v>
      </c>
      <c r="K861" s="710">
        <v>28279</v>
      </c>
      <c r="L861" s="734" t="s">
        <v>4469</v>
      </c>
      <c r="M861" s="21"/>
      <c r="N861" s="734" t="s">
        <v>1270</v>
      </c>
      <c r="O861" s="920">
        <v>38859</v>
      </c>
      <c r="P861" s="898"/>
      <c r="Q861" s="1022"/>
      <c r="R861" s="1023"/>
      <c r="S861" s="1022"/>
      <c r="T861" s="624"/>
      <c r="U861" s="545"/>
      <c r="V861" s="544"/>
      <c r="W861" s="156"/>
      <c r="Y861" s="547"/>
    </row>
    <row r="862" spans="1:25" s="546" customFormat="1" ht="30" customHeight="1" x14ac:dyDescent="0.25">
      <c r="A862" s="186">
        <v>3533</v>
      </c>
      <c r="B862" s="186"/>
      <c r="C862" s="186" t="s">
        <v>1269</v>
      </c>
      <c r="D862" s="186" t="s">
        <v>59</v>
      </c>
      <c r="E862" s="1156" t="s">
        <v>60</v>
      </c>
      <c r="F862" s="710">
        <v>45221</v>
      </c>
      <c r="G862" s="711">
        <v>0.77083333333333337</v>
      </c>
      <c r="H862" s="710">
        <v>45222</v>
      </c>
      <c r="I862" s="711">
        <v>0.63888888888888895</v>
      </c>
      <c r="J862" s="713" t="s">
        <v>992</v>
      </c>
      <c r="K862" s="710">
        <v>28279</v>
      </c>
      <c r="L862" s="734" t="s">
        <v>4469</v>
      </c>
      <c r="M862" s="21"/>
      <c r="N862" s="734" t="s">
        <v>1270</v>
      </c>
      <c r="O862" s="920">
        <v>38859</v>
      </c>
      <c r="P862" s="898"/>
      <c r="Q862" s="1022"/>
      <c r="R862" s="1023"/>
      <c r="S862" s="1703"/>
      <c r="T862" s="624"/>
      <c r="U862" s="545"/>
      <c r="V862" s="544"/>
      <c r="W862" s="156"/>
    </row>
    <row r="863" spans="1:25" ht="18.75" hidden="1" customHeight="1" x14ac:dyDescent="0.25">
      <c r="A863" s="735">
        <v>2444</v>
      </c>
      <c r="B863" s="735"/>
      <c r="C863" s="735" t="s">
        <v>1269</v>
      </c>
      <c r="D863" s="735" t="s">
        <v>35</v>
      </c>
      <c r="E863" s="1156" t="s">
        <v>48</v>
      </c>
      <c r="F863" s="741">
        <v>45056</v>
      </c>
      <c r="G863" s="740">
        <v>0.44791666666666669</v>
      </c>
      <c r="H863" s="741">
        <v>45063</v>
      </c>
      <c r="I863" s="740">
        <v>0.625</v>
      </c>
      <c r="J863" s="732" t="s">
        <v>85</v>
      </c>
      <c r="K863" s="741">
        <v>28279</v>
      </c>
      <c r="L863" s="929" t="s">
        <v>1270</v>
      </c>
      <c r="M863" s="741">
        <v>38859</v>
      </c>
      <c r="N863" s="933">
        <v>160738101028</v>
      </c>
      <c r="O863" s="930"/>
      <c r="P863" s="902">
        <v>500</v>
      </c>
      <c r="Q863" s="890"/>
      <c r="R863" s="1006"/>
      <c r="S863" s="890"/>
      <c r="T863" s="584"/>
      <c r="U863" s="593" t="s">
        <v>975</v>
      </c>
      <c r="V863" s="592"/>
      <c r="W863" s="594"/>
      <c r="Y863" s="531"/>
    </row>
    <row r="864" spans="1:25" ht="36.75" customHeight="1" x14ac:dyDescent="0.25">
      <c r="A864" s="20">
        <v>5219</v>
      </c>
      <c r="B864" s="1182"/>
      <c r="C864" s="3" t="s">
        <v>7727</v>
      </c>
      <c r="D864" s="3" t="s">
        <v>137</v>
      </c>
      <c r="E864" s="1159" t="s">
        <v>5458</v>
      </c>
      <c r="F864" s="714">
        <v>45550</v>
      </c>
      <c r="G864" s="715">
        <v>0.47916666666666669</v>
      </c>
      <c r="H864" s="714">
        <v>45551</v>
      </c>
      <c r="I864" s="715">
        <v>0.47916666666666669</v>
      </c>
      <c r="J864" s="1254" t="s">
        <v>797</v>
      </c>
      <c r="K864" s="21">
        <v>34655</v>
      </c>
      <c r="L864" s="721" t="s">
        <v>7728</v>
      </c>
      <c r="M864" s="21">
        <v>43983</v>
      </c>
      <c r="N864" s="942" t="s">
        <v>7729</v>
      </c>
      <c r="O864" s="208">
        <v>42263</v>
      </c>
      <c r="P864" s="889" t="s">
        <v>5925</v>
      </c>
      <c r="Q864" s="907"/>
      <c r="R864" s="1008"/>
      <c r="S864" s="527"/>
      <c r="T864" s="527"/>
      <c r="U864" s="539" t="s">
        <v>6779</v>
      </c>
      <c r="V864" s="527"/>
      <c r="W864" s="128"/>
      <c r="Y864" s="531"/>
    </row>
    <row r="865" spans="1:25" s="546" customFormat="1" ht="36.75" customHeight="1" x14ac:dyDescent="0.25">
      <c r="A865" s="1266">
        <v>4989</v>
      </c>
      <c r="B865" s="707"/>
      <c r="C865" s="707" t="s">
        <v>8187</v>
      </c>
      <c r="D865" s="707" t="s">
        <v>2080</v>
      </c>
      <c r="E865" s="1156" t="s">
        <v>189</v>
      </c>
      <c r="F865" s="708">
        <v>45512</v>
      </c>
      <c r="G865" s="709">
        <v>0.76388888888888884</v>
      </c>
      <c r="H865" s="708">
        <v>45522</v>
      </c>
      <c r="I865" s="709">
        <v>0.76388888888888884</v>
      </c>
      <c r="J865" s="717" t="s">
        <v>200</v>
      </c>
      <c r="K865" s="710">
        <v>34384</v>
      </c>
      <c r="L865" s="929" t="s">
        <v>8188</v>
      </c>
      <c r="M865" s="21"/>
      <c r="N865" s="934" t="s">
        <v>5316</v>
      </c>
      <c r="O865" s="920">
        <v>44595</v>
      </c>
      <c r="P865" s="1275"/>
      <c r="Q865" s="1276"/>
      <c r="R865" s="1277"/>
      <c r="S865" s="1276"/>
      <c r="T865" s="1278"/>
      <c r="U865" s="593"/>
      <c r="V865" s="592"/>
      <c r="W865" s="594"/>
      <c r="Y865" s="547"/>
    </row>
    <row r="866" spans="1:25" ht="18.75" customHeight="1" x14ac:dyDescent="0.25">
      <c r="A866" s="186">
        <v>4449</v>
      </c>
      <c r="B866" s="186"/>
      <c r="C866" s="186" t="s">
        <v>5314</v>
      </c>
      <c r="D866" s="186" t="s">
        <v>94</v>
      </c>
      <c r="E866" s="1156" t="s">
        <v>1053</v>
      </c>
      <c r="F866" s="710">
        <v>45321</v>
      </c>
      <c r="G866" s="711">
        <v>0.66666666666666663</v>
      </c>
      <c r="H866" s="710">
        <v>45325</v>
      </c>
      <c r="I866" s="711">
        <v>0.625</v>
      </c>
      <c r="J866" s="728" t="s">
        <v>162</v>
      </c>
      <c r="K866" s="725">
        <v>34384</v>
      </c>
      <c r="L866" s="929" t="s">
        <v>5315</v>
      </c>
      <c r="M866" s="19">
        <v>45307</v>
      </c>
      <c r="N866" s="929" t="s">
        <v>5316</v>
      </c>
      <c r="O866" s="932">
        <v>44595</v>
      </c>
      <c r="P866" s="902" t="s">
        <v>5357</v>
      </c>
      <c r="Q866" s="884" t="s">
        <v>5358</v>
      </c>
      <c r="R866" s="1002"/>
      <c r="T866" s="599"/>
      <c r="U866" s="545" t="s">
        <v>378</v>
      </c>
      <c r="V866" s="544"/>
      <c r="Y866" s="546"/>
    </row>
    <row r="867" spans="1:25" ht="31.5" customHeight="1" x14ac:dyDescent="0.25">
      <c r="A867" s="186">
        <v>3658</v>
      </c>
      <c r="B867" s="186">
        <v>99977075</v>
      </c>
      <c r="C867" s="186" t="s">
        <v>4658</v>
      </c>
      <c r="D867" s="186" t="s">
        <v>83</v>
      </c>
      <c r="E867" s="1156" t="s">
        <v>4170</v>
      </c>
      <c r="F867" s="710">
        <v>45242</v>
      </c>
      <c r="G867" s="711">
        <v>0.41666666666666669</v>
      </c>
      <c r="H867" s="710">
        <v>45244</v>
      </c>
      <c r="I867" s="711">
        <v>0.41666666666666669</v>
      </c>
      <c r="J867" s="728" t="s">
        <v>330</v>
      </c>
      <c r="K867" s="710">
        <v>23760</v>
      </c>
      <c r="L867" s="734" t="s">
        <v>4659</v>
      </c>
      <c r="M867" s="21">
        <v>44188</v>
      </c>
      <c r="N867" s="734" t="s">
        <v>4660</v>
      </c>
      <c r="O867" s="920">
        <v>42586</v>
      </c>
      <c r="P867" s="892" t="s">
        <v>4692</v>
      </c>
      <c r="Q867" s="196"/>
      <c r="R867" s="1002"/>
      <c r="S867" s="196"/>
      <c r="T867" s="579"/>
      <c r="U867" s="545" t="s">
        <v>4493</v>
      </c>
      <c r="V867" s="544"/>
      <c r="Y867" s="531"/>
    </row>
    <row r="868" spans="1:25" ht="30" customHeight="1" x14ac:dyDescent="0.25">
      <c r="A868" s="186">
        <v>1140</v>
      </c>
      <c r="B868" s="18">
        <v>21694636</v>
      </c>
      <c r="C868" s="18" t="s">
        <v>3227</v>
      </c>
      <c r="D868" s="18" t="s">
        <v>193</v>
      </c>
      <c r="E868" s="1156" t="s">
        <v>364</v>
      </c>
      <c r="F868" s="718">
        <v>44740</v>
      </c>
      <c r="G868" s="719">
        <v>0.85416666666666663</v>
      </c>
      <c r="H868" s="718">
        <v>44744</v>
      </c>
      <c r="I868" s="719">
        <v>0.85416666666666663</v>
      </c>
      <c r="J868" s="737" t="s">
        <v>2186</v>
      </c>
      <c r="K868" s="720"/>
      <c r="L868" s="18">
        <v>4146894</v>
      </c>
      <c r="M868" s="718">
        <v>42990</v>
      </c>
      <c r="N868" s="928" t="s">
        <v>3228</v>
      </c>
      <c r="O868" s="927">
        <v>37869</v>
      </c>
      <c r="P868" s="892">
        <f>100*4</f>
        <v>400</v>
      </c>
      <c r="Q868" s="906"/>
      <c r="R868" s="1032"/>
      <c r="S868" s="884"/>
      <c r="T868" s="527" t="s">
        <v>3229</v>
      </c>
      <c r="V868" s="554"/>
    </row>
    <row r="869" spans="1:25" ht="31.5" customHeight="1" x14ac:dyDescent="0.25">
      <c r="A869" s="186">
        <v>4229</v>
      </c>
      <c r="B869" s="186">
        <v>99056456</v>
      </c>
      <c r="C869" s="186" t="s">
        <v>5504</v>
      </c>
      <c r="D869" s="186" t="s">
        <v>29</v>
      </c>
      <c r="E869" s="1156" t="s">
        <v>205</v>
      </c>
      <c r="F869" s="710">
        <v>45343</v>
      </c>
      <c r="G869" s="711">
        <v>0.76388888888888884</v>
      </c>
      <c r="H869" s="710">
        <v>45344</v>
      </c>
      <c r="I869" s="711">
        <v>0.76388888888888884</v>
      </c>
      <c r="J869" s="728" t="s">
        <v>797</v>
      </c>
      <c r="K869" s="725">
        <v>22419</v>
      </c>
      <c r="L869" s="929" t="s">
        <v>5506</v>
      </c>
      <c r="M869" s="19">
        <v>34908</v>
      </c>
      <c r="N869" s="929" t="s">
        <v>5507</v>
      </c>
      <c r="O869" s="932">
        <v>30543</v>
      </c>
      <c r="P869" s="902" t="s">
        <v>5069</v>
      </c>
      <c r="Q869" s="884"/>
      <c r="R869" s="1002"/>
      <c r="T869" s="630" t="s">
        <v>5505</v>
      </c>
      <c r="U869" s="545" t="s">
        <v>5508</v>
      </c>
      <c r="V869" s="544"/>
      <c r="Y869" s="531"/>
    </row>
    <row r="870" spans="1:25" s="546" customFormat="1" ht="27" customHeight="1" x14ac:dyDescent="0.25">
      <c r="A870" s="186">
        <v>4323</v>
      </c>
      <c r="B870" s="186">
        <v>99056456</v>
      </c>
      <c r="C870" s="186" t="s">
        <v>5651</v>
      </c>
      <c r="D870" s="186" t="s">
        <v>29</v>
      </c>
      <c r="E870" s="1156" t="s">
        <v>205</v>
      </c>
      <c r="F870" s="710">
        <v>45356</v>
      </c>
      <c r="G870" s="711">
        <v>0.77430555555555547</v>
      </c>
      <c r="H870" s="710">
        <v>45358</v>
      </c>
      <c r="I870" s="711">
        <v>0.79166666666666663</v>
      </c>
      <c r="J870" s="728" t="s">
        <v>330</v>
      </c>
      <c r="K870" s="725">
        <v>22419</v>
      </c>
      <c r="L870" s="929" t="s">
        <v>5506</v>
      </c>
      <c r="M870" s="19">
        <v>34908</v>
      </c>
      <c r="N870" s="929" t="s">
        <v>5507</v>
      </c>
      <c r="O870" s="932">
        <v>30543</v>
      </c>
      <c r="P870" s="902" t="s">
        <v>5679</v>
      </c>
      <c r="Q870" s="884"/>
      <c r="R870" s="1017"/>
      <c r="S870" s="194"/>
      <c r="T870" s="630" t="s">
        <v>5505</v>
      </c>
      <c r="U870" s="545" t="s">
        <v>5508</v>
      </c>
      <c r="V870" s="544"/>
      <c r="W870" s="156"/>
    </row>
    <row r="871" spans="1:25" s="546" customFormat="1" ht="27" customHeight="1" x14ac:dyDescent="0.25">
      <c r="A871" s="186">
        <v>4311</v>
      </c>
      <c r="B871" s="186">
        <v>99056456</v>
      </c>
      <c r="C871" s="186" t="s">
        <v>5651</v>
      </c>
      <c r="D871" s="186" t="s">
        <v>5632</v>
      </c>
      <c r="E871" s="1156" t="s">
        <v>184</v>
      </c>
      <c r="F871" s="710">
        <v>45352</v>
      </c>
      <c r="G871" s="711">
        <v>0.77083333333333337</v>
      </c>
      <c r="H871" s="710">
        <v>45354</v>
      </c>
      <c r="I871" s="711">
        <v>0.77083333333333337</v>
      </c>
      <c r="J871" s="728" t="s">
        <v>330</v>
      </c>
      <c r="K871" s="725">
        <v>22419</v>
      </c>
      <c r="L871" s="929" t="s">
        <v>5506</v>
      </c>
      <c r="M871" s="19">
        <v>34908</v>
      </c>
      <c r="N871" s="929" t="s">
        <v>5507</v>
      </c>
      <c r="O871" s="932">
        <v>30543</v>
      </c>
      <c r="P871" s="902" t="s">
        <v>5069</v>
      </c>
      <c r="Q871" s="884"/>
      <c r="R871" s="1002"/>
      <c r="S871" s="194"/>
      <c r="T871" s="630" t="s">
        <v>5505</v>
      </c>
      <c r="U871" s="545" t="s">
        <v>5508</v>
      </c>
      <c r="V871" s="544"/>
      <c r="W871" s="156"/>
    </row>
    <row r="872" spans="1:25" s="546" customFormat="1" ht="48.75" customHeight="1" x14ac:dyDescent="0.25">
      <c r="A872" s="1245">
        <v>6244</v>
      </c>
      <c r="B872" s="20"/>
      <c r="C872" s="20" t="s">
        <v>6786</v>
      </c>
      <c r="D872" s="20" t="s">
        <v>94</v>
      </c>
      <c r="E872" s="1156" t="s">
        <v>389</v>
      </c>
      <c r="F872" s="21">
        <v>45466</v>
      </c>
      <c r="G872" s="722">
        <v>0.67708333333333337</v>
      </c>
      <c r="H872" s="21">
        <v>45470</v>
      </c>
      <c r="I872" s="722">
        <v>0.8125</v>
      </c>
      <c r="J872" s="730" t="s">
        <v>162</v>
      </c>
      <c r="K872" s="21">
        <v>24878</v>
      </c>
      <c r="L872" s="721" t="s">
        <v>6788</v>
      </c>
      <c r="M872" s="708">
        <v>35654</v>
      </c>
      <c r="N872" s="21" t="s">
        <v>6789</v>
      </c>
      <c r="O872" s="208">
        <v>33658</v>
      </c>
      <c r="P872" s="1019" t="s">
        <v>5732</v>
      </c>
      <c r="Q872" s="1015"/>
      <c r="R872" s="1020"/>
      <c r="S872" s="1015"/>
      <c r="T872" s="544" t="s">
        <v>6848</v>
      </c>
      <c r="U872" s="558" t="s">
        <v>6791</v>
      </c>
      <c r="V872" s="588" t="s">
        <v>6790</v>
      </c>
      <c r="W872" s="128"/>
    </row>
    <row r="873" spans="1:25" ht="29.25" hidden="1" customHeight="1" x14ac:dyDescent="0.25">
      <c r="A873" s="820">
        <v>823</v>
      </c>
      <c r="B873" s="809"/>
      <c r="C873" s="809" t="s">
        <v>3509</v>
      </c>
      <c r="D873" s="809" t="s">
        <v>35</v>
      </c>
      <c r="E873" s="1159" t="s">
        <v>313</v>
      </c>
      <c r="F873" s="810">
        <v>44677</v>
      </c>
      <c r="G873" s="811">
        <v>0.60416666666666663</v>
      </c>
      <c r="H873" s="810">
        <v>44686</v>
      </c>
      <c r="I873" s="811">
        <v>0.71527777777777779</v>
      </c>
      <c r="J873" s="730"/>
      <c r="K873" s="769"/>
      <c r="L873" s="809"/>
      <c r="M873" s="810"/>
      <c r="N873" s="960"/>
      <c r="O873" s="961"/>
      <c r="P873" s="1119"/>
      <c r="Q873" s="915"/>
      <c r="R873" s="1118"/>
      <c r="S873" s="915"/>
      <c r="T873" s="668"/>
      <c r="V873" s="668" t="s">
        <v>3510</v>
      </c>
    </row>
    <row r="874" spans="1:25" ht="24" hidden="1" customHeight="1" x14ac:dyDescent="0.25">
      <c r="A874" s="820">
        <v>16</v>
      </c>
      <c r="B874" s="809"/>
      <c r="C874" s="820" t="s">
        <v>3747</v>
      </c>
      <c r="D874" s="820" t="s">
        <v>35</v>
      </c>
      <c r="E874" s="1158" t="s">
        <v>119</v>
      </c>
      <c r="F874" s="867">
        <v>44402</v>
      </c>
      <c r="G874" s="868">
        <v>0.58333333333333337</v>
      </c>
      <c r="H874" s="867">
        <v>44429</v>
      </c>
      <c r="I874" s="868">
        <v>0.79166666666666663</v>
      </c>
      <c r="J874" s="730">
        <v>27</v>
      </c>
      <c r="K874" s="796"/>
      <c r="L874" s="809"/>
      <c r="N874" s="924"/>
      <c r="O874" s="208"/>
      <c r="Q874" s="1151"/>
      <c r="R874" s="1152"/>
      <c r="S874" s="1151"/>
      <c r="T874" s="694"/>
      <c r="V874" s="694" t="s">
        <v>3705</v>
      </c>
      <c r="Y874" s="531"/>
    </row>
    <row r="875" spans="1:25" ht="18.75" customHeight="1" x14ac:dyDescent="0.3">
      <c r="A875" s="787">
        <v>2218</v>
      </c>
      <c r="B875" s="792"/>
      <c r="C875" s="787" t="s">
        <v>1616</v>
      </c>
      <c r="D875" s="787" t="s">
        <v>35</v>
      </c>
      <c r="E875" s="1156" t="s">
        <v>298</v>
      </c>
      <c r="F875" s="752">
        <v>45017</v>
      </c>
      <c r="G875" s="753">
        <v>0.59027777777777779</v>
      </c>
      <c r="H875" s="752">
        <v>45026</v>
      </c>
      <c r="I875" s="753">
        <v>0.70833333333333337</v>
      </c>
      <c r="J875" s="791" t="s">
        <v>622</v>
      </c>
      <c r="K875" s="752">
        <v>35552</v>
      </c>
      <c r="L875" s="929" t="s">
        <v>1617</v>
      </c>
      <c r="M875" s="752">
        <v>43020</v>
      </c>
      <c r="N875" s="946" t="s">
        <v>1618</v>
      </c>
      <c r="O875" s="947">
        <v>43094</v>
      </c>
      <c r="P875" s="912" t="s">
        <v>1619</v>
      </c>
      <c r="Q875" s="890"/>
      <c r="R875" s="1104"/>
      <c r="S875" s="910">
        <v>13695</v>
      </c>
      <c r="T875" s="659" t="s">
        <v>408</v>
      </c>
      <c r="U875" s="593"/>
      <c r="V875" s="657"/>
      <c r="W875" s="594"/>
      <c r="Y875" s="531"/>
    </row>
    <row r="876" spans="1:25" ht="24.75" customHeight="1" x14ac:dyDescent="0.3">
      <c r="A876" s="186">
        <v>2119</v>
      </c>
      <c r="B876" s="754"/>
      <c r="C876" s="186" t="s">
        <v>1616</v>
      </c>
      <c r="D876" s="186" t="s">
        <v>35</v>
      </c>
      <c r="E876" s="1156" t="s">
        <v>298</v>
      </c>
      <c r="F876" s="725">
        <v>44991</v>
      </c>
      <c r="G876" s="720">
        <v>0.875</v>
      </c>
      <c r="H876" s="725">
        <v>44998</v>
      </c>
      <c r="I876" s="720">
        <v>0.875</v>
      </c>
      <c r="J876" s="728" t="s">
        <v>1831</v>
      </c>
      <c r="K876" s="710">
        <v>35552</v>
      </c>
      <c r="L876" s="929" t="s">
        <v>1617</v>
      </c>
      <c r="M876" s="21">
        <v>43020</v>
      </c>
      <c r="N876" s="926" t="s">
        <v>1618</v>
      </c>
      <c r="O876" s="927">
        <v>43094</v>
      </c>
      <c r="P876" s="1019">
        <v>500</v>
      </c>
      <c r="R876" s="1002"/>
      <c r="S876" s="196">
        <v>11628</v>
      </c>
      <c r="T876" s="533" t="s">
        <v>290</v>
      </c>
      <c r="V876" s="544"/>
      <c r="W876" s="599"/>
      <c r="Y876" s="531"/>
    </row>
    <row r="877" spans="1:25" ht="18.75" customHeight="1" x14ac:dyDescent="0.25">
      <c r="A877" s="186">
        <v>4045</v>
      </c>
      <c r="B877" s="186"/>
      <c r="C877" s="186" t="s">
        <v>5227</v>
      </c>
      <c r="D877" s="186" t="s">
        <v>22</v>
      </c>
      <c r="E877" s="1156" t="s">
        <v>364</v>
      </c>
      <c r="F877" s="710">
        <v>45311</v>
      </c>
      <c r="G877" s="711">
        <v>0.41666666666666669</v>
      </c>
      <c r="H877" s="710">
        <v>45313</v>
      </c>
      <c r="I877" s="711">
        <v>0.41666666666666669</v>
      </c>
      <c r="J877" s="713" t="s">
        <v>330</v>
      </c>
      <c r="K877" s="710">
        <v>34969</v>
      </c>
      <c r="L877" s="734" t="s">
        <v>5228</v>
      </c>
      <c r="M877" s="21"/>
      <c r="N877" s="734" t="s">
        <v>5229</v>
      </c>
      <c r="O877" s="920">
        <v>42179</v>
      </c>
      <c r="P877" s="898"/>
      <c r="Q877" s="1022"/>
      <c r="R877" s="1023"/>
      <c r="S877" s="1022"/>
      <c r="T877" s="134"/>
      <c r="U877" s="545" t="s">
        <v>4992</v>
      </c>
      <c r="V877" s="544"/>
    </row>
    <row r="878" spans="1:25" ht="18.75" hidden="1" customHeight="1" x14ac:dyDescent="0.25">
      <c r="A878" s="1">
        <v>212</v>
      </c>
      <c r="B878" s="1"/>
      <c r="C878" s="1" t="s">
        <v>3587</v>
      </c>
      <c r="D878" s="1" t="s">
        <v>22</v>
      </c>
      <c r="E878" s="1158" t="s">
        <v>364</v>
      </c>
      <c r="F878" s="19">
        <v>44615</v>
      </c>
      <c r="G878" s="796">
        <v>0.66666666666666663</v>
      </c>
      <c r="H878" s="19">
        <v>44621</v>
      </c>
      <c r="I878" s="796">
        <v>0.66666666666666663</v>
      </c>
      <c r="J878" s="730"/>
      <c r="K878" s="796"/>
      <c r="L878" s="1"/>
      <c r="N878" s="924"/>
      <c r="O878" s="208"/>
      <c r="P878" s="1119"/>
      <c r="Q878" s="1039"/>
      <c r="R878" s="1044"/>
      <c r="S878" s="1039"/>
      <c r="T878" s="555"/>
      <c r="V878" s="555" t="s">
        <v>3512</v>
      </c>
      <c r="Y878" s="531"/>
    </row>
    <row r="879" spans="1:25" s="546" customFormat="1" ht="18.75" customHeight="1" x14ac:dyDescent="0.25">
      <c r="A879" s="186">
        <v>5827</v>
      </c>
      <c r="B879" s="186"/>
      <c r="C879" s="186" t="s">
        <v>6356</v>
      </c>
      <c r="D879" s="186" t="s">
        <v>35</v>
      </c>
      <c r="E879" s="1156" t="s">
        <v>112</v>
      </c>
      <c r="F879" s="710">
        <v>45421</v>
      </c>
      <c r="G879" s="711">
        <v>0.875</v>
      </c>
      <c r="H879" s="710">
        <v>45431</v>
      </c>
      <c r="I879" s="711">
        <v>0.47916666666666669</v>
      </c>
      <c r="J879" s="728" t="s">
        <v>6160</v>
      </c>
      <c r="K879" s="710">
        <v>36642</v>
      </c>
      <c r="L879" s="734" t="s">
        <v>6357</v>
      </c>
      <c r="M879" s="21">
        <v>44796</v>
      </c>
      <c r="N879" s="734" t="s">
        <v>6358</v>
      </c>
      <c r="O879" s="920">
        <v>45134</v>
      </c>
      <c r="P879" s="892" t="s">
        <v>6440</v>
      </c>
      <c r="Q879" s="196"/>
      <c r="R879" s="1002"/>
      <c r="S879" s="196"/>
      <c r="T879" s="581"/>
      <c r="U879" s="545" t="s">
        <v>6359</v>
      </c>
      <c r="V879" s="544"/>
      <c r="W879" s="156"/>
    </row>
    <row r="880" spans="1:25" s="546" customFormat="1" ht="18.75" hidden="1" customHeight="1" x14ac:dyDescent="0.25">
      <c r="A880" s="809">
        <v>815</v>
      </c>
      <c r="B880" s="809">
        <v>27925460</v>
      </c>
      <c r="C880" s="809" t="s">
        <v>3529</v>
      </c>
      <c r="D880" s="809" t="s">
        <v>59</v>
      </c>
      <c r="E880" s="1159" t="s">
        <v>131</v>
      </c>
      <c r="F880" s="810">
        <v>44670</v>
      </c>
      <c r="G880" s="811">
        <v>0.66319444444444442</v>
      </c>
      <c r="H880" s="810">
        <v>44675</v>
      </c>
      <c r="I880" s="811">
        <v>0.66319444444444442</v>
      </c>
      <c r="J880" s="730"/>
      <c r="K880" s="769"/>
      <c r="L880" s="809"/>
      <c r="M880" s="810"/>
      <c r="N880" s="960"/>
      <c r="O880" s="961"/>
      <c r="P880" s="1119"/>
      <c r="Q880" s="1120"/>
      <c r="R880" s="1121"/>
      <c r="S880" s="1120"/>
      <c r="T880" s="670"/>
      <c r="U880" s="545"/>
      <c r="V880" s="670" t="s">
        <v>3512</v>
      </c>
      <c r="W880" s="156"/>
    </row>
    <row r="881" spans="1:25" s="546" customFormat="1" ht="18.75" customHeight="1" x14ac:dyDescent="0.25">
      <c r="A881" s="186">
        <v>4014</v>
      </c>
      <c r="B881" s="186">
        <v>28441859</v>
      </c>
      <c r="C881" s="186" t="s">
        <v>4391</v>
      </c>
      <c r="D881" s="20" t="s">
        <v>22</v>
      </c>
      <c r="E881" s="1156" t="s">
        <v>364</v>
      </c>
      <c r="F881" s="21">
        <v>45300</v>
      </c>
      <c r="G881" s="729">
        <v>0.64583333333333337</v>
      </c>
      <c r="H881" s="710">
        <v>45301</v>
      </c>
      <c r="I881" s="711">
        <v>0.8125</v>
      </c>
      <c r="J881" s="730" t="s">
        <v>4138</v>
      </c>
      <c r="K881" s="725">
        <v>25989</v>
      </c>
      <c r="L881" s="929" t="s">
        <v>4392</v>
      </c>
      <c r="M881" s="19">
        <v>41803</v>
      </c>
      <c r="N881" s="929" t="s">
        <v>4393</v>
      </c>
      <c r="O881" s="932">
        <v>44762</v>
      </c>
      <c r="P881" s="888" t="s">
        <v>5142</v>
      </c>
      <c r="Q881" s="884"/>
      <c r="R881" s="1002"/>
      <c r="S881" s="196"/>
      <c r="T881" s="579"/>
      <c r="U881" s="545"/>
      <c r="V881" s="588" t="s">
        <v>445</v>
      </c>
      <c r="W881" s="156"/>
    </row>
    <row r="882" spans="1:25" s="546" customFormat="1" ht="18.75" customHeight="1" x14ac:dyDescent="0.25">
      <c r="A882" s="186">
        <v>4004</v>
      </c>
      <c r="B882" s="186">
        <v>28441859</v>
      </c>
      <c r="C882" s="186" t="s">
        <v>4391</v>
      </c>
      <c r="D882" s="20" t="s">
        <v>22</v>
      </c>
      <c r="E882" s="1156" t="s">
        <v>364</v>
      </c>
      <c r="F882" s="21">
        <v>45295</v>
      </c>
      <c r="G882" s="729">
        <v>0.64583333333333337</v>
      </c>
      <c r="H882" s="710">
        <v>45300</v>
      </c>
      <c r="I882" s="711">
        <v>0.64583333333333337</v>
      </c>
      <c r="J882" s="730" t="s">
        <v>336</v>
      </c>
      <c r="K882" s="725">
        <v>25989</v>
      </c>
      <c r="L882" s="929" t="s">
        <v>4392</v>
      </c>
      <c r="M882" s="19">
        <v>41803</v>
      </c>
      <c r="N882" s="929" t="s">
        <v>4393</v>
      </c>
      <c r="O882" s="932">
        <v>44762</v>
      </c>
      <c r="P882" s="888" t="s">
        <v>4853</v>
      </c>
      <c r="Q882" s="884"/>
      <c r="R882" s="1002"/>
      <c r="S882" s="196"/>
      <c r="T882" s="579"/>
      <c r="U882" s="545"/>
      <c r="V882" s="544" t="s">
        <v>5121</v>
      </c>
      <c r="W882" s="156"/>
    </row>
    <row r="883" spans="1:25" s="546" customFormat="1" ht="18.75" customHeight="1" x14ac:dyDescent="0.25">
      <c r="A883" s="4">
        <v>3480</v>
      </c>
      <c r="B883" s="4">
        <v>28441859</v>
      </c>
      <c r="C883" s="186" t="s">
        <v>4391</v>
      </c>
      <c r="D883" s="20" t="s">
        <v>412</v>
      </c>
      <c r="E883" s="1156" t="s">
        <v>243</v>
      </c>
      <c r="F883" s="21">
        <v>45216</v>
      </c>
      <c r="G883" s="729">
        <v>0.61111111111111105</v>
      </c>
      <c r="H883" s="710">
        <v>45224</v>
      </c>
      <c r="I883" s="711">
        <v>0.61111111111111105</v>
      </c>
      <c r="J883" s="730" t="s">
        <v>1356</v>
      </c>
      <c r="K883" s="725">
        <v>25989</v>
      </c>
      <c r="L883" s="929" t="s">
        <v>4392</v>
      </c>
      <c r="M883" s="19">
        <v>41803</v>
      </c>
      <c r="N883" s="929" t="s">
        <v>4393</v>
      </c>
      <c r="O883" s="932">
        <v>44762</v>
      </c>
      <c r="P883" s="888" t="s">
        <v>4464</v>
      </c>
      <c r="Q883" s="884"/>
      <c r="R883" s="1017"/>
      <c r="S883" s="196"/>
      <c r="T883" s="579"/>
      <c r="U883" s="545"/>
      <c r="V883" s="588" t="s">
        <v>445</v>
      </c>
      <c r="W883" s="156"/>
    </row>
    <row r="884" spans="1:25" s="546" customFormat="1" ht="18.75" hidden="1" customHeight="1" x14ac:dyDescent="0.25">
      <c r="A884" s="186"/>
      <c r="B884" s="186"/>
      <c r="C884" s="186" t="s">
        <v>5417</v>
      </c>
      <c r="D884" s="186" t="s">
        <v>412</v>
      </c>
      <c r="E884" s="1156" t="s">
        <v>335</v>
      </c>
      <c r="F884" s="710">
        <v>45332</v>
      </c>
      <c r="G884" s="711">
        <v>0.41666666666666669</v>
      </c>
      <c r="H884" s="710">
        <v>45334</v>
      </c>
      <c r="I884" s="711">
        <v>0.41666666666666669</v>
      </c>
      <c r="J884" s="728" t="s">
        <v>330</v>
      </c>
      <c r="K884" s="710"/>
      <c r="L884" s="734"/>
      <c r="M884" s="21"/>
      <c r="N884" s="934"/>
      <c r="O884" s="920"/>
      <c r="P884" s="888" t="s">
        <v>5069</v>
      </c>
      <c r="Q884" s="884"/>
      <c r="R884" s="1002"/>
      <c r="S884" s="196"/>
      <c r="T884" s="533"/>
      <c r="U884" s="551"/>
      <c r="V884" s="544"/>
      <c r="W884" s="128"/>
    </row>
    <row r="885" spans="1:25" s="546" customFormat="1" ht="18.75" customHeight="1" x14ac:dyDescent="0.25">
      <c r="A885" s="186">
        <v>3376</v>
      </c>
      <c r="B885" s="186"/>
      <c r="C885" s="186" t="s">
        <v>4191</v>
      </c>
      <c r="D885" s="186" t="s">
        <v>292</v>
      </c>
      <c r="E885" s="1156" t="s">
        <v>293</v>
      </c>
      <c r="F885" s="710">
        <v>45197</v>
      </c>
      <c r="G885" s="711">
        <v>0.45833333333333331</v>
      </c>
      <c r="H885" s="710">
        <v>45206</v>
      </c>
      <c r="I885" s="711">
        <v>0.70833333333333337</v>
      </c>
      <c r="J885" s="728" t="s">
        <v>622</v>
      </c>
      <c r="K885" s="710">
        <v>33997</v>
      </c>
      <c r="L885" s="734" t="s">
        <v>4192</v>
      </c>
      <c r="M885" s="21">
        <v>44895</v>
      </c>
      <c r="N885" s="734" t="s">
        <v>4193</v>
      </c>
      <c r="O885" s="920">
        <v>44984</v>
      </c>
      <c r="P885" s="892">
        <v>600</v>
      </c>
      <c r="Q885" s="901">
        <v>30</v>
      </c>
      <c r="R885" s="1002"/>
      <c r="S885" s="196"/>
      <c r="T885" s="579"/>
      <c r="U885" s="617" t="s">
        <v>4194</v>
      </c>
      <c r="V885" s="588" t="s">
        <v>4197</v>
      </c>
      <c r="W885" s="156"/>
    </row>
    <row r="886" spans="1:25" s="546" customFormat="1" ht="30" customHeight="1" x14ac:dyDescent="0.25">
      <c r="A886" s="186">
        <v>3344</v>
      </c>
      <c r="B886" s="186"/>
      <c r="C886" s="186" t="s">
        <v>4191</v>
      </c>
      <c r="D886" s="186" t="s">
        <v>292</v>
      </c>
      <c r="E886" s="1156" t="s">
        <v>293</v>
      </c>
      <c r="F886" s="710">
        <v>45193</v>
      </c>
      <c r="G886" s="711">
        <v>0.50902777777777775</v>
      </c>
      <c r="H886" s="710">
        <v>45196</v>
      </c>
      <c r="I886" s="711">
        <v>0.50902777777777775</v>
      </c>
      <c r="J886" s="728" t="s">
        <v>449</v>
      </c>
      <c r="K886" s="710">
        <v>33997</v>
      </c>
      <c r="L886" s="734" t="s">
        <v>4192</v>
      </c>
      <c r="M886" s="21">
        <v>44895</v>
      </c>
      <c r="N886" s="734" t="s">
        <v>4193</v>
      </c>
      <c r="O886" s="920">
        <v>44984</v>
      </c>
      <c r="P886" s="892">
        <v>300</v>
      </c>
      <c r="Q886" s="196"/>
      <c r="R886" s="1002"/>
      <c r="S886" s="196"/>
      <c r="T886" s="579"/>
      <c r="U886" s="617" t="s">
        <v>4194</v>
      </c>
      <c r="V886" s="588" t="s">
        <v>4197</v>
      </c>
      <c r="W886" s="156"/>
    </row>
    <row r="887" spans="1:25" s="546" customFormat="1" ht="30" hidden="1" customHeight="1" x14ac:dyDescent="0.25">
      <c r="A887" s="186">
        <v>4071</v>
      </c>
      <c r="B887" s="4"/>
      <c r="C887" s="4" t="s">
        <v>5263</v>
      </c>
      <c r="D887" s="4" t="s">
        <v>235</v>
      </c>
      <c r="E887" s="1156" t="s">
        <v>370</v>
      </c>
      <c r="F887" s="725">
        <v>45315</v>
      </c>
      <c r="G887" s="720">
        <v>0.39583333333333331</v>
      </c>
      <c r="H887" s="725">
        <v>45315</v>
      </c>
      <c r="I887" s="720">
        <v>0.58333333333333337</v>
      </c>
      <c r="J887" s="728" t="s">
        <v>1152</v>
      </c>
      <c r="K887" s="725" t="s">
        <v>5264</v>
      </c>
      <c r="L887" s="929"/>
      <c r="M887" s="19"/>
      <c r="N887" s="931">
        <v>1285249307</v>
      </c>
      <c r="O887" s="932">
        <v>42719</v>
      </c>
      <c r="P887" s="892" t="s">
        <v>5309</v>
      </c>
      <c r="Q887" s="194"/>
      <c r="R887" s="1033"/>
      <c r="S887" s="194"/>
      <c r="T887" s="563"/>
      <c r="U887" s="545"/>
      <c r="V887" s="555" t="s">
        <v>1437</v>
      </c>
      <c r="W887" s="156"/>
    </row>
    <row r="888" spans="1:25" s="546" customFormat="1" ht="30" customHeight="1" x14ac:dyDescent="0.25">
      <c r="A888" s="20">
        <v>3663</v>
      </c>
      <c r="B888" s="3"/>
      <c r="C888" s="3" t="s">
        <v>4669</v>
      </c>
      <c r="D888" s="186" t="s">
        <v>152</v>
      </c>
      <c r="E888" s="1156" t="s">
        <v>389</v>
      </c>
      <c r="F888" s="710">
        <v>45242</v>
      </c>
      <c r="G888" s="711">
        <v>0.875</v>
      </c>
      <c r="H888" s="710">
        <v>45260</v>
      </c>
      <c r="I888" s="711">
        <v>0.85416666666666663</v>
      </c>
      <c r="J888" s="713" t="s">
        <v>4789</v>
      </c>
      <c r="K888" s="19">
        <v>31987</v>
      </c>
      <c r="L888" s="921" t="s">
        <v>4670</v>
      </c>
      <c r="M888" s="19">
        <v>42184</v>
      </c>
      <c r="N888" s="935" t="s">
        <v>4671</v>
      </c>
      <c r="O888" s="209">
        <v>44722</v>
      </c>
      <c r="P888" s="897"/>
      <c r="Q888" s="1009"/>
      <c r="R888" s="1004"/>
      <c r="S888" s="1003"/>
      <c r="T888" s="565"/>
      <c r="U888" s="564"/>
      <c r="V888" s="527"/>
      <c r="W888" s="156"/>
    </row>
    <row r="889" spans="1:25" s="546" customFormat="1" ht="30" customHeight="1" x14ac:dyDescent="0.25">
      <c r="A889" s="186">
        <v>1453</v>
      </c>
      <c r="B889" s="186">
        <v>22105379</v>
      </c>
      <c r="C889" s="186" t="s">
        <v>2646</v>
      </c>
      <c r="D889" s="186" t="s">
        <v>35</v>
      </c>
      <c r="E889" s="1156" t="s">
        <v>119</v>
      </c>
      <c r="F889" s="718">
        <v>44863</v>
      </c>
      <c r="G889" s="719">
        <v>0.75</v>
      </c>
      <c r="H889" s="710">
        <v>44865</v>
      </c>
      <c r="I889" s="711">
        <v>0.75</v>
      </c>
      <c r="J889" s="728" t="s">
        <v>1825</v>
      </c>
      <c r="K889" s="710">
        <v>28782</v>
      </c>
      <c r="L889" s="936">
        <v>6826623</v>
      </c>
      <c r="M889" s="21">
        <v>41368</v>
      </c>
      <c r="N889" s="926" t="s">
        <v>2647</v>
      </c>
      <c r="O889" s="927">
        <v>39031</v>
      </c>
      <c r="P889" s="892">
        <v>140</v>
      </c>
      <c r="Q889" s="884"/>
      <c r="R889" s="1008"/>
      <c r="S889" s="884"/>
      <c r="T889" s="527"/>
      <c r="U889" s="564"/>
      <c r="V889" s="527"/>
      <c r="W889" s="599"/>
    </row>
    <row r="890" spans="1:25" s="546" customFormat="1" ht="30" customHeight="1" x14ac:dyDescent="0.25">
      <c r="A890" s="799">
        <v>1033</v>
      </c>
      <c r="B890" s="799">
        <v>22105379</v>
      </c>
      <c r="C890" s="799" t="s">
        <v>2646</v>
      </c>
      <c r="D890" s="799" t="s">
        <v>649</v>
      </c>
      <c r="E890" s="1156" t="s">
        <v>358</v>
      </c>
      <c r="F890" s="807">
        <v>44717</v>
      </c>
      <c r="G890" s="806">
        <v>0.45833333333333331</v>
      </c>
      <c r="H890" s="807">
        <v>44725</v>
      </c>
      <c r="I890" s="806">
        <v>0.54166666666666663</v>
      </c>
      <c r="J890" s="737" t="s">
        <v>2250</v>
      </c>
      <c r="K890" s="720"/>
      <c r="L890" s="799">
        <v>6826623</v>
      </c>
      <c r="M890" s="19">
        <v>41368</v>
      </c>
      <c r="N890" s="926" t="s">
        <v>2647</v>
      </c>
      <c r="O890" s="927">
        <v>39031</v>
      </c>
      <c r="P890" s="891">
        <v>640</v>
      </c>
      <c r="Q890" s="908"/>
      <c r="R890" s="1073">
        <f>8*80</f>
        <v>640</v>
      </c>
      <c r="S890" s="908"/>
      <c r="T890" s="550" t="s">
        <v>3369</v>
      </c>
      <c r="U890" s="545">
        <f>80*8</f>
        <v>640</v>
      </c>
      <c r="V890" s="668"/>
      <c r="W890" s="156"/>
    </row>
    <row r="891" spans="1:25" s="546" customFormat="1" ht="30" customHeight="1" x14ac:dyDescent="0.25">
      <c r="A891" s="20">
        <v>4240</v>
      </c>
      <c r="B891" s="20"/>
      <c r="C891" s="20" t="s">
        <v>5563</v>
      </c>
      <c r="D891" s="20" t="s">
        <v>35</v>
      </c>
      <c r="E891" s="1156" t="s">
        <v>119</v>
      </c>
      <c r="F891" s="21">
        <v>45347</v>
      </c>
      <c r="G891" s="729">
        <v>0.70833333333333337</v>
      </c>
      <c r="H891" s="21">
        <v>45351</v>
      </c>
      <c r="I891" s="722">
        <v>0.83333333333333337</v>
      </c>
      <c r="J891" s="730" t="s">
        <v>162</v>
      </c>
      <c r="K891" s="21">
        <v>26632</v>
      </c>
      <c r="L891" s="721" t="s">
        <v>5564</v>
      </c>
      <c r="M891" s="708">
        <v>44781</v>
      </c>
      <c r="N891" s="21" t="s">
        <v>5565</v>
      </c>
      <c r="O891" s="208">
        <v>41526</v>
      </c>
      <c r="P891" s="1019" t="s">
        <v>4813</v>
      </c>
      <c r="Q891" s="907"/>
      <c r="R891" s="1020"/>
      <c r="S891" s="907"/>
      <c r="T891" s="544"/>
      <c r="U891" s="551" t="s">
        <v>5566</v>
      </c>
      <c r="V891" s="544"/>
      <c r="W891" s="128"/>
    </row>
    <row r="892" spans="1:25" s="546" customFormat="1" ht="30" customHeight="1" x14ac:dyDescent="0.25">
      <c r="A892" s="1245">
        <v>6106</v>
      </c>
      <c r="B892" s="3"/>
      <c r="C892" s="3" t="s">
        <v>6634</v>
      </c>
      <c r="D892" s="3" t="s">
        <v>35</v>
      </c>
      <c r="E892" s="1159" t="s">
        <v>105</v>
      </c>
      <c r="F892" s="714">
        <v>45453</v>
      </c>
      <c r="G892" s="715">
        <v>0.3923611111111111</v>
      </c>
      <c r="H892" s="714">
        <v>45459</v>
      </c>
      <c r="I892" s="715">
        <v>0.91666666666666663</v>
      </c>
      <c r="J892" s="733" t="s">
        <v>4597</v>
      </c>
      <c r="K892" s="21">
        <v>28025</v>
      </c>
      <c r="L892" s="721" t="s">
        <v>6635</v>
      </c>
      <c r="M892" s="21">
        <v>38764</v>
      </c>
      <c r="N892" s="925" t="s">
        <v>6636</v>
      </c>
      <c r="O892" s="208">
        <v>42756</v>
      </c>
      <c r="P892" s="889"/>
      <c r="Q892" s="907"/>
      <c r="R892" s="1008"/>
      <c r="S892" s="884"/>
      <c r="T892" s="527"/>
      <c r="U892" s="539" t="s">
        <v>6637</v>
      </c>
      <c r="V892" s="527"/>
      <c r="W892" s="128"/>
    </row>
    <row r="893" spans="1:25" s="546" customFormat="1" ht="27" customHeight="1" x14ac:dyDescent="0.25">
      <c r="A893" s="1267">
        <v>5275</v>
      </c>
      <c r="B893" s="186">
        <v>54371703</v>
      </c>
      <c r="C893" s="186" t="s">
        <v>58</v>
      </c>
      <c r="D893" s="186" t="s">
        <v>412</v>
      </c>
      <c r="E893" s="1156" t="s">
        <v>342</v>
      </c>
      <c r="F893" s="710">
        <v>45555</v>
      </c>
      <c r="G893" s="711">
        <v>0.85486111111111107</v>
      </c>
      <c r="H893" s="710">
        <v>45558</v>
      </c>
      <c r="I893" s="711">
        <v>0.79166666666666663</v>
      </c>
      <c r="J893" s="728" t="s">
        <v>330</v>
      </c>
      <c r="K893" s="710">
        <v>21965</v>
      </c>
      <c r="L893" s="734" t="s">
        <v>62</v>
      </c>
      <c r="M893" s="21">
        <v>42221</v>
      </c>
      <c r="N893" s="934" t="s">
        <v>63</v>
      </c>
      <c r="O893" s="920">
        <v>29536</v>
      </c>
      <c r="P893" s="892" t="s">
        <v>4926</v>
      </c>
      <c r="Q893" s="196"/>
      <c r="R893" s="1002"/>
      <c r="S893" s="196"/>
      <c r="T893" s="533"/>
      <c r="U893" s="545" t="s">
        <v>6085</v>
      </c>
      <c r="V893" s="544"/>
      <c r="W893" s="156"/>
      <c r="Y893" s="547"/>
    </row>
    <row r="894" spans="1:25" s="546" customFormat="1" ht="30" customHeight="1" x14ac:dyDescent="0.25">
      <c r="A894" s="186">
        <v>4620</v>
      </c>
      <c r="B894" s="186">
        <v>54371703</v>
      </c>
      <c r="C894" s="186" t="s">
        <v>58</v>
      </c>
      <c r="D894" s="186" t="s">
        <v>137</v>
      </c>
      <c r="E894" s="1156" t="s">
        <v>5458</v>
      </c>
      <c r="F894" s="710">
        <v>45400</v>
      </c>
      <c r="G894" s="711">
        <v>0.79166666666666663</v>
      </c>
      <c r="H894" s="710">
        <v>45411</v>
      </c>
      <c r="I894" s="711">
        <v>0.41666666666666669</v>
      </c>
      <c r="J894" s="728" t="s">
        <v>139</v>
      </c>
      <c r="K894" s="710">
        <v>21965</v>
      </c>
      <c r="L894" s="734" t="s">
        <v>62</v>
      </c>
      <c r="M894" s="21">
        <v>42221</v>
      </c>
      <c r="N894" s="934" t="s">
        <v>63</v>
      </c>
      <c r="O894" s="920">
        <v>29536</v>
      </c>
      <c r="P894" s="892" t="s">
        <v>5421</v>
      </c>
      <c r="Q894" s="196"/>
      <c r="R894" s="1017"/>
      <c r="S894" s="196"/>
      <c r="T894" s="533"/>
      <c r="U894" s="545" t="s">
        <v>64</v>
      </c>
      <c r="V894" s="544" t="s">
        <v>6211</v>
      </c>
      <c r="W894" s="156"/>
    </row>
    <row r="895" spans="1:25" ht="18.75" customHeight="1" x14ac:dyDescent="0.25">
      <c r="A895" s="186">
        <v>3170</v>
      </c>
      <c r="B895" s="186">
        <v>54371703</v>
      </c>
      <c r="C895" s="186" t="s">
        <v>58</v>
      </c>
      <c r="D895" s="186" t="s">
        <v>59</v>
      </c>
      <c r="E895" s="1156" t="s">
        <v>60</v>
      </c>
      <c r="F895" s="710">
        <v>45166</v>
      </c>
      <c r="G895" s="711">
        <v>0.44444444444444442</v>
      </c>
      <c r="H895" s="710">
        <v>45180</v>
      </c>
      <c r="I895" s="711">
        <v>0.44444444444444442</v>
      </c>
      <c r="J895" s="713" t="s">
        <v>4056</v>
      </c>
      <c r="K895" s="710">
        <v>21965</v>
      </c>
      <c r="L895" s="734" t="s">
        <v>62</v>
      </c>
      <c r="M895" s="21">
        <v>42221</v>
      </c>
      <c r="N895" s="934" t="s">
        <v>63</v>
      </c>
      <c r="O895" s="920">
        <v>29536</v>
      </c>
      <c r="P895" s="898"/>
      <c r="Q895" s="1022"/>
      <c r="R895" s="1023"/>
      <c r="S895" s="1022"/>
      <c r="T895" s="568"/>
      <c r="U895" s="156" t="s">
        <v>64</v>
      </c>
      <c r="V895" s="544"/>
      <c r="Y895" s="531"/>
    </row>
    <row r="896" spans="1:25" ht="30" customHeight="1" x14ac:dyDescent="0.25">
      <c r="A896" s="186">
        <v>2636</v>
      </c>
      <c r="B896" s="186">
        <v>54371703</v>
      </c>
      <c r="C896" s="186" t="s">
        <v>58</v>
      </c>
      <c r="D896" s="186" t="s">
        <v>35</v>
      </c>
      <c r="E896" s="1156" t="s">
        <v>36</v>
      </c>
      <c r="F896" s="710">
        <v>45086</v>
      </c>
      <c r="G896" s="711">
        <v>0.70833333333333337</v>
      </c>
      <c r="H896" s="710">
        <v>45089</v>
      </c>
      <c r="I896" s="711">
        <v>0.70833333333333337</v>
      </c>
      <c r="J896" s="713" t="s">
        <v>449</v>
      </c>
      <c r="K896" s="710">
        <v>21965</v>
      </c>
      <c r="L896" s="929" t="s">
        <v>62</v>
      </c>
      <c r="M896" s="21">
        <v>42221</v>
      </c>
      <c r="N896" s="934" t="s">
        <v>63</v>
      </c>
      <c r="O896" s="920">
        <v>29536</v>
      </c>
      <c r="P896" s="898"/>
      <c r="Q896" s="1022"/>
      <c r="R896" s="1023"/>
      <c r="S896" s="1022"/>
      <c r="T896" s="568"/>
      <c r="U896" s="545" t="s">
        <v>64</v>
      </c>
      <c r="V896" s="544"/>
    </row>
    <row r="897" spans="1:25" ht="30" customHeight="1" x14ac:dyDescent="0.25">
      <c r="A897" s="186">
        <v>1572</v>
      </c>
      <c r="B897" s="186">
        <v>54371703</v>
      </c>
      <c r="C897" s="799" t="s">
        <v>58</v>
      </c>
      <c r="D897" s="186" t="s">
        <v>764</v>
      </c>
      <c r="E897" s="1156" t="s">
        <v>342</v>
      </c>
      <c r="F897" s="710">
        <v>44899</v>
      </c>
      <c r="G897" s="711">
        <v>0.6875</v>
      </c>
      <c r="H897" s="710">
        <v>44913</v>
      </c>
      <c r="I897" s="711">
        <v>0.8125</v>
      </c>
      <c r="J897" s="728" t="s">
        <v>2441</v>
      </c>
      <c r="K897" s="710">
        <v>21965</v>
      </c>
      <c r="L897" s="734" t="s">
        <v>62</v>
      </c>
      <c r="M897" s="21">
        <v>42221</v>
      </c>
      <c r="N897" s="934" t="s">
        <v>63</v>
      </c>
      <c r="O897" s="920">
        <v>29536</v>
      </c>
      <c r="P897" s="898"/>
      <c r="Q897" s="1022"/>
      <c r="R897" s="1111"/>
      <c r="S897" s="1112"/>
      <c r="T897" s="665"/>
      <c r="U897" s="545" t="s">
        <v>64</v>
      </c>
      <c r="V897" s="544"/>
    </row>
    <row r="898" spans="1:25" s="546" customFormat="1" ht="18.75" hidden="1" customHeight="1" x14ac:dyDescent="0.25">
      <c r="A898" s="799">
        <v>716</v>
      </c>
      <c r="B898" s="799">
        <v>54371703</v>
      </c>
      <c r="C898" s="799" t="s">
        <v>58</v>
      </c>
      <c r="D898" s="799" t="s">
        <v>412</v>
      </c>
      <c r="E898" s="1165" t="s">
        <v>60</v>
      </c>
      <c r="F898" s="807">
        <v>44641</v>
      </c>
      <c r="G898" s="806">
        <v>0.625</v>
      </c>
      <c r="H898" s="807">
        <v>44654</v>
      </c>
      <c r="I898" s="806">
        <v>0.625</v>
      </c>
      <c r="J898" s="730"/>
      <c r="K898" s="769"/>
      <c r="L898" s="799"/>
      <c r="M898" s="19"/>
      <c r="N898" s="940"/>
      <c r="O898" s="938"/>
      <c r="P898" s="1043"/>
      <c r="Q898" s="915"/>
      <c r="R898" s="1118"/>
      <c r="S898" s="915"/>
      <c r="T898" s="668"/>
      <c r="U898" s="545"/>
      <c r="V898" s="668" t="s">
        <v>3492</v>
      </c>
      <c r="W898" s="156"/>
    </row>
    <row r="899" spans="1:25" s="546" customFormat="1" ht="30" customHeight="1" x14ac:dyDescent="0.25">
      <c r="A899" s="20">
        <v>5619</v>
      </c>
      <c r="B899" s="20">
        <v>54826069</v>
      </c>
      <c r="C899" s="20" t="s">
        <v>7607</v>
      </c>
      <c r="D899" s="20" t="s">
        <v>292</v>
      </c>
      <c r="E899" s="1156" t="s">
        <v>5555</v>
      </c>
      <c r="F899" s="21">
        <v>45597</v>
      </c>
      <c r="G899" s="722" t="s">
        <v>7608</v>
      </c>
      <c r="H899" s="21">
        <v>45599</v>
      </c>
      <c r="I899" s="722">
        <v>0.78125</v>
      </c>
      <c r="J899" s="730" t="s">
        <v>330</v>
      </c>
      <c r="K899" s="21">
        <v>27662</v>
      </c>
      <c r="L899" s="721" t="s">
        <v>7609</v>
      </c>
      <c r="M899" s="708"/>
      <c r="N899" s="21" t="s">
        <v>7610</v>
      </c>
      <c r="O899" s="208">
        <v>41242</v>
      </c>
      <c r="P899" s="902">
        <v>180</v>
      </c>
      <c r="Q899" s="1015"/>
      <c r="R899" s="1020"/>
      <c r="S899" s="1015" t="s">
        <v>7611</v>
      </c>
      <c r="T899" s="544"/>
      <c r="U899" s="558"/>
      <c r="V899" s="572"/>
      <c r="W899" s="128"/>
    </row>
    <row r="900" spans="1:25" s="546" customFormat="1" ht="18.75" hidden="1" customHeight="1" x14ac:dyDescent="0.25">
      <c r="A900" s="186"/>
      <c r="B900" s="186"/>
      <c r="C900" s="186" t="s">
        <v>2763</v>
      </c>
      <c r="D900" s="186" t="s">
        <v>35</v>
      </c>
      <c r="E900" s="1156" t="s">
        <v>507</v>
      </c>
      <c r="F900" s="805" t="s">
        <v>2764</v>
      </c>
      <c r="G900" s="711">
        <v>0.5</v>
      </c>
      <c r="H900" s="710">
        <v>44831</v>
      </c>
      <c r="I900" s="711"/>
      <c r="J900" s="728" t="s">
        <v>2765</v>
      </c>
      <c r="K900" s="725"/>
      <c r="L900" s="20"/>
      <c r="M900" s="21"/>
      <c r="N900" s="924"/>
      <c r="O900" s="208"/>
      <c r="P900" s="892" t="s">
        <v>2767</v>
      </c>
      <c r="Q900" s="884"/>
      <c r="R900" s="1008"/>
      <c r="S900" s="884"/>
      <c r="T900" s="527"/>
      <c r="U900" s="545"/>
      <c r="V900" s="544" t="s">
        <v>2766</v>
      </c>
      <c r="W900" s="156"/>
    </row>
    <row r="901" spans="1:25" s="546" customFormat="1" ht="30" hidden="1" customHeight="1" x14ac:dyDescent="0.3">
      <c r="A901" s="186"/>
      <c r="B901" s="754"/>
      <c r="C901" s="18" t="s">
        <v>2763</v>
      </c>
      <c r="D901" s="18" t="s">
        <v>235</v>
      </c>
      <c r="E901" s="1156" t="s">
        <v>205</v>
      </c>
      <c r="F901" s="718">
        <v>44817</v>
      </c>
      <c r="G901" s="719">
        <v>0.5</v>
      </c>
      <c r="H901" s="718">
        <v>44823</v>
      </c>
      <c r="I901" s="719">
        <v>0.5</v>
      </c>
      <c r="J901" s="737" t="s">
        <v>2172</v>
      </c>
      <c r="K901" s="711"/>
      <c r="L901" s="18"/>
      <c r="M901" s="21"/>
      <c r="N901" s="926"/>
      <c r="O901" s="927"/>
      <c r="P901" s="892">
        <v>460</v>
      </c>
      <c r="Q901" s="884"/>
      <c r="R901" s="1008"/>
      <c r="S901" s="884"/>
      <c r="T901" s="527"/>
      <c r="U901" s="545"/>
      <c r="V901" s="554"/>
      <c r="W901" s="599"/>
    </row>
    <row r="902" spans="1:25" s="546" customFormat="1" ht="30" hidden="1" customHeight="1" x14ac:dyDescent="0.25">
      <c r="A902" s="186"/>
      <c r="B902" s="186"/>
      <c r="C902" s="186" t="s">
        <v>2678</v>
      </c>
      <c r="D902" s="186" t="s">
        <v>193</v>
      </c>
      <c r="E902" s="1156" t="s">
        <v>161</v>
      </c>
      <c r="F902" s="718">
        <v>44829</v>
      </c>
      <c r="G902" s="719">
        <v>0.75</v>
      </c>
      <c r="H902" s="718">
        <v>44858</v>
      </c>
      <c r="I902" s="719">
        <v>0.66666666666666663</v>
      </c>
      <c r="J902" s="737">
        <v>29</v>
      </c>
      <c r="K902" s="710"/>
      <c r="L902" s="936"/>
      <c r="M902" s="21"/>
      <c r="N902" s="926"/>
      <c r="O902" s="927"/>
      <c r="P902" s="1019" t="s">
        <v>7074</v>
      </c>
      <c r="Q902" s="196"/>
      <c r="R902" s="1002"/>
      <c r="S902" s="196"/>
      <c r="T902" s="533"/>
      <c r="U902" s="545"/>
      <c r="V902" s="544"/>
      <c r="W902" s="599"/>
    </row>
    <row r="903" spans="1:25" s="546" customFormat="1" ht="30" customHeight="1" x14ac:dyDescent="0.25">
      <c r="A903" s="1267">
        <v>5877</v>
      </c>
      <c r="B903" s="186"/>
      <c r="C903" s="186" t="s">
        <v>6416</v>
      </c>
      <c r="D903" s="707" t="s">
        <v>152</v>
      </c>
      <c r="E903" s="1156" t="s">
        <v>153</v>
      </c>
      <c r="F903" s="710">
        <v>45429</v>
      </c>
      <c r="G903" s="711">
        <v>0.58333333333333337</v>
      </c>
      <c r="H903" s="710">
        <v>45434</v>
      </c>
      <c r="I903" s="711">
        <v>0.125</v>
      </c>
      <c r="J903" s="728" t="s">
        <v>336</v>
      </c>
      <c r="K903" s="710">
        <v>24222</v>
      </c>
      <c r="L903" s="936" t="s">
        <v>6417</v>
      </c>
      <c r="M903" s="21">
        <v>45038</v>
      </c>
      <c r="N903" s="934" t="s">
        <v>6418</v>
      </c>
      <c r="O903" s="920">
        <v>38442</v>
      </c>
      <c r="P903" s="892"/>
      <c r="Q903" s="196"/>
      <c r="R903" s="1017"/>
      <c r="S903" s="196"/>
      <c r="T903" s="533"/>
      <c r="U903" s="551" t="s">
        <v>6419</v>
      </c>
      <c r="V903" s="544" t="s">
        <v>6470</v>
      </c>
      <c r="W903" s="128"/>
    </row>
    <row r="904" spans="1:25" s="546" customFormat="1" ht="30" customHeight="1" x14ac:dyDescent="0.25">
      <c r="A904" s="1245">
        <v>5134</v>
      </c>
      <c r="B904" s="1182"/>
      <c r="C904" s="3" t="s">
        <v>8241</v>
      </c>
      <c r="D904" s="3" t="s">
        <v>412</v>
      </c>
      <c r="E904" s="1159" t="s">
        <v>342</v>
      </c>
      <c r="F904" s="714">
        <v>45532</v>
      </c>
      <c r="G904" s="715">
        <v>0.79166666666666663</v>
      </c>
      <c r="H904" s="714">
        <v>45539</v>
      </c>
      <c r="I904" s="715">
        <v>0.79166666666666663</v>
      </c>
      <c r="J904" s="1308" t="s">
        <v>85</v>
      </c>
      <c r="K904" s="21">
        <v>28292</v>
      </c>
      <c r="L904" s="721" t="s">
        <v>4008</v>
      </c>
      <c r="M904" s="21">
        <v>43599</v>
      </c>
      <c r="N904" s="942" t="s">
        <v>2153</v>
      </c>
      <c r="O904" s="208">
        <v>36479</v>
      </c>
      <c r="P904" s="1260"/>
      <c r="Q904" s="1261"/>
      <c r="R904" s="1262"/>
      <c r="S904" s="1263"/>
      <c r="T904" s="1263"/>
      <c r="U904" s="1221"/>
      <c r="V904" s="527"/>
      <c r="W904" s="128"/>
    </row>
    <row r="905" spans="1:25" s="546" customFormat="1" ht="30" customHeight="1" x14ac:dyDescent="0.25">
      <c r="A905" s="1267">
        <v>4887</v>
      </c>
      <c r="B905" s="186">
        <v>20353323</v>
      </c>
      <c r="C905" s="186" t="s">
        <v>7066</v>
      </c>
      <c r="D905" s="707" t="s">
        <v>4365</v>
      </c>
      <c r="E905" s="1156" t="s">
        <v>5913</v>
      </c>
      <c r="F905" s="710">
        <v>45488</v>
      </c>
      <c r="G905" s="711">
        <v>0.9375</v>
      </c>
      <c r="H905" s="710">
        <v>45495</v>
      </c>
      <c r="I905" s="711">
        <v>0.54166666666666663</v>
      </c>
      <c r="J905" s="728" t="s">
        <v>85</v>
      </c>
      <c r="K905" s="710">
        <v>21641</v>
      </c>
      <c r="L905" s="734" t="s">
        <v>7067</v>
      </c>
      <c r="M905" s="21">
        <v>44201</v>
      </c>
      <c r="N905" s="734" t="s">
        <v>7068</v>
      </c>
      <c r="O905" s="920">
        <v>44014</v>
      </c>
      <c r="P905" s="892" t="s">
        <v>7069</v>
      </c>
      <c r="Q905" s="196"/>
      <c r="R905" s="1017"/>
      <c r="S905" s="196"/>
      <c r="T905" s="533"/>
      <c r="U905" s="551"/>
      <c r="V905" s="544"/>
      <c r="W905" s="128"/>
    </row>
    <row r="906" spans="1:25" s="546" customFormat="1" ht="30" customHeight="1" x14ac:dyDescent="0.25">
      <c r="A906" s="735">
        <v>5602</v>
      </c>
      <c r="B906" s="735">
        <v>57225344</v>
      </c>
      <c r="C906" s="735" t="s">
        <v>7580</v>
      </c>
      <c r="D906" s="4" t="s">
        <v>94</v>
      </c>
      <c r="E906" s="1156" t="s">
        <v>184</v>
      </c>
      <c r="F906" s="725">
        <v>45594</v>
      </c>
      <c r="G906" s="720">
        <v>0.36805555555555558</v>
      </c>
      <c r="H906" s="725">
        <v>45608</v>
      </c>
      <c r="I906" s="720">
        <v>0.29166666666666669</v>
      </c>
      <c r="J906" s="728" t="s">
        <v>78</v>
      </c>
      <c r="K906" s="741">
        <v>24950</v>
      </c>
      <c r="L906" s="775"/>
      <c r="M906" s="741"/>
      <c r="N906" s="775" t="s">
        <v>7581</v>
      </c>
      <c r="O906" s="930">
        <v>35188</v>
      </c>
      <c r="P906" s="902" t="s">
        <v>7801</v>
      </c>
      <c r="Q906" s="905"/>
      <c r="R906" s="1037"/>
      <c r="S906" s="881"/>
      <c r="T906" s="575"/>
      <c r="U906" s="593" t="s">
        <v>7583</v>
      </c>
      <c r="V906" s="580"/>
      <c r="W906" s="594"/>
    </row>
    <row r="907" spans="1:25" ht="29.25" customHeight="1" x14ac:dyDescent="0.25">
      <c r="A907" s="735">
        <v>5603</v>
      </c>
      <c r="B907" s="735"/>
      <c r="C907" s="786" t="s">
        <v>7587</v>
      </c>
      <c r="D907" s="4" t="s">
        <v>94</v>
      </c>
      <c r="E907" s="1156" t="s">
        <v>184</v>
      </c>
      <c r="F907" s="725">
        <v>45594</v>
      </c>
      <c r="G907" s="720">
        <v>0.36805555555555558</v>
      </c>
      <c r="H907" s="725">
        <v>45608</v>
      </c>
      <c r="I907" s="720">
        <v>0.29166666666666669</v>
      </c>
      <c r="J907" s="713" t="s">
        <v>78</v>
      </c>
      <c r="K907" s="741">
        <v>35589</v>
      </c>
      <c r="L907" s="775"/>
      <c r="M907" s="741"/>
      <c r="N907" s="775" t="s">
        <v>7588</v>
      </c>
      <c r="O907" s="930">
        <v>44727</v>
      </c>
      <c r="P907" s="904" t="s">
        <v>7582</v>
      </c>
      <c r="Q907" s="1048"/>
      <c r="R907" s="1036"/>
      <c r="S907" s="1035"/>
      <c r="T907" s="616"/>
      <c r="U907" s="593"/>
      <c r="V907" s="580"/>
      <c r="W907" s="594"/>
    </row>
    <row r="908" spans="1:25" ht="29.25" hidden="1" customHeight="1" x14ac:dyDescent="0.25">
      <c r="A908" s="3">
        <v>619</v>
      </c>
      <c r="B908" s="1"/>
      <c r="C908" s="1" t="s">
        <v>3604</v>
      </c>
      <c r="D908" s="3" t="s">
        <v>412</v>
      </c>
      <c r="E908" s="1158" t="s">
        <v>342</v>
      </c>
      <c r="F908" s="19">
        <v>44607</v>
      </c>
      <c r="G908" s="796">
        <v>0.70833333333333337</v>
      </c>
      <c r="H908" s="19">
        <v>44614</v>
      </c>
      <c r="I908" s="796">
        <v>0.70833333333333337</v>
      </c>
      <c r="J908" s="730"/>
      <c r="K908" s="796"/>
      <c r="L908" s="1"/>
      <c r="N908" s="924"/>
      <c r="O908" s="208"/>
      <c r="P908" s="1119"/>
      <c r="Q908" s="1039"/>
      <c r="R908" s="1044"/>
      <c r="S908" s="1039"/>
      <c r="T908" s="555"/>
    </row>
    <row r="909" spans="1:25" ht="18.75" customHeight="1" x14ac:dyDescent="0.25">
      <c r="A909" s="4">
        <v>1783</v>
      </c>
      <c r="B909" s="4">
        <v>52845133</v>
      </c>
      <c r="C909" s="4" t="s">
        <v>2132</v>
      </c>
      <c r="D909" s="4" t="s">
        <v>152</v>
      </c>
      <c r="E909" s="1156" t="s">
        <v>358</v>
      </c>
      <c r="F909" s="725">
        <v>44954</v>
      </c>
      <c r="G909" s="720">
        <v>0.4861111111111111</v>
      </c>
      <c r="H909" s="725">
        <v>44960</v>
      </c>
      <c r="I909" s="720">
        <v>0.4861111111111111</v>
      </c>
      <c r="J909" s="728" t="s">
        <v>1870</v>
      </c>
      <c r="K909" s="725">
        <v>31181</v>
      </c>
      <c r="L909" s="929">
        <v>6969845</v>
      </c>
      <c r="M909" s="19">
        <v>41444</v>
      </c>
      <c r="N909" s="931" t="s">
        <v>2133</v>
      </c>
      <c r="O909" s="932">
        <v>39265</v>
      </c>
      <c r="P909" s="892" t="s">
        <v>2134</v>
      </c>
      <c r="T909" s="563">
        <v>23344</v>
      </c>
      <c r="Y909" s="531"/>
    </row>
    <row r="910" spans="1:25" s="546" customFormat="1" ht="30" customHeight="1" x14ac:dyDescent="0.25">
      <c r="A910" s="4">
        <v>1537</v>
      </c>
      <c r="B910" s="4">
        <v>52035577</v>
      </c>
      <c r="C910" s="4" t="s">
        <v>2543</v>
      </c>
      <c r="D910" s="4" t="s">
        <v>59</v>
      </c>
      <c r="E910" s="1156" t="s">
        <v>243</v>
      </c>
      <c r="F910" s="725">
        <v>44884</v>
      </c>
      <c r="G910" s="720">
        <v>0.65277777777777779</v>
      </c>
      <c r="H910" s="725">
        <v>44886</v>
      </c>
      <c r="I910" s="720">
        <v>0.65277777777777779</v>
      </c>
      <c r="J910" s="728" t="s">
        <v>1798</v>
      </c>
      <c r="K910" s="725">
        <v>32917</v>
      </c>
      <c r="L910" s="207">
        <v>6921629</v>
      </c>
      <c r="M910" s="19">
        <v>43517</v>
      </c>
      <c r="N910" s="931" t="s">
        <v>2544</v>
      </c>
      <c r="O910" s="932">
        <v>41804</v>
      </c>
      <c r="P910" s="1026"/>
      <c r="Q910" s="1022"/>
      <c r="R910" s="1023"/>
      <c r="S910" s="1703"/>
      <c r="T910" s="568"/>
      <c r="U910" s="564"/>
      <c r="V910" s="555"/>
      <c r="W910" s="599"/>
    </row>
    <row r="911" spans="1:25" s="546" customFormat="1" ht="30" customHeight="1" x14ac:dyDescent="0.25">
      <c r="A911" s="20">
        <v>4245</v>
      </c>
      <c r="B911" s="20"/>
      <c r="C911" s="20" t="s">
        <v>1506</v>
      </c>
      <c r="D911" s="20" t="s">
        <v>35</v>
      </c>
      <c r="E911" s="1156" t="s">
        <v>507</v>
      </c>
      <c r="F911" s="21">
        <v>45348</v>
      </c>
      <c r="G911" s="729">
        <v>0.6875</v>
      </c>
      <c r="H911" s="21">
        <v>45352</v>
      </c>
      <c r="I911" s="722">
        <v>0.54166666666666663</v>
      </c>
      <c r="J911" s="730" t="s">
        <v>5581</v>
      </c>
      <c r="K911" s="21">
        <v>34372</v>
      </c>
      <c r="L911" s="721" t="s">
        <v>1507</v>
      </c>
      <c r="M911" s="708">
        <v>43468</v>
      </c>
      <c r="N911" s="21" t="s">
        <v>1508</v>
      </c>
      <c r="O911" s="208">
        <v>44468</v>
      </c>
      <c r="P911" s="1019" t="s">
        <v>4843</v>
      </c>
      <c r="Q911" s="907"/>
      <c r="R911" s="1020"/>
      <c r="S911" s="1698"/>
      <c r="T911" s="544"/>
      <c r="U911" s="551" t="s">
        <v>1509</v>
      </c>
      <c r="V911" s="544"/>
      <c r="W911" s="128"/>
    </row>
    <row r="912" spans="1:25" ht="18.75" customHeight="1" x14ac:dyDescent="0.25">
      <c r="A912" s="20">
        <v>4241</v>
      </c>
      <c r="B912" s="20"/>
      <c r="C912" s="20" t="s">
        <v>1506</v>
      </c>
      <c r="D912" s="20" t="s">
        <v>29</v>
      </c>
      <c r="E912" s="1156" t="s">
        <v>205</v>
      </c>
      <c r="F912" s="21">
        <v>45347</v>
      </c>
      <c r="G912" s="729">
        <v>0.70833333333333337</v>
      </c>
      <c r="H912" s="21">
        <v>45348</v>
      </c>
      <c r="I912" s="722">
        <v>0.6875</v>
      </c>
      <c r="J912" s="730" t="s">
        <v>992</v>
      </c>
      <c r="K912" s="21">
        <v>34372</v>
      </c>
      <c r="L912" s="721" t="s">
        <v>1507</v>
      </c>
      <c r="M912" s="708">
        <v>43468</v>
      </c>
      <c r="N912" s="21" t="s">
        <v>1508</v>
      </c>
      <c r="O912" s="208">
        <v>44468</v>
      </c>
      <c r="P912" s="1019" t="s">
        <v>4843</v>
      </c>
      <c r="Q912" s="907"/>
      <c r="R912" s="1020"/>
      <c r="S912" s="907"/>
      <c r="T912" s="544"/>
      <c r="U912" s="551" t="s">
        <v>1509</v>
      </c>
      <c r="V912" s="544"/>
      <c r="W912" s="128"/>
    </row>
    <row r="913" spans="1:25" s="546" customFormat="1" ht="30" customHeight="1" x14ac:dyDescent="0.25">
      <c r="A913" s="735">
        <v>2363</v>
      </c>
      <c r="B913" s="735"/>
      <c r="C913" s="735" t="s">
        <v>1506</v>
      </c>
      <c r="D913" s="735" t="s">
        <v>35</v>
      </c>
      <c r="E913" s="1156" t="s">
        <v>119</v>
      </c>
      <c r="F913" s="741">
        <v>45041</v>
      </c>
      <c r="G913" s="740">
        <v>0.43541666666666662</v>
      </c>
      <c r="H913" s="741">
        <v>45042</v>
      </c>
      <c r="I913" s="740">
        <v>0.40625</v>
      </c>
      <c r="J913" s="776" t="s">
        <v>940</v>
      </c>
      <c r="K913" s="741">
        <v>34372</v>
      </c>
      <c r="L913" s="929" t="s">
        <v>1507</v>
      </c>
      <c r="M913" s="741">
        <v>43468</v>
      </c>
      <c r="N913" s="933" t="s">
        <v>1508</v>
      </c>
      <c r="O913" s="930">
        <v>44468</v>
      </c>
      <c r="P913" s="902">
        <v>640</v>
      </c>
      <c r="Q913" s="890"/>
      <c r="R913" s="1057"/>
      <c r="S913" s="1735">
        <v>8614</v>
      </c>
      <c r="T913" s="592"/>
      <c r="U913" s="593" t="s">
        <v>1509</v>
      </c>
      <c r="V913" s="592"/>
      <c r="W913" s="594"/>
    </row>
    <row r="914" spans="1:25" ht="18.75" customHeight="1" x14ac:dyDescent="0.25">
      <c r="A914" s="735">
        <v>2343</v>
      </c>
      <c r="B914" s="735"/>
      <c r="C914" s="735" t="s">
        <v>1506</v>
      </c>
      <c r="D914" s="735" t="s">
        <v>657</v>
      </c>
      <c r="E914" s="1156" t="s">
        <v>521</v>
      </c>
      <c r="F914" s="741">
        <v>45034</v>
      </c>
      <c r="G914" s="740">
        <v>0.39583333333333331</v>
      </c>
      <c r="H914" s="741">
        <v>45041</v>
      </c>
      <c r="I914" s="740">
        <v>0.43541666666666662</v>
      </c>
      <c r="J914" s="776" t="s">
        <v>85</v>
      </c>
      <c r="K914" s="741">
        <v>34372</v>
      </c>
      <c r="L914" s="929" t="s">
        <v>1507</v>
      </c>
      <c r="M914" s="741">
        <v>43468</v>
      </c>
      <c r="N914" s="933" t="s">
        <v>1508</v>
      </c>
      <c r="O914" s="930">
        <v>44468</v>
      </c>
      <c r="P914" s="902">
        <v>640</v>
      </c>
      <c r="Q914" s="890"/>
      <c r="R914" s="1057"/>
      <c r="S914" s="890">
        <v>8614</v>
      </c>
      <c r="T914" s="592"/>
      <c r="U914" s="593" t="s">
        <v>1509</v>
      </c>
      <c r="V914" s="592" t="s">
        <v>1524</v>
      </c>
      <c r="W914" s="594"/>
      <c r="Y914" s="531"/>
    </row>
    <row r="915" spans="1:25" ht="27" customHeight="1" x14ac:dyDescent="0.25">
      <c r="A915" s="186">
        <v>2162</v>
      </c>
      <c r="B915" s="186"/>
      <c r="C915" s="186" t="s">
        <v>1506</v>
      </c>
      <c r="D915" s="186" t="s">
        <v>35</v>
      </c>
      <c r="E915" s="1156" t="s">
        <v>178</v>
      </c>
      <c r="F915" s="725">
        <v>44998</v>
      </c>
      <c r="G915" s="720">
        <v>0.44722222222222219</v>
      </c>
      <c r="H915" s="725">
        <v>45000</v>
      </c>
      <c r="I915" s="720">
        <v>0.44722222222222219</v>
      </c>
      <c r="J915" s="728" t="s">
        <v>1798</v>
      </c>
      <c r="K915" s="710">
        <v>34372</v>
      </c>
      <c r="L915" s="929" t="s">
        <v>1507</v>
      </c>
      <c r="M915" s="21">
        <v>43468</v>
      </c>
      <c r="N915" s="734" t="s">
        <v>1508</v>
      </c>
      <c r="O915" s="920">
        <v>44468</v>
      </c>
      <c r="P915" s="892">
        <v>140</v>
      </c>
      <c r="Q915" s="196"/>
      <c r="R915" s="1008"/>
      <c r="S915" s="884"/>
      <c r="T915" s="527"/>
      <c r="V915" s="544"/>
      <c r="W915" s="599"/>
      <c r="Y915" s="531"/>
    </row>
    <row r="916" spans="1:25" ht="27" customHeight="1" x14ac:dyDescent="0.25">
      <c r="A916" s="186">
        <v>1633</v>
      </c>
      <c r="B916" s="186"/>
      <c r="C916" s="186" t="s">
        <v>1506</v>
      </c>
      <c r="D916" s="186" t="s">
        <v>35</v>
      </c>
      <c r="E916" s="1156" t="s">
        <v>178</v>
      </c>
      <c r="F916" s="718">
        <v>44911</v>
      </c>
      <c r="G916" s="719">
        <v>0.375</v>
      </c>
      <c r="H916" s="710">
        <v>44913</v>
      </c>
      <c r="I916" s="719">
        <v>0.41666666666666669</v>
      </c>
      <c r="J916" s="728" t="s">
        <v>1825</v>
      </c>
      <c r="K916" s="710">
        <v>34372</v>
      </c>
      <c r="L916" s="936">
        <v>11049159</v>
      </c>
      <c r="M916" s="21">
        <v>43468</v>
      </c>
      <c r="N916" s="926" t="s">
        <v>1508</v>
      </c>
      <c r="O916" s="927">
        <v>44468</v>
      </c>
      <c r="P916" s="892">
        <v>140</v>
      </c>
      <c r="Q916" s="196"/>
      <c r="R916" s="1017"/>
      <c r="S916" s="196">
        <v>-1.4</v>
      </c>
      <c r="T916" s="568"/>
      <c r="U916" s="545" t="s">
        <v>1509</v>
      </c>
      <c r="V916" s="544"/>
      <c r="Y916" s="531"/>
    </row>
    <row r="917" spans="1:25" ht="27" customHeight="1" x14ac:dyDescent="0.25">
      <c r="A917" s="186">
        <v>1579</v>
      </c>
      <c r="B917" s="186"/>
      <c r="C917" s="186" t="s">
        <v>1506</v>
      </c>
      <c r="D917" s="186" t="s">
        <v>22</v>
      </c>
      <c r="E917" s="1156" t="s">
        <v>23</v>
      </c>
      <c r="F917" s="718">
        <v>44872</v>
      </c>
      <c r="G917" s="719">
        <v>0.73958333333333337</v>
      </c>
      <c r="H917" s="718">
        <v>44881</v>
      </c>
      <c r="I917" s="719">
        <v>0.5625</v>
      </c>
      <c r="J917" s="737" t="s">
        <v>2567</v>
      </c>
      <c r="K917" s="710">
        <v>34372</v>
      </c>
      <c r="L917" s="936">
        <v>11049159</v>
      </c>
      <c r="M917" s="21">
        <v>43468</v>
      </c>
      <c r="N917" s="926" t="s">
        <v>2568</v>
      </c>
      <c r="O917" s="927">
        <v>44468</v>
      </c>
      <c r="P917" s="892" t="s">
        <v>2569</v>
      </c>
      <c r="Q917" s="196"/>
      <c r="R917" s="1002"/>
      <c r="S917" s="196"/>
      <c r="T917" s="533"/>
      <c r="W917" s="599"/>
      <c r="Y917" s="531"/>
    </row>
    <row r="918" spans="1:25" ht="18.75" customHeight="1" x14ac:dyDescent="0.25">
      <c r="A918" s="186">
        <v>1403</v>
      </c>
      <c r="B918" s="186"/>
      <c r="C918" s="186" t="s">
        <v>1506</v>
      </c>
      <c r="D918" s="186" t="s">
        <v>22</v>
      </c>
      <c r="E918" s="1156" t="s">
        <v>23</v>
      </c>
      <c r="F918" s="718">
        <v>44851</v>
      </c>
      <c r="G918" s="719">
        <v>0.5625</v>
      </c>
      <c r="H918" s="718">
        <v>44872</v>
      </c>
      <c r="I918" s="719">
        <v>0.73958333333333337</v>
      </c>
      <c r="J918" s="737" t="s">
        <v>2149</v>
      </c>
      <c r="K918" s="710">
        <v>34372</v>
      </c>
      <c r="L918" s="936">
        <v>11049159</v>
      </c>
      <c r="M918" s="21">
        <v>43468</v>
      </c>
      <c r="N918" s="926" t="s">
        <v>2568</v>
      </c>
      <c r="O918" s="927">
        <v>44468</v>
      </c>
      <c r="P918" s="892">
        <v>970</v>
      </c>
      <c r="Q918" s="196"/>
      <c r="R918" s="1002"/>
      <c r="S918" s="196"/>
      <c r="T918" s="533"/>
      <c r="V918" s="588" t="s">
        <v>2616</v>
      </c>
      <c r="W918" s="599"/>
      <c r="Y918" s="531"/>
    </row>
    <row r="919" spans="1:25" ht="18.75" customHeight="1" x14ac:dyDescent="0.25">
      <c r="A919" s="186">
        <v>5646</v>
      </c>
      <c r="B919" s="186"/>
      <c r="C919" s="186" t="s">
        <v>7797</v>
      </c>
      <c r="D919" s="186" t="s">
        <v>292</v>
      </c>
      <c r="E919" s="1156" t="s">
        <v>6615</v>
      </c>
      <c r="F919" s="710">
        <v>45607</v>
      </c>
      <c r="G919" s="711">
        <v>0.52638888888888891</v>
      </c>
      <c r="H919" s="710">
        <v>45621</v>
      </c>
      <c r="I919" s="711">
        <v>0.35000000000000003</v>
      </c>
      <c r="J919" s="728" t="s">
        <v>78</v>
      </c>
      <c r="K919" s="710">
        <v>36088</v>
      </c>
      <c r="L919" s="929" t="s">
        <v>7798</v>
      </c>
      <c r="M919" s="21"/>
      <c r="N919" s="926" t="s">
        <v>7799</v>
      </c>
      <c r="O919" s="927">
        <v>44456</v>
      </c>
      <c r="P919" s="889" t="s">
        <v>8106</v>
      </c>
      <c r="Q919" s="881"/>
      <c r="R919" s="1008"/>
      <c r="S919" s="884"/>
      <c r="T919" s="527"/>
      <c r="U919" s="558" t="s">
        <v>7800</v>
      </c>
      <c r="V919" s="544"/>
      <c r="W919" s="128"/>
      <c r="Y919" s="531"/>
    </row>
    <row r="920" spans="1:25" ht="18.75" hidden="1" customHeight="1" x14ac:dyDescent="0.25">
      <c r="A920" s="18">
        <v>1016</v>
      </c>
      <c r="B920" s="4"/>
      <c r="C920" s="4" t="s">
        <v>3413</v>
      </c>
      <c r="D920" s="4" t="s">
        <v>412</v>
      </c>
      <c r="E920" s="1156" t="s">
        <v>243</v>
      </c>
      <c r="F920" s="725">
        <v>44705</v>
      </c>
      <c r="G920" s="744">
        <v>0.625</v>
      </c>
      <c r="H920" s="725">
        <v>44711</v>
      </c>
      <c r="I920" s="744">
        <v>0.625</v>
      </c>
      <c r="J920" s="728" t="s">
        <v>2172</v>
      </c>
      <c r="K920" s="744"/>
      <c r="L920" s="4" t="s">
        <v>3414</v>
      </c>
      <c r="M920" s="807">
        <v>43991</v>
      </c>
      <c r="N920" s="934">
        <v>1038101617</v>
      </c>
      <c r="O920" s="920">
        <v>40140</v>
      </c>
      <c r="P920" s="1107"/>
      <c r="Q920" s="908"/>
      <c r="R920" s="1073"/>
      <c r="S920" s="908"/>
      <c r="T920" s="550"/>
      <c r="V920" s="550"/>
      <c r="Y920" s="531"/>
    </row>
    <row r="921" spans="1:25" ht="18.75" customHeight="1" x14ac:dyDescent="0.25">
      <c r="A921" s="4">
        <v>6357</v>
      </c>
      <c r="B921" s="4"/>
      <c r="C921" s="4" t="s">
        <v>8348</v>
      </c>
      <c r="D921" s="4" t="s">
        <v>764</v>
      </c>
      <c r="E921" s="1156" t="s">
        <v>219</v>
      </c>
      <c r="F921" s="725">
        <v>45646</v>
      </c>
      <c r="G921" s="720">
        <v>0.54166666666666663</v>
      </c>
      <c r="H921" s="725">
        <v>45691</v>
      </c>
      <c r="I921" s="720">
        <v>0.54166666666666663</v>
      </c>
      <c r="J921" s="712" t="s">
        <v>78</v>
      </c>
      <c r="K921" s="725">
        <v>30721</v>
      </c>
      <c r="L921" s="929" t="s">
        <v>8349</v>
      </c>
      <c r="M921" s="19">
        <v>45008</v>
      </c>
      <c r="N921" s="931" t="s">
        <v>7666</v>
      </c>
      <c r="O921" s="932">
        <v>42487</v>
      </c>
      <c r="P921" s="1201"/>
      <c r="R921" s="1424"/>
      <c r="S921" s="1736"/>
      <c r="T921" s="1426"/>
      <c r="U921" s="545" t="s">
        <v>8350</v>
      </c>
      <c r="W921" s="599"/>
      <c r="Y921" s="531"/>
    </row>
    <row r="922" spans="1:25" ht="18.75" customHeight="1" x14ac:dyDescent="0.25">
      <c r="A922" s="1267">
        <v>5133</v>
      </c>
      <c r="B922" s="270"/>
      <c r="C922" s="186" t="s">
        <v>8254</v>
      </c>
      <c r="D922" s="186" t="s">
        <v>35</v>
      </c>
      <c r="E922" s="1156" t="s">
        <v>313</v>
      </c>
      <c r="F922" s="718">
        <v>45532</v>
      </c>
      <c r="G922" s="719">
        <v>0.58333333333333337</v>
      </c>
      <c r="H922" s="718">
        <v>45536</v>
      </c>
      <c r="I922" s="719">
        <v>0.60416666666666663</v>
      </c>
      <c r="J922" s="1279" t="s">
        <v>1308</v>
      </c>
      <c r="K922" s="710">
        <v>33408</v>
      </c>
      <c r="L922" s="734" t="s">
        <v>8255</v>
      </c>
      <c r="M922" s="710"/>
      <c r="N922" s="734" t="s">
        <v>8256</v>
      </c>
      <c r="O922" s="920">
        <v>44935</v>
      </c>
      <c r="P922" s="1280"/>
      <c r="Q922" s="1281"/>
      <c r="R922" s="1282"/>
      <c r="S922" s="1745"/>
      <c r="T922" s="1283"/>
      <c r="V922" s="527"/>
      <c r="Y922" s="531"/>
    </row>
    <row r="923" spans="1:25" s="546" customFormat="1" ht="30" hidden="1" customHeight="1" x14ac:dyDescent="0.25">
      <c r="A923" s="1">
        <v>557</v>
      </c>
      <c r="B923" s="1"/>
      <c r="C923" s="1" t="s">
        <v>3637</v>
      </c>
      <c r="D923" s="1" t="s">
        <v>29</v>
      </c>
      <c r="E923" s="1158" t="s">
        <v>30</v>
      </c>
      <c r="F923" s="19">
        <v>44565</v>
      </c>
      <c r="G923" s="796">
        <v>0.66666666666666663</v>
      </c>
      <c r="H923" s="19">
        <v>44572</v>
      </c>
      <c r="I923" s="796">
        <v>0.66666666666666663</v>
      </c>
      <c r="J923" s="730"/>
      <c r="K923" s="796"/>
      <c r="L923" s="1"/>
      <c r="M923" s="19"/>
      <c r="N923" s="924"/>
      <c r="O923" s="208"/>
      <c r="P923" s="1043"/>
      <c r="Q923" s="1039"/>
      <c r="R923" s="1044"/>
      <c r="S923" s="1708"/>
      <c r="T923" s="555"/>
      <c r="U923" s="545"/>
      <c r="V923" s="555" t="s">
        <v>3492</v>
      </c>
      <c r="W923" s="156"/>
    </row>
    <row r="924" spans="1:25" ht="18.75" customHeight="1" x14ac:dyDescent="0.25">
      <c r="A924" s="707">
        <v>2642</v>
      </c>
      <c r="B924" s="707"/>
      <c r="C924" s="707" t="s">
        <v>689</v>
      </c>
      <c r="D924" s="707" t="s">
        <v>412</v>
      </c>
      <c r="E924" s="1157" t="s">
        <v>184</v>
      </c>
      <c r="F924" s="708">
        <v>45087</v>
      </c>
      <c r="G924" s="709">
        <v>0.45833333333333331</v>
      </c>
      <c r="H924" s="708">
        <v>45123</v>
      </c>
      <c r="I924" s="709">
        <v>0.70833333333333337</v>
      </c>
      <c r="J924" s="717" t="s">
        <v>681</v>
      </c>
      <c r="K924" s="708">
        <v>32403</v>
      </c>
      <c r="L924" s="929" t="s">
        <v>690</v>
      </c>
      <c r="M924" s="21">
        <v>43854</v>
      </c>
      <c r="N924" s="734" t="s">
        <v>691</v>
      </c>
      <c r="O924" s="920">
        <v>41069</v>
      </c>
      <c r="P924" s="885"/>
      <c r="Q924" s="1003"/>
      <c r="R924" s="1023"/>
      <c r="S924" s="1022"/>
      <c r="T924" s="568"/>
      <c r="U924" s="551"/>
      <c r="V924" s="544"/>
      <c r="W924" s="128"/>
      <c r="Y924" s="531"/>
    </row>
    <row r="925" spans="1:25" s="546" customFormat="1" ht="30" hidden="1" customHeight="1" x14ac:dyDescent="0.25">
      <c r="A925" s="4">
        <v>2374</v>
      </c>
      <c r="B925" s="4">
        <v>23995888</v>
      </c>
      <c r="C925" s="4" t="s">
        <v>1442</v>
      </c>
      <c r="D925" s="4" t="s">
        <v>1443</v>
      </c>
      <c r="E925" s="1156" t="s">
        <v>189</v>
      </c>
      <c r="F925" s="725">
        <v>45042</v>
      </c>
      <c r="G925" s="720">
        <v>0.77083333333333337</v>
      </c>
      <c r="H925" s="725">
        <v>45048</v>
      </c>
      <c r="I925" s="720">
        <v>0.77083333333333337</v>
      </c>
      <c r="J925" s="728" t="s">
        <v>864</v>
      </c>
      <c r="K925" s="725">
        <v>25826</v>
      </c>
      <c r="L925" s="929">
        <v>4195622</v>
      </c>
      <c r="M925" s="19">
        <v>36435</v>
      </c>
      <c r="N925" s="931">
        <v>10238100247</v>
      </c>
      <c r="O925" s="932">
        <v>36927</v>
      </c>
      <c r="P925" s="892">
        <v>480</v>
      </c>
      <c r="Q925" s="194"/>
      <c r="R925" s="1017"/>
      <c r="S925" s="1720"/>
      <c r="T925" s="563"/>
      <c r="U925" s="545" t="s">
        <v>1444</v>
      </c>
      <c r="V925" s="555"/>
      <c r="W925" s="156"/>
    </row>
    <row r="926" spans="1:25" ht="18.75" hidden="1" customHeight="1" x14ac:dyDescent="0.25">
      <c r="A926" s="4">
        <v>1605</v>
      </c>
      <c r="B926" s="4">
        <v>23995888</v>
      </c>
      <c r="C926" s="4" t="s">
        <v>1442</v>
      </c>
      <c r="D926" s="4" t="s">
        <v>764</v>
      </c>
      <c r="E926" s="1156" t="s">
        <v>358</v>
      </c>
      <c r="F926" s="725">
        <v>44901</v>
      </c>
      <c r="G926" s="720">
        <v>0.65486111111111112</v>
      </c>
      <c r="H926" s="725">
        <v>44905</v>
      </c>
      <c r="I926" s="720">
        <v>0.66666666666666663</v>
      </c>
      <c r="J926" s="728" t="s">
        <v>2186</v>
      </c>
      <c r="K926" s="725">
        <v>25826</v>
      </c>
      <c r="L926" s="207">
        <v>4195622</v>
      </c>
      <c r="M926" s="19">
        <v>36435</v>
      </c>
      <c r="N926" s="931">
        <v>10238100247</v>
      </c>
      <c r="O926" s="932">
        <v>36927</v>
      </c>
      <c r="P926" s="892">
        <v>280</v>
      </c>
      <c r="W926" s="599"/>
      <c r="Y926" s="531"/>
    </row>
    <row r="927" spans="1:25" ht="18.75" customHeight="1" x14ac:dyDescent="0.25">
      <c r="A927" s="186">
        <v>1289</v>
      </c>
      <c r="B927" s="186">
        <v>54066607</v>
      </c>
      <c r="C927" s="186" t="s">
        <v>2856</v>
      </c>
      <c r="D927" s="186" t="s">
        <v>412</v>
      </c>
      <c r="E927" s="1156" t="s">
        <v>131</v>
      </c>
      <c r="F927" s="710">
        <v>44816</v>
      </c>
      <c r="G927" s="711">
        <v>0.66666666666666663</v>
      </c>
      <c r="H927" s="710">
        <v>44817</v>
      </c>
      <c r="I927" s="711">
        <v>0.85416666666666663</v>
      </c>
      <c r="J927" s="728" t="s">
        <v>1825</v>
      </c>
      <c r="K927" s="710">
        <v>35616</v>
      </c>
      <c r="L927" s="936">
        <v>6990008</v>
      </c>
      <c r="M927" s="710">
        <v>42976</v>
      </c>
      <c r="N927" s="734" t="s">
        <v>2857</v>
      </c>
      <c r="O927" s="920">
        <v>42685</v>
      </c>
      <c r="P927" s="892">
        <v>280</v>
      </c>
      <c r="Q927" s="884" t="s">
        <v>2859</v>
      </c>
      <c r="R927" s="1008"/>
      <c r="S927" s="884"/>
      <c r="T927" s="527"/>
      <c r="U927" s="545" t="s">
        <v>2860</v>
      </c>
      <c r="V927" s="549" t="s">
        <v>2858</v>
      </c>
      <c r="Y927" s="531"/>
    </row>
    <row r="928" spans="1:25" ht="18.75" customHeight="1" x14ac:dyDescent="0.25">
      <c r="A928" s="186">
        <v>1149</v>
      </c>
      <c r="B928" s="18"/>
      <c r="C928" s="18" t="s">
        <v>3176</v>
      </c>
      <c r="D928" s="18" t="s">
        <v>94</v>
      </c>
      <c r="E928" s="1156" t="s">
        <v>60</v>
      </c>
      <c r="F928" s="718">
        <v>44747</v>
      </c>
      <c r="G928" s="719">
        <v>0.625</v>
      </c>
      <c r="H928" s="718">
        <v>44755</v>
      </c>
      <c r="I928" s="719">
        <v>0.4375</v>
      </c>
      <c r="J928" s="737" t="s">
        <v>2250</v>
      </c>
      <c r="K928" s="720"/>
      <c r="L928" s="18" t="s">
        <v>3177</v>
      </c>
      <c r="M928" s="718"/>
      <c r="N928" s="928" t="s">
        <v>3178</v>
      </c>
      <c r="O928" s="927">
        <v>44524</v>
      </c>
      <c r="P928" s="898"/>
      <c r="Q928" s="1003"/>
      <c r="R928" s="1004"/>
      <c r="S928" s="1003"/>
      <c r="T928" s="565"/>
      <c r="V928" s="554"/>
      <c r="Y928" s="531"/>
    </row>
    <row r="929" spans="1:25" ht="36.75" customHeight="1" x14ac:dyDescent="0.25">
      <c r="A929" s="1267">
        <v>4990</v>
      </c>
      <c r="B929" s="186"/>
      <c r="C929" s="186" t="s">
        <v>8178</v>
      </c>
      <c r="D929" s="186" t="s">
        <v>35</v>
      </c>
      <c r="E929" s="1156" t="s">
        <v>261</v>
      </c>
      <c r="F929" s="710">
        <v>45513</v>
      </c>
      <c r="G929" s="711">
        <v>0.84722222222222221</v>
      </c>
      <c r="H929" s="710">
        <v>45526</v>
      </c>
      <c r="I929" s="711">
        <v>0.84722222222222221</v>
      </c>
      <c r="J929" s="1371" t="s">
        <v>78</v>
      </c>
      <c r="K929" s="710">
        <v>38012</v>
      </c>
      <c r="L929" s="734" t="s">
        <v>8179</v>
      </c>
      <c r="M929" s="710">
        <v>45454</v>
      </c>
      <c r="N929" s="734" t="s">
        <v>8180</v>
      </c>
      <c r="O929" s="920">
        <v>44901</v>
      </c>
      <c r="P929" s="1298"/>
      <c r="Q929" s="1299"/>
      <c r="R929" s="1300"/>
      <c r="S929" s="1299"/>
      <c r="T929" s="1301"/>
      <c r="U929" s="551"/>
      <c r="V929" s="544"/>
      <c r="W929" s="128"/>
      <c r="Y929" s="531"/>
    </row>
    <row r="930" spans="1:25" ht="18.75" hidden="1" customHeight="1" x14ac:dyDescent="0.25">
      <c r="A930" s="3">
        <v>567</v>
      </c>
      <c r="B930" s="1"/>
      <c r="C930" s="1" t="s">
        <v>3633</v>
      </c>
      <c r="D930" s="3" t="s">
        <v>412</v>
      </c>
      <c r="E930" s="1158" t="s">
        <v>131</v>
      </c>
      <c r="F930" s="19">
        <v>44577</v>
      </c>
      <c r="G930" s="796">
        <v>0.79166666666666663</v>
      </c>
      <c r="H930" s="19">
        <v>44581</v>
      </c>
      <c r="I930" s="796">
        <v>0.79166666666666663</v>
      </c>
      <c r="J930" s="730"/>
      <c r="K930" s="796"/>
      <c r="L930" s="1"/>
      <c r="N930" s="924"/>
      <c r="O930" s="208"/>
      <c r="Q930" s="1039"/>
      <c r="R930" s="1044"/>
      <c r="S930" s="1039"/>
      <c r="T930" s="555"/>
      <c r="Y930" s="531"/>
    </row>
    <row r="931" spans="1:25" ht="18.75" hidden="1" customHeight="1" x14ac:dyDescent="0.25">
      <c r="A931" s="186"/>
      <c r="B931" s="186"/>
      <c r="C931" s="186" t="s">
        <v>7575</v>
      </c>
      <c r="D931" s="186" t="s">
        <v>137</v>
      </c>
      <c r="E931" s="1156" t="s">
        <v>5555</v>
      </c>
      <c r="F931" s="710">
        <v>45605</v>
      </c>
      <c r="G931" s="711">
        <v>0.77083333333333337</v>
      </c>
      <c r="H931" s="710">
        <v>45623</v>
      </c>
      <c r="I931" s="711">
        <v>0.52777777777777779</v>
      </c>
      <c r="J931" s="728" t="s">
        <v>8123</v>
      </c>
      <c r="K931" s="710"/>
      <c r="L931" s="734"/>
      <c r="M931" s="710"/>
      <c r="N931" s="734"/>
      <c r="O931" s="920"/>
      <c r="P931" s="892">
        <v>1500</v>
      </c>
      <c r="Q931" s="1007"/>
      <c r="R931" s="1008"/>
      <c r="S931" s="196"/>
      <c r="T931" s="527"/>
      <c r="U931" s="551"/>
      <c r="V931" s="527"/>
      <c r="W931" s="128"/>
      <c r="Y931" s="531"/>
    </row>
    <row r="932" spans="1:25" ht="27" hidden="1" customHeight="1" x14ac:dyDescent="0.25">
      <c r="A932" s="186"/>
      <c r="B932" s="186"/>
      <c r="C932" s="186" t="s">
        <v>7575</v>
      </c>
      <c r="D932" s="186" t="s">
        <v>137</v>
      </c>
      <c r="E932" s="1156" t="s">
        <v>6615</v>
      </c>
      <c r="F932" s="710">
        <v>45593</v>
      </c>
      <c r="G932" s="711">
        <v>0.52777777777777779</v>
      </c>
      <c r="H932" s="710">
        <v>45605</v>
      </c>
      <c r="I932" s="711">
        <v>0.77083333333333337</v>
      </c>
      <c r="J932" s="728" t="s">
        <v>430</v>
      </c>
      <c r="K932" s="710"/>
      <c r="L932" s="734"/>
      <c r="M932" s="710"/>
      <c r="N932" s="734"/>
      <c r="O932" s="920"/>
      <c r="P932" s="579"/>
      <c r="Q932" s="1007"/>
      <c r="R932" s="1008"/>
      <c r="S932" s="196"/>
      <c r="T932" s="527"/>
      <c r="U932" s="551"/>
      <c r="V932" s="527"/>
      <c r="W932" s="128"/>
    </row>
    <row r="933" spans="1:25" ht="27" hidden="1" customHeight="1" x14ac:dyDescent="0.25">
      <c r="A933" s="4">
        <v>6548</v>
      </c>
      <c r="B933" s="4"/>
      <c r="C933" s="4" t="s">
        <v>8465</v>
      </c>
      <c r="D933" s="4" t="s">
        <v>8321</v>
      </c>
      <c r="E933" s="1156" t="s">
        <v>171</v>
      </c>
      <c r="F933" s="725">
        <v>45672</v>
      </c>
      <c r="G933" s="720">
        <v>0.56944444444444442</v>
      </c>
      <c r="H933" s="725">
        <v>45675</v>
      </c>
      <c r="I933" s="720">
        <v>0.71666666666666667</v>
      </c>
      <c r="J933" s="728" t="s">
        <v>211</v>
      </c>
      <c r="K933" s="725">
        <v>26652</v>
      </c>
      <c r="L933" s="929" t="s">
        <v>8467</v>
      </c>
      <c r="M933" s="19">
        <v>42600</v>
      </c>
      <c r="N933" s="929">
        <v>99691201277</v>
      </c>
      <c r="O933" s="932">
        <v>39055</v>
      </c>
      <c r="P933" s="892" t="s">
        <v>8466</v>
      </c>
      <c r="R933" s="1424"/>
      <c r="S933" s="1425"/>
      <c r="T933" s="1426"/>
      <c r="U933" s="545" t="s">
        <v>8468</v>
      </c>
      <c r="W933" s="599"/>
    </row>
    <row r="934" spans="1:25" ht="30" customHeight="1" x14ac:dyDescent="0.25">
      <c r="A934" s="186">
        <v>1152</v>
      </c>
      <c r="B934" s="18">
        <v>24510895</v>
      </c>
      <c r="C934" s="18" t="s">
        <v>3199</v>
      </c>
      <c r="D934" s="186" t="s">
        <v>94</v>
      </c>
      <c r="E934" s="1156" t="s">
        <v>131</v>
      </c>
      <c r="F934" s="718">
        <v>44740</v>
      </c>
      <c r="G934" s="719">
        <v>0.4375</v>
      </c>
      <c r="H934" s="718">
        <v>44752</v>
      </c>
      <c r="I934" s="719">
        <v>0.4375</v>
      </c>
      <c r="J934" s="737" t="s">
        <v>2283</v>
      </c>
      <c r="K934" s="720"/>
      <c r="L934" s="18">
        <v>4150750</v>
      </c>
      <c r="M934" s="21">
        <v>34604</v>
      </c>
      <c r="N934" s="926" t="s">
        <v>3200</v>
      </c>
      <c r="O934" s="927">
        <v>43319</v>
      </c>
      <c r="P934" s="892">
        <v>1200</v>
      </c>
      <c r="Q934" s="884"/>
      <c r="R934" s="1008">
        <f>100*12</f>
        <v>1200</v>
      </c>
      <c r="S934" s="884"/>
      <c r="T934" s="527" t="s">
        <v>3201</v>
      </c>
      <c r="V934" s="554"/>
    </row>
    <row r="935" spans="1:25" ht="33.75" hidden="1" customHeight="1" x14ac:dyDescent="0.25">
      <c r="A935" s="799">
        <v>604</v>
      </c>
      <c r="B935" s="799"/>
      <c r="C935" s="799" t="s">
        <v>3619</v>
      </c>
      <c r="D935" s="799" t="s">
        <v>29</v>
      </c>
      <c r="E935" s="1165" t="s">
        <v>30</v>
      </c>
      <c r="F935" s="807">
        <v>44595</v>
      </c>
      <c r="G935" s="806">
        <v>0.70833333333333337</v>
      </c>
      <c r="H935" s="807">
        <v>44599</v>
      </c>
      <c r="I935" s="806">
        <v>0.70833333333333337</v>
      </c>
      <c r="J935" s="730"/>
      <c r="K935" s="720"/>
      <c r="L935" s="799"/>
      <c r="N935" s="926"/>
      <c r="O935" s="927"/>
      <c r="P935" s="1119"/>
      <c r="Q935" s="915"/>
      <c r="R935" s="1118"/>
      <c r="S935" s="1729"/>
      <c r="T935" s="668"/>
      <c r="V935" s="668"/>
    </row>
    <row r="936" spans="1:25" ht="30" customHeight="1" x14ac:dyDescent="0.25">
      <c r="A936" s="186">
        <v>1417</v>
      </c>
      <c r="B936" s="186"/>
      <c r="C936" s="186" t="s">
        <v>2662</v>
      </c>
      <c r="D936" s="186" t="s">
        <v>1720</v>
      </c>
      <c r="E936" s="1156" t="s">
        <v>342</v>
      </c>
      <c r="F936" s="710">
        <v>44859</v>
      </c>
      <c r="G936" s="711">
        <v>0.75347222222222221</v>
      </c>
      <c r="H936" s="710">
        <v>44860</v>
      </c>
      <c r="I936" s="711">
        <v>0.75347222222222221</v>
      </c>
      <c r="J936" s="803" t="s">
        <v>2048</v>
      </c>
      <c r="K936" s="710">
        <v>28925</v>
      </c>
      <c r="L936" s="936">
        <v>6793156</v>
      </c>
      <c r="M936" s="21">
        <v>42490</v>
      </c>
      <c r="N936" s="926" t="s">
        <v>1138</v>
      </c>
      <c r="O936" s="927">
        <v>40249</v>
      </c>
      <c r="P936" s="1114" t="s">
        <v>2663</v>
      </c>
      <c r="Q936" s="884"/>
      <c r="R936" s="1008"/>
      <c r="S936" s="1235"/>
      <c r="T936" s="527"/>
      <c r="V936" s="527"/>
      <c r="W936" s="599"/>
    </row>
    <row r="937" spans="1:25" ht="30" hidden="1" customHeight="1" x14ac:dyDescent="0.25">
      <c r="A937" s="799">
        <v>409</v>
      </c>
      <c r="B937" s="799"/>
      <c r="C937" s="799" t="s">
        <v>3667</v>
      </c>
      <c r="D937" s="799" t="s">
        <v>412</v>
      </c>
      <c r="E937" s="1165" t="s">
        <v>131</v>
      </c>
      <c r="F937" s="807">
        <v>44497</v>
      </c>
      <c r="G937" s="806">
        <v>0.375</v>
      </c>
      <c r="H937" s="807">
        <v>44527</v>
      </c>
      <c r="I937" s="806">
        <v>0.79166666666666663</v>
      </c>
      <c r="J937" s="730"/>
      <c r="K937" s="720"/>
      <c r="L937" s="799"/>
      <c r="N937" s="926"/>
      <c r="O937" s="927"/>
      <c r="P937" s="1119"/>
      <c r="Q937" s="915"/>
      <c r="R937" s="1118"/>
      <c r="S937" s="915"/>
      <c r="T937" s="668"/>
      <c r="V937" s="668" t="s">
        <v>3512</v>
      </c>
    </row>
    <row r="938" spans="1:25" s="546" customFormat="1" ht="31.5" customHeight="1" x14ac:dyDescent="0.25">
      <c r="A938" s="1267">
        <v>5252</v>
      </c>
      <c r="B938" s="4"/>
      <c r="C938" s="186" t="s">
        <v>7723</v>
      </c>
      <c r="D938" s="186" t="s">
        <v>137</v>
      </c>
      <c r="E938" s="1161" t="s">
        <v>5458</v>
      </c>
      <c r="F938" s="710">
        <v>45552</v>
      </c>
      <c r="G938" s="711">
        <v>0.55208333333333337</v>
      </c>
      <c r="H938" s="710">
        <v>45555</v>
      </c>
      <c r="I938" s="711">
        <v>0.55208333333333337</v>
      </c>
      <c r="J938" s="730" t="s">
        <v>449</v>
      </c>
      <c r="K938" s="725">
        <v>30916</v>
      </c>
      <c r="L938" s="929" t="s">
        <v>7724</v>
      </c>
      <c r="M938" s="19">
        <v>40126</v>
      </c>
      <c r="N938" s="929" t="s">
        <v>7725</v>
      </c>
      <c r="O938" s="932">
        <v>37600</v>
      </c>
      <c r="P938" s="1019" t="s">
        <v>4841</v>
      </c>
      <c r="Q938" s="884"/>
      <c r="R938" s="1002"/>
      <c r="S938" s="1714"/>
      <c r="T938" s="580"/>
      <c r="U938" s="545"/>
      <c r="V938" s="544"/>
      <c r="W938" s="156"/>
    </row>
    <row r="939" spans="1:25" s="546" customFormat="1" ht="18.75" customHeight="1" x14ac:dyDescent="0.25">
      <c r="A939" s="707">
        <v>5640</v>
      </c>
      <c r="B939" s="707">
        <v>51406400</v>
      </c>
      <c r="C939" s="707" t="s">
        <v>4883</v>
      </c>
      <c r="D939" s="707" t="s">
        <v>292</v>
      </c>
      <c r="E939" s="1157" t="s">
        <v>5458</v>
      </c>
      <c r="F939" s="708">
        <v>45605</v>
      </c>
      <c r="G939" s="709">
        <v>0.58333333333333337</v>
      </c>
      <c r="H939" s="708">
        <v>45619</v>
      </c>
      <c r="I939" s="709">
        <v>0.16666666666666666</v>
      </c>
      <c r="J939" s="751" t="s">
        <v>5260</v>
      </c>
      <c r="K939" s="741">
        <v>21479</v>
      </c>
      <c r="L939" s="775" t="s">
        <v>4884</v>
      </c>
      <c r="M939" s="741">
        <v>42460</v>
      </c>
      <c r="N939" s="933" t="s">
        <v>4885</v>
      </c>
      <c r="O939" s="930">
        <v>44987</v>
      </c>
      <c r="P939" s="896" t="s">
        <v>8032</v>
      </c>
      <c r="Q939" s="1005"/>
      <c r="R939" s="1006"/>
      <c r="S939" s="1744"/>
      <c r="T939" s="541"/>
      <c r="U939" s="593" t="s">
        <v>4886</v>
      </c>
      <c r="V939" s="592" t="s">
        <v>5237</v>
      </c>
      <c r="W939" s="594"/>
    </row>
    <row r="940" spans="1:25" s="546" customFormat="1" ht="18.75" customHeight="1" x14ac:dyDescent="0.25">
      <c r="A940" s="707">
        <v>4050</v>
      </c>
      <c r="B940" s="707">
        <v>51406400</v>
      </c>
      <c r="C940" s="707" t="s">
        <v>4883</v>
      </c>
      <c r="D940" s="707" t="s">
        <v>412</v>
      </c>
      <c r="E940" s="1157" t="s">
        <v>313</v>
      </c>
      <c r="F940" s="708">
        <v>45313</v>
      </c>
      <c r="G940" s="709">
        <v>0.48333333333333334</v>
      </c>
      <c r="H940" s="708">
        <v>45314</v>
      </c>
      <c r="I940" s="709">
        <v>0.48333333333333334</v>
      </c>
      <c r="J940" s="751" t="s">
        <v>797</v>
      </c>
      <c r="K940" s="741">
        <v>21479</v>
      </c>
      <c r="L940" s="775" t="s">
        <v>4884</v>
      </c>
      <c r="M940" s="741">
        <v>42460</v>
      </c>
      <c r="N940" s="933" t="s">
        <v>4885</v>
      </c>
      <c r="O940" s="930">
        <v>44987</v>
      </c>
      <c r="P940" s="904"/>
      <c r="Q940" s="1035"/>
      <c r="R940" s="1036"/>
      <c r="S940" s="1035"/>
      <c r="T940" s="596"/>
      <c r="U940" s="593" t="s">
        <v>4886</v>
      </c>
      <c r="V940" s="592" t="s">
        <v>5237</v>
      </c>
      <c r="W940" s="594"/>
    </row>
    <row r="941" spans="1:25" s="546" customFormat="1" ht="18.75" customHeight="1" x14ac:dyDescent="0.25">
      <c r="A941" s="707">
        <v>3944</v>
      </c>
      <c r="B941" s="735">
        <v>51406400</v>
      </c>
      <c r="C941" s="707" t="s">
        <v>4883</v>
      </c>
      <c r="D941" s="707" t="s">
        <v>412</v>
      </c>
      <c r="E941" s="1157" t="s">
        <v>131</v>
      </c>
      <c r="F941" s="708">
        <v>45290</v>
      </c>
      <c r="G941" s="709">
        <v>0.5</v>
      </c>
      <c r="H941" s="708">
        <v>45298</v>
      </c>
      <c r="I941" s="709">
        <v>0.56597222222222221</v>
      </c>
      <c r="J941" s="751" t="s">
        <v>5042</v>
      </c>
      <c r="K941" s="741">
        <v>21479</v>
      </c>
      <c r="L941" s="775" t="s">
        <v>4884</v>
      </c>
      <c r="M941" s="741">
        <v>42460</v>
      </c>
      <c r="N941" s="933" t="s">
        <v>4885</v>
      </c>
      <c r="O941" s="930">
        <v>44987</v>
      </c>
      <c r="P941" s="902" t="s">
        <v>5106</v>
      </c>
      <c r="Q941" s="881"/>
      <c r="R941" s="1037"/>
      <c r="S941" s="881"/>
      <c r="T941" s="541"/>
      <c r="U941" s="593" t="s">
        <v>4886</v>
      </c>
      <c r="V941" s="592"/>
      <c r="W941" s="594"/>
    </row>
    <row r="942" spans="1:25" s="546" customFormat="1" ht="18.75" customHeight="1" x14ac:dyDescent="0.25">
      <c r="A942" s="735">
        <v>3861</v>
      </c>
      <c r="B942" s="735">
        <v>51406400</v>
      </c>
      <c r="C942" s="707" t="s">
        <v>4883</v>
      </c>
      <c r="D942" s="707" t="s">
        <v>35</v>
      </c>
      <c r="E942" s="1157" t="s">
        <v>178</v>
      </c>
      <c r="F942" s="708">
        <v>45281</v>
      </c>
      <c r="G942" s="709">
        <v>0.85416666666666663</v>
      </c>
      <c r="H942" s="708">
        <v>45290</v>
      </c>
      <c r="I942" s="709">
        <v>0.5</v>
      </c>
      <c r="J942" s="751" t="s">
        <v>106</v>
      </c>
      <c r="K942" s="741">
        <v>21479</v>
      </c>
      <c r="L942" s="775" t="s">
        <v>4884</v>
      </c>
      <c r="M942" s="741">
        <v>42460</v>
      </c>
      <c r="N942" s="933" t="s">
        <v>4885</v>
      </c>
      <c r="O942" s="930">
        <v>44987</v>
      </c>
      <c r="P942" s="902" t="s">
        <v>4934</v>
      </c>
      <c r="Q942" s="881"/>
      <c r="R942" s="1037"/>
      <c r="S942" s="881"/>
      <c r="T942" s="541"/>
      <c r="U942" s="593" t="s">
        <v>4886</v>
      </c>
      <c r="V942" s="592"/>
      <c r="W942" s="594"/>
    </row>
    <row r="943" spans="1:25" s="546" customFormat="1" ht="18.75" customHeight="1" x14ac:dyDescent="0.25">
      <c r="A943" s="735">
        <v>3846</v>
      </c>
      <c r="B943" s="735">
        <v>51406400</v>
      </c>
      <c r="C943" s="707" t="s">
        <v>4883</v>
      </c>
      <c r="D943" s="707" t="s">
        <v>94</v>
      </c>
      <c r="E943" s="1157" t="s">
        <v>77</v>
      </c>
      <c r="F943" s="708">
        <v>45275</v>
      </c>
      <c r="G943" s="709">
        <v>0.56597222222222221</v>
      </c>
      <c r="H943" s="708">
        <v>45281</v>
      </c>
      <c r="I943" s="709">
        <v>0.85416666666666663</v>
      </c>
      <c r="J943" s="751" t="s">
        <v>864</v>
      </c>
      <c r="K943" s="741">
        <v>21479</v>
      </c>
      <c r="L943" s="775" t="s">
        <v>4884</v>
      </c>
      <c r="M943" s="741">
        <v>42460</v>
      </c>
      <c r="N943" s="933" t="s">
        <v>4885</v>
      </c>
      <c r="O943" s="930">
        <v>44987</v>
      </c>
      <c r="P943" s="902" t="s">
        <v>4854</v>
      </c>
      <c r="Q943" s="881"/>
      <c r="R943" s="1037"/>
      <c r="S943" s="881"/>
      <c r="T943" s="541"/>
      <c r="U943" s="593" t="s">
        <v>4886</v>
      </c>
      <c r="V943" s="592" t="s">
        <v>4931</v>
      </c>
      <c r="W943" s="594"/>
    </row>
    <row r="944" spans="1:25" s="546" customFormat="1" ht="18.75" customHeight="1" x14ac:dyDescent="0.25">
      <c r="A944" s="186">
        <v>1354</v>
      </c>
      <c r="B944" s="186">
        <v>55999590</v>
      </c>
      <c r="C944" s="4" t="s">
        <v>2729</v>
      </c>
      <c r="D944" s="4" t="s">
        <v>35</v>
      </c>
      <c r="E944" s="1156" t="s">
        <v>119</v>
      </c>
      <c r="F944" s="718">
        <v>44839</v>
      </c>
      <c r="G944" s="719">
        <v>0.53125</v>
      </c>
      <c r="H944" s="725">
        <v>44840</v>
      </c>
      <c r="I944" s="720">
        <v>0.86805555555555547</v>
      </c>
      <c r="J944" s="728" t="s">
        <v>2084</v>
      </c>
      <c r="K944" s="725">
        <v>34524</v>
      </c>
      <c r="L944" s="207">
        <v>6955045</v>
      </c>
      <c r="M944" s="725">
        <v>44616</v>
      </c>
      <c r="N944" s="929" t="s">
        <v>2412</v>
      </c>
      <c r="O944" s="932">
        <v>41965</v>
      </c>
      <c r="P944" s="892">
        <f>80*3</f>
        <v>240</v>
      </c>
      <c r="Q944" s="908"/>
      <c r="R944" s="1073"/>
      <c r="S944" s="908"/>
      <c r="T944" s="550"/>
      <c r="U944" s="545"/>
      <c r="V944" s="550" t="s">
        <v>2730</v>
      </c>
      <c r="W944" s="156"/>
    </row>
    <row r="945" spans="1:25" s="546" customFormat="1" ht="18.75" customHeight="1" x14ac:dyDescent="0.25">
      <c r="A945" s="20">
        <v>1135</v>
      </c>
      <c r="B945" s="20">
        <v>55999590</v>
      </c>
      <c r="C945" s="20" t="s">
        <v>2729</v>
      </c>
      <c r="D945" s="20" t="s">
        <v>764</v>
      </c>
      <c r="E945" s="1158" t="s">
        <v>131</v>
      </c>
      <c r="F945" s="21">
        <v>44737</v>
      </c>
      <c r="G945" s="729">
        <v>0.59027777777777779</v>
      </c>
      <c r="H945" s="21">
        <v>44739</v>
      </c>
      <c r="I945" s="729">
        <v>0.625</v>
      </c>
      <c r="J945" s="730" t="s">
        <v>3277</v>
      </c>
      <c r="K945" s="769"/>
      <c r="L945" s="20">
        <v>6955045</v>
      </c>
      <c r="M945" s="21">
        <v>44616</v>
      </c>
      <c r="N945" s="924" t="s">
        <v>2412</v>
      </c>
      <c r="O945" s="208">
        <v>41965</v>
      </c>
      <c r="P945" s="892">
        <v>200</v>
      </c>
      <c r="Q945" s="884"/>
      <c r="R945" s="1008">
        <f>2*100</f>
        <v>200</v>
      </c>
      <c r="S945" s="884"/>
      <c r="T945" s="527" t="s">
        <v>2925</v>
      </c>
      <c r="U945" s="545" t="s">
        <v>3240</v>
      </c>
      <c r="V945" s="544"/>
      <c r="W945" s="156"/>
    </row>
    <row r="946" spans="1:25" s="546" customFormat="1" ht="18.75" customHeight="1" x14ac:dyDescent="0.25">
      <c r="A946" s="735">
        <v>5768</v>
      </c>
      <c r="B946" s="775"/>
      <c r="C946" s="735" t="s">
        <v>8132</v>
      </c>
      <c r="D946" s="735" t="s">
        <v>193</v>
      </c>
      <c r="E946" s="1156" t="s">
        <v>199</v>
      </c>
      <c r="F946" s="747">
        <v>45623</v>
      </c>
      <c r="G946" s="748">
        <v>0.77430555555555547</v>
      </c>
      <c r="H946" s="747">
        <v>45631</v>
      </c>
      <c r="I946" s="748">
        <v>0.5625</v>
      </c>
      <c r="J946" s="749" t="s">
        <v>5818</v>
      </c>
      <c r="K946" s="741">
        <v>31861</v>
      </c>
      <c r="L946" s="775" t="s">
        <v>4579</v>
      </c>
      <c r="M946" s="741">
        <v>40765</v>
      </c>
      <c r="N946" s="933" t="s">
        <v>4580</v>
      </c>
      <c r="O946" s="930">
        <v>43914</v>
      </c>
      <c r="P946" s="912" t="s">
        <v>4870</v>
      </c>
      <c r="Q946" s="881"/>
      <c r="R946" s="1037"/>
      <c r="S946" s="881"/>
      <c r="T946" s="541"/>
      <c r="U946" s="649" t="s">
        <v>1333</v>
      </c>
      <c r="V946" s="637"/>
      <c r="W946" s="594"/>
    </row>
    <row r="947" spans="1:25" ht="18.75" hidden="1" customHeight="1" x14ac:dyDescent="0.25">
      <c r="A947" s="851">
        <v>437</v>
      </c>
      <c r="B947" s="851"/>
      <c r="C947" s="851" t="s">
        <v>3699</v>
      </c>
      <c r="D947" s="851" t="s">
        <v>29</v>
      </c>
      <c r="E947" s="1176" t="s">
        <v>3700</v>
      </c>
      <c r="F947" s="852">
        <v>44540</v>
      </c>
      <c r="G947" s="853">
        <v>0.375</v>
      </c>
      <c r="H947" s="852">
        <v>44480</v>
      </c>
      <c r="I947" s="853">
        <v>0.375</v>
      </c>
      <c r="J947" s="730"/>
      <c r="K947" s="796"/>
      <c r="L947" s="1"/>
      <c r="N947" s="924"/>
      <c r="O947" s="208"/>
      <c r="P947" s="1119"/>
      <c r="Q947" s="1039"/>
      <c r="R947" s="1044"/>
      <c r="S947" s="1039"/>
      <c r="T947" s="555"/>
      <c r="V947" s="555" t="s">
        <v>3644</v>
      </c>
      <c r="Y947" s="531"/>
    </row>
    <row r="948" spans="1:25" ht="26.25" customHeight="1" x14ac:dyDescent="0.25">
      <c r="A948" s="1267">
        <v>5255</v>
      </c>
      <c r="B948" s="4">
        <v>98417857</v>
      </c>
      <c r="C948" s="186" t="s">
        <v>7704</v>
      </c>
      <c r="D948" s="186" t="s">
        <v>137</v>
      </c>
      <c r="E948" s="1156" t="s">
        <v>6615</v>
      </c>
      <c r="F948" s="710">
        <v>45553</v>
      </c>
      <c r="G948" s="711">
        <v>0.44375000000000003</v>
      </c>
      <c r="H948" s="710">
        <v>45556</v>
      </c>
      <c r="I948" s="711">
        <v>0.52083333333333337</v>
      </c>
      <c r="J948" s="730" t="s">
        <v>449</v>
      </c>
      <c r="K948" s="725">
        <v>15848</v>
      </c>
      <c r="L948" s="929" t="s">
        <v>7705</v>
      </c>
      <c r="M948" s="19">
        <v>43448</v>
      </c>
      <c r="N948" s="929" t="s">
        <v>7706</v>
      </c>
      <c r="O948" s="932">
        <v>24034</v>
      </c>
      <c r="P948" s="1019" t="s">
        <v>5051</v>
      </c>
      <c r="Q948" s="884"/>
      <c r="R948" s="1017"/>
      <c r="S948" s="580"/>
      <c r="T948" s="580"/>
      <c r="V948" s="544"/>
      <c r="Y948" s="546"/>
    </row>
    <row r="949" spans="1:25" ht="18.75" customHeight="1" x14ac:dyDescent="0.25">
      <c r="A949" s="1267">
        <v>4869</v>
      </c>
      <c r="B949" s="186"/>
      <c r="C949" s="186" t="s">
        <v>6764</v>
      </c>
      <c r="D949" s="186" t="s">
        <v>412</v>
      </c>
      <c r="E949" s="1156" t="s">
        <v>335</v>
      </c>
      <c r="F949" s="710">
        <v>45472</v>
      </c>
      <c r="G949" s="711">
        <v>0.55208333333333337</v>
      </c>
      <c r="H949" s="710">
        <v>45474</v>
      </c>
      <c r="I949" s="711">
        <v>0.55208333333333337</v>
      </c>
      <c r="J949" s="728" t="s">
        <v>330</v>
      </c>
      <c r="K949" s="710">
        <v>25676</v>
      </c>
      <c r="L949" s="734" t="s">
        <v>6765</v>
      </c>
      <c r="M949" s="21">
        <v>43256</v>
      </c>
      <c r="N949" s="734" t="s">
        <v>6766</v>
      </c>
      <c r="O949" s="920">
        <v>40313</v>
      </c>
      <c r="P949" s="902" t="s">
        <v>5069</v>
      </c>
      <c r="Q949" s="884"/>
      <c r="R949" s="1002"/>
      <c r="S949" s="907"/>
      <c r="T949" s="533"/>
      <c r="U949" s="551" t="s">
        <v>808</v>
      </c>
      <c r="V949" s="544"/>
      <c r="W949" s="128"/>
      <c r="Y949" s="531"/>
    </row>
    <row r="950" spans="1:25" ht="18.75" customHeight="1" x14ac:dyDescent="0.25">
      <c r="A950" s="186">
        <v>4043</v>
      </c>
      <c r="B950" s="186"/>
      <c r="C950" s="186" t="s">
        <v>6764</v>
      </c>
      <c r="D950" s="186" t="s">
        <v>412</v>
      </c>
      <c r="E950" s="1156" t="s">
        <v>335</v>
      </c>
      <c r="F950" s="710">
        <v>45472</v>
      </c>
      <c r="G950" s="711">
        <v>0.55208333333333337</v>
      </c>
      <c r="H950" s="710">
        <v>45474</v>
      </c>
      <c r="I950" s="711">
        <v>0.55208333333333337</v>
      </c>
      <c r="J950" s="728" t="s">
        <v>330</v>
      </c>
      <c r="K950" s="710">
        <v>25676</v>
      </c>
      <c r="L950" s="734" t="s">
        <v>6765</v>
      </c>
      <c r="M950" s="21">
        <v>43256</v>
      </c>
      <c r="N950" s="734" t="s">
        <v>6766</v>
      </c>
      <c r="O950" s="920">
        <v>40313</v>
      </c>
      <c r="P950" s="902" t="s">
        <v>5069</v>
      </c>
      <c r="Q950" s="884"/>
      <c r="R950" s="1002"/>
      <c r="S950" s="907"/>
      <c r="T950" s="533"/>
      <c r="U950" s="551" t="s">
        <v>6767</v>
      </c>
      <c r="V950" s="544"/>
      <c r="W950" s="128"/>
      <c r="Y950" s="531"/>
    </row>
    <row r="951" spans="1:25" ht="18.75" customHeight="1" x14ac:dyDescent="0.25">
      <c r="A951" s="1267">
        <v>6235</v>
      </c>
      <c r="B951" s="186"/>
      <c r="C951" s="186" t="s">
        <v>6764</v>
      </c>
      <c r="D951" s="186" t="s">
        <v>35</v>
      </c>
      <c r="E951" s="1158" t="s">
        <v>298</v>
      </c>
      <c r="F951" s="710">
        <v>45464</v>
      </c>
      <c r="G951" s="711">
        <v>0.56388888888888888</v>
      </c>
      <c r="H951" s="710">
        <v>45466</v>
      </c>
      <c r="I951" s="711">
        <v>0.72916666666666663</v>
      </c>
      <c r="J951" s="728" t="s">
        <v>330</v>
      </c>
      <c r="K951" s="710">
        <v>25676</v>
      </c>
      <c r="L951" s="734" t="s">
        <v>6765</v>
      </c>
      <c r="M951" s="21">
        <v>43256</v>
      </c>
      <c r="N951" s="734" t="s">
        <v>6766</v>
      </c>
      <c r="O951" s="920">
        <v>40313</v>
      </c>
      <c r="P951" s="902" t="s">
        <v>5309</v>
      </c>
      <c r="Q951" s="884"/>
      <c r="R951" s="1002"/>
      <c r="S951" s="907"/>
      <c r="T951" s="533"/>
      <c r="U951" s="551" t="s">
        <v>6767</v>
      </c>
      <c r="V951" s="544"/>
      <c r="W951" s="128"/>
      <c r="Y951" s="531"/>
    </row>
    <row r="952" spans="1:25" ht="18.75" customHeight="1" x14ac:dyDescent="0.25">
      <c r="A952" s="186">
        <v>2181</v>
      </c>
      <c r="B952" s="186">
        <v>52026630</v>
      </c>
      <c r="C952" s="186" t="s">
        <v>1772</v>
      </c>
      <c r="D952" s="186" t="s">
        <v>1720</v>
      </c>
      <c r="E952" s="1156" t="s">
        <v>422</v>
      </c>
      <c r="F952" s="710">
        <v>45003</v>
      </c>
      <c r="G952" s="711">
        <v>0.70833333333333337</v>
      </c>
      <c r="H952" s="710">
        <v>45004</v>
      </c>
      <c r="I952" s="711">
        <v>0.70833333333333337</v>
      </c>
      <c r="J952" s="728" t="s">
        <v>797</v>
      </c>
      <c r="K952" s="710">
        <v>28329</v>
      </c>
      <c r="L952" s="929" t="s">
        <v>1773</v>
      </c>
      <c r="M952" s="21">
        <v>42864</v>
      </c>
      <c r="N952" s="934" t="s">
        <v>1774</v>
      </c>
      <c r="O952" s="920">
        <v>40848</v>
      </c>
      <c r="P952" s="892">
        <v>70</v>
      </c>
      <c r="Q952" s="196"/>
      <c r="R952" s="1002"/>
      <c r="S952" s="196">
        <v>67828</v>
      </c>
      <c r="T952" s="533"/>
      <c r="U952" s="551" t="s">
        <v>1775</v>
      </c>
      <c r="V952" s="544"/>
      <c r="W952" s="128"/>
    </row>
    <row r="953" spans="1:25" s="546" customFormat="1" ht="23.25" customHeight="1" x14ac:dyDescent="0.25">
      <c r="A953" s="20">
        <v>5626</v>
      </c>
      <c r="B953" s="20"/>
      <c r="C953" s="186" t="s">
        <v>125</v>
      </c>
      <c r="D953" s="186" t="s">
        <v>35</v>
      </c>
      <c r="E953" s="1156" t="s">
        <v>105</v>
      </c>
      <c r="F953" s="710">
        <v>45600</v>
      </c>
      <c r="G953" s="711">
        <v>0.76041666666666663</v>
      </c>
      <c r="H953" s="710">
        <v>45602</v>
      </c>
      <c r="I953" s="711">
        <v>0.58333333333333337</v>
      </c>
      <c r="J953" s="743" t="s">
        <v>330</v>
      </c>
      <c r="K953" s="725">
        <v>25277</v>
      </c>
      <c r="L953" s="929" t="s">
        <v>127</v>
      </c>
      <c r="M953" s="19">
        <v>41460</v>
      </c>
      <c r="N953" s="931" t="s">
        <v>128</v>
      </c>
      <c r="O953" s="932">
        <v>43976</v>
      </c>
      <c r="P953" s="1019" t="s">
        <v>4863</v>
      </c>
      <c r="Q953" s="1007"/>
      <c r="R953" s="1002"/>
      <c r="S953" s="194"/>
      <c r="T953" s="555"/>
      <c r="U953" s="545" t="s">
        <v>129</v>
      </c>
      <c r="V953" s="544"/>
      <c r="W953" s="156"/>
    </row>
    <row r="954" spans="1:25" s="546" customFormat="1" ht="23.25" customHeight="1" x14ac:dyDescent="0.25">
      <c r="A954" s="1245">
        <v>4890</v>
      </c>
      <c r="B954" s="20"/>
      <c r="C954" s="186" t="s">
        <v>125</v>
      </c>
      <c r="D954" s="186" t="s">
        <v>22</v>
      </c>
      <c r="E954" s="1156" t="s">
        <v>23</v>
      </c>
      <c r="F954" s="710">
        <v>45490</v>
      </c>
      <c r="G954" s="711">
        <v>0.6875</v>
      </c>
      <c r="H954" s="710">
        <v>45500</v>
      </c>
      <c r="I954" s="711">
        <v>0.6875</v>
      </c>
      <c r="J954" s="743" t="s">
        <v>200</v>
      </c>
      <c r="K954" s="725">
        <v>25277</v>
      </c>
      <c r="L954" s="929" t="s">
        <v>127</v>
      </c>
      <c r="M954" s="19">
        <v>41460</v>
      </c>
      <c r="N954" s="931" t="s">
        <v>128</v>
      </c>
      <c r="O954" s="932">
        <v>43976</v>
      </c>
      <c r="P954" s="1019" t="s">
        <v>7152</v>
      </c>
      <c r="Q954" s="1007"/>
      <c r="R954" s="1002"/>
      <c r="S954" s="194"/>
      <c r="T954" s="555"/>
      <c r="U954" s="545" t="s">
        <v>129</v>
      </c>
      <c r="V954" s="544"/>
      <c r="W954" s="156"/>
    </row>
    <row r="955" spans="1:25" s="546" customFormat="1" ht="23.25" customHeight="1" x14ac:dyDescent="0.25">
      <c r="A955" s="20">
        <v>4005</v>
      </c>
      <c r="B955" s="20"/>
      <c r="C955" s="186" t="s">
        <v>125</v>
      </c>
      <c r="D955" s="186" t="s">
        <v>4688</v>
      </c>
      <c r="E955" s="1156" t="s">
        <v>4240</v>
      </c>
      <c r="F955" s="710">
        <v>45295</v>
      </c>
      <c r="G955" s="711">
        <v>0.82638888888888884</v>
      </c>
      <c r="H955" s="710">
        <v>45310</v>
      </c>
      <c r="I955" s="711">
        <v>0.79166666666666663</v>
      </c>
      <c r="J955" s="743" t="s">
        <v>5219</v>
      </c>
      <c r="K955" s="725">
        <v>25277</v>
      </c>
      <c r="L955" s="929" t="s">
        <v>127</v>
      </c>
      <c r="M955" s="19">
        <v>41460</v>
      </c>
      <c r="N955" s="931" t="s">
        <v>128</v>
      </c>
      <c r="O955" s="932">
        <v>43976</v>
      </c>
      <c r="P955" s="1019" t="s">
        <v>5251</v>
      </c>
      <c r="Q955" s="892" t="s">
        <v>7051</v>
      </c>
      <c r="R955" s="1002"/>
      <c r="S955" s="194"/>
      <c r="T955" s="555"/>
      <c r="U955" s="545" t="s">
        <v>129</v>
      </c>
      <c r="V955" s="544"/>
      <c r="W955" s="156"/>
    </row>
    <row r="956" spans="1:25" ht="30" customHeight="1" x14ac:dyDescent="0.25">
      <c r="A956" s="20">
        <v>3941</v>
      </c>
      <c r="B956" s="20"/>
      <c r="C956" s="186" t="s">
        <v>125</v>
      </c>
      <c r="D956" s="186" t="s">
        <v>29</v>
      </c>
      <c r="E956" s="1156" t="s">
        <v>205</v>
      </c>
      <c r="F956" s="710">
        <v>45289</v>
      </c>
      <c r="G956" s="711">
        <v>0.83333333333333337</v>
      </c>
      <c r="H956" s="710">
        <v>45295</v>
      </c>
      <c r="I956" s="711">
        <v>0.82638888888888884</v>
      </c>
      <c r="J956" s="743" t="s">
        <v>864</v>
      </c>
      <c r="K956" s="725">
        <v>25277</v>
      </c>
      <c r="L956" s="929" t="s">
        <v>127</v>
      </c>
      <c r="M956" s="19">
        <v>41460</v>
      </c>
      <c r="N956" s="931" t="s">
        <v>128</v>
      </c>
      <c r="O956" s="932">
        <v>43976</v>
      </c>
      <c r="P956" s="1025"/>
      <c r="Q956" s="1007"/>
      <c r="R956" s="1002"/>
      <c r="T956" s="555"/>
      <c r="U956" s="545" t="s">
        <v>129</v>
      </c>
      <c r="V956" s="544" t="s">
        <v>5170</v>
      </c>
    </row>
    <row r="957" spans="1:25" s="546" customFormat="1" ht="23.25" customHeight="1" x14ac:dyDescent="0.25">
      <c r="A957" s="20">
        <v>3377</v>
      </c>
      <c r="B957" s="20"/>
      <c r="C957" s="186" t="s">
        <v>125</v>
      </c>
      <c r="D957" s="186" t="s">
        <v>35</v>
      </c>
      <c r="E957" s="1156" t="s">
        <v>264</v>
      </c>
      <c r="F957" s="710">
        <v>45197</v>
      </c>
      <c r="G957" s="711">
        <v>0.95833333333333337</v>
      </c>
      <c r="H957" s="710">
        <v>45202</v>
      </c>
      <c r="I957" s="711">
        <v>0.95833333333333337</v>
      </c>
      <c r="J957" s="743" t="s">
        <v>336</v>
      </c>
      <c r="K957" s="725">
        <v>25277</v>
      </c>
      <c r="L957" s="929" t="s">
        <v>127</v>
      </c>
      <c r="M957" s="19">
        <v>41460</v>
      </c>
      <c r="N957" s="931" t="s">
        <v>128</v>
      </c>
      <c r="O957" s="932">
        <v>43976</v>
      </c>
      <c r="P957" s="1007">
        <v>400</v>
      </c>
      <c r="Q957" s="1029"/>
      <c r="R957" s="1002"/>
      <c r="S957" s="194"/>
      <c r="T957" s="555"/>
      <c r="U957" s="545" t="s">
        <v>129</v>
      </c>
      <c r="V957" s="544" t="s">
        <v>4237</v>
      </c>
      <c r="W957" s="156"/>
    </row>
    <row r="958" spans="1:25" s="546" customFormat="1" ht="30" customHeight="1" x14ac:dyDescent="0.25">
      <c r="A958" s="20">
        <v>3091</v>
      </c>
      <c r="B958" s="20"/>
      <c r="C958" s="186" t="s">
        <v>125</v>
      </c>
      <c r="D958" s="186" t="s">
        <v>35</v>
      </c>
      <c r="E958" s="1156" t="s">
        <v>126</v>
      </c>
      <c r="F958" s="710">
        <v>45153</v>
      </c>
      <c r="G958" s="711">
        <v>0.70833333333333337</v>
      </c>
      <c r="H958" s="710">
        <v>45184</v>
      </c>
      <c r="I958" s="711">
        <v>0.41666666666666669</v>
      </c>
      <c r="J958" s="743" t="s">
        <v>4090</v>
      </c>
      <c r="K958" s="725">
        <v>25277</v>
      </c>
      <c r="L958" s="929" t="s">
        <v>127</v>
      </c>
      <c r="M958" s="19">
        <v>41460</v>
      </c>
      <c r="N958" s="931" t="s">
        <v>128</v>
      </c>
      <c r="O958" s="932">
        <v>43976</v>
      </c>
      <c r="P958" s="892" t="s">
        <v>4216</v>
      </c>
      <c r="Q958" s="1039" t="s">
        <v>4020</v>
      </c>
      <c r="R958" s="1002">
        <f>90*13</f>
        <v>1170</v>
      </c>
      <c r="S958" s="194"/>
      <c r="T958" s="555"/>
      <c r="U958" s="545" t="s">
        <v>129</v>
      </c>
      <c r="V958" s="544" t="s">
        <v>4019</v>
      </c>
      <c r="W958" s="156"/>
    </row>
    <row r="959" spans="1:25" s="546" customFormat="1" ht="18.75" customHeight="1" x14ac:dyDescent="0.25">
      <c r="A959" s="4">
        <v>2694</v>
      </c>
      <c r="B959" s="4"/>
      <c r="C959" s="186" t="s">
        <v>125</v>
      </c>
      <c r="D959" s="186" t="s">
        <v>412</v>
      </c>
      <c r="E959" s="1156" t="s">
        <v>153</v>
      </c>
      <c r="F959" s="710">
        <v>45094</v>
      </c>
      <c r="G959" s="711">
        <v>0.95833333333333337</v>
      </c>
      <c r="H959" s="710">
        <v>45097</v>
      </c>
      <c r="I959" s="711">
        <v>0.41666666666666669</v>
      </c>
      <c r="J959" s="743" t="s">
        <v>449</v>
      </c>
      <c r="K959" s="725">
        <v>25277</v>
      </c>
      <c r="L959" s="929" t="s">
        <v>127</v>
      </c>
      <c r="M959" s="19">
        <v>41460</v>
      </c>
      <c r="N959" s="931" t="s">
        <v>128</v>
      </c>
      <c r="O959" s="932">
        <v>43976</v>
      </c>
      <c r="P959" s="892">
        <v>240</v>
      </c>
      <c r="Q959" s="194"/>
      <c r="R959" s="1033"/>
      <c r="S959" s="194"/>
      <c r="T959" s="555"/>
      <c r="U959" s="545" t="s">
        <v>129</v>
      </c>
      <c r="V959" s="555"/>
      <c r="W959" s="156"/>
    </row>
    <row r="960" spans="1:25" s="546" customFormat="1" ht="18.75" customHeight="1" x14ac:dyDescent="0.25">
      <c r="A960" s="4">
        <v>2649</v>
      </c>
      <c r="B960" s="4"/>
      <c r="C960" s="186" t="s">
        <v>125</v>
      </c>
      <c r="D960" s="186" t="s">
        <v>412</v>
      </c>
      <c r="E960" s="1156" t="s">
        <v>335</v>
      </c>
      <c r="F960" s="710">
        <v>45089</v>
      </c>
      <c r="G960" s="711">
        <v>0.39583333333333331</v>
      </c>
      <c r="H960" s="710">
        <v>45091</v>
      </c>
      <c r="I960" s="711">
        <v>0.39583333333333331</v>
      </c>
      <c r="J960" s="743" t="s">
        <v>330</v>
      </c>
      <c r="K960" s="725">
        <v>25277</v>
      </c>
      <c r="L960" s="929" t="s">
        <v>127</v>
      </c>
      <c r="M960" s="19">
        <v>41460</v>
      </c>
      <c r="N960" s="931" t="s">
        <v>128</v>
      </c>
      <c r="O960" s="932">
        <v>43976</v>
      </c>
      <c r="P960" s="892" t="s">
        <v>1006</v>
      </c>
      <c r="Q960" s="194"/>
      <c r="R960" s="1033"/>
      <c r="S960" s="194"/>
      <c r="T960" s="555"/>
      <c r="U960" s="545" t="s">
        <v>129</v>
      </c>
      <c r="V960" s="555"/>
      <c r="W960" s="156"/>
    </row>
    <row r="961" spans="1:25" s="546" customFormat="1" ht="24" customHeight="1" x14ac:dyDescent="0.25">
      <c r="A961" s="4">
        <v>2621</v>
      </c>
      <c r="B961" s="4"/>
      <c r="C961" s="186" t="s">
        <v>125</v>
      </c>
      <c r="D961" s="186" t="s">
        <v>35</v>
      </c>
      <c r="E961" s="1156" t="s">
        <v>36</v>
      </c>
      <c r="F961" s="710">
        <v>45085</v>
      </c>
      <c r="G961" s="711">
        <v>0.50694444444444442</v>
      </c>
      <c r="H961" s="710">
        <v>45086</v>
      </c>
      <c r="I961" s="711">
        <v>0.50694444444444442</v>
      </c>
      <c r="J961" s="743" t="s">
        <v>797</v>
      </c>
      <c r="K961" s="725">
        <v>25277</v>
      </c>
      <c r="L961" s="929" t="s">
        <v>127</v>
      </c>
      <c r="M961" s="19">
        <v>41460</v>
      </c>
      <c r="N961" s="931" t="s">
        <v>128</v>
      </c>
      <c r="O961" s="932">
        <v>43976</v>
      </c>
      <c r="P961" s="892">
        <v>80</v>
      </c>
      <c r="Q961" s="194"/>
      <c r="R961" s="1033"/>
      <c r="S961" s="194"/>
      <c r="T961" s="555"/>
      <c r="U961" s="545" t="s">
        <v>129</v>
      </c>
      <c r="V961" s="555"/>
      <c r="W961" s="156"/>
    </row>
    <row r="962" spans="1:25" s="546" customFormat="1" ht="23.25" customHeight="1" x14ac:dyDescent="0.25">
      <c r="A962" s="4">
        <v>2474</v>
      </c>
      <c r="B962" s="4"/>
      <c r="C962" s="4" t="s">
        <v>125</v>
      </c>
      <c r="D962" s="4" t="s">
        <v>94</v>
      </c>
      <c r="E962" s="1156" t="s">
        <v>153</v>
      </c>
      <c r="F962" s="725">
        <v>45066</v>
      </c>
      <c r="G962" s="720">
        <v>0.58333333333333337</v>
      </c>
      <c r="H962" s="725">
        <v>45071</v>
      </c>
      <c r="I962" s="720">
        <v>0.625</v>
      </c>
      <c r="J962" s="743" t="s">
        <v>336</v>
      </c>
      <c r="K962" s="725">
        <v>25277</v>
      </c>
      <c r="L962" s="929" t="s">
        <v>127</v>
      </c>
      <c r="M962" s="19">
        <v>41460</v>
      </c>
      <c r="N962" s="931" t="s">
        <v>128</v>
      </c>
      <c r="O962" s="932">
        <v>43976</v>
      </c>
      <c r="P962" s="892" t="s">
        <v>1179</v>
      </c>
      <c r="Q962" s="194"/>
      <c r="R962" s="1033"/>
      <c r="S962" s="194"/>
      <c r="T962" s="555"/>
      <c r="U962" s="545" t="s">
        <v>129</v>
      </c>
      <c r="V962" s="555"/>
      <c r="W962" s="156"/>
    </row>
    <row r="963" spans="1:25" ht="18.75" customHeight="1" x14ac:dyDescent="0.25">
      <c r="A963" s="4">
        <v>2451</v>
      </c>
      <c r="B963" s="4"/>
      <c r="C963" s="4" t="s">
        <v>125</v>
      </c>
      <c r="D963" s="4" t="s">
        <v>94</v>
      </c>
      <c r="E963" s="1156" t="s">
        <v>184</v>
      </c>
      <c r="F963" s="725">
        <v>45057</v>
      </c>
      <c r="G963" s="720">
        <v>0.56944444444444442</v>
      </c>
      <c r="H963" s="725">
        <v>45061</v>
      </c>
      <c r="I963" s="720">
        <v>0.75</v>
      </c>
      <c r="J963" s="743" t="s">
        <v>162</v>
      </c>
      <c r="K963" s="725">
        <v>25277</v>
      </c>
      <c r="L963" s="929" t="s">
        <v>127</v>
      </c>
      <c r="M963" s="19">
        <v>41460</v>
      </c>
      <c r="N963" s="931" t="s">
        <v>128</v>
      </c>
      <c r="O963" s="932">
        <v>43976</v>
      </c>
      <c r="P963" s="892">
        <v>320</v>
      </c>
      <c r="T963" s="555"/>
      <c r="U963" s="545" t="s">
        <v>129</v>
      </c>
      <c r="Y963" s="531"/>
    </row>
    <row r="964" spans="1:25" s="546" customFormat="1" ht="18.75" customHeight="1" x14ac:dyDescent="0.25">
      <c r="A964" s="186">
        <v>3316</v>
      </c>
      <c r="B964" s="186">
        <v>94048102</v>
      </c>
      <c r="C964" s="186" t="s">
        <v>4069</v>
      </c>
      <c r="D964" s="186" t="s">
        <v>22</v>
      </c>
      <c r="E964" s="1156" t="s">
        <v>161</v>
      </c>
      <c r="F964" s="710">
        <v>45185</v>
      </c>
      <c r="G964" s="711">
        <v>0.80208333333333337</v>
      </c>
      <c r="H964" s="710">
        <v>45190</v>
      </c>
      <c r="I964" s="711">
        <v>0.41666666666666669</v>
      </c>
      <c r="J964" s="728" t="s">
        <v>1538</v>
      </c>
      <c r="K964" s="710">
        <v>31374</v>
      </c>
      <c r="L964" s="734" t="s">
        <v>4070</v>
      </c>
      <c r="M964" s="21">
        <v>44749</v>
      </c>
      <c r="N964" s="734" t="s">
        <v>4071</v>
      </c>
      <c r="O964" s="920">
        <v>38820</v>
      </c>
      <c r="P964" s="892">
        <v>800</v>
      </c>
      <c r="Q964" s="196"/>
      <c r="R964" s="1002"/>
      <c r="S964" s="887" t="s">
        <v>116</v>
      </c>
      <c r="T964" s="579"/>
      <c r="U964" s="545" t="s">
        <v>4072</v>
      </c>
      <c r="V964" s="544" t="s">
        <v>4116</v>
      </c>
      <c r="W964" s="156"/>
      <c r="Y964" s="547"/>
    </row>
    <row r="965" spans="1:25" ht="24" customHeight="1" x14ac:dyDescent="0.25">
      <c r="A965" s="186">
        <v>3221</v>
      </c>
      <c r="B965" s="186">
        <v>94048102</v>
      </c>
      <c r="C965" s="186" t="s">
        <v>4069</v>
      </c>
      <c r="D965" s="186" t="s">
        <v>35</v>
      </c>
      <c r="E965" s="1156" t="s">
        <v>178</v>
      </c>
      <c r="F965" s="710">
        <v>45181</v>
      </c>
      <c r="G965" s="711">
        <v>0.58333333333333337</v>
      </c>
      <c r="H965" s="710">
        <v>45185</v>
      </c>
      <c r="I965" s="711">
        <v>0.80208333333333337</v>
      </c>
      <c r="J965" s="728" t="s">
        <v>4114</v>
      </c>
      <c r="K965" s="710">
        <v>31374</v>
      </c>
      <c r="L965" s="734" t="s">
        <v>4070</v>
      </c>
      <c r="M965" s="21">
        <v>44749</v>
      </c>
      <c r="N965" s="734" t="s">
        <v>4071</v>
      </c>
      <c r="O965" s="920">
        <v>38820</v>
      </c>
      <c r="P965" s="892"/>
      <c r="Q965" s="196"/>
      <c r="R965" s="1017"/>
      <c r="S965" s="903" t="s">
        <v>4073</v>
      </c>
      <c r="T965" s="579"/>
      <c r="U965" s="545" t="s">
        <v>4072</v>
      </c>
      <c r="V965" s="544" t="s">
        <v>4115</v>
      </c>
      <c r="Y965" s="531"/>
    </row>
    <row r="966" spans="1:25" ht="18.75" customHeight="1" x14ac:dyDescent="0.25">
      <c r="A966" s="186">
        <v>1529</v>
      </c>
      <c r="B966" s="186"/>
      <c r="C966" s="186" t="s">
        <v>2489</v>
      </c>
      <c r="D966" s="186" t="s">
        <v>35</v>
      </c>
      <c r="E966" s="1156" t="s">
        <v>313</v>
      </c>
      <c r="F966" s="710">
        <v>44882</v>
      </c>
      <c r="G966" s="711">
        <v>0.33333333333333331</v>
      </c>
      <c r="H966" s="710">
        <v>44903</v>
      </c>
      <c r="I966" s="711">
        <v>0.375</v>
      </c>
      <c r="J966" s="728" t="s">
        <v>2149</v>
      </c>
      <c r="K966" s="710">
        <v>35350</v>
      </c>
      <c r="L966" s="936">
        <v>6982762</v>
      </c>
      <c r="M966" s="710">
        <v>44519</v>
      </c>
      <c r="N966" s="734" t="s">
        <v>2490</v>
      </c>
      <c r="O966" s="920">
        <v>43813</v>
      </c>
      <c r="P966" s="1026"/>
      <c r="Q966" s="1022"/>
      <c r="R966" s="1023"/>
      <c r="S966" s="1022"/>
      <c r="T966" s="568"/>
      <c r="W966" s="599"/>
      <c r="Y966" s="531"/>
    </row>
    <row r="967" spans="1:25" s="546" customFormat="1" ht="26.25" customHeight="1" x14ac:dyDescent="0.25">
      <c r="A967" s="1267">
        <v>6120</v>
      </c>
      <c r="B967" s="758">
        <v>54886517</v>
      </c>
      <c r="C967" s="186" t="s">
        <v>6146</v>
      </c>
      <c r="D967" s="186" t="s">
        <v>235</v>
      </c>
      <c r="E967" s="1156" t="s">
        <v>370</v>
      </c>
      <c r="F967" s="710">
        <v>45455</v>
      </c>
      <c r="G967" s="711">
        <v>0.70833333333333337</v>
      </c>
      <c r="H967" s="710">
        <v>45457</v>
      </c>
      <c r="I967" s="711">
        <v>0.70833333333333337</v>
      </c>
      <c r="J967" s="737" t="s">
        <v>6677</v>
      </c>
      <c r="K967" s="725">
        <v>27134</v>
      </c>
      <c r="L967" s="929" t="s">
        <v>6147</v>
      </c>
      <c r="M967" s="718">
        <v>44846</v>
      </c>
      <c r="N967" s="928" t="s">
        <v>6148</v>
      </c>
      <c r="O967" s="927">
        <v>34691</v>
      </c>
      <c r="P967" s="892" t="s">
        <v>6678</v>
      </c>
      <c r="Q967" s="1053">
        <v>540</v>
      </c>
      <c r="R967" s="1032"/>
      <c r="S967" s="884"/>
      <c r="T967" s="621" t="s">
        <v>6690</v>
      </c>
      <c r="U967" s="545" t="s">
        <v>6150</v>
      </c>
      <c r="V967" s="622" t="s">
        <v>6551</v>
      </c>
      <c r="W967" s="156"/>
    </row>
    <row r="968" spans="1:25" s="546" customFormat="1" ht="26.25" customHeight="1" x14ac:dyDescent="0.25">
      <c r="A968" s="1267">
        <v>6113</v>
      </c>
      <c r="B968" s="758">
        <v>54886517</v>
      </c>
      <c r="C968" s="186" t="s">
        <v>6146</v>
      </c>
      <c r="D968" s="186" t="s">
        <v>235</v>
      </c>
      <c r="E968" s="1156" t="s">
        <v>370</v>
      </c>
      <c r="F968" s="710">
        <v>45454</v>
      </c>
      <c r="G968" s="711">
        <v>0.70833333333333337</v>
      </c>
      <c r="H968" s="710">
        <v>45455</v>
      </c>
      <c r="I968" s="711">
        <v>0.70833333333333337</v>
      </c>
      <c r="J968" s="737" t="s">
        <v>6656</v>
      </c>
      <c r="K968" s="725">
        <v>27134</v>
      </c>
      <c r="L968" s="929" t="s">
        <v>6147</v>
      </c>
      <c r="M968" s="718">
        <v>44846</v>
      </c>
      <c r="N968" s="928" t="s">
        <v>6148</v>
      </c>
      <c r="O968" s="927">
        <v>34691</v>
      </c>
      <c r="P968" s="892" t="s">
        <v>6644</v>
      </c>
      <c r="Q968" s="906"/>
      <c r="R968" s="1032"/>
      <c r="S968" s="884"/>
      <c r="T968" s="561" t="s">
        <v>6149</v>
      </c>
      <c r="U968" s="545" t="s">
        <v>6150</v>
      </c>
      <c r="V968" s="622" t="s">
        <v>6551</v>
      </c>
      <c r="W968" s="156"/>
    </row>
    <row r="969" spans="1:25" s="546" customFormat="1" ht="18.75" customHeight="1" x14ac:dyDescent="0.25">
      <c r="A969" s="1267">
        <v>6073</v>
      </c>
      <c r="B969" s="758">
        <v>54886517</v>
      </c>
      <c r="C969" s="4" t="s">
        <v>6146</v>
      </c>
      <c r="D969" s="186" t="s">
        <v>235</v>
      </c>
      <c r="E969" s="1156" t="s">
        <v>370</v>
      </c>
      <c r="F969" s="710">
        <v>45451</v>
      </c>
      <c r="G969" s="711">
        <v>0.66666666666666663</v>
      </c>
      <c r="H969" s="710">
        <v>45454</v>
      </c>
      <c r="I969" s="711">
        <v>0.70833333333333337</v>
      </c>
      <c r="J969" s="737" t="s">
        <v>6643</v>
      </c>
      <c r="K969" s="725">
        <v>27134</v>
      </c>
      <c r="L969" s="929" t="s">
        <v>6147</v>
      </c>
      <c r="M969" s="718">
        <v>44846</v>
      </c>
      <c r="N969" s="928" t="s">
        <v>6148</v>
      </c>
      <c r="O969" s="927">
        <v>34691</v>
      </c>
      <c r="P969" s="892" t="s">
        <v>6644</v>
      </c>
      <c r="Q969" s="906"/>
      <c r="R969" s="1032"/>
      <c r="S969" s="884"/>
      <c r="T969" s="561" t="s">
        <v>6149</v>
      </c>
      <c r="U969" s="545" t="s">
        <v>6150</v>
      </c>
      <c r="V969" s="622" t="s">
        <v>6551</v>
      </c>
      <c r="W969" s="156"/>
    </row>
    <row r="970" spans="1:25" s="546" customFormat="1" ht="30" customHeight="1" x14ac:dyDescent="0.25">
      <c r="A970" s="1267">
        <v>5891</v>
      </c>
      <c r="B970" s="736">
        <v>54886517</v>
      </c>
      <c r="C970" s="4" t="s">
        <v>6146</v>
      </c>
      <c r="D970" s="186" t="s">
        <v>235</v>
      </c>
      <c r="E970" s="1156" t="s">
        <v>370</v>
      </c>
      <c r="F970" s="710">
        <v>45446</v>
      </c>
      <c r="G970" s="711">
        <v>0.66666666666666663</v>
      </c>
      <c r="H970" s="710">
        <v>45451</v>
      </c>
      <c r="I970" s="711">
        <v>0.66666666666666663</v>
      </c>
      <c r="J970" s="737" t="s">
        <v>6610</v>
      </c>
      <c r="K970" s="725">
        <v>27134</v>
      </c>
      <c r="L970" s="929" t="s">
        <v>6147</v>
      </c>
      <c r="M970" s="718">
        <v>44846</v>
      </c>
      <c r="N970" s="928" t="s">
        <v>6148</v>
      </c>
      <c r="O970" s="927">
        <v>34691</v>
      </c>
      <c r="P970" s="892" t="s">
        <v>6611</v>
      </c>
      <c r="Q970" s="906"/>
      <c r="R970" s="1032"/>
      <c r="S970" s="884"/>
      <c r="T970" s="561" t="s">
        <v>6149</v>
      </c>
      <c r="U970" s="545" t="s">
        <v>6150</v>
      </c>
      <c r="V970" s="622" t="s">
        <v>6551</v>
      </c>
      <c r="W970" s="156"/>
    </row>
    <row r="971" spans="1:25" s="546" customFormat="1" ht="30" customHeight="1" x14ac:dyDescent="0.25">
      <c r="A971" s="186">
        <v>5837</v>
      </c>
      <c r="B971" s="736">
        <v>54886517</v>
      </c>
      <c r="C971" s="4" t="s">
        <v>6146</v>
      </c>
      <c r="D971" s="186" t="s">
        <v>235</v>
      </c>
      <c r="E971" s="1156" t="s">
        <v>370</v>
      </c>
      <c r="F971" s="710">
        <v>45437</v>
      </c>
      <c r="G971" s="711">
        <v>0.66666666666666663</v>
      </c>
      <c r="H971" s="710">
        <v>45446</v>
      </c>
      <c r="I971" s="711">
        <v>0.66666666666666663</v>
      </c>
      <c r="J971" s="737" t="s">
        <v>6535</v>
      </c>
      <c r="K971" s="725">
        <v>27134</v>
      </c>
      <c r="L971" s="929" t="s">
        <v>6147</v>
      </c>
      <c r="M971" s="718">
        <v>44846</v>
      </c>
      <c r="N971" s="928" t="s">
        <v>6148</v>
      </c>
      <c r="O971" s="927">
        <v>34691</v>
      </c>
      <c r="P971" s="892" t="s">
        <v>6536</v>
      </c>
      <c r="Q971" s="906"/>
      <c r="R971" s="1032"/>
      <c r="S971" s="884"/>
      <c r="T971" s="561" t="s">
        <v>6149</v>
      </c>
      <c r="U971" s="545" t="s">
        <v>6150</v>
      </c>
      <c r="V971" s="622" t="s">
        <v>6551</v>
      </c>
      <c r="W971" s="156"/>
    </row>
    <row r="972" spans="1:25" s="546" customFormat="1" ht="30" customHeight="1" x14ac:dyDescent="0.25">
      <c r="A972" s="186">
        <v>5864</v>
      </c>
      <c r="B972" s="736">
        <v>54886517</v>
      </c>
      <c r="C972" s="4" t="s">
        <v>6146</v>
      </c>
      <c r="D972" s="186" t="s">
        <v>235</v>
      </c>
      <c r="E972" s="1156" t="s">
        <v>370</v>
      </c>
      <c r="F972" s="710">
        <v>45428</v>
      </c>
      <c r="G972" s="711">
        <v>0.66666666666666663</v>
      </c>
      <c r="H972" s="710">
        <v>45437</v>
      </c>
      <c r="I972" s="711">
        <v>0.66666666666666663</v>
      </c>
      <c r="J972" s="737" t="s">
        <v>6472</v>
      </c>
      <c r="K972" s="725">
        <v>27134</v>
      </c>
      <c r="L972" s="929" t="s">
        <v>6147</v>
      </c>
      <c r="M972" s="718">
        <v>44846</v>
      </c>
      <c r="N972" s="928" t="s">
        <v>6148</v>
      </c>
      <c r="O972" s="927">
        <v>34691</v>
      </c>
      <c r="P972" s="892" t="s">
        <v>6473</v>
      </c>
      <c r="Q972" s="906"/>
      <c r="R972" s="1032"/>
      <c r="S972" s="884"/>
      <c r="T972" s="561" t="s">
        <v>6149</v>
      </c>
      <c r="U972" s="545" t="s">
        <v>6150</v>
      </c>
      <c r="V972" s="554"/>
      <c r="W972" s="156"/>
    </row>
    <row r="973" spans="1:25" s="546" customFormat="1" ht="30" customHeight="1" x14ac:dyDescent="0.25">
      <c r="A973" s="186">
        <v>5854</v>
      </c>
      <c r="B973" s="736">
        <v>54886517</v>
      </c>
      <c r="C973" s="4" t="s">
        <v>6146</v>
      </c>
      <c r="D973" s="186" t="s">
        <v>235</v>
      </c>
      <c r="E973" s="1156" t="s">
        <v>370</v>
      </c>
      <c r="F973" s="710">
        <v>45425</v>
      </c>
      <c r="G973" s="711">
        <v>0.64583333333333337</v>
      </c>
      <c r="H973" s="710">
        <v>45428</v>
      </c>
      <c r="I973" s="711">
        <v>0.66666666666666663</v>
      </c>
      <c r="J973" s="737" t="s">
        <v>6390</v>
      </c>
      <c r="K973" s="725">
        <v>27134</v>
      </c>
      <c r="L973" s="929" t="s">
        <v>6147</v>
      </c>
      <c r="M973" s="718">
        <v>44846</v>
      </c>
      <c r="N973" s="928" t="s">
        <v>6148</v>
      </c>
      <c r="O973" s="927">
        <v>34691</v>
      </c>
      <c r="P973" s="892" t="s">
        <v>6377</v>
      </c>
      <c r="Q973" s="906"/>
      <c r="R973" s="1032"/>
      <c r="S973" s="884"/>
      <c r="T973" s="561" t="s">
        <v>6149</v>
      </c>
      <c r="U973" s="545" t="s">
        <v>6150</v>
      </c>
      <c r="V973" s="554"/>
      <c r="W973" s="156"/>
    </row>
    <row r="974" spans="1:25" s="546" customFormat="1" ht="30" customHeight="1" x14ac:dyDescent="0.25">
      <c r="A974" s="186">
        <v>4773</v>
      </c>
      <c r="B974" s="736">
        <v>54886517</v>
      </c>
      <c r="C974" s="4" t="s">
        <v>6146</v>
      </c>
      <c r="D974" s="186" t="s">
        <v>235</v>
      </c>
      <c r="E974" s="1156" t="s">
        <v>370</v>
      </c>
      <c r="F974" s="710">
        <v>45416</v>
      </c>
      <c r="G974" s="711">
        <v>0.52083333333333337</v>
      </c>
      <c r="H974" s="710">
        <v>45425</v>
      </c>
      <c r="I974" s="711">
        <v>0.64583333333333337</v>
      </c>
      <c r="J974" s="737" t="s">
        <v>6376</v>
      </c>
      <c r="K974" s="725">
        <v>27134</v>
      </c>
      <c r="L974" s="929" t="s">
        <v>6147</v>
      </c>
      <c r="M974" s="718">
        <v>44846</v>
      </c>
      <c r="N974" s="928" t="s">
        <v>6148</v>
      </c>
      <c r="O974" s="927">
        <v>34691</v>
      </c>
      <c r="P974" s="892" t="s">
        <v>6391</v>
      </c>
      <c r="Q974" s="906"/>
      <c r="R974" s="1032"/>
      <c r="S974" s="884"/>
      <c r="T974" s="561" t="s">
        <v>6149</v>
      </c>
      <c r="U974" s="545" t="s">
        <v>6150</v>
      </c>
      <c r="V974" s="554"/>
      <c r="W974" s="156"/>
    </row>
    <row r="975" spans="1:25" s="546" customFormat="1" ht="30" customHeight="1" x14ac:dyDescent="0.25">
      <c r="A975" s="186">
        <v>4735</v>
      </c>
      <c r="B975" s="736">
        <v>54886517</v>
      </c>
      <c r="C975" s="4" t="s">
        <v>6146</v>
      </c>
      <c r="D975" s="186" t="s">
        <v>235</v>
      </c>
      <c r="E975" s="1156" t="s">
        <v>370</v>
      </c>
      <c r="F975" s="710">
        <v>45407</v>
      </c>
      <c r="G975" s="711">
        <v>0.69444444444444453</v>
      </c>
      <c r="H975" s="710">
        <v>45416</v>
      </c>
      <c r="I975" s="711">
        <v>0.52083333333333337</v>
      </c>
      <c r="J975" s="737" t="s">
        <v>6230</v>
      </c>
      <c r="K975" s="725">
        <v>27134</v>
      </c>
      <c r="L975" s="929" t="s">
        <v>6147</v>
      </c>
      <c r="M975" s="718">
        <v>44846</v>
      </c>
      <c r="N975" s="928" t="s">
        <v>6148</v>
      </c>
      <c r="O975" s="927">
        <v>34691</v>
      </c>
      <c r="P975" s="892" t="s">
        <v>2202</v>
      </c>
      <c r="Q975" s="906"/>
      <c r="R975" s="1032"/>
      <c r="S975" s="884"/>
      <c r="T975" s="561" t="s">
        <v>6149</v>
      </c>
      <c r="U975" s="545" t="s">
        <v>6150</v>
      </c>
      <c r="V975" s="554" t="s">
        <v>638</v>
      </c>
      <c r="W975" s="156"/>
    </row>
    <row r="976" spans="1:25" s="546" customFormat="1" ht="30" customHeight="1" x14ac:dyDescent="0.25">
      <c r="A976" s="735">
        <v>3848</v>
      </c>
      <c r="B976" s="735">
        <v>97152064</v>
      </c>
      <c r="C976" s="735" t="s">
        <v>4894</v>
      </c>
      <c r="D976" s="735" t="s">
        <v>412</v>
      </c>
      <c r="E976" s="1156" t="s">
        <v>389</v>
      </c>
      <c r="F976" s="741">
        <v>45276</v>
      </c>
      <c r="G976" s="740">
        <v>0.5</v>
      </c>
      <c r="H976" s="741">
        <v>45291</v>
      </c>
      <c r="I976" s="740">
        <v>0.66666666666666663</v>
      </c>
      <c r="J976" s="717" t="s">
        <v>106</v>
      </c>
      <c r="K976" s="725">
        <v>34235</v>
      </c>
      <c r="L976" s="734" t="s">
        <v>4895</v>
      </c>
      <c r="M976" s="19">
        <v>40421</v>
      </c>
      <c r="N976" s="710" t="s">
        <v>4896</v>
      </c>
      <c r="O976" s="941" t="s">
        <v>4897</v>
      </c>
      <c r="P976" s="898"/>
      <c r="Q976" s="1022"/>
      <c r="R976" s="1004"/>
      <c r="S976" s="1003"/>
      <c r="T976" s="565"/>
      <c r="U976" s="551"/>
      <c r="V976" s="555"/>
      <c r="W976" s="156"/>
    </row>
    <row r="977" spans="1:25" s="546" customFormat="1" ht="30" customHeight="1" x14ac:dyDescent="0.25">
      <c r="A977" s="1267">
        <v>4870</v>
      </c>
      <c r="B977" s="18">
        <v>26043567</v>
      </c>
      <c r="C977" s="18" t="s">
        <v>6872</v>
      </c>
      <c r="D977" s="18" t="s">
        <v>4688</v>
      </c>
      <c r="E977" s="1156" t="s">
        <v>4240</v>
      </c>
      <c r="F977" s="718">
        <v>45473</v>
      </c>
      <c r="G977" s="719">
        <v>0.45833333333333331</v>
      </c>
      <c r="H977" s="718">
        <v>45479</v>
      </c>
      <c r="I977" s="719">
        <v>0.45833333333333331</v>
      </c>
      <c r="J977" s="739" t="s">
        <v>864</v>
      </c>
      <c r="K977" s="805">
        <v>20593</v>
      </c>
      <c r="L977" s="928" t="s">
        <v>6873</v>
      </c>
      <c r="M977" s="718">
        <v>45418</v>
      </c>
      <c r="N977" s="928" t="s">
        <v>6874</v>
      </c>
      <c r="O977" s="927">
        <v>28157</v>
      </c>
      <c r="P977" s="888" t="s">
        <v>5972</v>
      </c>
      <c r="Q977" s="884"/>
      <c r="R977" s="1017"/>
      <c r="S977" s="907"/>
      <c r="T977" s="588" t="s">
        <v>6876</v>
      </c>
      <c r="U977" s="545" t="s">
        <v>5821</v>
      </c>
      <c r="V977" s="544"/>
      <c r="W977" s="156"/>
    </row>
    <row r="978" spans="1:25" s="546" customFormat="1" ht="30" customHeight="1" x14ac:dyDescent="0.25">
      <c r="A978" s="186">
        <v>4044</v>
      </c>
      <c r="B978" s="18">
        <v>26043567</v>
      </c>
      <c r="C978" s="18" t="s">
        <v>6872</v>
      </c>
      <c r="D978" s="18" t="s">
        <v>4688</v>
      </c>
      <c r="E978" s="1156" t="s">
        <v>4240</v>
      </c>
      <c r="F978" s="718">
        <v>45473</v>
      </c>
      <c r="G978" s="719">
        <v>0.45833333333333331</v>
      </c>
      <c r="H978" s="718">
        <v>45479</v>
      </c>
      <c r="I978" s="719">
        <v>0.45833333333333331</v>
      </c>
      <c r="J978" s="739" t="s">
        <v>864</v>
      </c>
      <c r="K978" s="805">
        <v>20593</v>
      </c>
      <c r="L978" s="928" t="s">
        <v>6873</v>
      </c>
      <c r="M978" s="718">
        <v>45418</v>
      </c>
      <c r="N978" s="928" t="s">
        <v>6874</v>
      </c>
      <c r="O978" s="927">
        <v>28157</v>
      </c>
      <c r="P978" s="888" t="s">
        <v>5972</v>
      </c>
      <c r="Q978" s="884"/>
      <c r="R978" s="1017"/>
      <c r="S978" s="907"/>
      <c r="T978" s="588" t="s">
        <v>6876</v>
      </c>
      <c r="U978" s="551" t="s">
        <v>6875</v>
      </c>
      <c r="V978" s="544"/>
      <c r="W978" s="128"/>
    </row>
    <row r="979" spans="1:25" ht="18.75" customHeight="1" x14ac:dyDescent="0.25">
      <c r="A979" s="735">
        <v>2389</v>
      </c>
      <c r="B979" s="735">
        <v>26649043</v>
      </c>
      <c r="C979" s="735" t="s">
        <v>1384</v>
      </c>
      <c r="D979" s="735" t="s">
        <v>59</v>
      </c>
      <c r="E979" s="1156" t="s">
        <v>625</v>
      </c>
      <c r="F979" s="741">
        <v>45047</v>
      </c>
      <c r="G979" s="740">
        <v>0.52916666666666667</v>
      </c>
      <c r="H979" s="741">
        <v>45054</v>
      </c>
      <c r="I979" s="740">
        <v>0.58333333333333337</v>
      </c>
      <c r="J979" s="776" t="s">
        <v>1385</v>
      </c>
      <c r="K979" s="741">
        <v>33622</v>
      </c>
      <c r="L979" s="929" t="s">
        <v>1386</v>
      </c>
      <c r="M979" s="741">
        <v>40992</v>
      </c>
      <c r="N979" s="933" t="s">
        <v>1387</v>
      </c>
      <c r="O979" s="930">
        <v>41593</v>
      </c>
      <c r="P979" s="902" t="s">
        <v>1388</v>
      </c>
      <c r="Q979" s="890"/>
      <c r="R979" s="1006"/>
      <c r="S979" s="890">
        <v>49292</v>
      </c>
      <c r="T979" s="592"/>
      <c r="U979" s="593" t="s">
        <v>568</v>
      </c>
      <c r="V979" s="592"/>
      <c r="W979" s="594"/>
      <c r="Y979" s="531"/>
    </row>
    <row r="980" spans="1:25" s="546" customFormat="1" ht="18.75" customHeight="1" x14ac:dyDescent="0.25">
      <c r="A980" s="4">
        <v>1919</v>
      </c>
      <c r="B980" s="4">
        <v>25833984</v>
      </c>
      <c r="C980" s="4" t="s">
        <v>2009</v>
      </c>
      <c r="D980" s="4" t="s">
        <v>35</v>
      </c>
      <c r="E980" s="1156" t="s">
        <v>112</v>
      </c>
      <c r="F980" s="710">
        <v>44978</v>
      </c>
      <c r="G980" s="711">
        <v>0.54166666666666663</v>
      </c>
      <c r="H980" s="710">
        <v>44981</v>
      </c>
      <c r="I980" s="711">
        <v>0.54166666666666663</v>
      </c>
      <c r="J980" s="728" t="s">
        <v>1849</v>
      </c>
      <c r="K980" s="725">
        <v>27204</v>
      </c>
      <c r="L980" s="929" t="s">
        <v>2010</v>
      </c>
      <c r="M980" s="725">
        <v>43829</v>
      </c>
      <c r="N980" s="929" t="s">
        <v>2011</v>
      </c>
      <c r="O980" s="932">
        <v>43899</v>
      </c>
      <c r="P980" s="892">
        <v>270</v>
      </c>
      <c r="Q980" s="194"/>
      <c r="R980" s="1017"/>
      <c r="S980" s="194">
        <v>7346</v>
      </c>
      <c r="T980" s="563"/>
      <c r="U980" s="545"/>
      <c r="V980" s="588" t="s">
        <v>1564</v>
      </c>
      <c r="W980" s="599"/>
      <c r="Y980" s="547"/>
    </row>
    <row r="981" spans="1:25" s="546" customFormat="1" ht="18.75" customHeight="1" x14ac:dyDescent="0.25">
      <c r="A981" s="735">
        <v>2532</v>
      </c>
      <c r="B981" s="735"/>
      <c r="C981" s="707" t="s">
        <v>922</v>
      </c>
      <c r="D981" s="707" t="s">
        <v>35</v>
      </c>
      <c r="E981" s="1156" t="s">
        <v>261</v>
      </c>
      <c r="F981" s="708">
        <v>45069</v>
      </c>
      <c r="G981" s="709">
        <v>0.41666666666666669</v>
      </c>
      <c r="H981" s="708">
        <v>45099</v>
      </c>
      <c r="I981" s="709">
        <v>0.41666666666666669</v>
      </c>
      <c r="J981" s="728" t="s">
        <v>923</v>
      </c>
      <c r="K981" s="741">
        <v>29797</v>
      </c>
      <c r="L981" s="929" t="s">
        <v>924</v>
      </c>
      <c r="M981" s="741">
        <v>43427</v>
      </c>
      <c r="N981" s="933" t="s">
        <v>925</v>
      </c>
      <c r="O981" s="930">
        <v>41487</v>
      </c>
      <c r="P981" s="902" t="s">
        <v>926</v>
      </c>
      <c r="Q981" s="1093"/>
      <c r="R981" s="1057"/>
      <c r="S981" s="890"/>
      <c r="T981" s="584"/>
      <c r="U981" s="593"/>
      <c r="V981" s="592"/>
      <c r="W981" s="594"/>
      <c r="Y981" s="547"/>
    </row>
    <row r="982" spans="1:25" s="546" customFormat="1" ht="18.75" customHeight="1" x14ac:dyDescent="0.25">
      <c r="A982" s="4">
        <v>2182</v>
      </c>
      <c r="B982" s="4"/>
      <c r="C982" s="4" t="s">
        <v>1715</v>
      </c>
      <c r="D982" s="4" t="s">
        <v>59</v>
      </c>
      <c r="E982" s="1156" t="s">
        <v>60</v>
      </c>
      <c r="F982" s="725">
        <v>45004</v>
      </c>
      <c r="G982" s="720">
        <v>0.31597222222222221</v>
      </c>
      <c r="H982" s="725">
        <v>45007</v>
      </c>
      <c r="I982" s="720">
        <v>0.79166666666666663</v>
      </c>
      <c r="J982" s="728" t="s">
        <v>162</v>
      </c>
      <c r="K982" s="710">
        <v>29002</v>
      </c>
      <c r="L982" s="929" t="s">
        <v>1716</v>
      </c>
      <c r="M982" s="21">
        <v>42336</v>
      </c>
      <c r="N982" s="934" t="s">
        <v>1717</v>
      </c>
      <c r="O982" s="920">
        <v>38318</v>
      </c>
      <c r="P982" s="892">
        <v>300</v>
      </c>
      <c r="Q982" s="196"/>
      <c r="R982" s="1017"/>
      <c r="S982" s="196"/>
      <c r="T982" s="533" t="s">
        <v>1718</v>
      </c>
      <c r="U982" s="551" t="s">
        <v>333</v>
      </c>
      <c r="V982" s="544"/>
      <c r="W982" s="128"/>
      <c r="Y982" s="547"/>
    </row>
    <row r="983" spans="1:25" ht="18.75" customHeight="1" x14ac:dyDescent="0.25">
      <c r="A983" s="707">
        <v>4658</v>
      </c>
      <c r="B983" s="707">
        <v>99188830</v>
      </c>
      <c r="C983" s="707" t="s">
        <v>6325</v>
      </c>
      <c r="D983" s="707" t="s">
        <v>137</v>
      </c>
      <c r="E983" s="1156" t="s">
        <v>5555</v>
      </c>
      <c r="F983" s="708">
        <v>45433</v>
      </c>
      <c r="G983" s="709">
        <v>0.75694444444444453</v>
      </c>
      <c r="H983" s="708">
        <v>45440</v>
      </c>
      <c r="I983" s="709">
        <v>0.54166666666666663</v>
      </c>
      <c r="J983" s="731" t="s">
        <v>5219</v>
      </c>
      <c r="K983" s="21">
        <v>34283</v>
      </c>
      <c r="L983" s="721" t="s">
        <v>6326</v>
      </c>
      <c r="M983" s="21">
        <v>43986</v>
      </c>
      <c r="N983" s="721" t="s">
        <v>6327</v>
      </c>
      <c r="O983" s="208">
        <v>42872</v>
      </c>
      <c r="P983" s="1019" t="s">
        <v>6458</v>
      </c>
      <c r="Q983" s="907"/>
      <c r="R983" s="1020"/>
      <c r="S983" s="907"/>
      <c r="T983" s="544"/>
      <c r="U983" s="551" t="s">
        <v>6328</v>
      </c>
      <c r="V983" s="544"/>
      <c r="W983" s="128"/>
      <c r="Y983" s="531"/>
    </row>
    <row r="984" spans="1:25" ht="18.75" customHeight="1" x14ac:dyDescent="0.25">
      <c r="A984" s="707">
        <v>4818</v>
      </c>
      <c r="B984" s="707">
        <v>99188830</v>
      </c>
      <c r="C984" s="707" t="s">
        <v>6325</v>
      </c>
      <c r="D984" s="707" t="s">
        <v>137</v>
      </c>
      <c r="E984" s="1156" t="s">
        <v>5458</v>
      </c>
      <c r="F984" s="708">
        <v>45419</v>
      </c>
      <c r="G984" s="709">
        <v>0.4861111111111111</v>
      </c>
      <c r="H984" s="708">
        <v>45433</v>
      </c>
      <c r="I984" s="709">
        <v>0.75694444444444453</v>
      </c>
      <c r="J984" s="731" t="s">
        <v>78</v>
      </c>
      <c r="K984" s="21">
        <v>34283</v>
      </c>
      <c r="L984" s="721" t="s">
        <v>6326</v>
      </c>
      <c r="M984" s="21">
        <v>43986</v>
      </c>
      <c r="N984" s="721" t="s">
        <v>6327</v>
      </c>
      <c r="O984" s="208">
        <v>42872</v>
      </c>
      <c r="P984" s="1019" t="s">
        <v>6461</v>
      </c>
      <c r="Q984" s="907"/>
      <c r="R984" s="1020"/>
      <c r="S984" s="907"/>
      <c r="T984" s="544"/>
      <c r="U984" s="551" t="s">
        <v>6328</v>
      </c>
      <c r="V984" s="544" t="s">
        <v>6460</v>
      </c>
      <c r="W984" s="128"/>
      <c r="Y984" s="531"/>
    </row>
    <row r="985" spans="1:25" ht="18.75" customHeight="1" x14ac:dyDescent="0.25">
      <c r="A985" s="735">
        <v>2371</v>
      </c>
      <c r="B985" s="735">
        <v>55995562</v>
      </c>
      <c r="C985" s="735" t="s">
        <v>1483</v>
      </c>
      <c r="D985" s="735" t="s">
        <v>35</v>
      </c>
      <c r="E985" s="1156" t="s">
        <v>119</v>
      </c>
      <c r="F985" s="741">
        <v>45042</v>
      </c>
      <c r="G985" s="740">
        <v>0.40625</v>
      </c>
      <c r="H985" s="741">
        <v>45045</v>
      </c>
      <c r="I985" s="740">
        <v>0.40625</v>
      </c>
      <c r="J985" s="732" t="s">
        <v>449</v>
      </c>
      <c r="K985" s="741">
        <v>35076</v>
      </c>
      <c r="L985" s="929" t="s">
        <v>1122</v>
      </c>
      <c r="M985" s="741">
        <v>41892</v>
      </c>
      <c r="N985" s="933" t="s">
        <v>1123</v>
      </c>
      <c r="O985" s="930">
        <v>42173</v>
      </c>
      <c r="P985" s="902">
        <v>240</v>
      </c>
      <c r="Q985" s="890"/>
      <c r="R985" s="1057"/>
      <c r="S985" s="890">
        <v>82775</v>
      </c>
      <c r="T985" s="584"/>
      <c r="U985" s="593" t="s">
        <v>1484</v>
      </c>
      <c r="V985" s="592"/>
      <c r="W985" s="594"/>
      <c r="Y985" s="531"/>
    </row>
    <row r="986" spans="1:25" ht="29.25" customHeight="1" x14ac:dyDescent="0.25">
      <c r="A986" s="20">
        <v>2104</v>
      </c>
      <c r="B986" s="20">
        <v>53246623</v>
      </c>
      <c r="C986" s="20" t="s">
        <v>1855</v>
      </c>
      <c r="D986" s="1" t="s">
        <v>1720</v>
      </c>
      <c r="E986" s="1156" t="s">
        <v>342</v>
      </c>
      <c r="F986" s="19">
        <v>44987</v>
      </c>
      <c r="G986" s="769">
        <v>0.5625</v>
      </c>
      <c r="H986" s="725">
        <v>44995</v>
      </c>
      <c r="I986" s="720">
        <v>0.5625</v>
      </c>
      <c r="J986" s="730" t="s">
        <v>1856</v>
      </c>
      <c r="K986" s="21">
        <v>35370</v>
      </c>
      <c r="L986" s="929" t="s">
        <v>1857</v>
      </c>
      <c r="M986" s="21"/>
      <c r="N986" s="924" t="s">
        <v>1858</v>
      </c>
      <c r="O986" s="208">
        <v>42011</v>
      </c>
      <c r="P986" s="892" t="s">
        <v>1860</v>
      </c>
      <c r="Q986" s="908"/>
      <c r="R986" s="1008"/>
      <c r="S986" s="884">
        <v>40961</v>
      </c>
      <c r="T986" s="527" t="s">
        <v>1859</v>
      </c>
      <c r="U986" s="564"/>
      <c r="V986" s="527"/>
      <c r="W986" s="599"/>
      <c r="Y986" s="531"/>
    </row>
    <row r="987" spans="1:25" ht="29.25" customHeight="1" x14ac:dyDescent="0.25">
      <c r="A987" s="186">
        <v>5867</v>
      </c>
      <c r="B987" s="186"/>
      <c r="C987" s="186" t="s">
        <v>4812</v>
      </c>
      <c r="D987" s="186" t="s">
        <v>29</v>
      </c>
      <c r="E987" s="1156" t="s">
        <v>30</v>
      </c>
      <c r="F987" s="710">
        <v>45428</v>
      </c>
      <c r="G987" s="711">
        <v>0.91666666666666663</v>
      </c>
      <c r="H987" s="710">
        <v>45435</v>
      </c>
      <c r="I987" s="711">
        <v>0.16666666666666666</v>
      </c>
      <c r="J987" s="728" t="s">
        <v>85</v>
      </c>
      <c r="K987" s="710">
        <v>28867</v>
      </c>
      <c r="L987" s="928" t="s">
        <v>800</v>
      </c>
      <c r="M987" s="21">
        <v>40107</v>
      </c>
      <c r="N987" s="926" t="s">
        <v>801</v>
      </c>
      <c r="O987" s="927">
        <v>42538</v>
      </c>
      <c r="P987" s="892" t="s">
        <v>4982</v>
      </c>
      <c r="Q987" s="884"/>
      <c r="R987" s="1011"/>
      <c r="S987" s="1007" t="s">
        <v>6415</v>
      </c>
      <c r="T987" s="527" t="s">
        <v>6412</v>
      </c>
      <c r="U987" s="545" t="s">
        <v>6411</v>
      </c>
      <c r="V987" s="554"/>
      <c r="Y987" s="531"/>
    </row>
    <row r="988" spans="1:25" ht="29.25" customHeight="1" x14ac:dyDescent="0.25">
      <c r="A988" s="186">
        <v>4091</v>
      </c>
      <c r="B988" s="186"/>
      <c r="C988" s="186" t="s">
        <v>4812</v>
      </c>
      <c r="D988" s="186" t="s">
        <v>94</v>
      </c>
      <c r="E988" s="1156" t="s">
        <v>1053</v>
      </c>
      <c r="F988" s="710">
        <v>45269</v>
      </c>
      <c r="G988" s="711">
        <v>0.79166666666666663</v>
      </c>
      <c r="H988" s="710">
        <v>45282</v>
      </c>
      <c r="I988" s="711">
        <v>0.79166666666666663</v>
      </c>
      <c r="J988" s="728" t="s">
        <v>4898</v>
      </c>
      <c r="K988" s="710">
        <v>28867</v>
      </c>
      <c r="L988" s="928" t="s">
        <v>800</v>
      </c>
      <c r="M988" s="21">
        <v>40107</v>
      </c>
      <c r="N988" s="926" t="s">
        <v>801</v>
      </c>
      <c r="O988" s="927">
        <v>42538</v>
      </c>
      <c r="P988" s="892" t="s">
        <v>4987</v>
      </c>
      <c r="Q988" s="884">
        <v>280</v>
      </c>
      <c r="R988" s="1008"/>
      <c r="S988" s="884"/>
      <c r="T988" s="527"/>
      <c r="V988" s="554"/>
      <c r="Y988" s="531"/>
    </row>
    <row r="989" spans="1:25" ht="29.25" customHeight="1" x14ac:dyDescent="0.25">
      <c r="A989" s="186">
        <v>3315</v>
      </c>
      <c r="B989" s="186"/>
      <c r="C989" s="186" t="s">
        <v>2491</v>
      </c>
      <c r="D989" s="710" t="s">
        <v>152</v>
      </c>
      <c r="E989" s="1156" t="s">
        <v>184</v>
      </c>
      <c r="F989" s="710">
        <v>45185</v>
      </c>
      <c r="G989" s="711">
        <v>0.58333333333333337</v>
      </c>
      <c r="H989" s="710">
        <v>45200</v>
      </c>
      <c r="I989" s="711">
        <v>0.54166666666666663</v>
      </c>
      <c r="J989" s="728" t="s">
        <v>4986</v>
      </c>
      <c r="K989" s="710">
        <v>26912</v>
      </c>
      <c r="L989" s="936">
        <v>41948009</v>
      </c>
      <c r="M989" s="710">
        <v>37132</v>
      </c>
      <c r="N989" s="734" t="s">
        <v>2492</v>
      </c>
      <c r="O989" s="920">
        <v>37494</v>
      </c>
      <c r="P989" s="892">
        <v>1200</v>
      </c>
      <c r="Q989" s="884"/>
      <c r="R989" s="1008"/>
      <c r="S989" s="884"/>
      <c r="T989" s="527"/>
      <c r="V989" s="527" t="s">
        <v>4117</v>
      </c>
      <c r="Y989" s="531"/>
    </row>
    <row r="990" spans="1:25" s="546" customFormat="1" ht="25.5" customHeight="1" x14ac:dyDescent="0.25">
      <c r="A990" s="186">
        <v>3307</v>
      </c>
      <c r="B990" s="186"/>
      <c r="C990" s="186" t="s">
        <v>2491</v>
      </c>
      <c r="D990" s="710" t="s">
        <v>22</v>
      </c>
      <c r="E990" s="1156" t="s">
        <v>161</v>
      </c>
      <c r="F990" s="710">
        <v>45184</v>
      </c>
      <c r="G990" s="711">
        <v>0.83333333333333337</v>
      </c>
      <c r="H990" s="710">
        <v>45185</v>
      </c>
      <c r="I990" s="711">
        <v>0.58333333333333337</v>
      </c>
      <c r="J990" s="728" t="s">
        <v>992</v>
      </c>
      <c r="K990" s="710">
        <v>26912</v>
      </c>
      <c r="L990" s="936">
        <v>41948009</v>
      </c>
      <c r="M990" s="710">
        <v>37132</v>
      </c>
      <c r="N990" s="734" t="s">
        <v>2492</v>
      </c>
      <c r="O990" s="920">
        <v>37494</v>
      </c>
      <c r="P990" s="892"/>
      <c r="Q990" s="884"/>
      <c r="R990" s="1008"/>
      <c r="S990" s="884"/>
      <c r="T990" s="527"/>
      <c r="U990" s="545"/>
      <c r="V990" s="527" t="s">
        <v>402</v>
      </c>
      <c r="W990" s="156"/>
      <c r="Y990" s="547"/>
    </row>
    <row r="991" spans="1:25" s="546" customFormat="1" ht="30.75" customHeight="1" x14ac:dyDescent="0.25">
      <c r="A991" s="186">
        <v>1529</v>
      </c>
      <c r="B991" s="186"/>
      <c r="C991" s="186" t="s">
        <v>2491</v>
      </c>
      <c r="D991" s="186" t="s">
        <v>35</v>
      </c>
      <c r="E991" s="1156" t="s">
        <v>313</v>
      </c>
      <c r="F991" s="710">
        <v>44882</v>
      </c>
      <c r="G991" s="711">
        <v>0.33333333333333331</v>
      </c>
      <c r="H991" s="710">
        <v>44903</v>
      </c>
      <c r="I991" s="711">
        <v>0.375</v>
      </c>
      <c r="J991" s="728" t="s">
        <v>2149</v>
      </c>
      <c r="K991" s="710">
        <v>26912</v>
      </c>
      <c r="L991" s="936">
        <v>41948009</v>
      </c>
      <c r="M991" s="710">
        <v>37132</v>
      </c>
      <c r="N991" s="734" t="s">
        <v>2492</v>
      </c>
      <c r="O991" s="920">
        <v>37494</v>
      </c>
      <c r="P991" s="892" t="s">
        <v>2493</v>
      </c>
      <c r="Q991" s="884"/>
      <c r="R991" s="1008"/>
      <c r="S991" s="884"/>
      <c r="T991" s="527"/>
      <c r="U991" s="545"/>
      <c r="V991" s="527"/>
      <c r="W991" s="599"/>
    </row>
    <row r="992" spans="1:25" s="546" customFormat="1" ht="31.5" customHeight="1" x14ac:dyDescent="0.25">
      <c r="A992" s="4">
        <v>1740</v>
      </c>
      <c r="B992" s="4"/>
      <c r="C992" s="4" t="s">
        <v>2240</v>
      </c>
      <c r="D992" s="4" t="s">
        <v>94</v>
      </c>
      <c r="E992" s="1156" t="s">
        <v>184</v>
      </c>
      <c r="F992" s="725">
        <v>44939</v>
      </c>
      <c r="G992" s="720">
        <v>0.4375</v>
      </c>
      <c r="H992" s="725">
        <v>44945</v>
      </c>
      <c r="I992" s="720">
        <v>0.5</v>
      </c>
      <c r="J992" s="728" t="s">
        <v>2172</v>
      </c>
      <c r="K992" s="725">
        <v>34730</v>
      </c>
      <c r="L992" s="929">
        <v>6955043</v>
      </c>
      <c r="M992" s="19">
        <v>43536</v>
      </c>
      <c r="N992" s="931" t="s">
        <v>2241</v>
      </c>
      <c r="O992" s="932">
        <v>41452</v>
      </c>
      <c r="P992" s="892">
        <v>480</v>
      </c>
      <c r="Q992" s="194"/>
      <c r="R992" s="1033"/>
      <c r="S992" s="1039"/>
      <c r="T992" s="563"/>
      <c r="U992" s="545"/>
      <c r="V992" s="555"/>
      <c r="W992" s="156"/>
    </row>
    <row r="993" spans="1:25" s="546" customFormat="1" ht="24" customHeight="1" x14ac:dyDescent="0.3">
      <c r="A993" s="4">
        <v>1734</v>
      </c>
      <c r="B993" s="754"/>
      <c r="C993" s="4" t="s">
        <v>2231</v>
      </c>
      <c r="D993" s="4" t="s">
        <v>412</v>
      </c>
      <c r="E993" s="1156" t="s">
        <v>342</v>
      </c>
      <c r="F993" s="725">
        <v>44937</v>
      </c>
      <c r="G993" s="720">
        <v>0.56736111111111109</v>
      </c>
      <c r="H993" s="725">
        <v>44946</v>
      </c>
      <c r="I993" s="720">
        <v>0.56736111111111109</v>
      </c>
      <c r="J993" s="728" t="s">
        <v>2232</v>
      </c>
      <c r="K993" s="725">
        <v>34988</v>
      </c>
      <c r="L993" s="929">
        <v>6972048</v>
      </c>
      <c r="M993" s="19"/>
      <c r="N993" s="931" t="s">
        <v>2233</v>
      </c>
      <c r="O993" s="932">
        <v>42086</v>
      </c>
      <c r="P993" s="898"/>
      <c r="Q993" s="1022"/>
      <c r="R993" s="1023"/>
      <c r="S993" s="1022"/>
      <c r="T993" s="568"/>
      <c r="U993" s="545"/>
      <c r="V993" s="555"/>
      <c r="W993" s="156"/>
    </row>
    <row r="994" spans="1:25" s="546" customFormat="1" ht="24" customHeight="1" x14ac:dyDescent="0.3">
      <c r="A994" s="4">
        <v>1697</v>
      </c>
      <c r="B994" s="754"/>
      <c r="C994" s="4" t="s">
        <v>2231</v>
      </c>
      <c r="D994" s="4" t="s">
        <v>412</v>
      </c>
      <c r="E994" s="1156" t="s">
        <v>342</v>
      </c>
      <c r="F994" s="725">
        <v>44922</v>
      </c>
      <c r="G994" s="720">
        <v>0.56736111111111109</v>
      </c>
      <c r="H994" s="725">
        <v>44937</v>
      </c>
      <c r="I994" s="720">
        <v>0.56736111111111109</v>
      </c>
      <c r="J994" s="728" t="s">
        <v>2299</v>
      </c>
      <c r="K994" s="725">
        <v>34988</v>
      </c>
      <c r="L994" s="929">
        <v>6972048</v>
      </c>
      <c r="M994" s="19"/>
      <c r="N994" s="931" t="s">
        <v>2233</v>
      </c>
      <c r="O994" s="932">
        <v>42086</v>
      </c>
      <c r="P994" s="898"/>
      <c r="Q994" s="1022"/>
      <c r="R994" s="1023"/>
      <c r="S994" s="1022"/>
      <c r="T994" s="568"/>
      <c r="U994" s="545"/>
      <c r="V994" s="555"/>
      <c r="W994" s="156"/>
    </row>
    <row r="995" spans="1:25" ht="18.75" hidden="1" customHeight="1" x14ac:dyDescent="0.25">
      <c r="A995" s="18">
        <v>614</v>
      </c>
      <c r="B995" s="4"/>
      <c r="C995" s="4" t="s">
        <v>3614</v>
      </c>
      <c r="D995" s="4" t="s">
        <v>412</v>
      </c>
      <c r="E995" s="1156" t="s">
        <v>342</v>
      </c>
      <c r="F995" s="725">
        <v>44604</v>
      </c>
      <c r="G995" s="744">
        <v>0.61111111111111105</v>
      </c>
      <c r="H995" s="725">
        <v>44607</v>
      </c>
      <c r="I995" s="744">
        <v>0.61111111111111105</v>
      </c>
      <c r="J995" s="730"/>
      <c r="K995" s="744"/>
      <c r="L995" s="4"/>
      <c r="N995" s="934"/>
      <c r="O995" s="920"/>
      <c r="P995" s="1122"/>
      <c r="Q995" s="908"/>
      <c r="R995" s="1073"/>
      <c r="S995" s="908"/>
      <c r="T995" s="550"/>
      <c r="V995" s="550" t="s">
        <v>3549</v>
      </c>
    </row>
    <row r="996" spans="1:25" s="546" customFormat="1" ht="24" customHeight="1" x14ac:dyDescent="0.25">
      <c r="A996" s="20">
        <v>1244</v>
      </c>
      <c r="B996" s="20">
        <v>51017363</v>
      </c>
      <c r="C996" s="20" t="s">
        <v>2901</v>
      </c>
      <c r="D996" s="20" t="s">
        <v>22</v>
      </c>
      <c r="E996" s="1158" t="s">
        <v>364</v>
      </c>
      <c r="F996" s="21">
        <v>44787</v>
      </c>
      <c r="G996" s="729">
        <v>0.78125</v>
      </c>
      <c r="H996" s="21">
        <v>44812</v>
      </c>
      <c r="I996" s="769">
        <v>0.79166666666666663</v>
      </c>
      <c r="J996" s="730" t="s">
        <v>2902</v>
      </c>
      <c r="K996" s="769"/>
      <c r="L996" s="20">
        <v>6895887</v>
      </c>
      <c r="M996" s="21">
        <v>44202</v>
      </c>
      <c r="N996" s="924" t="s">
        <v>2903</v>
      </c>
      <c r="O996" s="208">
        <v>44596</v>
      </c>
      <c r="P996" s="892" t="s">
        <v>2905</v>
      </c>
      <c r="Q996" s="908"/>
      <c r="R996" s="1008">
        <f>110*28</f>
        <v>3080</v>
      </c>
      <c r="S996" s="908"/>
      <c r="T996" s="550" t="s">
        <v>2904</v>
      </c>
      <c r="U996" s="545"/>
      <c r="V996" s="544"/>
      <c r="W996" s="156"/>
    </row>
    <row r="997" spans="1:25" s="546" customFormat="1" ht="24.75" customHeight="1" x14ac:dyDescent="0.25">
      <c r="A997" s="20"/>
      <c r="B997" s="20">
        <v>51017363</v>
      </c>
      <c r="C997" s="20" t="s">
        <v>2901</v>
      </c>
      <c r="D997" s="20" t="s">
        <v>22</v>
      </c>
      <c r="E997" s="1158" t="s">
        <v>2279</v>
      </c>
      <c r="F997" s="21">
        <v>44785</v>
      </c>
      <c r="G997" s="729">
        <v>0.33333333333333331</v>
      </c>
      <c r="H997" s="21">
        <v>44787</v>
      </c>
      <c r="I997" s="729">
        <v>0.77083333333333337</v>
      </c>
      <c r="J997" s="730" t="s">
        <v>3030</v>
      </c>
      <c r="K997" s="769"/>
      <c r="L997" s="20">
        <v>6895887</v>
      </c>
      <c r="M997" s="21">
        <v>44202</v>
      </c>
      <c r="N997" s="924" t="s">
        <v>2903</v>
      </c>
      <c r="O997" s="208">
        <v>44596</v>
      </c>
      <c r="P997" s="892">
        <v>500</v>
      </c>
      <c r="Q997" s="884"/>
      <c r="R997" s="1008"/>
      <c r="S997" s="884"/>
      <c r="T997" s="527" t="s">
        <v>3031</v>
      </c>
      <c r="U997" s="545"/>
      <c r="V997" s="256" t="s">
        <v>2895</v>
      </c>
      <c r="W997" s="156"/>
    </row>
    <row r="998" spans="1:25" ht="51" customHeight="1" x14ac:dyDescent="0.25">
      <c r="A998" s="186">
        <v>1472</v>
      </c>
      <c r="B998" s="186"/>
      <c r="C998" s="186" t="s">
        <v>2561</v>
      </c>
      <c r="D998" s="186" t="s">
        <v>35</v>
      </c>
      <c r="E998" s="1156" t="s">
        <v>313</v>
      </c>
      <c r="F998" s="710">
        <v>44870</v>
      </c>
      <c r="G998" s="711">
        <v>0.71597222222222223</v>
      </c>
      <c r="H998" s="710">
        <v>44882</v>
      </c>
      <c r="I998" s="711">
        <v>0.33333333333333331</v>
      </c>
      <c r="J998" s="728" t="s">
        <v>2283</v>
      </c>
      <c r="K998" s="710">
        <v>28867</v>
      </c>
      <c r="L998" s="18">
        <v>6799585</v>
      </c>
      <c r="M998" s="21">
        <v>40107</v>
      </c>
      <c r="N998" s="926" t="s">
        <v>801</v>
      </c>
      <c r="O998" s="927">
        <v>42538</v>
      </c>
      <c r="P998" s="892">
        <v>700</v>
      </c>
      <c r="Q998" s="884"/>
      <c r="R998" s="1008"/>
      <c r="S998" s="884"/>
      <c r="T998" s="527"/>
      <c r="V998" s="554"/>
      <c r="W998" s="599"/>
      <c r="Y998" s="546"/>
    </row>
    <row r="999" spans="1:25" ht="30" customHeight="1" x14ac:dyDescent="0.25">
      <c r="A999" s="1267">
        <v>5500</v>
      </c>
      <c r="B999" s="186"/>
      <c r="C999" s="186" t="s">
        <v>7435</v>
      </c>
      <c r="D999" s="186" t="s">
        <v>292</v>
      </c>
      <c r="E999" s="1156" t="s">
        <v>5458</v>
      </c>
      <c r="F999" s="710">
        <v>45579</v>
      </c>
      <c r="G999" s="711">
        <v>0.47916666666666669</v>
      </c>
      <c r="H999" s="710">
        <v>45583</v>
      </c>
      <c r="I999" s="711">
        <v>0.47916666666666669</v>
      </c>
      <c r="J999" s="713" t="s">
        <v>162</v>
      </c>
      <c r="K999" s="710">
        <v>28749</v>
      </c>
      <c r="L999" s="734" t="s">
        <v>7438</v>
      </c>
      <c r="M999" s="21"/>
      <c r="N999" s="734" t="s">
        <v>7439</v>
      </c>
      <c r="O999" s="920">
        <v>38688</v>
      </c>
      <c r="P999" s="1026"/>
      <c r="Q999" s="898"/>
      <c r="R999" s="1023"/>
      <c r="S999" s="1022"/>
      <c r="T999" s="624"/>
      <c r="U999" s="551" t="s">
        <v>141</v>
      </c>
      <c r="V999" s="544"/>
      <c r="W999" s="128"/>
      <c r="Y999" s="546"/>
    </row>
    <row r="1000" spans="1:25" s="546" customFormat="1" ht="18.75" customHeight="1" x14ac:dyDescent="0.25">
      <c r="A1000" s="186">
        <v>5710</v>
      </c>
      <c r="B1000" s="186"/>
      <c r="C1000" s="186" t="s">
        <v>8015</v>
      </c>
      <c r="D1000" s="186" t="s">
        <v>292</v>
      </c>
      <c r="E1000" s="1159" t="s">
        <v>293</v>
      </c>
      <c r="F1000" s="714">
        <v>45613</v>
      </c>
      <c r="G1000" s="719">
        <v>0.47916666666666669</v>
      </c>
      <c r="H1000" s="710">
        <v>45627</v>
      </c>
      <c r="I1000" s="711">
        <v>0.47916666666666669</v>
      </c>
      <c r="J1000" s="728" t="s">
        <v>285</v>
      </c>
      <c r="K1000" s="710">
        <v>28222</v>
      </c>
      <c r="L1000" s="734" t="s">
        <v>8016</v>
      </c>
      <c r="M1000" s="710">
        <v>37536</v>
      </c>
      <c r="N1000" s="734" t="s">
        <v>8017</v>
      </c>
      <c r="O1000" s="920">
        <v>39855</v>
      </c>
      <c r="P1000" s="892" t="s">
        <v>7468</v>
      </c>
      <c r="Q1000" s="884"/>
      <c r="R1000" s="1014"/>
      <c r="S1000" s="884"/>
      <c r="T1000" s="524"/>
      <c r="U1000" s="528" t="s">
        <v>8018</v>
      </c>
      <c r="V1000" s="527"/>
      <c r="W1000" s="529"/>
    </row>
    <row r="1001" spans="1:25" s="546" customFormat="1" ht="23.25" customHeight="1" x14ac:dyDescent="0.25">
      <c r="A1001" s="186">
        <v>3794</v>
      </c>
      <c r="B1001" s="186"/>
      <c r="C1001" s="186" t="s">
        <v>4797</v>
      </c>
      <c r="D1001" s="186" t="s">
        <v>35</v>
      </c>
      <c r="E1001" s="1156" t="s">
        <v>178</v>
      </c>
      <c r="F1001" s="710">
        <v>45266</v>
      </c>
      <c r="G1001" s="711">
        <v>0.47569444444444442</v>
      </c>
      <c r="H1001" s="710">
        <v>45281</v>
      </c>
      <c r="I1001" s="711">
        <v>0.47569444444444442</v>
      </c>
      <c r="J1001" s="713" t="s">
        <v>113</v>
      </c>
      <c r="K1001" s="710">
        <v>24942</v>
      </c>
      <c r="L1001" s="734" t="s">
        <v>4798</v>
      </c>
      <c r="M1001" s="21"/>
      <c r="N1001" s="734" t="s">
        <v>4799</v>
      </c>
      <c r="O1001" s="920">
        <v>32384</v>
      </c>
      <c r="P1001" s="898"/>
      <c r="Q1001" s="1022"/>
      <c r="R1001" s="1023"/>
      <c r="S1001" s="1022"/>
      <c r="T1001" s="586"/>
      <c r="U1001" s="545"/>
      <c r="V1001" s="544"/>
      <c r="W1001" s="156"/>
    </row>
    <row r="1002" spans="1:25" s="546" customFormat="1" ht="34.5" hidden="1" customHeight="1" x14ac:dyDescent="0.25">
      <c r="A1002" s="1267">
        <v>5413</v>
      </c>
      <c r="B1002" s="783"/>
      <c r="C1002" s="186" t="s">
        <v>7312</v>
      </c>
      <c r="D1002" s="186" t="s">
        <v>35</v>
      </c>
      <c r="E1002" s="1156" t="s">
        <v>105</v>
      </c>
      <c r="F1002" s="718">
        <v>45563</v>
      </c>
      <c r="G1002" s="719">
        <v>0.83333333333333337</v>
      </c>
      <c r="H1002" s="718">
        <v>45564</v>
      </c>
      <c r="I1002" s="719">
        <v>0.83333333333333337</v>
      </c>
      <c r="J1002" s="737" t="s">
        <v>797</v>
      </c>
      <c r="K1002" s="710">
        <v>26478</v>
      </c>
      <c r="L1002" s="734" t="s">
        <v>7313</v>
      </c>
      <c r="M1002" s="710">
        <v>43145</v>
      </c>
      <c r="N1002" s="734"/>
      <c r="O1002" s="920"/>
      <c r="P1002" s="1019" t="s">
        <v>5192</v>
      </c>
      <c r="Q1002" s="196"/>
      <c r="R1002" s="1002"/>
      <c r="S1002" s="196"/>
      <c r="T1002" s="533"/>
      <c r="U1002" s="545"/>
      <c r="V1002" s="527"/>
      <c r="W1002" s="156"/>
    </row>
    <row r="1003" spans="1:25" ht="23.25" customHeight="1" x14ac:dyDescent="0.25">
      <c r="A1003" s="4">
        <v>6361</v>
      </c>
      <c r="B1003" s="4"/>
      <c r="C1003" s="4" t="s">
        <v>8359</v>
      </c>
      <c r="D1003" s="4" t="s">
        <v>412</v>
      </c>
      <c r="E1003" s="1156" t="s">
        <v>342</v>
      </c>
      <c r="F1003" s="725">
        <v>45647</v>
      </c>
      <c r="G1003" s="720">
        <v>0.4826388888888889</v>
      </c>
      <c r="H1003" s="725">
        <v>45657</v>
      </c>
      <c r="I1003" s="720">
        <v>0.4826388888888889</v>
      </c>
      <c r="J1003" s="728" t="s">
        <v>200</v>
      </c>
      <c r="K1003" s="725">
        <v>29479</v>
      </c>
      <c r="L1003" s="929" t="s">
        <v>8360</v>
      </c>
      <c r="M1003" s="19">
        <v>44049</v>
      </c>
      <c r="N1003" s="931" t="s">
        <v>8361</v>
      </c>
      <c r="O1003" s="932">
        <v>36763</v>
      </c>
      <c r="P1003" s="1201"/>
      <c r="R1003" s="1424"/>
      <c r="S1003" s="1425"/>
      <c r="T1003" s="1426"/>
      <c r="U1003" s="551" t="s">
        <v>5879</v>
      </c>
      <c r="W1003" s="599"/>
      <c r="Y1003" s="531"/>
    </row>
    <row r="1004" spans="1:25" s="546" customFormat="1" ht="18.75" hidden="1" customHeight="1" x14ac:dyDescent="0.25">
      <c r="A1004" s="4">
        <v>622</v>
      </c>
      <c r="B1004" s="4"/>
      <c r="C1004" s="4" t="s">
        <v>3607</v>
      </c>
      <c r="D1004" s="4" t="s">
        <v>22</v>
      </c>
      <c r="E1004" s="1156" t="s">
        <v>603</v>
      </c>
      <c r="F1004" s="725">
        <v>44611</v>
      </c>
      <c r="G1004" s="744">
        <v>0.4694444444444445</v>
      </c>
      <c r="H1004" s="725">
        <v>44612</v>
      </c>
      <c r="I1004" s="744">
        <v>0.4694444444444445</v>
      </c>
      <c r="J1004" s="730"/>
      <c r="K1004" s="744"/>
      <c r="L1004" s="4"/>
      <c r="M1004" s="19"/>
      <c r="N1004" s="934"/>
      <c r="O1004" s="920"/>
      <c r="P1004" s="1119"/>
      <c r="Q1004" s="908"/>
      <c r="R1004" s="1073"/>
      <c r="S1004" s="908"/>
      <c r="T1004" s="550"/>
      <c r="U1004" s="545"/>
      <c r="V1004" s="550"/>
      <c r="W1004" s="156"/>
    </row>
    <row r="1005" spans="1:25" s="546" customFormat="1" ht="18.75" hidden="1" customHeight="1" x14ac:dyDescent="0.25">
      <c r="A1005" s="799">
        <v>614</v>
      </c>
      <c r="B1005" s="799"/>
      <c r="C1005" s="799" t="s">
        <v>3607</v>
      </c>
      <c r="D1005" s="799" t="s">
        <v>412</v>
      </c>
      <c r="E1005" s="1165" t="s">
        <v>342</v>
      </c>
      <c r="F1005" s="807">
        <v>44604</v>
      </c>
      <c r="G1005" s="806">
        <v>0.61111111111111105</v>
      </c>
      <c r="H1005" s="807">
        <v>44607</v>
      </c>
      <c r="I1005" s="806">
        <v>0.61111111111111105</v>
      </c>
      <c r="J1005" s="730"/>
      <c r="K1005" s="720"/>
      <c r="L1005" s="799"/>
      <c r="M1005" s="19"/>
      <c r="N1005" s="926"/>
      <c r="O1005" s="927"/>
      <c r="P1005" s="1043"/>
      <c r="Q1005" s="915"/>
      <c r="R1005" s="1118"/>
      <c r="S1005" s="1729"/>
      <c r="T1005" s="668"/>
      <c r="U1005" s="545"/>
      <c r="V1005" s="668" t="s">
        <v>3512</v>
      </c>
      <c r="W1005" s="156"/>
    </row>
    <row r="1006" spans="1:25" ht="18.75" customHeight="1" x14ac:dyDescent="0.25">
      <c r="A1006" s="186">
        <v>5651</v>
      </c>
      <c r="B1006" s="186"/>
      <c r="C1006" s="186" t="s">
        <v>8021</v>
      </c>
      <c r="D1006" s="186" t="s">
        <v>35</v>
      </c>
      <c r="E1006" s="1156" t="s">
        <v>7329</v>
      </c>
      <c r="F1006" s="710">
        <v>45607</v>
      </c>
      <c r="G1006" s="711">
        <v>0.33333333333333331</v>
      </c>
      <c r="H1006" s="710">
        <v>45614</v>
      </c>
      <c r="I1006" s="711">
        <v>0.33333333333333331</v>
      </c>
      <c r="J1006" s="728" t="s">
        <v>85</v>
      </c>
      <c r="K1006" s="21">
        <v>28161</v>
      </c>
      <c r="L1006" s="939" t="s">
        <v>8022</v>
      </c>
      <c r="M1006" s="21">
        <v>36809</v>
      </c>
      <c r="N1006" s="928" t="s">
        <v>8023</v>
      </c>
      <c r="O1006" s="938">
        <v>45224</v>
      </c>
      <c r="P1006" s="892" t="s">
        <v>8024</v>
      </c>
      <c r="Q1006" s="196"/>
      <c r="R1006" s="1002"/>
      <c r="S1006" s="196"/>
      <c r="T1006" s="580"/>
      <c r="U1006" s="551" t="s">
        <v>67</v>
      </c>
      <c r="V1006" s="544"/>
      <c r="W1006" s="128"/>
      <c r="Y1006" s="531"/>
    </row>
    <row r="1007" spans="1:25" ht="18.75" customHeight="1" x14ac:dyDescent="0.25">
      <c r="A1007" s="4">
        <v>3445</v>
      </c>
      <c r="B1007" s="4"/>
      <c r="C1007" s="186" t="s">
        <v>4364</v>
      </c>
      <c r="D1007" s="186" t="s">
        <v>4365</v>
      </c>
      <c r="E1007" s="1161" t="s">
        <v>4366</v>
      </c>
      <c r="F1007" s="725">
        <v>45215</v>
      </c>
      <c r="G1007" s="720">
        <v>0.4375</v>
      </c>
      <c r="H1007" s="725">
        <v>45219</v>
      </c>
      <c r="I1007" s="720">
        <v>0.58333333333333337</v>
      </c>
      <c r="J1007" s="728" t="s">
        <v>162</v>
      </c>
      <c r="K1007" s="725">
        <v>34701</v>
      </c>
      <c r="L1007" s="929" t="s">
        <v>4367</v>
      </c>
      <c r="M1007" s="19">
        <v>44919</v>
      </c>
      <c r="N1007" s="929" t="s">
        <v>4368</v>
      </c>
      <c r="O1007" s="932">
        <v>43481</v>
      </c>
      <c r="P1007" s="1019" t="s">
        <v>4369</v>
      </c>
      <c r="Q1007" s="908"/>
      <c r="R1007" s="1017"/>
      <c r="T1007" s="599"/>
      <c r="U1007" s="545" t="s">
        <v>4370</v>
      </c>
      <c r="Y1007" s="531"/>
    </row>
    <row r="1008" spans="1:25" s="546" customFormat="1" ht="18.75" hidden="1" customHeight="1" x14ac:dyDescent="0.25">
      <c r="A1008" s="1">
        <v>449</v>
      </c>
      <c r="B1008" s="1"/>
      <c r="C1008" s="1" t="s">
        <v>3646</v>
      </c>
      <c r="D1008" s="1" t="s">
        <v>22</v>
      </c>
      <c r="E1008" s="1158" t="s">
        <v>603</v>
      </c>
      <c r="F1008" s="19">
        <v>44554</v>
      </c>
      <c r="G1008" s="796">
        <v>0.79166666666666663</v>
      </c>
      <c r="H1008" s="19">
        <v>44558</v>
      </c>
      <c r="I1008" s="796">
        <v>0.79166666666666663</v>
      </c>
      <c r="J1008" s="730"/>
      <c r="K1008" s="796"/>
      <c r="L1008" s="1"/>
      <c r="M1008" s="19"/>
      <c r="N1008" s="924"/>
      <c r="O1008" s="208"/>
      <c r="P1008" s="1043"/>
      <c r="Q1008" s="1039"/>
      <c r="R1008" s="1044"/>
      <c r="S1008" s="1039"/>
      <c r="T1008" s="555"/>
      <c r="U1008" s="545"/>
      <c r="V1008" s="555"/>
      <c r="W1008" s="156"/>
      <c r="Y1008" s="547"/>
    </row>
    <row r="1009" spans="1:25" ht="21.75" hidden="1" customHeight="1" x14ac:dyDescent="0.25">
      <c r="A1009" s="809">
        <v>420</v>
      </c>
      <c r="B1009" s="809"/>
      <c r="C1009" s="809" t="s">
        <v>3674</v>
      </c>
      <c r="D1009" s="809" t="s">
        <v>412</v>
      </c>
      <c r="E1009" s="1159" t="s">
        <v>2315</v>
      </c>
      <c r="F1009" s="810">
        <v>44511</v>
      </c>
      <c r="G1009" s="811">
        <v>0.45833333333333331</v>
      </c>
      <c r="H1009" s="810">
        <v>44514</v>
      </c>
      <c r="I1009" s="811">
        <v>0.45833333333333331</v>
      </c>
      <c r="J1009" s="730"/>
      <c r="K1009" s="769"/>
      <c r="L1009" s="809"/>
      <c r="N1009" s="940"/>
      <c r="O1009" s="938"/>
      <c r="Q1009" s="1120"/>
      <c r="R1009" s="1121"/>
      <c r="S1009" s="1120"/>
      <c r="T1009" s="670"/>
      <c r="V1009" s="670" t="s">
        <v>3549</v>
      </c>
      <c r="Y1009" s="531"/>
    </row>
    <row r="1010" spans="1:25" ht="18.75" customHeight="1" x14ac:dyDescent="0.25">
      <c r="A1010" s="186"/>
      <c r="B1010" s="186"/>
      <c r="C1010" s="186" t="s">
        <v>2649</v>
      </c>
      <c r="D1010" s="186" t="s">
        <v>2536</v>
      </c>
      <c r="E1010" s="1156" t="s">
        <v>335</v>
      </c>
      <c r="F1010" s="718">
        <v>44860</v>
      </c>
      <c r="G1010" s="719">
        <v>0.65625</v>
      </c>
      <c r="H1010" s="710">
        <v>44864</v>
      </c>
      <c r="I1010" s="711">
        <v>0.65625</v>
      </c>
      <c r="J1010" s="728" t="s">
        <v>2186</v>
      </c>
      <c r="K1010" s="710">
        <v>33206</v>
      </c>
      <c r="L1010" s="936">
        <v>6895174</v>
      </c>
      <c r="M1010" s="710">
        <v>39805</v>
      </c>
      <c r="N1010" s="734" t="s">
        <v>2650</v>
      </c>
      <c r="O1010" s="920">
        <v>40271</v>
      </c>
      <c r="P1010" s="892" t="s">
        <v>2651</v>
      </c>
      <c r="Q1010" s="884"/>
      <c r="R1010" s="1008"/>
      <c r="S1010" s="884"/>
      <c r="T1010" s="527"/>
      <c r="V1010" s="527"/>
      <c r="W1010" s="599"/>
      <c r="Y1010" s="531"/>
    </row>
    <row r="1011" spans="1:25" ht="22.5" hidden="1" customHeight="1" x14ac:dyDescent="0.25">
      <c r="A1011" s="809">
        <v>205</v>
      </c>
      <c r="B1011" s="809"/>
      <c r="C1011" s="809" t="s">
        <v>3601</v>
      </c>
      <c r="D1011" s="809" t="s">
        <v>412</v>
      </c>
      <c r="E1011" s="1159" t="s">
        <v>60</v>
      </c>
      <c r="F1011" s="810">
        <v>44614</v>
      </c>
      <c r="G1011" s="811">
        <v>0.58333333333333337</v>
      </c>
      <c r="H1011" s="810">
        <v>44615</v>
      </c>
      <c r="I1011" s="811">
        <v>0.58333333333333337</v>
      </c>
      <c r="J1011" s="730"/>
      <c r="K1011" s="769"/>
      <c r="L1011" s="809"/>
      <c r="N1011" s="940"/>
      <c r="O1011" s="938"/>
      <c r="P1011" s="1107"/>
      <c r="Q1011" s="1120"/>
      <c r="R1011" s="1121"/>
      <c r="S1011" s="1120"/>
      <c r="T1011" s="670"/>
      <c r="V1011" s="670"/>
    </row>
    <row r="1012" spans="1:25" s="546" customFormat="1" ht="22.5" hidden="1" customHeight="1" x14ac:dyDescent="0.25">
      <c r="A1012" s="4">
        <v>1917</v>
      </c>
      <c r="B1012" s="4"/>
      <c r="C1012" s="4" t="s">
        <v>2019</v>
      </c>
      <c r="D1012" s="4" t="s">
        <v>22</v>
      </c>
      <c r="E1012" s="1156" t="s">
        <v>364</v>
      </c>
      <c r="F1012" s="725">
        <v>44978</v>
      </c>
      <c r="G1012" s="720">
        <v>0.40625</v>
      </c>
      <c r="H1012" s="725">
        <v>44980</v>
      </c>
      <c r="I1012" s="720">
        <v>0.5</v>
      </c>
      <c r="J1012" s="728" t="s">
        <v>1798</v>
      </c>
      <c r="K1012" s="725">
        <v>31113</v>
      </c>
      <c r="L1012" s="929" t="s">
        <v>2020</v>
      </c>
      <c r="M1012" s="19">
        <v>44404</v>
      </c>
      <c r="N1012" s="931">
        <v>70338101392</v>
      </c>
      <c r="O1012" s="932">
        <v>39160</v>
      </c>
      <c r="P1012" s="892">
        <v>170</v>
      </c>
      <c r="Q1012" s="194"/>
      <c r="R1012" s="1033"/>
      <c r="S1012" s="194"/>
      <c r="T1012" s="563"/>
      <c r="U1012" s="545"/>
      <c r="V1012" s="588" t="s">
        <v>2021</v>
      </c>
      <c r="W1012" s="156"/>
    </row>
    <row r="1013" spans="1:25" s="546" customFormat="1" ht="18.75" customHeight="1" x14ac:dyDescent="0.25">
      <c r="A1013" s="1">
        <v>5723</v>
      </c>
      <c r="B1013" s="3"/>
      <c r="C1013" s="3" t="s">
        <v>28</v>
      </c>
      <c r="D1013" s="3" t="s">
        <v>152</v>
      </c>
      <c r="E1013" s="1159" t="s">
        <v>184</v>
      </c>
      <c r="F1013" s="714">
        <v>45618</v>
      </c>
      <c r="G1013" s="715">
        <v>0.41666666666666669</v>
      </c>
      <c r="H1013" s="714">
        <v>45621</v>
      </c>
      <c r="I1013" s="715">
        <v>0.41666666666666669</v>
      </c>
      <c r="J1013" s="755" t="s">
        <v>449</v>
      </c>
      <c r="K1013" s="21">
        <v>32308</v>
      </c>
      <c r="L1013" s="939" t="s">
        <v>31</v>
      </c>
      <c r="M1013" s="714">
        <v>45043</v>
      </c>
      <c r="N1013" s="714" t="s">
        <v>32</v>
      </c>
      <c r="O1013" s="938">
        <v>40388</v>
      </c>
      <c r="P1013" s="889" t="s">
        <v>4841</v>
      </c>
      <c r="Q1013" s="1058"/>
      <c r="R1013" s="1063"/>
      <c r="S1013" s="1058"/>
      <c r="T1013" s="627"/>
      <c r="U1013" s="617" t="s">
        <v>8093</v>
      </c>
      <c r="V1013" s="627" t="s">
        <v>4109</v>
      </c>
      <c r="W1013" s="648"/>
    </row>
    <row r="1014" spans="1:25" s="546" customFormat="1" ht="18.75" customHeight="1" x14ac:dyDescent="0.25">
      <c r="A1014" s="1">
        <v>3313</v>
      </c>
      <c r="B1014" s="3"/>
      <c r="C1014" s="3" t="s">
        <v>28</v>
      </c>
      <c r="D1014" s="3" t="s">
        <v>152</v>
      </c>
      <c r="E1014" s="1159" t="s">
        <v>153</v>
      </c>
      <c r="F1014" s="714">
        <v>45185</v>
      </c>
      <c r="G1014" s="715">
        <v>0.48958333333333331</v>
      </c>
      <c r="H1014" s="714">
        <v>45194</v>
      </c>
      <c r="I1014" s="715">
        <v>0.64583333333333337</v>
      </c>
      <c r="J1014" s="755" t="s">
        <v>4106</v>
      </c>
      <c r="K1014" s="21">
        <v>32308</v>
      </c>
      <c r="L1014" s="939" t="s">
        <v>31</v>
      </c>
      <c r="M1014" s="714">
        <v>45043</v>
      </c>
      <c r="N1014" s="714" t="s">
        <v>32</v>
      </c>
      <c r="O1014" s="938">
        <v>40388</v>
      </c>
      <c r="P1014" s="889" t="s">
        <v>4195</v>
      </c>
      <c r="Q1014" s="1058"/>
      <c r="R1014" s="1063"/>
      <c r="S1014" s="1058"/>
      <c r="T1014" s="627"/>
      <c r="U1014" s="617" t="s">
        <v>33</v>
      </c>
      <c r="V1014" s="627" t="s">
        <v>4109</v>
      </c>
      <c r="W1014" s="648"/>
    </row>
    <row r="1015" spans="1:25" s="546" customFormat="1" ht="18.75" customHeight="1" x14ac:dyDescent="0.25">
      <c r="A1015" s="1">
        <v>3169</v>
      </c>
      <c r="B1015" s="3"/>
      <c r="C1015" s="3" t="s">
        <v>28</v>
      </c>
      <c r="D1015" s="3" t="s">
        <v>29</v>
      </c>
      <c r="E1015" s="1159" t="s">
        <v>30</v>
      </c>
      <c r="F1015" s="714">
        <v>45165</v>
      </c>
      <c r="G1015" s="715">
        <v>0.54166666666666663</v>
      </c>
      <c r="H1015" s="714">
        <v>45185</v>
      </c>
      <c r="I1015" s="715">
        <v>0.48958333333333331</v>
      </c>
      <c r="J1015" s="755" t="s">
        <v>4107</v>
      </c>
      <c r="K1015" s="21">
        <v>32308</v>
      </c>
      <c r="L1015" s="939" t="s">
        <v>31</v>
      </c>
      <c r="M1015" s="714">
        <v>45043</v>
      </c>
      <c r="N1015" s="714" t="s">
        <v>32</v>
      </c>
      <c r="O1015" s="938">
        <v>40388</v>
      </c>
      <c r="P1015" s="889">
        <v>2000</v>
      </c>
      <c r="Q1015" s="1058"/>
      <c r="R1015" s="1063"/>
      <c r="S1015" s="1058"/>
      <c r="T1015" s="627"/>
      <c r="U1015" s="617" t="s">
        <v>33</v>
      </c>
      <c r="V1015" s="627" t="s">
        <v>4108</v>
      </c>
      <c r="W1015" s="648"/>
    </row>
    <row r="1016" spans="1:25" s="546" customFormat="1" ht="22.5" customHeight="1" x14ac:dyDescent="0.25">
      <c r="A1016" s="1">
        <v>830</v>
      </c>
      <c r="B1016" s="809"/>
      <c r="C1016" s="813" t="s">
        <v>28</v>
      </c>
      <c r="D1016" s="809" t="s">
        <v>35</v>
      </c>
      <c r="E1016" s="1159" t="s">
        <v>119</v>
      </c>
      <c r="F1016" s="810">
        <v>44684</v>
      </c>
      <c r="G1016" s="811">
        <v>0.41666666666666669</v>
      </c>
      <c r="H1016" s="810">
        <v>44699</v>
      </c>
      <c r="I1016" s="811">
        <v>0.41666666666666669</v>
      </c>
      <c r="J1016" s="755" t="s">
        <v>2494</v>
      </c>
      <c r="K1016" s="769"/>
      <c r="L1016" s="809">
        <v>6916290</v>
      </c>
      <c r="M1016" s="810">
        <v>39531</v>
      </c>
      <c r="N1016" s="810" t="s">
        <v>3469</v>
      </c>
      <c r="O1016" s="961">
        <v>44088</v>
      </c>
      <c r="P1016" s="889">
        <f>70*15</f>
        <v>1050</v>
      </c>
      <c r="Q1016" s="1120"/>
      <c r="R1016" s="1121"/>
      <c r="S1016" s="1120"/>
      <c r="T1016" s="670"/>
      <c r="U1016" s="617"/>
      <c r="V1016" s="670"/>
      <c r="W1016" s="648"/>
    </row>
    <row r="1017" spans="1:25" s="546" customFormat="1" ht="18.75" customHeight="1" x14ac:dyDescent="0.25">
      <c r="A1017" s="1267">
        <v>5573</v>
      </c>
      <c r="B1017" s="724" t="s">
        <v>7565</v>
      </c>
      <c r="C1017" s="20" t="s">
        <v>7566</v>
      </c>
      <c r="D1017" s="186" t="s">
        <v>235</v>
      </c>
      <c r="E1017" s="1156" t="s">
        <v>236</v>
      </c>
      <c r="F1017" s="710">
        <v>45593</v>
      </c>
      <c r="G1017" s="711">
        <v>0.46736111111111112</v>
      </c>
      <c r="H1017" s="710">
        <v>45599</v>
      </c>
      <c r="I1017" s="711">
        <v>0.58333333333333337</v>
      </c>
      <c r="J1017" s="728" t="s">
        <v>7621</v>
      </c>
      <c r="K1017" s="710">
        <v>36384</v>
      </c>
      <c r="L1017" s="734" t="s">
        <v>7567</v>
      </c>
      <c r="M1017" s="21">
        <v>45029</v>
      </c>
      <c r="N1017" s="734" t="s">
        <v>7568</v>
      </c>
      <c r="O1017" s="920">
        <v>43327</v>
      </c>
      <c r="P1017" s="892" t="s">
        <v>4816</v>
      </c>
      <c r="Q1017" s="884"/>
      <c r="R1017" s="1008"/>
      <c r="S1017" s="884"/>
      <c r="T1017" s="527"/>
      <c r="U1017" s="545" t="s">
        <v>7569</v>
      </c>
      <c r="V1017" s="550"/>
      <c r="W1017" s="156"/>
    </row>
    <row r="1018" spans="1:25" s="546" customFormat="1" ht="18.75" hidden="1" customHeight="1" x14ac:dyDescent="0.25">
      <c r="A1018" s="809">
        <v>430</v>
      </c>
      <c r="B1018" s="809">
        <v>28033273</v>
      </c>
      <c r="C1018" s="809" t="s">
        <v>3660</v>
      </c>
      <c r="D1018" s="809" t="s">
        <v>29</v>
      </c>
      <c r="E1018" s="1159" t="s">
        <v>30</v>
      </c>
      <c r="F1018" s="810">
        <v>44528</v>
      </c>
      <c r="G1018" s="811">
        <v>0.5</v>
      </c>
      <c r="H1018" s="810">
        <v>44535</v>
      </c>
      <c r="I1018" s="811">
        <v>0.625</v>
      </c>
      <c r="J1018" s="730"/>
      <c r="K1018" s="769"/>
      <c r="L1018" s="809"/>
      <c r="M1018" s="19"/>
      <c r="N1018" s="940"/>
      <c r="O1018" s="938"/>
      <c r="P1018" s="1142"/>
      <c r="Q1018" s="1120"/>
      <c r="R1018" s="1121"/>
      <c r="S1018" s="1120"/>
      <c r="T1018" s="670"/>
      <c r="U1018" s="545"/>
      <c r="V1018" s="670"/>
      <c r="W1018" s="156"/>
    </row>
    <row r="1019" spans="1:25" s="546" customFormat="1" ht="25.5" hidden="1" customHeight="1" x14ac:dyDescent="0.25">
      <c r="A1019" s="809">
        <v>558</v>
      </c>
      <c r="B1019" s="809"/>
      <c r="C1019" s="809" t="s">
        <v>3638</v>
      </c>
      <c r="D1019" s="809" t="s">
        <v>35</v>
      </c>
      <c r="E1019" s="1159" t="s">
        <v>313</v>
      </c>
      <c r="F1019" s="810">
        <v>44565</v>
      </c>
      <c r="G1019" s="811">
        <v>0.75</v>
      </c>
      <c r="H1019" s="810">
        <v>44570</v>
      </c>
      <c r="I1019" s="811">
        <v>0.79166666666666663</v>
      </c>
      <c r="J1019" s="730"/>
      <c r="K1019" s="769"/>
      <c r="L1019" s="809"/>
      <c r="M1019" s="19"/>
      <c r="N1019" s="940"/>
      <c r="O1019" s="938"/>
      <c r="P1019" s="1122"/>
      <c r="Q1019" s="1120"/>
      <c r="R1019" s="1121"/>
      <c r="S1019" s="1120"/>
      <c r="T1019" s="670"/>
      <c r="U1019" s="545"/>
      <c r="V1019" s="670" t="s">
        <v>3512</v>
      </c>
      <c r="W1019" s="156"/>
    </row>
    <row r="1020" spans="1:25" ht="37.5" customHeight="1" x14ac:dyDescent="0.25">
      <c r="A1020" s="186">
        <v>1179</v>
      </c>
      <c r="B1020" s="18"/>
      <c r="C1020" s="18" t="s">
        <v>3090</v>
      </c>
      <c r="D1020" s="186" t="s">
        <v>412</v>
      </c>
      <c r="E1020" s="1156" t="s">
        <v>342</v>
      </c>
      <c r="F1020" s="718">
        <v>44759</v>
      </c>
      <c r="G1020" s="719">
        <v>0.83333333333333337</v>
      </c>
      <c r="H1020" s="718">
        <v>44773</v>
      </c>
      <c r="I1020" s="719">
        <v>0.72916666666666663</v>
      </c>
      <c r="J1020" s="737" t="s">
        <v>2441</v>
      </c>
      <c r="K1020" s="720"/>
      <c r="L1020" s="18">
        <v>6925258</v>
      </c>
      <c r="M1020" s="21">
        <v>39847</v>
      </c>
      <c r="N1020" s="926" t="s">
        <v>3091</v>
      </c>
      <c r="O1020" s="927">
        <v>40397</v>
      </c>
      <c r="P1020" s="892">
        <v>1680</v>
      </c>
      <c r="Q1020" s="884"/>
      <c r="R1020" s="1008">
        <f>120*14</f>
        <v>1680</v>
      </c>
      <c r="S1020" s="884"/>
      <c r="T1020" s="527" t="s">
        <v>3092</v>
      </c>
      <c r="V1020" s="554"/>
    </row>
    <row r="1021" spans="1:25" ht="34.5" customHeight="1" x14ac:dyDescent="0.25">
      <c r="A1021" s="186">
        <v>4499</v>
      </c>
      <c r="B1021" s="186"/>
      <c r="C1021" s="186" t="s">
        <v>5978</v>
      </c>
      <c r="D1021" s="186" t="s">
        <v>29</v>
      </c>
      <c r="E1021" s="1156" t="s">
        <v>2624</v>
      </c>
      <c r="F1021" s="710">
        <v>45391</v>
      </c>
      <c r="G1021" s="711">
        <v>0.75</v>
      </c>
      <c r="H1021" s="710">
        <v>45396</v>
      </c>
      <c r="I1021" s="711">
        <v>0.75</v>
      </c>
      <c r="J1021" s="761" t="s">
        <v>336</v>
      </c>
      <c r="K1021" s="710">
        <v>38557</v>
      </c>
      <c r="L1021" s="734" t="s">
        <v>5979</v>
      </c>
      <c r="M1021" s="21">
        <v>42872</v>
      </c>
      <c r="N1021" s="934" t="s">
        <v>5980</v>
      </c>
      <c r="O1021" s="920">
        <v>45278</v>
      </c>
      <c r="P1021" s="898"/>
      <c r="Q1021" s="1022"/>
      <c r="R1021" s="1023"/>
      <c r="S1021" s="1022"/>
      <c r="T1021" s="569"/>
      <c r="U1021" s="551"/>
      <c r="V1021" s="544"/>
      <c r="W1021" s="128"/>
    </row>
    <row r="1022" spans="1:25" ht="32.25" customHeight="1" x14ac:dyDescent="0.25">
      <c r="A1022" s="4">
        <v>3193</v>
      </c>
      <c r="B1022" s="186">
        <v>55512621</v>
      </c>
      <c r="C1022" s="186" t="s">
        <v>3986</v>
      </c>
      <c r="D1022" s="186" t="s">
        <v>35</v>
      </c>
      <c r="E1022" s="1156" t="s">
        <v>119</v>
      </c>
      <c r="F1022" s="710">
        <v>45172</v>
      </c>
      <c r="G1022" s="711">
        <v>0.58333333333333337</v>
      </c>
      <c r="H1022" s="710">
        <v>45180</v>
      </c>
      <c r="I1022" s="711">
        <v>0.58333333333333337</v>
      </c>
      <c r="J1022" s="728" t="s">
        <v>113</v>
      </c>
      <c r="K1022" s="725">
        <v>27988</v>
      </c>
      <c r="L1022" s="929" t="s">
        <v>3987</v>
      </c>
      <c r="M1022" s="19">
        <v>40210</v>
      </c>
      <c r="N1022" s="929" t="s">
        <v>3988</v>
      </c>
      <c r="O1022" s="932">
        <v>41946</v>
      </c>
      <c r="P1022" s="892" t="s">
        <v>4066</v>
      </c>
      <c r="Q1022" s="196"/>
      <c r="R1022" s="1002"/>
      <c r="S1022" s="196"/>
      <c r="T1022" s="609"/>
      <c r="U1022" s="545" t="s">
        <v>3989</v>
      </c>
    </row>
    <row r="1023" spans="1:25" ht="52.5" customHeight="1" x14ac:dyDescent="0.25">
      <c r="A1023" s="4">
        <v>1729</v>
      </c>
      <c r="B1023" s="4"/>
      <c r="C1023" s="4" t="s">
        <v>2262</v>
      </c>
      <c r="D1023" s="4" t="s">
        <v>29</v>
      </c>
      <c r="E1023" s="1156" t="s">
        <v>30</v>
      </c>
      <c r="F1023" s="725">
        <v>44936</v>
      </c>
      <c r="G1023" s="720">
        <v>0.52083333333333337</v>
      </c>
      <c r="H1023" s="710">
        <v>44941</v>
      </c>
      <c r="I1023" s="720">
        <v>0.52083333333333337</v>
      </c>
      <c r="J1023" s="728" t="s">
        <v>2172</v>
      </c>
      <c r="K1023" s="725">
        <v>30358</v>
      </c>
      <c r="L1023" s="929">
        <v>14805885</v>
      </c>
      <c r="M1023" s="19">
        <v>43704</v>
      </c>
      <c r="N1023" s="931" t="s">
        <v>2263</v>
      </c>
      <c r="O1023" s="932">
        <v>39196</v>
      </c>
      <c r="P1023" s="898"/>
      <c r="Q1023" s="1022"/>
      <c r="R1023" s="1023"/>
      <c r="S1023" s="1022"/>
      <c r="T1023" s="568"/>
    </row>
    <row r="1024" spans="1:25" s="546" customFormat="1" ht="31.5" customHeight="1" x14ac:dyDescent="0.25">
      <c r="A1024" s="1228">
        <v>4831</v>
      </c>
      <c r="B1024" s="20"/>
      <c r="C1024" s="20" t="s">
        <v>6950</v>
      </c>
      <c r="D1024" s="20" t="s">
        <v>412</v>
      </c>
      <c r="E1024" s="1156" t="s">
        <v>389</v>
      </c>
      <c r="F1024" s="21">
        <v>45481</v>
      </c>
      <c r="G1024" s="722">
        <v>0.5</v>
      </c>
      <c r="H1024" s="21">
        <v>45501</v>
      </c>
      <c r="I1024" s="722">
        <v>0.73611111111111116</v>
      </c>
      <c r="J1024" s="726" t="s">
        <v>7128</v>
      </c>
      <c r="K1024" s="21">
        <v>30358</v>
      </c>
      <c r="L1024" s="721" t="s">
        <v>6951</v>
      </c>
      <c r="M1024" s="708">
        <v>43704</v>
      </c>
      <c r="N1024" s="21" t="s">
        <v>6952</v>
      </c>
      <c r="O1024" s="208">
        <v>39196</v>
      </c>
      <c r="P1024" s="1026"/>
      <c r="Q1024" s="1026"/>
      <c r="R1024" s="1027"/>
      <c r="S1024" s="1026"/>
      <c r="T1024" s="569"/>
      <c r="U1024" s="558" t="s">
        <v>6953</v>
      </c>
      <c r="V1024" s="544"/>
      <c r="W1024" s="128"/>
    </row>
    <row r="1025" spans="1:25" ht="21.75" customHeight="1" x14ac:dyDescent="0.25">
      <c r="A1025" s="186">
        <v>3350</v>
      </c>
      <c r="B1025" s="186">
        <v>52028092</v>
      </c>
      <c r="C1025" s="186" t="s">
        <v>4201</v>
      </c>
      <c r="D1025" s="186" t="s">
        <v>94</v>
      </c>
      <c r="E1025" s="1156" t="s">
        <v>389</v>
      </c>
      <c r="F1025" s="710">
        <v>45196</v>
      </c>
      <c r="G1025" s="711">
        <v>0.75</v>
      </c>
      <c r="H1025" s="710">
        <v>45201</v>
      </c>
      <c r="I1025" s="711">
        <v>0.75</v>
      </c>
      <c r="J1025" s="728" t="s">
        <v>336</v>
      </c>
      <c r="K1025" s="710">
        <v>31149</v>
      </c>
      <c r="L1025" s="734" t="s">
        <v>4202</v>
      </c>
      <c r="M1025" s="21">
        <v>39611</v>
      </c>
      <c r="N1025" s="734" t="s">
        <v>4203</v>
      </c>
      <c r="O1025" s="920">
        <v>38264</v>
      </c>
      <c r="P1025" s="892">
        <v>350</v>
      </c>
      <c r="Q1025" s="196"/>
      <c r="R1025" s="1002"/>
      <c r="S1025" s="196"/>
      <c r="T1025" s="579"/>
      <c r="U1025" s="545" t="s">
        <v>939</v>
      </c>
      <c r="V1025" s="544"/>
      <c r="Y1025" s="531"/>
    </row>
    <row r="1026" spans="1:25" ht="27" customHeight="1" x14ac:dyDescent="0.25">
      <c r="A1026" s="186">
        <v>4087</v>
      </c>
      <c r="B1026" s="186">
        <v>94064728</v>
      </c>
      <c r="C1026" s="186" t="s">
        <v>4039</v>
      </c>
      <c r="D1026" s="186" t="s">
        <v>4810</v>
      </c>
      <c r="E1026" s="1156" t="s">
        <v>422</v>
      </c>
      <c r="F1026" s="725">
        <v>45268</v>
      </c>
      <c r="G1026" s="720">
        <v>0.75</v>
      </c>
      <c r="H1026" s="725">
        <v>45269</v>
      </c>
      <c r="I1026" s="720">
        <v>0.75</v>
      </c>
      <c r="J1026" s="728" t="s">
        <v>797</v>
      </c>
      <c r="K1026" s="710">
        <v>30240</v>
      </c>
      <c r="L1026" s="734" t="s">
        <v>4040</v>
      </c>
      <c r="M1026" s="21">
        <v>43123</v>
      </c>
      <c r="N1026" s="734" t="s">
        <v>4041</v>
      </c>
      <c r="O1026" s="920">
        <v>37271</v>
      </c>
      <c r="P1026" s="892" t="s">
        <v>4811</v>
      </c>
      <c r="Q1026" s="196"/>
      <c r="R1026" s="1002"/>
      <c r="S1026" s="196"/>
      <c r="T1026" s="579"/>
      <c r="U1026" s="545" t="s">
        <v>903</v>
      </c>
      <c r="V1026" s="544"/>
      <c r="Y1026" s="531"/>
    </row>
    <row r="1027" spans="1:25" ht="18.75" customHeight="1" x14ac:dyDescent="0.25">
      <c r="A1027" s="186">
        <v>3209</v>
      </c>
      <c r="B1027" s="186"/>
      <c r="C1027" s="186" t="s">
        <v>4039</v>
      </c>
      <c r="D1027" s="186" t="s">
        <v>412</v>
      </c>
      <c r="E1027" s="1156" t="s">
        <v>358</v>
      </c>
      <c r="F1027" s="725">
        <v>45176</v>
      </c>
      <c r="G1027" s="720">
        <v>0.5</v>
      </c>
      <c r="H1027" s="725">
        <v>45177</v>
      </c>
      <c r="I1027" s="720">
        <v>0.5</v>
      </c>
      <c r="J1027" s="728" t="s">
        <v>797</v>
      </c>
      <c r="K1027" s="710">
        <v>30240</v>
      </c>
      <c r="L1027" s="734" t="s">
        <v>4040</v>
      </c>
      <c r="M1027" s="21">
        <v>43123</v>
      </c>
      <c r="N1027" s="734" t="s">
        <v>4041</v>
      </c>
      <c r="O1027" s="920">
        <v>37271</v>
      </c>
      <c r="P1027" s="892" t="s">
        <v>4067</v>
      </c>
      <c r="Q1027" s="196"/>
      <c r="R1027" s="1002"/>
      <c r="S1027" s="196"/>
      <c r="T1027" s="579"/>
      <c r="U1027" s="545" t="s">
        <v>903</v>
      </c>
      <c r="V1027" s="544"/>
      <c r="Y1027" s="531"/>
    </row>
    <row r="1028" spans="1:25" s="546" customFormat="1" ht="27" customHeight="1" x14ac:dyDescent="0.25">
      <c r="A1028" s="186">
        <v>3032</v>
      </c>
      <c r="B1028" s="18"/>
      <c r="C1028" s="18" t="s">
        <v>464</v>
      </c>
      <c r="D1028" s="18" t="s">
        <v>143</v>
      </c>
      <c r="E1028" s="1156" t="s">
        <v>871</v>
      </c>
      <c r="F1028" s="718">
        <v>45136</v>
      </c>
      <c r="G1028" s="719">
        <v>0.95833333333333337</v>
      </c>
      <c r="H1028" s="718">
        <v>45144</v>
      </c>
      <c r="I1028" s="719">
        <v>0.58333333333333337</v>
      </c>
      <c r="J1028" s="739" t="s">
        <v>113</v>
      </c>
      <c r="K1028" s="937">
        <v>35065</v>
      </c>
      <c r="L1028" s="928" t="s">
        <v>465</v>
      </c>
      <c r="M1028" s="718"/>
      <c r="N1028" s="928" t="s">
        <v>466</v>
      </c>
      <c r="O1028" s="927">
        <v>44392</v>
      </c>
      <c r="P1028" s="892">
        <v>1120</v>
      </c>
      <c r="Q1028" s="906"/>
      <c r="R1028" s="1032"/>
      <c r="S1028" s="884"/>
      <c r="T1028" s="527"/>
      <c r="U1028" s="545" t="s">
        <v>467</v>
      </c>
      <c r="V1028" s="554"/>
      <c r="W1028" s="156"/>
      <c r="Y1028" s="547"/>
    </row>
    <row r="1029" spans="1:25" s="546" customFormat="1" ht="18.75" customHeight="1" x14ac:dyDescent="0.25">
      <c r="A1029" s="18">
        <v>1032</v>
      </c>
      <c r="B1029" s="4"/>
      <c r="C1029" s="4" t="s">
        <v>3380</v>
      </c>
      <c r="D1029" s="4" t="s">
        <v>22</v>
      </c>
      <c r="E1029" s="1156" t="s">
        <v>23</v>
      </c>
      <c r="F1029" s="725">
        <v>44716</v>
      </c>
      <c r="G1029" s="744">
        <v>0.65625</v>
      </c>
      <c r="H1029" s="725">
        <v>44722</v>
      </c>
      <c r="I1029" s="744">
        <v>0.72569444444444453</v>
      </c>
      <c r="J1029" s="728" t="s">
        <v>2172</v>
      </c>
      <c r="K1029" s="744"/>
      <c r="L1029" s="4">
        <v>4170039</v>
      </c>
      <c r="M1029" s="19">
        <v>43895</v>
      </c>
      <c r="N1029" s="186" t="s">
        <v>3381</v>
      </c>
      <c r="O1029" s="920">
        <v>33157</v>
      </c>
      <c r="P1029" s="898"/>
      <c r="Q1029" s="1003"/>
      <c r="R1029" s="1004"/>
      <c r="S1029" s="1003"/>
      <c r="T1029" s="565"/>
      <c r="U1029" s="545"/>
      <c r="V1029" s="550"/>
      <c r="W1029" s="156"/>
    </row>
    <row r="1030" spans="1:25" ht="18.75" customHeight="1" x14ac:dyDescent="0.25">
      <c r="A1030" s="1245">
        <v>5461</v>
      </c>
      <c r="B1030" s="20"/>
      <c r="C1030" s="18" t="s">
        <v>7351</v>
      </c>
      <c r="D1030" s="20" t="s">
        <v>35</v>
      </c>
      <c r="E1030" s="1158" t="s">
        <v>298</v>
      </c>
      <c r="F1030" s="710">
        <v>45570</v>
      </c>
      <c r="G1030" s="711">
        <v>0.6875</v>
      </c>
      <c r="H1030" s="21">
        <v>45572</v>
      </c>
      <c r="I1030" s="729">
        <v>0.70833333333333337</v>
      </c>
      <c r="J1030" s="773" t="s">
        <v>330</v>
      </c>
      <c r="K1030" s="710">
        <v>27513</v>
      </c>
      <c r="L1030" s="734" t="s">
        <v>1380</v>
      </c>
      <c r="M1030" s="710">
        <v>42403</v>
      </c>
      <c r="N1030" s="734" t="s">
        <v>1381</v>
      </c>
      <c r="O1030" s="920">
        <v>37284</v>
      </c>
      <c r="P1030" s="1026"/>
      <c r="Q1030" s="1022"/>
      <c r="R1030" s="1023"/>
      <c r="S1030" s="1022"/>
      <c r="T1030" s="568"/>
      <c r="V1030" s="527"/>
    </row>
    <row r="1031" spans="1:25" s="546" customFormat="1" ht="18.75" customHeight="1" x14ac:dyDescent="0.3">
      <c r="A1031" s="4">
        <v>2184</v>
      </c>
      <c r="B1031" s="750"/>
      <c r="C1031" s="4" t="s">
        <v>1719</v>
      </c>
      <c r="D1031" s="4" t="s">
        <v>1720</v>
      </c>
      <c r="E1031" s="1156" t="s">
        <v>131</v>
      </c>
      <c r="F1031" s="725">
        <v>45004</v>
      </c>
      <c r="G1031" s="720">
        <v>0.77361111111111114</v>
      </c>
      <c r="H1031" s="725">
        <v>45007</v>
      </c>
      <c r="I1031" s="720">
        <v>0.77361111111111114</v>
      </c>
      <c r="J1031" s="728" t="s">
        <v>449</v>
      </c>
      <c r="K1031" s="710">
        <v>31241</v>
      </c>
      <c r="L1031" s="929" t="s">
        <v>1721</v>
      </c>
      <c r="M1031" s="21">
        <v>43532</v>
      </c>
      <c r="N1031" s="934" t="s">
        <v>1722</v>
      </c>
      <c r="O1031" s="920">
        <v>38147</v>
      </c>
      <c r="P1031" s="892">
        <v>240</v>
      </c>
      <c r="Q1031" s="196"/>
      <c r="R1031" s="1002"/>
      <c r="S1031" s="196"/>
      <c r="T1031" s="533" t="s">
        <v>1718</v>
      </c>
      <c r="U1031" s="551"/>
      <c r="V1031" s="588" t="s">
        <v>1723</v>
      </c>
      <c r="W1031" s="128"/>
    </row>
    <row r="1032" spans="1:25" s="546" customFormat="1" ht="18.75" customHeight="1" x14ac:dyDescent="0.25">
      <c r="A1032" s="4">
        <v>5815</v>
      </c>
      <c r="B1032" s="4"/>
      <c r="C1032" s="4" t="s">
        <v>7246</v>
      </c>
      <c r="D1032" s="4" t="s">
        <v>412</v>
      </c>
      <c r="E1032" s="1156" t="s">
        <v>358</v>
      </c>
      <c r="F1032" s="725">
        <v>45637</v>
      </c>
      <c r="G1032" s="720">
        <v>0.54166666666666663</v>
      </c>
      <c r="H1032" s="725">
        <v>45646</v>
      </c>
      <c r="I1032" s="720">
        <v>0.58333333333333337</v>
      </c>
      <c r="J1032" s="728" t="s">
        <v>622</v>
      </c>
      <c r="K1032" s="725">
        <v>26476</v>
      </c>
      <c r="L1032" s="929" t="s">
        <v>7247</v>
      </c>
      <c r="M1032" s="19"/>
      <c r="N1032" s="931" t="s">
        <v>7248</v>
      </c>
      <c r="O1032" s="932">
        <v>43629</v>
      </c>
      <c r="P1032" s="892" t="s">
        <v>4870</v>
      </c>
      <c r="Q1032" s="194"/>
      <c r="R1032" s="1424"/>
      <c r="S1032" s="1425"/>
      <c r="T1032" s="1426"/>
      <c r="U1032" s="545"/>
      <c r="V1032" s="555"/>
      <c r="W1032" s="599"/>
    </row>
    <row r="1033" spans="1:25" s="546" customFormat="1" ht="18.75" customHeight="1" x14ac:dyDescent="0.25">
      <c r="A1033" s="1267">
        <v>4980</v>
      </c>
      <c r="B1033" s="186"/>
      <c r="C1033" s="186" t="s">
        <v>7246</v>
      </c>
      <c r="D1033" s="186" t="s">
        <v>1443</v>
      </c>
      <c r="E1033" s="1156" t="s">
        <v>144</v>
      </c>
      <c r="F1033" s="710">
        <v>45509</v>
      </c>
      <c r="G1033" s="711">
        <v>0.43541666666666662</v>
      </c>
      <c r="H1033" s="710">
        <v>45519</v>
      </c>
      <c r="I1033" s="711">
        <v>0.58333333333333337</v>
      </c>
      <c r="J1033" s="743" t="s">
        <v>200</v>
      </c>
      <c r="K1033" s="19">
        <v>26476</v>
      </c>
      <c r="L1033" s="921" t="s">
        <v>7247</v>
      </c>
      <c r="M1033" s="19"/>
      <c r="N1033" s="923" t="s">
        <v>7248</v>
      </c>
      <c r="O1033" s="209">
        <v>43629</v>
      </c>
      <c r="P1033" s="892" t="s">
        <v>7275</v>
      </c>
      <c r="Q1033" s="1183"/>
      <c r="R1033" s="1002"/>
      <c r="S1033" s="196"/>
      <c r="T1033" s="544"/>
      <c r="U1033" s="545"/>
      <c r="V1033" s="550"/>
      <c r="W1033" s="156"/>
    </row>
    <row r="1034" spans="1:25" s="546" customFormat="1" ht="18.75" customHeight="1" x14ac:dyDescent="0.25">
      <c r="A1034" s="186">
        <v>4157</v>
      </c>
      <c r="B1034" s="186">
        <v>94744332</v>
      </c>
      <c r="C1034" s="186" t="s">
        <v>5403</v>
      </c>
      <c r="D1034" s="186" t="s">
        <v>235</v>
      </c>
      <c r="E1034" s="1156" t="s">
        <v>370</v>
      </c>
      <c r="F1034" s="710">
        <v>45331</v>
      </c>
      <c r="G1034" s="711">
        <v>0.6020833333333333</v>
      </c>
      <c r="H1034" s="710">
        <v>45333</v>
      </c>
      <c r="I1034" s="711">
        <v>0.6020833333333333</v>
      </c>
      <c r="J1034" s="728" t="s">
        <v>330</v>
      </c>
      <c r="K1034" s="725">
        <v>19303</v>
      </c>
      <c r="L1034" s="929" t="s">
        <v>5404</v>
      </c>
      <c r="M1034" s="19">
        <v>36981</v>
      </c>
      <c r="N1034" s="929" t="s">
        <v>5405</v>
      </c>
      <c r="O1034" s="932">
        <v>45173</v>
      </c>
      <c r="P1034" s="1019" t="s">
        <v>4863</v>
      </c>
      <c r="Q1034" s="1018" t="s">
        <v>5424</v>
      </c>
      <c r="R1034" s="1017"/>
      <c r="S1034" s="907"/>
      <c r="T1034" s="544"/>
      <c r="U1034" s="545" t="s">
        <v>5406</v>
      </c>
      <c r="V1034" s="544"/>
      <c r="W1034" s="156"/>
    </row>
    <row r="1035" spans="1:25" ht="31.5" customHeight="1" x14ac:dyDescent="0.25">
      <c r="A1035" s="186">
        <v>4259</v>
      </c>
      <c r="B1035" s="186">
        <v>21608073</v>
      </c>
      <c r="C1035" s="186" t="s">
        <v>5892</v>
      </c>
      <c r="D1035" s="186" t="s">
        <v>29</v>
      </c>
      <c r="E1035" s="1161" t="s">
        <v>205</v>
      </c>
      <c r="F1035" s="710">
        <v>45382</v>
      </c>
      <c r="G1035" s="711">
        <v>0.98611111111111116</v>
      </c>
      <c r="H1035" s="710">
        <v>45384</v>
      </c>
      <c r="I1035" s="711">
        <v>0.98611111111111116</v>
      </c>
      <c r="J1035" s="728" t="s">
        <v>330</v>
      </c>
      <c r="K1035" s="710">
        <v>31983</v>
      </c>
      <c r="L1035" s="734" t="s">
        <v>5893</v>
      </c>
      <c r="M1035" s="21">
        <v>39603</v>
      </c>
      <c r="N1035" s="734" t="s">
        <v>5894</v>
      </c>
      <c r="O1035" s="920">
        <v>38932</v>
      </c>
      <c r="P1035" s="892" t="s">
        <v>4863</v>
      </c>
      <c r="Q1035" s="884"/>
      <c r="R1035" s="1002"/>
      <c r="S1035" s="196"/>
      <c r="T1035" s="533"/>
      <c r="U1035" s="558" t="s">
        <v>5895</v>
      </c>
      <c r="V1035" s="527"/>
      <c r="W1035" s="128"/>
      <c r="Y1035" s="531"/>
    </row>
    <row r="1036" spans="1:25" ht="25.5" hidden="1" customHeight="1" x14ac:dyDescent="0.25">
      <c r="A1036" s="186">
        <v>3071</v>
      </c>
      <c r="B1036" s="18">
        <v>53536627</v>
      </c>
      <c r="C1036" s="18" t="s">
        <v>527</v>
      </c>
      <c r="D1036" s="18" t="s">
        <v>35</v>
      </c>
      <c r="E1036" s="1156" t="s">
        <v>261</v>
      </c>
      <c r="F1036" s="718">
        <v>45132</v>
      </c>
      <c r="G1036" s="719">
        <v>0.875</v>
      </c>
      <c r="H1036" s="718">
        <v>45137</v>
      </c>
      <c r="I1036" s="719">
        <v>0.875</v>
      </c>
      <c r="J1036" s="739" t="s">
        <v>336</v>
      </c>
      <c r="K1036" s="937">
        <v>25058</v>
      </c>
      <c r="L1036" s="928" t="s">
        <v>528</v>
      </c>
      <c r="M1036" s="718">
        <v>42767</v>
      </c>
      <c r="N1036" s="928"/>
      <c r="O1036" s="927"/>
      <c r="P1036" s="892">
        <f>130*5</f>
        <v>650</v>
      </c>
      <c r="Q1036" s="906"/>
      <c r="R1036" s="1032"/>
      <c r="S1036" s="884"/>
      <c r="T1036" s="527"/>
      <c r="U1036" s="545" t="s">
        <v>529</v>
      </c>
      <c r="V1036" s="554"/>
      <c r="Y1036" s="531"/>
    </row>
    <row r="1037" spans="1:25" ht="18.75" customHeight="1" x14ac:dyDescent="0.25">
      <c r="A1037" s="4">
        <v>2048</v>
      </c>
      <c r="B1037" s="4">
        <v>27513056</v>
      </c>
      <c r="C1037" s="4" t="s">
        <v>1908</v>
      </c>
      <c r="D1037" s="4" t="s">
        <v>35</v>
      </c>
      <c r="E1037" s="1156" t="s">
        <v>313</v>
      </c>
      <c r="F1037" s="725">
        <v>44985</v>
      </c>
      <c r="G1037" s="720">
        <v>0.64583333333333337</v>
      </c>
      <c r="H1037" s="725">
        <v>44989</v>
      </c>
      <c r="I1037" s="720">
        <v>0.5</v>
      </c>
      <c r="J1037" s="728" t="s">
        <v>1880</v>
      </c>
      <c r="K1037" s="725">
        <v>26856</v>
      </c>
      <c r="L1037" s="929" t="s">
        <v>1909</v>
      </c>
      <c r="M1037" s="19">
        <v>43675</v>
      </c>
      <c r="N1037" s="929" t="s">
        <v>1910</v>
      </c>
      <c r="O1037" s="932">
        <v>39139</v>
      </c>
      <c r="P1037" s="892">
        <v>350</v>
      </c>
      <c r="Q1037" s="196"/>
      <c r="R1037" s="1073"/>
      <c r="S1037" s="908"/>
      <c r="T1037" s="550"/>
      <c r="U1037" s="545" t="s">
        <v>1911</v>
      </c>
      <c r="W1037" s="599"/>
      <c r="Y1037" s="531"/>
    </row>
    <row r="1038" spans="1:25" ht="25.5" customHeight="1" x14ac:dyDescent="0.25">
      <c r="A1038" s="4">
        <v>3094</v>
      </c>
      <c r="B1038" s="1">
        <v>22152301</v>
      </c>
      <c r="C1038" s="186" t="s">
        <v>225</v>
      </c>
      <c r="D1038" s="186" t="s">
        <v>22</v>
      </c>
      <c r="E1038" s="1156" t="s">
        <v>161</v>
      </c>
      <c r="F1038" s="710">
        <v>45154</v>
      </c>
      <c r="G1038" s="720">
        <v>0.61805555555555558</v>
      </c>
      <c r="H1038" s="725">
        <v>45164</v>
      </c>
      <c r="I1038" s="720">
        <v>0.5625</v>
      </c>
      <c r="J1038" s="728" t="s">
        <v>200</v>
      </c>
      <c r="K1038" s="725">
        <v>37063</v>
      </c>
      <c r="L1038" s="929" t="s">
        <v>226</v>
      </c>
      <c r="M1038" s="19">
        <v>43480</v>
      </c>
      <c r="N1038" s="929" t="s">
        <v>227</v>
      </c>
      <c r="O1038" s="932">
        <v>44424</v>
      </c>
      <c r="P1038" s="892" t="s">
        <v>228</v>
      </c>
      <c r="T1038" s="609"/>
      <c r="U1038" s="545" t="s">
        <v>229</v>
      </c>
      <c r="Y1038" s="531"/>
    </row>
    <row r="1039" spans="1:25" ht="27" customHeight="1" x14ac:dyDescent="0.25">
      <c r="A1039" s="735">
        <v>5542</v>
      </c>
      <c r="B1039" s="775"/>
      <c r="C1039" s="735" t="s">
        <v>7473</v>
      </c>
      <c r="D1039" s="735" t="s">
        <v>35</v>
      </c>
      <c r="E1039" s="1156" t="s">
        <v>171</v>
      </c>
      <c r="F1039" s="747">
        <v>45583</v>
      </c>
      <c r="G1039" s="748">
        <v>0.57986111111111116</v>
      </c>
      <c r="H1039" s="747">
        <v>45590</v>
      </c>
      <c r="I1039" s="748">
        <v>0.28472222222222221</v>
      </c>
      <c r="J1039" s="749" t="s">
        <v>85</v>
      </c>
      <c r="K1039" s="741">
        <v>25467</v>
      </c>
      <c r="L1039" s="775" t="s">
        <v>7474</v>
      </c>
      <c r="M1039" s="741">
        <v>40796</v>
      </c>
      <c r="N1039" s="933" t="s">
        <v>7475</v>
      </c>
      <c r="O1039" s="930">
        <v>45187</v>
      </c>
      <c r="P1039" s="912" t="s">
        <v>7545</v>
      </c>
      <c r="Q1039" s="881"/>
      <c r="R1039" s="1037"/>
      <c r="S1039" s="881"/>
      <c r="T1039" s="541"/>
      <c r="U1039" s="593" t="s">
        <v>7479</v>
      </c>
      <c r="V1039" s="637"/>
      <c r="W1039" s="594"/>
      <c r="Y1039" s="531"/>
    </row>
    <row r="1040" spans="1:25" ht="27" customHeight="1" x14ac:dyDescent="0.25">
      <c r="A1040" s="1267">
        <v>5500</v>
      </c>
      <c r="B1040" s="186">
        <v>54044066</v>
      </c>
      <c r="C1040" s="186" t="s">
        <v>7434</v>
      </c>
      <c r="D1040" s="186" t="s">
        <v>292</v>
      </c>
      <c r="E1040" s="1156" t="s">
        <v>5458</v>
      </c>
      <c r="F1040" s="710">
        <v>45579</v>
      </c>
      <c r="G1040" s="711">
        <v>0.47916666666666669</v>
      </c>
      <c r="H1040" s="710">
        <v>45583</v>
      </c>
      <c r="I1040" s="711">
        <v>0.47916666666666669</v>
      </c>
      <c r="J1040" s="728" t="s">
        <v>162</v>
      </c>
      <c r="K1040" s="710">
        <v>26276</v>
      </c>
      <c r="L1040" s="734" t="s">
        <v>7436</v>
      </c>
      <c r="M1040" s="21">
        <v>40448</v>
      </c>
      <c r="N1040" s="734" t="s">
        <v>7437</v>
      </c>
      <c r="O1040" s="920">
        <v>42594</v>
      </c>
      <c r="P1040" s="1019" t="s">
        <v>4813</v>
      </c>
      <c r="Q1040" s="1007"/>
      <c r="R1040" s="1017"/>
      <c r="S1040" s="196" t="s">
        <v>116</v>
      </c>
      <c r="T1040" s="579"/>
      <c r="U1040" s="551" t="s">
        <v>7440</v>
      </c>
      <c r="V1040" s="544"/>
      <c r="W1040" s="128"/>
      <c r="Y1040" s="531"/>
    </row>
    <row r="1041" spans="1:25" s="546" customFormat="1" ht="27" customHeight="1" x14ac:dyDescent="0.25">
      <c r="A1041" s="186">
        <v>5629</v>
      </c>
      <c r="B1041" s="186"/>
      <c r="C1041" s="186" t="s">
        <v>4506</v>
      </c>
      <c r="D1041" s="186" t="s">
        <v>35</v>
      </c>
      <c r="E1041" s="1156" t="s">
        <v>112</v>
      </c>
      <c r="F1041" s="710">
        <v>45600</v>
      </c>
      <c r="G1041" s="711">
        <v>0.95833333333333337</v>
      </c>
      <c r="H1041" s="710">
        <v>45605</v>
      </c>
      <c r="I1041" s="711">
        <v>0.41666666666666669</v>
      </c>
      <c r="J1041" s="728" t="s">
        <v>336</v>
      </c>
      <c r="K1041" s="710">
        <v>26540</v>
      </c>
      <c r="L1041" s="734" t="s">
        <v>4507</v>
      </c>
      <c r="M1041" s="21">
        <v>39052</v>
      </c>
      <c r="N1041" s="734" t="s">
        <v>4508</v>
      </c>
      <c r="O1041" s="920">
        <v>39504</v>
      </c>
      <c r="P1041" s="892" t="s">
        <v>5051</v>
      </c>
      <c r="Q1041" s="196"/>
      <c r="R1041" s="1002"/>
      <c r="S1041" s="196"/>
      <c r="T1041" s="544" t="s">
        <v>7631</v>
      </c>
      <c r="U1041" s="545" t="s">
        <v>5851</v>
      </c>
      <c r="V1041" s="544"/>
      <c r="W1041" s="156"/>
      <c r="Y1041" s="547"/>
    </row>
    <row r="1042" spans="1:25" s="546" customFormat="1" ht="27" customHeight="1" x14ac:dyDescent="0.25">
      <c r="A1042" s="186">
        <v>5538</v>
      </c>
      <c r="B1042" s="186"/>
      <c r="C1042" s="186" t="s">
        <v>4506</v>
      </c>
      <c r="D1042" s="186" t="s">
        <v>7008</v>
      </c>
      <c r="E1042" s="1156" t="s">
        <v>7009</v>
      </c>
      <c r="F1042" s="710">
        <v>45582</v>
      </c>
      <c r="G1042" s="711">
        <v>0.47916666666666669</v>
      </c>
      <c r="H1042" s="710">
        <v>45600</v>
      </c>
      <c r="I1042" s="711">
        <v>0.20833333333333334</v>
      </c>
      <c r="J1042" s="728" t="s">
        <v>314</v>
      </c>
      <c r="K1042" s="710">
        <v>26540</v>
      </c>
      <c r="L1042" s="734" t="s">
        <v>4507</v>
      </c>
      <c r="M1042" s="21">
        <v>39052</v>
      </c>
      <c r="N1042" s="734" t="s">
        <v>4508</v>
      </c>
      <c r="O1042" s="920">
        <v>39504</v>
      </c>
      <c r="P1042" s="892" t="s">
        <v>7623</v>
      </c>
      <c r="Q1042" s="196"/>
      <c r="R1042" s="1002"/>
      <c r="S1042" s="196"/>
      <c r="T1042" s="544"/>
      <c r="U1042" s="545" t="s">
        <v>5851</v>
      </c>
      <c r="V1042" s="544"/>
      <c r="W1042" s="156"/>
      <c r="Y1042" s="547"/>
    </row>
    <row r="1043" spans="1:25" s="546" customFormat="1" ht="27" customHeight="1" x14ac:dyDescent="0.25">
      <c r="A1043" s="186">
        <v>4469</v>
      </c>
      <c r="B1043" s="186"/>
      <c r="C1043" s="186" t="s">
        <v>4506</v>
      </c>
      <c r="D1043" s="186" t="s">
        <v>5850</v>
      </c>
      <c r="E1043" s="1156" t="s">
        <v>95</v>
      </c>
      <c r="F1043" s="710">
        <v>45379</v>
      </c>
      <c r="G1043" s="711">
        <v>0.5</v>
      </c>
      <c r="H1043" s="710">
        <v>45382</v>
      </c>
      <c r="I1043" s="711">
        <v>0.83333333333333337</v>
      </c>
      <c r="J1043" s="728" t="s">
        <v>709</v>
      </c>
      <c r="K1043" s="710">
        <v>26540</v>
      </c>
      <c r="L1043" s="734" t="s">
        <v>4507</v>
      </c>
      <c r="M1043" s="21">
        <v>39052</v>
      </c>
      <c r="N1043" s="734" t="s">
        <v>4508</v>
      </c>
      <c r="O1043" s="920">
        <v>39504</v>
      </c>
      <c r="P1043" s="892" t="s">
        <v>5069</v>
      </c>
      <c r="Q1043" s="196"/>
      <c r="R1043" s="1002"/>
      <c r="S1043" s="196"/>
      <c r="T1043" s="544"/>
      <c r="U1043" s="545" t="s">
        <v>5851</v>
      </c>
      <c r="V1043" s="544"/>
      <c r="W1043" s="156"/>
      <c r="Y1043" s="547"/>
    </row>
    <row r="1044" spans="1:25" s="546" customFormat="1" ht="27" customHeight="1" x14ac:dyDescent="0.25">
      <c r="A1044" s="186">
        <v>3877</v>
      </c>
      <c r="B1044" s="186"/>
      <c r="C1044" s="186" t="s">
        <v>4506</v>
      </c>
      <c r="D1044" s="186" t="s">
        <v>412</v>
      </c>
      <c r="E1044" s="1156" t="s">
        <v>335</v>
      </c>
      <c r="F1044" s="710">
        <v>45323</v>
      </c>
      <c r="G1044" s="711">
        <v>0.83333333333333337</v>
      </c>
      <c r="H1044" s="710">
        <v>45329</v>
      </c>
      <c r="I1044" s="711">
        <v>0.58333333333333337</v>
      </c>
      <c r="J1044" s="728" t="s">
        <v>864</v>
      </c>
      <c r="K1044" s="710">
        <v>26540</v>
      </c>
      <c r="L1044" s="734" t="s">
        <v>4507</v>
      </c>
      <c r="M1044" s="21"/>
      <c r="N1044" s="734" t="s">
        <v>4508</v>
      </c>
      <c r="O1044" s="920">
        <v>39504</v>
      </c>
      <c r="P1044" s="892" t="s">
        <v>5378</v>
      </c>
      <c r="Q1044" s="196"/>
      <c r="R1044" s="1017"/>
      <c r="S1044" s="196"/>
      <c r="T1044" s="544"/>
      <c r="U1044" s="545"/>
      <c r="V1044" s="544"/>
      <c r="W1044" s="156"/>
      <c r="Y1044" s="547"/>
    </row>
    <row r="1045" spans="1:25" s="546" customFormat="1" ht="27" customHeight="1" x14ac:dyDescent="0.25">
      <c r="A1045" s="186">
        <v>3767</v>
      </c>
      <c r="B1045" s="186"/>
      <c r="C1045" s="186" t="s">
        <v>4506</v>
      </c>
      <c r="D1045" s="186" t="s">
        <v>193</v>
      </c>
      <c r="E1045" s="1156" t="s">
        <v>351</v>
      </c>
      <c r="F1045" s="710">
        <v>45252</v>
      </c>
      <c r="G1045" s="711">
        <v>0.83333333333333337</v>
      </c>
      <c r="H1045" s="710">
        <v>45263</v>
      </c>
      <c r="I1045" s="711">
        <v>0.29166666666666669</v>
      </c>
      <c r="J1045" s="728" t="s">
        <v>430</v>
      </c>
      <c r="K1045" s="710">
        <v>26540</v>
      </c>
      <c r="L1045" s="734" t="s">
        <v>4507</v>
      </c>
      <c r="M1045" s="21"/>
      <c r="N1045" s="734" t="s">
        <v>4508</v>
      </c>
      <c r="O1045" s="920">
        <v>39504</v>
      </c>
      <c r="P1045" s="892" t="s">
        <v>4791</v>
      </c>
      <c r="Q1045" s="196"/>
      <c r="R1045" s="1002"/>
      <c r="S1045" s="196"/>
      <c r="T1045" s="588" t="s">
        <v>4748</v>
      </c>
      <c r="U1045" s="545"/>
      <c r="V1045" s="544"/>
      <c r="W1045" s="156"/>
      <c r="Y1045" s="547"/>
    </row>
    <row r="1046" spans="1:25" s="546" customFormat="1" ht="27" customHeight="1" x14ac:dyDescent="0.25">
      <c r="A1046" s="186">
        <v>3601</v>
      </c>
      <c r="B1046" s="186"/>
      <c r="C1046" s="186" t="s">
        <v>4506</v>
      </c>
      <c r="D1046" s="186" t="s">
        <v>4365</v>
      </c>
      <c r="E1046" s="1156" t="s">
        <v>4366</v>
      </c>
      <c r="F1046" s="710">
        <v>45225</v>
      </c>
      <c r="G1046" s="711">
        <v>0.47916666666666669</v>
      </c>
      <c r="H1046" s="710">
        <v>45230</v>
      </c>
      <c r="I1046" s="711">
        <v>0.54166666666666663</v>
      </c>
      <c r="J1046" s="728" t="s">
        <v>336</v>
      </c>
      <c r="K1046" s="710">
        <v>26540</v>
      </c>
      <c r="L1046" s="734" t="s">
        <v>4507</v>
      </c>
      <c r="M1046" s="21"/>
      <c r="N1046" s="734" t="s">
        <v>4508</v>
      </c>
      <c r="O1046" s="920">
        <v>39504</v>
      </c>
      <c r="P1046" s="892">
        <v>400</v>
      </c>
      <c r="Q1046" s="196"/>
      <c r="R1046" s="1002"/>
      <c r="S1046" s="196"/>
      <c r="T1046" s="606" t="s">
        <v>4509</v>
      </c>
      <c r="U1046" s="545"/>
      <c r="V1046" s="544"/>
      <c r="W1046" s="156"/>
      <c r="Y1046" s="547"/>
    </row>
    <row r="1047" spans="1:25" s="546" customFormat="1" ht="27" customHeight="1" x14ac:dyDescent="0.25">
      <c r="A1047" s="1267">
        <v>5349</v>
      </c>
      <c r="B1047" s="4"/>
      <c r="C1047" s="4" t="s">
        <v>1204</v>
      </c>
      <c r="D1047" s="4" t="s">
        <v>35</v>
      </c>
      <c r="E1047" s="1156" t="s">
        <v>69</v>
      </c>
      <c r="F1047" s="725">
        <v>45562</v>
      </c>
      <c r="G1047" s="720">
        <v>0.44097222222222227</v>
      </c>
      <c r="H1047" s="725">
        <v>45565</v>
      </c>
      <c r="I1047" s="720">
        <v>0.58333333333333337</v>
      </c>
      <c r="J1047" s="728" t="s">
        <v>449</v>
      </c>
      <c r="K1047" s="725">
        <v>31592</v>
      </c>
      <c r="L1047" s="929" t="s">
        <v>1205</v>
      </c>
      <c r="M1047" s="725">
        <v>41607</v>
      </c>
      <c r="N1047" s="929" t="s">
        <v>1206</v>
      </c>
      <c r="O1047" s="932">
        <v>44620</v>
      </c>
      <c r="P1047" s="892" t="s">
        <v>4854</v>
      </c>
      <c r="Q1047" s="908"/>
      <c r="R1047" s="1008"/>
      <c r="S1047" s="884"/>
      <c r="T1047" s="527"/>
      <c r="U1047" s="545" t="s">
        <v>8130</v>
      </c>
      <c r="V1047" s="550" t="s">
        <v>1207</v>
      </c>
      <c r="W1047" s="156"/>
      <c r="Y1047" s="547"/>
    </row>
    <row r="1048" spans="1:25" s="546" customFormat="1" ht="27" customHeight="1" x14ac:dyDescent="0.25">
      <c r="A1048" s="4">
        <v>2460</v>
      </c>
      <c r="B1048" s="4"/>
      <c r="C1048" s="4" t="s">
        <v>1204</v>
      </c>
      <c r="D1048" s="4" t="s">
        <v>193</v>
      </c>
      <c r="E1048" s="1156" t="s">
        <v>23</v>
      </c>
      <c r="F1048" s="725">
        <v>45063</v>
      </c>
      <c r="G1048" s="720">
        <v>0.39583333333333331</v>
      </c>
      <c r="H1048" s="725">
        <v>45070</v>
      </c>
      <c r="I1048" s="720">
        <v>0.47916666666666669</v>
      </c>
      <c r="J1048" s="728" t="s">
        <v>85</v>
      </c>
      <c r="K1048" s="725">
        <v>31592</v>
      </c>
      <c r="L1048" s="929" t="s">
        <v>1205</v>
      </c>
      <c r="M1048" s="725">
        <v>41607</v>
      </c>
      <c r="N1048" s="929" t="s">
        <v>1206</v>
      </c>
      <c r="O1048" s="932">
        <v>44620</v>
      </c>
      <c r="P1048" s="892" t="s">
        <v>1209</v>
      </c>
      <c r="Q1048" s="908"/>
      <c r="R1048" s="1011"/>
      <c r="S1048" s="908">
        <v>80784</v>
      </c>
      <c r="T1048" s="549" t="s">
        <v>1208</v>
      </c>
      <c r="U1048" s="545"/>
      <c r="V1048" s="550" t="s">
        <v>1207</v>
      </c>
      <c r="W1048" s="156"/>
      <c r="Y1048" s="547"/>
    </row>
    <row r="1049" spans="1:25" ht="18.75" hidden="1" customHeight="1" x14ac:dyDescent="0.25">
      <c r="A1049" s="1">
        <v>420</v>
      </c>
      <c r="B1049" s="1"/>
      <c r="C1049" s="1" t="s">
        <v>3675</v>
      </c>
      <c r="D1049" s="1" t="s">
        <v>412</v>
      </c>
      <c r="E1049" s="1158" t="s">
        <v>2315</v>
      </c>
      <c r="F1049" s="19">
        <v>44511</v>
      </c>
      <c r="G1049" s="796">
        <v>0.45833333333333331</v>
      </c>
      <c r="H1049" s="19">
        <v>44514</v>
      </c>
      <c r="I1049" s="796">
        <v>0.45833333333333331</v>
      </c>
      <c r="J1049" s="730"/>
      <c r="K1049" s="796"/>
      <c r="L1049" s="1"/>
      <c r="N1049" s="924"/>
      <c r="O1049" s="208"/>
      <c r="P1049" s="1119"/>
      <c r="Q1049" s="1039"/>
      <c r="R1049" s="1044"/>
      <c r="S1049" s="1039"/>
      <c r="T1049" s="555"/>
      <c r="V1049" s="555" t="s">
        <v>3512</v>
      </c>
      <c r="Y1049" s="531"/>
    </row>
    <row r="1050" spans="1:25" s="546" customFormat="1" ht="27" hidden="1" customHeight="1" x14ac:dyDescent="0.25">
      <c r="A1050" s="3">
        <v>608</v>
      </c>
      <c r="B1050" s="1"/>
      <c r="C1050" s="1" t="s">
        <v>3615</v>
      </c>
      <c r="D1050" s="1" t="s">
        <v>412</v>
      </c>
      <c r="E1050" s="1158" t="s">
        <v>60</v>
      </c>
      <c r="F1050" s="19">
        <v>44599</v>
      </c>
      <c r="G1050" s="796">
        <v>0.66666666666666663</v>
      </c>
      <c r="H1050" s="19">
        <v>44604</v>
      </c>
      <c r="I1050" s="796">
        <v>0.66666666666666663</v>
      </c>
      <c r="J1050" s="730"/>
      <c r="K1050" s="796"/>
      <c r="L1050" s="1"/>
      <c r="M1050" s="19"/>
      <c r="N1050" s="924"/>
      <c r="O1050" s="208"/>
      <c r="P1050" s="1122"/>
      <c r="Q1050" s="1039"/>
      <c r="R1050" s="1044"/>
      <c r="S1050" s="1039"/>
      <c r="T1050" s="555"/>
      <c r="U1050" s="545"/>
      <c r="V1050" s="555" t="s">
        <v>3512</v>
      </c>
      <c r="W1050" s="156"/>
      <c r="Y1050" s="547"/>
    </row>
    <row r="1051" spans="1:25" s="546" customFormat="1" ht="27" customHeight="1" x14ac:dyDescent="0.25">
      <c r="A1051" s="1267">
        <v>5327</v>
      </c>
      <c r="B1051" s="186"/>
      <c r="C1051" s="186" t="s">
        <v>5223</v>
      </c>
      <c r="D1051" s="186" t="s">
        <v>137</v>
      </c>
      <c r="E1051" s="1156" t="s">
        <v>5458</v>
      </c>
      <c r="F1051" s="710">
        <v>45556</v>
      </c>
      <c r="G1051" s="711">
        <v>0.59722222222222221</v>
      </c>
      <c r="H1051" s="710">
        <v>45558</v>
      </c>
      <c r="I1051" s="711">
        <v>0.59722222222222221</v>
      </c>
      <c r="J1051" s="728" t="s">
        <v>330</v>
      </c>
      <c r="K1051" s="710">
        <v>34512</v>
      </c>
      <c r="L1051" s="734" t="s">
        <v>5224</v>
      </c>
      <c r="M1051" s="21">
        <v>42993</v>
      </c>
      <c r="N1051" s="734" t="s">
        <v>5225</v>
      </c>
      <c r="O1051" s="920">
        <v>44925</v>
      </c>
      <c r="P1051" s="892" t="s">
        <v>5069</v>
      </c>
      <c r="Q1051" s="196"/>
      <c r="R1051" s="1002"/>
      <c r="S1051" s="196"/>
      <c r="T1051" s="581"/>
      <c r="U1051" s="545" t="s">
        <v>6150</v>
      </c>
      <c r="V1051" s="622" t="s">
        <v>6551</v>
      </c>
      <c r="W1051" s="156"/>
      <c r="Y1051" s="547"/>
    </row>
    <row r="1052" spans="1:25" ht="31.5" customHeight="1" x14ac:dyDescent="0.25">
      <c r="A1052" s="1267">
        <v>6071</v>
      </c>
      <c r="B1052" s="186"/>
      <c r="C1052" s="186" t="s">
        <v>5223</v>
      </c>
      <c r="D1052" s="186" t="s">
        <v>35</v>
      </c>
      <c r="E1052" s="1156" t="s">
        <v>36</v>
      </c>
      <c r="F1052" s="710">
        <v>45450</v>
      </c>
      <c r="G1052" s="711">
        <v>0.79166666666666663</v>
      </c>
      <c r="H1052" s="710">
        <v>45455</v>
      </c>
      <c r="I1052" s="711">
        <v>0.79166666666666663</v>
      </c>
      <c r="J1052" s="728" t="s">
        <v>277</v>
      </c>
      <c r="K1052" s="710">
        <v>34512</v>
      </c>
      <c r="L1052" s="734" t="s">
        <v>5224</v>
      </c>
      <c r="M1052" s="21">
        <v>42993</v>
      </c>
      <c r="N1052" s="734" t="s">
        <v>5225</v>
      </c>
      <c r="O1052" s="920">
        <v>44925</v>
      </c>
      <c r="P1052" s="892" t="s">
        <v>7203</v>
      </c>
      <c r="Q1052" s="196"/>
      <c r="R1052" s="1002"/>
      <c r="S1052" s="196"/>
      <c r="T1052" s="581"/>
      <c r="U1052" s="545" t="s">
        <v>5226</v>
      </c>
      <c r="V1052" s="544"/>
      <c r="Y1052" s="546"/>
    </row>
    <row r="1053" spans="1:25" s="546" customFormat="1" ht="18.75" customHeight="1" x14ac:dyDescent="0.25">
      <c r="A1053" s="186">
        <v>4045</v>
      </c>
      <c r="B1053" s="186"/>
      <c r="C1053" s="186" t="s">
        <v>5223</v>
      </c>
      <c r="D1053" s="186" t="s">
        <v>22</v>
      </c>
      <c r="E1053" s="1156" t="s">
        <v>364</v>
      </c>
      <c r="F1053" s="710">
        <v>45311</v>
      </c>
      <c r="G1053" s="711">
        <v>0.41666666666666669</v>
      </c>
      <c r="H1053" s="710">
        <v>45313</v>
      </c>
      <c r="I1053" s="711">
        <v>0.41666666666666669</v>
      </c>
      <c r="J1053" s="728" t="s">
        <v>330</v>
      </c>
      <c r="K1053" s="710">
        <v>34512</v>
      </c>
      <c r="L1053" s="734" t="s">
        <v>5224</v>
      </c>
      <c r="M1053" s="21">
        <v>42993</v>
      </c>
      <c r="N1053" s="734" t="s">
        <v>5225</v>
      </c>
      <c r="O1053" s="920">
        <v>44925</v>
      </c>
      <c r="P1053" s="892" t="s">
        <v>5255</v>
      </c>
      <c r="Q1053" s="196"/>
      <c r="R1053" s="1002"/>
      <c r="S1053" s="196"/>
      <c r="T1053" s="581"/>
      <c r="U1053" s="545" t="s">
        <v>5226</v>
      </c>
      <c r="V1053" s="544"/>
      <c r="W1053" s="156"/>
    </row>
    <row r="1054" spans="1:25" s="546" customFormat="1" ht="18.75" hidden="1" customHeight="1" x14ac:dyDescent="0.25">
      <c r="A1054" s="1267">
        <v>5333</v>
      </c>
      <c r="B1054" s="4"/>
      <c r="C1054" s="186" t="s">
        <v>8062</v>
      </c>
      <c r="D1054" s="186" t="s">
        <v>137</v>
      </c>
      <c r="E1054" s="1156" t="s">
        <v>138</v>
      </c>
      <c r="F1054" s="710">
        <v>45557</v>
      </c>
      <c r="G1054" s="711">
        <v>0.83333333333333337</v>
      </c>
      <c r="H1054" s="710">
        <v>45560</v>
      </c>
      <c r="I1054" s="711">
        <v>0.5625</v>
      </c>
      <c r="J1054" s="713" t="s">
        <v>449</v>
      </c>
      <c r="K1054" s="725">
        <v>25040</v>
      </c>
      <c r="L1054" s="929" t="s">
        <v>8063</v>
      </c>
      <c r="M1054" s="19">
        <v>39494</v>
      </c>
      <c r="N1054" s="929"/>
      <c r="O1054" s="932"/>
      <c r="P1054" s="1026"/>
      <c r="Q1054" s="1003"/>
      <c r="R1054" s="1023"/>
      <c r="S1054" s="586"/>
      <c r="T1054" s="586"/>
      <c r="U1054" s="545"/>
      <c r="V1054" s="544"/>
      <c r="W1054" s="156"/>
    </row>
    <row r="1055" spans="1:25" s="546" customFormat="1" ht="18.75" customHeight="1" x14ac:dyDescent="0.25">
      <c r="A1055" s="186">
        <v>1650</v>
      </c>
      <c r="B1055" s="186"/>
      <c r="C1055" s="186" t="s">
        <v>2400</v>
      </c>
      <c r="D1055" s="186" t="s">
        <v>412</v>
      </c>
      <c r="E1055" s="1156" t="s">
        <v>243</v>
      </c>
      <c r="F1055" s="710">
        <v>44916</v>
      </c>
      <c r="G1055" s="711">
        <v>0.65138888888888891</v>
      </c>
      <c r="H1055" s="710">
        <v>44919</v>
      </c>
      <c r="I1055" s="711">
        <v>0.65138888888888891</v>
      </c>
      <c r="J1055" s="728" t="s">
        <v>1902</v>
      </c>
      <c r="K1055" s="710">
        <v>24896</v>
      </c>
      <c r="L1055" s="929">
        <v>4179094</v>
      </c>
      <c r="M1055" s="21">
        <v>44553</v>
      </c>
      <c r="N1055" s="934" t="s">
        <v>1037</v>
      </c>
      <c r="O1055" s="920">
        <v>41779</v>
      </c>
      <c r="P1055" s="892">
        <v>200</v>
      </c>
      <c r="Q1055" s="196"/>
      <c r="R1055" s="1002"/>
      <c r="S1055" s="196"/>
      <c r="T1055" s="533"/>
      <c r="U1055" s="545"/>
      <c r="V1055" s="544"/>
      <c r="W1055" s="156"/>
    </row>
    <row r="1056" spans="1:25" s="546" customFormat="1" ht="18.75" customHeight="1" x14ac:dyDescent="0.25">
      <c r="A1056" s="186">
        <v>1157</v>
      </c>
      <c r="B1056" s="18">
        <v>98344172</v>
      </c>
      <c r="C1056" s="18" t="s">
        <v>3207</v>
      </c>
      <c r="D1056" s="18" t="s">
        <v>35</v>
      </c>
      <c r="E1056" s="1156" t="s">
        <v>178</v>
      </c>
      <c r="F1056" s="718">
        <v>44747</v>
      </c>
      <c r="G1056" s="719">
        <v>0.45833333333333331</v>
      </c>
      <c r="H1056" s="718">
        <v>44749</v>
      </c>
      <c r="I1056" s="719">
        <v>0.9375</v>
      </c>
      <c r="J1056" s="737" t="s">
        <v>1825</v>
      </c>
      <c r="K1056" s="720"/>
      <c r="L1056" s="18">
        <v>4151730</v>
      </c>
      <c r="M1056" s="718">
        <v>41662</v>
      </c>
      <c r="N1056" s="928" t="s">
        <v>3208</v>
      </c>
      <c r="O1056" s="927">
        <v>32617</v>
      </c>
      <c r="P1056" s="892">
        <v>450</v>
      </c>
      <c r="Q1056" s="906"/>
      <c r="R1056" s="1032">
        <f>2*150</f>
        <v>300</v>
      </c>
      <c r="S1056" s="884"/>
      <c r="T1056" s="527" t="s">
        <v>3209</v>
      </c>
      <c r="U1056" s="545"/>
      <c r="V1056" s="554"/>
      <c r="W1056" s="156"/>
    </row>
    <row r="1057" spans="1:23" s="546" customFormat="1" ht="18.75" hidden="1" customHeight="1" x14ac:dyDescent="0.25">
      <c r="A1057" s="1245">
        <v>4918</v>
      </c>
      <c r="B1057" s="20">
        <v>52738570</v>
      </c>
      <c r="C1057" s="20" t="s">
        <v>5359</v>
      </c>
      <c r="D1057" s="20" t="s">
        <v>193</v>
      </c>
      <c r="E1057" s="1156" t="s">
        <v>199</v>
      </c>
      <c r="F1057" s="21">
        <v>45501</v>
      </c>
      <c r="G1057" s="729">
        <v>0.3263888888888889</v>
      </c>
      <c r="H1057" s="21">
        <v>45514</v>
      </c>
      <c r="I1057" s="722">
        <v>0.44791666666666669</v>
      </c>
      <c r="J1057" s="730" t="s">
        <v>179</v>
      </c>
      <c r="K1057" s="21">
        <v>28976</v>
      </c>
      <c r="L1057" s="721" t="s">
        <v>1981</v>
      </c>
      <c r="M1057" s="21">
        <v>40535</v>
      </c>
      <c r="N1057" s="924">
        <v>1196972773</v>
      </c>
      <c r="O1057" s="208">
        <v>42313</v>
      </c>
      <c r="P1057" s="1019" t="s">
        <v>7292</v>
      </c>
      <c r="Q1057" s="907"/>
      <c r="R1057" s="1016"/>
      <c r="S1057" s="907"/>
      <c r="T1057" s="544"/>
      <c r="U1057" s="528"/>
      <c r="V1057" s="527"/>
      <c r="W1057" s="529"/>
    </row>
    <row r="1058" spans="1:23" s="546" customFormat="1" ht="18.75" hidden="1" customHeight="1" x14ac:dyDescent="0.25">
      <c r="A1058" s="20">
        <v>3892</v>
      </c>
      <c r="B1058" s="20">
        <v>52738570</v>
      </c>
      <c r="C1058" s="20" t="s">
        <v>5359</v>
      </c>
      <c r="D1058" s="20" t="s">
        <v>35</v>
      </c>
      <c r="E1058" s="1156" t="s">
        <v>112</v>
      </c>
      <c r="F1058" s="21">
        <v>45325</v>
      </c>
      <c r="G1058" s="729">
        <v>0.78125</v>
      </c>
      <c r="H1058" s="21">
        <v>45332</v>
      </c>
      <c r="I1058" s="722">
        <v>0.78125</v>
      </c>
      <c r="J1058" s="730" t="s">
        <v>85</v>
      </c>
      <c r="K1058" s="21">
        <v>28976</v>
      </c>
      <c r="L1058" s="721" t="s">
        <v>1981</v>
      </c>
      <c r="M1058" s="21">
        <v>40535</v>
      </c>
      <c r="N1058" s="924">
        <v>1196972773</v>
      </c>
      <c r="O1058" s="208">
        <v>42313</v>
      </c>
      <c r="P1058" s="1019" t="s">
        <v>5401</v>
      </c>
      <c r="Q1058" s="907"/>
      <c r="R1058" s="1016"/>
      <c r="S1058" s="907"/>
      <c r="T1058" s="544"/>
      <c r="U1058" s="551" t="s">
        <v>5360</v>
      </c>
      <c r="V1058" s="544"/>
      <c r="W1058" s="128"/>
    </row>
    <row r="1059" spans="1:23" ht="18.75" customHeight="1" x14ac:dyDescent="0.25">
      <c r="A1059" s="186">
        <v>1902</v>
      </c>
      <c r="B1059" s="186"/>
      <c r="C1059" s="186" t="s">
        <v>1979</v>
      </c>
      <c r="D1059" s="186" t="s">
        <v>22</v>
      </c>
      <c r="E1059" s="1156" t="s">
        <v>161</v>
      </c>
      <c r="F1059" s="725">
        <v>44976</v>
      </c>
      <c r="G1059" s="720">
        <v>0.71180555555555547</v>
      </c>
      <c r="H1059" s="725">
        <v>44983</v>
      </c>
      <c r="I1059" s="720">
        <v>0.71180555555555547</v>
      </c>
      <c r="J1059" s="728" t="s">
        <v>1980</v>
      </c>
      <c r="K1059" s="710">
        <v>28976</v>
      </c>
      <c r="L1059" s="929" t="s">
        <v>1981</v>
      </c>
      <c r="M1059" s="710"/>
      <c r="N1059" s="734" t="s">
        <v>1982</v>
      </c>
      <c r="O1059" s="920">
        <v>42313</v>
      </c>
      <c r="P1059" s="892">
        <v>570</v>
      </c>
      <c r="Q1059" s="196"/>
      <c r="R1059" s="1002"/>
      <c r="T1059" s="533"/>
      <c r="U1059" s="545" t="s">
        <v>1984</v>
      </c>
      <c r="V1059" s="544" t="s">
        <v>1983</v>
      </c>
      <c r="W1059" s="599"/>
    </row>
    <row r="1060" spans="1:23" s="546" customFormat="1" ht="18.75" customHeight="1" x14ac:dyDescent="0.25">
      <c r="A1060" s="186">
        <v>1556</v>
      </c>
      <c r="B1060" s="186"/>
      <c r="C1060" s="186" t="s">
        <v>1979</v>
      </c>
      <c r="D1060" s="186" t="s">
        <v>2480</v>
      </c>
      <c r="E1060" s="1156" t="s">
        <v>30</v>
      </c>
      <c r="F1060" s="710">
        <v>44891</v>
      </c>
      <c r="G1060" s="711">
        <v>0.39583333333333331</v>
      </c>
      <c r="H1060" s="710">
        <v>44905</v>
      </c>
      <c r="I1060" s="711">
        <v>0.375</v>
      </c>
      <c r="J1060" s="728" t="s">
        <v>2441</v>
      </c>
      <c r="K1060" s="710">
        <v>28976</v>
      </c>
      <c r="L1060" s="734" t="s">
        <v>1981</v>
      </c>
      <c r="M1060" s="710"/>
      <c r="N1060" s="734" t="s">
        <v>1982</v>
      </c>
      <c r="O1060" s="920">
        <v>42313</v>
      </c>
      <c r="P1060" s="892">
        <v>1000</v>
      </c>
      <c r="Q1060" s="196"/>
      <c r="R1060" s="1002"/>
      <c r="S1060" s="196"/>
      <c r="T1060" s="533"/>
      <c r="U1060" s="545" t="s">
        <v>1984</v>
      </c>
      <c r="V1060" s="544"/>
      <c r="W1060" s="599"/>
    </row>
    <row r="1061" spans="1:23" s="546" customFormat="1" ht="18.75" customHeight="1" x14ac:dyDescent="0.25">
      <c r="A1061" s="1267">
        <v>5041</v>
      </c>
      <c r="B1061" s="18"/>
      <c r="C1061" s="18" t="s">
        <v>7908</v>
      </c>
      <c r="D1061" s="186" t="s">
        <v>94</v>
      </c>
      <c r="E1061" s="1156" t="s">
        <v>389</v>
      </c>
      <c r="F1061" s="710">
        <v>45528</v>
      </c>
      <c r="G1061" s="711">
        <v>0.66666666666666663</v>
      </c>
      <c r="H1061" s="710">
        <v>45541</v>
      </c>
      <c r="I1061" s="711">
        <v>0.63194444444444442</v>
      </c>
      <c r="J1061" s="737" t="s">
        <v>179</v>
      </c>
      <c r="K1061" s="710">
        <v>28540</v>
      </c>
      <c r="L1061" s="928" t="s">
        <v>7909</v>
      </c>
      <c r="M1061" s="21"/>
      <c r="N1061" s="926" t="s">
        <v>7910</v>
      </c>
      <c r="O1061" s="927">
        <v>40666</v>
      </c>
      <c r="P1061" s="1256"/>
      <c r="Q1061" s="1270"/>
      <c r="R1061" s="1247"/>
      <c r="S1061" s="1725"/>
      <c r="T1061" s="1248"/>
      <c r="U1061" s="551"/>
      <c r="V1061" s="544"/>
      <c r="W1061" s="128"/>
    </row>
    <row r="1062" spans="1:23" s="546" customFormat="1" ht="18.75" customHeight="1" x14ac:dyDescent="0.35">
      <c r="A1062" s="707">
        <v>3797</v>
      </c>
      <c r="B1062" s="707"/>
      <c r="C1062" s="735" t="s">
        <v>1136</v>
      </c>
      <c r="D1062" s="186" t="s">
        <v>22</v>
      </c>
      <c r="E1062" s="1156" t="s">
        <v>364</v>
      </c>
      <c r="F1062" s="710">
        <v>45266</v>
      </c>
      <c r="G1062" s="711">
        <v>0.77777777777777779</v>
      </c>
      <c r="H1062" s="710">
        <v>45276</v>
      </c>
      <c r="I1062" s="711">
        <v>0.5</v>
      </c>
      <c r="J1062" s="732" t="s">
        <v>200</v>
      </c>
      <c r="K1062" s="708">
        <v>28925</v>
      </c>
      <c r="L1062" s="929" t="s">
        <v>1137</v>
      </c>
      <c r="M1062" s="708">
        <v>42490</v>
      </c>
      <c r="N1062" s="746" t="s">
        <v>1138</v>
      </c>
      <c r="O1062" s="919">
        <v>40249</v>
      </c>
      <c r="P1062" s="898"/>
      <c r="Q1062" s="1022"/>
      <c r="R1062" s="1074"/>
      <c r="S1062" s="1740"/>
      <c r="T1062" s="624"/>
      <c r="U1062" s="539" t="s">
        <v>1140</v>
      </c>
      <c r="V1062" s="533"/>
      <c r="W1062" s="577"/>
    </row>
    <row r="1063" spans="1:23" s="546" customFormat="1" ht="18.75" customHeight="1" x14ac:dyDescent="0.35">
      <c r="A1063" s="707">
        <v>2587</v>
      </c>
      <c r="B1063" s="707"/>
      <c r="C1063" s="735" t="s">
        <v>1136</v>
      </c>
      <c r="D1063" s="735" t="s">
        <v>412</v>
      </c>
      <c r="E1063" s="1156" t="s">
        <v>335</v>
      </c>
      <c r="F1063" s="741">
        <v>45076</v>
      </c>
      <c r="G1063" s="740">
        <v>0.41666666666666669</v>
      </c>
      <c r="H1063" s="741">
        <v>45077</v>
      </c>
      <c r="I1063" s="740">
        <v>0.45833333333333331</v>
      </c>
      <c r="J1063" s="732" t="s">
        <v>797</v>
      </c>
      <c r="K1063" s="708">
        <v>28925</v>
      </c>
      <c r="L1063" s="929" t="s">
        <v>1137</v>
      </c>
      <c r="M1063" s="708">
        <v>42490</v>
      </c>
      <c r="N1063" s="746" t="s">
        <v>1138</v>
      </c>
      <c r="O1063" s="919">
        <v>40249</v>
      </c>
      <c r="P1063" s="892">
        <v>80</v>
      </c>
      <c r="Q1063" s="196"/>
      <c r="R1063" s="1092"/>
      <c r="S1063" s="1746"/>
      <c r="T1063" s="579" t="s">
        <v>1139</v>
      </c>
      <c r="U1063" s="539" t="s">
        <v>1140</v>
      </c>
      <c r="V1063" s="533"/>
      <c r="W1063" s="577"/>
    </row>
    <row r="1064" spans="1:23" s="546" customFormat="1" ht="18.75" customHeight="1" x14ac:dyDescent="0.25">
      <c r="A1064" s="186">
        <v>1532</v>
      </c>
      <c r="B1064" s="186"/>
      <c r="C1064" s="20" t="s">
        <v>1136</v>
      </c>
      <c r="D1064" s="186" t="s">
        <v>76</v>
      </c>
      <c r="E1064" s="1156" t="s">
        <v>243</v>
      </c>
      <c r="F1064" s="710">
        <v>44882</v>
      </c>
      <c r="G1064" s="711">
        <v>0.73958333333333337</v>
      </c>
      <c r="H1064" s="710">
        <v>44883</v>
      </c>
      <c r="I1064" s="711">
        <v>0.73958333333333337</v>
      </c>
      <c r="J1064" s="728" t="s">
        <v>2559</v>
      </c>
      <c r="K1064" s="710">
        <v>28925</v>
      </c>
      <c r="L1064" s="936">
        <v>6793156</v>
      </c>
      <c r="M1064" s="21">
        <v>42490</v>
      </c>
      <c r="N1064" s="926" t="s">
        <v>1138</v>
      </c>
      <c r="O1064" s="927">
        <v>40249</v>
      </c>
      <c r="P1064" s="892" t="s">
        <v>2560</v>
      </c>
      <c r="Q1064" s="884"/>
      <c r="R1064" s="1008"/>
      <c r="S1064" s="884"/>
      <c r="T1064" s="527"/>
      <c r="U1064" s="545"/>
      <c r="V1064" s="527"/>
      <c r="W1064" s="599"/>
    </row>
    <row r="1065" spans="1:23" s="546" customFormat="1" ht="18.75" customHeight="1" x14ac:dyDescent="0.25">
      <c r="A1065" s="186">
        <v>1526</v>
      </c>
      <c r="B1065" s="186"/>
      <c r="C1065" s="20" t="s">
        <v>1136</v>
      </c>
      <c r="D1065" s="186" t="s">
        <v>76</v>
      </c>
      <c r="E1065" s="1156" t="s">
        <v>243</v>
      </c>
      <c r="F1065" s="710">
        <v>44879</v>
      </c>
      <c r="G1065" s="711">
        <v>0.73958333333333337</v>
      </c>
      <c r="H1065" s="710">
        <v>44882</v>
      </c>
      <c r="I1065" s="711">
        <v>0.73958333333333337</v>
      </c>
      <c r="J1065" s="728" t="s">
        <v>1902</v>
      </c>
      <c r="K1065" s="710">
        <v>28925</v>
      </c>
      <c r="L1065" s="936">
        <v>6793156</v>
      </c>
      <c r="M1065" s="21">
        <v>42490</v>
      </c>
      <c r="N1065" s="926" t="s">
        <v>1138</v>
      </c>
      <c r="O1065" s="927">
        <v>40249</v>
      </c>
      <c r="P1065" s="892">
        <v>160</v>
      </c>
      <c r="Q1065" s="884"/>
      <c r="R1065" s="1008"/>
      <c r="S1065" s="884"/>
      <c r="T1065" s="527"/>
      <c r="U1065" s="545"/>
      <c r="V1065" s="527"/>
      <c r="W1065" s="599"/>
    </row>
    <row r="1066" spans="1:23" s="546" customFormat="1" ht="18.75" customHeight="1" x14ac:dyDescent="0.25">
      <c r="A1066" s="186">
        <v>1233</v>
      </c>
      <c r="B1066" s="186"/>
      <c r="C1066" s="186" t="s">
        <v>2861</v>
      </c>
      <c r="D1066" s="186" t="s">
        <v>29</v>
      </c>
      <c r="E1066" s="1156" t="s">
        <v>205</v>
      </c>
      <c r="F1066" s="710">
        <v>44811</v>
      </c>
      <c r="G1066" s="711">
        <v>0.45833333333333331</v>
      </c>
      <c r="H1066" s="710">
        <v>44817</v>
      </c>
      <c r="I1066" s="711">
        <v>0.25</v>
      </c>
      <c r="J1066" s="728" t="s">
        <v>2862</v>
      </c>
      <c r="K1066" s="720"/>
      <c r="L1066" s="186">
        <v>6999842</v>
      </c>
      <c r="M1066" s="710">
        <v>44795</v>
      </c>
      <c r="N1066" s="710" t="s">
        <v>2863</v>
      </c>
      <c r="O1066" s="941" t="s">
        <v>2864</v>
      </c>
      <c r="P1066" s="898"/>
      <c r="Q1066" s="1003"/>
      <c r="R1066" s="1004"/>
      <c r="S1066" s="1711"/>
      <c r="T1066" s="565"/>
      <c r="U1066" s="545"/>
      <c r="V1066" s="527"/>
      <c r="W1066" s="156"/>
    </row>
    <row r="1067" spans="1:23" s="546" customFormat="1" ht="23.25" customHeight="1" x14ac:dyDescent="0.25">
      <c r="A1067" s="186">
        <v>1795</v>
      </c>
      <c r="B1067" s="186"/>
      <c r="C1067" s="186" t="s">
        <v>2129</v>
      </c>
      <c r="D1067" s="186" t="s">
        <v>35</v>
      </c>
      <c r="E1067" s="1156" t="s">
        <v>313</v>
      </c>
      <c r="F1067" s="725">
        <v>44955</v>
      </c>
      <c r="G1067" s="720">
        <v>0.58333333333333337</v>
      </c>
      <c r="H1067" s="725">
        <v>44961</v>
      </c>
      <c r="I1067" s="720">
        <v>0.5</v>
      </c>
      <c r="J1067" s="728" t="s">
        <v>2051</v>
      </c>
      <c r="K1067" s="710">
        <v>19345</v>
      </c>
      <c r="L1067" s="929">
        <v>4056824</v>
      </c>
      <c r="M1067" s="21">
        <v>39461</v>
      </c>
      <c r="N1067" s="18" t="s">
        <v>2130</v>
      </c>
      <c r="O1067" s="920">
        <v>32812</v>
      </c>
      <c r="P1067" s="892" t="s">
        <v>2131</v>
      </c>
      <c r="Q1067" s="194"/>
      <c r="R1067" s="1002"/>
      <c r="S1067" s="196"/>
      <c r="T1067" s="533"/>
      <c r="U1067" s="545"/>
      <c r="V1067" s="544"/>
      <c r="W1067" s="156"/>
    </row>
    <row r="1068" spans="1:23" s="546" customFormat="1" ht="23.25" customHeight="1" x14ac:dyDescent="0.25">
      <c r="A1068" s="186">
        <v>4637</v>
      </c>
      <c r="B1068" s="186">
        <v>93934441</v>
      </c>
      <c r="C1068" s="186" t="s">
        <v>4476</v>
      </c>
      <c r="D1068" s="186" t="s">
        <v>4365</v>
      </c>
      <c r="E1068" s="1156" t="s">
        <v>5913</v>
      </c>
      <c r="F1068" s="718">
        <v>45402</v>
      </c>
      <c r="G1068" s="719">
        <v>0.5</v>
      </c>
      <c r="H1068" s="710">
        <v>45411</v>
      </c>
      <c r="I1068" s="719">
        <v>0.5</v>
      </c>
      <c r="J1068" s="713" t="s">
        <v>622</v>
      </c>
      <c r="K1068" s="710">
        <v>35724</v>
      </c>
      <c r="L1068" s="734" t="s">
        <v>4477</v>
      </c>
      <c r="M1068" s="21">
        <v>42509</v>
      </c>
      <c r="N1068" s="926" t="s">
        <v>4478</v>
      </c>
      <c r="O1068" s="927">
        <v>43378</v>
      </c>
      <c r="P1068" s="898"/>
      <c r="Q1068" s="1022"/>
      <c r="R1068" s="1023"/>
      <c r="S1068" s="1022"/>
      <c r="T1068" s="568"/>
      <c r="U1068" s="545" t="s">
        <v>333</v>
      </c>
      <c r="V1068" s="544"/>
      <c r="W1068" s="156"/>
    </row>
    <row r="1069" spans="1:23" s="546" customFormat="1" ht="23.25" customHeight="1" x14ac:dyDescent="0.25">
      <c r="A1069" s="186">
        <v>3494</v>
      </c>
      <c r="B1069" s="186"/>
      <c r="C1069" s="186" t="s">
        <v>4476</v>
      </c>
      <c r="D1069" s="186" t="s">
        <v>4365</v>
      </c>
      <c r="E1069" s="1156" t="s">
        <v>4366</v>
      </c>
      <c r="F1069" s="718">
        <v>45220</v>
      </c>
      <c r="G1069" s="719">
        <v>0.77083333333333337</v>
      </c>
      <c r="H1069" s="710">
        <v>45223</v>
      </c>
      <c r="I1069" s="719">
        <v>0.70833333333333337</v>
      </c>
      <c r="J1069" s="713" t="s">
        <v>709</v>
      </c>
      <c r="K1069" s="710">
        <v>35724</v>
      </c>
      <c r="L1069" s="734" t="s">
        <v>4477</v>
      </c>
      <c r="M1069" s="21">
        <v>42509</v>
      </c>
      <c r="N1069" s="926" t="s">
        <v>4478</v>
      </c>
      <c r="O1069" s="927">
        <v>43378</v>
      </c>
      <c r="P1069" s="898"/>
      <c r="Q1069" s="1022"/>
      <c r="R1069" s="1023"/>
      <c r="S1069" s="1022"/>
      <c r="T1069" s="568"/>
      <c r="U1069" s="545" t="s">
        <v>333</v>
      </c>
      <c r="V1069" s="544"/>
      <c r="W1069" s="156"/>
    </row>
    <row r="1070" spans="1:23" s="546" customFormat="1" ht="23.25" customHeight="1" x14ac:dyDescent="0.25">
      <c r="A1070" s="1245">
        <v>6310</v>
      </c>
      <c r="B1070" s="3">
        <v>56382537</v>
      </c>
      <c r="C1070" s="3" t="s">
        <v>6908</v>
      </c>
      <c r="D1070" s="3" t="s">
        <v>412</v>
      </c>
      <c r="E1070" s="1159" t="s">
        <v>342</v>
      </c>
      <c r="F1070" s="714">
        <v>45476</v>
      </c>
      <c r="G1070" s="715">
        <v>0.59583333333333333</v>
      </c>
      <c r="H1070" s="714">
        <v>45503</v>
      </c>
      <c r="I1070" s="715">
        <v>0.45833333333333331</v>
      </c>
      <c r="J1070" s="733" t="s">
        <v>7126</v>
      </c>
      <c r="K1070" s="21">
        <v>37964</v>
      </c>
      <c r="L1070" s="721" t="s">
        <v>6909</v>
      </c>
      <c r="M1070" s="21">
        <v>45205</v>
      </c>
      <c r="N1070" s="925" t="s">
        <v>6910</v>
      </c>
      <c r="O1070" s="208">
        <v>44648</v>
      </c>
      <c r="P1070" s="889" t="s">
        <v>7167</v>
      </c>
      <c r="Q1070" s="1028">
        <v>900</v>
      </c>
      <c r="R1070" s="1011"/>
      <c r="S1070" s="884"/>
      <c r="T1070" s="527" t="s">
        <v>7170</v>
      </c>
      <c r="U1070" s="539" t="s">
        <v>6911</v>
      </c>
      <c r="V1070" s="527"/>
      <c r="W1070" s="128"/>
    </row>
    <row r="1071" spans="1:23" s="546" customFormat="1" ht="23.25" hidden="1" customHeight="1" x14ac:dyDescent="0.25">
      <c r="A1071" s="18">
        <v>435</v>
      </c>
      <c r="B1071" s="4"/>
      <c r="C1071" s="4" t="s">
        <v>3608</v>
      </c>
      <c r="D1071" s="4" t="s">
        <v>22</v>
      </c>
      <c r="E1071" s="1156" t="s">
        <v>364</v>
      </c>
      <c r="F1071" s="725">
        <v>44535</v>
      </c>
      <c r="G1071" s="744">
        <v>0.58333333333333337</v>
      </c>
      <c r="H1071" s="725">
        <v>44612</v>
      </c>
      <c r="I1071" s="744">
        <v>0.58333333333333337</v>
      </c>
      <c r="J1071" s="730"/>
      <c r="K1071" s="744"/>
      <c r="L1071" s="4"/>
      <c r="M1071" s="19"/>
      <c r="N1071" s="934"/>
      <c r="O1071" s="920"/>
      <c r="P1071" s="1122"/>
      <c r="Q1071" s="908"/>
      <c r="R1071" s="1073"/>
      <c r="S1071" s="908"/>
      <c r="T1071" s="550"/>
      <c r="U1071" s="545"/>
      <c r="V1071" s="550"/>
      <c r="W1071" s="156"/>
    </row>
    <row r="1072" spans="1:23" s="546" customFormat="1" ht="18.75" customHeight="1" x14ac:dyDescent="0.25">
      <c r="A1072" s="809">
        <v>1051</v>
      </c>
      <c r="B1072" s="809">
        <v>53988070</v>
      </c>
      <c r="C1072" s="809" t="s">
        <v>3395</v>
      </c>
      <c r="D1072" s="809" t="s">
        <v>22</v>
      </c>
      <c r="E1072" s="1159" t="s">
        <v>23</v>
      </c>
      <c r="F1072" s="810">
        <v>44715</v>
      </c>
      <c r="G1072" s="811">
        <v>0.60416666666666663</v>
      </c>
      <c r="H1072" s="810">
        <v>44716</v>
      </c>
      <c r="I1072" s="811">
        <v>0.60416666666666663</v>
      </c>
      <c r="J1072" s="755" t="s">
        <v>2084</v>
      </c>
      <c r="K1072" s="769"/>
      <c r="L1072" s="809">
        <v>6903598</v>
      </c>
      <c r="M1072" s="19">
        <v>41037</v>
      </c>
      <c r="N1072" s="940" t="s">
        <v>3396</v>
      </c>
      <c r="O1072" s="938">
        <v>41505</v>
      </c>
      <c r="P1072" s="1119"/>
      <c r="Q1072" s="1120"/>
      <c r="R1072" s="1121"/>
      <c r="S1072" s="1120"/>
      <c r="T1072" s="670"/>
      <c r="U1072" s="545"/>
      <c r="V1072" s="670"/>
      <c r="W1072" s="156"/>
    </row>
    <row r="1073" spans="1:25" s="546" customFormat="1" ht="18.75" customHeight="1" x14ac:dyDescent="0.25">
      <c r="A1073" s="809">
        <v>1025</v>
      </c>
      <c r="B1073" s="809">
        <v>53988070</v>
      </c>
      <c r="C1073" s="809" t="s">
        <v>3395</v>
      </c>
      <c r="D1073" s="809" t="s">
        <v>22</v>
      </c>
      <c r="E1073" s="1159" t="s">
        <v>23</v>
      </c>
      <c r="F1073" s="810">
        <v>44711</v>
      </c>
      <c r="G1073" s="811">
        <v>0.60416666666666663</v>
      </c>
      <c r="H1073" s="810">
        <v>44715</v>
      </c>
      <c r="I1073" s="811">
        <v>0.60416666666666663</v>
      </c>
      <c r="J1073" s="1588" t="s">
        <v>2186</v>
      </c>
      <c r="K1073" s="769"/>
      <c r="L1073" s="809">
        <v>6903598</v>
      </c>
      <c r="M1073" s="19">
        <v>41037</v>
      </c>
      <c r="N1073" s="940" t="s">
        <v>3396</v>
      </c>
      <c r="O1073" s="938">
        <v>41505</v>
      </c>
      <c r="P1073" s="1119"/>
      <c r="Q1073" s="1120"/>
      <c r="R1073" s="1121"/>
      <c r="S1073" s="1120"/>
      <c r="T1073" s="670"/>
      <c r="U1073" s="545"/>
      <c r="V1073" s="670"/>
      <c r="W1073" s="156"/>
    </row>
    <row r="1074" spans="1:25" s="546" customFormat="1" ht="18.75" customHeight="1" x14ac:dyDescent="0.25">
      <c r="A1074" s="4">
        <v>3309</v>
      </c>
      <c r="B1074" s="4"/>
      <c r="C1074" s="4" t="s">
        <v>4099</v>
      </c>
      <c r="D1074" s="186" t="s">
        <v>35</v>
      </c>
      <c r="E1074" s="1156" t="s">
        <v>570</v>
      </c>
      <c r="F1074" s="710">
        <v>45184</v>
      </c>
      <c r="G1074" s="711">
        <v>0.58333333333333337</v>
      </c>
      <c r="H1074" s="710">
        <v>45198</v>
      </c>
      <c r="I1074" s="711">
        <v>0.41666666666666669</v>
      </c>
      <c r="J1074" s="761" t="s">
        <v>78</v>
      </c>
      <c r="K1074" s="725">
        <v>19512</v>
      </c>
      <c r="L1074" s="929" t="s">
        <v>4100</v>
      </c>
      <c r="M1074" s="19">
        <v>42746</v>
      </c>
      <c r="N1074" s="929" t="s">
        <v>4101</v>
      </c>
      <c r="O1074" s="932">
        <v>31847</v>
      </c>
      <c r="P1074" s="898"/>
      <c r="Q1074" s="1022"/>
      <c r="R1074" s="1023"/>
      <c r="S1074" s="1022"/>
      <c r="T1074" s="569"/>
      <c r="U1074" s="545" t="s">
        <v>4102</v>
      </c>
      <c r="V1074" s="555"/>
      <c r="W1074" s="156"/>
    </row>
    <row r="1075" spans="1:25" ht="18.75" customHeight="1" x14ac:dyDescent="0.25">
      <c r="A1075" s="1267">
        <v>6320</v>
      </c>
      <c r="B1075" s="186">
        <v>56299399</v>
      </c>
      <c r="C1075" s="186" t="s">
        <v>6927</v>
      </c>
      <c r="D1075" s="186" t="s">
        <v>657</v>
      </c>
      <c r="E1075" s="1156" t="s">
        <v>871</v>
      </c>
      <c r="F1075" s="710">
        <v>45478</v>
      </c>
      <c r="G1075" s="711">
        <v>0.67708333333333337</v>
      </c>
      <c r="H1075" s="710">
        <v>45480</v>
      </c>
      <c r="I1075" s="711">
        <v>0.83333333333333337</v>
      </c>
      <c r="J1075" s="728" t="s">
        <v>330</v>
      </c>
      <c r="K1075" s="710">
        <v>29746</v>
      </c>
      <c r="L1075" s="734" t="s">
        <v>6928</v>
      </c>
      <c r="M1075" s="21">
        <v>42947</v>
      </c>
      <c r="N1075" s="734" t="s">
        <v>6929</v>
      </c>
      <c r="O1075" s="920">
        <v>38087</v>
      </c>
      <c r="P1075" s="902" t="s">
        <v>4841</v>
      </c>
      <c r="Q1075" s="884"/>
      <c r="R1075" s="1017"/>
      <c r="S1075" s="907"/>
      <c r="T1075" s="533"/>
      <c r="U1075" s="551" t="s">
        <v>6930</v>
      </c>
      <c r="V1075" s="544"/>
      <c r="W1075" s="128"/>
      <c r="Y1075" s="546"/>
    </row>
    <row r="1076" spans="1:25" ht="18.75" customHeight="1" x14ac:dyDescent="0.25">
      <c r="A1076" s="735">
        <v>5624</v>
      </c>
      <c r="B1076" s="775"/>
      <c r="C1076" s="735" t="s">
        <v>7617</v>
      </c>
      <c r="D1076" s="735" t="s">
        <v>292</v>
      </c>
      <c r="E1076" s="1156" t="s">
        <v>6592</v>
      </c>
      <c r="F1076" s="747">
        <v>45600</v>
      </c>
      <c r="G1076" s="748">
        <v>0.45833333333333331</v>
      </c>
      <c r="H1076" s="747">
        <v>45604</v>
      </c>
      <c r="I1076" s="748">
        <v>0.45833333333333331</v>
      </c>
      <c r="J1076" s="749" t="s">
        <v>162</v>
      </c>
      <c r="K1076" s="741">
        <v>24119</v>
      </c>
      <c r="L1076" s="775" t="s">
        <v>7618</v>
      </c>
      <c r="M1076" s="741"/>
      <c r="N1076" s="775" t="s">
        <v>7619</v>
      </c>
      <c r="O1076" s="930">
        <v>31544</v>
      </c>
      <c r="P1076" s="1029" t="s">
        <v>8092</v>
      </c>
      <c r="Q1076" s="881"/>
      <c r="R1076" s="1037"/>
      <c r="S1076" s="881"/>
      <c r="T1076" s="541"/>
      <c r="U1076" s="649"/>
      <c r="V1076" s="637"/>
      <c r="W1076" s="594"/>
      <c r="Y1076" s="546"/>
    </row>
    <row r="1077" spans="1:25" ht="31.5" customHeight="1" x14ac:dyDescent="0.25">
      <c r="A1077" s="1267">
        <v>5258</v>
      </c>
      <c r="B1077" s="4"/>
      <c r="C1077" s="4" t="s">
        <v>5268</v>
      </c>
      <c r="D1077" s="4" t="s">
        <v>412</v>
      </c>
      <c r="E1077" s="1156" t="s">
        <v>358</v>
      </c>
      <c r="F1077" s="710">
        <v>45553</v>
      </c>
      <c r="G1077" s="711">
        <v>0.625</v>
      </c>
      <c r="H1077" s="710">
        <v>45556</v>
      </c>
      <c r="I1077" s="711">
        <v>0.45833333333333331</v>
      </c>
      <c r="J1077" s="730" t="s">
        <v>709</v>
      </c>
      <c r="K1077" s="725">
        <v>29471</v>
      </c>
      <c r="L1077" s="929" t="s">
        <v>5269</v>
      </c>
      <c r="M1077" s="19">
        <v>41617</v>
      </c>
      <c r="N1077" s="931" t="s">
        <v>5270</v>
      </c>
      <c r="O1077" s="932">
        <v>36642</v>
      </c>
      <c r="P1077" s="892" t="s">
        <v>1432</v>
      </c>
      <c r="Q1077" s="196"/>
      <c r="U1077" s="545" t="s">
        <v>1528</v>
      </c>
      <c r="Y1077" s="531"/>
    </row>
    <row r="1078" spans="1:25" ht="18.75" customHeight="1" x14ac:dyDescent="0.25">
      <c r="A1078" s="1267">
        <v>5258</v>
      </c>
      <c r="B1078" s="4"/>
      <c r="C1078" s="4" t="s">
        <v>5268</v>
      </c>
      <c r="D1078" s="4" t="s">
        <v>412</v>
      </c>
      <c r="E1078" s="1156" t="s">
        <v>358</v>
      </c>
      <c r="F1078" s="710">
        <v>45553</v>
      </c>
      <c r="G1078" s="711">
        <v>0.625</v>
      </c>
      <c r="H1078" s="710">
        <v>45556</v>
      </c>
      <c r="I1078" s="711">
        <v>0.45833333333333331</v>
      </c>
      <c r="J1078" s="728" t="s">
        <v>709</v>
      </c>
      <c r="K1078" s="725">
        <v>29471</v>
      </c>
      <c r="L1078" s="929" t="s">
        <v>5269</v>
      </c>
      <c r="M1078" s="19">
        <v>41617</v>
      </c>
      <c r="N1078" s="931" t="s">
        <v>5270</v>
      </c>
      <c r="O1078" s="932">
        <v>36642</v>
      </c>
      <c r="P1078" s="892" t="s">
        <v>1432</v>
      </c>
      <c r="Q1078" s="196"/>
      <c r="U1078" s="545" t="s">
        <v>1528</v>
      </c>
      <c r="Y1078" s="589"/>
    </row>
    <row r="1079" spans="1:25" ht="18.75" customHeight="1" x14ac:dyDescent="0.25">
      <c r="A1079" s="186">
        <v>4647</v>
      </c>
      <c r="B1079" s="4"/>
      <c r="C1079" s="4" t="s">
        <v>5268</v>
      </c>
      <c r="D1079" s="4" t="s">
        <v>22</v>
      </c>
      <c r="E1079" s="1156" t="s">
        <v>23</v>
      </c>
      <c r="F1079" s="725">
        <v>45404</v>
      </c>
      <c r="G1079" s="720">
        <v>0.6875</v>
      </c>
      <c r="H1079" s="725">
        <v>45405</v>
      </c>
      <c r="I1079" s="720">
        <v>0.66666666666666663</v>
      </c>
      <c r="J1079" s="728" t="s">
        <v>797</v>
      </c>
      <c r="K1079" s="725">
        <v>29471</v>
      </c>
      <c r="L1079" s="929" t="s">
        <v>5269</v>
      </c>
      <c r="M1079" s="19">
        <v>41617</v>
      </c>
      <c r="N1079" s="931" t="s">
        <v>5270</v>
      </c>
      <c r="O1079" s="932">
        <v>36642</v>
      </c>
      <c r="P1079" s="892" t="s">
        <v>4861</v>
      </c>
      <c r="Q1079" s="196"/>
      <c r="S1079" s="194" t="s">
        <v>4561</v>
      </c>
      <c r="Y1079" s="589"/>
    </row>
    <row r="1080" spans="1:25" s="546" customFormat="1" ht="18.75" customHeight="1" x14ac:dyDescent="0.25">
      <c r="A1080" s="186">
        <v>4073</v>
      </c>
      <c r="B1080" s="4"/>
      <c r="C1080" s="4" t="s">
        <v>5268</v>
      </c>
      <c r="D1080" s="4" t="s">
        <v>94</v>
      </c>
      <c r="E1080" s="1156" t="s">
        <v>77</v>
      </c>
      <c r="F1080" s="725">
        <v>45315</v>
      </c>
      <c r="G1080" s="720">
        <v>0.5</v>
      </c>
      <c r="H1080" s="725">
        <v>45317</v>
      </c>
      <c r="I1080" s="720">
        <v>0.47916666666666669</v>
      </c>
      <c r="J1080" s="728" t="s">
        <v>330</v>
      </c>
      <c r="K1080" s="725">
        <v>29471</v>
      </c>
      <c r="L1080" s="929" t="s">
        <v>5269</v>
      </c>
      <c r="M1080" s="19">
        <v>41617</v>
      </c>
      <c r="N1080" s="931" t="s">
        <v>5270</v>
      </c>
      <c r="O1080" s="932">
        <v>36642</v>
      </c>
      <c r="P1080" s="892" t="s">
        <v>5288</v>
      </c>
      <c r="Q1080" s="196"/>
      <c r="R1080" s="1033"/>
      <c r="S1080" s="194"/>
      <c r="T1080" s="563"/>
      <c r="U1080" s="545"/>
      <c r="V1080" s="555"/>
      <c r="W1080" s="156"/>
      <c r="Y1080" s="547"/>
    </row>
    <row r="1081" spans="1:25" ht="18.75" customHeight="1" x14ac:dyDescent="0.25">
      <c r="A1081" s="186">
        <v>4487</v>
      </c>
      <c r="B1081" s="186"/>
      <c r="C1081" s="186" t="s">
        <v>5950</v>
      </c>
      <c r="D1081" s="186" t="s">
        <v>35</v>
      </c>
      <c r="E1081" s="1161" t="s">
        <v>507</v>
      </c>
      <c r="F1081" s="710">
        <v>45389</v>
      </c>
      <c r="G1081" s="711">
        <v>0.625</v>
      </c>
      <c r="H1081" s="710">
        <v>45394</v>
      </c>
      <c r="I1081" s="711">
        <v>0.5625</v>
      </c>
      <c r="J1081" s="713" t="s">
        <v>336</v>
      </c>
      <c r="K1081" s="710">
        <v>33253</v>
      </c>
      <c r="L1081" s="734" t="s">
        <v>5954</v>
      </c>
      <c r="M1081" s="21">
        <v>45174</v>
      </c>
      <c r="N1081" s="734" t="s">
        <v>5955</v>
      </c>
      <c r="O1081" s="920">
        <v>39945</v>
      </c>
      <c r="P1081" s="898"/>
      <c r="Q1081" s="1003"/>
      <c r="R1081" s="1023"/>
      <c r="S1081" s="1022"/>
      <c r="T1081" s="568"/>
      <c r="U1081" s="558"/>
      <c r="V1081" s="527"/>
      <c r="W1081" s="1801"/>
    </row>
    <row r="1082" spans="1:25" s="546" customFormat="1" ht="18.75" customHeight="1" x14ac:dyDescent="0.25">
      <c r="A1082" s="186">
        <v>5831</v>
      </c>
      <c r="B1082" s="186"/>
      <c r="C1082" s="1" t="s">
        <v>1424</v>
      </c>
      <c r="D1082" s="186" t="s">
        <v>764</v>
      </c>
      <c r="E1082" s="1156" t="s">
        <v>95</v>
      </c>
      <c r="F1082" s="710">
        <v>45422</v>
      </c>
      <c r="G1082" s="711">
        <v>0.5</v>
      </c>
      <c r="H1082" s="710">
        <v>45427</v>
      </c>
      <c r="I1082" s="711">
        <v>0.5</v>
      </c>
      <c r="J1082" s="728" t="s">
        <v>336</v>
      </c>
      <c r="K1082" s="725">
        <v>32761</v>
      </c>
      <c r="L1082" s="929" t="s">
        <v>1426</v>
      </c>
      <c r="M1082" s="19">
        <v>44706</v>
      </c>
      <c r="N1082" s="931" t="s">
        <v>1427</v>
      </c>
      <c r="O1082" s="932">
        <v>43550</v>
      </c>
      <c r="P1082" s="892" t="s">
        <v>6489</v>
      </c>
      <c r="Q1082" s="1055" t="s">
        <v>6404</v>
      </c>
      <c r="R1082" s="1008" t="s">
        <v>6365</v>
      </c>
      <c r="S1082" s="884"/>
      <c r="T1082" s="527"/>
      <c r="U1082" s="564" t="s">
        <v>4809</v>
      </c>
      <c r="V1082" s="550"/>
      <c r="W1082" s="156"/>
    </row>
    <row r="1083" spans="1:25" ht="18.75" customHeight="1" x14ac:dyDescent="0.25">
      <c r="A1083" s="765">
        <v>5829</v>
      </c>
      <c r="B1083" s="186">
        <v>56949585</v>
      </c>
      <c r="C1083" s="1" t="s">
        <v>1424</v>
      </c>
      <c r="D1083" s="186" t="s">
        <v>22</v>
      </c>
      <c r="E1083" s="1156" t="s">
        <v>161</v>
      </c>
      <c r="F1083" s="710">
        <v>45422</v>
      </c>
      <c r="G1083" s="711">
        <v>0.375</v>
      </c>
      <c r="H1083" s="710">
        <v>45422</v>
      </c>
      <c r="I1083" s="711">
        <v>0.5</v>
      </c>
      <c r="J1083" s="728" t="s">
        <v>6378</v>
      </c>
      <c r="K1083" s="725">
        <v>32761</v>
      </c>
      <c r="L1083" s="929" t="s">
        <v>1426</v>
      </c>
      <c r="M1083" s="19">
        <v>44706</v>
      </c>
      <c r="N1083" s="931" t="s">
        <v>1427</v>
      </c>
      <c r="O1083" s="932"/>
      <c r="P1083" s="892"/>
      <c r="Q1083" s="884"/>
      <c r="R1083" s="1011"/>
      <c r="S1083" s="884"/>
      <c r="T1083" s="527"/>
      <c r="U1083" s="564" t="s">
        <v>4809</v>
      </c>
      <c r="V1083" s="550" t="s">
        <v>6360</v>
      </c>
      <c r="Y1083" s="531"/>
    </row>
    <row r="1084" spans="1:25" s="546" customFormat="1" ht="18.75" customHeight="1" x14ac:dyDescent="0.25">
      <c r="A1084" s="20">
        <v>4184</v>
      </c>
      <c r="B1084" s="1">
        <v>56949585</v>
      </c>
      <c r="C1084" s="1" t="s">
        <v>1424</v>
      </c>
      <c r="D1084" s="1" t="s">
        <v>649</v>
      </c>
      <c r="E1084" s="1156" t="s">
        <v>358</v>
      </c>
      <c r="F1084" s="19">
        <v>45338</v>
      </c>
      <c r="G1084" s="769">
        <v>0.65625</v>
      </c>
      <c r="H1084" s="725">
        <v>45354</v>
      </c>
      <c r="I1084" s="720">
        <v>0.65625</v>
      </c>
      <c r="J1084" s="730" t="s">
        <v>154</v>
      </c>
      <c r="K1084" s="725">
        <v>32761</v>
      </c>
      <c r="L1084" s="929" t="s">
        <v>1426</v>
      </c>
      <c r="M1084" s="19">
        <v>44706</v>
      </c>
      <c r="N1084" s="931" t="s">
        <v>1427</v>
      </c>
      <c r="O1084" s="932">
        <v>43550</v>
      </c>
      <c r="P1084" s="892" t="s">
        <v>5640</v>
      </c>
      <c r="Q1084" s="196"/>
      <c r="R1084" s="1033"/>
      <c r="S1084" s="194"/>
      <c r="T1084" s="563"/>
      <c r="U1084" s="564" t="s">
        <v>4809</v>
      </c>
      <c r="V1084" s="555"/>
      <c r="W1084" s="156"/>
    </row>
    <row r="1085" spans="1:25" ht="18.75" customHeight="1" x14ac:dyDescent="0.25">
      <c r="A1085" s="20">
        <v>4086</v>
      </c>
      <c r="B1085" s="1">
        <v>56949585</v>
      </c>
      <c r="C1085" s="1" t="s">
        <v>1424</v>
      </c>
      <c r="D1085" s="1" t="s">
        <v>649</v>
      </c>
      <c r="E1085" s="1156" t="s">
        <v>389</v>
      </c>
      <c r="F1085" s="19">
        <v>45268</v>
      </c>
      <c r="G1085" s="769">
        <v>0.60416666666666663</v>
      </c>
      <c r="H1085" s="725">
        <v>45275</v>
      </c>
      <c r="I1085" s="720">
        <v>0.70833333333333337</v>
      </c>
      <c r="J1085" s="730" t="s">
        <v>85</v>
      </c>
      <c r="K1085" s="725">
        <v>32761</v>
      </c>
      <c r="L1085" s="929" t="s">
        <v>1426</v>
      </c>
      <c r="M1085" s="19">
        <v>44706</v>
      </c>
      <c r="N1085" s="931" t="s">
        <v>1427</v>
      </c>
      <c r="O1085" s="932">
        <v>43550</v>
      </c>
      <c r="P1085" s="892">
        <v>490</v>
      </c>
      <c r="Y1085" s="531"/>
    </row>
    <row r="1086" spans="1:25" ht="26.25" customHeight="1" x14ac:dyDescent="0.25">
      <c r="A1086" s="1">
        <v>2385</v>
      </c>
      <c r="B1086" s="1">
        <v>56949585</v>
      </c>
      <c r="C1086" s="1" t="s">
        <v>1424</v>
      </c>
      <c r="D1086" s="1" t="s">
        <v>649</v>
      </c>
      <c r="E1086" s="1156" t="s">
        <v>95</v>
      </c>
      <c r="F1086" s="19">
        <v>45045</v>
      </c>
      <c r="G1086" s="769">
        <v>0.58333333333333337</v>
      </c>
      <c r="H1086" s="725">
        <v>45049</v>
      </c>
      <c r="I1086" s="720">
        <v>0.33333333333333331</v>
      </c>
      <c r="J1086" s="730" t="s">
        <v>1425</v>
      </c>
      <c r="K1086" s="725">
        <v>32761</v>
      </c>
      <c r="L1086" s="929" t="s">
        <v>1426</v>
      </c>
      <c r="M1086" s="19">
        <v>44706</v>
      </c>
      <c r="N1086" s="931" t="s">
        <v>1427</v>
      </c>
      <c r="O1086" s="932">
        <v>43550</v>
      </c>
      <c r="P1086" s="892">
        <v>280</v>
      </c>
      <c r="U1086" s="564"/>
      <c r="Y1086" s="531"/>
    </row>
    <row r="1087" spans="1:25" s="546" customFormat="1" ht="26.25" customHeight="1" x14ac:dyDescent="0.25">
      <c r="A1087" s="4">
        <v>2542</v>
      </c>
      <c r="B1087" s="735">
        <v>95602484</v>
      </c>
      <c r="C1087" s="4" t="s">
        <v>1153</v>
      </c>
      <c r="D1087" s="4" t="s">
        <v>235</v>
      </c>
      <c r="E1087" s="1156" t="s">
        <v>370</v>
      </c>
      <c r="F1087" s="725">
        <v>45071</v>
      </c>
      <c r="G1087" s="720">
        <v>0.83680555555555547</v>
      </c>
      <c r="H1087" s="725">
        <v>45075</v>
      </c>
      <c r="I1087" s="720">
        <v>0.83680555555555547</v>
      </c>
      <c r="J1087" s="713" t="s">
        <v>162</v>
      </c>
      <c r="K1087" s="725">
        <v>20452</v>
      </c>
      <c r="L1087" s="929" t="s">
        <v>1154</v>
      </c>
      <c r="M1087" s="725">
        <v>41464</v>
      </c>
      <c r="N1087" s="929" t="s">
        <v>1155</v>
      </c>
      <c r="O1087" s="932">
        <v>35885</v>
      </c>
      <c r="P1087" s="898"/>
      <c r="Q1087" s="1003"/>
      <c r="R1087" s="1004"/>
      <c r="S1087" s="1003"/>
      <c r="T1087" s="565"/>
      <c r="U1087" s="545" t="s">
        <v>420</v>
      </c>
      <c r="V1087" s="550"/>
      <c r="W1087" s="156"/>
      <c r="Y1087" s="547"/>
    </row>
    <row r="1088" spans="1:25" ht="46.5" hidden="1" customHeight="1" x14ac:dyDescent="0.25">
      <c r="A1088" s="20">
        <v>2959</v>
      </c>
      <c r="B1088" s="20"/>
      <c r="C1088" s="20" t="s">
        <v>494</v>
      </c>
      <c r="D1088" s="20" t="s">
        <v>22</v>
      </c>
      <c r="E1088" s="1156" t="s">
        <v>23</v>
      </c>
      <c r="F1088" s="21">
        <v>45121</v>
      </c>
      <c r="G1088" s="729">
        <v>0.58333333333333337</v>
      </c>
      <c r="H1088" s="710">
        <v>45140</v>
      </c>
      <c r="I1088" s="711">
        <v>0.79166666666666663</v>
      </c>
      <c r="J1088" s="726" t="s">
        <v>70</v>
      </c>
      <c r="K1088" s="19">
        <v>18399</v>
      </c>
      <c r="L1088" s="921" t="s">
        <v>495</v>
      </c>
      <c r="M1088" s="19">
        <v>42710</v>
      </c>
      <c r="N1088" s="935">
        <v>751927821</v>
      </c>
      <c r="O1088" s="209">
        <v>38251</v>
      </c>
      <c r="P1088" s="898"/>
      <c r="Q1088" s="1003"/>
      <c r="R1088" s="1004"/>
      <c r="S1088" s="1003"/>
      <c r="T1088" s="565"/>
      <c r="U1088" s="564" t="s">
        <v>410</v>
      </c>
      <c r="V1088" s="550"/>
      <c r="Y1088" s="531"/>
    </row>
    <row r="1089" spans="1:25" ht="18.75" customHeight="1" x14ac:dyDescent="0.25">
      <c r="A1089" s="707">
        <v>4825</v>
      </c>
      <c r="B1089" s="707"/>
      <c r="C1089" s="707" t="s">
        <v>6384</v>
      </c>
      <c r="D1089" s="707" t="s">
        <v>137</v>
      </c>
      <c r="E1089" s="1156" t="s">
        <v>5483</v>
      </c>
      <c r="F1089" s="708">
        <v>45423</v>
      </c>
      <c r="G1089" s="709">
        <v>0.66666666666666663</v>
      </c>
      <c r="H1089" s="708">
        <v>45433</v>
      </c>
      <c r="I1089" s="709">
        <v>0.58333333333333337</v>
      </c>
      <c r="J1089" s="745" t="s">
        <v>634</v>
      </c>
      <c r="K1089" s="21">
        <v>33027</v>
      </c>
      <c r="L1089" s="721"/>
      <c r="M1089" s="708"/>
      <c r="N1089" s="21" t="s">
        <v>6385</v>
      </c>
      <c r="O1089" s="208">
        <v>42831</v>
      </c>
      <c r="P1089" s="1026"/>
      <c r="Q1089" s="1009"/>
      <c r="R1089" s="1027"/>
      <c r="S1089" s="1026"/>
      <c r="T1089" s="569"/>
      <c r="U1089" s="558"/>
      <c r="V1089" s="544"/>
      <c r="W1089" s="128"/>
    </row>
    <row r="1090" spans="1:25" ht="18.75" customHeight="1" x14ac:dyDescent="0.25">
      <c r="A1090" s="707">
        <v>5851</v>
      </c>
      <c r="B1090" s="707"/>
      <c r="C1090" s="707" t="s">
        <v>6384</v>
      </c>
      <c r="D1090" s="707" t="s">
        <v>137</v>
      </c>
      <c r="E1090" s="1156" t="s">
        <v>5483</v>
      </c>
      <c r="F1090" s="708">
        <v>45424</v>
      </c>
      <c r="G1090" s="709">
        <v>0.79166666666666663</v>
      </c>
      <c r="H1090" s="708">
        <v>45430</v>
      </c>
      <c r="I1090" s="709">
        <v>0.79166666666666663</v>
      </c>
      <c r="J1090" s="745" t="s">
        <v>864</v>
      </c>
      <c r="K1090" s="21">
        <v>33027</v>
      </c>
      <c r="L1090" s="721"/>
      <c r="M1090" s="708"/>
      <c r="N1090" s="21" t="s">
        <v>6385</v>
      </c>
      <c r="O1090" s="208">
        <v>42831</v>
      </c>
      <c r="P1090" s="1026"/>
      <c r="Q1090" s="1009"/>
      <c r="R1090" s="1027"/>
      <c r="S1090" s="1026"/>
      <c r="T1090" s="569"/>
      <c r="U1090" s="558"/>
      <c r="V1090" s="544"/>
      <c r="W1090" s="1801"/>
    </row>
    <row r="1091" spans="1:25" s="546" customFormat="1" ht="18.75" customHeight="1" x14ac:dyDescent="0.25">
      <c r="A1091" s="4">
        <v>3161</v>
      </c>
      <c r="B1091" s="186"/>
      <c r="C1091" s="186" t="s">
        <v>136</v>
      </c>
      <c r="D1091" s="186" t="s">
        <v>137</v>
      </c>
      <c r="E1091" s="1156" t="s">
        <v>138</v>
      </c>
      <c r="F1091" s="710">
        <v>45160</v>
      </c>
      <c r="G1091" s="720">
        <v>0.29166666666666669</v>
      </c>
      <c r="H1091" s="725">
        <v>45170</v>
      </c>
      <c r="I1091" s="720">
        <v>0.83333333333333337</v>
      </c>
      <c r="J1091" s="728" t="s">
        <v>139</v>
      </c>
      <c r="K1091" s="725">
        <v>45169</v>
      </c>
      <c r="L1091" s="929"/>
      <c r="M1091" s="19"/>
      <c r="N1091" s="929" t="s">
        <v>140</v>
      </c>
      <c r="O1091" s="932">
        <v>41354</v>
      </c>
      <c r="P1091" s="892">
        <v>1650</v>
      </c>
      <c r="Q1091" s="196"/>
      <c r="R1091" s="1002"/>
      <c r="S1091" s="196"/>
      <c r="T1091" s="609"/>
      <c r="U1091" s="545" t="s">
        <v>141</v>
      </c>
      <c r="V1091" s="555"/>
      <c r="W1091" s="156"/>
    </row>
    <row r="1092" spans="1:25" s="546" customFormat="1" ht="18.75" customHeight="1" x14ac:dyDescent="0.25">
      <c r="A1092" s="1267">
        <v>6248</v>
      </c>
      <c r="B1092" s="186"/>
      <c r="C1092" s="186" t="s">
        <v>6814</v>
      </c>
      <c r="D1092" s="186" t="s">
        <v>94</v>
      </c>
      <c r="E1092" s="1156" t="s">
        <v>95</v>
      </c>
      <c r="F1092" s="710">
        <v>45467</v>
      </c>
      <c r="G1092" s="711">
        <v>0.48749999999999999</v>
      </c>
      <c r="H1092" s="710">
        <v>45488</v>
      </c>
      <c r="I1092" s="711">
        <v>0.55208333333333337</v>
      </c>
      <c r="J1092" s="728" t="s">
        <v>49</v>
      </c>
      <c r="K1092" s="710">
        <v>34105</v>
      </c>
      <c r="L1092" s="734" t="s">
        <v>6815</v>
      </c>
      <c r="M1092" s="710">
        <v>39975</v>
      </c>
      <c r="N1092" s="734" t="s">
        <v>6816</v>
      </c>
      <c r="O1092" s="920">
        <v>44713</v>
      </c>
      <c r="P1092" s="892" t="s">
        <v>6829</v>
      </c>
      <c r="Q1092" s="882"/>
      <c r="R1092" s="1001"/>
      <c r="S1092" s="882"/>
      <c r="T1092" s="524"/>
      <c r="U1092" s="528" t="s">
        <v>6817</v>
      </c>
      <c r="V1092" s="527"/>
      <c r="W1092" s="529"/>
    </row>
    <row r="1093" spans="1:25" s="546" customFormat="1" ht="18.75" customHeight="1" x14ac:dyDescent="0.25">
      <c r="A1093" s="186">
        <v>1230</v>
      </c>
      <c r="B1093" s="186">
        <v>98951500</v>
      </c>
      <c r="C1093" s="186" t="s">
        <v>2937</v>
      </c>
      <c r="D1093" s="186" t="s">
        <v>412</v>
      </c>
      <c r="E1093" s="1156" t="s">
        <v>153</v>
      </c>
      <c r="F1093" s="710">
        <v>44790</v>
      </c>
      <c r="G1093" s="711">
        <v>0.8125</v>
      </c>
      <c r="H1093" s="710">
        <v>44805</v>
      </c>
      <c r="I1093" s="711">
        <v>0.83333333333333337</v>
      </c>
      <c r="J1093" s="728" t="s">
        <v>2938</v>
      </c>
      <c r="K1093" s="720"/>
      <c r="L1093" s="186">
        <v>6966613</v>
      </c>
      <c r="M1093" s="710">
        <v>42299</v>
      </c>
      <c r="N1093" s="734" t="s">
        <v>2939</v>
      </c>
      <c r="O1093" s="920">
        <v>43398</v>
      </c>
      <c r="P1093" s="892" t="s">
        <v>2941</v>
      </c>
      <c r="Q1093" s="908"/>
      <c r="R1093" s="1008">
        <f>34*120</f>
        <v>4080</v>
      </c>
      <c r="S1093" s="884"/>
      <c r="T1093" s="527" t="s">
        <v>2940</v>
      </c>
      <c r="U1093" s="545"/>
      <c r="V1093" s="527"/>
      <c r="W1093" s="156"/>
    </row>
    <row r="1094" spans="1:25" s="546" customFormat="1" ht="18.75" customHeight="1" x14ac:dyDescent="0.25">
      <c r="A1094" s="186">
        <v>1230</v>
      </c>
      <c r="B1094" s="186">
        <v>98951500</v>
      </c>
      <c r="C1094" s="186" t="s">
        <v>2937</v>
      </c>
      <c r="D1094" s="186" t="s">
        <v>412</v>
      </c>
      <c r="E1094" s="1156" t="s">
        <v>335</v>
      </c>
      <c r="F1094" s="710">
        <v>44771</v>
      </c>
      <c r="G1094" s="711">
        <v>0.83333333333333337</v>
      </c>
      <c r="H1094" s="710">
        <v>44790</v>
      </c>
      <c r="I1094" s="711">
        <v>0.8125</v>
      </c>
      <c r="J1094" s="728" t="s">
        <v>2854</v>
      </c>
      <c r="K1094" s="720"/>
      <c r="L1094" s="186">
        <v>6966613</v>
      </c>
      <c r="M1094" s="710">
        <v>42299</v>
      </c>
      <c r="N1094" s="734" t="s">
        <v>2939</v>
      </c>
      <c r="O1094" s="920">
        <v>43398</v>
      </c>
      <c r="P1094" s="892" t="s">
        <v>3009</v>
      </c>
      <c r="Q1094" s="884"/>
      <c r="R1094" s="1008"/>
      <c r="S1094" s="884"/>
      <c r="T1094" s="527" t="s">
        <v>2940</v>
      </c>
      <c r="U1094" s="545"/>
      <c r="V1094" s="527"/>
      <c r="W1094" s="156"/>
    </row>
    <row r="1095" spans="1:25" s="546" customFormat="1" ht="18.75" customHeight="1" x14ac:dyDescent="0.25">
      <c r="A1095" s="186">
        <v>3399</v>
      </c>
      <c r="B1095" s="186"/>
      <c r="C1095" s="186" t="s">
        <v>4172</v>
      </c>
      <c r="D1095" s="186" t="s">
        <v>520</v>
      </c>
      <c r="E1095" s="1156" t="s">
        <v>871</v>
      </c>
      <c r="F1095" s="710">
        <v>45203</v>
      </c>
      <c r="G1095" s="711">
        <v>0.61111111111111105</v>
      </c>
      <c r="H1095" s="710">
        <v>45204</v>
      </c>
      <c r="I1095" s="711">
        <v>0.83333333333333337</v>
      </c>
      <c r="J1095" s="728" t="s">
        <v>4245</v>
      </c>
      <c r="K1095" s="710">
        <v>32305</v>
      </c>
      <c r="L1095" s="734" t="s">
        <v>4173</v>
      </c>
      <c r="M1095" s="21">
        <v>41065</v>
      </c>
      <c r="N1095" s="734" t="s">
        <v>4174</v>
      </c>
      <c r="O1095" s="920">
        <v>40449</v>
      </c>
      <c r="P1095" s="892" t="s">
        <v>4247</v>
      </c>
      <c r="Q1095" s="901" t="s">
        <v>4258</v>
      </c>
      <c r="R1095" s="1017"/>
      <c r="S1095" s="196"/>
      <c r="T1095" s="533"/>
      <c r="U1095" s="617" t="s">
        <v>4175</v>
      </c>
      <c r="V1095" s="544"/>
      <c r="W1095" s="156"/>
    </row>
    <row r="1096" spans="1:25" ht="18.75" customHeight="1" x14ac:dyDescent="0.25">
      <c r="A1096" s="186">
        <v>3381</v>
      </c>
      <c r="B1096" s="186"/>
      <c r="C1096" s="186" t="s">
        <v>4172</v>
      </c>
      <c r="D1096" s="186" t="s">
        <v>520</v>
      </c>
      <c r="E1096" s="1156" t="s">
        <v>871</v>
      </c>
      <c r="F1096" s="710">
        <v>45198</v>
      </c>
      <c r="G1096" s="711">
        <v>0.61111111111111105</v>
      </c>
      <c r="H1096" s="710">
        <v>45203</v>
      </c>
      <c r="I1096" s="711">
        <v>0.61111111111111105</v>
      </c>
      <c r="J1096" s="728" t="s">
        <v>4212</v>
      </c>
      <c r="K1096" s="710">
        <v>32305</v>
      </c>
      <c r="L1096" s="734" t="s">
        <v>4173</v>
      </c>
      <c r="M1096" s="21">
        <v>41065</v>
      </c>
      <c r="N1096" s="734" t="s">
        <v>4174</v>
      </c>
      <c r="O1096" s="920">
        <v>40449</v>
      </c>
      <c r="P1096" s="892" t="s">
        <v>4247</v>
      </c>
      <c r="Q1096" s="196"/>
      <c r="R1096" s="1017"/>
      <c r="S1096" s="196"/>
      <c r="T1096" s="533"/>
      <c r="U1096" s="617" t="s">
        <v>4175</v>
      </c>
      <c r="V1096" s="544"/>
    </row>
    <row r="1097" spans="1:25" ht="18.75" customHeight="1" x14ac:dyDescent="0.25">
      <c r="A1097" s="186">
        <v>3334</v>
      </c>
      <c r="B1097" s="186"/>
      <c r="C1097" s="186" t="s">
        <v>4172</v>
      </c>
      <c r="D1097" s="186" t="s">
        <v>520</v>
      </c>
      <c r="E1097" s="1156" t="s">
        <v>871</v>
      </c>
      <c r="F1097" s="710">
        <v>45191</v>
      </c>
      <c r="G1097" s="711">
        <v>0.61111111111111105</v>
      </c>
      <c r="H1097" s="710">
        <v>45198</v>
      </c>
      <c r="I1097" s="711">
        <v>0.61111111111111105</v>
      </c>
      <c r="J1097" s="728" t="s">
        <v>1267</v>
      </c>
      <c r="K1097" s="710">
        <v>32305</v>
      </c>
      <c r="L1097" s="734" t="s">
        <v>4173</v>
      </c>
      <c r="M1097" s="21">
        <v>41065</v>
      </c>
      <c r="N1097" s="734" t="s">
        <v>4174</v>
      </c>
      <c r="O1097" s="920">
        <v>40449</v>
      </c>
      <c r="P1097" s="892">
        <v>360</v>
      </c>
      <c r="Q1097" s="196"/>
      <c r="R1097" s="1017"/>
      <c r="S1097" s="196"/>
      <c r="T1097" s="533"/>
      <c r="U1097" s="617" t="s">
        <v>4175</v>
      </c>
      <c r="V1097" s="544"/>
    </row>
    <row r="1098" spans="1:25" ht="18.75" customHeight="1" x14ac:dyDescent="0.25">
      <c r="A1098" s="1267">
        <v>6229</v>
      </c>
      <c r="B1098" s="186">
        <v>97850098</v>
      </c>
      <c r="C1098" s="186" t="s">
        <v>6740</v>
      </c>
      <c r="D1098" s="186" t="s">
        <v>94</v>
      </c>
      <c r="E1098" s="1156" t="s">
        <v>77</v>
      </c>
      <c r="F1098" s="710">
        <v>45462</v>
      </c>
      <c r="G1098" s="711">
        <v>0.78125</v>
      </c>
      <c r="H1098" s="710">
        <v>45466</v>
      </c>
      <c r="I1098" s="711">
        <v>0.78125</v>
      </c>
      <c r="J1098" s="728" t="s">
        <v>162</v>
      </c>
      <c r="K1098" s="21">
        <v>23971</v>
      </c>
      <c r="L1098" s="939" t="s">
        <v>6741</v>
      </c>
      <c r="M1098" s="21">
        <v>42828</v>
      </c>
      <c r="N1098" s="928" t="s">
        <v>6742</v>
      </c>
      <c r="O1098" s="920">
        <v>31503</v>
      </c>
      <c r="P1098" s="892" t="s">
        <v>4853</v>
      </c>
      <c r="Q1098" s="196"/>
      <c r="R1098" s="1017"/>
      <c r="S1098" s="196"/>
      <c r="T1098" s="580"/>
      <c r="U1098" s="551" t="s">
        <v>6743</v>
      </c>
      <c r="V1098" s="544"/>
      <c r="W1098" s="128"/>
    </row>
    <row r="1099" spans="1:25" ht="18.75" customHeight="1" x14ac:dyDescent="0.25">
      <c r="A1099" s="186">
        <v>2498</v>
      </c>
      <c r="B1099" s="18"/>
      <c r="C1099" s="18" t="s">
        <v>3101</v>
      </c>
      <c r="D1099" s="18" t="s">
        <v>193</v>
      </c>
      <c r="E1099" s="1156" t="s">
        <v>2279</v>
      </c>
      <c r="F1099" s="718">
        <v>44767</v>
      </c>
      <c r="G1099" s="719">
        <v>0.89583333333333337</v>
      </c>
      <c r="H1099" s="718">
        <v>44770</v>
      </c>
      <c r="I1099" s="719">
        <v>0.89583333333333337</v>
      </c>
      <c r="J1099" s="737" t="s">
        <v>1902</v>
      </c>
      <c r="K1099" s="720"/>
      <c r="L1099" s="18">
        <v>6827914</v>
      </c>
      <c r="M1099" s="718">
        <v>44441</v>
      </c>
      <c r="N1099" s="928" t="s">
        <v>2475</v>
      </c>
      <c r="O1099" s="927">
        <v>39088</v>
      </c>
      <c r="P1099" s="892">
        <v>360</v>
      </c>
      <c r="Q1099" s="884"/>
      <c r="R1099" s="1008">
        <f>120*3</f>
        <v>360</v>
      </c>
      <c r="S1099" s="884"/>
      <c r="T1099" s="527" t="s">
        <v>3102</v>
      </c>
      <c r="V1099" s="554"/>
    </row>
    <row r="1100" spans="1:25" ht="18.75" customHeight="1" x14ac:dyDescent="0.25">
      <c r="A1100" s="20">
        <v>1146</v>
      </c>
      <c r="B1100" s="20"/>
      <c r="C1100" s="20" t="s">
        <v>3101</v>
      </c>
      <c r="D1100" s="20" t="s">
        <v>59</v>
      </c>
      <c r="E1100" s="1158" t="s">
        <v>243</v>
      </c>
      <c r="F1100" s="21">
        <v>44743</v>
      </c>
      <c r="G1100" s="729">
        <v>0.89583333333333337</v>
      </c>
      <c r="H1100" s="21">
        <v>44747</v>
      </c>
      <c r="I1100" s="769">
        <v>0.54166666666666663</v>
      </c>
      <c r="J1100" s="730" t="s">
        <v>2186</v>
      </c>
      <c r="K1100" s="769"/>
      <c r="L1100" s="20">
        <v>6827914</v>
      </c>
      <c r="M1100" s="21">
        <v>44441</v>
      </c>
      <c r="N1100" s="924" t="s">
        <v>2475</v>
      </c>
      <c r="O1100" s="208">
        <v>39088</v>
      </c>
      <c r="P1100" s="892">
        <v>360</v>
      </c>
      <c r="Q1100" s="196"/>
      <c r="R1100" s="1008">
        <f>90*4</f>
        <v>360</v>
      </c>
      <c r="S1100" s="884"/>
      <c r="T1100" s="527" t="s">
        <v>3213</v>
      </c>
      <c r="U1100" s="669" t="s">
        <v>3214</v>
      </c>
      <c r="V1100" s="544"/>
      <c r="Y1100" s="531"/>
    </row>
    <row r="1101" spans="1:25" s="546" customFormat="1" ht="18.75" customHeight="1" x14ac:dyDescent="0.25">
      <c r="A1101" s="4">
        <v>1048</v>
      </c>
      <c r="B1101" s="18"/>
      <c r="C1101" s="18" t="s">
        <v>3101</v>
      </c>
      <c r="D1101" s="4" t="s">
        <v>35</v>
      </c>
      <c r="E1101" s="1156" t="s">
        <v>313</v>
      </c>
      <c r="F1101" s="718">
        <v>44732</v>
      </c>
      <c r="G1101" s="719">
        <v>0.5</v>
      </c>
      <c r="H1101" s="718">
        <v>44733</v>
      </c>
      <c r="I1101" s="719">
        <v>0.5</v>
      </c>
      <c r="J1101" s="737" t="s">
        <v>2048</v>
      </c>
      <c r="K1101" s="720"/>
      <c r="L1101" s="18">
        <v>6827914</v>
      </c>
      <c r="M1101" s="21">
        <v>44441</v>
      </c>
      <c r="N1101" s="926" t="s">
        <v>3329</v>
      </c>
      <c r="O1101" s="927">
        <v>39088</v>
      </c>
      <c r="P1101" s="892">
        <v>170</v>
      </c>
      <c r="Q1101" s="884" t="s">
        <v>3331</v>
      </c>
      <c r="R1101" s="1008"/>
      <c r="S1101" s="884"/>
      <c r="T1101" s="527" t="s">
        <v>3330</v>
      </c>
      <c r="U1101" s="545"/>
      <c r="V1101" s="554"/>
      <c r="W1101" s="599"/>
    </row>
    <row r="1102" spans="1:25" ht="18.75" customHeight="1" x14ac:dyDescent="0.25">
      <c r="A1102" s="4">
        <v>1038</v>
      </c>
      <c r="B1102" s="799"/>
      <c r="C1102" s="799" t="s">
        <v>3101</v>
      </c>
      <c r="D1102" s="799" t="s">
        <v>59</v>
      </c>
      <c r="E1102" s="1156" t="s">
        <v>342</v>
      </c>
      <c r="F1102" s="807">
        <v>44723</v>
      </c>
      <c r="G1102" s="806">
        <v>0.47916666666666669</v>
      </c>
      <c r="H1102" s="807">
        <v>44731</v>
      </c>
      <c r="I1102" s="806">
        <v>0.47916666666666669</v>
      </c>
      <c r="J1102" s="728" t="s">
        <v>2250</v>
      </c>
      <c r="K1102" s="720"/>
      <c r="L1102" s="799">
        <v>6827914</v>
      </c>
      <c r="M1102" s="807">
        <v>44441</v>
      </c>
      <c r="N1102" s="959" t="s">
        <v>2475</v>
      </c>
      <c r="O1102" s="958">
        <v>39088</v>
      </c>
      <c r="P1102" s="892" t="s">
        <v>3340</v>
      </c>
      <c r="Q1102" s="1018">
        <v>100</v>
      </c>
      <c r="R1102" s="1073" t="s">
        <v>3339</v>
      </c>
      <c r="S1102" s="908"/>
      <c r="T1102" s="550" t="s">
        <v>3338</v>
      </c>
      <c r="V1102" s="668"/>
      <c r="W1102" s="599"/>
      <c r="Y1102" s="531"/>
    </row>
    <row r="1103" spans="1:25" ht="18.75" hidden="1" customHeight="1" x14ac:dyDescent="0.25">
      <c r="A1103" s="799">
        <v>215</v>
      </c>
      <c r="B1103" s="799"/>
      <c r="C1103" s="799" t="s">
        <v>3101</v>
      </c>
      <c r="D1103" s="799" t="s">
        <v>412</v>
      </c>
      <c r="E1103" s="1165" t="s">
        <v>243</v>
      </c>
      <c r="F1103" s="807">
        <v>44620</v>
      </c>
      <c r="G1103" s="806">
        <v>0.84722222222222221</v>
      </c>
      <c r="H1103" s="807">
        <v>44652</v>
      </c>
      <c r="I1103" s="806">
        <v>0.84722222222222221</v>
      </c>
      <c r="J1103" s="730"/>
      <c r="K1103" s="720"/>
      <c r="L1103" s="799"/>
      <c r="N1103" s="926"/>
      <c r="O1103" s="927"/>
      <c r="P1103" s="1107"/>
      <c r="Q1103" s="915"/>
      <c r="R1103" s="1118"/>
      <c r="S1103" s="915"/>
      <c r="T1103" s="668"/>
      <c r="V1103" s="668"/>
      <c r="Y1103" s="531"/>
    </row>
    <row r="1104" spans="1:25" ht="18.75" customHeight="1" x14ac:dyDescent="0.25">
      <c r="A1104" s="20">
        <v>3899</v>
      </c>
      <c r="B1104" s="3"/>
      <c r="C1104" s="3" t="s">
        <v>5372</v>
      </c>
      <c r="D1104" s="3" t="s">
        <v>235</v>
      </c>
      <c r="E1104" s="1159" t="s">
        <v>236</v>
      </c>
      <c r="F1104" s="714">
        <v>45328</v>
      </c>
      <c r="G1104" s="715">
        <v>0.39861111111111108</v>
      </c>
      <c r="H1104" s="714">
        <v>45328</v>
      </c>
      <c r="I1104" s="715">
        <v>0.83333333333333337</v>
      </c>
      <c r="J1104" s="755" t="s">
        <v>797</v>
      </c>
      <c r="K1104" s="21">
        <v>27457</v>
      </c>
      <c r="L1104" s="721" t="s">
        <v>5373</v>
      </c>
      <c r="M1104" s="21">
        <v>42160</v>
      </c>
      <c r="N1104" s="942" t="s">
        <v>5374</v>
      </c>
      <c r="O1104" s="208">
        <v>39581</v>
      </c>
      <c r="P1104" s="889" t="s">
        <v>5192</v>
      </c>
      <c r="Q1104" s="907"/>
      <c r="R1104" s="1008"/>
      <c r="S1104" s="884"/>
      <c r="T1104" s="527"/>
      <c r="U1104" s="539"/>
      <c r="V1104" s="527"/>
      <c r="W1104" s="128"/>
    </row>
    <row r="1105" spans="1:25" ht="40.5" customHeight="1" x14ac:dyDescent="0.25">
      <c r="A1105" s="4">
        <v>5788</v>
      </c>
      <c r="B1105" s="4"/>
      <c r="C1105" s="4" t="s">
        <v>8319</v>
      </c>
      <c r="D1105" s="4" t="s">
        <v>657</v>
      </c>
      <c r="E1105" s="1156" t="s">
        <v>871</v>
      </c>
      <c r="F1105" s="725">
        <v>45628</v>
      </c>
      <c r="G1105" s="720">
        <v>0.54166666666666663</v>
      </c>
      <c r="H1105" s="725">
        <v>45635</v>
      </c>
      <c r="I1105" s="720">
        <v>0.54166666666666663</v>
      </c>
      <c r="J1105" s="728" t="s">
        <v>85</v>
      </c>
      <c r="K1105" s="725">
        <v>29623</v>
      </c>
      <c r="L1105" s="929" t="s">
        <v>8287</v>
      </c>
      <c r="M1105" s="19">
        <v>39574</v>
      </c>
      <c r="N1105" s="931" t="s">
        <v>8288</v>
      </c>
      <c r="O1105" s="932">
        <v>44181</v>
      </c>
      <c r="P1105" s="1201"/>
      <c r="R1105" s="1073"/>
      <c r="U1105" s="545" t="s">
        <v>1837</v>
      </c>
      <c r="W1105" s="599"/>
      <c r="Y1105" s="531"/>
    </row>
    <row r="1106" spans="1:25" ht="18.75" customHeight="1" x14ac:dyDescent="0.25">
      <c r="A1106" s="763">
        <v>4655</v>
      </c>
      <c r="B1106" s="186"/>
      <c r="C1106" s="4" t="s">
        <v>3577</v>
      </c>
      <c r="D1106" s="4" t="s">
        <v>83</v>
      </c>
      <c r="E1106" s="1156" t="s">
        <v>3852</v>
      </c>
      <c r="F1106" s="710">
        <v>45397</v>
      </c>
      <c r="G1106" s="711">
        <v>0.45833333333333331</v>
      </c>
      <c r="H1106" s="710">
        <v>45402</v>
      </c>
      <c r="I1106" s="711">
        <v>0.5</v>
      </c>
      <c r="J1106" s="728" t="s">
        <v>336</v>
      </c>
      <c r="K1106" s="710">
        <v>34784</v>
      </c>
      <c r="L1106" s="929" t="s">
        <v>6434</v>
      </c>
      <c r="M1106" s="21">
        <v>43861</v>
      </c>
      <c r="N1106" s="934" t="s">
        <v>2097</v>
      </c>
      <c r="O1106" s="920">
        <v>43851</v>
      </c>
      <c r="P1106" s="892" t="s">
        <v>4843</v>
      </c>
      <c r="Q1106" s="1030" t="s">
        <v>6438</v>
      </c>
      <c r="R1106" s="1002"/>
      <c r="S1106" s="196"/>
      <c r="T1106" s="533"/>
      <c r="U1106" s="551" t="s">
        <v>6435</v>
      </c>
      <c r="V1106" s="544"/>
      <c r="W1106" s="128"/>
      <c r="Y1106" s="531"/>
    </row>
    <row r="1107" spans="1:25" ht="18.75" hidden="1" customHeight="1" x14ac:dyDescent="0.25">
      <c r="A1107" s="18">
        <v>217</v>
      </c>
      <c r="B1107" s="4">
        <v>56741414</v>
      </c>
      <c r="C1107" s="4" t="s">
        <v>3577</v>
      </c>
      <c r="D1107" s="4" t="s">
        <v>22</v>
      </c>
      <c r="E1107" s="1156" t="s">
        <v>23</v>
      </c>
      <c r="F1107" s="725">
        <v>44623</v>
      </c>
      <c r="G1107" s="744">
        <v>0.41666666666666669</v>
      </c>
      <c r="H1107" s="725">
        <v>44630</v>
      </c>
      <c r="I1107" s="744">
        <v>0.75</v>
      </c>
      <c r="J1107" s="730"/>
      <c r="K1107" s="744"/>
      <c r="L1107" s="4"/>
      <c r="N1107" s="934"/>
      <c r="O1107" s="920"/>
      <c r="P1107" s="1122"/>
      <c r="Q1107" s="908"/>
      <c r="R1107" s="1073"/>
      <c r="S1107" s="908"/>
      <c r="T1107" s="550"/>
      <c r="V1107" s="550" t="s">
        <v>3492</v>
      </c>
    </row>
    <row r="1108" spans="1:25" ht="18.75" customHeight="1" x14ac:dyDescent="0.25">
      <c r="A1108" s="186">
        <v>1798</v>
      </c>
      <c r="B1108" s="186"/>
      <c r="C1108" s="186" t="s">
        <v>2095</v>
      </c>
      <c r="D1108" s="186" t="s">
        <v>22</v>
      </c>
      <c r="E1108" s="1156" t="s">
        <v>161</v>
      </c>
      <c r="F1108" s="710">
        <v>44959</v>
      </c>
      <c r="G1108" s="711">
        <v>0.375</v>
      </c>
      <c r="H1108" s="710">
        <v>44966</v>
      </c>
      <c r="I1108" s="711">
        <v>0.625</v>
      </c>
      <c r="J1108" s="728" t="s">
        <v>1854</v>
      </c>
      <c r="K1108" s="710">
        <v>34784</v>
      </c>
      <c r="L1108" s="929" t="s">
        <v>2096</v>
      </c>
      <c r="M1108" s="21">
        <v>43893</v>
      </c>
      <c r="N1108" s="934" t="s">
        <v>2097</v>
      </c>
      <c r="O1108" s="920">
        <v>43851</v>
      </c>
      <c r="P1108" s="892" t="s">
        <v>2098</v>
      </c>
      <c r="Q1108" s="196"/>
      <c r="R1108" s="1017"/>
      <c r="S1108" s="196"/>
      <c r="T1108" s="533">
        <v>50729</v>
      </c>
      <c r="V1108" s="544"/>
    </row>
    <row r="1109" spans="1:25" ht="18.75" customHeight="1" x14ac:dyDescent="0.25">
      <c r="A1109" s="186">
        <v>3491</v>
      </c>
      <c r="B1109" s="724" t="s">
        <v>4428</v>
      </c>
      <c r="C1109" s="186" t="s">
        <v>4421</v>
      </c>
      <c r="D1109" s="186" t="s">
        <v>193</v>
      </c>
      <c r="E1109" s="1156" t="s">
        <v>194</v>
      </c>
      <c r="F1109" s="710">
        <v>45218</v>
      </c>
      <c r="G1109" s="711">
        <v>0.45833333333333331</v>
      </c>
      <c r="H1109" s="710">
        <v>45224</v>
      </c>
      <c r="I1109" s="711">
        <v>0.16666666666666666</v>
      </c>
      <c r="J1109" s="728" t="s">
        <v>864</v>
      </c>
      <c r="K1109" s="710">
        <v>31085</v>
      </c>
      <c r="L1109" s="734" t="s">
        <v>4422</v>
      </c>
      <c r="M1109" s="21">
        <v>43477</v>
      </c>
      <c r="N1109" s="734" t="s">
        <v>4423</v>
      </c>
      <c r="O1109" s="920">
        <v>44754</v>
      </c>
      <c r="P1109" s="892">
        <f>6*90</f>
        <v>540</v>
      </c>
      <c r="Q1109" s="196"/>
      <c r="R1109" s="1017"/>
      <c r="S1109" s="196"/>
      <c r="T1109" s="579"/>
      <c r="U1109" s="545" t="s">
        <v>4429</v>
      </c>
      <c r="V1109" s="544"/>
      <c r="Y1109" s="632"/>
    </row>
    <row r="1110" spans="1:25" s="546" customFormat="1" ht="18.75" customHeight="1" x14ac:dyDescent="0.3">
      <c r="A1110" s="763">
        <v>4651</v>
      </c>
      <c r="B1110" s="754"/>
      <c r="C1110" s="186" t="s">
        <v>6026</v>
      </c>
      <c r="D1110" s="186" t="s">
        <v>22</v>
      </c>
      <c r="E1110" s="1156" t="s">
        <v>23</v>
      </c>
      <c r="F1110" s="710">
        <v>45396</v>
      </c>
      <c r="G1110" s="711">
        <v>0.625</v>
      </c>
      <c r="H1110" s="710">
        <v>45398</v>
      </c>
      <c r="I1110" s="711">
        <v>0.53472222222222221</v>
      </c>
      <c r="J1110" s="728" t="s">
        <v>330</v>
      </c>
      <c r="K1110" s="710">
        <v>23442</v>
      </c>
      <c r="L1110" s="734" t="s">
        <v>6131</v>
      </c>
      <c r="M1110" s="21">
        <v>44740</v>
      </c>
      <c r="N1110" s="734" t="s">
        <v>6027</v>
      </c>
      <c r="O1110" s="920">
        <v>42595</v>
      </c>
      <c r="P1110" s="892" t="s">
        <v>5936</v>
      </c>
      <c r="Q1110" s="196"/>
      <c r="R1110" s="1002"/>
      <c r="S1110" s="196"/>
      <c r="T1110" s="609"/>
      <c r="U1110" s="551" t="s">
        <v>6028</v>
      </c>
      <c r="V1110" s="544"/>
      <c r="W1110" s="128"/>
      <c r="Y1110" s="633"/>
    </row>
    <row r="1111" spans="1:25" ht="18.75" customHeight="1" x14ac:dyDescent="0.25">
      <c r="A1111" s="4">
        <v>1608</v>
      </c>
      <c r="B1111" s="4">
        <v>97851197</v>
      </c>
      <c r="C1111" s="4" t="s">
        <v>2431</v>
      </c>
      <c r="D1111" s="4" t="s">
        <v>35</v>
      </c>
      <c r="E1111" s="1156" t="s">
        <v>313</v>
      </c>
      <c r="F1111" s="725">
        <v>44904</v>
      </c>
      <c r="G1111" s="720">
        <v>0.41666666666666669</v>
      </c>
      <c r="H1111" s="725">
        <v>44914</v>
      </c>
      <c r="I1111" s="720">
        <v>0.41666666666666669</v>
      </c>
      <c r="J1111" s="728" t="s">
        <v>2027</v>
      </c>
      <c r="K1111" s="725">
        <v>35296</v>
      </c>
      <c r="L1111" s="207">
        <v>6981336</v>
      </c>
      <c r="M1111" s="19">
        <v>42381</v>
      </c>
      <c r="N1111" s="931" t="s">
        <v>2432</v>
      </c>
      <c r="O1111" s="932">
        <v>42859</v>
      </c>
      <c r="P1111" s="892" t="s">
        <v>2433</v>
      </c>
      <c r="Q1111" s="196"/>
      <c r="R1111" s="1111"/>
      <c r="S1111" s="1112"/>
      <c r="T1111" s="665"/>
    </row>
    <row r="1112" spans="1:25" ht="18.75" customHeight="1" x14ac:dyDescent="0.25">
      <c r="A1112" s="20">
        <v>4307</v>
      </c>
      <c r="B1112" s="1">
        <v>50530337</v>
      </c>
      <c r="C1112" s="1" t="s">
        <v>602</v>
      </c>
      <c r="D1112" s="1" t="s">
        <v>137</v>
      </c>
      <c r="E1112" s="1156" t="s">
        <v>5458</v>
      </c>
      <c r="F1112" s="19">
        <v>45351</v>
      </c>
      <c r="G1112" s="769">
        <v>0.55486111111111114</v>
      </c>
      <c r="H1112" s="19">
        <v>45400</v>
      </c>
      <c r="I1112" s="744">
        <v>0.55486111111111114</v>
      </c>
      <c r="J1112" s="726" t="s">
        <v>5610</v>
      </c>
      <c r="K1112" s="19">
        <v>35312</v>
      </c>
      <c r="L1112" s="921" t="s">
        <v>604</v>
      </c>
      <c r="M1112" s="741"/>
      <c r="N1112" s="19" t="s">
        <v>605</v>
      </c>
      <c r="O1112" s="209">
        <v>42287</v>
      </c>
      <c r="P1112" s="1026"/>
      <c r="Q1112" s="1009"/>
      <c r="R1112" s="1027"/>
      <c r="S1112" s="1009"/>
      <c r="T1112" s="569"/>
      <c r="V1112" s="544"/>
    </row>
    <row r="1113" spans="1:25" ht="18.75" customHeight="1" x14ac:dyDescent="0.25">
      <c r="A1113" s="20">
        <v>4236</v>
      </c>
      <c r="B1113" s="20">
        <v>50530337</v>
      </c>
      <c r="C1113" s="1" t="s">
        <v>602</v>
      </c>
      <c r="D1113" s="1" t="s">
        <v>29</v>
      </c>
      <c r="E1113" s="1156" t="s">
        <v>205</v>
      </c>
      <c r="F1113" s="19">
        <v>45346</v>
      </c>
      <c r="G1113" s="769">
        <v>0.40625</v>
      </c>
      <c r="H1113" s="19">
        <v>45347</v>
      </c>
      <c r="I1113" s="744">
        <v>0.40625</v>
      </c>
      <c r="J1113" s="726" t="s">
        <v>797</v>
      </c>
      <c r="K1113" s="19">
        <v>35312</v>
      </c>
      <c r="L1113" s="921" t="s">
        <v>604</v>
      </c>
      <c r="M1113" s="741"/>
      <c r="N1113" s="19" t="s">
        <v>605</v>
      </c>
      <c r="O1113" s="209">
        <v>42287</v>
      </c>
      <c r="P1113" s="1026"/>
      <c r="Q1113" s="1009"/>
      <c r="R1113" s="1027"/>
      <c r="S1113" s="1009"/>
      <c r="T1113" s="569"/>
      <c r="V1113" s="544"/>
    </row>
    <row r="1114" spans="1:25" ht="18.75" customHeight="1" x14ac:dyDescent="0.3">
      <c r="A1114" s="1">
        <v>2974</v>
      </c>
      <c r="C1114" s="1" t="s">
        <v>602</v>
      </c>
      <c r="D1114" s="1" t="s">
        <v>22</v>
      </c>
      <c r="E1114" s="1156" t="s">
        <v>603</v>
      </c>
      <c r="F1114" s="19">
        <v>45125</v>
      </c>
      <c r="G1114" s="769">
        <v>0.63194444444444442</v>
      </c>
      <c r="H1114" s="19">
        <v>45130</v>
      </c>
      <c r="I1114" s="744">
        <v>0.75</v>
      </c>
      <c r="J1114" s="726" t="s">
        <v>336</v>
      </c>
      <c r="K1114" s="725">
        <v>35312</v>
      </c>
      <c r="L1114" s="929" t="s">
        <v>604</v>
      </c>
      <c r="N1114" s="931" t="s">
        <v>605</v>
      </c>
      <c r="O1114" s="932">
        <v>42287</v>
      </c>
      <c r="P1114" s="898"/>
      <c r="Q1114" s="1022"/>
      <c r="R1114" s="1023"/>
      <c r="S1114" s="1022"/>
      <c r="T1114" s="569"/>
    </row>
    <row r="1115" spans="1:25" s="546" customFormat="1" ht="18.75" customHeight="1" x14ac:dyDescent="0.25">
      <c r="A1115" s="1267">
        <v>5180</v>
      </c>
      <c r="B1115" s="270">
        <v>26705477</v>
      </c>
      <c r="C1115" s="186" t="s">
        <v>7647</v>
      </c>
      <c r="D1115" s="186" t="s">
        <v>193</v>
      </c>
      <c r="E1115" s="1156" t="s">
        <v>194</v>
      </c>
      <c r="F1115" s="718">
        <v>45538</v>
      </c>
      <c r="G1115" s="719">
        <v>0.75347222222222221</v>
      </c>
      <c r="H1115" s="718">
        <v>45548</v>
      </c>
      <c r="I1115" s="719">
        <v>0.75347222222222221</v>
      </c>
      <c r="J1115" s="759" t="s">
        <v>200</v>
      </c>
      <c r="K1115" s="710" t="s">
        <v>19</v>
      </c>
      <c r="L1115" s="734" t="s">
        <v>7648</v>
      </c>
      <c r="M1115" s="710">
        <v>40199</v>
      </c>
      <c r="N1115" s="734" t="s">
        <v>7649</v>
      </c>
      <c r="O1115" s="920">
        <v>43375</v>
      </c>
      <c r="P1115" s="1026"/>
      <c r="Q1115" s="1022"/>
      <c r="R1115" s="1023"/>
      <c r="S1115" s="1022"/>
      <c r="T1115" s="568"/>
      <c r="U1115" s="545"/>
      <c r="V1115" s="527"/>
      <c r="W1115" s="156"/>
    </row>
    <row r="1116" spans="1:25" s="546" customFormat="1" ht="18.75" customHeight="1" x14ac:dyDescent="0.25">
      <c r="A1116" s="20">
        <v>2294</v>
      </c>
      <c r="B1116" s="20"/>
      <c r="C1116" s="20" t="s">
        <v>3109</v>
      </c>
      <c r="D1116" s="20" t="s">
        <v>193</v>
      </c>
      <c r="E1116" s="1158" t="s">
        <v>2279</v>
      </c>
      <c r="F1116" s="21">
        <v>44757</v>
      </c>
      <c r="G1116" s="729">
        <v>0.41666666666666669</v>
      </c>
      <c r="H1116" s="21">
        <v>44767</v>
      </c>
      <c r="I1116" s="769" t="s">
        <v>1633</v>
      </c>
      <c r="J1116" s="730" t="s">
        <v>2058</v>
      </c>
      <c r="K1116" s="769"/>
      <c r="L1116" s="20">
        <v>6907186</v>
      </c>
      <c r="M1116" s="21">
        <v>40070</v>
      </c>
      <c r="N1116" s="734" t="s">
        <v>3110</v>
      </c>
      <c r="O1116" s="208">
        <v>43903</v>
      </c>
      <c r="P1116" s="898"/>
      <c r="Q1116" s="1003"/>
      <c r="R1116" s="1004"/>
      <c r="S1116" s="1003"/>
      <c r="T1116" s="565"/>
      <c r="U1116" s="545"/>
      <c r="V1116" s="544"/>
      <c r="W1116" s="156"/>
    </row>
    <row r="1117" spans="1:25" ht="18.75" hidden="1" customHeight="1" x14ac:dyDescent="0.25">
      <c r="A1117" s="3">
        <v>552</v>
      </c>
      <c r="B1117" s="1"/>
      <c r="C1117" s="1" t="s">
        <v>3645</v>
      </c>
      <c r="D1117" s="1" t="s">
        <v>35</v>
      </c>
      <c r="E1117" s="1158" t="s">
        <v>313</v>
      </c>
      <c r="F1117" s="19">
        <v>44557</v>
      </c>
      <c r="G1117" s="796">
        <v>0.83333333333333337</v>
      </c>
      <c r="H1117" s="19">
        <v>44565</v>
      </c>
      <c r="I1117" s="796">
        <v>0.83333333333333337</v>
      </c>
      <c r="J1117" s="730"/>
      <c r="K1117" s="796"/>
      <c r="L1117" s="1"/>
      <c r="N1117" s="924"/>
      <c r="O1117" s="208"/>
      <c r="P1117" s="1122"/>
      <c r="Q1117" s="1039"/>
      <c r="R1117" s="1044"/>
      <c r="S1117" s="1039"/>
      <c r="T1117" s="555"/>
      <c r="U1117" s="1443"/>
      <c r="V1117" s="555" t="s">
        <v>3549</v>
      </c>
      <c r="W1117" s="618"/>
    </row>
    <row r="1118" spans="1:25" s="546" customFormat="1" ht="18.75" customHeight="1" x14ac:dyDescent="0.25">
      <c r="A1118" s="1226">
        <v>4842</v>
      </c>
      <c r="B1118" s="186"/>
      <c r="C1118" s="186" t="s">
        <v>6980</v>
      </c>
      <c r="D1118" s="186" t="s">
        <v>35</v>
      </c>
      <c r="E1118" s="1156" t="s">
        <v>126</v>
      </c>
      <c r="F1118" s="710">
        <v>45483</v>
      </c>
      <c r="G1118" s="711">
        <v>0.41666666666666669</v>
      </c>
      <c r="H1118" s="710">
        <v>45538</v>
      </c>
      <c r="I1118" s="711">
        <v>0.75</v>
      </c>
      <c r="J1118" s="1223" t="s">
        <v>6981</v>
      </c>
      <c r="K1118" s="710">
        <v>29644</v>
      </c>
      <c r="L1118" s="734" t="s">
        <v>6982</v>
      </c>
      <c r="M1118" s="710">
        <v>43280</v>
      </c>
      <c r="N1118" s="734" t="s">
        <v>6983</v>
      </c>
      <c r="O1118" s="920">
        <v>37200</v>
      </c>
      <c r="P1118" s="892" t="s">
        <v>7175</v>
      </c>
      <c r="Q1118" s="882"/>
      <c r="R1118" s="1001"/>
      <c r="S1118" s="882"/>
      <c r="T1118" s="524"/>
      <c r="U1118" s="529" t="s">
        <v>6984</v>
      </c>
      <c r="V1118" s="527" t="s">
        <v>6985</v>
      </c>
      <c r="W1118" s="1822"/>
    </row>
    <row r="1119" spans="1:25" s="546" customFormat="1" ht="18.75" customHeight="1" x14ac:dyDescent="0.25">
      <c r="A1119" s="4">
        <v>6358</v>
      </c>
      <c r="B1119" s="4"/>
      <c r="C1119" s="4" t="s">
        <v>8351</v>
      </c>
      <c r="D1119" s="4" t="s">
        <v>22</v>
      </c>
      <c r="E1119" s="1156" t="s">
        <v>23</v>
      </c>
      <c r="F1119" s="725">
        <v>45647</v>
      </c>
      <c r="G1119" s="720">
        <v>0.41666666666666669</v>
      </c>
      <c r="H1119" s="725">
        <v>45650</v>
      </c>
      <c r="I1119" s="720">
        <v>0.41666666666666669</v>
      </c>
      <c r="J1119" s="728" t="s">
        <v>449</v>
      </c>
      <c r="K1119" s="725">
        <v>34672</v>
      </c>
      <c r="L1119" s="929" t="s">
        <v>8352</v>
      </c>
      <c r="M1119" s="19">
        <v>36249</v>
      </c>
      <c r="N1119" s="931" t="s">
        <v>8353</v>
      </c>
      <c r="O1119" s="932">
        <v>41852</v>
      </c>
      <c r="P1119" s="1201"/>
      <c r="Q1119" s="194"/>
      <c r="R1119" s="1424"/>
      <c r="S1119" s="1425"/>
      <c r="T1119" s="1426"/>
      <c r="U1119" s="545" t="s">
        <v>8354</v>
      </c>
      <c r="V1119" s="555"/>
      <c r="W1119" s="599"/>
    </row>
    <row r="1120" spans="1:25" ht="27" customHeight="1" x14ac:dyDescent="0.25">
      <c r="A1120" s="707">
        <v>4238</v>
      </c>
      <c r="B1120" s="707">
        <v>22630948</v>
      </c>
      <c r="C1120" s="707" t="s">
        <v>1985</v>
      </c>
      <c r="D1120" s="707" t="s">
        <v>35</v>
      </c>
      <c r="E1120" s="1156" t="s">
        <v>119</v>
      </c>
      <c r="F1120" s="708">
        <v>45346</v>
      </c>
      <c r="G1120" s="709">
        <v>0.67708333333333337</v>
      </c>
      <c r="H1120" s="708">
        <v>45347</v>
      </c>
      <c r="I1120" s="709">
        <v>0.70833333333333337</v>
      </c>
      <c r="J1120" s="732" t="s">
        <v>797</v>
      </c>
      <c r="K1120" s="708">
        <v>27162</v>
      </c>
      <c r="L1120" s="734" t="s">
        <v>1986</v>
      </c>
      <c r="M1120" s="708">
        <v>43147</v>
      </c>
      <c r="N1120" s="918" t="s">
        <v>1987</v>
      </c>
      <c r="O1120" s="919">
        <v>42776</v>
      </c>
      <c r="P1120" s="902" t="s">
        <v>5558</v>
      </c>
      <c r="Q1120" s="905"/>
      <c r="R1120" s="1037"/>
      <c r="S1120" s="881"/>
      <c r="T1120" s="541"/>
      <c r="U1120" s="576" t="s">
        <v>4493</v>
      </c>
      <c r="V1120" s="575" t="s">
        <v>5557</v>
      </c>
      <c r="W1120" s="577"/>
      <c r="Y1120" s="531"/>
    </row>
    <row r="1121" spans="1:25" ht="27" customHeight="1" x14ac:dyDescent="0.25">
      <c r="A1121" s="707">
        <v>4233</v>
      </c>
      <c r="B1121" s="707">
        <v>22630948</v>
      </c>
      <c r="C1121" s="707" t="s">
        <v>1985</v>
      </c>
      <c r="D1121" s="707" t="s">
        <v>29</v>
      </c>
      <c r="E1121" s="1156" t="s">
        <v>30</v>
      </c>
      <c r="F1121" s="708">
        <v>45344</v>
      </c>
      <c r="G1121" s="709">
        <v>0.69791666666666663</v>
      </c>
      <c r="H1121" s="708">
        <v>45346</v>
      </c>
      <c r="I1121" s="709">
        <v>0.67708333333333337</v>
      </c>
      <c r="J1121" s="732" t="s">
        <v>330</v>
      </c>
      <c r="K1121" s="708">
        <v>27162</v>
      </c>
      <c r="L1121" s="734" t="s">
        <v>1986</v>
      </c>
      <c r="M1121" s="708">
        <v>43147</v>
      </c>
      <c r="N1121" s="918" t="s">
        <v>1987</v>
      </c>
      <c r="O1121" s="919">
        <v>42776</v>
      </c>
      <c r="P1121" s="902" t="s">
        <v>5255</v>
      </c>
      <c r="Q1121" s="905"/>
      <c r="R1121" s="1006"/>
      <c r="S1121" s="881"/>
      <c r="T1121" s="541"/>
      <c r="U1121" s="576" t="s">
        <v>4493</v>
      </c>
      <c r="V1121" s="575" t="s">
        <v>5556</v>
      </c>
      <c r="W1121" s="577"/>
      <c r="Y1121" s="531"/>
    </row>
    <row r="1122" spans="1:25" ht="25.5" customHeight="1" x14ac:dyDescent="0.25">
      <c r="A1122" s="4">
        <v>2033</v>
      </c>
      <c r="B1122" s="4">
        <v>22630948</v>
      </c>
      <c r="C1122" s="4" t="s">
        <v>1985</v>
      </c>
      <c r="D1122" s="4" t="s">
        <v>29</v>
      </c>
      <c r="E1122" s="1156" t="s">
        <v>30</v>
      </c>
      <c r="F1122" s="725">
        <v>44981</v>
      </c>
      <c r="G1122" s="720">
        <v>0.79166666666666663</v>
      </c>
      <c r="H1122" s="725">
        <v>44983</v>
      </c>
      <c r="I1122" s="720">
        <v>0.79166666666666663</v>
      </c>
      <c r="J1122" s="728" t="s">
        <v>1798</v>
      </c>
      <c r="K1122" s="725">
        <v>27162</v>
      </c>
      <c r="L1122" s="929" t="s">
        <v>1986</v>
      </c>
      <c r="M1122" s="19">
        <v>43147</v>
      </c>
      <c r="N1122" s="929" t="s">
        <v>1987</v>
      </c>
      <c r="O1122" s="932">
        <v>42776</v>
      </c>
      <c r="P1122" s="892"/>
      <c r="Q1122" s="908"/>
      <c r="R1122" s="1073"/>
      <c r="T1122" s="550"/>
      <c r="V1122" s="550"/>
      <c r="W1122" s="599"/>
      <c r="Y1122" s="531"/>
    </row>
    <row r="1123" spans="1:25" ht="18.75" customHeight="1" x14ac:dyDescent="0.25">
      <c r="A1123" s="4">
        <v>1911</v>
      </c>
      <c r="B1123" s="4">
        <v>22630948</v>
      </c>
      <c r="C1123" s="4" t="s">
        <v>1985</v>
      </c>
      <c r="D1123" s="186" t="s">
        <v>59</v>
      </c>
      <c r="E1123" s="1156" t="s">
        <v>342</v>
      </c>
      <c r="F1123" s="710">
        <v>44977</v>
      </c>
      <c r="G1123" s="711">
        <v>0.72916666666666663</v>
      </c>
      <c r="H1123" s="710">
        <v>44977</v>
      </c>
      <c r="I1123" s="711">
        <v>0.79166666666666663</v>
      </c>
      <c r="J1123" s="728" t="s">
        <v>1216</v>
      </c>
      <c r="K1123" s="725">
        <v>27162</v>
      </c>
      <c r="L1123" s="929" t="s">
        <v>1986</v>
      </c>
      <c r="M1123" s="19">
        <v>43147</v>
      </c>
      <c r="N1123" s="929" t="s">
        <v>1987</v>
      </c>
      <c r="O1123" s="932">
        <v>42776</v>
      </c>
      <c r="P1123" s="892"/>
      <c r="Q1123" s="908"/>
      <c r="R1123" s="1073"/>
      <c r="T1123" s="550"/>
      <c r="V1123" s="550"/>
    </row>
    <row r="1124" spans="1:25" ht="18.75" customHeight="1" x14ac:dyDescent="0.25">
      <c r="A1124" s="4">
        <v>1903</v>
      </c>
      <c r="B1124" s="4">
        <v>22630948</v>
      </c>
      <c r="C1124" s="4" t="s">
        <v>1985</v>
      </c>
      <c r="D1124" s="4" t="s">
        <v>35</v>
      </c>
      <c r="E1124" s="1156" t="s">
        <v>313</v>
      </c>
      <c r="F1124" s="725">
        <v>44975</v>
      </c>
      <c r="G1124" s="720">
        <v>0.78055555555555556</v>
      </c>
      <c r="H1124" s="725">
        <v>44977</v>
      </c>
      <c r="I1124" s="720">
        <v>0.72916666666666663</v>
      </c>
      <c r="J1124" s="728" t="s">
        <v>1798</v>
      </c>
      <c r="K1124" s="725">
        <v>27162</v>
      </c>
      <c r="L1124" s="929" t="s">
        <v>1986</v>
      </c>
      <c r="M1124" s="19">
        <v>43147</v>
      </c>
      <c r="N1124" s="929" t="s">
        <v>1987</v>
      </c>
      <c r="O1124" s="932">
        <v>42776</v>
      </c>
      <c r="P1124" s="892"/>
      <c r="Q1124" s="908" t="s">
        <v>2042</v>
      </c>
      <c r="R1124" s="1011"/>
      <c r="T1124" s="550">
        <v>62971</v>
      </c>
      <c r="V1124" s="549" t="s">
        <v>2041</v>
      </c>
    </row>
    <row r="1125" spans="1:25" ht="26.25" customHeight="1" x14ac:dyDescent="0.25">
      <c r="A1125" s="4">
        <v>1901</v>
      </c>
      <c r="B1125" s="4">
        <v>22630948</v>
      </c>
      <c r="C1125" s="4" t="s">
        <v>1985</v>
      </c>
      <c r="D1125" s="4" t="s">
        <v>412</v>
      </c>
      <c r="E1125" s="1156" t="s">
        <v>131</v>
      </c>
      <c r="F1125" s="725">
        <v>44970</v>
      </c>
      <c r="G1125" s="720">
        <v>0.83750000000000002</v>
      </c>
      <c r="H1125" s="725">
        <v>44971</v>
      </c>
      <c r="I1125" s="720">
        <v>0.83750000000000002</v>
      </c>
      <c r="J1125" s="728" t="s">
        <v>1886</v>
      </c>
      <c r="K1125" s="725">
        <v>27162</v>
      </c>
      <c r="L1125" s="929">
        <v>6778845</v>
      </c>
      <c r="M1125" s="19">
        <v>43147</v>
      </c>
      <c r="N1125" s="929" t="s">
        <v>1987</v>
      </c>
      <c r="O1125" s="932">
        <v>42776</v>
      </c>
      <c r="P1125" s="892"/>
      <c r="Q1125" s="908"/>
      <c r="R1125" s="1011"/>
      <c r="S1125" s="908"/>
      <c r="T1125" s="549" t="s">
        <v>2079</v>
      </c>
      <c r="V1125" s="550"/>
      <c r="Y1125" s="531"/>
    </row>
    <row r="1126" spans="1:25" s="546" customFormat="1" ht="25.5" customHeight="1" x14ac:dyDescent="0.25">
      <c r="A1126" s="186">
        <v>881</v>
      </c>
      <c r="B1126" s="18">
        <v>22630948</v>
      </c>
      <c r="C1126" s="18" t="s">
        <v>1985</v>
      </c>
      <c r="D1126" s="18" t="s">
        <v>35</v>
      </c>
      <c r="E1126" s="1168" t="s">
        <v>119</v>
      </c>
      <c r="F1126" s="718">
        <v>44683</v>
      </c>
      <c r="G1126" s="719">
        <v>0</v>
      </c>
      <c r="H1126" s="718">
        <v>44684</v>
      </c>
      <c r="I1126" s="719">
        <v>0</v>
      </c>
      <c r="J1126" s="730" t="s">
        <v>2048</v>
      </c>
      <c r="K1126" s="729"/>
      <c r="L1126" s="18">
        <v>6778845</v>
      </c>
      <c r="M1126" s="718">
        <v>43147</v>
      </c>
      <c r="N1126" s="926" t="s">
        <v>1987</v>
      </c>
      <c r="O1126" s="927">
        <v>42776</v>
      </c>
      <c r="P1126" s="1124"/>
      <c r="Q1126" s="906"/>
      <c r="R1126" s="1032"/>
      <c r="S1126" s="906"/>
      <c r="T1126" s="554"/>
      <c r="U1126" s="545"/>
      <c r="V1126" s="554"/>
      <c r="W1126" s="156"/>
    </row>
    <row r="1127" spans="1:25" ht="18.75" customHeight="1" x14ac:dyDescent="0.25">
      <c r="A1127" s="186">
        <v>2177</v>
      </c>
      <c r="B1127" s="186"/>
      <c r="C1127" s="186" t="s">
        <v>1776</v>
      </c>
      <c r="D1127" s="186" t="s">
        <v>1720</v>
      </c>
      <c r="E1127" s="1156" t="s">
        <v>219</v>
      </c>
      <c r="F1127" s="710">
        <v>45001</v>
      </c>
      <c r="G1127" s="711">
        <v>0.375</v>
      </c>
      <c r="H1127" s="710">
        <v>45004</v>
      </c>
      <c r="I1127" s="711">
        <v>0.29166666666666669</v>
      </c>
      <c r="J1127" s="728" t="s">
        <v>449</v>
      </c>
      <c r="K1127" s="710">
        <v>27938</v>
      </c>
      <c r="L1127" s="929" t="s">
        <v>1777</v>
      </c>
      <c r="M1127" s="21">
        <v>37482</v>
      </c>
      <c r="N1127" s="934" t="s">
        <v>1778</v>
      </c>
      <c r="O1127" s="920">
        <v>34843</v>
      </c>
      <c r="P1127" s="892">
        <v>300</v>
      </c>
      <c r="T1127" s="563" t="s">
        <v>290</v>
      </c>
      <c r="U1127" s="545" t="s">
        <v>1779</v>
      </c>
      <c r="V1127" s="544"/>
    </row>
    <row r="1128" spans="1:25" ht="18.75" customHeight="1" x14ac:dyDescent="0.25">
      <c r="A1128" s="186">
        <v>1681</v>
      </c>
      <c r="B1128" s="186"/>
      <c r="C1128" s="186" t="s">
        <v>1776</v>
      </c>
      <c r="D1128" s="186" t="s">
        <v>412</v>
      </c>
      <c r="E1128" s="1156" t="s">
        <v>358</v>
      </c>
      <c r="F1128" s="710">
        <v>44918</v>
      </c>
      <c r="G1128" s="711">
        <v>0.41666666666666669</v>
      </c>
      <c r="H1128" s="710">
        <v>44921</v>
      </c>
      <c r="I1128" s="711">
        <v>0.75</v>
      </c>
      <c r="J1128" s="728" t="s">
        <v>1902</v>
      </c>
      <c r="K1128" s="710">
        <v>27938</v>
      </c>
      <c r="L1128" s="929" t="s">
        <v>1777</v>
      </c>
      <c r="M1128" s="21">
        <v>37482</v>
      </c>
      <c r="N1128" s="934" t="s">
        <v>1778</v>
      </c>
      <c r="O1128" s="920">
        <v>34843</v>
      </c>
      <c r="P1128" s="892">
        <v>400</v>
      </c>
      <c r="Q1128" s="196"/>
      <c r="R1128" s="1017"/>
      <c r="S1128" s="196"/>
      <c r="T1128" s="533">
        <v>18615</v>
      </c>
      <c r="U1128" s="545" t="s">
        <v>1779</v>
      </c>
      <c r="V1128" s="544"/>
    </row>
    <row r="1129" spans="1:25" ht="18.75" hidden="1" customHeight="1" x14ac:dyDescent="0.25">
      <c r="A1129" s="809">
        <v>402</v>
      </c>
      <c r="B1129" s="809"/>
      <c r="C1129" s="186" t="s">
        <v>1776</v>
      </c>
      <c r="D1129" s="809" t="s">
        <v>412</v>
      </c>
      <c r="E1129" s="1159" t="s">
        <v>60</v>
      </c>
      <c r="F1129" s="810">
        <v>44490</v>
      </c>
      <c r="G1129" s="811">
        <v>0.33333333333333331</v>
      </c>
      <c r="H1129" s="810">
        <v>44493</v>
      </c>
      <c r="I1129" s="811">
        <v>0.875</v>
      </c>
      <c r="J1129" s="730"/>
      <c r="K1129" s="769"/>
      <c r="L1129" s="809"/>
      <c r="N1129" s="940"/>
      <c r="O1129" s="938"/>
      <c r="Q1129" s="1120"/>
      <c r="R1129" s="1121"/>
      <c r="S1129" s="1120"/>
      <c r="T1129" s="670"/>
      <c r="V1129" s="670"/>
    </row>
    <row r="1130" spans="1:25" ht="18.75" customHeight="1" x14ac:dyDescent="0.25">
      <c r="A1130" s="4">
        <v>2884</v>
      </c>
      <c r="B1130" s="784" t="s">
        <v>833</v>
      </c>
      <c r="C1130" s="186" t="s">
        <v>834</v>
      </c>
      <c r="D1130" s="186" t="s">
        <v>59</v>
      </c>
      <c r="E1130" s="1156" t="s">
        <v>276</v>
      </c>
      <c r="F1130" s="725">
        <v>45106</v>
      </c>
      <c r="G1130" s="720">
        <v>0.75</v>
      </c>
      <c r="H1130" s="725">
        <v>45109</v>
      </c>
      <c r="I1130" s="720">
        <v>0.75</v>
      </c>
      <c r="J1130" s="713" t="s">
        <v>449</v>
      </c>
      <c r="K1130" s="725">
        <v>35603</v>
      </c>
      <c r="L1130" s="929" t="s">
        <v>835</v>
      </c>
      <c r="N1130" s="929" t="s">
        <v>836</v>
      </c>
      <c r="O1130" s="932">
        <v>42878</v>
      </c>
      <c r="P1130" s="885"/>
      <c r="Q1130" s="1003"/>
      <c r="R1130" s="1023"/>
      <c r="S1130" s="1022"/>
      <c r="T1130" s="624"/>
      <c r="U1130" s="545" t="s">
        <v>837</v>
      </c>
      <c r="Y1130" s="531"/>
    </row>
    <row r="1131" spans="1:25" ht="18.75" customHeight="1" x14ac:dyDescent="0.25">
      <c r="A1131" s="186">
        <v>2676</v>
      </c>
      <c r="B1131" s="186">
        <v>21626712</v>
      </c>
      <c r="C1131" s="4" t="s">
        <v>1009</v>
      </c>
      <c r="D1131" s="4" t="s">
        <v>59</v>
      </c>
      <c r="E1131" s="1156" t="s">
        <v>422</v>
      </c>
      <c r="F1131" s="725">
        <v>45087</v>
      </c>
      <c r="G1131" s="720">
        <v>0.63541666666666663</v>
      </c>
      <c r="H1131" s="725">
        <v>45090</v>
      </c>
      <c r="I1131" s="720">
        <v>0.6875</v>
      </c>
      <c r="J1131" s="713" t="s">
        <v>449</v>
      </c>
      <c r="K1131" s="710">
        <v>28408</v>
      </c>
      <c r="L1131" s="929" t="s">
        <v>1010</v>
      </c>
      <c r="M1131" s="21">
        <v>43802</v>
      </c>
      <c r="N1131" s="734" t="s">
        <v>1011</v>
      </c>
      <c r="O1131" s="920">
        <v>39190</v>
      </c>
      <c r="P1131" s="898"/>
      <c r="Q1131" s="1022"/>
      <c r="R1131" s="1023"/>
      <c r="S1131" s="1022"/>
      <c r="T1131" s="638"/>
      <c r="U1131" s="545" t="s">
        <v>1012</v>
      </c>
      <c r="V1131" s="544"/>
    </row>
    <row r="1132" spans="1:25" ht="18.75" customHeight="1" x14ac:dyDescent="0.25">
      <c r="A1132" s="186">
        <v>2463</v>
      </c>
      <c r="B1132" s="186">
        <v>21626712</v>
      </c>
      <c r="C1132" s="4" t="s">
        <v>1009</v>
      </c>
      <c r="D1132" s="4" t="s">
        <v>235</v>
      </c>
      <c r="E1132" s="1156" t="s">
        <v>370</v>
      </c>
      <c r="F1132" s="725">
        <v>45064</v>
      </c>
      <c r="G1132" s="720">
        <v>0.60763888888888895</v>
      </c>
      <c r="H1132" s="725">
        <v>45068</v>
      </c>
      <c r="I1132" s="720">
        <v>0.60763888888888895</v>
      </c>
      <c r="J1132" s="713" t="s">
        <v>162</v>
      </c>
      <c r="K1132" s="710">
        <v>28408</v>
      </c>
      <c r="L1132" s="929" t="s">
        <v>1010</v>
      </c>
      <c r="M1132" s="21">
        <v>43802</v>
      </c>
      <c r="N1132" s="734" t="s">
        <v>1011</v>
      </c>
      <c r="O1132" s="920">
        <v>39190</v>
      </c>
      <c r="P1132" s="898"/>
      <c r="Q1132" s="1022"/>
      <c r="R1132" s="1023"/>
      <c r="S1132" s="1022"/>
      <c r="T1132" s="638"/>
      <c r="U1132" s="545" t="s">
        <v>1012</v>
      </c>
      <c r="V1132" s="544"/>
      <c r="Y1132" s="531"/>
    </row>
    <row r="1133" spans="1:25" ht="18.75" customHeight="1" x14ac:dyDescent="0.25">
      <c r="A1133" s="4">
        <v>2194</v>
      </c>
      <c r="B1133" s="4"/>
      <c r="C1133" s="4" t="s">
        <v>1009</v>
      </c>
      <c r="D1133" s="4" t="s">
        <v>35</v>
      </c>
      <c r="E1133" s="1156" t="s">
        <v>313</v>
      </c>
      <c r="F1133" s="725">
        <v>45006</v>
      </c>
      <c r="G1133" s="720">
        <v>0.54166666666666663</v>
      </c>
      <c r="H1133" s="725">
        <v>45009</v>
      </c>
      <c r="I1133" s="720">
        <v>0.54166666666666663</v>
      </c>
      <c r="J1133" s="713" t="s">
        <v>449</v>
      </c>
      <c r="K1133" s="725">
        <v>28408</v>
      </c>
      <c r="L1133" s="929" t="s">
        <v>1010</v>
      </c>
      <c r="N1133" s="929" t="s">
        <v>1011</v>
      </c>
      <c r="O1133" s="932">
        <v>39188</v>
      </c>
      <c r="P1133" s="898"/>
      <c r="Q1133" s="1022"/>
      <c r="R1133" s="1004"/>
      <c r="S1133" s="1003"/>
      <c r="T1133" s="565"/>
      <c r="U1133" s="545" t="s">
        <v>975</v>
      </c>
      <c r="V1133" s="544"/>
      <c r="Y1133" s="531"/>
    </row>
    <row r="1134" spans="1:25" ht="18.75" customHeight="1" x14ac:dyDescent="0.3">
      <c r="A1134" s="186">
        <v>2037</v>
      </c>
      <c r="B1134" s="754"/>
      <c r="C1134" s="186" t="s">
        <v>1009</v>
      </c>
      <c r="D1134" s="186" t="s">
        <v>412</v>
      </c>
      <c r="E1134" s="1156" t="s">
        <v>342</v>
      </c>
      <c r="F1134" s="725">
        <v>44982</v>
      </c>
      <c r="G1134" s="720">
        <v>0.68819444444444444</v>
      </c>
      <c r="H1134" s="725">
        <v>44985</v>
      </c>
      <c r="I1134" s="720">
        <v>0.68819444444444444</v>
      </c>
      <c r="J1134" s="728" t="s">
        <v>1849</v>
      </c>
      <c r="K1134" s="710">
        <v>28408</v>
      </c>
      <c r="L1134" s="929" t="s">
        <v>1010</v>
      </c>
      <c r="M1134" s="21">
        <v>43802</v>
      </c>
      <c r="N1134" s="734" t="s">
        <v>1011</v>
      </c>
      <c r="O1134" s="920">
        <v>39190</v>
      </c>
      <c r="P1134" s="898"/>
      <c r="Q1134" s="1022"/>
      <c r="R1134" s="1023"/>
      <c r="S1134" s="1022"/>
      <c r="T1134" s="638"/>
      <c r="V1134" s="544"/>
      <c r="W1134" s="599"/>
      <c r="Y1134" s="531"/>
    </row>
    <row r="1135" spans="1:25" ht="18.75" customHeight="1" x14ac:dyDescent="0.25">
      <c r="A1135" s="186">
        <v>4438</v>
      </c>
      <c r="B1135" s="186"/>
      <c r="C1135" s="186" t="s">
        <v>5015</v>
      </c>
      <c r="D1135" s="4" t="s">
        <v>1212</v>
      </c>
      <c r="E1135" s="1156" t="s">
        <v>422</v>
      </c>
      <c r="F1135" s="725">
        <v>45318</v>
      </c>
      <c r="G1135" s="720">
        <v>0.85416666666666663</v>
      </c>
      <c r="H1135" s="725">
        <v>45319</v>
      </c>
      <c r="I1135" s="720">
        <v>0.85416666666666663</v>
      </c>
      <c r="J1135" s="728" t="s">
        <v>797</v>
      </c>
      <c r="K1135" s="710">
        <v>23490</v>
      </c>
      <c r="L1135" s="929" t="s">
        <v>5016</v>
      </c>
      <c r="M1135" s="21">
        <v>38532</v>
      </c>
      <c r="N1135" s="928" t="s">
        <v>5017</v>
      </c>
      <c r="O1135" s="927">
        <v>30257</v>
      </c>
      <c r="P1135" s="892" t="s">
        <v>4861</v>
      </c>
      <c r="Q1135" s="884"/>
      <c r="R1135" s="1008"/>
      <c r="S1135" s="884"/>
      <c r="T1135" s="527"/>
      <c r="U1135" s="545" t="s">
        <v>5018</v>
      </c>
      <c r="V1135" s="550"/>
      <c r="Y1135" s="531"/>
    </row>
    <row r="1136" spans="1:25" ht="18.75" customHeight="1" x14ac:dyDescent="0.25">
      <c r="A1136" s="186">
        <v>4052</v>
      </c>
      <c r="B1136" s="186"/>
      <c r="C1136" s="186" t="s">
        <v>5015</v>
      </c>
      <c r="D1136" s="4" t="s">
        <v>1212</v>
      </c>
      <c r="E1136" s="1156" t="s">
        <v>243</v>
      </c>
      <c r="F1136" s="725">
        <v>45305</v>
      </c>
      <c r="G1136" s="720">
        <v>0.6791666666666667</v>
      </c>
      <c r="H1136" s="725">
        <v>45312</v>
      </c>
      <c r="I1136" s="720">
        <v>0.79166666666666663</v>
      </c>
      <c r="J1136" s="713" t="s">
        <v>85</v>
      </c>
      <c r="K1136" s="710">
        <v>23490</v>
      </c>
      <c r="L1136" s="929" t="s">
        <v>5016</v>
      </c>
      <c r="M1136" s="21">
        <v>38532</v>
      </c>
      <c r="N1136" s="928" t="s">
        <v>5017</v>
      </c>
      <c r="O1136" s="927">
        <v>30257</v>
      </c>
      <c r="P1136" s="898"/>
      <c r="Q1136" s="1003"/>
      <c r="R1136" s="1004"/>
      <c r="S1136" s="1003"/>
      <c r="T1136" s="565"/>
      <c r="U1136" s="545" t="s">
        <v>5018</v>
      </c>
      <c r="V1136" s="550"/>
      <c r="Y1136" s="531"/>
    </row>
    <row r="1137" spans="1:25" ht="18.75" customHeight="1" x14ac:dyDescent="0.25">
      <c r="A1137" s="186">
        <v>3939</v>
      </c>
      <c r="B1137" s="186"/>
      <c r="C1137" s="186" t="s">
        <v>5015</v>
      </c>
      <c r="D1137" s="186" t="s">
        <v>29</v>
      </c>
      <c r="E1137" s="1156" t="s">
        <v>2624</v>
      </c>
      <c r="F1137" s="710">
        <v>45289</v>
      </c>
      <c r="G1137" s="711">
        <v>0.53125</v>
      </c>
      <c r="H1137" s="710">
        <v>45296</v>
      </c>
      <c r="I1137" s="711">
        <v>0.58333333333333337</v>
      </c>
      <c r="J1137" s="713" t="s">
        <v>4597</v>
      </c>
      <c r="K1137" s="710">
        <v>23490</v>
      </c>
      <c r="L1137" s="929" t="s">
        <v>5016</v>
      </c>
      <c r="M1137" s="21">
        <v>38532</v>
      </c>
      <c r="N1137" s="928" t="s">
        <v>5017</v>
      </c>
      <c r="O1137" s="927">
        <v>30257</v>
      </c>
      <c r="P1137" s="898"/>
      <c r="Q1137" s="1003"/>
      <c r="R1137" s="1004"/>
      <c r="S1137" s="1003"/>
      <c r="T1137" s="565"/>
      <c r="U1137" s="545" t="s">
        <v>5018</v>
      </c>
      <c r="V1137" s="550"/>
      <c r="Y1137" s="531"/>
    </row>
    <row r="1138" spans="1:25" ht="18.75" customHeight="1" x14ac:dyDescent="0.3">
      <c r="A1138" s="186">
        <v>1284</v>
      </c>
      <c r="B1138" s="754"/>
      <c r="C1138" s="18" t="s">
        <v>2828</v>
      </c>
      <c r="D1138" s="18" t="s">
        <v>29</v>
      </c>
      <c r="E1138" s="1156" t="s">
        <v>30</v>
      </c>
      <c r="F1138" s="718">
        <v>44814</v>
      </c>
      <c r="G1138" s="719">
        <v>0.5</v>
      </c>
      <c r="H1138" s="718">
        <v>44819</v>
      </c>
      <c r="I1138" s="719">
        <v>0.5</v>
      </c>
      <c r="J1138" s="737" t="s">
        <v>1949</v>
      </c>
      <c r="K1138" s="725">
        <v>7202</v>
      </c>
      <c r="L1138" s="18">
        <v>41977561</v>
      </c>
      <c r="M1138" s="21">
        <v>43050</v>
      </c>
      <c r="N1138" s="926" t="s">
        <v>2829</v>
      </c>
      <c r="O1138" s="927">
        <v>36934</v>
      </c>
      <c r="P1138" s="892">
        <v>450</v>
      </c>
      <c r="Q1138" s="908"/>
      <c r="R1138" s="1073">
        <f>5*90</f>
        <v>450</v>
      </c>
      <c r="S1138" s="908"/>
      <c r="T1138" s="550" t="s">
        <v>2831</v>
      </c>
      <c r="U1138" s="545" t="s">
        <v>2832</v>
      </c>
      <c r="V1138" s="635" t="s">
        <v>2830</v>
      </c>
      <c r="Y1138" s="531"/>
    </row>
    <row r="1139" spans="1:25" ht="18.75" customHeight="1" x14ac:dyDescent="0.25">
      <c r="A1139" s="20">
        <v>5702</v>
      </c>
      <c r="B1139" s="20">
        <v>98332187</v>
      </c>
      <c r="C1139" s="20" t="s">
        <v>4227</v>
      </c>
      <c r="D1139" s="186" t="s">
        <v>657</v>
      </c>
      <c r="E1139" s="1156" t="s">
        <v>871</v>
      </c>
      <c r="F1139" s="21">
        <v>45611</v>
      </c>
      <c r="G1139" s="729">
        <v>0.41666666666666669</v>
      </c>
      <c r="H1139" s="21">
        <v>45628</v>
      </c>
      <c r="I1139" s="722">
        <v>0.5</v>
      </c>
      <c r="J1139" s="730" t="s">
        <v>8267</v>
      </c>
      <c r="K1139" s="21">
        <v>26203</v>
      </c>
      <c r="L1139" s="721" t="s">
        <v>4228</v>
      </c>
      <c r="M1139" s="708"/>
      <c r="N1139" s="721" t="s">
        <v>4229</v>
      </c>
      <c r="O1139" s="208">
        <v>33584</v>
      </c>
      <c r="P1139" s="1025" t="s">
        <v>6049</v>
      </c>
      <c r="Q1139" s="907"/>
      <c r="R1139" s="1016"/>
      <c r="S1139" s="907"/>
      <c r="T1139" s="544"/>
      <c r="U1139" s="551"/>
      <c r="V1139" s="544"/>
      <c r="W1139" s="128"/>
      <c r="Y1139" s="531"/>
    </row>
    <row r="1140" spans="1:25" ht="30" customHeight="1" x14ac:dyDescent="0.25">
      <c r="A1140" s="1245">
        <v>5408</v>
      </c>
      <c r="B1140" s="20">
        <v>98332187</v>
      </c>
      <c r="C1140" s="20" t="s">
        <v>4227</v>
      </c>
      <c r="D1140" s="186" t="s">
        <v>412</v>
      </c>
      <c r="E1140" s="1156" t="s">
        <v>243</v>
      </c>
      <c r="F1140" s="21">
        <v>45563</v>
      </c>
      <c r="G1140" s="729">
        <v>0.51041666666666663</v>
      </c>
      <c r="H1140" s="21">
        <v>45563</v>
      </c>
      <c r="I1140" s="722">
        <v>0.60416666666666663</v>
      </c>
      <c r="J1140" s="730" t="s">
        <v>7266</v>
      </c>
      <c r="K1140" s="21">
        <v>26203</v>
      </c>
      <c r="L1140" s="721" t="s">
        <v>4228</v>
      </c>
      <c r="M1140" s="708"/>
      <c r="N1140" s="721" t="s">
        <v>4229</v>
      </c>
      <c r="O1140" s="208">
        <v>33584</v>
      </c>
      <c r="P1140" s="1019" t="s">
        <v>4284</v>
      </c>
      <c r="Q1140" s="907"/>
      <c r="R1140" s="1020"/>
      <c r="S1140" s="907"/>
      <c r="T1140" s="544"/>
      <c r="U1140" s="551"/>
      <c r="V1140" s="544"/>
      <c r="W1140" s="128"/>
      <c r="Y1140" s="531"/>
    </row>
    <row r="1141" spans="1:25" ht="18.75" customHeight="1" x14ac:dyDescent="0.25">
      <c r="A1141" s="20">
        <v>5841</v>
      </c>
      <c r="B1141" s="20"/>
      <c r="C1141" s="20" t="s">
        <v>4227</v>
      </c>
      <c r="D1141" s="186" t="s">
        <v>35</v>
      </c>
      <c r="E1141" s="1156" t="s">
        <v>112</v>
      </c>
      <c r="F1141" s="21">
        <v>45438</v>
      </c>
      <c r="G1141" s="729">
        <v>0.8125</v>
      </c>
      <c r="H1141" s="21">
        <v>45439</v>
      </c>
      <c r="I1141" s="722">
        <v>0.41666666666666669</v>
      </c>
      <c r="J1141" s="730" t="s">
        <v>797</v>
      </c>
      <c r="K1141" s="21">
        <v>26203</v>
      </c>
      <c r="L1141" s="721" t="s">
        <v>4228</v>
      </c>
      <c r="M1141" s="708"/>
      <c r="N1141" s="721" t="s">
        <v>4229</v>
      </c>
      <c r="O1141" s="208">
        <v>33584</v>
      </c>
      <c r="P1141" s="1019" t="s">
        <v>4284</v>
      </c>
      <c r="Q1141" s="907"/>
      <c r="R1141" s="1020"/>
      <c r="S1141" s="907"/>
      <c r="T1141" s="544"/>
      <c r="U1141" s="551"/>
      <c r="V1141" s="544"/>
      <c r="W1141" s="128"/>
      <c r="Y1141" s="531"/>
    </row>
    <row r="1142" spans="1:25" ht="24" customHeight="1" x14ac:dyDescent="0.25">
      <c r="A1142" s="186">
        <v>3385</v>
      </c>
      <c r="B1142" s="186"/>
      <c r="C1142" s="186" t="s">
        <v>4227</v>
      </c>
      <c r="D1142" s="186" t="s">
        <v>1212</v>
      </c>
      <c r="E1142" s="1156" t="s">
        <v>358</v>
      </c>
      <c r="F1142" s="710">
        <v>45200</v>
      </c>
      <c r="G1142" s="711">
        <v>0.45833333333333331</v>
      </c>
      <c r="H1142" s="710">
        <v>45207</v>
      </c>
      <c r="I1142" s="711">
        <v>0.58333333333333337</v>
      </c>
      <c r="J1142" s="713" t="s">
        <v>85</v>
      </c>
      <c r="K1142" s="710">
        <v>26203</v>
      </c>
      <c r="L1142" s="734" t="s">
        <v>4228</v>
      </c>
      <c r="M1142" s="21">
        <v>44055</v>
      </c>
      <c r="N1142" s="734" t="s">
        <v>4229</v>
      </c>
      <c r="O1142" s="920">
        <v>33584</v>
      </c>
      <c r="P1142" s="898"/>
      <c r="Q1142" s="1022"/>
      <c r="R1142" s="1023"/>
      <c r="S1142" s="1022"/>
      <c r="T1142" s="624"/>
      <c r="U1142" s="545" t="s">
        <v>4226</v>
      </c>
      <c r="V1142" s="544"/>
      <c r="Y1142" s="531"/>
    </row>
    <row r="1143" spans="1:25" ht="41.25" customHeight="1" x14ac:dyDescent="0.25">
      <c r="A1143" s="186">
        <v>3329</v>
      </c>
      <c r="B1143" s="186"/>
      <c r="C1143" s="186" t="s">
        <v>4161</v>
      </c>
      <c r="D1143" s="186" t="s">
        <v>35</v>
      </c>
      <c r="E1143" s="1156" t="s">
        <v>313</v>
      </c>
      <c r="F1143" s="710">
        <v>45190</v>
      </c>
      <c r="G1143" s="711">
        <v>0.77083333333333337</v>
      </c>
      <c r="H1143" s="710">
        <v>45202</v>
      </c>
      <c r="I1143" s="711">
        <v>0.77083333333333337</v>
      </c>
      <c r="J1143" s="713" t="s">
        <v>942</v>
      </c>
      <c r="K1143" s="710">
        <v>29563</v>
      </c>
      <c r="L1143" s="734" t="s">
        <v>4162</v>
      </c>
      <c r="M1143" s="21">
        <v>41183</v>
      </c>
      <c r="N1143" s="734" t="s">
        <v>4163</v>
      </c>
      <c r="O1143" s="920">
        <v>40289</v>
      </c>
      <c r="P1143" s="898"/>
      <c r="Q1143" s="1022"/>
      <c r="R1143" s="1023"/>
      <c r="S1143" s="1022"/>
      <c r="T1143" s="624"/>
      <c r="U1143" s="545" t="s">
        <v>4160</v>
      </c>
      <c r="V1143" s="544"/>
    </row>
    <row r="1144" spans="1:25" ht="18.75" customHeight="1" x14ac:dyDescent="0.25">
      <c r="A1144" s="186">
        <v>1259</v>
      </c>
      <c r="B1144" s="18">
        <v>29198424</v>
      </c>
      <c r="C1144" s="18" t="s">
        <v>2906</v>
      </c>
      <c r="D1144" s="186" t="s">
        <v>412</v>
      </c>
      <c r="E1144" s="1156" t="s">
        <v>60</v>
      </c>
      <c r="F1144" s="718">
        <v>44800</v>
      </c>
      <c r="G1144" s="719">
        <v>0.875</v>
      </c>
      <c r="H1144" s="718">
        <v>44811</v>
      </c>
      <c r="I1144" s="719">
        <v>0.5625</v>
      </c>
      <c r="J1144" s="737" t="s">
        <v>2584</v>
      </c>
      <c r="K1144" s="720"/>
      <c r="L1144" s="18">
        <v>6831530</v>
      </c>
      <c r="M1144" s="21">
        <v>40855</v>
      </c>
      <c r="N1144" s="926" t="s">
        <v>2907</v>
      </c>
      <c r="O1144" s="927">
        <v>37602</v>
      </c>
      <c r="P1144" s="892" t="s">
        <v>2909</v>
      </c>
      <c r="Q1144" s="1055">
        <v>200</v>
      </c>
      <c r="R1144" s="1008">
        <f>110*10</f>
        <v>1100</v>
      </c>
      <c r="S1144" s="884"/>
      <c r="T1144" s="527" t="s">
        <v>2908</v>
      </c>
      <c r="V1144" s="554"/>
      <c r="Y1144" s="531"/>
    </row>
    <row r="1145" spans="1:25" ht="18.75" customHeight="1" x14ac:dyDescent="0.25">
      <c r="A1145" s="186">
        <v>3602</v>
      </c>
      <c r="B1145" s="186"/>
      <c r="C1145" s="186" t="s">
        <v>4514</v>
      </c>
      <c r="D1145" s="186" t="s">
        <v>292</v>
      </c>
      <c r="E1145" s="1156" t="s">
        <v>293</v>
      </c>
      <c r="F1145" s="710">
        <v>45225</v>
      </c>
      <c r="G1145" s="711">
        <v>0.70833333333333337</v>
      </c>
      <c r="H1145" s="710">
        <v>45234</v>
      </c>
      <c r="I1145" s="711">
        <v>0.5</v>
      </c>
      <c r="J1145" s="728" t="s">
        <v>622</v>
      </c>
      <c r="K1145" s="710">
        <v>31816</v>
      </c>
      <c r="L1145" s="734" t="s">
        <v>4515</v>
      </c>
      <c r="M1145" s="21">
        <v>44820</v>
      </c>
      <c r="N1145" s="734" t="s">
        <v>4516</v>
      </c>
      <c r="O1145" s="920">
        <v>40736</v>
      </c>
      <c r="P1145" s="892" t="s">
        <v>3421</v>
      </c>
      <c r="Q1145" s="1029" t="s">
        <v>4567</v>
      </c>
      <c r="R1145" s="1017"/>
      <c r="S1145" s="196"/>
      <c r="T1145" s="579"/>
      <c r="U1145" s="617" t="s">
        <v>4517</v>
      </c>
      <c r="V1145" s="544"/>
      <c r="Y1145" s="531"/>
    </row>
    <row r="1146" spans="1:25" ht="23.25" customHeight="1" x14ac:dyDescent="0.3">
      <c r="A1146" s="186">
        <v>3544</v>
      </c>
      <c r="B1146" s="754"/>
      <c r="C1146" s="186" t="s">
        <v>4402</v>
      </c>
      <c r="D1146" s="186" t="s">
        <v>35</v>
      </c>
      <c r="E1146" s="1156" t="s">
        <v>264</v>
      </c>
      <c r="F1146" s="710">
        <v>45225</v>
      </c>
      <c r="G1146" s="711">
        <v>0.625</v>
      </c>
      <c r="H1146" s="710">
        <v>45233</v>
      </c>
      <c r="I1146" s="711">
        <v>0.95833333333333337</v>
      </c>
      <c r="J1146" s="728" t="s">
        <v>4533</v>
      </c>
      <c r="K1146" s="710">
        <v>30391</v>
      </c>
      <c r="L1146" s="734" t="s">
        <v>4403</v>
      </c>
      <c r="M1146" s="21">
        <v>38894</v>
      </c>
      <c r="N1146" s="734" t="s">
        <v>4404</v>
      </c>
      <c r="O1146" s="920">
        <v>38945</v>
      </c>
      <c r="P1146" s="892">
        <f>17*80</f>
        <v>1360</v>
      </c>
      <c r="Q1146" s="884" t="s">
        <v>4602</v>
      </c>
      <c r="R1146" s="1017"/>
      <c r="S1146" s="196"/>
      <c r="T1146" s="579"/>
      <c r="U1146" s="545" t="s">
        <v>88</v>
      </c>
      <c r="V1146" s="588" t="s">
        <v>4503</v>
      </c>
      <c r="Y1146" s="531"/>
    </row>
    <row r="1147" spans="1:25" ht="18.75" customHeight="1" x14ac:dyDescent="0.3">
      <c r="A1147" s="186">
        <v>3484</v>
      </c>
      <c r="B1147" s="754"/>
      <c r="C1147" s="186" t="s">
        <v>4402</v>
      </c>
      <c r="D1147" s="186" t="s">
        <v>137</v>
      </c>
      <c r="E1147" s="1156" t="s">
        <v>138</v>
      </c>
      <c r="F1147" s="710">
        <v>45216</v>
      </c>
      <c r="G1147" s="711">
        <v>0.95833333333333337</v>
      </c>
      <c r="H1147" s="710">
        <v>45225</v>
      </c>
      <c r="I1147" s="711">
        <v>0.625</v>
      </c>
      <c r="J1147" s="728" t="s">
        <v>622</v>
      </c>
      <c r="K1147" s="710">
        <v>30391</v>
      </c>
      <c r="L1147" s="734" t="s">
        <v>4403</v>
      </c>
      <c r="M1147" s="21">
        <v>38894</v>
      </c>
      <c r="N1147" s="734" t="s">
        <v>4404</v>
      </c>
      <c r="O1147" s="920">
        <v>38945</v>
      </c>
      <c r="P1147" s="892"/>
      <c r="Q1147" s="882" t="s">
        <v>4405</v>
      </c>
      <c r="R1147" s="1002"/>
      <c r="S1147" s="196"/>
      <c r="T1147" s="579"/>
      <c r="U1147" s="545" t="s">
        <v>88</v>
      </c>
      <c r="V1147" s="544" t="s">
        <v>4651</v>
      </c>
      <c r="Y1147" s="531"/>
    </row>
    <row r="1148" spans="1:25" ht="22.5" customHeight="1" x14ac:dyDescent="0.25">
      <c r="A1148" s="20">
        <v>5638</v>
      </c>
      <c r="B1148" s="3"/>
      <c r="C1148" s="3" t="s">
        <v>7767</v>
      </c>
      <c r="D1148" s="3" t="s">
        <v>94</v>
      </c>
      <c r="E1148" s="1159" t="s">
        <v>95</v>
      </c>
      <c r="F1148" s="714">
        <v>45604</v>
      </c>
      <c r="G1148" s="715">
        <v>0.65277777777777779</v>
      </c>
      <c r="H1148" s="714">
        <v>45605</v>
      </c>
      <c r="I1148" s="715">
        <v>0.75</v>
      </c>
      <c r="J1148" s="762" t="s">
        <v>797</v>
      </c>
      <c r="K1148" s="21">
        <v>36264</v>
      </c>
      <c r="L1148" s="721" t="s">
        <v>7768</v>
      </c>
      <c r="M1148" s="21">
        <v>43003</v>
      </c>
      <c r="N1148" s="925" t="s">
        <v>7769</v>
      </c>
      <c r="O1148" s="208">
        <v>43683</v>
      </c>
      <c r="P1148" s="897"/>
      <c r="Q1148" s="1009"/>
      <c r="R1148" s="1004"/>
      <c r="S1148" s="1003"/>
      <c r="T1148" s="565"/>
      <c r="U1148" s="539" t="s">
        <v>7770</v>
      </c>
      <c r="V1148" s="527"/>
      <c r="W1148" s="128"/>
      <c r="Y1148" s="531"/>
    </row>
    <row r="1149" spans="1:25" ht="18.75" customHeight="1" x14ac:dyDescent="0.25">
      <c r="A1149" s="4">
        <v>2047</v>
      </c>
      <c r="B1149" s="4">
        <v>25551575</v>
      </c>
      <c r="C1149" s="4" t="s">
        <v>1912</v>
      </c>
      <c r="D1149" s="4" t="s">
        <v>1212</v>
      </c>
      <c r="E1149" s="1156" t="s">
        <v>335</v>
      </c>
      <c r="F1149" s="725">
        <v>44985</v>
      </c>
      <c r="G1149" s="720">
        <v>0.64583333333333337</v>
      </c>
      <c r="H1149" s="725">
        <v>44989</v>
      </c>
      <c r="I1149" s="720">
        <v>0.64583333333333337</v>
      </c>
      <c r="J1149" s="713" t="s">
        <v>1913</v>
      </c>
      <c r="K1149" s="725">
        <v>24272</v>
      </c>
      <c r="L1149" s="929" t="s">
        <v>1914</v>
      </c>
      <c r="M1149" s="19">
        <v>38811</v>
      </c>
      <c r="N1149" s="929" t="s">
        <v>1915</v>
      </c>
      <c r="O1149" s="932">
        <v>31705</v>
      </c>
      <c r="P1149" s="898"/>
      <c r="Q1149" s="1022"/>
      <c r="R1149" s="1023"/>
      <c r="S1149" s="1022"/>
      <c r="T1149" s="624"/>
      <c r="U1149" s="545" t="s">
        <v>1916</v>
      </c>
      <c r="W1149" s="599"/>
    </row>
    <row r="1150" spans="1:25" ht="18.75" customHeight="1" x14ac:dyDescent="0.25">
      <c r="A1150" s="1267">
        <v>5251</v>
      </c>
      <c r="B1150" s="186"/>
      <c r="C1150" s="186" t="s">
        <v>5465</v>
      </c>
      <c r="D1150" s="186" t="s">
        <v>35</v>
      </c>
      <c r="E1150" s="1156" t="s">
        <v>507</v>
      </c>
      <c r="F1150" s="710">
        <v>45552</v>
      </c>
      <c r="G1150" s="711">
        <v>0.41666666666666669</v>
      </c>
      <c r="H1150" s="710">
        <v>45553</v>
      </c>
      <c r="I1150" s="711">
        <v>0.54166666666666663</v>
      </c>
      <c r="J1150" s="728" t="s">
        <v>797</v>
      </c>
      <c r="K1150" s="710">
        <v>24337</v>
      </c>
      <c r="L1150" s="734" t="s">
        <v>5467</v>
      </c>
      <c r="M1150" s="21"/>
      <c r="N1150" s="734" t="s">
        <v>5468</v>
      </c>
      <c r="O1150" s="920">
        <v>31707</v>
      </c>
      <c r="P1150" s="892" t="s">
        <v>4769</v>
      </c>
      <c r="Q1150" s="196"/>
      <c r="R1150" s="1002"/>
      <c r="S1150" s="196"/>
      <c r="T1150" s="533"/>
      <c r="U1150" s="551" t="s">
        <v>5469</v>
      </c>
      <c r="V1150" s="544"/>
      <c r="W1150" s="128"/>
    </row>
    <row r="1151" spans="1:25" ht="18.75" customHeight="1" x14ac:dyDescent="0.25">
      <c r="A1151" s="186">
        <v>4188</v>
      </c>
      <c r="B1151" s="186"/>
      <c r="C1151" s="186" t="s">
        <v>5465</v>
      </c>
      <c r="D1151" s="186" t="s">
        <v>4688</v>
      </c>
      <c r="E1151" s="1156" t="s">
        <v>4846</v>
      </c>
      <c r="F1151" s="710">
        <v>45339</v>
      </c>
      <c r="G1151" s="711">
        <v>0.70833333333333337</v>
      </c>
      <c r="H1151" s="710">
        <v>45355</v>
      </c>
      <c r="I1151" s="711">
        <v>0.45833333333333331</v>
      </c>
      <c r="J1151" s="728" t="s">
        <v>5654</v>
      </c>
      <c r="K1151" s="710">
        <v>24337</v>
      </c>
      <c r="L1151" s="734" t="s">
        <v>5467</v>
      </c>
      <c r="M1151" s="21"/>
      <c r="N1151" s="734" t="s">
        <v>5468</v>
      </c>
      <c r="O1151" s="920">
        <v>31707</v>
      </c>
      <c r="P1151" s="892" t="s">
        <v>5655</v>
      </c>
      <c r="Q1151" s="196"/>
      <c r="R1151" s="1017"/>
      <c r="S1151" s="196">
        <v>4477</v>
      </c>
      <c r="T1151" s="533"/>
      <c r="U1151" s="551" t="s">
        <v>5469</v>
      </c>
      <c r="V1151" s="544"/>
      <c r="W1151" s="128"/>
    </row>
    <row r="1152" spans="1:25" ht="18.75" customHeight="1" x14ac:dyDescent="0.25">
      <c r="A1152" s="186">
        <v>4821</v>
      </c>
      <c r="B1152" s="186"/>
      <c r="C1152" s="186" t="s">
        <v>6338</v>
      </c>
      <c r="D1152" s="186" t="s">
        <v>94</v>
      </c>
      <c r="E1152" s="1156" t="s">
        <v>1053</v>
      </c>
      <c r="F1152" s="710">
        <v>45420</v>
      </c>
      <c r="G1152" s="711">
        <v>0.84375</v>
      </c>
      <c r="H1152" s="710">
        <v>45424</v>
      </c>
      <c r="I1152" s="711">
        <v>0.34722222222222227</v>
      </c>
      <c r="J1152" s="728" t="s">
        <v>162</v>
      </c>
      <c r="K1152" s="710">
        <v>30535</v>
      </c>
      <c r="L1152" s="734" t="s">
        <v>6339</v>
      </c>
      <c r="M1152" s="21">
        <v>43434</v>
      </c>
      <c r="N1152" s="926" t="s">
        <v>6340</v>
      </c>
      <c r="O1152" s="927">
        <v>45303</v>
      </c>
      <c r="P1152" s="892" t="s">
        <v>6389</v>
      </c>
      <c r="Q1152" s="884"/>
      <c r="R1152" s="1008"/>
      <c r="S1152" s="884"/>
      <c r="T1152" s="527"/>
      <c r="U1152" s="551" t="s">
        <v>6341</v>
      </c>
      <c r="V1152" s="549" t="s">
        <v>445</v>
      </c>
      <c r="W1152" s="128"/>
    </row>
    <row r="1153" spans="1:25" ht="18.75" customHeight="1" x14ac:dyDescent="0.25">
      <c r="A1153" s="1245">
        <v>4994</v>
      </c>
      <c r="B1153" s="1182">
        <v>54488179</v>
      </c>
      <c r="C1153" s="3" t="s">
        <v>8170</v>
      </c>
      <c r="D1153" s="3" t="s">
        <v>35</v>
      </c>
      <c r="E1153" s="1159" t="s">
        <v>178</v>
      </c>
      <c r="F1153" s="714">
        <v>45519</v>
      </c>
      <c r="G1153" s="715">
        <v>0.89583333333333337</v>
      </c>
      <c r="H1153" s="714">
        <v>45534</v>
      </c>
      <c r="I1153" s="715">
        <v>0.54166666666666663</v>
      </c>
      <c r="J1153" s="733" t="s">
        <v>231</v>
      </c>
      <c r="K1153" s="21">
        <v>32927</v>
      </c>
      <c r="L1153" s="721" t="s">
        <v>8171</v>
      </c>
      <c r="M1153" s="21">
        <v>41172</v>
      </c>
      <c r="N1153" s="942" t="s">
        <v>8172</v>
      </c>
      <c r="O1153" s="208">
        <v>43419</v>
      </c>
      <c r="P1153" s="889" t="s">
        <v>8173</v>
      </c>
      <c r="Q1153" s="907"/>
      <c r="R1153" s="1011"/>
      <c r="S1153" s="527"/>
      <c r="T1153" s="527"/>
      <c r="U1153" s="539" t="s">
        <v>8174</v>
      </c>
      <c r="V1153" s="527"/>
      <c r="W1153" s="128"/>
    </row>
    <row r="1154" spans="1:25" ht="18.75" hidden="1" customHeight="1" x14ac:dyDescent="0.25">
      <c r="A1154" s="1266">
        <v>5463</v>
      </c>
      <c r="B1154" s="775" t="s">
        <v>7355</v>
      </c>
      <c r="C1154" s="735" t="s">
        <v>4582</v>
      </c>
      <c r="D1154" s="735" t="s">
        <v>35</v>
      </c>
      <c r="E1154" s="1156" t="s">
        <v>507</v>
      </c>
      <c r="F1154" s="747">
        <v>45571</v>
      </c>
      <c r="G1154" s="748">
        <v>0.52777777777777779</v>
      </c>
      <c r="H1154" s="747">
        <v>45583</v>
      </c>
      <c r="I1154" s="748">
        <v>0.52777777777777779</v>
      </c>
      <c r="J1154" s="749" t="s">
        <v>7393</v>
      </c>
      <c r="K1154" s="741">
        <v>28311</v>
      </c>
      <c r="L1154" s="775" t="s">
        <v>4583</v>
      </c>
      <c r="M1154" s="741">
        <v>34341</v>
      </c>
      <c r="N1154" s="933">
        <v>950994100997</v>
      </c>
      <c r="O1154" s="930">
        <v>35207</v>
      </c>
      <c r="P1154" s="912" t="s">
        <v>7487</v>
      </c>
      <c r="Q1154" s="881"/>
      <c r="R1154" s="1037"/>
      <c r="S1154" s="881"/>
      <c r="T1154" s="541"/>
      <c r="U1154" s="593" t="s">
        <v>4585</v>
      </c>
      <c r="V1154" s="637" t="s">
        <v>4584</v>
      </c>
      <c r="W1154" s="594"/>
    </row>
    <row r="1155" spans="1:25" ht="18.75" hidden="1" customHeight="1" x14ac:dyDescent="0.25">
      <c r="A1155" s="735">
        <v>3625</v>
      </c>
      <c r="B1155" s="735">
        <v>99762565</v>
      </c>
      <c r="C1155" s="735" t="s">
        <v>4582</v>
      </c>
      <c r="D1155" s="735" t="s">
        <v>412</v>
      </c>
      <c r="E1155" s="1156" t="s">
        <v>153</v>
      </c>
      <c r="F1155" s="752">
        <v>45234</v>
      </c>
      <c r="G1155" s="753">
        <v>0.58333333333333337</v>
      </c>
      <c r="H1155" s="752">
        <v>45239</v>
      </c>
      <c r="I1155" s="753">
        <v>0.58333333333333337</v>
      </c>
      <c r="J1155" s="749" t="s">
        <v>336</v>
      </c>
      <c r="K1155" s="741">
        <v>28311</v>
      </c>
      <c r="L1155" s="775" t="s">
        <v>4583</v>
      </c>
      <c r="M1155" s="741">
        <v>34341</v>
      </c>
      <c r="N1155" s="933">
        <v>950994100997</v>
      </c>
      <c r="O1155" s="930">
        <v>35207</v>
      </c>
      <c r="P1155" s="912" t="s">
        <v>4643</v>
      </c>
      <c r="Q1155" s="881"/>
      <c r="R1155" s="1006"/>
      <c r="S1155" s="881"/>
      <c r="T1155" s="541"/>
      <c r="U1155" s="593" t="s">
        <v>4585</v>
      </c>
      <c r="V1155" s="637" t="s">
        <v>4584</v>
      </c>
      <c r="W1155" s="594"/>
    </row>
    <row r="1156" spans="1:25" ht="25.5" customHeight="1" x14ac:dyDescent="0.25">
      <c r="A1156" s="1266">
        <v>5174</v>
      </c>
      <c r="B1156" s="707">
        <v>98559726</v>
      </c>
      <c r="C1156" s="735" t="s">
        <v>8146</v>
      </c>
      <c r="D1156" s="735" t="s">
        <v>657</v>
      </c>
      <c r="E1156" s="1156" t="s">
        <v>521</v>
      </c>
      <c r="F1156" s="708">
        <v>45545</v>
      </c>
      <c r="G1156" s="709">
        <v>0.75694444444444453</v>
      </c>
      <c r="H1156" s="708">
        <v>45546</v>
      </c>
      <c r="I1156" s="709">
        <v>0.83333333333333337</v>
      </c>
      <c r="J1156" s="738" t="s">
        <v>797</v>
      </c>
      <c r="K1156" s="741">
        <v>25732</v>
      </c>
      <c r="L1156" s="775" t="s">
        <v>8147</v>
      </c>
      <c r="M1156" s="741">
        <v>43992</v>
      </c>
      <c r="N1156" s="775" t="s">
        <v>8148</v>
      </c>
      <c r="O1156" s="930">
        <v>34494</v>
      </c>
      <c r="P1156" s="902" t="s">
        <v>4732</v>
      </c>
      <c r="Q1156" s="905"/>
      <c r="R1156" s="1034"/>
      <c r="S1156" s="905"/>
      <c r="T1156" s="575"/>
      <c r="U1156" s="564"/>
      <c r="V1156" s="544"/>
      <c r="Y1156" s="531"/>
    </row>
    <row r="1157" spans="1:25" ht="30" customHeight="1" x14ac:dyDescent="0.25">
      <c r="A1157" s="186">
        <v>1784</v>
      </c>
      <c r="B1157" s="186"/>
      <c r="C1157" s="186" t="s">
        <v>2135</v>
      </c>
      <c r="D1157" s="186" t="s">
        <v>29</v>
      </c>
      <c r="E1157" s="1156" t="s">
        <v>205</v>
      </c>
      <c r="F1157" s="710">
        <v>44954</v>
      </c>
      <c r="G1157" s="711">
        <v>0.55902777777777779</v>
      </c>
      <c r="H1157" s="710">
        <v>44959</v>
      </c>
      <c r="I1157" s="711">
        <v>0.55902777777777779</v>
      </c>
      <c r="J1157" s="728" t="s">
        <v>2136</v>
      </c>
      <c r="K1157" s="725">
        <v>27483</v>
      </c>
      <c r="L1157" s="929" t="s">
        <v>2137</v>
      </c>
      <c r="M1157" s="19">
        <v>44019</v>
      </c>
      <c r="N1157" s="929" t="s">
        <v>2138</v>
      </c>
      <c r="O1157" s="932">
        <v>40441</v>
      </c>
      <c r="P1157" s="892">
        <v>280</v>
      </c>
      <c r="Q1157" s="901">
        <v>70</v>
      </c>
      <c r="T1157" s="563">
        <v>71529</v>
      </c>
      <c r="V1157" s="555" t="s">
        <v>2139</v>
      </c>
      <c r="Y1157" s="531"/>
    </row>
    <row r="1158" spans="1:25" ht="27" hidden="1" customHeight="1" x14ac:dyDescent="0.25">
      <c r="A1158" s="186">
        <v>2828</v>
      </c>
      <c r="B1158" s="186"/>
      <c r="C1158" s="186" t="s">
        <v>914</v>
      </c>
      <c r="D1158" s="186" t="s">
        <v>35</v>
      </c>
      <c r="E1158" s="1156" t="s">
        <v>298</v>
      </c>
      <c r="F1158" s="710">
        <v>45097</v>
      </c>
      <c r="G1158" s="711">
        <v>0.80902777777777779</v>
      </c>
      <c r="H1158" s="710">
        <v>45100</v>
      </c>
      <c r="I1158" s="711">
        <v>0.80902777777777779</v>
      </c>
      <c r="J1158" s="728" t="s">
        <v>449</v>
      </c>
      <c r="K1158" s="710">
        <v>23165</v>
      </c>
      <c r="L1158" s="929"/>
      <c r="M1158" s="21"/>
      <c r="N1158" s="934"/>
      <c r="O1158" s="920"/>
      <c r="P1158" s="892">
        <v>300</v>
      </c>
      <c r="Q1158" s="196"/>
      <c r="R1158" s="1002"/>
      <c r="S1158" s="196"/>
      <c r="T1158" s="533"/>
      <c r="U1158" s="551"/>
      <c r="V1158" s="544"/>
      <c r="W1158" s="128"/>
    </row>
    <row r="1159" spans="1:25" ht="18.75" customHeight="1" x14ac:dyDescent="0.25">
      <c r="A1159" s="1245">
        <v>5155</v>
      </c>
      <c r="B1159" s="3"/>
      <c r="C1159" s="3" t="s">
        <v>8141</v>
      </c>
      <c r="D1159" s="3" t="s">
        <v>35</v>
      </c>
      <c r="E1159" s="1159" t="s">
        <v>298</v>
      </c>
      <c r="F1159" s="714">
        <v>45536</v>
      </c>
      <c r="G1159" s="715">
        <v>0.5625</v>
      </c>
      <c r="H1159" s="714">
        <v>45551</v>
      </c>
      <c r="I1159" s="715">
        <v>0.70833333333333337</v>
      </c>
      <c r="J1159" s="733" t="s">
        <v>8142</v>
      </c>
      <c r="K1159" s="19">
        <v>24472</v>
      </c>
      <c r="L1159" s="921" t="s">
        <v>1003</v>
      </c>
      <c r="M1159" s="19">
        <v>34608</v>
      </c>
      <c r="N1159" s="922" t="s">
        <v>1004</v>
      </c>
      <c r="O1159" s="209">
        <v>42822</v>
      </c>
      <c r="P1159" s="889" t="s">
        <v>4914</v>
      </c>
      <c r="Q1159" s="1028">
        <v>400</v>
      </c>
      <c r="R1159" s="1008"/>
      <c r="S1159" s="908"/>
      <c r="T1159" s="527"/>
      <c r="U1159" s="564" t="s">
        <v>8048</v>
      </c>
      <c r="V1159" s="561"/>
    </row>
    <row r="1160" spans="1:25" ht="18.75" customHeight="1" x14ac:dyDescent="0.25">
      <c r="A1160" s="1267">
        <v>6062</v>
      </c>
      <c r="B1160" s="186">
        <v>97904058</v>
      </c>
      <c r="C1160" s="186" t="s">
        <v>1476</v>
      </c>
      <c r="D1160" s="707" t="s">
        <v>22</v>
      </c>
      <c r="E1160" s="1156" t="s">
        <v>161</v>
      </c>
      <c r="F1160" s="710">
        <v>45447</v>
      </c>
      <c r="G1160" s="711">
        <v>0.41666666666666669</v>
      </c>
      <c r="H1160" s="710">
        <v>45454</v>
      </c>
      <c r="I1160" s="711">
        <v>0.41666666666666669</v>
      </c>
      <c r="J1160" s="713" t="s">
        <v>85</v>
      </c>
      <c r="K1160" s="725">
        <v>29794</v>
      </c>
      <c r="L1160" s="207">
        <v>6838705</v>
      </c>
      <c r="M1160" s="19">
        <v>42791</v>
      </c>
      <c r="N1160" s="931" t="s">
        <v>1477</v>
      </c>
      <c r="O1160" s="932">
        <v>41722</v>
      </c>
      <c r="P1160" s="898"/>
      <c r="Q1160" s="1022"/>
      <c r="R1160" s="1023"/>
      <c r="S1160" s="1022"/>
      <c r="T1160" s="568"/>
      <c r="V1160" s="544" t="s">
        <v>5593</v>
      </c>
    </row>
    <row r="1161" spans="1:25" ht="18.75" customHeight="1" x14ac:dyDescent="0.25">
      <c r="A1161" s="4">
        <v>5857</v>
      </c>
      <c r="B1161" s="4">
        <v>97904058</v>
      </c>
      <c r="C1161" s="186" t="s">
        <v>1476</v>
      </c>
      <c r="D1161" s="707" t="s">
        <v>35</v>
      </c>
      <c r="E1161" s="1156" t="s">
        <v>313</v>
      </c>
      <c r="F1161" s="710">
        <v>45426</v>
      </c>
      <c r="G1161" s="711">
        <v>0.79861111111111116</v>
      </c>
      <c r="H1161" s="710">
        <v>45446</v>
      </c>
      <c r="I1161" s="711">
        <v>0.85416666666666663</v>
      </c>
      <c r="J1161" s="713" t="s">
        <v>6523</v>
      </c>
      <c r="K1161" s="725">
        <v>29794</v>
      </c>
      <c r="L1161" s="207">
        <v>6838705</v>
      </c>
      <c r="M1161" s="19">
        <v>42791</v>
      </c>
      <c r="N1161" s="931" t="s">
        <v>1477</v>
      </c>
      <c r="O1161" s="932">
        <v>41722</v>
      </c>
      <c r="P1161" s="898"/>
      <c r="Q1161" s="1022"/>
      <c r="R1161" s="1023"/>
      <c r="S1161" s="1022"/>
      <c r="T1161" s="568"/>
      <c r="V1161" s="544" t="s">
        <v>6156</v>
      </c>
      <c r="Y1161" s="531"/>
    </row>
    <row r="1162" spans="1:25" ht="18.75" customHeight="1" x14ac:dyDescent="0.25">
      <c r="A1162" s="186">
        <v>4746</v>
      </c>
      <c r="B1162" s="4">
        <v>97904058</v>
      </c>
      <c r="C1162" s="186" t="s">
        <v>1476</v>
      </c>
      <c r="D1162" s="707" t="s">
        <v>35</v>
      </c>
      <c r="E1162" s="1156" t="s">
        <v>261</v>
      </c>
      <c r="F1162" s="708">
        <v>45409</v>
      </c>
      <c r="G1162" s="711">
        <v>0.875</v>
      </c>
      <c r="H1162" s="710">
        <v>45426</v>
      </c>
      <c r="I1162" s="711">
        <v>0.79861111111111116</v>
      </c>
      <c r="J1162" s="713" t="s">
        <v>944</v>
      </c>
      <c r="K1162" s="725">
        <v>29794</v>
      </c>
      <c r="L1162" s="207">
        <v>6838705</v>
      </c>
      <c r="M1162" s="19">
        <v>42791</v>
      </c>
      <c r="N1162" s="931" t="s">
        <v>1477</v>
      </c>
      <c r="O1162" s="932">
        <v>41722</v>
      </c>
      <c r="P1162" s="898"/>
      <c r="Q1162" s="1022"/>
      <c r="R1162" s="1023"/>
      <c r="S1162" s="1022"/>
      <c r="T1162" s="568"/>
      <c r="V1162" s="544"/>
      <c r="Y1162" s="531"/>
    </row>
    <row r="1163" spans="1:25" ht="18.75" customHeight="1" x14ac:dyDescent="0.25">
      <c r="A1163" s="4">
        <v>3660</v>
      </c>
      <c r="B1163" s="4">
        <v>97904058</v>
      </c>
      <c r="C1163" s="186" t="s">
        <v>1476</v>
      </c>
      <c r="D1163" s="707" t="s">
        <v>35</v>
      </c>
      <c r="E1163" s="1156" t="s">
        <v>48</v>
      </c>
      <c r="F1163" s="708">
        <v>45242</v>
      </c>
      <c r="G1163" s="711">
        <v>0.5</v>
      </c>
      <c r="H1163" s="710">
        <v>45242</v>
      </c>
      <c r="I1163" s="711">
        <v>0.83333333333333337</v>
      </c>
      <c r="J1163" s="728" t="s">
        <v>797</v>
      </c>
      <c r="K1163" s="725">
        <v>29794</v>
      </c>
      <c r="L1163" s="207">
        <v>6838705</v>
      </c>
      <c r="M1163" s="19">
        <v>42791</v>
      </c>
      <c r="N1163" s="931" t="s">
        <v>1477</v>
      </c>
      <c r="O1163" s="932">
        <v>41722</v>
      </c>
      <c r="P1163" s="892" t="s">
        <v>4663</v>
      </c>
      <c r="Q1163" s="196"/>
      <c r="R1163" s="1002"/>
      <c r="S1163" s="196"/>
      <c r="T1163" s="533"/>
      <c r="U1163" s="545" t="s">
        <v>4493</v>
      </c>
      <c r="V1163" s="544"/>
      <c r="Y1163" s="531"/>
    </row>
    <row r="1164" spans="1:25" ht="22.5" customHeight="1" x14ac:dyDescent="0.25">
      <c r="A1164" s="4">
        <v>3542</v>
      </c>
      <c r="B1164" s="4">
        <v>97904058</v>
      </c>
      <c r="C1164" s="186" t="s">
        <v>1476</v>
      </c>
      <c r="D1164" s="707" t="s">
        <v>94</v>
      </c>
      <c r="E1164" s="1156" t="s">
        <v>77</v>
      </c>
      <c r="F1164" s="708">
        <v>45224</v>
      </c>
      <c r="G1164" s="711">
        <v>0.875</v>
      </c>
      <c r="H1164" s="710">
        <v>45241</v>
      </c>
      <c r="I1164" s="711">
        <v>0.5</v>
      </c>
      <c r="J1164" s="713" t="s">
        <v>327</v>
      </c>
      <c r="K1164" s="725">
        <v>29794</v>
      </c>
      <c r="L1164" s="207">
        <v>6838705</v>
      </c>
      <c r="M1164" s="19">
        <v>42791</v>
      </c>
      <c r="N1164" s="931" t="s">
        <v>1477</v>
      </c>
      <c r="O1164" s="932">
        <v>41722</v>
      </c>
      <c r="P1164" s="898"/>
      <c r="Q1164" s="1022"/>
      <c r="R1164" s="1023"/>
      <c r="S1164" s="1022"/>
      <c r="T1164" s="568"/>
      <c r="V1164" s="538" t="s">
        <v>4662</v>
      </c>
      <c r="Y1164" s="531"/>
    </row>
    <row r="1165" spans="1:25" ht="37.5" customHeight="1" x14ac:dyDescent="0.25">
      <c r="A1165" s="4">
        <v>3539</v>
      </c>
      <c r="B1165" s="4">
        <v>97904058</v>
      </c>
      <c r="C1165" s="186" t="s">
        <v>1476</v>
      </c>
      <c r="D1165" s="186" t="s">
        <v>193</v>
      </c>
      <c r="E1165" s="1156" t="s">
        <v>194</v>
      </c>
      <c r="F1165" s="710">
        <v>45224</v>
      </c>
      <c r="G1165" s="711">
        <v>0.45833333333333331</v>
      </c>
      <c r="H1165" s="710">
        <v>45224</v>
      </c>
      <c r="I1165" s="711">
        <v>0.875</v>
      </c>
      <c r="J1165" s="728" t="s">
        <v>797</v>
      </c>
      <c r="K1165" s="725">
        <v>29794</v>
      </c>
      <c r="L1165" s="207">
        <v>6838705</v>
      </c>
      <c r="M1165" s="19">
        <v>42791</v>
      </c>
      <c r="N1165" s="931" t="s">
        <v>1477</v>
      </c>
      <c r="O1165" s="932">
        <v>41722</v>
      </c>
      <c r="P1165" s="892"/>
      <c r="Q1165" s="196"/>
      <c r="V1165" s="555" t="s">
        <v>4496</v>
      </c>
      <c r="Y1165" s="531"/>
    </row>
    <row r="1166" spans="1:25" ht="21.75" customHeight="1" x14ac:dyDescent="0.25">
      <c r="A1166" s="4">
        <v>3346</v>
      </c>
      <c r="B1166" s="4">
        <v>97904058</v>
      </c>
      <c r="C1166" s="4" t="s">
        <v>1476</v>
      </c>
      <c r="D1166" s="186" t="s">
        <v>193</v>
      </c>
      <c r="E1166" s="1156" t="s">
        <v>351</v>
      </c>
      <c r="F1166" s="710">
        <v>45194</v>
      </c>
      <c r="G1166" s="711">
        <v>0.81597222222222221</v>
      </c>
      <c r="H1166" s="710">
        <v>45197</v>
      </c>
      <c r="I1166" s="711">
        <v>0.81597222222222221</v>
      </c>
      <c r="J1166" s="728" t="s">
        <v>449</v>
      </c>
      <c r="K1166" s="725">
        <v>29794</v>
      </c>
      <c r="L1166" s="207">
        <v>6838705</v>
      </c>
      <c r="M1166" s="19">
        <v>42791</v>
      </c>
      <c r="N1166" s="931" t="s">
        <v>1477</v>
      </c>
      <c r="O1166" s="932">
        <v>41722</v>
      </c>
      <c r="P1166" s="892" t="s">
        <v>4208</v>
      </c>
      <c r="Q1166" s="196"/>
      <c r="Y1166" s="531"/>
    </row>
    <row r="1167" spans="1:25" ht="30" customHeight="1" x14ac:dyDescent="0.25">
      <c r="A1167" s="4">
        <v>2384</v>
      </c>
      <c r="B1167" s="4">
        <v>97904058</v>
      </c>
      <c r="C1167" s="4" t="s">
        <v>1476</v>
      </c>
      <c r="D1167" s="4" t="s">
        <v>35</v>
      </c>
      <c r="E1167" s="1156" t="s">
        <v>284</v>
      </c>
      <c r="F1167" s="725">
        <v>45045</v>
      </c>
      <c r="G1167" s="720">
        <v>0.42777777777777781</v>
      </c>
      <c r="H1167" s="725">
        <v>45046</v>
      </c>
      <c r="I1167" s="720">
        <v>0.53125</v>
      </c>
      <c r="J1167" s="728" t="s">
        <v>797</v>
      </c>
      <c r="K1167" s="725">
        <v>29794</v>
      </c>
      <c r="L1167" s="929">
        <v>6838705</v>
      </c>
      <c r="M1167" s="19">
        <v>42791</v>
      </c>
      <c r="N1167" s="931" t="s">
        <v>1477</v>
      </c>
      <c r="O1167" s="932">
        <v>41722</v>
      </c>
      <c r="P1167" s="892">
        <v>80</v>
      </c>
      <c r="S1167" s="194">
        <v>1532</v>
      </c>
      <c r="Y1167" s="546"/>
    </row>
    <row r="1168" spans="1:25" ht="18.75" customHeight="1" x14ac:dyDescent="0.25">
      <c r="A1168" s="4">
        <v>2200</v>
      </c>
      <c r="B1168" s="4">
        <v>97904058</v>
      </c>
      <c r="C1168" s="4" t="s">
        <v>1476</v>
      </c>
      <c r="D1168" s="4" t="s">
        <v>412</v>
      </c>
      <c r="E1168" s="1156" t="s">
        <v>342</v>
      </c>
      <c r="F1168" s="725">
        <v>45005</v>
      </c>
      <c r="G1168" s="720">
        <v>0.625</v>
      </c>
      <c r="H1168" s="725">
        <v>45021</v>
      </c>
      <c r="I1168" s="720">
        <v>0.625</v>
      </c>
      <c r="J1168" s="728" t="s">
        <v>154</v>
      </c>
      <c r="K1168" s="710">
        <v>29794</v>
      </c>
      <c r="L1168" s="929" t="s">
        <v>1646</v>
      </c>
      <c r="M1168" s="21">
        <v>42791</v>
      </c>
      <c r="N1168" s="934" t="s">
        <v>1477</v>
      </c>
      <c r="O1168" s="920">
        <v>41722</v>
      </c>
      <c r="P1168" s="892" t="s">
        <v>1647</v>
      </c>
      <c r="R1168" s="1002"/>
      <c r="S1168" s="196">
        <v>43342</v>
      </c>
      <c r="T1168" s="533"/>
      <c r="U1168" s="551"/>
      <c r="V1168" s="544"/>
      <c r="Y1168" s="531"/>
    </row>
    <row r="1169" spans="1:25" ht="26.25" customHeight="1" x14ac:dyDescent="0.25">
      <c r="A1169" s="4">
        <v>2190</v>
      </c>
      <c r="B1169" s="4">
        <v>97904058</v>
      </c>
      <c r="C1169" s="4" t="s">
        <v>1476</v>
      </c>
      <c r="D1169" s="4" t="s">
        <v>412</v>
      </c>
      <c r="E1169" s="1156" t="s">
        <v>342</v>
      </c>
      <c r="F1169" s="725">
        <v>45005</v>
      </c>
      <c r="G1169" s="720">
        <v>0.625</v>
      </c>
      <c r="H1169" s="725">
        <v>45009</v>
      </c>
      <c r="I1169" s="720">
        <v>0.625</v>
      </c>
      <c r="J1169" s="728" t="s">
        <v>162</v>
      </c>
      <c r="K1169" s="710">
        <v>29794</v>
      </c>
      <c r="L1169" s="929" t="s">
        <v>1646</v>
      </c>
      <c r="M1169" s="21">
        <v>42791</v>
      </c>
      <c r="N1169" s="934" t="s">
        <v>1477</v>
      </c>
      <c r="O1169" s="920">
        <v>41722</v>
      </c>
      <c r="P1169" s="892" t="s">
        <v>1701</v>
      </c>
      <c r="R1169" s="1002"/>
      <c r="S1169" s="196">
        <v>43342</v>
      </c>
      <c r="T1169" s="533"/>
      <c r="U1169" s="551"/>
      <c r="V1169" s="544"/>
      <c r="Y1169" s="531"/>
    </row>
    <row r="1170" spans="1:25" ht="27.75" customHeight="1" x14ac:dyDescent="0.25">
      <c r="A1170" s="20">
        <v>1198</v>
      </c>
      <c r="B1170" s="20"/>
      <c r="C1170" s="20" t="s">
        <v>3050</v>
      </c>
      <c r="D1170" s="20" t="s">
        <v>59</v>
      </c>
      <c r="E1170" s="1158" t="s">
        <v>342</v>
      </c>
      <c r="F1170" s="21">
        <v>44781</v>
      </c>
      <c r="G1170" s="729">
        <v>0.82638888888888884</v>
      </c>
      <c r="H1170" s="21">
        <v>44782</v>
      </c>
      <c r="I1170" s="729">
        <v>0.5</v>
      </c>
      <c r="J1170" s="730" t="s">
        <v>2084</v>
      </c>
      <c r="K1170" s="769"/>
      <c r="L1170" s="20" t="s">
        <v>2137</v>
      </c>
      <c r="M1170" s="21">
        <v>44019</v>
      </c>
      <c r="N1170" s="924" t="s">
        <v>3051</v>
      </c>
      <c r="O1170" s="208">
        <v>40441</v>
      </c>
      <c r="P1170" s="892">
        <v>100</v>
      </c>
      <c r="Q1170" s="884"/>
      <c r="R1170" s="1008"/>
      <c r="S1170" s="884"/>
      <c r="T1170" s="527" t="s">
        <v>3052</v>
      </c>
      <c r="V1170" s="544"/>
      <c r="Y1170" s="531"/>
    </row>
    <row r="1171" spans="1:25" ht="21" customHeight="1" x14ac:dyDescent="0.25">
      <c r="A1171" s="186">
        <v>5701</v>
      </c>
      <c r="B1171" s="186">
        <v>51206791</v>
      </c>
      <c r="C1171" s="186" t="s">
        <v>1001</v>
      </c>
      <c r="D1171" s="186" t="s">
        <v>35</v>
      </c>
      <c r="E1171" s="1156" t="s">
        <v>105</v>
      </c>
      <c r="F1171" s="710">
        <v>45609</v>
      </c>
      <c r="G1171" s="711">
        <v>0.79513888888888884</v>
      </c>
      <c r="H1171" s="710">
        <v>45619</v>
      </c>
      <c r="I1171" s="711">
        <v>0.1875</v>
      </c>
      <c r="J1171" s="728" t="s">
        <v>634</v>
      </c>
      <c r="K1171" s="710">
        <v>24472</v>
      </c>
      <c r="L1171" s="734" t="s">
        <v>1003</v>
      </c>
      <c r="M1171" s="21">
        <v>34608</v>
      </c>
      <c r="N1171" s="934" t="s">
        <v>1004</v>
      </c>
      <c r="O1171" s="920">
        <v>42822</v>
      </c>
      <c r="P1171" s="892" t="s">
        <v>4930</v>
      </c>
      <c r="Q1171" s="196" t="s">
        <v>116</v>
      </c>
      <c r="R1171" s="1017"/>
      <c r="S1171" s="884"/>
      <c r="T1171" s="544"/>
      <c r="U1171" s="545" t="s">
        <v>1005</v>
      </c>
      <c r="V1171" s="544"/>
      <c r="Y1171" s="531"/>
    </row>
    <row r="1172" spans="1:25" ht="25.5" customHeight="1" x14ac:dyDescent="0.25">
      <c r="A1172" s="1267">
        <v>5886</v>
      </c>
      <c r="B1172" s="186">
        <v>26230893</v>
      </c>
      <c r="C1172" s="186" t="s">
        <v>1001</v>
      </c>
      <c r="D1172" s="186" t="s">
        <v>657</v>
      </c>
      <c r="E1172" s="1156" t="s">
        <v>871</v>
      </c>
      <c r="F1172" s="710">
        <v>45441</v>
      </c>
      <c r="G1172" s="711">
        <v>0.79861111111111116</v>
      </c>
      <c r="H1172" s="710">
        <v>45448</v>
      </c>
      <c r="I1172" s="711">
        <v>0.79861111111111116</v>
      </c>
      <c r="J1172" s="728" t="s">
        <v>85</v>
      </c>
      <c r="K1172" s="710">
        <v>24472</v>
      </c>
      <c r="L1172" s="734" t="s">
        <v>1003</v>
      </c>
      <c r="M1172" s="21">
        <v>34608</v>
      </c>
      <c r="N1172" s="934" t="s">
        <v>1004</v>
      </c>
      <c r="O1172" s="920">
        <v>42822</v>
      </c>
      <c r="P1172" s="892" t="s">
        <v>5333</v>
      </c>
      <c r="Q1172" s="901"/>
      <c r="R1172" s="1017"/>
      <c r="S1172" s="884">
        <v>48213</v>
      </c>
      <c r="T1172" s="544"/>
      <c r="U1172" s="545" t="s">
        <v>1005</v>
      </c>
      <c r="V1172" s="544"/>
      <c r="Y1172" s="531"/>
    </row>
    <row r="1173" spans="1:25" ht="21" customHeight="1" x14ac:dyDescent="0.25">
      <c r="A1173" s="186">
        <v>4337</v>
      </c>
      <c r="B1173" s="186">
        <v>26230893</v>
      </c>
      <c r="C1173" s="186" t="s">
        <v>1001</v>
      </c>
      <c r="D1173" s="186" t="s">
        <v>4053</v>
      </c>
      <c r="E1173" s="1156" t="s">
        <v>84</v>
      </c>
      <c r="F1173" s="710">
        <v>45364</v>
      </c>
      <c r="G1173" s="711">
        <v>0.83333333333333337</v>
      </c>
      <c r="H1173" s="710">
        <v>45371</v>
      </c>
      <c r="I1173" s="711">
        <v>0.58333333333333337</v>
      </c>
      <c r="J1173" s="728" t="s">
        <v>85</v>
      </c>
      <c r="K1173" s="710">
        <v>24472</v>
      </c>
      <c r="L1173" s="734" t="s">
        <v>1003</v>
      </c>
      <c r="M1173" s="21">
        <v>34608</v>
      </c>
      <c r="N1173" s="934" t="s">
        <v>1004</v>
      </c>
      <c r="O1173" s="920">
        <v>42822</v>
      </c>
      <c r="P1173" s="892" t="s">
        <v>5333</v>
      </c>
      <c r="Q1173" s="196"/>
      <c r="R1173" s="1002"/>
      <c r="S1173" s="196"/>
      <c r="T1173" s="544"/>
      <c r="U1173" s="545" t="s">
        <v>1005</v>
      </c>
      <c r="V1173" s="544" t="s">
        <v>5746</v>
      </c>
      <c r="Y1173" s="531"/>
    </row>
    <row r="1174" spans="1:25" ht="21" customHeight="1" x14ac:dyDescent="0.25">
      <c r="A1174" s="186">
        <v>4075</v>
      </c>
      <c r="B1174" s="186">
        <v>26230893</v>
      </c>
      <c r="C1174" s="186" t="s">
        <v>1001</v>
      </c>
      <c r="D1174" s="186" t="s">
        <v>4053</v>
      </c>
      <c r="E1174" s="1156" t="s">
        <v>4381</v>
      </c>
      <c r="F1174" s="710">
        <v>45315</v>
      </c>
      <c r="G1174" s="711">
        <v>0.83333333333333337</v>
      </c>
      <c r="H1174" s="710">
        <v>45322</v>
      </c>
      <c r="I1174" s="711">
        <v>0.33333333333333331</v>
      </c>
      <c r="J1174" s="728" t="s">
        <v>5298</v>
      </c>
      <c r="K1174" s="710">
        <v>24472</v>
      </c>
      <c r="L1174" s="734" t="s">
        <v>1003</v>
      </c>
      <c r="M1174" s="21">
        <v>34608</v>
      </c>
      <c r="N1174" s="934" t="s">
        <v>1004</v>
      </c>
      <c r="O1174" s="920">
        <v>42822</v>
      </c>
      <c r="P1174" s="892" t="s">
        <v>5378</v>
      </c>
      <c r="Q1174" s="196"/>
      <c r="R1174" s="1002"/>
      <c r="S1174" s="196"/>
      <c r="T1174" s="544"/>
      <c r="U1174" s="545" t="s">
        <v>1005</v>
      </c>
      <c r="V1174" s="544"/>
      <c r="Y1174" s="531"/>
    </row>
    <row r="1175" spans="1:25" ht="58.5" customHeight="1" x14ac:dyDescent="0.25">
      <c r="A1175" s="186">
        <v>3536</v>
      </c>
      <c r="B1175" s="186">
        <v>26230893</v>
      </c>
      <c r="C1175" s="186" t="s">
        <v>1001</v>
      </c>
      <c r="D1175" s="186" t="s">
        <v>4053</v>
      </c>
      <c r="E1175" s="1156" t="s">
        <v>3852</v>
      </c>
      <c r="F1175" s="710">
        <v>45222</v>
      </c>
      <c r="G1175" s="711">
        <v>0.63888888888888895</v>
      </c>
      <c r="H1175" s="710">
        <v>45229</v>
      </c>
      <c r="I1175" s="711">
        <v>0.45833333333333331</v>
      </c>
      <c r="J1175" s="728" t="s">
        <v>4588</v>
      </c>
      <c r="K1175" s="710">
        <v>24472</v>
      </c>
      <c r="L1175" s="734" t="s">
        <v>1003</v>
      </c>
      <c r="M1175" s="21">
        <v>34608</v>
      </c>
      <c r="N1175" s="934" t="s">
        <v>1004</v>
      </c>
      <c r="O1175" s="920">
        <v>42822</v>
      </c>
      <c r="P1175" s="892" t="s">
        <v>4590</v>
      </c>
      <c r="Q1175" s="196"/>
      <c r="R1175" s="1017"/>
      <c r="S1175" s="196"/>
      <c r="T1175" s="544"/>
      <c r="U1175" s="545" t="s">
        <v>1005</v>
      </c>
      <c r="V1175" s="544" t="s">
        <v>4543</v>
      </c>
      <c r="Y1175" s="531"/>
    </row>
    <row r="1176" spans="1:25" ht="43.5" customHeight="1" x14ac:dyDescent="0.25">
      <c r="A1176" s="186">
        <v>3533</v>
      </c>
      <c r="B1176" s="186">
        <v>26230893</v>
      </c>
      <c r="C1176" s="186" t="s">
        <v>1001</v>
      </c>
      <c r="D1176" s="186" t="s">
        <v>59</v>
      </c>
      <c r="E1176" s="1156" t="s">
        <v>60</v>
      </c>
      <c r="F1176" s="710">
        <v>45221</v>
      </c>
      <c r="G1176" s="711">
        <v>0.77083333333333337</v>
      </c>
      <c r="H1176" s="710">
        <v>45222</v>
      </c>
      <c r="I1176" s="711">
        <v>0.63888888888888895</v>
      </c>
      <c r="J1176" s="728" t="s">
        <v>992</v>
      </c>
      <c r="K1176" s="710">
        <v>24472</v>
      </c>
      <c r="L1176" s="734" t="s">
        <v>1003</v>
      </c>
      <c r="M1176" s="21">
        <v>34608</v>
      </c>
      <c r="N1176" s="934" t="s">
        <v>1004</v>
      </c>
      <c r="O1176" s="920">
        <v>42822</v>
      </c>
      <c r="P1176" s="892"/>
      <c r="Q1176" s="196"/>
      <c r="R1176" s="1017"/>
      <c r="S1176" s="196"/>
      <c r="T1176" s="544"/>
      <c r="U1176" s="545" t="s">
        <v>1005</v>
      </c>
      <c r="V1176" s="544" t="s">
        <v>4589</v>
      </c>
      <c r="Y1176" s="531"/>
    </row>
    <row r="1177" spans="1:25" ht="25.5" customHeight="1" x14ac:dyDescent="0.25">
      <c r="A1177" s="186">
        <v>2640</v>
      </c>
      <c r="B1177" s="186">
        <v>21152884</v>
      </c>
      <c r="C1177" s="186" t="s">
        <v>1001</v>
      </c>
      <c r="D1177" s="186" t="s">
        <v>193</v>
      </c>
      <c r="E1177" s="1156" t="s">
        <v>199</v>
      </c>
      <c r="F1177" s="710">
        <v>45087</v>
      </c>
      <c r="G1177" s="711">
        <v>0.40972222222222227</v>
      </c>
      <c r="H1177" s="710">
        <v>45091</v>
      </c>
      <c r="I1177" s="711">
        <v>0.45833333333333331</v>
      </c>
      <c r="J1177" s="728" t="s">
        <v>1002</v>
      </c>
      <c r="K1177" s="710">
        <v>24472</v>
      </c>
      <c r="L1177" s="929" t="s">
        <v>1003</v>
      </c>
      <c r="M1177" s="21">
        <v>34608</v>
      </c>
      <c r="N1177" s="934" t="s">
        <v>1004</v>
      </c>
      <c r="O1177" s="920">
        <v>42822</v>
      </c>
      <c r="P1177" s="892">
        <v>450</v>
      </c>
      <c r="Q1177" s="196"/>
      <c r="R1177" s="1017"/>
      <c r="S1177" s="196"/>
      <c r="T1177" s="544"/>
      <c r="U1177" s="545" t="s">
        <v>1005</v>
      </c>
      <c r="V1177" s="544"/>
      <c r="Y1177" s="531"/>
    </row>
    <row r="1178" spans="1:25" ht="27" customHeight="1" x14ac:dyDescent="0.25">
      <c r="A1178" s="186">
        <v>2620</v>
      </c>
      <c r="B1178" s="186">
        <v>21152884</v>
      </c>
      <c r="C1178" s="186" t="s">
        <v>1001</v>
      </c>
      <c r="D1178" s="186" t="s">
        <v>649</v>
      </c>
      <c r="E1178" s="1156" t="s">
        <v>1053</v>
      </c>
      <c r="F1178" s="710">
        <v>45084</v>
      </c>
      <c r="G1178" s="711">
        <v>0.75</v>
      </c>
      <c r="H1178" s="710">
        <v>45087</v>
      </c>
      <c r="I1178" s="711">
        <v>0.41666666666666669</v>
      </c>
      <c r="J1178" s="728" t="s">
        <v>449</v>
      </c>
      <c r="K1178" s="710">
        <v>24472</v>
      </c>
      <c r="L1178" s="929" t="s">
        <v>1003</v>
      </c>
      <c r="M1178" s="21">
        <v>34608</v>
      </c>
      <c r="N1178" s="934" t="s">
        <v>1004</v>
      </c>
      <c r="O1178" s="920">
        <v>42822</v>
      </c>
      <c r="P1178" s="892"/>
      <c r="Q1178" s="196"/>
      <c r="R1178" s="1017"/>
      <c r="S1178" s="196"/>
      <c r="T1178" s="544"/>
      <c r="U1178" s="545" t="s">
        <v>1005</v>
      </c>
      <c r="V1178" s="544" t="s">
        <v>1054</v>
      </c>
      <c r="Y1178" s="531"/>
    </row>
    <row r="1179" spans="1:25" s="546" customFormat="1" ht="18.75" customHeight="1" x14ac:dyDescent="0.25">
      <c r="A1179" s="186">
        <v>2030</v>
      </c>
      <c r="B1179" s="186"/>
      <c r="C1179" s="186" t="s">
        <v>1001</v>
      </c>
      <c r="D1179" s="186" t="s">
        <v>657</v>
      </c>
      <c r="E1179" s="1156" t="s">
        <v>521</v>
      </c>
      <c r="F1179" s="725">
        <v>44981</v>
      </c>
      <c r="G1179" s="720">
        <v>0.38055555555555554</v>
      </c>
      <c r="H1179" s="725">
        <v>44987</v>
      </c>
      <c r="I1179" s="720">
        <v>0.38055555555555554</v>
      </c>
      <c r="J1179" s="728" t="s">
        <v>1870</v>
      </c>
      <c r="K1179" s="710">
        <v>22281</v>
      </c>
      <c r="L1179" s="929" t="s">
        <v>1003</v>
      </c>
      <c r="M1179" s="21">
        <v>34608</v>
      </c>
      <c r="N1179" s="934" t="s">
        <v>1004</v>
      </c>
      <c r="O1179" s="920">
        <v>42822</v>
      </c>
      <c r="P1179" s="892">
        <v>360</v>
      </c>
      <c r="Q1179" s="196"/>
      <c r="R1179" s="1002"/>
      <c r="S1179" s="196" t="s">
        <v>290</v>
      </c>
      <c r="T1179" s="544"/>
      <c r="U1179" s="545"/>
      <c r="V1179" s="544"/>
      <c r="W1179" s="599"/>
    </row>
    <row r="1180" spans="1:25" ht="18.75" customHeight="1" x14ac:dyDescent="0.25">
      <c r="A1180" s="186">
        <v>1714</v>
      </c>
      <c r="B1180" s="186"/>
      <c r="C1180" s="186" t="s">
        <v>1001</v>
      </c>
      <c r="D1180" s="186" t="s">
        <v>35</v>
      </c>
      <c r="E1180" s="1156" t="s">
        <v>507</v>
      </c>
      <c r="F1180" s="725">
        <v>44931</v>
      </c>
      <c r="G1180" s="711">
        <v>0.33333333333333331</v>
      </c>
      <c r="H1180" s="710">
        <v>44938</v>
      </c>
      <c r="I1180" s="711">
        <v>0.41666666666666669</v>
      </c>
      <c r="J1180" s="728" t="s">
        <v>1980</v>
      </c>
      <c r="K1180" s="710">
        <v>22281</v>
      </c>
      <c r="L1180" s="929">
        <v>4148973</v>
      </c>
      <c r="M1180" s="21">
        <v>34608</v>
      </c>
      <c r="N1180" s="934" t="s">
        <v>1004</v>
      </c>
      <c r="O1180" s="920">
        <v>42822</v>
      </c>
      <c r="P1180" s="892">
        <v>500</v>
      </c>
      <c r="Q1180" s="196"/>
      <c r="R1180" s="1017"/>
      <c r="S1180" s="196"/>
      <c r="T1180" s="533"/>
      <c r="V1180" s="544"/>
      <c r="Y1180" s="531"/>
    </row>
    <row r="1181" spans="1:25" s="546" customFormat="1" ht="18.75" customHeight="1" x14ac:dyDescent="0.25">
      <c r="A1181" s="186">
        <v>1595</v>
      </c>
      <c r="B1181" s="186"/>
      <c r="C1181" s="186" t="s">
        <v>1001</v>
      </c>
      <c r="D1181" s="186" t="s">
        <v>59</v>
      </c>
      <c r="E1181" s="1156" t="s">
        <v>342</v>
      </c>
      <c r="F1181" s="710">
        <v>44878</v>
      </c>
      <c r="G1181" s="711">
        <v>0.33333333333333331</v>
      </c>
      <c r="H1181" s="710">
        <v>44885</v>
      </c>
      <c r="I1181" s="711">
        <v>0.39583333333333331</v>
      </c>
      <c r="J1181" s="728" t="s">
        <v>1980</v>
      </c>
      <c r="K1181" s="710">
        <v>22281</v>
      </c>
      <c r="L1181" s="936">
        <v>4148973</v>
      </c>
      <c r="M1181" s="710">
        <v>34608</v>
      </c>
      <c r="N1181" s="734" t="s">
        <v>1004</v>
      </c>
      <c r="O1181" s="920">
        <v>42822</v>
      </c>
      <c r="P1181" s="892">
        <v>500</v>
      </c>
      <c r="Q1181" s="884"/>
      <c r="R1181" s="1008"/>
      <c r="S1181" s="884"/>
      <c r="T1181" s="527"/>
      <c r="U1181" s="564"/>
      <c r="V1181" s="527"/>
      <c r="W1181" s="599"/>
    </row>
    <row r="1182" spans="1:25" s="546" customFormat="1" ht="18.75" customHeight="1" x14ac:dyDescent="0.25">
      <c r="A1182" s="18">
        <v>1011</v>
      </c>
      <c r="B1182" s="4"/>
      <c r="C1182" s="4" t="s">
        <v>1001</v>
      </c>
      <c r="D1182" s="4" t="s">
        <v>412</v>
      </c>
      <c r="E1182" s="1156" t="s">
        <v>342</v>
      </c>
      <c r="F1182" s="725">
        <v>44705</v>
      </c>
      <c r="G1182" s="744">
        <v>0.625</v>
      </c>
      <c r="H1182" s="725">
        <v>44713</v>
      </c>
      <c r="I1182" s="744">
        <v>0.625</v>
      </c>
      <c r="J1182" s="728" t="s">
        <v>2250</v>
      </c>
      <c r="K1182" s="744"/>
      <c r="L1182" s="4">
        <v>4148973</v>
      </c>
      <c r="M1182" s="714">
        <v>34608</v>
      </c>
      <c r="N1182" s="934" t="s">
        <v>1004</v>
      </c>
      <c r="O1182" s="920">
        <v>42822</v>
      </c>
      <c r="P1182" s="892">
        <f>70*8</f>
        <v>560</v>
      </c>
      <c r="Q1182" s="908"/>
      <c r="R1182" s="1073"/>
      <c r="S1182" s="908"/>
      <c r="T1182" s="550"/>
      <c r="U1182" s="545"/>
      <c r="V1182" s="550"/>
      <c r="W1182" s="156"/>
    </row>
    <row r="1183" spans="1:25" s="546" customFormat="1" ht="18.75" hidden="1" customHeight="1" x14ac:dyDescent="0.25">
      <c r="A1183" s="809">
        <v>444</v>
      </c>
      <c r="B1183" s="809"/>
      <c r="C1183" s="809" t="s">
        <v>1001</v>
      </c>
      <c r="D1183" s="809" t="s">
        <v>29</v>
      </c>
      <c r="E1183" s="1159" t="s">
        <v>30</v>
      </c>
      <c r="F1183" s="810">
        <v>44550</v>
      </c>
      <c r="G1183" s="811">
        <v>0.79166666666666663</v>
      </c>
      <c r="H1183" s="810">
        <v>44556</v>
      </c>
      <c r="I1183" s="811">
        <v>0.79166666666666663</v>
      </c>
      <c r="J1183" s="730"/>
      <c r="K1183" s="769"/>
      <c r="L1183" s="809"/>
      <c r="M1183" s="19"/>
      <c r="N1183" s="940"/>
      <c r="O1183" s="938"/>
      <c r="P1183" s="1119"/>
      <c r="Q1183" s="1120"/>
      <c r="R1183" s="1121"/>
      <c r="S1183" s="1120"/>
      <c r="T1183" s="670"/>
      <c r="U1183" s="545"/>
      <c r="V1183" s="670"/>
      <c r="W1183" s="156"/>
    </row>
    <row r="1184" spans="1:25" s="546" customFormat="1" ht="18.75" hidden="1" customHeight="1" x14ac:dyDescent="0.25">
      <c r="A1184" s="809">
        <v>404</v>
      </c>
      <c r="B1184" s="809"/>
      <c r="C1184" s="809" t="s">
        <v>1001</v>
      </c>
      <c r="D1184" s="809" t="s">
        <v>35</v>
      </c>
      <c r="E1184" s="1159" t="s">
        <v>313</v>
      </c>
      <c r="F1184" s="810">
        <v>44492</v>
      </c>
      <c r="G1184" s="811">
        <v>0.5</v>
      </c>
      <c r="H1184" s="810">
        <v>44506</v>
      </c>
      <c r="I1184" s="811">
        <v>0.5</v>
      </c>
      <c r="J1184" s="730"/>
      <c r="K1184" s="769"/>
      <c r="L1184" s="809"/>
      <c r="M1184" s="19"/>
      <c r="N1184" s="940"/>
      <c r="O1184" s="938"/>
      <c r="P1184" s="1043"/>
      <c r="Q1184" s="1120"/>
      <c r="R1184" s="1121"/>
      <c r="S1184" s="1120"/>
      <c r="T1184" s="670"/>
      <c r="U1184" s="545"/>
      <c r="V1184" s="670"/>
      <c r="W1184" s="156"/>
    </row>
    <row r="1185" spans="1:25" s="546" customFormat="1" ht="18.75" customHeight="1" x14ac:dyDescent="0.25">
      <c r="A1185" s="4">
        <v>1602</v>
      </c>
      <c r="B1185" s="4"/>
      <c r="C1185" s="4" t="s">
        <v>2472</v>
      </c>
      <c r="D1185" s="4" t="s">
        <v>35</v>
      </c>
      <c r="E1185" s="1156" t="s">
        <v>261</v>
      </c>
      <c r="F1185" s="725">
        <v>44900</v>
      </c>
      <c r="G1185" s="720">
        <v>0.84375</v>
      </c>
      <c r="H1185" s="725">
        <v>44906</v>
      </c>
      <c r="I1185" s="720">
        <v>0.84375</v>
      </c>
      <c r="J1185" s="728" t="s">
        <v>2473</v>
      </c>
      <c r="K1185" s="710">
        <v>28951</v>
      </c>
      <c r="L1185" s="928" t="s">
        <v>2474</v>
      </c>
      <c r="M1185" s="21">
        <v>44441</v>
      </c>
      <c r="N1185" s="926" t="s">
        <v>2475</v>
      </c>
      <c r="O1185" s="927">
        <v>39088</v>
      </c>
      <c r="P1185" s="892" t="s">
        <v>2476</v>
      </c>
      <c r="Q1185" s="1055">
        <f>1800/30</f>
        <v>60</v>
      </c>
      <c r="R1185" s="1073"/>
      <c r="S1185" s="1685"/>
      <c r="T1185" s="550"/>
      <c r="U1185" s="545"/>
      <c r="V1185" s="550"/>
      <c r="W1185" s="599"/>
    </row>
    <row r="1186" spans="1:25" ht="33.75" customHeight="1" x14ac:dyDescent="0.25">
      <c r="A1186" s="186">
        <v>1534</v>
      </c>
      <c r="B1186" s="186"/>
      <c r="C1186" s="186" t="s">
        <v>2472</v>
      </c>
      <c r="D1186" s="186" t="s">
        <v>76</v>
      </c>
      <c r="E1186" s="1156" t="s">
        <v>131</v>
      </c>
      <c r="F1186" s="710">
        <v>44882</v>
      </c>
      <c r="G1186" s="711">
        <v>0.75694444444444453</v>
      </c>
      <c r="H1186" s="710">
        <v>44897</v>
      </c>
      <c r="I1186" s="711">
        <v>0.73611111111111116</v>
      </c>
      <c r="J1186" s="728" t="s">
        <v>2529</v>
      </c>
      <c r="K1186" s="710">
        <v>28951</v>
      </c>
      <c r="L1186" s="18">
        <v>6827914</v>
      </c>
      <c r="M1186" s="21">
        <v>44441</v>
      </c>
      <c r="N1186" s="926" t="s">
        <v>2475</v>
      </c>
      <c r="O1186" s="927">
        <v>39088</v>
      </c>
      <c r="P1186" s="892"/>
      <c r="Q1186" s="884"/>
      <c r="R1186" s="1008"/>
      <c r="S1186" s="884"/>
      <c r="T1186" s="527"/>
      <c r="U1186" s="545" t="s">
        <v>2530</v>
      </c>
      <c r="V1186" s="554"/>
      <c r="W1186" s="599"/>
      <c r="Y1186" s="531"/>
    </row>
    <row r="1187" spans="1:25" ht="30.75" customHeight="1" x14ac:dyDescent="0.25">
      <c r="A1187" s="186">
        <v>1587</v>
      </c>
      <c r="B1187" s="186"/>
      <c r="C1187" s="186" t="s">
        <v>2472</v>
      </c>
      <c r="D1187" s="186" t="s">
        <v>76</v>
      </c>
      <c r="E1187" s="1156" t="s">
        <v>131</v>
      </c>
      <c r="F1187" s="710">
        <v>44875</v>
      </c>
      <c r="G1187" s="711">
        <v>0.75694444444444453</v>
      </c>
      <c r="H1187" s="710">
        <v>44882</v>
      </c>
      <c r="I1187" s="711">
        <v>0.75694444444444453</v>
      </c>
      <c r="J1187" s="728" t="s">
        <v>1980</v>
      </c>
      <c r="K1187" s="710">
        <v>28951</v>
      </c>
      <c r="L1187" s="18">
        <v>6827914</v>
      </c>
      <c r="M1187" s="21">
        <v>44441</v>
      </c>
      <c r="N1187" s="926" t="s">
        <v>2475</v>
      </c>
      <c r="O1187" s="927">
        <v>39088</v>
      </c>
      <c r="P1187" s="892"/>
      <c r="Q1187" s="884"/>
      <c r="R1187" s="1008"/>
      <c r="S1187" s="884"/>
      <c r="T1187" s="527"/>
      <c r="U1187" s="545" t="s">
        <v>2530</v>
      </c>
      <c r="V1187" s="554"/>
      <c r="W1187" s="599"/>
    </row>
    <row r="1188" spans="1:25" ht="18" customHeight="1" x14ac:dyDescent="0.25">
      <c r="A1188" s="186">
        <v>1466</v>
      </c>
      <c r="B1188" s="186"/>
      <c r="C1188" s="186" t="s">
        <v>2472</v>
      </c>
      <c r="D1188" s="186" t="s">
        <v>2480</v>
      </c>
      <c r="E1188" s="1156" t="s">
        <v>205</v>
      </c>
      <c r="F1188" s="718">
        <v>44869</v>
      </c>
      <c r="G1188" s="719">
        <v>0.54166666666666663</v>
      </c>
      <c r="H1188" s="710">
        <v>44871</v>
      </c>
      <c r="I1188" s="711">
        <v>0.54166666666666663</v>
      </c>
      <c r="J1188" s="728" t="s">
        <v>1825</v>
      </c>
      <c r="K1188" s="710">
        <v>28951</v>
      </c>
      <c r="L1188" s="936">
        <v>6827914</v>
      </c>
      <c r="M1188" s="21">
        <v>44441</v>
      </c>
      <c r="N1188" s="926" t="s">
        <v>2475</v>
      </c>
      <c r="O1188" s="927">
        <v>39088</v>
      </c>
      <c r="P1188" s="892">
        <v>140</v>
      </c>
      <c r="Q1188" s="884"/>
      <c r="R1188" s="1008"/>
      <c r="S1188" s="884"/>
      <c r="T1188" s="527"/>
      <c r="V1188" s="527"/>
      <c r="W1188" s="599"/>
      <c r="Y1188" s="531"/>
    </row>
    <row r="1189" spans="1:25" ht="44.25" customHeight="1" x14ac:dyDescent="0.25">
      <c r="A1189" s="186">
        <v>1406</v>
      </c>
      <c r="B1189" s="186"/>
      <c r="C1189" s="186" t="s">
        <v>2472</v>
      </c>
      <c r="D1189" s="186" t="s">
        <v>35</v>
      </c>
      <c r="E1189" s="1156" t="s">
        <v>261</v>
      </c>
      <c r="F1189" s="710">
        <v>44852</v>
      </c>
      <c r="G1189" s="719">
        <v>0.69097222222222221</v>
      </c>
      <c r="H1189" s="710">
        <v>44857</v>
      </c>
      <c r="I1189" s="711">
        <v>0.81597222222222221</v>
      </c>
      <c r="J1189" s="728" t="s">
        <v>1949</v>
      </c>
      <c r="K1189" s="710">
        <v>28951</v>
      </c>
      <c r="L1189" s="186">
        <v>6827914</v>
      </c>
      <c r="M1189" s="21">
        <v>44441</v>
      </c>
      <c r="N1189" s="934" t="s">
        <v>2475</v>
      </c>
      <c r="O1189" s="920">
        <v>39088</v>
      </c>
      <c r="P1189" s="892">
        <v>400</v>
      </c>
      <c r="Q1189" s="884"/>
      <c r="R1189" s="1008"/>
      <c r="S1189" s="884"/>
      <c r="T1189" s="527"/>
      <c r="V1189" s="527"/>
      <c r="W1189" s="599"/>
    </row>
    <row r="1190" spans="1:25" ht="22.5" customHeight="1" x14ac:dyDescent="0.25">
      <c r="A1190" s="186">
        <v>1374</v>
      </c>
      <c r="B1190" s="186"/>
      <c r="C1190" s="186" t="s">
        <v>2472</v>
      </c>
      <c r="D1190" s="186" t="s">
        <v>35</v>
      </c>
      <c r="E1190" s="1156" t="s">
        <v>261</v>
      </c>
      <c r="F1190" s="718">
        <v>44844</v>
      </c>
      <c r="G1190" s="719">
        <v>0.81597222222222221</v>
      </c>
      <c r="H1190" s="710">
        <v>44852</v>
      </c>
      <c r="I1190" s="711">
        <v>0.69097222222222221</v>
      </c>
      <c r="J1190" s="728" t="s">
        <v>2250</v>
      </c>
      <c r="K1190" s="710">
        <v>28951</v>
      </c>
      <c r="L1190" s="186">
        <v>6827914</v>
      </c>
      <c r="M1190" s="21">
        <v>44441</v>
      </c>
      <c r="N1190" s="934" t="s">
        <v>2475</v>
      </c>
      <c r="O1190" s="920">
        <v>39088</v>
      </c>
      <c r="P1190" s="892" t="s">
        <v>2684</v>
      </c>
      <c r="Q1190" s="1055">
        <v>50</v>
      </c>
      <c r="R1190" s="1008"/>
      <c r="S1190" s="884"/>
      <c r="T1190" s="527">
        <f>70*8</f>
        <v>560</v>
      </c>
      <c r="V1190" s="527"/>
      <c r="W1190" s="599"/>
    </row>
    <row r="1191" spans="1:25" s="546" customFormat="1" ht="31.5" customHeight="1" x14ac:dyDescent="0.25">
      <c r="A1191" s="186">
        <v>1364</v>
      </c>
      <c r="B1191" s="186"/>
      <c r="C1191" s="186" t="s">
        <v>2472</v>
      </c>
      <c r="D1191" s="186" t="s">
        <v>35</v>
      </c>
      <c r="E1191" s="1156" t="s">
        <v>261</v>
      </c>
      <c r="F1191" s="718">
        <v>44841</v>
      </c>
      <c r="G1191" s="719">
        <v>0.81597222222222221</v>
      </c>
      <c r="H1191" s="710">
        <v>44844</v>
      </c>
      <c r="I1191" s="711">
        <v>0.81597222222222221</v>
      </c>
      <c r="J1191" s="728" t="s">
        <v>1902</v>
      </c>
      <c r="K1191" s="710">
        <v>28951</v>
      </c>
      <c r="L1191" s="186">
        <v>6827914</v>
      </c>
      <c r="M1191" s="21">
        <v>44441</v>
      </c>
      <c r="N1191" s="934" t="s">
        <v>2475</v>
      </c>
      <c r="O1191" s="920">
        <v>39088</v>
      </c>
      <c r="P1191" s="892">
        <v>210</v>
      </c>
      <c r="Q1191" s="884"/>
      <c r="R1191" s="1008"/>
      <c r="S1191" s="884"/>
      <c r="T1191" s="527">
        <f>70*3</f>
        <v>210</v>
      </c>
      <c r="U1191" s="545"/>
      <c r="V1191" s="527"/>
      <c r="W1191" s="599"/>
    </row>
    <row r="1192" spans="1:25" ht="23.25" customHeight="1" x14ac:dyDescent="0.25">
      <c r="A1192" s="186">
        <v>1231</v>
      </c>
      <c r="B1192" s="18">
        <v>53400900</v>
      </c>
      <c r="C1192" s="18" t="s">
        <v>2472</v>
      </c>
      <c r="D1192" s="18" t="s">
        <v>35</v>
      </c>
      <c r="E1192" s="1156" t="s">
        <v>119</v>
      </c>
      <c r="F1192" s="718">
        <v>44781</v>
      </c>
      <c r="G1192" s="719">
        <v>0.91666666666666663</v>
      </c>
      <c r="H1192" s="718">
        <v>44786</v>
      </c>
      <c r="I1192" s="719">
        <v>0.91666666666666663</v>
      </c>
      <c r="J1192" s="737" t="s">
        <v>1949</v>
      </c>
      <c r="K1192" s="720"/>
      <c r="L1192" s="18">
        <v>6827914</v>
      </c>
      <c r="M1192" s="718">
        <v>44441</v>
      </c>
      <c r="N1192" s="928" t="s">
        <v>2475</v>
      </c>
      <c r="O1192" s="927">
        <v>39088</v>
      </c>
      <c r="P1192" s="892">
        <v>500</v>
      </c>
      <c r="Q1192" s="908"/>
      <c r="R1192" s="1008">
        <f>120*5</f>
        <v>600</v>
      </c>
      <c r="S1192" s="884"/>
      <c r="T1192" s="527" t="s">
        <v>3035</v>
      </c>
      <c r="V1192" s="554"/>
      <c r="Y1192" s="531"/>
    </row>
    <row r="1193" spans="1:25" ht="23.25" customHeight="1" x14ac:dyDescent="0.25">
      <c r="A1193" s="186">
        <v>2317</v>
      </c>
      <c r="B1193" s="18">
        <v>21201206</v>
      </c>
      <c r="C1193" s="18" t="s">
        <v>3245</v>
      </c>
      <c r="D1193" s="18" t="s">
        <v>193</v>
      </c>
      <c r="E1193" s="1156" t="s">
        <v>3246</v>
      </c>
      <c r="F1193" s="718">
        <v>44739</v>
      </c>
      <c r="G1193" s="719">
        <v>0.71805555555555556</v>
      </c>
      <c r="H1193" s="718">
        <v>44742</v>
      </c>
      <c r="I1193" s="719">
        <v>0.5625</v>
      </c>
      <c r="J1193" s="737" t="s">
        <v>1902</v>
      </c>
      <c r="K1193" s="720"/>
      <c r="L1193" s="18">
        <v>14208267</v>
      </c>
      <c r="M1193" s="718">
        <v>41159</v>
      </c>
      <c r="N1193" s="928" t="s">
        <v>3247</v>
      </c>
      <c r="O1193" s="927">
        <v>41571</v>
      </c>
      <c r="P1193" s="892">
        <v>160</v>
      </c>
      <c r="Q1193" s="884"/>
      <c r="R1193" s="1008">
        <f>70*3</f>
        <v>210</v>
      </c>
      <c r="S1193" s="884"/>
      <c r="T1193" s="527" t="s">
        <v>3248</v>
      </c>
      <c r="V1193" s="554"/>
      <c r="Y1193" s="531"/>
    </row>
    <row r="1194" spans="1:25" ht="21.75" hidden="1" customHeight="1" x14ac:dyDescent="0.25">
      <c r="A1194" s="1">
        <v>15</v>
      </c>
      <c r="B1194" s="1">
        <v>21946289</v>
      </c>
      <c r="C1194" s="1" t="s">
        <v>3760</v>
      </c>
      <c r="D1194" s="1" t="s">
        <v>1212</v>
      </c>
      <c r="E1194" s="1158" t="s">
        <v>131</v>
      </c>
      <c r="F1194" s="19">
        <v>44392</v>
      </c>
      <c r="G1194" s="796">
        <v>0.75</v>
      </c>
      <c r="H1194" s="19">
        <v>44409</v>
      </c>
      <c r="I1194" s="796">
        <v>0.75</v>
      </c>
      <c r="J1194" s="872">
        <v>17</v>
      </c>
      <c r="K1194" s="796"/>
      <c r="L1194" s="1"/>
      <c r="N1194" s="924"/>
      <c r="O1194" s="208"/>
      <c r="Q1194" s="1039"/>
      <c r="R1194" s="1044"/>
      <c r="S1194" s="1039"/>
      <c r="T1194" s="555"/>
      <c r="V1194" s="555" t="s">
        <v>3549</v>
      </c>
      <c r="Y1194" s="531"/>
    </row>
    <row r="1195" spans="1:25" ht="26.25" customHeight="1" x14ac:dyDescent="0.25">
      <c r="A1195" s="1267">
        <v>5200</v>
      </c>
      <c r="B1195" s="4"/>
      <c r="C1195" s="186" t="s">
        <v>6072</v>
      </c>
      <c r="D1195" s="186" t="s">
        <v>35</v>
      </c>
      <c r="E1195" s="1161" t="s">
        <v>313</v>
      </c>
      <c r="F1195" s="725">
        <v>45544</v>
      </c>
      <c r="G1195" s="720">
        <v>0.61527777777777781</v>
      </c>
      <c r="H1195" s="725">
        <v>45554</v>
      </c>
      <c r="I1195" s="720">
        <v>0.61527777777777781</v>
      </c>
      <c r="J1195" s="728" t="s">
        <v>200</v>
      </c>
      <c r="K1195" s="725">
        <v>29012</v>
      </c>
      <c r="L1195" s="929" t="s">
        <v>6073</v>
      </c>
      <c r="M1195" s="19">
        <v>42287</v>
      </c>
      <c r="N1195" s="929" t="s">
        <v>6074</v>
      </c>
      <c r="O1195" s="932">
        <v>42646</v>
      </c>
      <c r="P1195" s="1025"/>
      <c r="Q1195" s="908"/>
      <c r="R1195" s="1014"/>
      <c r="S1195" s="196"/>
      <c r="T1195" s="533"/>
      <c r="V1195" s="554"/>
      <c r="Y1195" s="531"/>
    </row>
    <row r="1196" spans="1:25" ht="26.25" customHeight="1" x14ac:dyDescent="0.25">
      <c r="A1196" s="1267">
        <v>5179</v>
      </c>
      <c r="B1196" s="4"/>
      <c r="C1196" s="186" t="s">
        <v>6072</v>
      </c>
      <c r="D1196" s="186" t="s">
        <v>35</v>
      </c>
      <c r="E1196" s="1161" t="s">
        <v>178</v>
      </c>
      <c r="F1196" s="725">
        <v>45538</v>
      </c>
      <c r="G1196" s="720">
        <v>0.75</v>
      </c>
      <c r="H1196" s="725">
        <v>45540</v>
      </c>
      <c r="I1196" s="720">
        <v>0.75</v>
      </c>
      <c r="J1196" s="728" t="s">
        <v>330</v>
      </c>
      <c r="K1196" s="725">
        <v>29012</v>
      </c>
      <c r="L1196" s="929" t="s">
        <v>6073</v>
      </c>
      <c r="M1196" s="19">
        <v>42287</v>
      </c>
      <c r="N1196" s="929" t="s">
        <v>6074</v>
      </c>
      <c r="O1196" s="932">
        <v>42646</v>
      </c>
      <c r="P1196" s="1025"/>
      <c r="Q1196" s="908"/>
      <c r="R1196" s="1014"/>
      <c r="S1196" s="196"/>
      <c r="T1196" s="533"/>
      <c r="V1196" s="554"/>
      <c r="Y1196" s="531"/>
    </row>
    <row r="1197" spans="1:25" ht="27" customHeight="1" x14ac:dyDescent="0.25">
      <c r="A1197" s="1267">
        <v>6192</v>
      </c>
      <c r="B1197" s="4"/>
      <c r="C1197" s="186" t="s">
        <v>6072</v>
      </c>
      <c r="D1197" s="186" t="s">
        <v>29</v>
      </c>
      <c r="E1197" s="1161" t="s">
        <v>205</v>
      </c>
      <c r="F1197" s="725">
        <v>45458</v>
      </c>
      <c r="G1197" s="720">
        <v>0.8125</v>
      </c>
      <c r="H1197" s="725">
        <v>45460</v>
      </c>
      <c r="I1197" s="720">
        <v>0.70833333333333337</v>
      </c>
      <c r="J1197" s="728" t="s">
        <v>6160</v>
      </c>
      <c r="K1197" s="725">
        <v>29012</v>
      </c>
      <c r="L1197" s="929" t="s">
        <v>6073</v>
      </c>
      <c r="M1197" s="19">
        <v>42287</v>
      </c>
      <c r="N1197" s="929" t="s">
        <v>6074</v>
      </c>
      <c r="O1197" s="932">
        <v>42646</v>
      </c>
      <c r="P1197" s="1025"/>
      <c r="Q1197" s="908"/>
      <c r="R1197" s="1001"/>
      <c r="S1197" s="196"/>
      <c r="T1197" s="533"/>
      <c r="U1197" s="551"/>
      <c r="W1197" s="128"/>
      <c r="Y1197" s="531"/>
    </row>
    <row r="1198" spans="1:25" ht="30" customHeight="1" x14ac:dyDescent="0.25">
      <c r="A1198" s="1267">
        <v>6072</v>
      </c>
      <c r="B1198" s="186"/>
      <c r="C1198" s="186" t="s">
        <v>6072</v>
      </c>
      <c r="D1198" s="186" t="s">
        <v>137</v>
      </c>
      <c r="E1198" s="1161" t="s">
        <v>5483</v>
      </c>
      <c r="F1198" s="725">
        <v>45450</v>
      </c>
      <c r="G1198" s="720">
        <v>0.875</v>
      </c>
      <c r="H1198" s="725">
        <v>45458</v>
      </c>
      <c r="I1198" s="720">
        <v>0.8125</v>
      </c>
      <c r="J1198" s="728" t="s">
        <v>4537</v>
      </c>
      <c r="K1198" s="725">
        <v>29012</v>
      </c>
      <c r="L1198" s="929" t="s">
        <v>6073</v>
      </c>
      <c r="M1198" s="19">
        <v>42287</v>
      </c>
      <c r="N1198" s="929" t="s">
        <v>6074</v>
      </c>
      <c r="O1198" s="932">
        <v>42646</v>
      </c>
      <c r="P1198" s="1015"/>
      <c r="Q1198" s="908"/>
      <c r="R1198" s="1014"/>
      <c r="S1198" s="196"/>
      <c r="T1198" s="533"/>
      <c r="U1198" s="551"/>
      <c r="W1198" s="128"/>
      <c r="Y1198" s="531"/>
    </row>
    <row r="1199" spans="1:25" ht="31.5" customHeight="1" x14ac:dyDescent="0.25">
      <c r="A1199" s="186">
        <v>5832</v>
      </c>
      <c r="B1199" s="4"/>
      <c r="C1199" s="186" t="s">
        <v>6072</v>
      </c>
      <c r="D1199" s="186" t="s">
        <v>412</v>
      </c>
      <c r="E1199" s="1161" t="s">
        <v>60</v>
      </c>
      <c r="F1199" s="725">
        <v>45422</v>
      </c>
      <c r="G1199" s="720">
        <v>0.54166666666666663</v>
      </c>
      <c r="H1199" s="725">
        <v>45428</v>
      </c>
      <c r="I1199" s="720">
        <v>0.33333333333333331</v>
      </c>
      <c r="J1199" s="728" t="s">
        <v>6367</v>
      </c>
      <c r="K1199" s="725">
        <v>29012</v>
      </c>
      <c r="L1199" s="929" t="s">
        <v>6073</v>
      </c>
      <c r="M1199" s="19">
        <v>42287</v>
      </c>
      <c r="N1199" s="929" t="s">
        <v>6074</v>
      </c>
      <c r="O1199" s="932">
        <v>42646</v>
      </c>
      <c r="P1199" s="1025"/>
      <c r="Q1199" s="1018" t="s">
        <v>6681</v>
      </c>
      <c r="R1199" s="1001"/>
      <c r="S1199" s="196"/>
      <c r="T1199" s="533"/>
      <c r="U1199" s="551"/>
      <c r="V1199" s="555" t="s">
        <v>6368</v>
      </c>
      <c r="W1199" s="128"/>
      <c r="Y1199" s="531"/>
    </row>
    <row r="1200" spans="1:25" ht="27" customHeight="1" x14ac:dyDescent="0.25">
      <c r="A1200" s="186">
        <v>4802</v>
      </c>
      <c r="B1200" s="186"/>
      <c r="C1200" s="186" t="s">
        <v>6072</v>
      </c>
      <c r="D1200" s="186" t="s">
        <v>412</v>
      </c>
      <c r="E1200" s="1161" t="s">
        <v>335</v>
      </c>
      <c r="F1200" s="725">
        <v>45417</v>
      </c>
      <c r="G1200" s="720">
        <v>0.4861111111111111</v>
      </c>
      <c r="H1200" s="725">
        <v>45422</v>
      </c>
      <c r="I1200" s="720">
        <v>0.54166666666666663</v>
      </c>
      <c r="J1200" s="728" t="s">
        <v>6366</v>
      </c>
      <c r="K1200" s="725">
        <v>29012</v>
      </c>
      <c r="L1200" s="929" t="s">
        <v>6073</v>
      </c>
      <c r="M1200" s="19">
        <v>42287</v>
      </c>
      <c r="N1200" s="929" t="s">
        <v>6074</v>
      </c>
      <c r="O1200" s="932">
        <v>42646</v>
      </c>
      <c r="P1200" s="1015"/>
      <c r="Q1200" s="908"/>
      <c r="R1200" s="1001"/>
      <c r="S1200" s="196"/>
      <c r="T1200" s="533"/>
      <c r="U1200" s="551"/>
      <c r="V1200" s="555" t="s">
        <v>6284</v>
      </c>
      <c r="W1200" s="128"/>
      <c r="Y1200" s="531"/>
    </row>
    <row r="1201" spans="1:25" ht="27" customHeight="1" x14ac:dyDescent="0.25">
      <c r="A1201" s="186">
        <v>4769</v>
      </c>
      <c r="B1201" s="4"/>
      <c r="C1201" s="186" t="s">
        <v>6072</v>
      </c>
      <c r="D1201" s="186" t="s">
        <v>4688</v>
      </c>
      <c r="E1201" s="1161" t="s">
        <v>4240</v>
      </c>
      <c r="F1201" s="725">
        <v>45415</v>
      </c>
      <c r="G1201" s="720">
        <v>0.54166666666666663</v>
      </c>
      <c r="H1201" s="725">
        <v>45417</v>
      </c>
      <c r="I1201" s="720">
        <v>0.5</v>
      </c>
      <c r="J1201" s="728" t="s">
        <v>6287</v>
      </c>
      <c r="K1201" s="725">
        <v>29012</v>
      </c>
      <c r="L1201" s="929" t="s">
        <v>6073</v>
      </c>
      <c r="M1201" s="19">
        <v>42287</v>
      </c>
      <c r="N1201" s="929" t="s">
        <v>6074</v>
      </c>
      <c r="O1201" s="932">
        <v>42646</v>
      </c>
      <c r="P1201" s="1015"/>
      <c r="Q1201" s="908"/>
      <c r="R1201" s="1001"/>
      <c r="S1201" s="196"/>
      <c r="T1201" s="533"/>
      <c r="U1201" s="551" t="s">
        <v>1906</v>
      </c>
      <c r="V1201" s="555" t="s">
        <v>6266</v>
      </c>
      <c r="W1201" s="128"/>
      <c r="Y1201" s="531"/>
    </row>
    <row r="1202" spans="1:25" ht="27" customHeight="1" x14ac:dyDescent="0.25">
      <c r="A1202" s="186">
        <v>4744</v>
      </c>
      <c r="B1202" s="4"/>
      <c r="C1202" s="186" t="s">
        <v>6072</v>
      </c>
      <c r="D1202" s="186" t="s">
        <v>35</v>
      </c>
      <c r="E1202" s="1161" t="s">
        <v>119</v>
      </c>
      <c r="F1202" s="725">
        <v>45409</v>
      </c>
      <c r="G1202" s="720">
        <v>0.65277777777777779</v>
      </c>
      <c r="H1202" s="725">
        <v>45415</v>
      </c>
      <c r="I1202" s="720">
        <v>0.54166666666666663</v>
      </c>
      <c r="J1202" s="728" t="s">
        <v>6267</v>
      </c>
      <c r="K1202" s="725">
        <v>29012</v>
      </c>
      <c r="L1202" s="929" t="s">
        <v>6073</v>
      </c>
      <c r="M1202" s="19">
        <v>42287</v>
      </c>
      <c r="N1202" s="929" t="s">
        <v>6074</v>
      </c>
      <c r="O1202" s="932">
        <v>42646</v>
      </c>
      <c r="P1202" s="1015" t="s">
        <v>638</v>
      </c>
      <c r="Q1202" s="908"/>
      <c r="R1202" s="1001"/>
      <c r="S1202" s="196"/>
      <c r="T1202" s="560" t="s">
        <v>6184</v>
      </c>
      <c r="U1202" s="545" t="s">
        <v>5501</v>
      </c>
      <c r="V1202" s="555" t="s">
        <v>6183</v>
      </c>
      <c r="Y1202" s="531"/>
    </row>
    <row r="1203" spans="1:25" ht="27" customHeight="1" x14ac:dyDescent="0.25">
      <c r="A1203" s="186">
        <v>4733</v>
      </c>
      <c r="B1203" s="4"/>
      <c r="C1203" s="186" t="s">
        <v>6072</v>
      </c>
      <c r="D1203" s="186" t="s">
        <v>35</v>
      </c>
      <c r="E1203" s="1161" t="s">
        <v>261</v>
      </c>
      <c r="F1203" s="710">
        <v>45407</v>
      </c>
      <c r="G1203" s="720">
        <v>0.58333333333333337</v>
      </c>
      <c r="H1203" s="725">
        <v>45409</v>
      </c>
      <c r="I1203" s="720">
        <v>0.65277777777777779</v>
      </c>
      <c r="J1203" s="728" t="s">
        <v>6182</v>
      </c>
      <c r="K1203" s="725">
        <v>29012</v>
      </c>
      <c r="L1203" s="929" t="s">
        <v>6073</v>
      </c>
      <c r="M1203" s="19">
        <v>42287</v>
      </c>
      <c r="N1203" s="929" t="s">
        <v>6074</v>
      </c>
      <c r="O1203" s="932">
        <v>42646</v>
      </c>
      <c r="P1203" s="1015"/>
      <c r="Q1203" s="908"/>
      <c r="R1203" s="1014"/>
      <c r="S1203" s="196"/>
      <c r="T1203" s="533"/>
      <c r="U1203" s="545" t="s">
        <v>5501</v>
      </c>
      <c r="V1203" s="555" t="s">
        <v>6155</v>
      </c>
      <c r="Y1203" s="531"/>
    </row>
    <row r="1204" spans="1:25" ht="18.75" customHeight="1" x14ac:dyDescent="0.25">
      <c r="A1204" s="186">
        <v>4730</v>
      </c>
      <c r="B1204" s="4"/>
      <c r="C1204" s="186" t="s">
        <v>6072</v>
      </c>
      <c r="D1204" s="186" t="s">
        <v>35</v>
      </c>
      <c r="E1204" s="1161" t="s">
        <v>313</v>
      </c>
      <c r="F1204" s="725">
        <v>45406</v>
      </c>
      <c r="G1204" s="720">
        <v>0.73958333333333337</v>
      </c>
      <c r="H1204" s="725">
        <v>45407</v>
      </c>
      <c r="I1204" s="720">
        <v>0.58333333333333337</v>
      </c>
      <c r="J1204" s="728" t="s">
        <v>6289</v>
      </c>
      <c r="K1204" s="725">
        <v>29012</v>
      </c>
      <c r="L1204" s="929" t="s">
        <v>6073</v>
      </c>
      <c r="M1204" s="19">
        <v>42287</v>
      </c>
      <c r="N1204" s="929" t="s">
        <v>6074</v>
      </c>
      <c r="O1204" s="932">
        <v>42646</v>
      </c>
      <c r="P1204" s="1015"/>
      <c r="Q1204" s="908"/>
      <c r="R1204" s="1014"/>
      <c r="S1204" s="196"/>
      <c r="T1204" s="533"/>
      <c r="U1204" s="545" t="s">
        <v>5501</v>
      </c>
      <c r="V1204" s="555" t="s">
        <v>6156</v>
      </c>
    </row>
    <row r="1205" spans="1:25" ht="18.75" customHeight="1" x14ac:dyDescent="0.25">
      <c r="A1205" s="186">
        <v>4644</v>
      </c>
      <c r="B1205" s="4"/>
      <c r="C1205" s="186" t="s">
        <v>6072</v>
      </c>
      <c r="D1205" s="186" t="s">
        <v>35</v>
      </c>
      <c r="E1205" s="1161" t="s">
        <v>261</v>
      </c>
      <c r="F1205" s="710">
        <v>45403</v>
      </c>
      <c r="G1205" s="711">
        <v>0.72986111111111107</v>
      </c>
      <c r="H1205" s="710">
        <v>45406</v>
      </c>
      <c r="I1205" s="720">
        <v>0.73958333333333337</v>
      </c>
      <c r="J1205" s="728" t="s">
        <v>6141</v>
      </c>
      <c r="K1205" s="725">
        <v>29012</v>
      </c>
      <c r="L1205" s="929" t="s">
        <v>6073</v>
      </c>
      <c r="M1205" s="19">
        <v>42287</v>
      </c>
      <c r="N1205" s="929" t="s">
        <v>6074</v>
      </c>
      <c r="O1205" s="932">
        <v>42646</v>
      </c>
      <c r="P1205" s="1015"/>
      <c r="Q1205" s="908"/>
      <c r="R1205" s="1014"/>
      <c r="S1205" s="196"/>
      <c r="T1205" s="533"/>
      <c r="U1205" s="545" t="s">
        <v>5501</v>
      </c>
      <c r="V1205" s="555" t="s">
        <v>6003</v>
      </c>
    </row>
    <row r="1206" spans="1:25" ht="18.75" customHeight="1" x14ac:dyDescent="0.25">
      <c r="A1206" s="186">
        <v>4641</v>
      </c>
      <c r="B1206" s="4"/>
      <c r="C1206" s="186" t="s">
        <v>6072</v>
      </c>
      <c r="D1206" s="186" t="s">
        <v>35</v>
      </c>
      <c r="E1206" s="1161" t="s">
        <v>112</v>
      </c>
      <c r="F1206" s="725">
        <v>45402</v>
      </c>
      <c r="G1206" s="720">
        <v>0.6875</v>
      </c>
      <c r="H1206" s="725">
        <v>45403</v>
      </c>
      <c r="I1206" s="720">
        <v>0.72986111111111107</v>
      </c>
      <c r="J1206" s="728" t="s">
        <v>6125</v>
      </c>
      <c r="K1206" s="725">
        <v>29012</v>
      </c>
      <c r="L1206" s="929" t="s">
        <v>6073</v>
      </c>
      <c r="M1206" s="19">
        <v>42287</v>
      </c>
      <c r="N1206" s="929" t="s">
        <v>6074</v>
      </c>
      <c r="O1206" s="932">
        <v>42646</v>
      </c>
      <c r="P1206" s="1015"/>
      <c r="Q1206" s="908"/>
      <c r="R1206" s="1014"/>
      <c r="S1206" s="196"/>
      <c r="T1206" s="533"/>
      <c r="U1206" s="545" t="s">
        <v>5501</v>
      </c>
      <c r="V1206" s="555" t="s">
        <v>6113</v>
      </c>
    </row>
    <row r="1207" spans="1:25" ht="18.75" customHeight="1" x14ac:dyDescent="0.25">
      <c r="A1207" s="186">
        <v>4632</v>
      </c>
      <c r="B1207" s="4"/>
      <c r="C1207" s="186" t="s">
        <v>6072</v>
      </c>
      <c r="D1207" s="186" t="s">
        <v>22</v>
      </c>
      <c r="E1207" s="1161" t="s">
        <v>161</v>
      </c>
      <c r="F1207" s="710">
        <v>45400</v>
      </c>
      <c r="G1207" s="720">
        <v>0.91666666666666663</v>
      </c>
      <c r="H1207" s="725">
        <v>45402</v>
      </c>
      <c r="I1207" s="720">
        <v>0.5625</v>
      </c>
      <c r="J1207" s="728" t="s">
        <v>6102</v>
      </c>
      <c r="K1207" s="725">
        <v>29012</v>
      </c>
      <c r="L1207" s="929" t="s">
        <v>6073</v>
      </c>
      <c r="M1207" s="19">
        <v>42287</v>
      </c>
      <c r="N1207" s="929" t="s">
        <v>6074</v>
      </c>
      <c r="O1207" s="932">
        <v>42646</v>
      </c>
      <c r="P1207" s="1015"/>
      <c r="Q1207" s="908"/>
      <c r="R1207" s="1014"/>
      <c r="S1207" s="196"/>
      <c r="T1207" s="533"/>
      <c r="U1207" s="545" t="s">
        <v>5501</v>
      </c>
      <c r="V1207" s="555" t="s">
        <v>6087</v>
      </c>
    </row>
    <row r="1208" spans="1:25" s="546" customFormat="1" ht="18.75" customHeight="1" x14ac:dyDescent="0.25">
      <c r="A1208" s="186">
        <v>4621</v>
      </c>
      <c r="B1208" s="4"/>
      <c r="C1208" s="186" t="s">
        <v>6072</v>
      </c>
      <c r="D1208" s="186" t="s">
        <v>412</v>
      </c>
      <c r="E1208" s="1161" t="s">
        <v>358</v>
      </c>
      <c r="F1208" s="725">
        <v>45400</v>
      </c>
      <c r="G1208" s="720">
        <v>0.54166666666666663</v>
      </c>
      <c r="H1208" s="725">
        <v>45400</v>
      </c>
      <c r="I1208" s="720">
        <v>0.91666666666666663</v>
      </c>
      <c r="J1208" s="728" t="s">
        <v>992</v>
      </c>
      <c r="K1208" s="725">
        <v>29012</v>
      </c>
      <c r="L1208" s="929" t="s">
        <v>6073</v>
      </c>
      <c r="M1208" s="19">
        <v>42287</v>
      </c>
      <c r="N1208" s="929" t="s">
        <v>6074</v>
      </c>
      <c r="O1208" s="932">
        <v>42646</v>
      </c>
      <c r="P1208" s="1015"/>
      <c r="Q1208" s="908"/>
      <c r="R1208" s="1014"/>
      <c r="S1208" s="196"/>
      <c r="T1208" s="533"/>
      <c r="U1208" s="545" t="s">
        <v>5501</v>
      </c>
      <c r="V1208" s="555" t="s">
        <v>6086</v>
      </c>
      <c r="W1208" s="156"/>
    </row>
    <row r="1209" spans="1:25" s="546" customFormat="1" ht="18.75" customHeight="1" x14ac:dyDescent="0.25">
      <c r="A1209" s="1266">
        <v>5135</v>
      </c>
      <c r="B1209" s="707"/>
      <c r="C1209" s="735" t="s">
        <v>8257</v>
      </c>
      <c r="D1209" s="735" t="s">
        <v>412</v>
      </c>
      <c r="E1209" s="1156" t="s">
        <v>131</v>
      </c>
      <c r="F1209" s="708">
        <v>45532</v>
      </c>
      <c r="G1209" s="709">
        <v>0.86458333333333337</v>
      </c>
      <c r="H1209" s="708">
        <v>45533</v>
      </c>
      <c r="I1209" s="709">
        <v>0.95833333333333337</v>
      </c>
      <c r="J1209" s="738" t="s">
        <v>797</v>
      </c>
      <c r="K1209" s="741">
        <v>29012</v>
      </c>
      <c r="L1209" s="775" t="s">
        <v>6073</v>
      </c>
      <c r="M1209" s="741">
        <v>42287</v>
      </c>
      <c r="N1209" s="775" t="s">
        <v>8258</v>
      </c>
      <c r="O1209" s="930">
        <v>42646</v>
      </c>
      <c r="P1209" s="1379"/>
      <c r="Q1209" s="905"/>
      <c r="R1209" s="1024"/>
      <c r="S1209" s="905"/>
      <c r="T1209" s="575"/>
      <c r="U1209" s="593"/>
      <c r="V1209" s="555"/>
      <c r="W1209" s="594"/>
    </row>
    <row r="1210" spans="1:25" ht="18.75" customHeight="1" x14ac:dyDescent="0.25">
      <c r="A1210" s="186">
        <v>4029</v>
      </c>
      <c r="B1210" s="186"/>
      <c r="C1210" s="186" t="s">
        <v>4149</v>
      </c>
      <c r="D1210" s="186" t="s">
        <v>35</v>
      </c>
      <c r="E1210" s="1156" t="s">
        <v>264</v>
      </c>
      <c r="F1210" s="710">
        <v>45304</v>
      </c>
      <c r="G1210" s="711">
        <v>0.41666666666666669</v>
      </c>
      <c r="H1210" s="710">
        <v>45306</v>
      </c>
      <c r="I1210" s="711">
        <v>0.41666666666666669</v>
      </c>
      <c r="J1210" s="728" t="s">
        <v>330</v>
      </c>
      <c r="K1210" s="710">
        <v>24238</v>
      </c>
      <c r="L1210" s="734" t="s">
        <v>4150</v>
      </c>
      <c r="M1210" s="21">
        <v>42817</v>
      </c>
      <c r="N1210" s="734" t="s">
        <v>4151</v>
      </c>
      <c r="O1210" s="920">
        <v>32970</v>
      </c>
      <c r="P1210" s="892" t="s">
        <v>4863</v>
      </c>
      <c r="Q1210" s="196" t="s">
        <v>4187</v>
      </c>
      <c r="R1210" s="1002"/>
      <c r="S1210" s="196"/>
      <c r="T1210" s="579"/>
      <c r="U1210" s="545" t="s">
        <v>5162</v>
      </c>
      <c r="V1210" s="544"/>
    </row>
    <row r="1211" spans="1:25" ht="18.75" customHeight="1" x14ac:dyDescent="0.25">
      <c r="A1211" s="186">
        <v>3328</v>
      </c>
      <c r="B1211" s="186"/>
      <c r="C1211" s="186" t="s">
        <v>4149</v>
      </c>
      <c r="D1211" s="186" t="s">
        <v>412</v>
      </c>
      <c r="E1211" s="1156" t="s">
        <v>131</v>
      </c>
      <c r="F1211" s="710">
        <v>45190</v>
      </c>
      <c r="G1211" s="711">
        <v>0.4375</v>
      </c>
      <c r="H1211" s="710">
        <v>45192</v>
      </c>
      <c r="I1211" s="711">
        <v>0.4375</v>
      </c>
      <c r="J1211" s="728" t="s">
        <v>330</v>
      </c>
      <c r="K1211" s="710">
        <v>24238</v>
      </c>
      <c r="L1211" s="734" t="s">
        <v>4150</v>
      </c>
      <c r="M1211" s="21">
        <v>42817</v>
      </c>
      <c r="N1211" s="734" t="s">
        <v>4151</v>
      </c>
      <c r="O1211" s="920">
        <v>32970</v>
      </c>
      <c r="P1211" s="892">
        <f>90*2</f>
        <v>180</v>
      </c>
      <c r="Q1211" s="196" t="s">
        <v>4187</v>
      </c>
      <c r="R1211" s="1017"/>
      <c r="S1211" s="196"/>
      <c r="T1211" s="579"/>
      <c r="V1211" s="544"/>
    </row>
    <row r="1212" spans="1:25" s="546" customFormat="1" ht="23.25" customHeight="1" x14ac:dyDescent="0.25">
      <c r="A1212" s="186">
        <v>2951</v>
      </c>
      <c r="B1212" s="186">
        <v>52206649</v>
      </c>
      <c r="C1212" s="186" t="s">
        <v>610</v>
      </c>
      <c r="D1212" s="186" t="s">
        <v>412</v>
      </c>
      <c r="E1212" s="1156" t="s">
        <v>335</v>
      </c>
      <c r="F1212" s="718">
        <v>45120</v>
      </c>
      <c r="G1212" s="719">
        <v>0.4236111111111111</v>
      </c>
      <c r="H1212" s="710">
        <v>45130</v>
      </c>
      <c r="I1212" s="719">
        <v>0.4236111111111111</v>
      </c>
      <c r="J1212" s="728" t="s">
        <v>200</v>
      </c>
      <c r="K1212" s="710">
        <v>34341</v>
      </c>
      <c r="L1212" s="734" t="s">
        <v>611</v>
      </c>
      <c r="M1212" s="21">
        <v>44636</v>
      </c>
      <c r="N1212" s="928" t="s">
        <v>612</v>
      </c>
      <c r="O1212" s="927">
        <v>43008</v>
      </c>
      <c r="P1212" s="892">
        <v>1300</v>
      </c>
      <c r="Q1212" s="196"/>
      <c r="R1212" s="1017"/>
      <c r="S1212" s="194">
        <v>78526</v>
      </c>
      <c r="T1212" s="563"/>
      <c r="U1212" s="545" t="s">
        <v>614</v>
      </c>
      <c r="V1212" s="588" t="s">
        <v>613</v>
      </c>
      <c r="W1212" s="156"/>
    </row>
    <row r="1213" spans="1:25" s="546" customFormat="1" ht="18.75" customHeight="1" x14ac:dyDescent="0.25">
      <c r="A1213" s="186">
        <v>5840</v>
      </c>
      <c r="B1213" s="186">
        <v>94113878</v>
      </c>
      <c r="C1213" s="4" t="s">
        <v>6482</v>
      </c>
      <c r="D1213" s="186" t="s">
        <v>1212</v>
      </c>
      <c r="E1213" s="1156" t="s">
        <v>243</v>
      </c>
      <c r="F1213" s="710">
        <v>45437</v>
      </c>
      <c r="G1213" s="711">
        <v>0.91666666666666663</v>
      </c>
      <c r="H1213" s="710">
        <v>45442</v>
      </c>
      <c r="I1213" s="711">
        <v>0.45833333333333331</v>
      </c>
      <c r="J1213" s="728" t="s">
        <v>6513</v>
      </c>
      <c r="K1213" s="725">
        <v>34449</v>
      </c>
      <c r="L1213" s="929" t="s">
        <v>6483</v>
      </c>
      <c r="M1213" s="725">
        <v>44428</v>
      </c>
      <c r="N1213" s="929" t="s">
        <v>6484</v>
      </c>
      <c r="O1213" s="932">
        <v>44081</v>
      </c>
      <c r="P1213" s="892" t="s">
        <v>6514</v>
      </c>
      <c r="Q1213" s="884"/>
      <c r="R1213" s="1011"/>
      <c r="S1213" s="884"/>
      <c r="T1213" s="527"/>
      <c r="U1213" s="545" t="s">
        <v>6485</v>
      </c>
      <c r="V1213" s="550"/>
      <c r="W1213" s="156"/>
    </row>
    <row r="1214" spans="1:25" ht="27" customHeight="1" x14ac:dyDescent="0.25">
      <c r="A1214" s="186">
        <v>4674</v>
      </c>
      <c r="B1214" s="186">
        <v>94113878</v>
      </c>
      <c r="C1214" s="4" t="s">
        <v>6482</v>
      </c>
      <c r="D1214" s="186" t="s">
        <v>1212</v>
      </c>
      <c r="E1214" s="1156" t="s">
        <v>131</v>
      </c>
      <c r="F1214" s="710">
        <v>45436</v>
      </c>
      <c r="G1214" s="711">
        <v>0.45833333333333331</v>
      </c>
      <c r="H1214" s="710">
        <v>45437</v>
      </c>
      <c r="I1214" s="711">
        <v>0.91666666666666663</v>
      </c>
      <c r="J1214" s="728" t="s">
        <v>992</v>
      </c>
      <c r="K1214" s="725">
        <v>34449</v>
      </c>
      <c r="L1214" s="929" t="s">
        <v>6483</v>
      </c>
      <c r="M1214" s="725">
        <v>44428</v>
      </c>
      <c r="N1214" s="929" t="s">
        <v>6484</v>
      </c>
      <c r="O1214" s="932">
        <v>44081</v>
      </c>
      <c r="P1214" s="892" t="s">
        <v>4813</v>
      </c>
      <c r="Q1214" s="884"/>
      <c r="R1214" s="1011"/>
      <c r="S1214" s="884" t="s">
        <v>6490</v>
      </c>
      <c r="T1214" s="527"/>
      <c r="U1214" s="545" t="s">
        <v>6485</v>
      </c>
      <c r="V1214" s="550"/>
    </row>
    <row r="1215" spans="1:25" ht="30" customHeight="1" x14ac:dyDescent="0.25">
      <c r="A1215" s="186">
        <v>4251</v>
      </c>
      <c r="B1215" s="734" t="s">
        <v>5853</v>
      </c>
      <c r="C1215" s="186" t="s">
        <v>5854</v>
      </c>
      <c r="D1215" s="186" t="s">
        <v>143</v>
      </c>
      <c r="E1215" s="1156" t="s">
        <v>521</v>
      </c>
      <c r="F1215" s="710">
        <v>45344</v>
      </c>
      <c r="G1215" s="711">
        <v>0.75</v>
      </c>
      <c r="H1215" s="710">
        <v>45350</v>
      </c>
      <c r="I1215" s="711">
        <v>0.75</v>
      </c>
      <c r="J1215" s="728" t="s">
        <v>864</v>
      </c>
      <c r="K1215" s="710">
        <v>29754</v>
      </c>
      <c r="L1215" s="734" t="s">
        <v>5855</v>
      </c>
      <c r="M1215" s="21">
        <v>40052</v>
      </c>
      <c r="N1215" s="734" t="s">
        <v>5856</v>
      </c>
      <c r="O1215" s="920">
        <v>42503</v>
      </c>
      <c r="P1215" s="902" t="s">
        <v>5857</v>
      </c>
      <c r="Q1215" s="892" t="s">
        <v>5378</v>
      </c>
      <c r="R1215" s="1002"/>
      <c r="S1215" s="907"/>
      <c r="T1215" s="533"/>
      <c r="U1215" s="551" t="s">
        <v>5858</v>
      </c>
      <c r="V1215" s="544"/>
      <c r="W1215" s="128"/>
      <c r="Y1215" s="531"/>
    </row>
    <row r="1216" spans="1:25" ht="30" customHeight="1" x14ac:dyDescent="0.25">
      <c r="A1216" s="186">
        <v>3224</v>
      </c>
      <c r="B1216" s="186"/>
      <c r="C1216" s="186" t="s">
        <v>2617</v>
      </c>
      <c r="D1216" s="186" t="s">
        <v>76</v>
      </c>
      <c r="E1216" s="1156" t="s">
        <v>422</v>
      </c>
      <c r="F1216" s="718">
        <v>45188</v>
      </c>
      <c r="G1216" s="719">
        <v>0.81944444444444453</v>
      </c>
      <c r="H1216" s="718">
        <v>45189</v>
      </c>
      <c r="I1216" s="719">
        <v>0.83333333333333337</v>
      </c>
      <c r="J1216" s="737" t="s">
        <v>797</v>
      </c>
      <c r="K1216" s="710">
        <v>35603</v>
      </c>
      <c r="L1216" s="734" t="s">
        <v>4136</v>
      </c>
      <c r="M1216" s="21">
        <v>41199</v>
      </c>
      <c r="N1216" s="926" t="s">
        <v>2618</v>
      </c>
      <c r="O1216" s="927">
        <v>42364</v>
      </c>
      <c r="P1216" s="1019">
        <v>120</v>
      </c>
      <c r="Q1216" s="196"/>
      <c r="R1216" s="1002"/>
      <c r="S1216" s="196"/>
      <c r="T1216" s="533"/>
      <c r="U1216" s="545" t="s">
        <v>1005</v>
      </c>
      <c r="V1216" s="527"/>
      <c r="W1216" s="156" t="s">
        <v>4152</v>
      </c>
      <c r="Y1216" s="531"/>
    </row>
    <row r="1217" spans="1:25" ht="30" customHeight="1" x14ac:dyDescent="0.25">
      <c r="A1217" s="186">
        <v>1576</v>
      </c>
      <c r="B1217" s="186"/>
      <c r="C1217" s="186" t="s">
        <v>2617</v>
      </c>
      <c r="D1217" s="186" t="s">
        <v>35</v>
      </c>
      <c r="E1217" s="1156" t="s">
        <v>507</v>
      </c>
      <c r="F1217" s="718">
        <v>44871</v>
      </c>
      <c r="G1217" s="719">
        <v>0.76388888888888884</v>
      </c>
      <c r="H1217" s="718">
        <v>44872</v>
      </c>
      <c r="I1217" s="719">
        <v>0.76388888888888884</v>
      </c>
      <c r="J1217" s="737" t="s">
        <v>2084</v>
      </c>
      <c r="K1217" s="710">
        <v>35603</v>
      </c>
      <c r="L1217" s="936">
        <v>6964653</v>
      </c>
      <c r="M1217" s="21">
        <v>41199</v>
      </c>
      <c r="N1217" s="926" t="s">
        <v>2618</v>
      </c>
      <c r="O1217" s="927">
        <v>42364</v>
      </c>
      <c r="P1217" s="1019">
        <v>90</v>
      </c>
      <c r="Q1217" s="196"/>
      <c r="R1217" s="1002"/>
      <c r="S1217" s="196"/>
      <c r="T1217" s="533"/>
      <c r="V1217" s="527"/>
      <c r="W1217" s="599"/>
      <c r="Y1217" s="531"/>
    </row>
    <row r="1218" spans="1:25" ht="24.75" hidden="1" customHeight="1" x14ac:dyDescent="0.25">
      <c r="A1218" s="820">
        <v>348</v>
      </c>
      <c r="B1218" s="820"/>
      <c r="C1218" s="820" t="s">
        <v>3710</v>
      </c>
      <c r="D1218" s="820" t="s">
        <v>22</v>
      </c>
      <c r="E1218" s="1158" t="s">
        <v>23</v>
      </c>
      <c r="F1218" s="867">
        <v>44463</v>
      </c>
      <c r="G1218" s="868">
        <v>0.52083333333333337</v>
      </c>
      <c r="H1218" s="867">
        <v>44470</v>
      </c>
      <c r="I1218" s="868">
        <v>0.52083333333333337</v>
      </c>
      <c r="J1218" s="730">
        <v>8</v>
      </c>
      <c r="K1218" s="796"/>
      <c r="L1218" s="820"/>
      <c r="N1218" s="924"/>
      <c r="O1218" s="208"/>
      <c r="P1218" s="1153"/>
      <c r="Q1218" s="1151"/>
      <c r="R1218" s="1152"/>
      <c r="S1218" s="1151"/>
      <c r="T1218" s="694"/>
      <c r="V1218" s="694" t="s">
        <v>3705</v>
      </c>
      <c r="Y1218" s="531"/>
    </row>
    <row r="1219" spans="1:25" s="546" customFormat="1" ht="27.75" hidden="1" customHeight="1" x14ac:dyDescent="0.25">
      <c r="A1219" s="1">
        <v>340</v>
      </c>
      <c r="B1219" s="1"/>
      <c r="C1219" s="1" t="s">
        <v>3716</v>
      </c>
      <c r="D1219" s="1" t="s">
        <v>22</v>
      </c>
      <c r="E1219" s="1158" t="s">
        <v>23</v>
      </c>
      <c r="F1219" s="19">
        <v>44458</v>
      </c>
      <c r="G1219" s="796">
        <v>0.52083333333333337</v>
      </c>
      <c r="H1219" s="19">
        <v>44463</v>
      </c>
      <c r="I1219" s="796">
        <v>0.52083333333333337</v>
      </c>
      <c r="J1219" s="730">
        <v>5</v>
      </c>
      <c r="K1219" s="796"/>
      <c r="L1219" s="1"/>
      <c r="M1219" s="19"/>
      <c r="N1219" s="924"/>
      <c r="O1219" s="208"/>
      <c r="P1219" s="1153"/>
      <c r="Q1219" s="1039"/>
      <c r="R1219" s="1044"/>
      <c r="S1219" s="1039"/>
      <c r="T1219" s="555"/>
      <c r="U1219" s="545"/>
      <c r="V1219" s="555" t="s">
        <v>3492</v>
      </c>
      <c r="W1219" s="156"/>
    </row>
    <row r="1220" spans="1:25" ht="23.25" hidden="1" customHeight="1" x14ac:dyDescent="0.3">
      <c r="A1220" s="4">
        <v>3042</v>
      </c>
      <c r="B1220" s="750">
        <v>50378828</v>
      </c>
      <c r="C1220" s="186" t="s">
        <v>426</v>
      </c>
      <c r="D1220" s="186" t="s">
        <v>76</v>
      </c>
      <c r="E1220" s="1156" t="s">
        <v>422</v>
      </c>
      <c r="F1220" s="710">
        <v>45141</v>
      </c>
      <c r="G1220" s="720">
        <v>0.81944444444444453</v>
      </c>
      <c r="H1220" s="725">
        <v>45148</v>
      </c>
      <c r="I1220" s="720">
        <v>0.81944444444444453</v>
      </c>
      <c r="J1220" s="728" t="s">
        <v>85</v>
      </c>
      <c r="K1220" s="725">
        <v>24018</v>
      </c>
      <c r="L1220" s="929" t="s">
        <v>427</v>
      </c>
      <c r="M1220" s="19">
        <v>38211</v>
      </c>
      <c r="N1220" s="929"/>
      <c r="O1220" s="932"/>
      <c r="P1220" s="892">
        <v>980</v>
      </c>
      <c r="Q1220" s="196"/>
      <c r="R1220" s="1002"/>
      <c r="S1220" s="196"/>
      <c r="T1220" s="609"/>
      <c r="U1220" s="545" t="s">
        <v>428</v>
      </c>
      <c r="Y1220" s="531"/>
    </row>
    <row r="1221" spans="1:25" ht="26.25" customHeight="1" x14ac:dyDescent="0.25">
      <c r="A1221" s="735">
        <v>2449</v>
      </c>
      <c r="B1221" s="735">
        <v>53948010</v>
      </c>
      <c r="C1221" s="735" t="s">
        <v>1345</v>
      </c>
      <c r="D1221" s="735" t="s">
        <v>59</v>
      </c>
      <c r="E1221" s="1156" t="s">
        <v>60</v>
      </c>
      <c r="F1221" s="741">
        <v>45056</v>
      </c>
      <c r="G1221" s="740">
        <v>0.47916666666666669</v>
      </c>
      <c r="H1221" s="741">
        <v>45058</v>
      </c>
      <c r="I1221" s="740">
        <v>0.66666666666666663</v>
      </c>
      <c r="J1221" s="732" t="s">
        <v>1346</v>
      </c>
      <c r="K1221" s="741">
        <v>25725</v>
      </c>
      <c r="L1221" s="929" t="s">
        <v>1347</v>
      </c>
      <c r="M1221" s="741">
        <v>44294</v>
      </c>
      <c r="N1221" s="933" t="s">
        <v>1348</v>
      </c>
      <c r="O1221" s="930">
        <v>40747</v>
      </c>
      <c r="P1221" s="902" t="s">
        <v>1349</v>
      </c>
      <c r="Q1221" s="890"/>
      <c r="R1221" s="1057"/>
      <c r="S1221" s="890"/>
      <c r="T1221" s="584"/>
      <c r="U1221" s="593" t="s">
        <v>880</v>
      </c>
      <c r="V1221" s="592"/>
      <c r="W1221" s="594"/>
      <c r="Y1221" s="531"/>
    </row>
    <row r="1222" spans="1:25" ht="26.25" customHeight="1" x14ac:dyDescent="0.25">
      <c r="A1222" s="735">
        <v>2386</v>
      </c>
      <c r="B1222" s="735">
        <v>53948010</v>
      </c>
      <c r="C1222" s="735" t="s">
        <v>1345</v>
      </c>
      <c r="D1222" s="735" t="s">
        <v>59</v>
      </c>
      <c r="E1222" s="1156" t="s">
        <v>60</v>
      </c>
      <c r="F1222" s="741">
        <v>45046</v>
      </c>
      <c r="G1222" s="740">
        <v>0.47916666666666669</v>
      </c>
      <c r="H1222" s="741">
        <v>45056</v>
      </c>
      <c r="I1222" s="740">
        <v>0.5625</v>
      </c>
      <c r="J1222" s="732" t="s">
        <v>634</v>
      </c>
      <c r="K1222" s="741">
        <v>25725</v>
      </c>
      <c r="L1222" s="929" t="s">
        <v>1347</v>
      </c>
      <c r="M1222" s="741">
        <v>44294</v>
      </c>
      <c r="N1222" s="933" t="s">
        <v>1348</v>
      </c>
      <c r="O1222" s="930">
        <v>40747</v>
      </c>
      <c r="P1222" s="902" t="s">
        <v>1360</v>
      </c>
      <c r="Q1222" s="890"/>
      <c r="R1222" s="1057"/>
      <c r="S1222" s="890"/>
      <c r="T1222" s="584"/>
      <c r="U1222" s="593" t="s">
        <v>880</v>
      </c>
      <c r="V1222" s="592" t="s">
        <v>666</v>
      </c>
      <c r="W1222" s="594"/>
      <c r="Y1222" s="531"/>
    </row>
    <row r="1223" spans="1:25" ht="54" customHeight="1" x14ac:dyDescent="0.25">
      <c r="A1223" s="4">
        <v>6543</v>
      </c>
      <c r="B1223" s="4"/>
      <c r="C1223" s="4" t="s">
        <v>1340</v>
      </c>
      <c r="D1223" s="4" t="s">
        <v>8321</v>
      </c>
      <c r="E1223" s="1156" t="s">
        <v>8028</v>
      </c>
      <c r="F1223" s="725">
        <v>45671</v>
      </c>
      <c r="G1223" s="720">
        <v>0.62847222222222221</v>
      </c>
      <c r="H1223" s="725">
        <v>45676</v>
      </c>
      <c r="I1223" s="720">
        <v>0.5</v>
      </c>
      <c r="J1223" s="728" t="s">
        <v>336</v>
      </c>
      <c r="K1223" s="725">
        <v>33044</v>
      </c>
      <c r="L1223" s="929" t="s">
        <v>1342</v>
      </c>
      <c r="M1223" s="19">
        <v>39729</v>
      </c>
      <c r="N1223" s="931" t="s">
        <v>1343</v>
      </c>
      <c r="O1223" s="932">
        <v>43571</v>
      </c>
      <c r="P1223" s="1201"/>
      <c r="R1223" s="1424"/>
      <c r="S1223" s="1425"/>
      <c r="T1223" s="1426"/>
      <c r="U1223" s="551"/>
      <c r="W1223" s="599"/>
      <c r="Y1223" s="531"/>
    </row>
    <row r="1224" spans="1:25" ht="18.75" customHeight="1" x14ac:dyDescent="0.25">
      <c r="A1224" s="735">
        <v>2437</v>
      </c>
      <c r="B1224" s="735"/>
      <c r="C1224" s="735" t="s">
        <v>1340</v>
      </c>
      <c r="D1224" s="735" t="s">
        <v>94</v>
      </c>
      <c r="E1224" s="1156" t="s">
        <v>276</v>
      </c>
      <c r="F1224" s="741">
        <v>45053</v>
      </c>
      <c r="G1224" s="740">
        <v>0.77083333333333337</v>
      </c>
      <c r="H1224" s="741">
        <v>45058</v>
      </c>
      <c r="I1224" s="740">
        <v>0.54166666666666663</v>
      </c>
      <c r="J1224" s="732" t="s">
        <v>1341</v>
      </c>
      <c r="K1224" s="741">
        <v>33044</v>
      </c>
      <c r="L1224" s="929" t="s">
        <v>1342</v>
      </c>
      <c r="M1224" s="741">
        <v>39729</v>
      </c>
      <c r="N1224" s="933" t="s">
        <v>1343</v>
      </c>
      <c r="O1224" s="930">
        <v>43571</v>
      </c>
      <c r="P1224" s="902" t="s">
        <v>1344</v>
      </c>
      <c r="Q1224" s="890"/>
      <c r="R1224" s="1057"/>
      <c r="S1224" s="890"/>
      <c r="T1224" s="584"/>
      <c r="U1224" s="593"/>
      <c r="V1224" s="592"/>
      <c r="W1224" s="594"/>
      <c r="Y1224" s="531"/>
    </row>
    <row r="1225" spans="1:25" ht="18.75" customHeight="1" x14ac:dyDescent="0.25">
      <c r="A1225" s="735">
        <v>2273</v>
      </c>
      <c r="B1225" s="735"/>
      <c r="C1225" s="735" t="s">
        <v>1340</v>
      </c>
      <c r="D1225" s="735" t="s">
        <v>94</v>
      </c>
      <c r="E1225" s="1156" t="s">
        <v>276</v>
      </c>
      <c r="F1225" s="741">
        <v>45028</v>
      </c>
      <c r="G1225" s="740">
        <v>0.77083333333333337</v>
      </c>
      <c r="H1225" s="741">
        <v>45053</v>
      </c>
      <c r="I1225" s="740">
        <v>0.77083333333333337</v>
      </c>
      <c r="J1225" s="732" t="s">
        <v>220</v>
      </c>
      <c r="K1225" s="741">
        <v>33044</v>
      </c>
      <c r="L1225" s="929" t="s">
        <v>1342</v>
      </c>
      <c r="M1225" s="741">
        <v>39729</v>
      </c>
      <c r="N1225" s="933" t="s">
        <v>1343</v>
      </c>
      <c r="O1225" s="930">
        <v>43571</v>
      </c>
      <c r="P1225" s="902" t="s">
        <v>1398</v>
      </c>
      <c r="Q1225" s="890"/>
      <c r="R1225" s="1057"/>
      <c r="S1225" s="890"/>
      <c r="T1225" s="584"/>
      <c r="U1225" s="593"/>
      <c r="V1225" s="592" t="s">
        <v>640</v>
      </c>
      <c r="W1225" s="594"/>
      <c r="Y1225" s="531"/>
    </row>
    <row r="1226" spans="1:25" ht="30" customHeight="1" x14ac:dyDescent="0.25">
      <c r="A1226" s="1267">
        <v>4898</v>
      </c>
      <c r="B1226" s="186"/>
      <c r="C1226" s="186" t="s">
        <v>7113</v>
      </c>
      <c r="D1226" s="186" t="s">
        <v>94</v>
      </c>
      <c r="E1226" s="1156" t="s">
        <v>95</v>
      </c>
      <c r="F1226" s="710">
        <v>45494</v>
      </c>
      <c r="G1226" s="711">
        <v>0.75</v>
      </c>
      <c r="H1226" s="710">
        <v>45509</v>
      </c>
      <c r="I1226" s="711">
        <v>0.84375</v>
      </c>
      <c r="J1226" s="713" t="s">
        <v>231</v>
      </c>
      <c r="K1226" s="710">
        <v>31183</v>
      </c>
      <c r="L1226" s="734" t="s">
        <v>7114</v>
      </c>
      <c r="M1226" s="710"/>
      <c r="N1226" s="734" t="s">
        <v>7115</v>
      </c>
      <c r="O1226" s="920">
        <v>38727</v>
      </c>
      <c r="P1226" s="898"/>
      <c r="Q1226" s="900"/>
      <c r="R1226" s="1012"/>
      <c r="S1226" s="900"/>
      <c r="T1226" s="557"/>
      <c r="U1226" s="528"/>
      <c r="V1226" s="527"/>
      <c r="W1226" s="529"/>
    </row>
    <row r="1227" spans="1:25" ht="54.75" customHeight="1" x14ac:dyDescent="0.25">
      <c r="A1227" s="4">
        <v>3447</v>
      </c>
      <c r="B1227" s="4">
        <v>55017135</v>
      </c>
      <c r="C1227" s="186" t="s">
        <v>4375</v>
      </c>
      <c r="D1227" s="186" t="s">
        <v>22</v>
      </c>
      <c r="E1227" s="1161" t="s">
        <v>364</v>
      </c>
      <c r="F1227" s="725">
        <v>45215</v>
      </c>
      <c r="G1227" s="720">
        <v>0.55972222222222223</v>
      </c>
      <c r="H1227" s="725">
        <v>45217</v>
      </c>
      <c r="I1227" s="720">
        <v>0.58333333333333337</v>
      </c>
      <c r="J1227" s="728" t="s">
        <v>330</v>
      </c>
      <c r="K1227" s="725">
        <v>26222</v>
      </c>
      <c r="L1227" s="929" t="s">
        <v>4376</v>
      </c>
      <c r="M1227" s="19">
        <v>43731</v>
      </c>
      <c r="N1227" s="929" t="s">
        <v>4377</v>
      </c>
      <c r="O1227" s="932">
        <v>33172</v>
      </c>
      <c r="P1227" s="1019" t="s">
        <v>4378</v>
      </c>
      <c r="Q1227" s="884"/>
      <c r="R1227" s="1002"/>
      <c r="T1227" s="599"/>
      <c r="Y1227" s="546"/>
    </row>
    <row r="1228" spans="1:25" ht="37.5" customHeight="1" x14ac:dyDescent="0.25">
      <c r="A1228" s="186">
        <v>4012</v>
      </c>
      <c r="B1228" s="186">
        <v>22893748</v>
      </c>
      <c r="C1228" s="186" t="s">
        <v>5107</v>
      </c>
      <c r="D1228" s="186" t="s">
        <v>292</v>
      </c>
      <c r="E1228" s="1156" t="s">
        <v>138</v>
      </c>
      <c r="F1228" s="725">
        <v>45299</v>
      </c>
      <c r="G1228" s="720">
        <v>0.71527777777777779</v>
      </c>
      <c r="H1228" s="725">
        <v>45304</v>
      </c>
      <c r="I1228" s="720">
        <v>0.70833333333333337</v>
      </c>
      <c r="J1228" s="728" t="s">
        <v>336</v>
      </c>
      <c r="K1228" s="710">
        <v>28382</v>
      </c>
      <c r="L1228" s="929" t="s">
        <v>5108</v>
      </c>
      <c r="M1228" s="21">
        <v>38967</v>
      </c>
      <c r="N1228" s="928" t="s">
        <v>5109</v>
      </c>
      <c r="O1228" s="927">
        <v>39720</v>
      </c>
      <c r="P1228" s="892" t="s">
        <v>4853</v>
      </c>
      <c r="Q1228" s="1018" t="s">
        <v>5156</v>
      </c>
      <c r="R1228" s="1008"/>
      <c r="S1228" s="884"/>
      <c r="T1228" s="527"/>
      <c r="U1228" s="545" t="s">
        <v>5110</v>
      </c>
      <c r="V1228" s="550" t="s">
        <v>5113</v>
      </c>
      <c r="Y1228" s="531"/>
    </row>
    <row r="1229" spans="1:25" ht="30" customHeight="1" x14ac:dyDescent="0.25">
      <c r="A1229" s="186">
        <v>4011</v>
      </c>
      <c r="B1229" s="186">
        <v>22893748</v>
      </c>
      <c r="C1229" s="186" t="s">
        <v>5107</v>
      </c>
      <c r="D1229" s="186" t="s">
        <v>412</v>
      </c>
      <c r="E1229" s="1156" t="s">
        <v>131</v>
      </c>
      <c r="F1229" s="725">
        <v>45299</v>
      </c>
      <c r="G1229" s="720">
        <v>0.625</v>
      </c>
      <c r="H1229" s="725">
        <v>45299</v>
      </c>
      <c r="I1229" s="720">
        <v>0.71527777777777779</v>
      </c>
      <c r="J1229" s="728" t="s">
        <v>5111</v>
      </c>
      <c r="K1229" s="710">
        <v>28382</v>
      </c>
      <c r="L1229" s="929" t="s">
        <v>5108</v>
      </c>
      <c r="M1229" s="21">
        <v>38967</v>
      </c>
      <c r="N1229" s="928" t="s">
        <v>5109</v>
      </c>
      <c r="O1229" s="927">
        <v>39720</v>
      </c>
      <c r="P1229" s="892"/>
      <c r="Q1229" s="884"/>
      <c r="R1229" s="1008"/>
      <c r="S1229" s="884"/>
      <c r="T1229" s="527"/>
      <c r="U1229" s="545" t="s">
        <v>5110</v>
      </c>
      <c r="V1229" s="550" t="s">
        <v>5112</v>
      </c>
      <c r="Y1229" s="531"/>
    </row>
    <row r="1230" spans="1:25" ht="18.75" customHeight="1" x14ac:dyDescent="0.25">
      <c r="A1230" s="186">
        <v>4811</v>
      </c>
      <c r="B1230" s="186">
        <v>97074015</v>
      </c>
      <c r="C1230" s="186" t="s">
        <v>6295</v>
      </c>
      <c r="D1230" s="186" t="s">
        <v>83</v>
      </c>
      <c r="E1230" s="1161" t="s">
        <v>84</v>
      </c>
      <c r="F1230" s="725">
        <v>45418</v>
      </c>
      <c r="G1230" s="720">
        <v>0.75694444444444453</v>
      </c>
      <c r="H1230" s="725">
        <v>45424</v>
      </c>
      <c r="I1230" s="720">
        <v>0.47916666666666669</v>
      </c>
      <c r="J1230" s="728" t="s">
        <v>864</v>
      </c>
      <c r="K1230" s="725">
        <v>32317</v>
      </c>
      <c r="L1230" s="929" t="s">
        <v>6296</v>
      </c>
      <c r="M1230" s="19">
        <v>39470</v>
      </c>
      <c r="N1230" s="929" t="s">
        <v>3258</v>
      </c>
      <c r="O1230" s="932">
        <v>41197</v>
      </c>
      <c r="P1230" s="1019" t="s">
        <v>6297</v>
      </c>
      <c r="Q1230" s="908"/>
      <c r="R1230" s="1001"/>
      <c r="S1230" s="196"/>
      <c r="T1230" s="533"/>
      <c r="U1230" s="551" t="s">
        <v>6298</v>
      </c>
      <c r="W1230" s="128"/>
      <c r="Y1230" s="531"/>
    </row>
    <row r="1231" spans="1:25" ht="30" customHeight="1" x14ac:dyDescent="0.25">
      <c r="A1231" s="1245">
        <v>4967</v>
      </c>
      <c r="B1231" s="20">
        <v>54467444</v>
      </c>
      <c r="C1231" s="20" t="s">
        <v>7829</v>
      </c>
      <c r="D1231" s="20" t="s">
        <v>94</v>
      </c>
      <c r="E1231" s="1156" t="s">
        <v>358</v>
      </c>
      <c r="F1231" s="21">
        <v>45522</v>
      </c>
      <c r="G1231" s="722">
        <v>0.5</v>
      </c>
      <c r="H1231" s="21">
        <v>45536</v>
      </c>
      <c r="I1231" s="722">
        <v>0.29166666666666669</v>
      </c>
      <c r="J1231" s="730" t="s">
        <v>1421</v>
      </c>
      <c r="K1231" s="21">
        <v>33428</v>
      </c>
      <c r="L1231" s="721" t="s">
        <v>7830</v>
      </c>
      <c r="M1231" s="708">
        <v>43803</v>
      </c>
      <c r="N1231" s="21" t="s">
        <v>7831</v>
      </c>
      <c r="O1231" s="208">
        <v>44881</v>
      </c>
      <c r="P1231" s="1019" t="s">
        <v>7832</v>
      </c>
      <c r="Q1231" s="196" t="s">
        <v>7833</v>
      </c>
      <c r="R1231" s="1020"/>
      <c r="S1231" s="1015"/>
      <c r="T1231" s="601" t="s">
        <v>7834</v>
      </c>
      <c r="U1231" s="1221" t="s">
        <v>7835</v>
      </c>
      <c r="V1231" s="527"/>
    </row>
    <row r="1232" spans="1:25" ht="18.75" customHeight="1" x14ac:dyDescent="0.25">
      <c r="A1232" s="1267">
        <v>5000</v>
      </c>
      <c r="B1232" s="724">
        <v>54467444</v>
      </c>
      <c r="C1232" s="186" t="s">
        <v>7829</v>
      </c>
      <c r="D1232" s="3" t="s">
        <v>235</v>
      </c>
      <c r="E1232" s="1159" t="s">
        <v>370</v>
      </c>
      <c r="F1232" s="710">
        <v>45521</v>
      </c>
      <c r="G1232" s="711">
        <v>0.43263888888888885</v>
      </c>
      <c r="H1232" s="710">
        <v>45522</v>
      </c>
      <c r="I1232" s="711">
        <v>0.43263888888888885</v>
      </c>
      <c r="J1232" s="728" t="s">
        <v>797</v>
      </c>
      <c r="K1232" s="710">
        <v>33428</v>
      </c>
      <c r="L1232" s="929" t="s">
        <v>7830</v>
      </c>
      <c r="M1232" s="21">
        <v>43803</v>
      </c>
      <c r="N1232" s="734" t="s">
        <v>7831</v>
      </c>
      <c r="O1232" s="920">
        <v>44881</v>
      </c>
      <c r="P1232" s="892"/>
      <c r="Q1232" s="196" t="s">
        <v>8185</v>
      </c>
      <c r="R1232" s="1002"/>
      <c r="S1232" s="196"/>
      <c r="T1232" s="533"/>
      <c r="U1232" s="545" t="s">
        <v>8186</v>
      </c>
      <c r="V1232" s="544"/>
    </row>
    <row r="1233" spans="1:25" s="546" customFormat="1" ht="18.75" customHeight="1" x14ac:dyDescent="0.25">
      <c r="A1233" s="186">
        <v>5705</v>
      </c>
      <c r="B1233" s="186">
        <v>92228438</v>
      </c>
      <c r="C1233" s="186" t="s">
        <v>5777</v>
      </c>
      <c r="D1233" s="186" t="s">
        <v>35</v>
      </c>
      <c r="E1233" s="1156" t="s">
        <v>36</v>
      </c>
      <c r="F1233" s="710">
        <v>45612</v>
      </c>
      <c r="G1233" s="711">
        <v>0.44097222222222227</v>
      </c>
      <c r="H1233" s="710">
        <v>45614</v>
      </c>
      <c r="I1233" s="711">
        <v>0.44097222222222227</v>
      </c>
      <c r="J1233" s="728" t="s">
        <v>330</v>
      </c>
      <c r="K1233" s="19">
        <v>30432</v>
      </c>
      <c r="L1233" s="939" t="s">
        <v>5778</v>
      </c>
      <c r="M1233" s="21">
        <v>41437</v>
      </c>
      <c r="N1233" s="928" t="s">
        <v>5779</v>
      </c>
      <c r="O1233" s="938">
        <v>38996</v>
      </c>
      <c r="P1233" s="896" t="s">
        <v>4863</v>
      </c>
      <c r="Q1233" s="196"/>
      <c r="R1233" s="1017"/>
      <c r="S1233" s="196">
        <v>129807</v>
      </c>
      <c r="T1233" s="580"/>
      <c r="U1233" s="551" t="s">
        <v>867</v>
      </c>
      <c r="V1233" s="544"/>
      <c r="W1233" s="128"/>
    </row>
    <row r="1234" spans="1:25" ht="18.75" customHeight="1" x14ac:dyDescent="0.25">
      <c r="A1234" s="735">
        <v>4491</v>
      </c>
      <c r="B1234" s="735">
        <v>22301269</v>
      </c>
      <c r="C1234" s="735" t="s">
        <v>5777</v>
      </c>
      <c r="D1234" s="735" t="s">
        <v>137</v>
      </c>
      <c r="E1234" s="1156" t="s">
        <v>5555</v>
      </c>
      <c r="F1234" s="747">
        <v>45390</v>
      </c>
      <c r="G1234" s="748">
        <v>0.75</v>
      </c>
      <c r="H1234" s="747">
        <v>45396</v>
      </c>
      <c r="I1234" s="748">
        <v>0.75</v>
      </c>
      <c r="J1234" s="749" t="s">
        <v>864</v>
      </c>
      <c r="K1234" s="741">
        <v>30401</v>
      </c>
      <c r="L1234" s="775" t="s">
        <v>5778</v>
      </c>
      <c r="M1234" s="741">
        <v>41437</v>
      </c>
      <c r="N1234" s="933" t="s">
        <v>5779</v>
      </c>
      <c r="O1234" s="930">
        <v>38996</v>
      </c>
      <c r="P1234" s="912" t="s">
        <v>4913</v>
      </c>
      <c r="Q1234" s="881"/>
      <c r="R1234" s="1037"/>
      <c r="S1234" s="881"/>
      <c r="T1234" s="541"/>
      <c r="U1234" s="593" t="s">
        <v>867</v>
      </c>
      <c r="V1234" s="592"/>
      <c r="W1234" s="594"/>
      <c r="Y1234" s="531"/>
    </row>
    <row r="1235" spans="1:25" ht="18.75" customHeight="1" x14ac:dyDescent="0.25">
      <c r="A1235" s="707">
        <v>4394</v>
      </c>
      <c r="B1235" s="735">
        <v>22301269</v>
      </c>
      <c r="C1235" s="735" t="s">
        <v>5777</v>
      </c>
      <c r="D1235" s="735" t="s">
        <v>94</v>
      </c>
      <c r="E1235" s="1156" t="s">
        <v>276</v>
      </c>
      <c r="F1235" s="752">
        <v>45370</v>
      </c>
      <c r="G1235" s="753">
        <v>0.48055555555555557</v>
      </c>
      <c r="H1235" s="752">
        <v>45372</v>
      </c>
      <c r="I1235" s="753">
        <v>0.48055555555555557</v>
      </c>
      <c r="J1235" s="749" t="s">
        <v>330</v>
      </c>
      <c r="K1235" s="741">
        <v>30401</v>
      </c>
      <c r="L1235" s="775" t="s">
        <v>5778</v>
      </c>
      <c r="M1235" s="741">
        <v>41437</v>
      </c>
      <c r="N1235" s="933" t="s">
        <v>5779</v>
      </c>
      <c r="O1235" s="930">
        <v>38996</v>
      </c>
      <c r="P1235" s="912" t="s">
        <v>4863</v>
      </c>
      <c r="Q1235" s="881"/>
      <c r="R1235" s="1037"/>
      <c r="S1235" s="881">
        <v>86276</v>
      </c>
      <c r="T1235" s="541"/>
      <c r="U1235" s="593" t="s">
        <v>867</v>
      </c>
      <c r="V1235" s="592"/>
      <c r="W1235" s="594"/>
      <c r="Y1235" s="531"/>
    </row>
    <row r="1236" spans="1:25" ht="18.75" customHeight="1" x14ac:dyDescent="0.25">
      <c r="A1236" s="186">
        <v>1074</v>
      </c>
      <c r="B1236" s="18"/>
      <c r="C1236" s="18" t="s">
        <v>3257</v>
      </c>
      <c r="D1236" s="4" t="s">
        <v>1212</v>
      </c>
      <c r="E1236" s="1156" t="s">
        <v>184</v>
      </c>
      <c r="F1236" s="718">
        <v>44729</v>
      </c>
      <c r="G1236" s="719">
        <v>0.72916666666666663</v>
      </c>
      <c r="H1236" s="718">
        <v>44741</v>
      </c>
      <c r="I1236" s="719">
        <v>0.77083333333333337</v>
      </c>
      <c r="J1236" s="737" t="s">
        <v>2283</v>
      </c>
      <c r="K1236" s="720"/>
      <c r="L1236" s="18">
        <v>6884045</v>
      </c>
      <c r="M1236" s="718">
        <v>39470</v>
      </c>
      <c r="N1236" s="928" t="s">
        <v>3258</v>
      </c>
      <c r="O1236" s="927">
        <v>41197</v>
      </c>
      <c r="P1236" s="892">
        <v>1080</v>
      </c>
      <c r="Q1236" s="884"/>
      <c r="R1236" s="1032">
        <f>90*12</f>
        <v>1080</v>
      </c>
      <c r="S1236" s="884"/>
      <c r="T1236" s="527" t="s">
        <v>3259</v>
      </c>
      <c r="V1236" s="554"/>
      <c r="Y1236" s="531"/>
    </row>
    <row r="1237" spans="1:25" ht="18.75" customHeight="1" x14ac:dyDescent="0.25">
      <c r="A1237" s="1267">
        <v>4987</v>
      </c>
      <c r="B1237" s="186">
        <v>5404147</v>
      </c>
      <c r="C1237" s="186" t="s">
        <v>5838</v>
      </c>
      <c r="D1237" s="186" t="s">
        <v>193</v>
      </c>
      <c r="E1237" s="1156" t="s">
        <v>364</v>
      </c>
      <c r="F1237" s="710">
        <v>45510</v>
      </c>
      <c r="G1237" s="711">
        <v>0.8125</v>
      </c>
      <c r="H1237" s="710">
        <v>45511</v>
      </c>
      <c r="I1237" s="711">
        <v>0.625</v>
      </c>
      <c r="J1237" s="728" t="s">
        <v>797</v>
      </c>
      <c r="K1237" s="710">
        <v>31060</v>
      </c>
      <c r="L1237" s="734" t="s">
        <v>5839</v>
      </c>
      <c r="M1237" s="21">
        <v>44082</v>
      </c>
      <c r="N1237" s="734" t="s">
        <v>1363</v>
      </c>
      <c r="O1237" s="920">
        <v>42768</v>
      </c>
      <c r="P1237" s="902" t="s">
        <v>7276</v>
      </c>
      <c r="Q1237" s="884"/>
      <c r="R1237" s="1002"/>
      <c r="S1237" s="907"/>
      <c r="T1237" s="533"/>
      <c r="U1237" s="558" t="s">
        <v>6869</v>
      </c>
      <c r="V1237" s="544"/>
      <c r="W1237" s="128"/>
      <c r="Y1237" s="531"/>
    </row>
    <row r="1238" spans="1:25" ht="18.75" customHeight="1" x14ac:dyDescent="0.25">
      <c r="A1238" s="186">
        <v>4465</v>
      </c>
      <c r="B1238" s="186">
        <v>5404147</v>
      </c>
      <c r="C1238" s="186" t="s">
        <v>5838</v>
      </c>
      <c r="D1238" s="186" t="s">
        <v>193</v>
      </c>
      <c r="E1238" s="1156" t="s">
        <v>351</v>
      </c>
      <c r="F1238" s="710">
        <v>45378</v>
      </c>
      <c r="G1238" s="711">
        <v>2.2916666666666669E-2</v>
      </c>
      <c r="H1238" s="710">
        <v>45380</v>
      </c>
      <c r="I1238" s="711">
        <v>0.625</v>
      </c>
      <c r="J1238" s="728" t="s">
        <v>330</v>
      </c>
      <c r="K1238" s="710">
        <v>31060</v>
      </c>
      <c r="L1238" s="734" t="s">
        <v>5839</v>
      </c>
      <c r="M1238" s="21">
        <v>44082</v>
      </c>
      <c r="N1238" s="734" t="s">
        <v>1363</v>
      </c>
      <c r="O1238" s="920">
        <v>42768</v>
      </c>
      <c r="P1238" s="902" t="s">
        <v>1186</v>
      </c>
      <c r="Q1238" s="884"/>
      <c r="R1238" s="1002"/>
      <c r="S1238" s="907"/>
      <c r="T1238" s="533"/>
      <c r="U1238" s="551"/>
      <c r="V1238" s="544"/>
      <c r="W1238" s="128"/>
      <c r="Y1238" s="531"/>
    </row>
    <row r="1239" spans="1:25" ht="18.75" customHeight="1" x14ac:dyDescent="0.35">
      <c r="A1239" s="735">
        <v>3656</v>
      </c>
      <c r="B1239" s="735">
        <v>54040147</v>
      </c>
      <c r="C1239" s="735" t="s">
        <v>1361</v>
      </c>
      <c r="D1239" s="735" t="s">
        <v>412</v>
      </c>
      <c r="E1239" s="1156" t="s">
        <v>243</v>
      </c>
      <c r="F1239" s="741">
        <v>45241</v>
      </c>
      <c r="G1239" s="740">
        <v>0.76041666666666663</v>
      </c>
      <c r="H1239" s="741">
        <v>45242</v>
      </c>
      <c r="I1239" s="740">
        <v>0.77083333333333337</v>
      </c>
      <c r="J1239" s="732" t="s">
        <v>797</v>
      </c>
      <c r="K1239" s="741">
        <v>31060</v>
      </c>
      <c r="L1239" s="929" t="s">
        <v>1362</v>
      </c>
      <c r="M1239" s="741">
        <v>44082</v>
      </c>
      <c r="N1239" s="775" t="s">
        <v>1363</v>
      </c>
      <c r="O1239" s="930">
        <v>42768</v>
      </c>
      <c r="P1239" s="892">
        <v>100</v>
      </c>
      <c r="R1239" s="1081"/>
      <c r="S1239" s="894"/>
      <c r="T1239" s="599"/>
      <c r="U1239" s="564" t="s">
        <v>141</v>
      </c>
      <c r="V1239" s="599"/>
      <c r="W1239" s="594"/>
      <c r="Y1239" s="531"/>
    </row>
    <row r="1240" spans="1:25" ht="18.75" customHeight="1" x14ac:dyDescent="0.35">
      <c r="A1240" s="735">
        <v>2366</v>
      </c>
      <c r="B1240" s="735"/>
      <c r="C1240" s="735" t="s">
        <v>1361</v>
      </c>
      <c r="D1240" s="735" t="s">
        <v>152</v>
      </c>
      <c r="E1240" s="1156" t="s">
        <v>184</v>
      </c>
      <c r="F1240" s="741">
        <v>45041</v>
      </c>
      <c r="G1240" s="740">
        <v>0.57291666666666663</v>
      </c>
      <c r="H1240" s="741">
        <v>45056</v>
      </c>
      <c r="I1240" s="740">
        <v>0.5</v>
      </c>
      <c r="J1240" s="732" t="s">
        <v>231</v>
      </c>
      <c r="K1240" s="741">
        <v>31060</v>
      </c>
      <c r="L1240" s="929" t="s">
        <v>1362</v>
      </c>
      <c r="M1240" s="741">
        <v>44082</v>
      </c>
      <c r="N1240" s="775" t="s">
        <v>1363</v>
      </c>
      <c r="O1240" s="930">
        <v>42768</v>
      </c>
      <c r="P1240" s="892" t="s">
        <v>1364</v>
      </c>
      <c r="R1240" s="1081"/>
      <c r="S1240" s="894">
        <v>31230</v>
      </c>
      <c r="T1240" s="599"/>
      <c r="U1240" s="564" t="s">
        <v>141</v>
      </c>
      <c r="V1240" s="599"/>
      <c r="W1240" s="594"/>
      <c r="Y1240" s="531"/>
    </row>
    <row r="1241" spans="1:25" ht="18.75" hidden="1" customHeight="1" x14ac:dyDescent="0.25">
      <c r="A1241" s="186" t="s">
        <v>6121</v>
      </c>
      <c r="B1241" s="186"/>
      <c r="C1241" s="186" t="s">
        <v>6348</v>
      </c>
      <c r="D1241" s="186" t="s">
        <v>193</v>
      </c>
      <c r="E1241" s="1156" t="s">
        <v>6345</v>
      </c>
      <c r="F1241" s="710">
        <v>45420</v>
      </c>
      <c r="G1241" s="711">
        <v>0.5</v>
      </c>
      <c r="H1241" s="710">
        <v>45423</v>
      </c>
      <c r="I1241" s="711">
        <v>0.66666666666666663</v>
      </c>
      <c r="J1241" s="713" t="s">
        <v>449</v>
      </c>
      <c r="K1241" s="710">
        <v>28280</v>
      </c>
      <c r="L1241" s="734" t="s">
        <v>6349</v>
      </c>
      <c r="M1241" s="21">
        <v>43171</v>
      </c>
      <c r="N1241" s="926">
        <v>960130100157</v>
      </c>
      <c r="O1241" s="927">
        <v>35318</v>
      </c>
      <c r="P1241" s="898"/>
      <c r="Q1241" s="1003"/>
      <c r="R1241" s="1004"/>
      <c r="S1241" s="1003"/>
      <c r="T1241" s="565"/>
      <c r="U1241" s="551" t="s">
        <v>6350</v>
      </c>
      <c r="V1241" s="527"/>
      <c r="W1241" s="128"/>
      <c r="Y1241" s="531"/>
    </row>
    <row r="1242" spans="1:25" s="546" customFormat="1" ht="18.75" customHeight="1" x14ac:dyDescent="0.25">
      <c r="A1242" s="186">
        <v>5550</v>
      </c>
      <c r="B1242" s="186"/>
      <c r="C1242" s="20" t="s">
        <v>7513</v>
      </c>
      <c r="D1242" s="186" t="s">
        <v>35</v>
      </c>
      <c r="E1242" s="1156" t="s">
        <v>105</v>
      </c>
      <c r="F1242" s="710">
        <v>45585</v>
      </c>
      <c r="G1242" s="711">
        <v>0.79166666666666663</v>
      </c>
      <c r="H1242" s="710">
        <v>45595</v>
      </c>
      <c r="I1242" s="711">
        <v>0.73263888888888884</v>
      </c>
      <c r="J1242" s="713" t="s">
        <v>634</v>
      </c>
      <c r="K1242" s="725">
        <v>33790</v>
      </c>
      <c r="L1242" s="929"/>
      <c r="M1242" s="725"/>
      <c r="N1242" s="929" t="s">
        <v>7514</v>
      </c>
      <c r="O1242" s="932"/>
      <c r="P1242" s="898"/>
      <c r="Q1242" s="1003"/>
      <c r="R1242" s="1004"/>
      <c r="S1242" s="1003"/>
      <c r="T1242" s="565"/>
      <c r="U1242" s="545"/>
      <c r="V1242" s="550"/>
      <c r="W1242" s="156"/>
    </row>
    <row r="1243" spans="1:25" ht="30" hidden="1" customHeight="1" x14ac:dyDescent="0.25">
      <c r="A1243" s="18">
        <v>607</v>
      </c>
      <c r="B1243" s="4"/>
      <c r="C1243" s="4" t="s">
        <v>3613</v>
      </c>
      <c r="D1243" s="4" t="s">
        <v>412</v>
      </c>
      <c r="E1243" s="1156" t="s">
        <v>131</v>
      </c>
      <c r="F1243" s="725">
        <v>44598</v>
      </c>
      <c r="G1243" s="744">
        <v>0.625</v>
      </c>
      <c r="H1243" s="725">
        <v>44608</v>
      </c>
      <c r="I1243" s="744">
        <v>0.625</v>
      </c>
      <c r="J1243" s="730"/>
      <c r="K1243" s="744"/>
      <c r="L1243" s="4"/>
      <c r="N1243" s="934"/>
      <c r="O1243" s="920"/>
      <c r="P1243" s="1107"/>
      <c r="Q1243" s="908"/>
      <c r="R1243" s="1073"/>
      <c r="S1243" s="908"/>
      <c r="T1243" s="550"/>
      <c r="V1243" s="550" t="s">
        <v>3512</v>
      </c>
      <c r="Y1243" s="531"/>
    </row>
    <row r="1244" spans="1:25" ht="27" customHeight="1" x14ac:dyDescent="0.25">
      <c r="A1244" s="1267">
        <v>5143</v>
      </c>
      <c r="B1244" s="270">
        <v>99605264</v>
      </c>
      <c r="C1244" s="707" t="s">
        <v>946</v>
      </c>
      <c r="D1244" s="186" t="s">
        <v>193</v>
      </c>
      <c r="E1244" s="1156" t="s">
        <v>351</v>
      </c>
      <c r="F1244" s="718">
        <v>45535</v>
      </c>
      <c r="G1244" s="719">
        <v>0.69236111111111109</v>
      </c>
      <c r="H1244" s="718">
        <v>45542</v>
      </c>
      <c r="I1244" s="719">
        <v>0.875</v>
      </c>
      <c r="J1244" s="737" t="s">
        <v>8232</v>
      </c>
      <c r="K1244" s="710">
        <v>21950</v>
      </c>
      <c r="L1244" s="734" t="s">
        <v>948</v>
      </c>
      <c r="M1244" s="710">
        <v>35648</v>
      </c>
      <c r="N1244" s="734" t="s">
        <v>8233</v>
      </c>
      <c r="O1244" s="920">
        <v>40141</v>
      </c>
      <c r="P1244" s="1019" t="s">
        <v>8234</v>
      </c>
      <c r="Q1244" s="1028" t="s">
        <v>8235</v>
      </c>
      <c r="R1244" s="1002"/>
      <c r="U1244" s="545" t="s">
        <v>8236</v>
      </c>
      <c r="V1244" s="527"/>
      <c r="Y1244" s="531"/>
    </row>
    <row r="1245" spans="1:25" ht="27" hidden="1" customHeight="1" x14ac:dyDescent="0.25">
      <c r="A1245" s="1266">
        <v>4972</v>
      </c>
      <c r="B1245" s="707">
        <v>99605264</v>
      </c>
      <c r="C1245" s="707" t="s">
        <v>946</v>
      </c>
      <c r="D1245" s="707" t="s">
        <v>143</v>
      </c>
      <c r="E1245" s="1156" t="s">
        <v>189</v>
      </c>
      <c r="F1245" s="708">
        <v>45522</v>
      </c>
      <c r="G1245" s="709">
        <v>0.80555555555555547</v>
      </c>
      <c r="H1245" s="708">
        <v>45535</v>
      </c>
      <c r="I1245" s="709">
        <v>0.6875</v>
      </c>
      <c r="J1245" s="751" t="s">
        <v>7837</v>
      </c>
      <c r="K1245" s="710">
        <v>21950</v>
      </c>
      <c r="L1245" s="929" t="s">
        <v>948</v>
      </c>
      <c r="M1245" s="21">
        <v>35648</v>
      </c>
      <c r="N1245" s="934">
        <v>871294110793</v>
      </c>
      <c r="O1245" s="920">
        <v>40141</v>
      </c>
      <c r="P1245" s="902"/>
      <c r="Q1245" s="881"/>
      <c r="R1245" s="1006"/>
      <c r="S1245" s="881"/>
      <c r="T1245" s="541"/>
      <c r="U1245" s="593" t="s">
        <v>7839</v>
      </c>
      <c r="V1245" s="592"/>
      <c r="Y1245" s="531"/>
    </row>
    <row r="1246" spans="1:25" ht="45" hidden="1" customHeight="1" x14ac:dyDescent="0.25">
      <c r="A1246" s="1266">
        <v>4989</v>
      </c>
      <c r="B1246" s="707">
        <v>99605264</v>
      </c>
      <c r="C1246" s="707" t="s">
        <v>946</v>
      </c>
      <c r="D1246" s="707" t="s">
        <v>143</v>
      </c>
      <c r="E1246" s="1156" t="s">
        <v>189</v>
      </c>
      <c r="F1246" s="708">
        <v>45512</v>
      </c>
      <c r="G1246" s="709">
        <v>0.76388888888888884</v>
      </c>
      <c r="H1246" s="708">
        <v>45522</v>
      </c>
      <c r="I1246" s="709">
        <v>0.76388888888888884</v>
      </c>
      <c r="J1246" s="732" t="s">
        <v>200</v>
      </c>
      <c r="K1246" s="710">
        <v>21950</v>
      </c>
      <c r="L1246" s="929" t="s">
        <v>948</v>
      </c>
      <c r="M1246" s="21">
        <v>35648</v>
      </c>
      <c r="N1246" s="934">
        <v>871294110793</v>
      </c>
      <c r="O1246" s="920">
        <v>40141</v>
      </c>
      <c r="P1246" s="892"/>
      <c r="Q1246" s="884"/>
      <c r="R1246" s="1011"/>
      <c r="S1246" s="884"/>
      <c r="T1246" s="561" t="s">
        <v>281</v>
      </c>
      <c r="U1246" s="593" t="s">
        <v>7839</v>
      </c>
      <c r="V1246" s="527" t="s">
        <v>949</v>
      </c>
      <c r="W1246" s="128"/>
      <c r="Y1246" s="531"/>
    </row>
    <row r="1247" spans="1:25" ht="40.5" hidden="1" customHeight="1" x14ac:dyDescent="0.25">
      <c r="A1247" s="707">
        <v>2598</v>
      </c>
      <c r="B1247" s="707">
        <v>99605264</v>
      </c>
      <c r="C1247" s="707" t="s">
        <v>946</v>
      </c>
      <c r="D1247" s="707" t="s">
        <v>35</v>
      </c>
      <c r="E1247" s="1156" t="s">
        <v>171</v>
      </c>
      <c r="F1247" s="708">
        <v>45079</v>
      </c>
      <c r="G1247" s="709">
        <v>0.54166666666666663</v>
      </c>
      <c r="H1247" s="708">
        <v>45096</v>
      </c>
      <c r="I1247" s="709">
        <v>0.33333333333333331</v>
      </c>
      <c r="J1247" s="732" t="s">
        <v>947</v>
      </c>
      <c r="K1247" s="710">
        <v>21950</v>
      </c>
      <c r="L1247" s="929" t="s">
        <v>948</v>
      </c>
      <c r="M1247" s="21"/>
      <c r="N1247" s="934">
        <v>871294110793</v>
      </c>
      <c r="O1247" s="920">
        <v>40141</v>
      </c>
      <c r="P1247" s="892">
        <v>1260</v>
      </c>
      <c r="Q1247" s="884"/>
      <c r="R1247" s="1008"/>
      <c r="S1247" s="884"/>
      <c r="T1247" s="527"/>
      <c r="U1247" s="551"/>
      <c r="V1247" s="527" t="s">
        <v>949</v>
      </c>
      <c r="W1247" s="128"/>
      <c r="Y1247" s="531"/>
    </row>
    <row r="1248" spans="1:25" ht="26.25" hidden="1" customHeight="1" x14ac:dyDescent="0.25">
      <c r="A1248" s="186">
        <v>5212</v>
      </c>
      <c r="B1248" s="186">
        <v>24915636</v>
      </c>
      <c r="C1248" s="186" t="s">
        <v>7668</v>
      </c>
      <c r="D1248" s="710" t="s">
        <v>94</v>
      </c>
      <c r="E1248" s="1161" t="s">
        <v>389</v>
      </c>
      <c r="F1248" s="710">
        <v>45548</v>
      </c>
      <c r="G1248" s="711">
        <v>0.78125</v>
      </c>
      <c r="H1248" s="710">
        <v>45553</v>
      </c>
      <c r="I1248" s="711">
        <v>0.58333333333333337</v>
      </c>
      <c r="J1248" s="713" t="s">
        <v>5581</v>
      </c>
      <c r="K1248" s="710"/>
      <c r="L1248" s="929"/>
      <c r="M1248" s="21"/>
      <c r="N1248" s="926"/>
      <c r="O1248" s="927"/>
      <c r="P1248" s="898"/>
      <c r="Q1248" s="1252"/>
      <c r="R1248" s="1253"/>
      <c r="S1248" s="1003"/>
      <c r="T1248" s="527"/>
      <c r="U1248" s="564" t="s">
        <v>1837</v>
      </c>
      <c r="V1248" s="544"/>
      <c r="W1248" s="128"/>
      <c r="Y1248" s="531"/>
    </row>
    <row r="1249" spans="1:25" s="546" customFormat="1" ht="18.75" customHeight="1" x14ac:dyDescent="0.25">
      <c r="A1249" s="186">
        <v>5209</v>
      </c>
      <c r="B1249" s="186">
        <v>24915636</v>
      </c>
      <c r="C1249" s="186" t="s">
        <v>7668</v>
      </c>
      <c r="D1249" s="710" t="s">
        <v>94</v>
      </c>
      <c r="E1249" s="1161" t="s">
        <v>276</v>
      </c>
      <c r="F1249" s="725">
        <v>45548</v>
      </c>
      <c r="G1249" s="720">
        <v>0.58333333333333337</v>
      </c>
      <c r="H1249" s="725">
        <v>45548</v>
      </c>
      <c r="I1249" s="720">
        <v>0.78125</v>
      </c>
      <c r="J1249" s="713" t="s">
        <v>992</v>
      </c>
      <c r="K1249" s="710">
        <v>36344</v>
      </c>
      <c r="L1249" s="929" t="s">
        <v>7669</v>
      </c>
      <c r="M1249" s="21">
        <v>44347</v>
      </c>
      <c r="N1249" s="926" t="s">
        <v>7670</v>
      </c>
      <c r="O1249" s="927">
        <v>44532</v>
      </c>
      <c r="P1249" s="898"/>
      <c r="Q1249" s="1252"/>
      <c r="R1249" s="1253"/>
      <c r="S1249" s="1003"/>
      <c r="T1249" s="527"/>
      <c r="U1249" s="551"/>
      <c r="V1249" s="544"/>
      <c r="W1249" s="128"/>
    </row>
    <row r="1250" spans="1:25" s="546" customFormat="1" ht="18.75" hidden="1" customHeight="1" x14ac:dyDescent="0.25">
      <c r="A1250" s="809">
        <v>134</v>
      </c>
      <c r="B1250" s="809"/>
      <c r="C1250" s="809" t="s">
        <v>3744</v>
      </c>
      <c r="D1250" s="809" t="s">
        <v>22</v>
      </c>
      <c r="E1250" s="1159" t="s">
        <v>3687</v>
      </c>
      <c r="F1250" s="810">
        <v>44426</v>
      </c>
      <c r="G1250" s="811">
        <v>0.5</v>
      </c>
      <c r="H1250" s="810">
        <v>44437</v>
      </c>
      <c r="I1250" s="811">
        <v>0.5</v>
      </c>
      <c r="J1250" s="730">
        <v>11</v>
      </c>
      <c r="K1250" s="769"/>
      <c r="L1250" s="809"/>
      <c r="M1250" s="19"/>
      <c r="N1250" s="940"/>
      <c r="O1250" s="938"/>
      <c r="P1250" s="1119"/>
      <c r="Q1250" s="1120"/>
      <c r="R1250" s="1121"/>
      <c r="S1250" s="1120"/>
      <c r="T1250" s="670"/>
      <c r="U1250" s="545"/>
      <c r="V1250" s="670"/>
      <c r="W1250" s="156"/>
    </row>
    <row r="1251" spans="1:25" ht="18.75" hidden="1" customHeight="1" x14ac:dyDescent="0.25">
      <c r="A1251" s="1226">
        <v>4933</v>
      </c>
      <c r="B1251" s="4"/>
      <c r="C1251" s="4" t="s">
        <v>3499</v>
      </c>
      <c r="D1251" s="4" t="s">
        <v>412</v>
      </c>
      <c r="E1251" s="1156" t="s">
        <v>153</v>
      </c>
      <c r="F1251" s="710">
        <v>45503</v>
      </c>
      <c r="G1251" s="722">
        <v>0.33333333333333331</v>
      </c>
      <c r="H1251" s="710">
        <v>45525</v>
      </c>
      <c r="I1251" s="722">
        <v>0.5</v>
      </c>
      <c r="J1251" s="728" t="s">
        <v>254</v>
      </c>
      <c r="K1251" s="725">
        <v>33229</v>
      </c>
      <c r="L1251" s="929" t="s">
        <v>7171</v>
      </c>
      <c r="M1251" s="19">
        <v>43866</v>
      </c>
      <c r="N1251" s="934">
        <v>1766313481</v>
      </c>
      <c r="O1251" s="920">
        <v>45290</v>
      </c>
      <c r="P1251" s="889">
        <v>3100</v>
      </c>
      <c r="Q1251" s="908"/>
      <c r="R1251" s="1011"/>
      <c r="S1251" s="908"/>
      <c r="T1251" s="590" t="s">
        <v>7172</v>
      </c>
      <c r="U1251" s="545" t="s">
        <v>7173</v>
      </c>
      <c r="V1251" s="550"/>
      <c r="Y1251" s="531"/>
    </row>
    <row r="1252" spans="1:25" s="546" customFormat="1" ht="18.75" customHeight="1" x14ac:dyDescent="0.25">
      <c r="A1252" s="4" t="s">
        <v>7166</v>
      </c>
      <c r="B1252" s="4"/>
      <c r="C1252" s="4" t="s">
        <v>3499</v>
      </c>
      <c r="D1252" s="4" t="s">
        <v>35</v>
      </c>
      <c r="E1252" s="1156" t="s">
        <v>261</v>
      </c>
      <c r="F1252" s="725">
        <v>44683</v>
      </c>
      <c r="G1252" s="744">
        <v>0.5</v>
      </c>
      <c r="H1252" s="725">
        <v>44690</v>
      </c>
      <c r="I1252" s="744">
        <v>0.3125</v>
      </c>
      <c r="J1252" s="728" t="s">
        <v>1980</v>
      </c>
      <c r="K1252" s="744"/>
      <c r="L1252" s="4">
        <v>9386269</v>
      </c>
      <c r="M1252" s="19">
        <v>43866</v>
      </c>
      <c r="N1252" s="934" t="s">
        <v>3500</v>
      </c>
      <c r="O1252" s="920">
        <v>43341</v>
      </c>
      <c r="P1252" s="998" t="s">
        <v>3501</v>
      </c>
      <c r="Q1252" s="908"/>
      <c r="R1252" s="1073"/>
      <c r="S1252" s="908"/>
      <c r="T1252" s="550"/>
      <c r="U1252" s="545"/>
      <c r="V1252" s="550"/>
      <c r="W1252" s="156"/>
    </row>
    <row r="1253" spans="1:25" ht="21.75" hidden="1" customHeight="1" x14ac:dyDescent="0.25">
      <c r="A1253" s="812">
        <v>722</v>
      </c>
      <c r="B1253" s="799"/>
      <c r="C1253" s="4" t="s">
        <v>3499</v>
      </c>
      <c r="D1253" s="799" t="s">
        <v>35</v>
      </c>
      <c r="E1253" s="1165" t="s">
        <v>261</v>
      </c>
      <c r="F1253" s="807">
        <v>44651</v>
      </c>
      <c r="G1253" s="806">
        <v>0.5</v>
      </c>
      <c r="H1253" s="807">
        <v>44683</v>
      </c>
      <c r="I1253" s="806">
        <v>0.5</v>
      </c>
      <c r="J1253" s="730"/>
      <c r="K1253" s="769"/>
      <c r="L1253" s="799"/>
      <c r="M1253" s="807"/>
      <c r="N1253" s="959"/>
      <c r="O1253" s="958"/>
      <c r="P1253" s="1107"/>
      <c r="Q1253" s="915"/>
      <c r="R1253" s="1118"/>
      <c r="S1253" s="915"/>
      <c r="T1253" s="668"/>
      <c r="V1253" s="668" t="s">
        <v>3492</v>
      </c>
      <c r="Y1253" s="531"/>
    </row>
    <row r="1254" spans="1:25" ht="22.5" hidden="1" customHeight="1" x14ac:dyDescent="0.25">
      <c r="A1254" s="820">
        <v>329</v>
      </c>
      <c r="B1254" s="820"/>
      <c r="C1254" s="4" t="s">
        <v>3499</v>
      </c>
      <c r="D1254" s="820" t="s">
        <v>412</v>
      </c>
      <c r="E1254" s="1158" t="s">
        <v>131</v>
      </c>
      <c r="F1254" s="867">
        <v>44451</v>
      </c>
      <c r="G1254" s="868">
        <v>0.4375</v>
      </c>
      <c r="H1254" s="867">
        <v>44453</v>
      </c>
      <c r="I1254" s="868">
        <v>0.4375</v>
      </c>
      <c r="J1254" s="730">
        <v>2</v>
      </c>
      <c r="K1254" s="796"/>
      <c r="L1254" s="820"/>
      <c r="N1254" s="924"/>
      <c r="O1254" s="208"/>
      <c r="Q1254" s="1151"/>
      <c r="R1254" s="1152"/>
      <c r="S1254" s="1151"/>
      <c r="T1254" s="694"/>
      <c r="V1254" s="694" t="s">
        <v>3492</v>
      </c>
      <c r="Y1254" s="531"/>
    </row>
    <row r="1255" spans="1:25" ht="24" customHeight="1" x14ac:dyDescent="0.25">
      <c r="A1255" s="4">
        <v>2175</v>
      </c>
      <c r="B1255" s="4"/>
      <c r="C1255" s="4" t="s">
        <v>1728</v>
      </c>
      <c r="D1255" s="4" t="s">
        <v>29</v>
      </c>
      <c r="E1255" s="1156" t="s">
        <v>205</v>
      </c>
      <c r="F1255" s="725">
        <v>45000</v>
      </c>
      <c r="G1255" s="720">
        <v>0.66666666666666663</v>
      </c>
      <c r="H1255" s="725">
        <v>45006</v>
      </c>
      <c r="I1255" s="720">
        <v>0.74305555555555547</v>
      </c>
      <c r="J1255" s="728" t="s">
        <v>864</v>
      </c>
      <c r="K1255" s="725">
        <v>26729</v>
      </c>
      <c r="L1255" s="929" t="s">
        <v>1729</v>
      </c>
      <c r="N1255" s="931" t="s">
        <v>1730</v>
      </c>
      <c r="O1255" s="932">
        <v>35819</v>
      </c>
      <c r="P1255" s="898"/>
      <c r="Q1255" s="1022"/>
      <c r="R1255" s="1023"/>
      <c r="S1255" s="1022"/>
      <c r="T1255" s="568"/>
      <c r="Y1255" s="531"/>
    </row>
    <row r="1256" spans="1:25" ht="18.75" hidden="1" customHeight="1" x14ac:dyDescent="0.25">
      <c r="A1256" s="4">
        <v>820</v>
      </c>
      <c r="B1256" s="4"/>
      <c r="C1256" s="4" t="s">
        <v>4171</v>
      </c>
      <c r="D1256" s="4" t="s">
        <v>412</v>
      </c>
      <c r="E1256" s="1156" t="s">
        <v>243</v>
      </c>
      <c r="F1256" s="725">
        <v>44674</v>
      </c>
      <c r="G1256" s="744">
        <v>0.54166666666666663</v>
      </c>
      <c r="H1256" s="725">
        <v>44676</v>
      </c>
      <c r="I1256" s="744">
        <v>0.54166666666666663</v>
      </c>
      <c r="J1256" s="730"/>
      <c r="K1256" s="744"/>
      <c r="L1256" s="4"/>
      <c r="N1256" s="934"/>
      <c r="O1256" s="920"/>
      <c r="P1256" s="1119"/>
      <c r="Q1256" s="908"/>
      <c r="R1256" s="1073"/>
      <c r="S1256" s="908"/>
      <c r="T1256" s="550"/>
      <c r="V1256" s="550"/>
      <c r="Y1256" s="531"/>
    </row>
    <row r="1257" spans="1:25" ht="18.75" customHeight="1" x14ac:dyDescent="0.25">
      <c r="A1257" s="1226">
        <v>4936</v>
      </c>
      <c r="B1257" s="18">
        <v>23554953</v>
      </c>
      <c r="C1257" s="18" t="s">
        <v>6961</v>
      </c>
      <c r="D1257" s="186" t="s">
        <v>4688</v>
      </c>
      <c r="E1257" s="1156" t="s">
        <v>5913</v>
      </c>
      <c r="F1257" s="718">
        <v>45503</v>
      </c>
      <c r="G1257" s="719">
        <v>0.84375</v>
      </c>
      <c r="H1257" s="718">
        <v>45513</v>
      </c>
      <c r="I1257" s="711">
        <v>0.29166666666666669</v>
      </c>
      <c r="J1257" s="737" t="s">
        <v>7177</v>
      </c>
      <c r="K1257" s="720"/>
      <c r="L1257" s="928" t="s">
        <v>6962</v>
      </c>
      <c r="M1257" s="21">
        <v>43382</v>
      </c>
      <c r="N1257" s="926" t="s">
        <v>3111</v>
      </c>
      <c r="O1257" s="927">
        <v>40359</v>
      </c>
      <c r="P1257" s="892" t="s">
        <v>7005</v>
      </c>
      <c r="Q1257" s="906" t="s">
        <v>6968</v>
      </c>
      <c r="R1257" s="1011"/>
      <c r="S1257" s="1018" t="s">
        <v>7006</v>
      </c>
      <c r="T1257" s="527">
        <v>115491</v>
      </c>
      <c r="U1257" s="551"/>
      <c r="V1257" s="555" t="s">
        <v>6969</v>
      </c>
      <c r="Y1257" s="531"/>
    </row>
    <row r="1258" spans="1:25" ht="18.75" customHeight="1" x14ac:dyDescent="0.25">
      <c r="A1258" s="1226">
        <v>4835</v>
      </c>
      <c r="B1258" s="18">
        <v>23554953</v>
      </c>
      <c r="C1258" s="18" t="s">
        <v>6961</v>
      </c>
      <c r="D1258" s="186" t="s">
        <v>235</v>
      </c>
      <c r="E1258" s="1156" t="s">
        <v>30</v>
      </c>
      <c r="F1258" s="718">
        <v>45482</v>
      </c>
      <c r="G1258" s="719">
        <v>0.54513888888888895</v>
      </c>
      <c r="H1258" s="718">
        <v>45503</v>
      </c>
      <c r="I1258" s="720">
        <v>0.84375</v>
      </c>
      <c r="J1258" s="737" t="s">
        <v>49</v>
      </c>
      <c r="K1258" s="720"/>
      <c r="L1258" s="928" t="s">
        <v>6962</v>
      </c>
      <c r="M1258" s="21">
        <v>43382</v>
      </c>
      <c r="N1258" s="926" t="s">
        <v>3111</v>
      </c>
      <c r="O1258" s="927">
        <v>40359</v>
      </c>
      <c r="P1258" s="892" t="s">
        <v>7005</v>
      </c>
      <c r="Q1258" s="906" t="s">
        <v>6968</v>
      </c>
      <c r="R1258" s="1011"/>
      <c r="S1258" s="1018" t="s">
        <v>7006</v>
      </c>
      <c r="T1258" s="527">
        <v>115491</v>
      </c>
      <c r="U1258" s="551"/>
      <c r="V1258" s="555" t="s">
        <v>6969</v>
      </c>
      <c r="Y1258" s="531"/>
    </row>
    <row r="1259" spans="1:25" ht="18.75" customHeight="1" x14ac:dyDescent="0.25">
      <c r="A1259" s="186">
        <v>1174</v>
      </c>
      <c r="B1259" s="18">
        <v>23554953</v>
      </c>
      <c r="C1259" s="18" t="s">
        <v>6961</v>
      </c>
      <c r="D1259" s="186" t="s">
        <v>235</v>
      </c>
      <c r="E1259" s="1156" t="s">
        <v>30</v>
      </c>
      <c r="F1259" s="718">
        <v>44755</v>
      </c>
      <c r="G1259" s="719">
        <v>0.875</v>
      </c>
      <c r="H1259" s="718">
        <v>44767</v>
      </c>
      <c r="I1259" s="720">
        <v>0.95833333333333337</v>
      </c>
      <c r="J1259" s="737" t="s">
        <v>2283</v>
      </c>
      <c r="K1259" s="720"/>
      <c r="L1259" s="928" t="s">
        <v>6962</v>
      </c>
      <c r="M1259" s="21">
        <v>43382</v>
      </c>
      <c r="N1259" s="926" t="s">
        <v>3111</v>
      </c>
      <c r="O1259" s="927">
        <v>40359</v>
      </c>
      <c r="P1259" s="892">
        <f>1680+10+50+80</f>
        <v>1820</v>
      </c>
      <c r="Q1259" s="884" t="s">
        <v>3112</v>
      </c>
      <c r="R1259" s="1008">
        <f>140*12</f>
        <v>1680</v>
      </c>
      <c r="S1259" s="884"/>
      <c r="T1259" s="527" t="s">
        <v>2966</v>
      </c>
      <c r="U1259" s="545" t="s">
        <v>3113</v>
      </c>
      <c r="V1259" s="554"/>
      <c r="Y1259" s="531"/>
    </row>
    <row r="1260" spans="1:25" ht="25.5" hidden="1" customHeight="1" x14ac:dyDescent="0.25">
      <c r="A1260" s="1">
        <v>705</v>
      </c>
      <c r="B1260" s="1"/>
      <c r="C1260" s="1" t="s">
        <v>3573</v>
      </c>
      <c r="D1260" s="1" t="s">
        <v>22</v>
      </c>
      <c r="E1260" s="1158" t="s">
        <v>23</v>
      </c>
      <c r="F1260" s="19">
        <v>44631</v>
      </c>
      <c r="G1260" s="796">
        <v>0.41666666666666669</v>
      </c>
      <c r="H1260" s="19">
        <v>44633</v>
      </c>
      <c r="I1260" s="796">
        <v>0.79166666666666663</v>
      </c>
      <c r="J1260" s="730"/>
      <c r="K1260" s="796"/>
      <c r="L1260" s="1"/>
      <c r="N1260" s="924"/>
      <c r="O1260" s="208"/>
      <c r="Q1260" s="1039"/>
      <c r="R1260" s="1044"/>
      <c r="S1260" s="1039"/>
      <c r="T1260" s="555"/>
      <c r="Y1260" s="531"/>
    </row>
    <row r="1261" spans="1:25" ht="18.75" customHeight="1" x14ac:dyDescent="0.25">
      <c r="A1261" s="186">
        <v>4314</v>
      </c>
      <c r="B1261" s="186">
        <v>98580722</v>
      </c>
      <c r="C1261" s="186" t="s">
        <v>4772</v>
      </c>
      <c r="D1261" s="186" t="s">
        <v>4688</v>
      </c>
      <c r="E1261" s="1156" t="s">
        <v>4240</v>
      </c>
      <c r="F1261" s="710">
        <v>45353</v>
      </c>
      <c r="G1261" s="711">
        <v>0.81944444444444453</v>
      </c>
      <c r="H1261" s="710">
        <v>45361</v>
      </c>
      <c r="I1261" s="711">
        <v>0.81944444444444453</v>
      </c>
      <c r="J1261" s="713" t="s">
        <v>113</v>
      </c>
      <c r="K1261" s="710">
        <v>28485</v>
      </c>
      <c r="L1261" s="734" t="s">
        <v>4773</v>
      </c>
      <c r="M1261" s="21">
        <v>39884</v>
      </c>
      <c r="N1261" s="734" t="s">
        <v>4774</v>
      </c>
      <c r="O1261" s="920">
        <v>39020</v>
      </c>
      <c r="P1261" s="898"/>
      <c r="Q1261" s="1022"/>
      <c r="R1261" s="1023"/>
      <c r="S1261" s="1022"/>
      <c r="T1261" s="586"/>
      <c r="U1261" s="545" t="s">
        <v>4775</v>
      </c>
      <c r="V1261" s="544"/>
      <c r="Y1261" s="531"/>
    </row>
    <row r="1262" spans="1:25" ht="24" customHeight="1" x14ac:dyDescent="0.25">
      <c r="A1262" s="186">
        <v>3794</v>
      </c>
      <c r="B1262" s="186">
        <v>98580722</v>
      </c>
      <c r="C1262" s="186" t="s">
        <v>4772</v>
      </c>
      <c r="D1262" s="186" t="s">
        <v>35</v>
      </c>
      <c r="E1262" s="1156" t="s">
        <v>178</v>
      </c>
      <c r="F1262" s="710">
        <v>45266</v>
      </c>
      <c r="G1262" s="711">
        <v>0.47569444444444442</v>
      </c>
      <c r="H1262" s="710">
        <v>45281</v>
      </c>
      <c r="I1262" s="711">
        <v>0.47569444444444442</v>
      </c>
      <c r="J1262" s="728" t="s">
        <v>4925</v>
      </c>
      <c r="K1262" s="710">
        <v>28485</v>
      </c>
      <c r="L1262" s="734" t="s">
        <v>4773</v>
      </c>
      <c r="M1262" s="21">
        <v>39884</v>
      </c>
      <c r="N1262" s="734" t="s">
        <v>4774</v>
      </c>
      <c r="O1262" s="920">
        <v>39020</v>
      </c>
      <c r="P1262" s="892" t="s">
        <v>4899</v>
      </c>
      <c r="Q1262" s="196"/>
      <c r="R1262" s="1002"/>
      <c r="S1262" s="196"/>
      <c r="T1262" s="580"/>
      <c r="U1262" s="545" t="s">
        <v>4775</v>
      </c>
      <c r="V1262" s="544" t="s">
        <v>4776</v>
      </c>
      <c r="Y1262" s="531"/>
    </row>
    <row r="1263" spans="1:25" ht="18.75" customHeight="1" x14ac:dyDescent="0.25">
      <c r="A1263" s="186">
        <v>3786</v>
      </c>
      <c r="B1263" s="186">
        <v>98580722</v>
      </c>
      <c r="C1263" s="186" t="s">
        <v>4772</v>
      </c>
      <c r="D1263" s="186" t="s">
        <v>35</v>
      </c>
      <c r="E1263" s="1156" t="s">
        <v>178</v>
      </c>
      <c r="F1263" s="710">
        <v>45259</v>
      </c>
      <c r="G1263" s="711">
        <v>0.72222222222222221</v>
      </c>
      <c r="H1263" s="710">
        <v>45266</v>
      </c>
      <c r="I1263" s="711">
        <v>0.47569444444444442</v>
      </c>
      <c r="J1263" s="728" t="s">
        <v>1267</v>
      </c>
      <c r="K1263" s="710">
        <v>28485</v>
      </c>
      <c r="L1263" s="734" t="s">
        <v>4773</v>
      </c>
      <c r="M1263" s="21">
        <v>39884</v>
      </c>
      <c r="N1263" s="734" t="s">
        <v>4774</v>
      </c>
      <c r="O1263" s="920">
        <v>39020</v>
      </c>
      <c r="P1263" s="892">
        <v>350</v>
      </c>
      <c r="Q1263" s="196"/>
      <c r="R1263" s="1002"/>
      <c r="S1263" s="196"/>
      <c r="T1263" s="580" t="s">
        <v>4777</v>
      </c>
      <c r="U1263" s="545" t="s">
        <v>4775</v>
      </c>
      <c r="V1263" s="544" t="s">
        <v>4776</v>
      </c>
      <c r="Y1263" s="531"/>
    </row>
    <row r="1264" spans="1:25" ht="18.75" customHeight="1" x14ac:dyDescent="0.25">
      <c r="A1264" s="1267">
        <v>5878</v>
      </c>
      <c r="B1264" s="186"/>
      <c r="C1264" s="186" t="s">
        <v>6426</v>
      </c>
      <c r="D1264" s="707" t="s">
        <v>657</v>
      </c>
      <c r="E1264" s="1156" t="s">
        <v>871</v>
      </c>
      <c r="F1264" s="710">
        <v>45429</v>
      </c>
      <c r="G1264" s="711">
        <v>0.97916666666666663</v>
      </c>
      <c r="H1264" s="710">
        <v>45433</v>
      </c>
      <c r="I1264" s="711">
        <v>0.52083333333333337</v>
      </c>
      <c r="J1264" s="728" t="s">
        <v>162</v>
      </c>
      <c r="K1264" s="710">
        <v>26995</v>
      </c>
      <c r="L1264" s="936"/>
      <c r="M1264" s="21"/>
      <c r="N1264" s="934" t="s">
        <v>6427</v>
      </c>
      <c r="O1264" s="920">
        <v>43461</v>
      </c>
      <c r="P1264" s="892" t="s">
        <v>5202</v>
      </c>
      <c r="Q1264" s="196" t="s">
        <v>6428</v>
      </c>
      <c r="R1264" s="1017"/>
      <c r="S1264" s="196"/>
      <c r="T1264" s="533"/>
      <c r="U1264" s="551"/>
      <c r="V1264" s="544"/>
      <c r="W1264" s="128"/>
      <c r="Y1264" s="632"/>
    </row>
    <row r="1265" spans="1:25" ht="18.75" customHeight="1" x14ac:dyDescent="0.25">
      <c r="A1265" s="186">
        <v>1362</v>
      </c>
      <c r="B1265" s="186">
        <v>20117622</v>
      </c>
      <c r="C1265" s="186" t="s">
        <v>2711</v>
      </c>
      <c r="D1265" s="186" t="s">
        <v>35</v>
      </c>
      <c r="E1265" s="1156" t="s">
        <v>119</v>
      </c>
      <c r="F1265" s="718">
        <v>44841</v>
      </c>
      <c r="G1265" s="719">
        <v>0.74652777777777779</v>
      </c>
      <c r="H1265" s="710">
        <v>44843</v>
      </c>
      <c r="I1265" s="711">
        <v>0.66319444444444442</v>
      </c>
      <c r="J1265" s="728" t="s">
        <v>1825</v>
      </c>
      <c r="K1265" s="710">
        <v>35738</v>
      </c>
      <c r="L1265" s="936">
        <v>6994935</v>
      </c>
      <c r="M1265" s="710">
        <v>42664</v>
      </c>
      <c r="N1265" s="734" t="s">
        <v>2117</v>
      </c>
      <c r="O1265" s="920">
        <v>43411</v>
      </c>
      <c r="P1265" s="892">
        <v>180</v>
      </c>
      <c r="Q1265" s="884"/>
      <c r="R1265" s="1008"/>
      <c r="S1265" s="884"/>
      <c r="T1265" s="527"/>
      <c r="V1265" s="527"/>
      <c r="W1265" s="599"/>
    </row>
    <row r="1266" spans="1:25" ht="18.75" customHeight="1" x14ac:dyDescent="0.25">
      <c r="A1266" s="186">
        <v>2111</v>
      </c>
      <c r="B1266" s="186">
        <v>50334660</v>
      </c>
      <c r="C1266" s="18" t="s">
        <v>1832</v>
      </c>
      <c r="D1266" s="186" t="s">
        <v>35</v>
      </c>
      <c r="E1266" s="1156" t="s">
        <v>112</v>
      </c>
      <c r="F1266" s="725">
        <v>44990</v>
      </c>
      <c r="G1266" s="720">
        <v>0.375</v>
      </c>
      <c r="H1266" s="725">
        <v>44998</v>
      </c>
      <c r="I1266" s="720">
        <v>0.45833333333333331</v>
      </c>
      <c r="J1266" s="728" t="s">
        <v>1833</v>
      </c>
      <c r="K1266" s="710">
        <v>26289</v>
      </c>
      <c r="L1266" s="929" t="s">
        <v>1834</v>
      </c>
      <c r="M1266" s="21">
        <v>35020</v>
      </c>
      <c r="N1266" s="926" t="s">
        <v>1835</v>
      </c>
      <c r="O1266" s="927">
        <v>42474</v>
      </c>
      <c r="P1266" s="892" t="s">
        <v>1836</v>
      </c>
      <c r="R1266" s="1002"/>
      <c r="S1266" s="196"/>
      <c r="T1266" s="533"/>
      <c r="U1266" s="545" t="s">
        <v>1837</v>
      </c>
      <c r="V1266" s="544"/>
      <c r="W1266" s="599"/>
      <c r="Y1266" s="531"/>
    </row>
    <row r="1267" spans="1:25" ht="18.75" customHeight="1" x14ac:dyDescent="0.25">
      <c r="A1267" s="186">
        <v>1725</v>
      </c>
      <c r="B1267" s="186">
        <v>50334660</v>
      </c>
      <c r="C1267" s="799" t="s">
        <v>1832</v>
      </c>
      <c r="D1267" s="186" t="s">
        <v>22</v>
      </c>
      <c r="E1267" s="1156" t="s">
        <v>364</v>
      </c>
      <c r="F1267" s="725">
        <v>44934</v>
      </c>
      <c r="G1267" s="720">
        <v>0.41666666666666669</v>
      </c>
      <c r="H1267" s="725">
        <v>44949</v>
      </c>
      <c r="I1267" s="720">
        <v>0.41666666666666669</v>
      </c>
      <c r="J1267" s="728" t="s">
        <v>2203</v>
      </c>
      <c r="K1267" s="710">
        <v>26289</v>
      </c>
      <c r="L1267" s="929" t="s">
        <v>1834</v>
      </c>
      <c r="M1267" s="21">
        <v>35020</v>
      </c>
      <c r="N1267" s="926" t="s">
        <v>1835</v>
      </c>
      <c r="O1267" s="927">
        <v>42474</v>
      </c>
      <c r="P1267" s="892">
        <v>840</v>
      </c>
      <c r="Q1267" s="196"/>
      <c r="R1267" s="1002"/>
      <c r="S1267" s="196"/>
      <c r="T1267" s="533"/>
      <c r="U1267" s="545" t="s">
        <v>1837</v>
      </c>
      <c r="V1267" s="544"/>
      <c r="Y1267" s="531"/>
    </row>
    <row r="1268" spans="1:25" ht="18.75" hidden="1" customHeight="1" x14ac:dyDescent="0.25">
      <c r="A1268" s="799">
        <v>714</v>
      </c>
      <c r="B1268" s="799">
        <v>50334660</v>
      </c>
      <c r="C1268" s="799" t="s">
        <v>1832</v>
      </c>
      <c r="D1268" s="799" t="s">
        <v>35</v>
      </c>
      <c r="E1268" s="1165" t="s">
        <v>119</v>
      </c>
      <c r="F1268" s="807">
        <v>44642</v>
      </c>
      <c r="G1268" s="806">
        <v>0.52083333333333337</v>
      </c>
      <c r="H1268" s="807">
        <v>44648</v>
      </c>
      <c r="I1268" s="806">
        <v>0.52083333333333337</v>
      </c>
      <c r="J1268" s="730" t="s">
        <v>3555</v>
      </c>
      <c r="K1268" s="769"/>
      <c r="L1268" s="801"/>
      <c r="N1268" s="940"/>
      <c r="O1268" s="938"/>
      <c r="P1268" s="1122"/>
      <c r="Q1268" s="915"/>
      <c r="R1268" s="1118"/>
      <c r="S1268" s="915"/>
      <c r="T1268" s="668"/>
      <c r="V1268" s="668"/>
      <c r="Y1268" s="531"/>
    </row>
    <row r="1269" spans="1:25" ht="18.75" hidden="1" customHeight="1" x14ac:dyDescent="0.25">
      <c r="A1269" s="799">
        <v>714</v>
      </c>
      <c r="B1269" s="799">
        <v>50334660</v>
      </c>
      <c r="C1269" s="799" t="s">
        <v>1832</v>
      </c>
      <c r="D1269" s="799" t="s">
        <v>412</v>
      </c>
      <c r="E1269" s="1165" t="s">
        <v>131</v>
      </c>
      <c r="F1269" s="807">
        <v>44640</v>
      </c>
      <c r="G1269" s="806">
        <v>0.52083333333333337</v>
      </c>
      <c r="H1269" s="807">
        <v>44642</v>
      </c>
      <c r="I1269" s="806">
        <v>0.52083333333333337</v>
      </c>
      <c r="J1269" s="730" t="s">
        <v>2274</v>
      </c>
      <c r="K1269" s="769"/>
      <c r="L1269" s="799"/>
      <c r="N1269" s="940"/>
      <c r="O1269" s="938"/>
      <c r="P1269" s="1107"/>
      <c r="Q1269" s="915"/>
      <c r="R1269" s="1118"/>
      <c r="S1269" s="915"/>
      <c r="T1269" s="668"/>
      <c r="V1269" s="668" t="s">
        <v>3560</v>
      </c>
      <c r="Y1269" s="531"/>
    </row>
    <row r="1270" spans="1:25" ht="18.75" hidden="1" customHeight="1" x14ac:dyDescent="0.25">
      <c r="A1270" s="799">
        <v>714</v>
      </c>
      <c r="B1270" s="799">
        <v>50334660</v>
      </c>
      <c r="C1270" s="799" t="s">
        <v>1832</v>
      </c>
      <c r="D1270" s="799" t="s">
        <v>35</v>
      </c>
      <c r="E1270" s="1165" t="s">
        <v>131</v>
      </c>
      <c r="F1270" s="807">
        <v>44640</v>
      </c>
      <c r="G1270" s="806">
        <v>0.52083333333333337</v>
      </c>
      <c r="H1270" s="807">
        <v>44642</v>
      </c>
      <c r="I1270" s="806">
        <v>0.52083333333333337</v>
      </c>
      <c r="J1270" s="730" t="s">
        <v>2274</v>
      </c>
      <c r="K1270" s="769"/>
      <c r="L1270" s="801"/>
      <c r="N1270" s="940"/>
      <c r="O1270" s="938"/>
      <c r="Q1270" s="915"/>
      <c r="R1270" s="1118"/>
      <c r="S1270" s="915"/>
      <c r="T1270" s="668"/>
      <c r="V1270" s="668" t="s">
        <v>3561</v>
      </c>
      <c r="Y1270" s="531"/>
    </row>
    <row r="1271" spans="1:25" ht="30" customHeight="1" x14ac:dyDescent="0.25">
      <c r="A1271" s="4">
        <v>1808</v>
      </c>
      <c r="B1271" s="4"/>
      <c r="C1271" s="4" t="s">
        <v>2116</v>
      </c>
      <c r="D1271" s="4" t="s">
        <v>76</v>
      </c>
      <c r="E1271" s="1156" t="s">
        <v>131</v>
      </c>
      <c r="F1271" s="725">
        <v>44962</v>
      </c>
      <c r="G1271" s="720">
        <v>0.72916666666666663</v>
      </c>
      <c r="H1271" s="725">
        <v>44963</v>
      </c>
      <c r="I1271" s="720">
        <v>0.58333333333333337</v>
      </c>
      <c r="J1271" s="728" t="s">
        <v>2084</v>
      </c>
      <c r="K1271" s="725">
        <v>35738</v>
      </c>
      <c r="L1271" s="929">
        <v>6994935</v>
      </c>
      <c r="M1271" s="19">
        <v>42664</v>
      </c>
      <c r="N1271" s="931" t="s">
        <v>2117</v>
      </c>
      <c r="O1271" s="932">
        <v>43411</v>
      </c>
      <c r="P1271" s="892">
        <v>160</v>
      </c>
      <c r="V1271" s="555" t="s">
        <v>2118</v>
      </c>
      <c r="Y1271" s="531"/>
    </row>
    <row r="1272" spans="1:25" ht="18.75" customHeight="1" x14ac:dyDescent="0.3">
      <c r="A1272" s="186">
        <v>1580</v>
      </c>
      <c r="B1272" s="750">
        <v>51198690</v>
      </c>
      <c r="C1272" s="186" t="s">
        <v>2600</v>
      </c>
      <c r="D1272" s="186" t="s">
        <v>59</v>
      </c>
      <c r="E1272" s="1156" t="s">
        <v>342</v>
      </c>
      <c r="F1272" s="718">
        <v>44872</v>
      </c>
      <c r="G1272" s="719">
        <v>0.80694444444444446</v>
      </c>
      <c r="H1272" s="718">
        <v>44875</v>
      </c>
      <c r="I1272" s="719">
        <v>0.85416666666666663</v>
      </c>
      <c r="J1272" s="737" t="s">
        <v>1849</v>
      </c>
      <c r="K1272" s="710">
        <v>34725</v>
      </c>
      <c r="L1272" s="936">
        <v>6963281</v>
      </c>
      <c r="M1272" s="21">
        <v>42826</v>
      </c>
      <c r="N1272" s="926" t="s">
        <v>2601</v>
      </c>
      <c r="O1272" s="927">
        <v>42852</v>
      </c>
      <c r="P1272" s="892">
        <v>260</v>
      </c>
      <c r="W1272" s="599"/>
      <c r="Y1272" s="531"/>
    </row>
    <row r="1273" spans="1:25" ht="18.75" customHeight="1" x14ac:dyDescent="0.25">
      <c r="A1273" s="735">
        <v>2891</v>
      </c>
      <c r="B1273" s="735"/>
      <c r="C1273" s="707" t="s">
        <v>583</v>
      </c>
      <c r="D1273" s="707" t="s">
        <v>35</v>
      </c>
      <c r="E1273" s="1156" t="s">
        <v>112</v>
      </c>
      <c r="F1273" s="708">
        <v>45109</v>
      </c>
      <c r="G1273" s="709">
        <v>0.45833333333333331</v>
      </c>
      <c r="H1273" s="708">
        <v>45133</v>
      </c>
      <c r="I1273" s="709">
        <v>0.875</v>
      </c>
      <c r="J1273" s="745" t="s">
        <v>561</v>
      </c>
      <c r="K1273" s="725">
        <v>34871</v>
      </c>
      <c r="L1273" s="929" t="s">
        <v>584</v>
      </c>
      <c r="M1273" s="19">
        <v>43893</v>
      </c>
      <c r="N1273" s="929" t="s">
        <v>585</v>
      </c>
      <c r="O1273" s="932">
        <v>44712</v>
      </c>
      <c r="P1273" s="885"/>
      <c r="Q1273" s="1003"/>
      <c r="R1273" s="1023"/>
      <c r="S1273" s="1022"/>
      <c r="T1273" s="624"/>
      <c r="V1273" s="544"/>
      <c r="Y1273" s="531"/>
    </row>
    <row r="1274" spans="1:25" ht="18.75" customHeight="1" x14ac:dyDescent="0.25">
      <c r="A1274" s="1">
        <v>3450</v>
      </c>
      <c r="B1274" s="1">
        <v>50732003</v>
      </c>
      <c r="C1274" s="20" t="s">
        <v>4267</v>
      </c>
      <c r="D1274" s="20" t="s">
        <v>35</v>
      </c>
      <c r="E1274" s="1156" t="s">
        <v>261</v>
      </c>
      <c r="F1274" s="21">
        <v>45215</v>
      </c>
      <c r="G1274" s="729">
        <v>0.41666666666666669</v>
      </c>
      <c r="H1274" s="21">
        <v>45218</v>
      </c>
      <c r="I1274" s="722">
        <v>0.41666666666666669</v>
      </c>
      <c r="J1274" s="730" t="s">
        <v>61</v>
      </c>
      <c r="K1274" s="19">
        <v>33341</v>
      </c>
      <c r="L1274" s="921" t="s">
        <v>4268</v>
      </c>
      <c r="N1274" s="935" t="s">
        <v>4269</v>
      </c>
      <c r="O1274" s="209">
        <v>41739</v>
      </c>
      <c r="P1274" s="1019" t="s">
        <v>4499</v>
      </c>
      <c r="Q1274" s="907" t="s">
        <v>4500</v>
      </c>
      <c r="R1274" s="1016"/>
      <c r="S1274" s="1039" t="s">
        <v>724</v>
      </c>
      <c r="T1274" s="555">
        <v>113467</v>
      </c>
      <c r="U1274" s="545" t="s">
        <v>4270</v>
      </c>
      <c r="Y1274" s="531"/>
    </row>
    <row r="1275" spans="1:25" ht="18.75" customHeight="1" x14ac:dyDescent="0.25">
      <c r="A1275" s="1">
        <v>3405</v>
      </c>
      <c r="B1275" s="1">
        <v>50732003</v>
      </c>
      <c r="C1275" s="20" t="s">
        <v>4267</v>
      </c>
      <c r="D1275" s="20" t="s">
        <v>35</v>
      </c>
      <c r="E1275" s="1156" t="s">
        <v>261</v>
      </c>
      <c r="F1275" s="21">
        <v>45206</v>
      </c>
      <c r="G1275" s="729">
        <v>0.41666666666666669</v>
      </c>
      <c r="H1275" s="21">
        <v>45215</v>
      </c>
      <c r="I1275" s="722">
        <v>0.41666666666666669</v>
      </c>
      <c r="J1275" s="730" t="s">
        <v>4337</v>
      </c>
      <c r="K1275" s="19">
        <v>33341</v>
      </c>
      <c r="L1275" s="921" t="s">
        <v>4268</v>
      </c>
      <c r="N1275" s="935" t="s">
        <v>4269</v>
      </c>
      <c r="O1275" s="209">
        <v>41739</v>
      </c>
      <c r="P1275" s="1019" t="s">
        <v>4339</v>
      </c>
      <c r="Q1275" s="907"/>
      <c r="R1275" s="1016"/>
      <c r="S1275" s="1039" t="s">
        <v>724</v>
      </c>
      <c r="T1275" s="555">
        <v>113467</v>
      </c>
      <c r="U1275" s="545" t="s">
        <v>4270</v>
      </c>
      <c r="Y1275" s="531"/>
    </row>
    <row r="1276" spans="1:25" ht="31.5" customHeight="1" x14ac:dyDescent="0.25">
      <c r="A1276" s="707">
        <v>5756</v>
      </c>
      <c r="B1276" s="707">
        <v>23253957</v>
      </c>
      <c r="C1276" s="707" t="s">
        <v>8099</v>
      </c>
      <c r="D1276" s="707" t="s">
        <v>137</v>
      </c>
      <c r="E1276" s="1157" t="s">
        <v>7431</v>
      </c>
      <c r="F1276" s="708">
        <v>45618</v>
      </c>
      <c r="G1276" s="709">
        <v>0.72222222222222221</v>
      </c>
      <c r="H1276" s="708">
        <v>45619</v>
      </c>
      <c r="I1276" s="1355">
        <v>0.72222222222222221</v>
      </c>
      <c r="J1276" s="751" t="s">
        <v>797</v>
      </c>
      <c r="K1276" s="741">
        <v>21147</v>
      </c>
      <c r="L1276" s="775" t="s">
        <v>8100</v>
      </c>
      <c r="M1276" s="741">
        <v>38502</v>
      </c>
      <c r="N1276" s="933" t="s">
        <v>8101</v>
      </c>
      <c r="O1276" s="930">
        <v>29920</v>
      </c>
      <c r="P1276" s="896">
        <v>140</v>
      </c>
      <c r="Q1276" s="1005"/>
      <c r="R1276" s="1037"/>
      <c r="S1276" s="881"/>
      <c r="T1276" s="541"/>
      <c r="U1276" s="593" t="s">
        <v>8102</v>
      </c>
      <c r="V1276" s="592"/>
      <c r="W1276" s="594"/>
      <c r="Y1276" s="531"/>
    </row>
    <row r="1277" spans="1:25" ht="18.75" customHeight="1" x14ac:dyDescent="0.25">
      <c r="A1277" s="186">
        <v>5724</v>
      </c>
      <c r="B1277" s="186"/>
      <c r="C1277" s="186" t="s">
        <v>7916</v>
      </c>
      <c r="D1277" s="186" t="s">
        <v>35</v>
      </c>
      <c r="E1277" s="1156" t="s">
        <v>570</v>
      </c>
      <c r="F1277" s="710">
        <v>45617</v>
      </c>
      <c r="G1277" s="711">
        <v>0.77777777777777779</v>
      </c>
      <c r="H1277" s="710">
        <v>45658</v>
      </c>
      <c r="I1277" s="711">
        <v>0.74305555555555547</v>
      </c>
      <c r="J1277" s="1269" t="s">
        <v>8290</v>
      </c>
      <c r="K1277" s="710">
        <v>23327</v>
      </c>
      <c r="L1277" s="734" t="s">
        <v>4955</v>
      </c>
      <c r="M1277" s="710">
        <v>39828</v>
      </c>
      <c r="N1277" s="734" t="s">
        <v>4956</v>
      </c>
      <c r="O1277" s="920">
        <v>31971</v>
      </c>
      <c r="P1277" s="1298" t="s">
        <v>7582</v>
      </c>
      <c r="Q1277" s="1299"/>
      <c r="R1277" s="1300"/>
      <c r="S1277" s="1299"/>
      <c r="T1277" s="1301"/>
      <c r="U1277" s="528"/>
      <c r="V1277" s="527"/>
      <c r="W1277" s="529"/>
      <c r="Y1277" s="531"/>
    </row>
    <row r="1278" spans="1:25" s="546" customFormat="1" ht="18.75" customHeight="1" x14ac:dyDescent="0.25">
      <c r="A1278" s="1267">
        <v>5035</v>
      </c>
      <c r="B1278" s="186"/>
      <c r="C1278" s="186" t="s">
        <v>7916</v>
      </c>
      <c r="D1278" s="186" t="s">
        <v>35</v>
      </c>
      <c r="E1278" s="1156" t="s">
        <v>570</v>
      </c>
      <c r="F1278" s="710">
        <v>45526</v>
      </c>
      <c r="G1278" s="711">
        <v>0.81944444444444453</v>
      </c>
      <c r="H1278" s="710">
        <v>45545</v>
      </c>
      <c r="I1278" s="711">
        <v>0.81944444444444453</v>
      </c>
      <c r="J1278" s="1269" t="s">
        <v>7906</v>
      </c>
      <c r="K1278" s="710">
        <v>23327</v>
      </c>
      <c r="L1278" s="734" t="s">
        <v>4955</v>
      </c>
      <c r="M1278" s="710">
        <v>39828</v>
      </c>
      <c r="N1278" s="734" t="s">
        <v>4956</v>
      </c>
      <c r="O1278" s="920">
        <v>31971</v>
      </c>
      <c r="P1278" s="1298"/>
      <c r="Q1278" s="1299"/>
      <c r="R1278" s="1300"/>
      <c r="S1278" s="1299"/>
      <c r="T1278" s="1301"/>
      <c r="U1278" s="528"/>
      <c r="V1278" s="1811"/>
      <c r="W1278" s="529"/>
    </row>
    <row r="1279" spans="1:25" s="546" customFormat="1" ht="18.75" customHeight="1" x14ac:dyDescent="0.25">
      <c r="A1279" s="1267">
        <v>5043</v>
      </c>
      <c r="B1279" s="270"/>
      <c r="C1279" s="186" t="s">
        <v>7226</v>
      </c>
      <c r="D1279" s="186" t="s">
        <v>143</v>
      </c>
      <c r="E1279" s="1156" t="s">
        <v>144</v>
      </c>
      <c r="F1279" s="718">
        <v>45529</v>
      </c>
      <c r="G1279" s="719">
        <v>0.5</v>
      </c>
      <c r="H1279" s="718">
        <v>45537</v>
      </c>
      <c r="I1279" s="719">
        <v>0.5</v>
      </c>
      <c r="J1279" s="737" t="s">
        <v>113</v>
      </c>
      <c r="K1279" s="710">
        <v>29907</v>
      </c>
      <c r="L1279" s="936">
        <v>6832623</v>
      </c>
      <c r="M1279" s="710">
        <v>44020</v>
      </c>
      <c r="N1279" s="734" t="s">
        <v>7235</v>
      </c>
      <c r="O1279" s="920">
        <v>38733</v>
      </c>
      <c r="P1279" s="1019" t="s">
        <v>7917</v>
      </c>
      <c r="Q1279" s="196"/>
      <c r="R1279" s="1017"/>
      <c r="S1279" s="194"/>
      <c r="T1279" s="563"/>
      <c r="U1279" s="545" t="s">
        <v>7918</v>
      </c>
      <c r="V1279" s="527"/>
      <c r="W1279" s="156"/>
    </row>
    <row r="1280" spans="1:25" s="546" customFormat="1" ht="63" customHeight="1" x14ac:dyDescent="0.25">
      <c r="A1280" s="1266">
        <v>4977</v>
      </c>
      <c r="B1280" s="707">
        <v>52089899</v>
      </c>
      <c r="C1280" s="735" t="s">
        <v>7226</v>
      </c>
      <c r="D1280" s="735" t="s">
        <v>35</v>
      </c>
      <c r="E1280" s="1156" t="s">
        <v>69</v>
      </c>
      <c r="F1280" s="708">
        <v>45508</v>
      </c>
      <c r="G1280" s="709">
        <v>0.64583333333333337</v>
      </c>
      <c r="H1280" s="708">
        <v>45529</v>
      </c>
      <c r="I1280" s="709">
        <v>0.64583333333333337</v>
      </c>
      <c r="J1280" s="738" t="s">
        <v>49</v>
      </c>
      <c r="K1280" s="741">
        <v>29907</v>
      </c>
      <c r="L1280" s="775" t="s">
        <v>7234</v>
      </c>
      <c r="M1280" s="741">
        <v>44020</v>
      </c>
      <c r="N1280" s="775" t="s">
        <v>7235</v>
      </c>
      <c r="O1280" s="930">
        <v>38733</v>
      </c>
      <c r="P1280" s="902" t="s">
        <v>7227</v>
      </c>
      <c r="Q1280" s="905"/>
      <c r="R1280" s="1024"/>
      <c r="S1280" s="905"/>
      <c r="T1280" s="905" t="s">
        <v>7236</v>
      </c>
      <c r="U1280" s="593"/>
      <c r="V1280" s="555"/>
      <c r="W1280" s="594"/>
    </row>
    <row r="1281" spans="1:25" s="546" customFormat="1" ht="30" customHeight="1" x14ac:dyDescent="0.25">
      <c r="A1281" s="735">
        <v>2344</v>
      </c>
      <c r="B1281" s="735"/>
      <c r="C1281" s="735" t="s">
        <v>1569</v>
      </c>
      <c r="D1281" s="735" t="s">
        <v>22</v>
      </c>
      <c r="E1281" s="1156" t="s">
        <v>23</v>
      </c>
      <c r="F1281" s="741">
        <v>45034</v>
      </c>
      <c r="G1281" s="740">
        <v>0.875</v>
      </c>
      <c r="H1281" s="741">
        <v>45035</v>
      </c>
      <c r="I1281" s="740">
        <v>0.875</v>
      </c>
      <c r="J1281" s="776" t="s">
        <v>1570</v>
      </c>
      <c r="K1281" s="741">
        <v>30859</v>
      </c>
      <c r="L1281" s="929" t="s">
        <v>1571</v>
      </c>
      <c r="M1281" s="741">
        <v>44875</v>
      </c>
      <c r="N1281" s="933" t="s">
        <v>1572</v>
      </c>
      <c r="O1281" s="930">
        <v>39319</v>
      </c>
      <c r="P1281" s="902"/>
      <c r="Q1281" s="890"/>
      <c r="R1281" s="1068"/>
      <c r="S1281" s="909"/>
      <c r="T1281" s="592" t="s">
        <v>1573</v>
      </c>
      <c r="U1281" s="593" t="s">
        <v>1574</v>
      </c>
      <c r="V1281" s="592"/>
      <c r="W1281" s="594"/>
    </row>
    <row r="1282" spans="1:25" ht="45.75" hidden="1" customHeight="1" x14ac:dyDescent="0.25">
      <c r="A1282" s="4">
        <v>715</v>
      </c>
      <c r="B1282" s="4"/>
      <c r="C1282" s="4" t="s">
        <v>1569</v>
      </c>
      <c r="D1282" s="4" t="s">
        <v>35</v>
      </c>
      <c r="E1282" s="1156" t="s">
        <v>119</v>
      </c>
      <c r="F1282" s="725">
        <v>44641</v>
      </c>
      <c r="G1282" s="744">
        <v>0.5</v>
      </c>
      <c r="H1282" s="725">
        <v>44642</v>
      </c>
      <c r="I1282" s="744">
        <v>0.66666666666666663</v>
      </c>
      <c r="J1282" s="730" t="s">
        <v>3562</v>
      </c>
      <c r="K1282" s="744"/>
      <c r="L1282" s="851"/>
      <c r="N1282" s="934"/>
      <c r="O1282" s="920"/>
      <c r="P1282" s="1119"/>
      <c r="Q1282" s="908"/>
      <c r="R1282" s="1073"/>
      <c r="S1282" s="908"/>
      <c r="T1282" s="550"/>
      <c r="V1282" s="550" t="s">
        <v>3563</v>
      </c>
      <c r="Y1282" s="531"/>
    </row>
    <row r="1283" spans="1:25" s="546" customFormat="1" ht="18.75" customHeight="1" x14ac:dyDescent="0.3">
      <c r="A1283" s="4">
        <v>1895</v>
      </c>
      <c r="B1283" s="4">
        <v>55303909</v>
      </c>
      <c r="C1283" s="4" t="s">
        <v>2043</v>
      </c>
      <c r="D1283" s="4" t="s">
        <v>35</v>
      </c>
      <c r="E1283" s="1156" t="s">
        <v>570</v>
      </c>
      <c r="F1283" s="725">
        <v>44975</v>
      </c>
      <c r="G1283" s="720">
        <v>0.47916666666666669</v>
      </c>
      <c r="H1283" s="725">
        <v>44977</v>
      </c>
      <c r="I1283" s="711">
        <v>0.4375</v>
      </c>
      <c r="J1283" s="728" t="s">
        <v>1825</v>
      </c>
      <c r="K1283" s="725">
        <v>36674</v>
      </c>
      <c r="L1283" s="929" t="s">
        <v>2044</v>
      </c>
      <c r="M1283" s="750"/>
      <c r="N1283" s="19" t="s">
        <v>2045</v>
      </c>
      <c r="O1283" s="932">
        <v>43484</v>
      </c>
      <c r="P1283" s="892">
        <v>160</v>
      </c>
      <c r="Q1283" s="908"/>
      <c r="R1283" s="1073">
        <v>1111</v>
      </c>
      <c r="S1283" s="908"/>
      <c r="T1283" s="550"/>
      <c r="U1283" s="545"/>
      <c r="V1283" s="550"/>
      <c r="W1283" s="156"/>
    </row>
    <row r="1284" spans="1:25" s="546" customFormat="1" ht="18.75" hidden="1" customHeight="1" x14ac:dyDescent="0.25">
      <c r="A1284" s="4">
        <v>1739</v>
      </c>
      <c r="B1284" s="4"/>
      <c r="C1284" s="4" t="s">
        <v>2269</v>
      </c>
      <c r="D1284" s="4" t="s">
        <v>35</v>
      </c>
      <c r="E1284" s="1156" t="s">
        <v>112</v>
      </c>
      <c r="F1284" s="725">
        <v>44939</v>
      </c>
      <c r="G1284" s="720">
        <v>0.78125</v>
      </c>
      <c r="H1284" s="725">
        <v>44940</v>
      </c>
      <c r="I1284" s="720">
        <v>0.70833333333333337</v>
      </c>
      <c r="J1284" s="728" t="s">
        <v>2084</v>
      </c>
      <c r="K1284" s="725">
        <v>29128</v>
      </c>
      <c r="L1284" s="929">
        <v>291150</v>
      </c>
      <c r="M1284" s="19">
        <v>44384</v>
      </c>
      <c r="N1284" s="931">
        <v>981169102496</v>
      </c>
      <c r="O1284" s="932">
        <v>37383</v>
      </c>
      <c r="P1284" s="892">
        <v>90</v>
      </c>
      <c r="Q1284" s="194"/>
      <c r="R1284" s="1033"/>
      <c r="S1284" s="194"/>
      <c r="T1284" s="563"/>
      <c r="U1284" s="545"/>
      <c r="V1284" s="555"/>
      <c r="W1284" s="156"/>
    </row>
    <row r="1285" spans="1:25" ht="27" hidden="1" customHeight="1" x14ac:dyDescent="0.25">
      <c r="A1285" s="186">
        <v>1709</v>
      </c>
      <c r="B1285" s="186">
        <v>28557792</v>
      </c>
      <c r="C1285" s="186" t="s">
        <v>2269</v>
      </c>
      <c r="D1285" s="186" t="s">
        <v>35</v>
      </c>
      <c r="E1285" s="1156" t="s">
        <v>112</v>
      </c>
      <c r="F1285" s="725">
        <v>44929</v>
      </c>
      <c r="G1285" s="711">
        <v>0.78125</v>
      </c>
      <c r="H1285" s="725">
        <v>44939</v>
      </c>
      <c r="I1285" s="711">
        <v>0.78125</v>
      </c>
      <c r="J1285" s="728" t="s">
        <v>2058</v>
      </c>
      <c r="K1285" s="710">
        <v>29128</v>
      </c>
      <c r="L1285" s="929">
        <v>291150</v>
      </c>
      <c r="M1285" s="21">
        <v>44384</v>
      </c>
      <c r="N1285" s="934">
        <v>981169102496</v>
      </c>
      <c r="O1285" s="920">
        <v>37383</v>
      </c>
      <c r="P1285" s="892" t="s">
        <v>2273</v>
      </c>
      <c r="Q1285" s="196"/>
      <c r="R1285" s="1017"/>
      <c r="S1285" s="196"/>
      <c r="T1285" s="533">
        <v>2127</v>
      </c>
      <c r="V1285" s="544"/>
      <c r="Y1285" s="531"/>
    </row>
    <row r="1286" spans="1:25" ht="30" customHeight="1" x14ac:dyDescent="0.25">
      <c r="A1286" s="4">
        <v>1890</v>
      </c>
      <c r="B1286" s="4">
        <v>27323829</v>
      </c>
      <c r="C1286" s="4" t="s">
        <v>2050</v>
      </c>
      <c r="D1286" s="4" t="s">
        <v>412</v>
      </c>
      <c r="E1286" s="1156" t="s">
        <v>184</v>
      </c>
      <c r="F1286" s="710">
        <v>44971</v>
      </c>
      <c r="G1286" s="711">
        <v>0.78819444444444453</v>
      </c>
      <c r="H1286" s="710">
        <v>44976</v>
      </c>
      <c r="I1286" s="711">
        <v>0.79166666666666663</v>
      </c>
      <c r="J1286" s="728" t="s">
        <v>2051</v>
      </c>
      <c r="K1286" s="725">
        <v>29490</v>
      </c>
      <c r="L1286" s="929">
        <v>6777358</v>
      </c>
      <c r="M1286" s="19">
        <v>41747</v>
      </c>
      <c r="N1286" s="931" t="s">
        <v>2052</v>
      </c>
      <c r="O1286" s="932">
        <v>39289</v>
      </c>
      <c r="P1286" s="892" t="s">
        <v>2053</v>
      </c>
      <c r="T1286" s="563">
        <v>24250</v>
      </c>
      <c r="U1286" s="545" t="s">
        <v>2054</v>
      </c>
      <c r="V1286" s="588" t="s">
        <v>847</v>
      </c>
    </row>
    <row r="1287" spans="1:25" ht="18.75" customHeight="1" x14ac:dyDescent="0.25">
      <c r="A1287" s="4">
        <v>1814</v>
      </c>
      <c r="B1287" s="4"/>
      <c r="C1287" s="4" t="s">
        <v>2050</v>
      </c>
      <c r="D1287" s="4" t="s">
        <v>412</v>
      </c>
      <c r="E1287" s="1156" t="s">
        <v>184</v>
      </c>
      <c r="F1287" s="725">
        <v>44964</v>
      </c>
      <c r="G1287" s="720">
        <v>0.73263888888888884</v>
      </c>
      <c r="H1287" s="725">
        <v>44967</v>
      </c>
      <c r="I1287" s="720">
        <v>0.73263888888888884</v>
      </c>
      <c r="J1287" s="728" t="s">
        <v>2087</v>
      </c>
      <c r="K1287" s="725">
        <v>29490</v>
      </c>
      <c r="L1287" s="929">
        <v>6777358</v>
      </c>
      <c r="M1287" s="19">
        <v>41747</v>
      </c>
      <c r="N1287" s="931" t="s">
        <v>2052</v>
      </c>
      <c r="O1287" s="932">
        <v>39289</v>
      </c>
      <c r="P1287" s="892">
        <v>270</v>
      </c>
      <c r="T1287" s="563">
        <v>22744</v>
      </c>
      <c r="V1287" s="588" t="s">
        <v>847</v>
      </c>
    </row>
    <row r="1288" spans="1:25" ht="75" customHeight="1" x14ac:dyDescent="0.25">
      <c r="A1288" s="4">
        <v>1759</v>
      </c>
      <c r="B1288" s="4"/>
      <c r="C1288" s="4" t="s">
        <v>2050</v>
      </c>
      <c r="D1288" s="4" t="s">
        <v>412</v>
      </c>
      <c r="E1288" s="1156" t="s">
        <v>184</v>
      </c>
      <c r="F1288" s="725">
        <v>44946</v>
      </c>
      <c r="G1288" s="720">
        <v>0.78055555555555556</v>
      </c>
      <c r="H1288" s="725">
        <v>44949</v>
      </c>
      <c r="I1288" s="720">
        <v>0.78055555555555556</v>
      </c>
      <c r="J1288" s="728" t="s">
        <v>2087</v>
      </c>
      <c r="K1288" s="725">
        <v>29490</v>
      </c>
      <c r="L1288" s="929">
        <v>6777358</v>
      </c>
      <c r="M1288" s="19">
        <v>41747</v>
      </c>
      <c r="N1288" s="931" t="s">
        <v>2052</v>
      </c>
      <c r="O1288" s="932">
        <v>39289</v>
      </c>
      <c r="P1288" s="892" t="s">
        <v>2204</v>
      </c>
      <c r="T1288" s="563">
        <v>22744</v>
      </c>
      <c r="V1288" s="555" t="s">
        <v>847</v>
      </c>
    </row>
    <row r="1289" spans="1:25" ht="18.75" customHeight="1" x14ac:dyDescent="0.25">
      <c r="A1289" s="4">
        <v>1565</v>
      </c>
      <c r="B1289" s="4"/>
      <c r="C1289" s="4" t="s">
        <v>2050</v>
      </c>
      <c r="D1289" s="4" t="s">
        <v>193</v>
      </c>
      <c r="E1289" s="1156" t="s">
        <v>603</v>
      </c>
      <c r="F1289" s="725">
        <v>44897</v>
      </c>
      <c r="G1289" s="720">
        <v>0.47916666666666669</v>
      </c>
      <c r="H1289" s="725">
        <v>44900</v>
      </c>
      <c r="I1289" s="720">
        <v>0.47916666666666669</v>
      </c>
      <c r="J1289" s="728" t="s">
        <v>1902</v>
      </c>
      <c r="K1289" s="725">
        <v>29490</v>
      </c>
      <c r="L1289" s="207">
        <v>6777358</v>
      </c>
      <c r="M1289" s="19">
        <v>41747</v>
      </c>
      <c r="N1289" s="931" t="s">
        <v>2052</v>
      </c>
      <c r="O1289" s="932">
        <v>39289</v>
      </c>
      <c r="P1289" s="892" t="s">
        <v>2507</v>
      </c>
      <c r="Q1289" s="196"/>
      <c r="R1289" s="1002"/>
      <c r="S1289" s="196"/>
      <c r="T1289" s="533"/>
      <c r="W1289" s="599"/>
    </row>
    <row r="1290" spans="1:25" ht="18.75" customHeight="1" x14ac:dyDescent="0.25">
      <c r="A1290" s="186">
        <v>1464</v>
      </c>
      <c r="B1290" s="186">
        <v>27323829</v>
      </c>
      <c r="C1290" s="186" t="s">
        <v>2050</v>
      </c>
      <c r="D1290" s="186" t="s">
        <v>2480</v>
      </c>
      <c r="E1290" s="1156" t="s">
        <v>2624</v>
      </c>
      <c r="F1290" s="718">
        <v>44868</v>
      </c>
      <c r="G1290" s="719">
        <v>0.70833333333333337</v>
      </c>
      <c r="H1290" s="710">
        <v>44871</v>
      </c>
      <c r="I1290" s="711">
        <v>0.70833333333333337</v>
      </c>
      <c r="J1290" s="728" t="s">
        <v>1902</v>
      </c>
      <c r="K1290" s="710">
        <v>29490</v>
      </c>
      <c r="L1290" s="936">
        <v>6777358</v>
      </c>
      <c r="M1290" s="21">
        <v>41747</v>
      </c>
      <c r="N1290" s="926" t="s">
        <v>2052</v>
      </c>
      <c r="O1290" s="927">
        <v>39289</v>
      </c>
      <c r="P1290" s="892" t="s">
        <v>2625</v>
      </c>
      <c r="Q1290" s="884"/>
      <c r="R1290" s="1008"/>
      <c r="S1290" s="884"/>
      <c r="T1290" s="527"/>
      <c r="V1290" s="549" t="s">
        <v>2616</v>
      </c>
      <c r="W1290" s="599"/>
    </row>
    <row r="1291" spans="1:25" s="546" customFormat="1" ht="30" customHeight="1" x14ac:dyDescent="0.25">
      <c r="A1291" s="4">
        <v>1034</v>
      </c>
      <c r="B1291" s="4">
        <v>27323829</v>
      </c>
      <c r="C1291" s="4" t="s">
        <v>2050</v>
      </c>
      <c r="D1291" s="4" t="s">
        <v>3283</v>
      </c>
      <c r="E1291" s="1156" t="s">
        <v>194</v>
      </c>
      <c r="F1291" s="725">
        <v>44720</v>
      </c>
      <c r="G1291" s="744">
        <v>0.64583333333333337</v>
      </c>
      <c r="H1291" s="725">
        <v>44726</v>
      </c>
      <c r="I1291" s="744">
        <v>0.58333333333333337</v>
      </c>
      <c r="J1291" s="728" t="s">
        <v>2172</v>
      </c>
      <c r="K1291" s="744"/>
      <c r="L1291" s="4">
        <v>6777358</v>
      </c>
      <c r="M1291" s="19">
        <v>41747</v>
      </c>
      <c r="N1291" s="934" t="s">
        <v>2052</v>
      </c>
      <c r="O1291" s="920">
        <v>39289</v>
      </c>
      <c r="P1291" s="892">
        <v>540</v>
      </c>
      <c r="Q1291" s="884"/>
      <c r="R1291" s="1008">
        <v>540</v>
      </c>
      <c r="S1291" s="908"/>
      <c r="T1291" s="550" t="s">
        <v>3366</v>
      </c>
      <c r="U1291" s="545"/>
      <c r="V1291" s="550"/>
      <c r="W1291" s="156"/>
    </row>
    <row r="1292" spans="1:25" s="546" customFormat="1" ht="30" customHeight="1" x14ac:dyDescent="0.25">
      <c r="A1292" s="20">
        <v>5205</v>
      </c>
      <c r="B1292" s="3"/>
      <c r="C1292" s="3" t="s">
        <v>7640</v>
      </c>
      <c r="D1292" s="707" t="s">
        <v>143</v>
      </c>
      <c r="E1292" s="1156" t="s">
        <v>189</v>
      </c>
      <c r="F1292" s="708">
        <v>45547</v>
      </c>
      <c r="G1292" s="709">
        <v>0.65694444444444444</v>
      </c>
      <c r="H1292" s="708">
        <v>45558</v>
      </c>
      <c r="I1292" s="709">
        <v>0.95833333333333337</v>
      </c>
      <c r="J1292" s="717" t="s">
        <v>61</v>
      </c>
      <c r="K1292" s="19">
        <v>31639</v>
      </c>
      <c r="L1292" s="921" t="s">
        <v>7641</v>
      </c>
      <c r="M1292" s="19"/>
      <c r="N1292" s="922" t="s">
        <v>7642</v>
      </c>
      <c r="O1292" s="209">
        <v>39079</v>
      </c>
      <c r="P1292" s="1246"/>
      <c r="Q1292" s="1238"/>
      <c r="R1292" s="1247"/>
      <c r="S1292" s="1248"/>
      <c r="T1292" s="1249"/>
      <c r="U1292" s="564"/>
      <c r="V1292" s="527"/>
      <c r="W1292" s="156"/>
    </row>
    <row r="1293" spans="1:25" ht="47.25" hidden="1" customHeight="1" x14ac:dyDescent="0.25">
      <c r="A1293" s="4">
        <v>6355</v>
      </c>
      <c r="B1293" s="4"/>
      <c r="C1293" s="4" t="s">
        <v>8346</v>
      </c>
      <c r="D1293" s="4" t="s">
        <v>29</v>
      </c>
      <c r="E1293" s="1156" t="s">
        <v>30</v>
      </c>
      <c r="F1293" s="725">
        <v>45646</v>
      </c>
      <c r="G1293" s="720">
        <v>0.54166666666666663</v>
      </c>
      <c r="H1293" s="725">
        <v>45667</v>
      </c>
      <c r="I1293" s="720">
        <v>0.54166666666666663</v>
      </c>
      <c r="J1293" s="728" t="s">
        <v>49</v>
      </c>
      <c r="K1293" s="725">
        <v>32168</v>
      </c>
      <c r="L1293" s="929" t="s">
        <v>4974</v>
      </c>
      <c r="N1293" s="931">
        <v>7396867004</v>
      </c>
      <c r="O1293" s="932">
        <v>44141</v>
      </c>
      <c r="P1293" s="1201"/>
      <c r="R1293" s="1424"/>
      <c r="S1293" s="1425"/>
      <c r="T1293" s="1426"/>
      <c r="W1293" s="599"/>
    </row>
    <row r="1294" spans="1:25" ht="31.5" customHeight="1" x14ac:dyDescent="0.25">
      <c r="A1294" s="763">
        <v>4656</v>
      </c>
      <c r="B1294" s="186">
        <v>21748522</v>
      </c>
      <c r="C1294" s="186" t="s">
        <v>6451</v>
      </c>
      <c r="D1294" s="186" t="s">
        <v>193</v>
      </c>
      <c r="E1294" s="1156" t="s">
        <v>351</v>
      </c>
      <c r="F1294" s="710">
        <v>45432</v>
      </c>
      <c r="G1294" s="711">
        <v>0.71527777777777779</v>
      </c>
      <c r="H1294" s="710">
        <v>45434</v>
      </c>
      <c r="I1294" s="711">
        <v>0.71527777777777779</v>
      </c>
      <c r="J1294" s="728" t="s">
        <v>330</v>
      </c>
      <c r="K1294" s="710">
        <v>30788</v>
      </c>
      <c r="L1294" s="928" t="s">
        <v>6452</v>
      </c>
      <c r="M1294" s="21">
        <v>44200</v>
      </c>
      <c r="N1294" s="926" t="s">
        <v>6453</v>
      </c>
      <c r="O1294" s="927">
        <v>44224</v>
      </c>
      <c r="P1294" s="892" t="s">
        <v>6474</v>
      </c>
      <c r="Q1294" s="884"/>
      <c r="R1294" s="1011"/>
      <c r="S1294" s="1007"/>
      <c r="T1294" s="527" t="s">
        <v>6455</v>
      </c>
      <c r="U1294" s="545" t="s">
        <v>6454</v>
      </c>
      <c r="V1294" s="554"/>
      <c r="Y1294" s="531"/>
    </row>
    <row r="1295" spans="1:25" ht="18.75" hidden="1" customHeight="1" x14ac:dyDescent="0.25">
      <c r="A1295" s="820">
        <v>883</v>
      </c>
      <c r="B1295" s="809"/>
      <c r="C1295" s="809" t="s">
        <v>3502</v>
      </c>
      <c r="D1295" s="809" t="s">
        <v>22</v>
      </c>
      <c r="E1295" s="1159" t="s">
        <v>23</v>
      </c>
      <c r="F1295" s="810">
        <v>44683</v>
      </c>
      <c r="G1295" s="811">
        <v>0.76597222222222217</v>
      </c>
      <c r="H1295" s="810">
        <v>44690</v>
      </c>
      <c r="I1295" s="811">
        <v>0.375</v>
      </c>
      <c r="J1295" s="755" t="s">
        <v>1980</v>
      </c>
      <c r="K1295" s="769"/>
      <c r="L1295" s="809" t="s">
        <v>3503</v>
      </c>
      <c r="M1295" s="810">
        <v>42796</v>
      </c>
      <c r="N1295" s="940">
        <v>212992002618</v>
      </c>
      <c r="O1295" s="938">
        <v>44495</v>
      </c>
      <c r="P1295" s="889">
        <f>90*7</f>
        <v>630</v>
      </c>
      <c r="Y1295" s="531"/>
    </row>
    <row r="1296" spans="1:25" ht="27.75" hidden="1" customHeight="1" x14ac:dyDescent="0.25">
      <c r="A1296" s="735">
        <v>2268</v>
      </c>
      <c r="B1296" s="735">
        <v>25113180</v>
      </c>
      <c r="C1296" s="735" t="s">
        <v>1610</v>
      </c>
      <c r="D1296" s="735" t="s">
        <v>22</v>
      </c>
      <c r="E1296" s="1156" t="s">
        <v>161</v>
      </c>
      <c r="F1296" s="752">
        <v>45026</v>
      </c>
      <c r="G1296" s="753">
        <v>0.71250000000000002</v>
      </c>
      <c r="H1296" s="752">
        <v>45027</v>
      </c>
      <c r="I1296" s="753" t="s">
        <v>1611</v>
      </c>
      <c r="J1296" s="791" t="s">
        <v>797</v>
      </c>
      <c r="K1296" s="741">
        <v>29016</v>
      </c>
      <c r="L1296" s="929">
        <v>6785128</v>
      </c>
      <c r="M1296" s="741">
        <v>39541</v>
      </c>
      <c r="N1296" s="933">
        <v>30438100423</v>
      </c>
      <c r="O1296" s="930">
        <v>38111</v>
      </c>
      <c r="P1296" s="1101">
        <v>90</v>
      </c>
      <c r="Q1296" s="890"/>
      <c r="R1296" s="1057"/>
      <c r="S1296" s="890">
        <v>57629</v>
      </c>
      <c r="T1296" s="584"/>
      <c r="U1296" s="593" t="s">
        <v>1612</v>
      </c>
      <c r="V1296" s="592"/>
      <c r="W1296" s="594"/>
      <c r="Y1296" s="531"/>
    </row>
    <row r="1297" spans="1:25" ht="27.75" customHeight="1" x14ac:dyDescent="0.25">
      <c r="A1297" s="1228">
        <v>4947</v>
      </c>
      <c r="B1297" s="3"/>
      <c r="C1297" s="3" t="s">
        <v>6886</v>
      </c>
      <c r="D1297" s="3" t="s">
        <v>137</v>
      </c>
      <c r="E1297" s="1159" t="s">
        <v>138</v>
      </c>
      <c r="F1297" s="714">
        <v>45507</v>
      </c>
      <c r="G1297" s="715">
        <v>0.75</v>
      </c>
      <c r="H1297" s="714">
        <v>45536</v>
      </c>
      <c r="I1297" s="715">
        <v>0.5</v>
      </c>
      <c r="J1297" s="1231" t="s">
        <v>7535</v>
      </c>
      <c r="K1297" s="21">
        <v>27772</v>
      </c>
      <c r="L1297" s="721" t="s">
        <v>6593</v>
      </c>
      <c r="M1297" s="21">
        <v>38859</v>
      </c>
      <c r="N1297" s="925" t="s">
        <v>6594</v>
      </c>
      <c r="O1297" s="208">
        <v>42606</v>
      </c>
      <c r="P1297" s="889" t="s">
        <v>7144</v>
      </c>
      <c r="Q1297" s="907"/>
      <c r="R1297" s="1008"/>
      <c r="S1297" s="884" t="s">
        <v>6795</v>
      </c>
      <c r="T1297" s="527" t="s">
        <v>7218</v>
      </c>
      <c r="U1297" s="539"/>
      <c r="V1297" s="527" t="s">
        <v>6794</v>
      </c>
      <c r="W1297" s="128"/>
      <c r="Y1297" s="531"/>
    </row>
    <row r="1298" spans="1:25" ht="18.75" customHeight="1" x14ac:dyDescent="0.25">
      <c r="A1298" s="20" t="s">
        <v>7145</v>
      </c>
      <c r="B1298" s="3"/>
      <c r="C1298" s="3" t="s">
        <v>6886</v>
      </c>
      <c r="D1298" s="3" t="s">
        <v>137</v>
      </c>
      <c r="E1298" s="1159" t="s">
        <v>138</v>
      </c>
      <c r="F1298" s="714">
        <v>45497</v>
      </c>
      <c r="G1298" s="715">
        <v>0.69652777777777775</v>
      </c>
      <c r="H1298" s="714">
        <v>45507</v>
      </c>
      <c r="I1298" s="715">
        <v>0.4375</v>
      </c>
      <c r="J1298" s="733" t="s">
        <v>7217</v>
      </c>
      <c r="K1298" s="21">
        <v>27772</v>
      </c>
      <c r="L1298" s="721" t="s">
        <v>6593</v>
      </c>
      <c r="M1298" s="21">
        <v>38859</v>
      </c>
      <c r="N1298" s="925" t="s">
        <v>6594</v>
      </c>
      <c r="O1298" s="208">
        <v>42606</v>
      </c>
      <c r="P1298" s="889" t="s">
        <v>7144</v>
      </c>
      <c r="Q1298" s="907"/>
      <c r="R1298" s="1008"/>
      <c r="S1298" s="884" t="s">
        <v>6795</v>
      </c>
      <c r="T1298" s="527"/>
      <c r="U1298" s="539"/>
      <c r="V1298" s="527" t="s">
        <v>6794</v>
      </c>
      <c r="W1298" s="128"/>
      <c r="Y1298" s="531"/>
    </row>
    <row r="1299" spans="1:25" ht="18.75" customHeight="1" x14ac:dyDescent="0.25">
      <c r="A1299" s="1228">
        <v>4944</v>
      </c>
      <c r="B1299" s="3"/>
      <c r="C1299" s="3" t="s">
        <v>6886</v>
      </c>
      <c r="D1299" s="3" t="s">
        <v>137</v>
      </c>
      <c r="E1299" s="1159" t="s">
        <v>6615</v>
      </c>
      <c r="F1299" s="714">
        <v>45507</v>
      </c>
      <c r="G1299" s="715">
        <v>0.4375</v>
      </c>
      <c r="H1299" s="714">
        <v>45507</v>
      </c>
      <c r="I1299" s="715">
        <v>0.75</v>
      </c>
      <c r="J1299" s="733" t="s">
        <v>7215</v>
      </c>
      <c r="K1299" s="21">
        <v>27772</v>
      </c>
      <c r="L1299" s="721" t="s">
        <v>6593</v>
      </c>
      <c r="M1299" s="21">
        <v>38859</v>
      </c>
      <c r="N1299" s="925" t="s">
        <v>6594</v>
      </c>
      <c r="O1299" s="208">
        <v>42606</v>
      </c>
      <c r="P1299" s="889" t="s">
        <v>7144</v>
      </c>
      <c r="Q1299" s="907"/>
      <c r="R1299" s="1008"/>
      <c r="S1299" s="884" t="s">
        <v>6795</v>
      </c>
      <c r="T1299" s="527"/>
      <c r="U1299" s="539"/>
      <c r="V1299" s="527" t="s">
        <v>6794</v>
      </c>
      <c r="W1299" s="128"/>
      <c r="Y1299" s="531"/>
    </row>
    <row r="1300" spans="1:25" ht="18.75" customHeight="1" x14ac:dyDescent="0.25">
      <c r="A1300" s="1245">
        <v>6245</v>
      </c>
      <c r="B1300" s="3"/>
      <c r="C1300" s="3" t="s">
        <v>6886</v>
      </c>
      <c r="D1300" s="3" t="s">
        <v>35</v>
      </c>
      <c r="E1300" s="1159" t="s">
        <v>178</v>
      </c>
      <c r="F1300" s="714">
        <v>45466</v>
      </c>
      <c r="G1300" s="715">
        <v>0.69791666666666663</v>
      </c>
      <c r="H1300" s="714">
        <v>45497</v>
      </c>
      <c r="I1300" s="715">
        <v>0.69652777777777775</v>
      </c>
      <c r="J1300" s="733" t="s">
        <v>7216</v>
      </c>
      <c r="K1300" s="21">
        <v>27772</v>
      </c>
      <c r="L1300" s="721" t="s">
        <v>6593</v>
      </c>
      <c r="M1300" s="21">
        <v>38859</v>
      </c>
      <c r="N1300" s="925" t="s">
        <v>6594</v>
      </c>
      <c r="O1300" s="208">
        <v>42606</v>
      </c>
      <c r="P1300" s="889" t="s">
        <v>7144</v>
      </c>
      <c r="Q1300" s="907"/>
      <c r="R1300" s="1008"/>
      <c r="S1300" s="884" t="s">
        <v>6795</v>
      </c>
      <c r="T1300" s="527"/>
      <c r="U1300" s="539"/>
      <c r="V1300" s="527" t="s">
        <v>6794</v>
      </c>
      <c r="W1300" s="128"/>
      <c r="Y1300" s="531"/>
    </row>
    <row r="1301" spans="1:25" ht="18.75" customHeight="1" x14ac:dyDescent="0.25">
      <c r="A1301" s="1245">
        <v>5900</v>
      </c>
      <c r="B1301" s="3"/>
      <c r="C1301" s="3" t="s">
        <v>6886</v>
      </c>
      <c r="D1301" s="3" t="s">
        <v>137</v>
      </c>
      <c r="E1301" s="1159" t="s">
        <v>6592</v>
      </c>
      <c r="F1301" s="714">
        <v>45445</v>
      </c>
      <c r="G1301" s="715">
        <v>0.66388888888888886</v>
      </c>
      <c r="H1301" s="714">
        <v>45461</v>
      </c>
      <c r="I1301" s="715">
        <v>0.39583333333333331</v>
      </c>
      <c r="J1301" s="733" t="s">
        <v>154</v>
      </c>
      <c r="K1301" s="21">
        <v>27772</v>
      </c>
      <c r="L1301" s="721" t="s">
        <v>6593</v>
      </c>
      <c r="M1301" s="21">
        <v>38859</v>
      </c>
      <c r="N1301" s="925" t="s">
        <v>6594</v>
      </c>
      <c r="O1301" s="208">
        <v>42606</v>
      </c>
      <c r="P1301" s="889" t="s">
        <v>6717</v>
      </c>
      <c r="Q1301" s="1041" t="s">
        <v>6718</v>
      </c>
      <c r="R1301" s="1008"/>
      <c r="S1301" s="884"/>
      <c r="T1301" s="527"/>
      <c r="U1301" s="539"/>
      <c r="V1301" s="527"/>
      <c r="W1301" s="128"/>
      <c r="Y1301" s="531"/>
    </row>
    <row r="1302" spans="1:25" ht="24.75" customHeight="1" x14ac:dyDescent="0.3">
      <c r="A1302" s="1267">
        <v>5038</v>
      </c>
      <c r="B1302" s="754"/>
      <c r="C1302" s="4" t="s">
        <v>7944</v>
      </c>
      <c r="D1302" s="186" t="s">
        <v>137</v>
      </c>
      <c r="E1302" s="1161" t="s">
        <v>5458</v>
      </c>
      <c r="F1302" s="710">
        <v>45527</v>
      </c>
      <c r="G1302" s="711">
        <v>0.45833333333333331</v>
      </c>
      <c r="H1302" s="710">
        <v>45534</v>
      </c>
      <c r="I1302" s="711">
        <v>0.45833333333333331</v>
      </c>
      <c r="J1302" s="730" t="s">
        <v>85</v>
      </c>
      <c r="K1302" s="725">
        <v>31035</v>
      </c>
      <c r="L1302" s="929" t="s">
        <v>1621</v>
      </c>
      <c r="M1302" s="19">
        <v>41809</v>
      </c>
      <c r="N1302" s="931" t="s">
        <v>1622</v>
      </c>
      <c r="O1302" s="932">
        <v>44250</v>
      </c>
      <c r="P1302" s="892" t="s">
        <v>7945</v>
      </c>
      <c r="Q1302" s="196"/>
      <c r="R1302" s="1002"/>
      <c r="S1302" s="196"/>
      <c r="T1302" s="533"/>
      <c r="U1302" s="614" t="s">
        <v>458</v>
      </c>
      <c r="Y1302" s="531"/>
    </row>
    <row r="1303" spans="1:25" ht="21.75" hidden="1" customHeight="1" x14ac:dyDescent="0.25">
      <c r="A1303" s="1227">
        <v>4927</v>
      </c>
      <c r="B1303" s="735"/>
      <c r="C1303" s="707" t="s">
        <v>4973</v>
      </c>
      <c r="D1303" s="707" t="s">
        <v>4688</v>
      </c>
      <c r="E1303" s="1157" t="s">
        <v>4366</v>
      </c>
      <c r="F1303" s="708">
        <v>45501</v>
      </c>
      <c r="G1303" s="709">
        <v>0.32291666666666669</v>
      </c>
      <c r="H1303" s="708">
        <v>45522</v>
      </c>
      <c r="I1303" s="709">
        <v>0.32291666666666669</v>
      </c>
      <c r="J1303" s="1224" t="s">
        <v>49</v>
      </c>
      <c r="K1303" s="741">
        <v>32168</v>
      </c>
      <c r="L1303" s="775" t="s">
        <v>4974</v>
      </c>
      <c r="M1303" s="741"/>
      <c r="N1303" s="933">
        <v>7396867004</v>
      </c>
      <c r="O1303" s="930">
        <v>44141</v>
      </c>
      <c r="P1303" s="902" t="s">
        <v>3009</v>
      </c>
      <c r="Q1303" s="1225">
        <v>150</v>
      </c>
      <c r="R1303" s="1006"/>
      <c r="S1303" s="881"/>
      <c r="T1303" s="541" t="s">
        <v>1419</v>
      </c>
      <c r="U1303" s="593" t="s">
        <v>4975</v>
      </c>
      <c r="V1303" s="592" t="s">
        <v>6124</v>
      </c>
      <c r="W1303" s="594"/>
      <c r="Y1303" s="531"/>
    </row>
    <row r="1304" spans="1:25" ht="18.75" hidden="1" customHeight="1" x14ac:dyDescent="0.25">
      <c r="A1304" s="707">
        <v>4645</v>
      </c>
      <c r="B1304" s="735"/>
      <c r="C1304" s="707" t="s">
        <v>4973</v>
      </c>
      <c r="D1304" s="707" t="s">
        <v>35</v>
      </c>
      <c r="E1304" s="1157" t="s">
        <v>112</v>
      </c>
      <c r="F1304" s="708">
        <v>45403</v>
      </c>
      <c r="G1304" s="709">
        <v>0.75</v>
      </c>
      <c r="H1304" s="708">
        <v>45409</v>
      </c>
      <c r="I1304" s="709">
        <v>0.84722222222222221</v>
      </c>
      <c r="J1304" s="751" t="s">
        <v>934</v>
      </c>
      <c r="K1304" s="741">
        <v>32168</v>
      </c>
      <c r="L1304" s="775" t="s">
        <v>4974</v>
      </c>
      <c r="M1304" s="741"/>
      <c r="N1304" s="933">
        <v>7396867004</v>
      </c>
      <c r="O1304" s="930">
        <v>44141</v>
      </c>
      <c r="P1304" s="902" t="s">
        <v>6129</v>
      </c>
      <c r="Q1304" s="881"/>
      <c r="R1304" s="1037"/>
      <c r="S1304" s="881"/>
      <c r="T1304" s="541" t="s">
        <v>1419</v>
      </c>
      <c r="U1304" s="593" t="s">
        <v>4975</v>
      </c>
      <c r="V1304" s="592" t="s">
        <v>6124</v>
      </c>
      <c r="W1304" s="594"/>
      <c r="Y1304" s="531"/>
    </row>
    <row r="1305" spans="1:25" ht="18.75" hidden="1" customHeight="1" x14ac:dyDescent="0.25">
      <c r="A1305" s="707">
        <v>4642</v>
      </c>
      <c r="B1305" s="735"/>
      <c r="C1305" s="707" t="s">
        <v>4973</v>
      </c>
      <c r="D1305" s="707" t="s">
        <v>4053</v>
      </c>
      <c r="E1305" s="1157" t="s">
        <v>3852</v>
      </c>
      <c r="F1305" s="708">
        <v>45403</v>
      </c>
      <c r="G1305" s="709">
        <v>0.29166666666666669</v>
      </c>
      <c r="H1305" s="708">
        <v>45403</v>
      </c>
      <c r="I1305" s="709">
        <v>0.75</v>
      </c>
      <c r="J1305" s="751" t="s">
        <v>992</v>
      </c>
      <c r="K1305" s="741">
        <v>32168</v>
      </c>
      <c r="L1305" s="775" t="s">
        <v>4974</v>
      </c>
      <c r="M1305" s="741"/>
      <c r="N1305" s="933">
        <v>7396867004</v>
      </c>
      <c r="O1305" s="930">
        <v>44141</v>
      </c>
      <c r="P1305" s="902"/>
      <c r="Q1305" s="881"/>
      <c r="R1305" s="1037"/>
      <c r="S1305" s="881"/>
      <c r="T1305" s="541" t="s">
        <v>6126</v>
      </c>
      <c r="U1305" s="593" t="s">
        <v>4975</v>
      </c>
      <c r="V1305" s="592" t="s">
        <v>6124</v>
      </c>
      <c r="W1305" s="594"/>
      <c r="Y1305" s="546"/>
    </row>
    <row r="1306" spans="1:25" s="546" customFormat="1" ht="18.75" hidden="1" customHeight="1" x14ac:dyDescent="0.25">
      <c r="A1306" s="707">
        <v>3930</v>
      </c>
      <c r="B1306" s="735"/>
      <c r="C1306" s="707" t="s">
        <v>4973</v>
      </c>
      <c r="D1306" s="707" t="s">
        <v>35</v>
      </c>
      <c r="E1306" s="1157" t="s">
        <v>171</v>
      </c>
      <c r="F1306" s="708">
        <v>45285</v>
      </c>
      <c r="G1306" s="709">
        <v>0.81944444444444453</v>
      </c>
      <c r="H1306" s="708">
        <v>45290</v>
      </c>
      <c r="I1306" s="709">
        <v>0.81944444444444453</v>
      </c>
      <c r="J1306" s="751" t="s">
        <v>336</v>
      </c>
      <c r="K1306" s="741">
        <v>32168</v>
      </c>
      <c r="L1306" s="775" t="s">
        <v>4974</v>
      </c>
      <c r="M1306" s="741"/>
      <c r="N1306" s="933">
        <v>7396867004</v>
      </c>
      <c r="O1306" s="930">
        <v>44141</v>
      </c>
      <c r="P1306" s="902" t="s">
        <v>4854</v>
      </c>
      <c r="Q1306" s="881"/>
      <c r="R1306" s="1037"/>
      <c r="S1306" s="881"/>
      <c r="T1306" s="541"/>
      <c r="U1306" s="593" t="s">
        <v>4975</v>
      </c>
      <c r="V1306" s="592"/>
      <c r="W1306" s="594"/>
    </row>
    <row r="1307" spans="1:25" ht="18.75" customHeight="1" x14ac:dyDescent="0.25">
      <c r="A1307" s="20">
        <v>2963</v>
      </c>
      <c r="B1307" s="20"/>
      <c r="C1307" s="20" t="s">
        <v>530</v>
      </c>
      <c r="D1307" s="20" t="s">
        <v>22</v>
      </c>
      <c r="E1307" s="1156" t="s">
        <v>161</v>
      </c>
      <c r="F1307" s="21">
        <v>45122</v>
      </c>
      <c r="G1307" s="729">
        <v>0.45833333333333331</v>
      </c>
      <c r="H1307" s="710">
        <v>45136</v>
      </c>
      <c r="I1307" s="711">
        <v>0.41666666666666669</v>
      </c>
      <c r="J1307" s="730" t="s">
        <v>78</v>
      </c>
      <c r="K1307" s="19">
        <v>32168</v>
      </c>
      <c r="L1307" s="921"/>
      <c r="N1307" s="921" t="s">
        <v>531</v>
      </c>
      <c r="O1307" s="209">
        <v>44141</v>
      </c>
      <c r="P1307" s="892" t="s">
        <v>533</v>
      </c>
      <c r="Q1307" s="884"/>
      <c r="R1307" s="1011"/>
      <c r="S1307" s="908"/>
      <c r="T1307" s="550"/>
      <c r="U1307" s="564"/>
      <c r="V1307" s="550" t="s">
        <v>532</v>
      </c>
      <c r="Y1307" s="531"/>
    </row>
    <row r="1308" spans="1:25" ht="18.75" customHeight="1" x14ac:dyDescent="0.25">
      <c r="A1308" s="186">
        <v>5754</v>
      </c>
      <c r="B1308" s="186">
        <v>58862740</v>
      </c>
      <c r="C1308" s="186" t="s">
        <v>5758</v>
      </c>
      <c r="D1308" s="186" t="s">
        <v>35</v>
      </c>
      <c r="E1308" s="1156" t="s">
        <v>48</v>
      </c>
      <c r="F1308" s="710">
        <v>45618</v>
      </c>
      <c r="G1308" s="711">
        <v>0.54166666666666663</v>
      </c>
      <c r="H1308" s="710">
        <v>45621</v>
      </c>
      <c r="I1308" s="711">
        <v>0.44791666666666669</v>
      </c>
      <c r="J1308" s="728" t="s">
        <v>449</v>
      </c>
      <c r="K1308" s="710">
        <v>33225</v>
      </c>
      <c r="L1308" s="929" t="s">
        <v>5759</v>
      </c>
      <c r="M1308" s="21">
        <v>41708</v>
      </c>
      <c r="N1308" s="926" t="s">
        <v>5760</v>
      </c>
      <c r="O1308" s="927">
        <v>40658</v>
      </c>
      <c r="P1308" s="1216"/>
      <c r="Q1308" s="579"/>
      <c r="R1308" s="1008"/>
      <c r="S1308" s="884"/>
      <c r="T1308" s="527"/>
      <c r="U1308" s="558"/>
      <c r="V1308" s="544"/>
      <c r="W1308" s="128"/>
      <c r="Y1308" s="531"/>
    </row>
    <row r="1309" spans="1:25" ht="18.75" customHeight="1" x14ac:dyDescent="0.25">
      <c r="A1309" s="186">
        <v>5637</v>
      </c>
      <c r="B1309" s="186">
        <v>58862740</v>
      </c>
      <c r="C1309" s="186" t="s">
        <v>5758</v>
      </c>
      <c r="D1309" s="186" t="s">
        <v>35</v>
      </c>
      <c r="E1309" s="1156" t="s">
        <v>48</v>
      </c>
      <c r="F1309" s="710">
        <v>45604</v>
      </c>
      <c r="G1309" s="711">
        <v>0.5</v>
      </c>
      <c r="H1309" s="710">
        <v>45607</v>
      </c>
      <c r="I1309" s="711">
        <v>0.43402777777777773</v>
      </c>
      <c r="J1309" s="728" t="s">
        <v>449</v>
      </c>
      <c r="K1309" s="710">
        <v>33225</v>
      </c>
      <c r="L1309" s="929" t="s">
        <v>5759</v>
      </c>
      <c r="M1309" s="21">
        <v>41708</v>
      </c>
      <c r="N1309" s="926" t="s">
        <v>5760</v>
      </c>
      <c r="O1309" s="927">
        <v>40658</v>
      </c>
      <c r="P1309" s="1354">
        <v>240</v>
      </c>
      <c r="Q1309" s="1007"/>
      <c r="R1309" s="1008"/>
      <c r="S1309" s="884"/>
      <c r="T1309" s="527"/>
      <c r="U1309" s="558"/>
      <c r="V1309" s="544"/>
      <c r="W1309" s="128"/>
      <c r="Y1309" s="546"/>
    </row>
    <row r="1310" spans="1:25" ht="18.75" customHeight="1" x14ac:dyDescent="0.25">
      <c r="A1310" s="1267">
        <v>5272</v>
      </c>
      <c r="B1310" s="186">
        <v>58862740</v>
      </c>
      <c r="C1310" s="186" t="s">
        <v>5758</v>
      </c>
      <c r="D1310" s="186" t="s">
        <v>35</v>
      </c>
      <c r="E1310" s="1156" t="s">
        <v>48</v>
      </c>
      <c r="F1310" s="710">
        <v>45555</v>
      </c>
      <c r="G1310" s="711">
        <v>0.56736111111111109</v>
      </c>
      <c r="H1310" s="710">
        <v>45558</v>
      </c>
      <c r="I1310" s="711">
        <v>0.56736111111111109</v>
      </c>
      <c r="J1310" s="728" t="s">
        <v>449</v>
      </c>
      <c r="K1310" s="710">
        <v>33225</v>
      </c>
      <c r="L1310" s="929" t="s">
        <v>5759</v>
      </c>
      <c r="M1310" s="21">
        <v>41708</v>
      </c>
      <c r="N1310" s="926" t="s">
        <v>5760</v>
      </c>
      <c r="O1310" s="927">
        <v>40658</v>
      </c>
      <c r="P1310" s="892" t="s">
        <v>7606</v>
      </c>
      <c r="Q1310" s="884"/>
      <c r="R1310" s="1008"/>
      <c r="S1310" s="884"/>
      <c r="T1310" s="527"/>
      <c r="U1310" s="558"/>
      <c r="V1310" s="544"/>
      <c r="W1310" s="128"/>
      <c r="Y1310" s="546"/>
    </row>
    <row r="1311" spans="1:25" ht="30" customHeight="1" x14ac:dyDescent="0.25">
      <c r="A1311" s="1267">
        <v>4866</v>
      </c>
      <c r="B1311" s="186">
        <v>58862740</v>
      </c>
      <c r="C1311" s="186" t="s">
        <v>5758</v>
      </c>
      <c r="D1311" s="186" t="s">
        <v>35</v>
      </c>
      <c r="E1311" s="1156" t="s">
        <v>48</v>
      </c>
      <c r="F1311" s="710">
        <v>45471</v>
      </c>
      <c r="G1311" s="711">
        <v>0.5</v>
      </c>
      <c r="H1311" s="710">
        <v>45473</v>
      </c>
      <c r="I1311" s="711">
        <v>0.5</v>
      </c>
      <c r="J1311" s="728" t="s">
        <v>449</v>
      </c>
      <c r="K1311" s="710">
        <v>33225</v>
      </c>
      <c r="L1311" s="929" t="s">
        <v>5759</v>
      </c>
      <c r="M1311" s="21">
        <v>41708</v>
      </c>
      <c r="N1311" s="926" t="s">
        <v>5760</v>
      </c>
      <c r="O1311" s="927">
        <v>40658</v>
      </c>
      <c r="P1311" s="1038" t="s">
        <v>6726</v>
      </c>
      <c r="Q1311" s="884" t="s">
        <v>6450</v>
      </c>
      <c r="R1311" s="1008"/>
      <c r="S1311" s="884"/>
      <c r="T1311" s="527"/>
      <c r="U1311" s="558"/>
      <c r="V1311" s="544"/>
      <c r="W1311" s="128"/>
      <c r="Y1311" s="546"/>
    </row>
    <row r="1312" spans="1:25" ht="30" customHeight="1" x14ac:dyDescent="0.25">
      <c r="A1312" s="186">
        <v>4040</v>
      </c>
      <c r="B1312" s="186">
        <v>58862740</v>
      </c>
      <c r="C1312" s="186" t="s">
        <v>5758</v>
      </c>
      <c r="D1312" s="186" t="s">
        <v>35</v>
      </c>
      <c r="E1312" s="1156" t="s">
        <v>48</v>
      </c>
      <c r="F1312" s="710">
        <v>45471</v>
      </c>
      <c r="G1312" s="711">
        <v>0.5</v>
      </c>
      <c r="H1312" s="710">
        <v>45473</v>
      </c>
      <c r="I1312" s="711">
        <v>0.5</v>
      </c>
      <c r="J1312" s="728" t="s">
        <v>449</v>
      </c>
      <c r="K1312" s="710">
        <v>33225</v>
      </c>
      <c r="L1312" s="929" t="s">
        <v>5759</v>
      </c>
      <c r="M1312" s="21">
        <v>41708</v>
      </c>
      <c r="N1312" s="926" t="s">
        <v>5760</v>
      </c>
      <c r="O1312" s="927">
        <v>40658</v>
      </c>
      <c r="P1312" s="1038" t="s">
        <v>6726</v>
      </c>
      <c r="Q1312" s="884" t="s">
        <v>6450</v>
      </c>
      <c r="R1312" s="1008"/>
      <c r="S1312" s="884"/>
      <c r="T1312" s="527"/>
      <c r="U1312" s="545" t="s">
        <v>5761</v>
      </c>
      <c r="V1312" s="550"/>
      <c r="Y1312" s="546"/>
    </row>
    <row r="1313" spans="1:25" ht="45" customHeight="1" x14ac:dyDescent="0.25">
      <c r="A1313" s="186">
        <v>5868</v>
      </c>
      <c r="B1313" s="186">
        <v>58862740</v>
      </c>
      <c r="C1313" s="186" t="s">
        <v>5758</v>
      </c>
      <c r="D1313" s="186" t="s">
        <v>35</v>
      </c>
      <c r="E1313" s="1156" t="s">
        <v>48</v>
      </c>
      <c r="F1313" s="710">
        <v>45429</v>
      </c>
      <c r="G1313" s="711">
        <v>0.56944444444444442</v>
      </c>
      <c r="H1313" s="710">
        <v>45431</v>
      </c>
      <c r="I1313" s="711">
        <v>0.85416666666666663</v>
      </c>
      <c r="J1313" s="728" t="s">
        <v>449</v>
      </c>
      <c r="K1313" s="710">
        <v>33225</v>
      </c>
      <c r="L1313" s="929" t="s">
        <v>5759</v>
      </c>
      <c r="M1313" s="21">
        <v>41708</v>
      </c>
      <c r="N1313" s="926" t="s">
        <v>5760</v>
      </c>
      <c r="O1313" s="927">
        <v>40658</v>
      </c>
      <c r="P1313" s="892" t="s">
        <v>6421</v>
      </c>
      <c r="Q1313" s="884" t="s">
        <v>6450</v>
      </c>
      <c r="R1313" s="1011"/>
      <c r="S1313" s="884"/>
      <c r="T1313" s="527">
        <v>125767</v>
      </c>
      <c r="U1313" s="545" t="s">
        <v>5761</v>
      </c>
      <c r="V1313" s="550" t="s">
        <v>4031</v>
      </c>
      <c r="Y1313" s="531"/>
    </row>
    <row r="1314" spans="1:25" ht="24.75" customHeight="1" x14ac:dyDescent="0.25">
      <c r="A1314" s="186">
        <v>4471</v>
      </c>
      <c r="B1314" s="186">
        <v>58862740</v>
      </c>
      <c r="C1314" s="186" t="s">
        <v>5758</v>
      </c>
      <c r="D1314" s="186" t="s">
        <v>35</v>
      </c>
      <c r="E1314" s="1156" t="s">
        <v>570</v>
      </c>
      <c r="F1314" s="710">
        <v>45380</v>
      </c>
      <c r="G1314" s="711">
        <v>0.5</v>
      </c>
      <c r="H1314" s="710">
        <v>45383</v>
      </c>
      <c r="I1314" s="711">
        <v>0.58333333333333337</v>
      </c>
      <c r="J1314" s="728" t="s">
        <v>449</v>
      </c>
      <c r="K1314" s="710">
        <v>33225</v>
      </c>
      <c r="L1314" s="929" t="s">
        <v>5759</v>
      </c>
      <c r="M1314" s="21">
        <v>41708</v>
      </c>
      <c r="N1314" s="926" t="s">
        <v>5760</v>
      </c>
      <c r="O1314" s="927">
        <v>40658</v>
      </c>
      <c r="P1314" s="892" t="s">
        <v>4841</v>
      </c>
      <c r="Q1314" s="884"/>
      <c r="R1314" s="1011"/>
      <c r="S1314" s="884"/>
      <c r="T1314" s="527"/>
      <c r="U1314" s="545" t="s">
        <v>5761</v>
      </c>
      <c r="V1314" s="550"/>
      <c r="Y1314" s="546"/>
    </row>
    <row r="1315" spans="1:25" ht="31.5" customHeight="1" x14ac:dyDescent="0.25">
      <c r="A1315" s="186">
        <v>4342</v>
      </c>
      <c r="B1315" s="186">
        <v>58862740</v>
      </c>
      <c r="C1315" s="186" t="s">
        <v>5758</v>
      </c>
      <c r="D1315" s="186" t="s">
        <v>35</v>
      </c>
      <c r="E1315" s="1156" t="s">
        <v>570</v>
      </c>
      <c r="F1315" s="725">
        <v>45366</v>
      </c>
      <c r="G1315" s="720">
        <v>0.5625</v>
      </c>
      <c r="H1315" s="725">
        <v>45369</v>
      </c>
      <c r="I1315" s="720">
        <v>0.5625</v>
      </c>
      <c r="J1315" s="728" t="s">
        <v>449</v>
      </c>
      <c r="K1315" s="710">
        <v>33225</v>
      </c>
      <c r="L1315" s="929" t="s">
        <v>5759</v>
      </c>
      <c r="M1315" s="21">
        <v>41708</v>
      </c>
      <c r="N1315" s="926" t="s">
        <v>5760</v>
      </c>
      <c r="O1315" s="927">
        <v>40658</v>
      </c>
      <c r="P1315" s="892" t="s">
        <v>4841</v>
      </c>
      <c r="Q1315" s="884"/>
      <c r="R1315" s="1011"/>
      <c r="S1315" s="884"/>
      <c r="T1315" s="527">
        <v>128781</v>
      </c>
      <c r="U1315" s="545" t="s">
        <v>5761</v>
      </c>
      <c r="V1315" s="550"/>
      <c r="Y1315" s="546"/>
    </row>
    <row r="1316" spans="1:25" ht="18.75" customHeight="1" x14ac:dyDescent="0.25">
      <c r="A1316" s="1245">
        <v>4986</v>
      </c>
      <c r="B1316" s="186"/>
      <c r="C1316" s="724" t="s">
        <v>7271</v>
      </c>
      <c r="D1316" s="186" t="s">
        <v>152</v>
      </c>
      <c r="E1316" s="1156" t="s">
        <v>184</v>
      </c>
      <c r="F1316" s="710">
        <v>45510</v>
      </c>
      <c r="G1316" s="711">
        <v>0.71527777777777779</v>
      </c>
      <c r="H1316" s="710">
        <v>45536</v>
      </c>
      <c r="I1316" s="711">
        <v>0.71527777777777779</v>
      </c>
      <c r="J1316" s="728" t="s">
        <v>8165</v>
      </c>
      <c r="K1316" s="19">
        <v>32068</v>
      </c>
      <c r="L1316" s="921" t="s">
        <v>7272</v>
      </c>
      <c r="M1316" s="19">
        <v>40508</v>
      </c>
      <c r="N1316" s="921" t="s">
        <v>7273</v>
      </c>
      <c r="O1316" s="209">
        <v>38715</v>
      </c>
      <c r="P1316" s="889" t="s">
        <v>8166</v>
      </c>
      <c r="Q1316" s="907"/>
      <c r="R1316" s="1008"/>
      <c r="S1316" s="527" t="s">
        <v>73</v>
      </c>
      <c r="T1316" s="527"/>
      <c r="V1316" s="527"/>
    </row>
    <row r="1317" spans="1:25" s="546" customFormat="1" ht="18.75" hidden="1" customHeight="1" x14ac:dyDescent="0.25">
      <c r="A1317" s="820">
        <v>326</v>
      </c>
      <c r="B1317" s="820">
        <v>55058734</v>
      </c>
      <c r="C1317" s="820" t="s">
        <v>3733</v>
      </c>
      <c r="D1317" s="820" t="s">
        <v>35</v>
      </c>
      <c r="E1317" s="1158" t="s">
        <v>119</v>
      </c>
      <c r="F1317" s="867">
        <v>44446</v>
      </c>
      <c r="G1317" s="868">
        <v>0.79166666666666663</v>
      </c>
      <c r="H1317" s="867">
        <v>44447</v>
      </c>
      <c r="I1317" s="868">
        <v>0.54166666666666663</v>
      </c>
      <c r="J1317" s="730">
        <v>1</v>
      </c>
      <c r="K1317" s="796"/>
      <c r="L1317" s="820"/>
      <c r="M1317" s="19"/>
      <c r="N1317" s="924"/>
      <c r="O1317" s="208"/>
      <c r="P1317" s="1122"/>
      <c r="Q1317" s="1151"/>
      <c r="R1317" s="1152"/>
      <c r="S1317" s="1151"/>
      <c r="T1317" s="694"/>
      <c r="U1317" s="545"/>
      <c r="V1317" s="694"/>
      <c r="W1317" s="156"/>
    </row>
    <row r="1318" spans="1:25" s="546" customFormat="1" ht="18.75" customHeight="1" x14ac:dyDescent="0.25">
      <c r="A1318" s="1267">
        <v>5271</v>
      </c>
      <c r="B1318" s="186"/>
      <c r="C1318" s="186" t="s">
        <v>4010</v>
      </c>
      <c r="D1318" s="186" t="s">
        <v>4688</v>
      </c>
      <c r="E1318" s="1156" t="s">
        <v>5913</v>
      </c>
      <c r="F1318" s="710">
        <v>45556</v>
      </c>
      <c r="G1318" s="711">
        <v>0.375</v>
      </c>
      <c r="H1318" s="710">
        <v>45557</v>
      </c>
      <c r="I1318" s="711">
        <v>0.5</v>
      </c>
      <c r="J1318" s="728" t="s">
        <v>7685</v>
      </c>
      <c r="K1318" s="710">
        <v>27569</v>
      </c>
      <c r="L1318" s="734" t="s">
        <v>4011</v>
      </c>
      <c r="M1318" s="21"/>
      <c r="N1318" s="734" t="s">
        <v>4012</v>
      </c>
      <c r="O1318" s="920">
        <v>44413</v>
      </c>
      <c r="P1318" s="892" t="s">
        <v>7686</v>
      </c>
      <c r="Q1318" s="196"/>
      <c r="R1318" s="1017"/>
      <c r="S1318" s="580" t="s">
        <v>7687</v>
      </c>
      <c r="T1318" s="580" t="s">
        <v>7688</v>
      </c>
      <c r="U1318" s="545" t="s">
        <v>6341</v>
      </c>
      <c r="V1318" s="544"/>
      <c r="W1318" s="156"/>
    </row>
    <row r="1319" spans="1:25" ht="33.75" customHeight="1" x14ac:dyDescent="0.25">
      <c r="A1319" s="1267">
        <v>5192</v>
      </c>
      <c r="B1319" s="186"/>
      <c r="C1319" s="186" t="s">
        <v>4010</v>
      </c>
      <c r="D1319" s="186" t="s">
        <v>657</v>
      </c>
      <c r="E1319" s="1156" t="s">
        <v>871</v>
      </c>
      <c r="F1319" s="710">
        <v>45542</v>
      </c>
      <c r="G1319" s="711">
        <v>0.73263888888888884</v>
      </c>
      <c r="H1319" s="710">
        <v>45556</v>
      </c>
      <c r="I1319" s="711">
        <v>0.375</v>
      </c>
      <c r="J1319" s="730" t="s">
        <v>7697</v>
      </c>
      <c r="K1319" s="710">
        <v>27569</v>
      </c>
      <c r="L1319" s="734" t="s">
        <v>4011</v>
      </c>
      <c r="M1319" s="21"/>
      <c r="N1319" s="734" t="s">
        <v>4012</v>
      </c>
      <c r="O1319" s="920">
        <v>44413</v>
      </c>
      <c r="P1319" s="892" t="s">
        <v>7686</v>
      </c>
      <c r="Q1319" s="196"/>
      <c r="R1319" s="1017"/>
      <c r="S1319" s="196" t="s">
        <v>7687</v>
      </c>
      <c r="T1319" s="580" t="s">
        <v>7698</v>
      </c>
      <c r="U1319" s="545" t="s">
        <v>6341</v>
      </c>
      <c r="V1319" s="544"/>
      <c r="Y1319" s="531"/>
    </row>
    <row r="1320" spans="1:25" ht="30" customHeight="1" x14ac:dyDescent="0.25">
      <c r="A1320" s="1267">
        <v>5161</v>
      </c>
      <c r="B1320" s="186"/>
      <c r="C1320" s="186" t="s">
        <v>4010</v>
      </c>
      <c r="D1320" s="186" t="s">
        <v>412</v>
      </c>
      <c r="E1320" s="1156" t="s">
        <v>184</v>
      </c>
      <c r="F1320" s="710">
        <v>45538</v>
      </c>
      <c r="G1320" s="711">
        <v>0.44444444444444442</v>
      </c>
      <c r="H1320" s="710">
        <v>45542</v>
      </c>
      <c r="I1320" s="711">
        <v>0.73263888888888884</v>
      </c>
      <c r="J1320" s="728" t="s">
        <v>4114</v>
      </c>
      <c r="K1320" s="710">
        <v>27569</v>
      </c>
      <c r="L1320" s="734" t="s">
        <v>4011</v>
      </c>
      <c r="M1320" s="21"/>
      <c r="N1320" s="734" t="s">
        <v>4012</v>
      </c>
      <c r="O1320" s="920">
        <v>44413</v>
      </c>
      <c r="P1320" s="1201"/>
      <c r="Q1320" s="196"/>
      <c r="R1320" s="1017"/>
      <c r="S1320" s="196" t="s">
        <v>7687</v>
      </c>
      <c r="T1320" s="580" t="s">
        <v>7698</v>
      </c>
      <c r="U1320" s="545" t="s">
        <v>6341</v>
      </c>
      <c r="V1320" s="544"/>
    </row>
    <row r="1321" spans="1:25" ht="37.5" customHeight="1" x14ac:dyDescent="0.25">
      <c r="A1321" s="1267">
        <v>6178</v>
      </c>
      <c r="B1321" s="186"/>
      <c r="C1321" s="186" t="s">
        <v>4010</v>
      </c>
      <c r="D1321" s="186" t="s">
        <v>657</v>
      </c>
      <c r="E1321" s="1156" t="s">
        <v>871</v>
      </c>
      <c r="F1321" s="710">
        <v>45457</v>
      </c>
      <c r="G1321" s="711">
        <v>0.44444444444444442</v>
      </c>
      <c r="H1321" s="710">
        <v>45476</v>
      </c>
      <c r="I1321" s="711">
        <v>0.29166666666666669</v>
      </c>
      <c r="J1321" s="728" t="s">
        <v>70</v>
      </c>
      <c r="K1321" s="710">
        <v>27569</v>
      </c>
      <c r="L1321" s="734" t="s">
        <v>4011</v>
      </c>
      <c r="M1321" s="21"/>
      <c r="N1321" s="734" t="s">
        <v>4012</v>
      </c>
      <c r="O1321" s="920">
        <v>44413</v>
      </c>
      <c r="P1321" s="1038" t="s">
        <v>6906</v>
      </c>
      <c r="Q1321" s="196" t="s">
        <v>6689</v>
      </c>
      <c r="R1321" s="1017"/>
      <c r="S1321" s="196"/>
      <c r="T1321" s="580" t="s">
        <v>6688</v>
      </c>
      <c r="U1321" s="545" t="s">
        <v>5588</v>
      </c>
      <c r="V1321" s="544" t="s">
        <v>6905</v>
      </c>
      <c r="Y1321" s="531"/>
    </row>
    <row r="1322" spans="1:25" ht="31.5" customHeight="1" x14ac:dyDescent="0.25">
      <c r="A1322" s="186">
        <v>4614</v>
      </c>
      <c r="B1322" s="186"/>
      <c r="C1322" s="186" t="s">
        <v>4010</v>
      </c>
      <c r="D1322" s="186" t="s">
        <v>657</v>
      </c>
      <c r="E1322" s="1156" t="s">
        <v>871</v>
      </c>
      <c r="F1322" s="710">
        <v>45399</v>
      </c>
      <c r="G1322" s="711">
        <v>0.45833333333333331</v>
      </c>
      <c r="H1322" s="710">
        <v>45418</v>
      </c>
      <c r="I1322" s="711">
        <v>0.75</v>
      </c>
      <c r="J1322" s="728" t="s">
        <v>70</v>
      </c>
      <c r="K1322" s="710">
        <v>27569</v>
      </c>
      <c r="L1322" s="734" t="s">
        <v>4011</v>
      </c>
      <c r="M1322" s="21"/>
      <c r="N1322" s="734" t="s">
        <v>4012</v>
      </c>
      <c r="O1322" s="920">
        <v>44413</v>
      </c>
      <c r="P1322" s="892" t="s">
        <v>6333</v>
      </c>
      <c r="Q1322" s="196"/>
      <c r="R1322" s="1017"/>
      <c r="S1322" s="196"/>
      <c r="T1322" s="580" t="s">
        <v>6290</v>
      </c>
      <c r="U1322" s="545" t="s">
        <v>5588</v>
      </c>
      <c r="V1322" s="544" t="s">
        <v>6053</v>
      </c>
      <c r="Y1322" s="531"/>
    </row>
    <row r="1323" spans="1:25" ht="31.5" customHeight="1" x14ac:dyDescent="0.25">
      <c r="A1323" s="186">
        <v>4249</v>
      </c>
      <c r="B1323" s="186"/>
      <c r="C1323" s="186" t="s">
        <v>4010</v>
      </c>
      <c r="D1323" s="186" t="s">
        <v>83</v>
      </c>
      <c r="E1323" s="1156" t="s">
        <v>84</v>
      </c>
      <c r="F1323" s="710">
        <v>45349</v>
      </c>
      <c r="G1323" s="711">
        <v>0.66666666666666663</v>
      </c>
      <c r="H1323" s="710">
        <v>45359</v>
      </c>
      <c r="I1323" s="711">
        <v>0.70833333333333337</v>
      </c>
      <c r="J1323" s="728" t="s">
        <v>200</v>
      </c>
      <c r="K1323" s="710">
        <v>27569</v>
      </c>
      <c r="L1323" s="734" t="s">
        <v>4011</v>
      </c>
      <c r="M1323" s="21"/>
      <c r="N1323" s="734" t="s">
        <v>4012</v>
      </c>
      <c r="O1323" s="920">
        <v>44413</v>
      </c>
      <c r="P1323" s="892" t="s">
        <v>5634</v>
      </c>
      <c r="Q1323" s="196"/>
      <c r="R1323" s="1017"/>
      <c r="S1323" s="196"/>
      <c r="T1323" s="580" t="s">
        <v>4771</v>
      </c>
      <c r="U1323" s="545" t="s">
        <v>5588</v>
      </c>
      <c r="V1323" s="544" t="s">
        <v>5713</v>
      </c>
      <c r="Y1323" s="531"/>
    </row>
    <row r="1324" spans="1:25" ht="18.75" customHeight="1" x14ac:dyDescent="0.25">
      <c r="A1324" s="186">
        <v>3783</v>
      </c>
      <c r="B1324" s="186"/>
      <c r="C1324" s="186" t="s">
        <v>4010</v>
      </c>
      <c r="D1324" s="186" t="s">
        <v>83</v>
      </c>
      <c r="E1324" s="1156" t="s">
        <v>4381</v>
      </c>
      <c r="F1324" s="710">
        <v>45258</v>
      </c>
      <c r="G1324" s="711">
        <v>0.75</v>
      </c>
      <c r="H1324" s="710">
        <v>45283</v>
      </c>
      <c r="I1324" s="711">
        <v>0.375</v>
      </c>
      <c r="J1324" s="728" t="s">
        <v>799</v>
      </c>
      <c r="K1324" s="710">
        <v>27569</v>
      </c>
      <c r="L1324" s="734" t="s">
        <v>4011</v>
      </c>
      <c r="M1324" s="21"/>
      <c r="N1324" s="734" t="s">
        <v>4012</v>
      </c>
      <c r="O1324" s="920">
        <v>44413</v>
      </c>
      <c r="P1324" s="892" t="s">
        <v>4844</v>
      </c>
      <c r="Q1324" s="196"/>
      <c r="R1324" s="1002"/>
      <c r="S1324" s="196"/>
      <c r="T1324" s="580" t="s">
        <v>4771</v>
      </c>
      <c r="U1324" s="545" t="s">
        <v>4013</v>
      </c>
      <c r="V1324" s="544"/>
      <c r="Y1324" s="531"/>
    </row>
    <row r="1325" spans="1:25" ht="18.75" customHeight="1" x14ac:dyDescent="0.25">
      <c r="A1325" s="186">
        <v>3201</v>
      </c>
      <c r="B1325" s="186"/>
      <c r="C1325" s="186" t="s">
        <v>4010</v>
      </c>
      <c r="D1325" s="186" t="s">
        <v>35</v>
      </c>
      <c r="E1325" s="1156" t="s">
        <v>507</v>
      </c>
      <c r="F1325" s="710">
        <v>45170</v>
      </c>
      <c r="G1325" s="711">
        <v>0.77083333333333337</v>
      </c>
      <c r="H1325" s="710">
        <v>45184</v>
      </c>
      <c r="I1325" s="711">
        <v>0.77083333333333337</v>
      </c>
      <c r="J1325" s="728" t="s">
        <v>78</v>
      </c>
      <c r="K1325" s="710">
        <v>27569</v>
      </c>
      <c r="L1325" s="734" t="s">
        <v>4011</v>
      </c>
      <c r="M1325" s="21"/>
      <c r="N1325" s="734" t="s">
        <v>4012</v>
      </c>
      <c r="O1325" s="920">
        <v>44413</v>
      </c>
      <c r="P1325" s="892">
        <v>1400</v>
      </c>
      <c r="Q1325" s="196"/>
      <c r="R1325" s="1002"/>
      <c r="S1325" s="196">
        <v>25764</v>
      </c>
      <c r="T1325" s="580" t="s">
        <v>4618</v>
      </c>
      <c r="U1325" s="545" t="s">
        <v>4013</v>
      </c>
      <c r="V1325" s="544"/>
    </row>
    <row r="1326" spans="1:25" ht="30" customHeight="1" x14ac:dyDescent="0.25">
      <c r="A1326" s="186">
        <v>3423</v>
      </c>
      <c r="B1326" s="707"/>
      <c r="C1326" s="4" t="s">
        <v>4304</v>
      </c>
      <c r="D1326" s="4" t="s">
        <v>649</v>
      </c>
      <c r="E1326" s="1156" t="s">
        <v>1053</v>
      </c>
      <c r="F1326" s="710">
        <v>45209</v>
      </c>
      <c r="G1326" s="711">
        <v>0.375</v>
      </c>
      <c r="H1326" s="710">
        <v>45210</v>
      </c>
      <c r="I1326" s="711">
        <v>0.375</v>
      </c>
      <c r="J1326" s="713" t="s">
        <v>797</v>
      </c>
      <c r="K1326" s="710">
        <v>30583</v>
      </c>
      <c r="L1326" s="746" t="s">
        <v>4305</v>
      </c>
      <c r="M1326" s="708">
        <v>44789</v>
      </c>
      <c r="N1326" s="746" t="s">
        <v>4306</v>
      </c>
      <c r="O1326" s="919"/>
      <c r="P1326" s="904"/>
      <c r="Q1326" s="1087"/>
      <c r="R1326" s="1080"/>
      <c r="S1326" s="1035"/>
      <c r="T1326" s="616"/>
      <c r="U1326" s="576"/>
      <c r="V1326" s="575"/>
      <c r="W1326" s="577"/>
      <c r="Y1326" s="546"/>
    </row>
    <row r="1327" spans="1:25" ht="18.75" customHeight="1" x14ac:dyDescent="0.25">
      <c r="A1327" s="20">
        <v>2943</v>
      </c>
      <c r="B1327" s="3"/>
      <c r="C1327" s="3" t="s">
        <v>556</v>
      </c>
      <c r="D1327" s="3" t="s">
        <v>412</v>
      </c>
      <c r="E1327" s="1159" t="s">
        <v>243</v>
      </c>
      <c r="F1327" s="714">
        <v>45117</v>
      </c>
      <c r="G1327" s="715">
        <v>0.45833333333333331</v>
      </c>
      <c r="H1327" s="714">
        <v>45133</v>
      </c>
      <c r="I1327" s="715">
        <v>0.45833333333333331</v>
      </c>
      <c r="J1327" s="755" t="s">
        <v>154</v>
      </c>
      <c r="K1327" s="21">
        <v>25047</v>
      </c>
      <c r="L1327" s="939" t="s">
        <v>557</v>
      </c>
      <c r="M1327" s="714">
        <v>44323</v>
      </c>
      <c r="N1327" s="940" t="s">
        <v>558</v>
      </c>
      <c r="O1327" s="938">
        <v>43102</v>
      </c>
      <c r="P1327" s="889">
        <v>1920</v>
      </c>
      <c r="Q1327" s="1058"/>
      <c r="R1327" s="1063"/>
      <c r="S1327" s="1058"/>
      <c r="T1327" s="627"/>
      <c r="U1327" s="545" t="s">
        <v>559</v>
      </c>
      <c r="V1327" s="627"/>
      <c r="Y1327" s="531"/>
    </row>
    <row r="1328" spans="1:25" ht="18.75" customHeight="1" x14ac:dyDescent="0.25">
      <c r="A1328" s="4">
        <v>6727</v>
      </c>
      <c r="B1328" s="4"/>
      <c r="C1328" s="4" t="s">
        <v>8476</v>
      </c>
      <c r="D1328" s="4" t="s">
        <v>412</v>
      </c>
      <c r="E1328" s="1156" t="s">
        <v>184</v>
      </c>
      <c r="F1328" s="725">
        <v>45690</v>
      </c>
      <c r="G1328" s="720">
        <v>0.75</v>
      </c>
      <c r="H1328" s="725">
        <v>45696</v>
      </c>
      <c r="I1328" s="720">
        <v>0.75</v>
      </c>
      <c r="J1328" s="712" t="s">
        <v>864</v>
      </c>
      <c r="K1328" s="725">
        <v>25047</v>
      </c>
      <c r="L1328" s="929" t="s">
        <v>557</v>
      </c>
      <c r="M1328" s="19">
        <v>44323</v>
      </c>
      <c r="N1328" s="931" t="s">
        <v>558</v>
      </c>
      <c r="O1328" s="932">
        <v>43102</v>
      </c>
      <c r="P1328" s="1201"/>
      <c r="R1328" s="1424"/>
      <c r="S1328" s="1425"/>
      <c r="T1328" s="1426"/>
      <c r="U1328" s="545" t="s">
        <v>378</v>
      </c>
      <c r="W1328" s="599"/>
      <c r="Y1328" s="531"/>
    </row>
    <row r="1329" spans="1:25" ht="18.75" customHeight="1" x14ac:dyDescent="0.25">
      <c r="A1329" s="707">
        <v>5527</v>
      </c>
      <c r="B1329" s="707">
        <v>40091241</v>
      </c>
      <c r="C1329" s="786" t="s">
        <v>7441</v>
      </c>
      <c r="D1329" s="735" t="s">
        <v>412</v>
      </c>
      <c r="E1329" s="1156" t="s">
        <v>153</v>
      </c>
      <c r="F1329" s="741">
        <v>45579</v>
      </c>
      <c r="G1329" s="740">
        <v>0.77777777777777779</v>
      </c>
      <c r="H1329" s="741">
        <v>45589</v>
      </c>
      <c r="I1329" s="740">
        <v>0.75</v>
      </c>
      <c r="J1329" s="732" t="s">
        <v>2346</v>
      </c>
      <c r="K1329" s="741">
        <v>31337</v>
      </c>
      <c r="L1329" s="929" t="s">
        <v>7442</v>
      </c>
      <c r="M1329" s="741">
        <v>45247</v>
      </c>
      <c r="N1329" s="933" t="s">
        <v>7443</v>
      </c>
      <c r="O1329" s="930">
        <v>39046</v>
      </c>
      <c r="P1329" s="902" t="s">
        <v>7558</v>
      </c>
      <c r="Q1329" s="905"/>
      <c r="R1329" s="1006"/>
      <c r="S1329" s="896" t="s">
        <v>7444</v>
      </c>
      <c r="T1329" s="584"/>
      <c r="U1329" s="593" t="s">
        <v>7445</v>
      </c>
      <c r="V1329" s="592"/>
      <c r="W1329" s="594"/>
      <c r="Y1329" s="531"/>
    </row>
    <row r="1330" spans="1:25" s="546" customFormat="1" ht="30" customHeight="1" x14ac:dyDescent="0.25">
      <c r="A1330" s="707">
        <v>2642</v>
      </c>
      <c r="B1330" s="707">
        <v>25610889</v>
      </c>
      <c r="C1330" s="707" t="s">
        <v>680</v>
      </c>
      <c r="D1330" s="707" t="s">
        <v>412</v>
      </c>
      <c r="E1330" s="1157" t="s">
        <v>184</v>
      </c>
      <c r="F1330" s="708">
        <v>45087</v>
      </c>
      <c r="G1330" s="709">
        <v>0.45833333333333331</v>
      </c>
      <c r="H1330" s="708">
        <v>45123</v>
      </c>
      <c r="I1330" s="709">
        <v>0.70833333333333337</v>
      </c>
      <c r="J1330" s="732" t="s">
        <v>681</v>
      </c>
      <c r="K1330" s="708">
        <v>32792</v>
      </c>
      <c r="L1330" s="929" t="s">
        <v>682</v>
      </c>
      <c r="M1330" s="708">
        <v>43363</v>
      </c>
      <c r="N1330" s="918" t="s">
        <v>683</v>
      </c>
      <c r="O1330" s="919">
        <v>44120</v>
      </c>
      <c r="P1330" s="902" t="s">
        <v>687</v>
      </c>
      <c r="Q1330" s="905" t="s">
        <v>686</v>
      </c>
      <c r="R1330" s="1006"/>
      <c r="S1330" s="881">
        <v>37900</v>
      </c>
      <c r="T1330" s="637" t="s">
        <v>685</v>
      </c>
      <c r="U1330" s="642" t="s">
        <v>688</v>
      </c>
      <c r="V1330" s="575" t="s">
        <v>684</v>
      </c>
      <c r="W1330" s="577"/>
    </row>
    <row r="1331" spans="1:25" ht="18.75" customHeight="1" x14ac:dyDescent="0.25">
      <c r="A1331" s="186">
        <v>2941</v>
      </c>
      <c r="B1331" s="186">
        <v>23241995</v>
      </c>
      <c r="C1331" s="186" t="s">
        <v>586</v>
      </c>
      <c r="D1331" s="186" t="s">
        <v>35</v>
      </c>
      <c r="E1331" s="1156" t="s">
        <v>570</v>
      </c>
      <c r="F1331" s="710">
        <v>45116</v>
      </c>
      <c r="G1331" s="711">
        <v>0.54166666666666663</v>
      </c>
      <c r="H1331" s="710">
        <v>45131</v>
      </c>
      <c r="I1331" s="711">
        <v>0.70833333333333337</v>
      </c>
      <c r="J1331" s="728" t="s">
        <v>587</v>
      </c>
      <c r="K1331" s="725">
        <v>35080</v>
      </c>
      <c r="L1331" s="929" t="s">
        <v>588</v>
      </c>
      <c r="M1331" s="19">
        <v>44813</v>
      </c>
      <c r="N1331" s="929" t="s">
        <v>589</v>
      </c>
      <c r="O1331" s="932">
        <v>41194</v>
      </c>
      <c r="P1331" s="902">
        <v>2520</v>
      </c>
      <c r="Q1331" s="1018" t="s">
        <v>591</v>
      </c>
      <c r="T1331" s="599"/>
      <c r="U1331" s="545" t="s">
        <v>592</v>
      </c>
      <c r="V1331" s="555" t="s">
        <v>590</v>
      </c>
      <c r="Y1331" s="531"/>
    </row>
    <row r="1332" spans="1:25" ht="18.75" customHeight="1" x14ac:dyDescent="0.25">
      <c r="A1332" s="4">
        <v>2895</v>
      </c>
      <c r="B1332" s="4">
        <v>23241995</v>
      </c>
      <c r="C1332" s="186" t="s">
        <v>586</v>
      </c>
      <c r="D1332" s="186" t="s">
        <v>235</v>
      </c>
      <c r="E1332" s="1156" t="s">
        <v>370</v>
      </c>
      <c r="F1332" s="725">
        <v>45111</v>
      </c>
      <c r="G1332" s="720">
        <v>0.57638888888888895</v>
      </c>
      <c r="H1332" s="725">
        <v>45116</v>
      </c>
      <c r="I1332" s="720">
        <v>0.54166666666666663</v>
      </c>
      <c r="J1332" s="728" t="s">
        <v>747</v>
      </c>
      <c r="K1332" s="725">
        <v>35080</v>
      </c>
      <c r="L1332" s="929" t="s">
        <v>588</v>
      </c>
      <c r="M1332" s="19">
        <v>44813</v>
      </c>
      <c r="N1332" s="929" t="s">
        <v>589</v>
      </c>
      <c r="O1332" s="932">
        <v>41194</v>
      </c>
      <c r="P1332" s="902">
        <v>2520</v>
      </c>
      <c r="Q1332" s="908"/>
      <c r="T1332" s="599"/>
      <c r="U1332" s="545" t="s">
        <v>592</v>
      </c>
      <c r="V1332" s="555" t="s">
        <v>758</v>
      </c>
      <c r="Y1332" s="531"/>
    </row>
    <row r="1333" spans="1:25" ht="31.5" customHeight="1" x14ac:dyDescent="0.25">
      <c r="A1333" s="4">
        <v>3189</v>
      </c>
      <c r="B1333" s="186">
        <v>56800175</v>
      </c>
      <c r="C1333" s="186" t="s">
        <v>3978</v>
      </c>
      <c r="D1333" s="186" t="s">
        <v>35</v>
      </c>
      <c r="E1333" s="1156" t="s">
        <v>112</v>
      </c>
      <c r="F1333" s="710">
        <v>45171</v>
      </c>
      <c r="G1333" s="711">
        <v>0.71875</v>
      </c>
      <c r="H1333" s="710">
        <v>45178</v>
      </c>
      <c r="I1333" s="711">
        <v>0.71875</v>
      </c>
      <c r="J1333" s="728" t="s">
        <v>85</v>
      </c>
      <c r="K1333" s="725">
        <v>32554</v>
      </c>
      <c r="L1333" s="929" t="s">
        <v>3979</v>
      </c>
      <c r="M1333" s="19">
        <v>41871</v>
      </c>
      <c r="N1333" s="929" t="s">
        <v>3980</v>
      </c>
      <c r="O1333" s="932">
        <v>39286</v>
      </c>
      <c r="P1333" s="892" t="s">
        <v>4017</v>
      </c>
      <c r="Q1333" s="196"/>
      <c r="R1333" s="1002"/>
      <c r="S1333" s="196"/>
      <c r="T1333" s="609"/>
      <c r="U1333" s="545" t="s">
        <v>3981</v>
      </c>
    </row>
    <row r="1334" spans="1:25" ht="31.5" customHeight="1" x14ac:dyDescent="0.25">
      <c r="A1334" s="1245">
        <v>5461</v>
      </c>
      <c r="B1334" s="20">
        <v>55804250</v>
      </c>
      <c r="C1334" s="18" t="s">
        <v>7348</v>
      </c>
      <c r="D1334" s="20" t="s">
        <v>35</v>
      </c>
      <c r="E1334" s="1158" t="s">
        <v>298</v>
      </c>
      <c r="F1334" s="710">
        <v>45570</v>
      </c>
      <c r="G1334" s="711">
        <v>0.6875</v>
      </c>
      <c r="H1334" s="21">
        <v>45572</v>
      </c>
      <c r="I1334" s="729">
        <v>0.70833333333333337</v>
      </c>
      <c r="J1334" s="739" t="s">
        <v>330</v>
      </c>
      <c r="K1334" s="19">
        <v>34193</v>
      </c>
      <c r="L1334" s="721" t="s">
        <v>7349</v>
      </c>
      <c r="M1334" s="21">
        <v>44208</v>
      </c>
      <c r="N1334" s="924" t="s">
        <v>7350</v>
      </c>
      <c r="O1334" s="208">
        <v>44375</v>
      </c>
      <c r="P1334" s="892" t="s">
        <v>5255</v>
      </c>
      <c r="Q1334" s="884"/>
      <c r="R1334" s="1008"/>
      <c r="S1334" s="196"/>
      <c r="T1334" s="533"/>
      <c r="U1334" s="545" t="s">
        <v>1162</v>
      </c>
      <c r="V1334" s="527"/>
    </row>
    <row r="1335" spans="1:25" ht="45" customHeight="1" x14ac:dyDescent="0.25">
      <c r="A1335" s="4">
        <v>1195</v>
      </c>
      <c r="B1335" s="799"/>
      <c r="C1335" s="799" t="s">
        <v>3046</v>
      </c>
      <c r="D1335" s="4" t="s">
        <v>22</v>
      </c>
      <c r="E1335" s="1156" t="s">
        <v>161</v>
      </c>
      <c r="F1335" s="718">
        <v>44777</v>
      </c>
      <c r="G1335" s="806">
        <v>0.625</v>
      </c>
      <c r="H1335" s="807">
        <v>44783</v>
      </c>
      <c r="I1335" s="806">
        <v>0.8125</v>
      </c>
      <c r="J1335" s="759" t="s">
        <v>2172</v>
      </c>
      <c r="K1335" s="720"/>
      <c r="L1335" s="799">
        <v>6783163</v>
      </c>
      <c r="M1335" s="19">
        <v>39465</v>
      </c>
      <c r="N1335" s="926" t="s">
        <v>3047</v>
      </c>
      <c r="O1335" s="927">
        <v>39889</v>
      </c>
      <c r="P1335" s="898"/>
      <c r="Q1335" s="1003"/>
      <c r="R1335" s="1004"/>
      <c r="S1335" s="1003"/>
      <c r="T1335" s="565"/>
      <c r="U1335" s="545" t="s">
        <v>3048</v>
      </c>
      <c r="V1335" s="668"/>
    </row>
    <row r="1336" spans="1:25" ht="31.5" hidden="1" customHeight="1" x14ac:dyDescent="0.25">
      <c r="A1336" s="812">
        <v>802</v>
      </c>
      <c r="B1336" s="799"/>
      <c r="C1336" s="799" t="s">
        <v>3046</v>
      </c>
      <c r="D1336" s="799" t="s">
        <v>22</v>
      </c>
      <c r="E1336" s="1165" t="s">
        <v>161</v>
      </c>
      <c r="F1336" s="807">
        <v>44656</v>
      </c>
      <c r="G1336" s="806">
        <v>0.625</v>
      </c>
      <c r="H1336" s="807">
        <v>44686</v>
      </c>
      <c r="I1336" s="806">
        <v>0.625</v>
      </c>
      <c r="J1336" s="726">
        <v>30</v>
      </c>
      <c r="K1336" s="720"/>
      <c r="L1336" s="799"/>
      <c r="M1336" s="807"/>
      <c r="N1336" s="959"/>
      <c r="O1336" s="958"/>
      <c r="P1336" s="1107"/>
      <c r="Q1336" s="915"/>
      <c r="R1336" s="1118"/>
      <c r="S1336" s="915"/>
      <c r="T1336" s="668"/>
      <c r="V1336" s="668" t="s">
        <v>3510</v>
      </c>
      <c r="Y1336" s="531"/>
    </row>
    <row r="1337" spans="1:25" s="546" customFormat="1" ht="45" hidden="1" customHeight="1" x14ac:dyDescent="0.25">
      <c r="A1337" s="809">
        <v>222</v>
      </c>
      <c r="B1337" s="809"/>
      <c r="C1337" s="801" t="s">
        <v>3046</v>
      </c>
      <c r="D1337" s="801" t="s">
        <v>22</v>
      </c>
      <c r="E1337" s="1168" t="s">
        <v>161</v>
      </c>
      <c r="F1337" s="823">
        <v>44625</v>
      </c>
      <c r="G1337" s="824">
        <v>0.79166666666666663</v>
      </c>
      <c r="H1337" s="823">
        <v>44626</v>
      </c>
      <c r="I1337" s="824">
        <v>0.79166666666666663</v>
      </c>
      <c r="J1337" s="726"/>
      <c r="K1337" s="769"/>
      <c r="L1337" s="809"/>
      <c r="M1337" s="19"/>
      <c r="N1337" s="940"/>
      <c r="O1337" s="938"/>
      <c r="P1337" s="1043"/>
      <c r="Q1337" s="1120"/>
      <c r="R1337" s="1121"/>
      <c r="S1337" s="1120"/>
      <c r="T1337" s="670"/>
      <c r="U1337" s="545"/>
      <c r="V1337" s="670"/>
      <c r="W1337" s="156"/>
    </row>
    <row r="1338" spans="1:25" ht="52.5" customHeight="1" x14ac:dyDescent="0.25">
      <c r="A1338" s="1226">
        <v>4837</v>
      </c>
      <c r="B1338" s="186">
        <v>56730770</v>
      </c>
      <c r="C1338" s="186" t="s">
        <v>6972</v>
      </c>
      <c r="D1338" s="186" t="s">
        <v>412</v>
      </c>
      <c r="E1338" s="1156" t="s">
        <v>243</v>
      </c>
      <c r="F1338" s="710">
        <v>45482</v>
      </c>
      <c r="G1338" s="711">
        <v>0.45208333333333334</v>
      </c>
      <c r="H1338" s="710">
        <v>45522</v>
      </c>
      <c r="I1338" s="711">
        <v>0.5</v>
      </c>
      <c r="J1338" s="713" t="s">
        <v>7286</v>
      </c>
      <c r="K1338" s="710">
        <v>29495</v>
      </c>
      <c r="L1338" s="734" t="s">
        <v>6976</v>
      </c>
      <c r="M1338" s="710"/>
      <c r="N1338" s="734" t="s">
        <v>6977</v>
      </c>
      <c r="O1338" s="920">
        <v>40526</v>
      </c>
      <c r="P1338" s="898"/>
      <c r="Q1338" s="900"/>
      <c r="R1338" s="1012"/>
      <c r="S1338" s="900"/>
      <c r="T1338" s="557"/>
      <c r="U1338" s="528"/>
      <c r="V1338" s="527"/>
      <c r="W1338" s="529"/>
      <c r="Y1338" s="531"/>
    </row>
    <row r="1339" spans="1:25" ht="30" customHeight="1" x14ac:dyDescent="0.25">
      <c r="A1339" s="4">
        <v>2187</v>
      </c>
      <c r="B1339" s="4">
        <v>22252347</v>
      </c>
      <c r="C1339" s="4" t="s">
        <v>1707</v>
      </c>
      <c r="D1339" s="4" t="s">
        <v>22</v>
      </c>
      <c r="E1339" s="1156" t="s">
        <v>161</v>
      </c>
      <c r="F1339" s="725">
        <v>45005</v>
      </c>
      <c r="G1339" s="720">
        <v>0.51458333333333328</v>
      </c>
      <c r="H1339" s="725">
        <v>45008</v>
      </c>
      <c r="I1339" s="720">
        <v>0.64583333333333337</v>
      </c>
      <c r="J1339" s="713" t="s">
        <v>327</v>
      </c>
      <c r="K1339" s="710">
        <v>34212</v>
      </c>
      <c r="L1339" s="929" t="s">
        <v>1708</v>
      </c>
      <c r="N1339" s="934" t="s">
        <v>1709</v>
      </c>
      <c r="O1339" s="920">
        <v>41947</v>
      </c>
      <c r="P1339" s="1026"/>
      <c r="Q1339" s="1022"/>
      <c r="R1339" s="1023"/>
      <c r="S1339" s="1022"/>
      <c r="T1339" s="568"/>
      <c r="Y1339" s="531"/>
    </row>
    <row r="1340" spans="1:25" ht="30.75" customHeight="1" x14ac:dyDescent="0.25">
      <c r="A1340" s="186">
        <v>2116</v>
      </c>
      <c r="B1340" s="186">
        <v>22252347</v>
      </c>
      <c r="C1340" s="186" t="s">
        <v>1707</v>
      </c>
      <c r="D1340" s="186" t="s">
        <v>22</v>
      </c>
      <c r="E1340" s="1156" t="s">
        <v>161</v>
      </c>
      <c r="F1340" s="710">
        <v>44991</v>
      </c>
      <c r="G1340" s="711">
        <v>0.51458333333333328</v>
      </c>
      <c r="H1340" s="710">
        <v>45005</v>
      </c>
      <c r="I1340" s="711">
        <v>0.51458333333333328</v>
      </c>
      <c r="J1340" s="713" t="s">
        <v>78</v>
      </c>
      <c r="K1340" s="710">
        <v>34212</v>
      </c>
      <c r="L1340" s="929" t="s">
        <v>1708</v>
      </c>
      <c r="N1340" s="934" t="s">
        <v>1709</v>
      </c>
      <c r="O1340" s="920">
        <v>41947</v>
      </c>
      <c r="P1340" s="1026"/>
      <c r="Q1340" s="1022"/>
      <c r="R1340" s="1023"/>
      <c r="S1340" s="1022"/>
      <c r="T1340" s="568"/>
      <c r="Y1340" s="531"/>
    </row>
    <row r="1341" spans="1:25" ht="38.25" customHeight="1" x14ac:dyDescent="0.25">
      <c r="A1341" s="1">
        <v>3850</v>
      </c>
      <c r="B1341" s="1"/>
      <c r="C1341" s="20" t="s">
        <v>4380</v>
      </c>
      <c r="D1341" s="20" t="s">
        <v>35</v>
      </c>
      <c r="E1341" s="1156" t="s">
        <v>284</v>
      </c>
      <c r="F1341" s="21">
        <v>45277</v>
      </c>
      <c r="G1341" s="729">
        <v>0.41666666666666669</v>
      </c>
      <c r="H1341" s="21">
        <v>45295</v>
      </c>
      <c r="I1341" s="722">
        <v>0.54166666666666663</v>
      </c>
      <c r="J1341" s="726" t="s">
        <v>5040</v>
      </c>
      <c r="K1341" s="19">
        <v>32675</v>
      </c>
      <c r="L1341" s="921" t="s">
        <v>4382</v>
      </c>
      <c r="M1341" s="19">
        <v>42356</v>
      </c>
      <c r="N1341" s="935" t="s">
        <v>4383</v>
      </c>
      <c r="O1341" s="209">
        <v>45190</v>
      </c>
      <c r="P1341" s="885"/>
      <c r="Q1341" s="1009"/>
      <c r="R1341" s="1027"/>
      <c r="S1341" s="1009"/>
      <c r="T1341" s="569"/>
      <c r="U1341" s="545" t="s">
        <v>4630</v>
      </c>
      <c r="V1341" s="555" t="s">
        <v>788</v>
      </c>
      <c r="Y1341" s="531"/>
    </row>
    <row r="1342" spans="1:25" ht="45" customHeight="1" x14ac:dyDescent="0.25">
      <c r="A1342" s="1">
        <v>3476</v>
      </c>
      <c r="B1342" s="1"/>
      <c r="C1342" s="20" t="s">
        <v>4380</v>
      </c>
      <c r="D1342" s="20" t="s">
        <v>83</v>
      </c>
      <c r="E1342" s="1156" t="s">
        <v>4381</v>
      </c>
      <c r="F1342" s="21">
        <v>45216</v>
      </c>
      <c r="G1342" s="729">
        <v>0.5</v>
      </c>
      <c r="H1342" s="21">
        <v>45238</v>
      </c>
      <c r="I1342" s="722">
        <v>0.5</v>
      </c>
      <c r="J1342" s="730" t="s">
        <v>132</v>
      </c>
      <c r="K1342" s="19">
        <v>32675</v>
      </c>
      <c r="L1342" s="921" t="s">
        <v>4382</v>
      </c>
      <c r="M1342" s="19">
        <v>42356</v>
      </c>
      <c r="N1342" s="935" t="s">
        <v>4383</v>
      </c>
      <c r="O1342" s="209">
        <v>45190</v>
      </c>
      <c r="P1342" s="888"/>
      <c r="Q1342" s="907"/>
      <c r="R1342" s="1020"/>
      <c r="S1342" s="1039"/>
      <c r="T1342" s="555"/>
      <c r="U1342" s="545" t="s">
        <v>4630</v>
      </c>
      <c r="V1342" s="555" t="s">
        <v>788</v>
      </c>
      <c r="Y1342" s="531"/>
    </row>
    <row r="1343" spans="1:25" ht="18.75" customHeight="1" x14ac:dyDescent="0.25">
      <c r="A1343" s="186">
        <v>4494</v>
      </c>
      <c r="B1343" s="186"/>
      <c r="C1343" s="186" t="s">
        <v>5962</v>
      </c>
      <c r="D1343" s="186" t="s">
        <v>35</v>
      </c>
      <c r="E1343" s="1161" t="s">
        <v>178</v>
      </c>
      <c r="F1343" s="710">
        <v>45391</v>
      </c>
      <c r="G1343" s="711">
        <v>0.4909722222222222</v>
      </c>
      <c r="H1343" s="710">
        <v>45401</v>
      </c>
      <c r="I1343" s="711">
        <v>0.5</v>
      </c>
      <c r="J1343" s="728" t="s">
        <v>200</v>
      </c>
      <c r="K1343" s="710">
        <v>29923</v>
      </c>
      <c r="L1343" s="734" t="s">
        <v>5963</v>
      </c>
      <c r="M1343" s="21">
        <v>42543</v>
      </c>
      <c r="N1343" s="734" t="s">
        <v>5964</v>
      </c>
      <c r="O1343" s="920">
        <v>42111</v>
      </c>
      <c r="P1343" s="892" t="s">
        <v>4914</v>
      </c>
      <c r="Q1343" s="884"/>
      <c r="R1343" s="1002"/>
      <c r="S1343" s="196">
        <v>75573</v>
      </c>
      <c r="T1343" s="533"/>
      <c r="U1343" s="558" t="s">
        <v>4113</v>
      </c>
      <c r="V1343" s="527"/>
      <c r="W1343" s="128"/>
      <c r="Y1343" s="531"/>
    </row>
    <row r="1344" spans="1:25" ht="45" hidden="1" customHeight="1" x14ac:dyDescent="0.25">
      <c r="A1344" s="20">
        <v>3047</v>
      </c>
      <c r="B1344" s="20">
        <v>22762661</v>
      </c>
      <c r="C1344" s="18" t="s">
        <v>149</v>
      </c>
      <c r="D1344" s="20" t="s">
        <v>143</v>
      </c>
      <c r="E1344" s="1156" t="s">
        <v>871</v>
      </c>
      <c r="F1344" s="21">
        <v>45144</v>
      </c>
      <c r="G1344" s="729">
        <v>0.58333333333333337</v>
      </c>
      <c r="H1344" s="21">
        <v>45170</v>
      </c>
      <c r="I1344" s="729">
        <v>0.79166666666666663</v>
      </c>
      <c r="J1344" s="759" t="s">
        <v>145</v>
      </c>
      <c r="K1344" s="19">
        <v>30746</v>
      </c>
      <c r="L1344" s="721" t="s">
        <v>150</v>
      </c>
      <c r="M1344" s="21">
        <v>37302</v>
      </c>
      <c r="N1344" s="943">
        <v>20169103117</v>
      </c>
      <c r="O1344" s="208">
        <v>38029</v>
      </c>
      <c r="P1344" s="898"/>
      <c r="Q1344" s="1003"/>
      <c r="R1344" s="1004"/>
      <c r="S1344" s="1003"/>
      <c r="T1344" s="565"/>
      <c r="V1344" s="544"/>
      <c r="Y1344" s="531"/>
    </row>
    <row r="1345" spans="1:25" s="546" customFormat="1" ht="18.75" hidden="1" customHeight="1" x14ac:dyDescent="0.25">
      <c r="A1345" s="20">
        <v>1234</v>
      </c>
      <c r="B1345" s="20">
        <v>22762661</v>
      </c>
      <c r="C1345" s="799" t="s">
        <v>149</v>
      </c>
      <c r="D1345" s="20" t="s">
        <v>22</v>
      </c>
      <c r="E1345" s="1158" t="s">
        <v>23</v>
      </c>
      <c r="F1345" s="21">
        <v>44782</v>
      </c>
      <c r="G1345" s="729">
        <v>0.66666666666666663</v>
      </c>
      <c r="H1345" s="21">
        <v>44803</v>
      </c>
      <c r="I1345" s="729">
        <v>0.58333333333333337</v>
      </c>
      <c r="J1345" s="730" t="s">
        <v>2149</v>
      </c>
      <c r="K1345" s="769"/>
      <c r="L1345" s="20">
        <v>6859402</v>
      </c>
      <c r="M1345" s="21">
        <v>37483</v>
      </c>
      <c r="N1345" s="943">
        <v>20169103117</v>
      </c>
      <c r="O1345" s="208">
        <v>38029</v>
      </c>
      <c r="P1345" s="892" t="s">
        <v>2961</v>
      </c>
      <c r="Q1345" s="908"/>
      <c r="R1345" s="1008">
        <f>21*140</f>
        <v>2940</v>
      </c>
      <c r="S1345" s="884"/>
      <c r="T1345" s="527" t="s">
        <v>2960</v>
      </c>
      <c r="U1345" s="545"/>
      <c r="V1345" s="544"/>
      <c r="W1345" s="156"/>
    </row>
    <row r="1346" spans="1:25" s="546" customFormat="1" ht="18.75" hidden="1" customHeight="1" x14ac:dyDescent="0.25">
      <c r="A1346" s="799">
        <v>131</v>
      </c>
      <c r="B1346" s="799">
        <v>22702661</v>
      </c>
      <c r="C1346" s="799" t="s">
        <v>149</v>
      </c>
      <c r="D1346" s="799" t="s">
        <v>35</v>
      </c>
      <c r="E1346" s="1165" t="s">
        <v>313</v>
      </c>
      <c r="F1346" s="807">
        <v>44416</v>
      </c>
      <c r="G1346" s="806">
        <v>0.83333333333333337</v>
      </c>
      <c r="H1346" s="807">
        <v>44436</v>
      </c>
      <c r="I1346" s="806">
        <v>0.83333333333333337</v>
      </c>
      <c r="J1346" s="730">
        <v>20</v>
      </c>
      <c r="K1346" s="720"/>
      <c r="L1346" s="799"/>
      <c r="M1346" s="19"/>
      <c r="N1346" s="926"/>
      <c r="O1346" s="927"/>
      <c r="P1346" s="1122"/>
      <c r="Q1346" s="915"/>
      <c r="R1346" s="1118"/>
      <c r="S1346" s="915"/>
      <c r="T1346" s="668"/>
      <c r="U1346" s="545"/>
      <c r="V1346" s="668" t="s">
        <v>3512</v>
      </c>
      <c r="W1346" s="156"/>
    </row>
    <row r="1347" spans="1:25" ht="27.75" customHeight="1" x14ac:dyDescent="0.25">
      <c r="A1347" s="1267">
        <v>5170</v>
      </c>
      <c r="B1347" s="186">
        <v>58074388</v>
      </c>
      <c r="C1347" s="186" t="s">
        <v>5989</v>
      </c>
      <c r="D1347" s="186" t="s">
        <v>35</v>
      </c>
      <c r="E1347" s="1156" t="s">
        <v>178</v>
      </c>
      <c r="F1347" s="710">
        <v>45544</v>
      </c>
      <c r="G1347" s="711">
        <v>0.82777777777777783</v>
      </c>
      <c r="H1347" s="710">
        <v>45547</v>
      </c>
      <c r="I1347" s="711">
        <v>0.82777777777777783</v>
      </c>
      <c r="J1347" s="743" t="s">
        <v>449</v>
      </c>
      <c r="K1347" s="710">
        <v>34862</v>
      </c>
      <c r="L1347" s="734" t="s">
        <v>5990</v>
      </c>
      <c r="M1347" s="21">
        <v>44244</v>
      </c>
      <c r="N1347" s="734" t="s">
        <v>5991</v>
      </c>
      <c r="O1347" s="920">
        <v>42704</v>
      </c>
      <c r="P1347" s="902" t="s">
        <v>6392</v>
      </c>
      <c r="Q1347" s="884"/>
      <c r="R1347" s="1002"/>
      <c r="S1347" s="907"/>
      <c r="T1347" s="533"/>
      <c r="Y1347" s="546"/>
    </row>
    <row r="1348" spans="1:25" s="546" customFormat="1" ht="18.75" customHeight="1" x14ac:dyDescent="0.25">
      <c r="A1348" s="186">
        <v>4498</v>
      </c>
      <c r="B1348" s="186">
        <v>58074388</v>
      </c>
      <c r="C1348" s="186" t="s">
        <v>5989</v>
      </c>
      <c r="D1348" s="186" t="s">
        <v>35</v>
      </c>
      <c r="E1348" s="1156" t="s">
        <v>126</v>
      </c>
      <c r="F1348" s="710">
        <v>45392</v>
      </c>
      <c r="G1348" s="711">
        <v>0.66666666666666663</v>
      </c>
      <c r="H1348" s="710">
        <v>45398</v>
      </c>
      <c r="I1348" s="711">
        <v>0.6875</v>
      </c>
      <c r="J1348" s="743" t="s">
        <v>864</v>
      </c>
      <c r="K1348" s="710">
        <v>34862</v>
      </c>
      <c r="L1348" s="734" t="s">
        <v>5990</v>
      </c>
      <c r="M1348" s="21">
        <v>44244</v>
      </c>
      <c r="N1348" s="734" t="s">
        <v>5991</v>
      </c>
      <c r="O1348" s="920">
        <v>42704</v>
      </c>
      <c r="P1348" s="902" t="s">
        <v>6059</v>
      </c>
      <c r="Q1348" s="884"/>
      <c r="R1348" s="1002"/>
      <c r="S1348" s="907"/>
      <c r="T1348" s="533"/>
      <c r="U1348" s="551" t="s">
        <v>5992</v>
      </c>
      <c r="V1348" s="544"/>
      <c r="W1348" s="128"/>
    </row>
    <row r="1349" spans="1:25" ht="18.75" customHeight="1" x14ac:dyDescent="0.25">
      <c r="A1349" s="4">
        <v>3674</v>
      </c>
      <c r="B1349" s="186"/>
      <c r="C1349" s="186" t="s">
        <v>4685</v>
      </c>
      <c r="D1349" s="186" t="s">
        <v>35</v>
      </c>
      <c r="E1349" s="1156" t="s">
        <v>126</v>
      </c>
      <c r="F1349" s="710">
        <v>45246</v>
      </c>
      <c r="G1349" s="711">
        <v>0.375</v>
      </c>
      <c r="H1349" s="710">
        <v>45269</v>
      </c>
      <c r="I1349" s="711">
        <v>0.75</v>
      </c>
      <c r="J1349" s="728" t="s">
        <v>4783</v>
      </c>
      <c r="K1349" s="725">
        <v>25741</v>
      </c>
      <c r="L1349" s="929" t="s">
        <v>4686</v>
      </c>
      <c r="M1349" s="19">
        <v>45191</v>
      </c>
      <c r="N1349" s="929" t="s">
        <v>4687</v>
      </c>
      <c r="O1349" s="932">
        <v>43833</v>
      </c>
      <c r="P1349" s="892" t="s">
        <v>4837</v>
      </c>
      <c r="Q1349" s="196"/>
      <c r="R1349" s="1017"/>
      <c r="S1349" s="196"/>
      <c r="T1349" s="609"/>
      <c r="Y1349" s="546"/>
    </row>
    <row r="1350" spans="1:25" ht="18.75" customHeight="1" x14ac:dyDescent="0.25">
      <c r="A1350" s="186">
        <v>4038</v>
      </c>
      <c r="B1350" s="186"/>
      <c r="C1350" s="186" t="s">
        <v>5024</v>
      </c>
      <c r="D1350" s="186" t="s">
        <v>35</v>
      </c>
      <c r="E1350" s="1156" t="s">
        <v>178</v>
      </c>
      <c r="F1350" s="725">
        <v>45310</v>
      </c>
      <c r="G1350" s="720">
        <v>0.66666666666666663</v>
      </c>
      <c r="H1350" s="725">
        <v>45318</v>
      </c>
      <c r="I1350" s="720">
        <v>0.58333333333333337</v>
      </c>
      <c r="J1350" s="728" t="s">
        <v>5287</v>
      </c>
      <c r="K1350" s="710">
        <v>30701</v>
      </c>
      <c r="L1350" s="929" t="s">
        <v>5025</v>
      </c>
      <c r="M1350" s="21">
        <v>44691</v>
      </c>
      <c r="N1350" s="926" t="s">
        <v>5026</v>
      </c>
      <c r="O1350" s="927">
        <v>44014</v>
      </c>
      <c r="P1350" s="892" t="s">
        <v>5020</v>
      </c>
      <c r="Q1350" s="1018">
        <v>1300</v>
      </c>
      <c r="R1350" s="1008"/>
      <c r="S1350" s="884"/>
      <c r="T1350" s="527"/>
      <c r="V1350" s="527"/>
      <c r="Y1350" s="531"/>
    </row>
    <row r="1351" spans="1:25" ht="18.75" customHeight="1" x14ac:dyDescent="0.25">
      <c r="A1351" s="186">
        <v>4025</v>
      </c>
      <c r="B1351" s="186"/>
      <c r="C1351" s="186" t="s">
        <v>5024</v>
      </c>
      <c r="D1351" s="186" t="s">
        <v>35</v>
      </c>
      <c r="E1351" s="1156" t="s">
        <v>178</v>
      </c>
      <c r="F1351" s="725">
        <v>45303</v>
      </c>
      <c r="G1351" s="720">
        <v>0.5</v>
      </c>
      <c r="H1351" s="725">
        <v>45310</v>
      </c>
      <c r="I1351" s="720">
        <v>0.66666666666666663</v>
      </c>
      <c r="J1351" s="728" t="s">
        <v>5150</v>
      </c>
      <c r="K1351" s="710">
        <v>30701</v>
      </c>
      <c r="L1351" s="929" t="s">
        <v>5025</v>
      </c>
      <c r="M1351" s="21">
        <v>44691</v>
      </c>
      <c r="N1351" s="926" t="s">
        <v>5026</v>
      </c>
      <c r="O1351" s="927">
        <v>44014</v>
      </c>
      <c r="P1351" s="892" t="s">
        <v>5020</v>
      </c>
      <c r="Q1351" s="884"/>
      <c r="R1351" s="1008"/>
      <c r="S1351" s="884"/>
      <c r="T1351" s="527"/>
      <c r="V1351" s="527"/>
      <c r="Y1351" s="632"/>
    </row>
    <row r="1352" spans="1:25" ht="38.25" customHeight="1" x14ac:dyDescent="0.25">
      <c r="A1352" s="186">
        <v>3943</v>
      </c>
      <c r="B1352" s="186"/>
      <c r="C1352" s="186" t="s">
        <v>5024</v>
      </c>
      <c r="D1352" s="186" t="s">
        <v>35</v>
      </c>
      <c r="E1352" s="1156" t="s">
        <v>178</v>
      </c>
      <c r="F1352" s="725">
        <v>45290</v>
      </c>
      <c r="G1352" s="720">
        <v>0.52083333333333337</v>
      </c>
      <c r="H1352" s="725">
        <v>45303</v>
      </c>
      <c r="I1352" s="720">
        <v>0.52083333333333337</v>
      </c>
      <c r="J1352" s="713" t="s">
        <v>179</v>
      </c>
      <c r="K1352" s="710">
        <v>30701</v>
      </c>
      <c r="L1352" s="929" t="s">
        <v>5025</v>
      </c>
      <c r="M1352" s="21">
        <v>44691</v>
      </c>
      <c r="N1352" s="926" t="s">
        <v>5026</v>
      </c>
      <c r="O1352" s="927">
        <v>44014</v>
      </c>
      <c r="P1352" s="898"/>
      <c r="Q1352" s="1003"/>
      <c r="R1352" s="1004"/>
      <c r="S1352" s="1003"/>
      <c r="T1352" s="565"/>
      <c r="V1352" s="550"/>
      <c r="Y1352" s="531"/>
    </row>
    <row r="1353" spans="1:25" ht="45" customHeight="1" x14ac:dyDescent="0.25">
      <c r="A1353" s="4">
        <v>6536</v>
      </c>
      <c r="B1353" s="4"/>
      <c r="C1353" s="4" t="s">
        <v>8430</v>
      </c>
      <c r="D1353" s="4" t="s">
        <v>292</v>
      </c>
      <c r="E1353" s="1156" t="s">
        <v>7085</v>
      </c>
      <c r="F1353" s="725">
        <v>45669</v>
      </c>
      <c r="G1353" s="720">
        <v>0.58333333333333337</v>
      </c>
      <c r="H1353" s="725">
        <v>45673</v>
      </c>
      <c r="I1353" s="720">
        <v>0.59027777777777779</v>
      </c>
      <c r="J1353" s="728" t="s">
        <v>162</v>
      </c>
      <c r="K1353" s="725">
        <v>37792</v>
      </c>
      <c r="L1353" s="929" t="s">
        <v>8427</v>
      </c>
      <c r="M1353" s="19">
        <v>44441</v>
      </c>
      <c r="N1353" s="931" t="s">
        <v>8428</v>
      </c>
      <c r="O1353" s="932">
        <v>44890</v>
      </c>
      <c r="P1353" s="1298"/>
      <c r="Q1353" s="1281"/>
      <c r="R1353" s="1450"/>
      <c r="S1353" s="1451"/>
      <c r="T1353" s="1452"/>
      <c r="U1353" s="1453"/>
      <c r="W1353" s="599"/>
    </row>
    <row r="1354" spans="1:25" ht="45" hidden="1" customHeight="1" x14ac:dyDescent="0.25">
      <c r="A1354" s="186">
        <v>1419</v>
      </c>
      <c r="B1354" s="186">
        <v>99980339</v>
      </c>
      <c r="C1354" s="186" t="s">
        <v>2656</v>
      </c>
      <c r="D1354" s="186" t="s">
        <v>29</v>
      </c>
      <c r="E1354" s="1156" t="s">
        <v>30</v>
      </c>
      <c r="F1354" s="710" t="s">
        <v>2657</v>
      </c>
      <c r="G1354" s="711">
        <v>0.47638888888888892</v>
      </c>
      <c r="H1354" s="710">
        <v>44862</v>
      </c>
      <c r="I1354" s="804">
        <v>0.72222222222222221</v>
      </c>
      <c r="J1354" s="728" t="s">
        <v>1825</v>
      </c>
      <c r="K1354" s="710">
        <v>34647</v>
      </c>
      <c r="L1354" s="18">
        <v>14802505</v>
      </c>
      <c r="M1354" s="21">
        <v>44809</v>
      </c>
      <c r="N1354" s="926">
        <v>415230262</v>
      </c>
      <c r="O1354" s="927">
        <v>41316</v>
      </c>
      <c r="P1354" s="892" t="s">
        <v>2659</v>
      </c>
      <c r="Q1354" s="196"/>
      <c r="R1354" s="1002"/>
      <c r="S1354" s="884"/>
      <c r="T1354" s="527" t="s">
        <v>2658</v>
      </c>
      <c r="V1354" s="554"/>
      <c r="W1354" s="599"/>
    </row>
    <row r="1355" spans="1:25" ht="18.75" hidden="1" customHeight="1" x14ac:dyDescent="0.25">
      <c r="A1355" s="186">
        <v>1407</v>
      </c>
      <c r="B1355" s="186">
        <v>99980339</v>
      </c>
      <c r="C1355" s="186" t="s">
        <v>2656</v>
      </c>
      <c r="D1355" s="186" t="s">
        <v>29</v>
      </c>
      <c r="E1355" s="1156" t="s">
        <v>30</v>
      </c>
      <c r="F1355" s="710" t="s">
        <v>2664</v>
      </c>
      <c r="G1355" s="711">
        <v>0.77430555555555547</v>
      </c>
      <c r="H1355" s="710">
        <v>44860</v>
      </c>
      <c r="I1355" s="711">
        <v>0.47638888888888892</v>
      </c>
      <c r="J1355" s="728" t="s">
        <v>2250</v>
      </c>
      <c r="K1355" s="710">
        <v>34647</v>
      </c>
      <c r="L1355" s="18">
        <v>14802505</v>
      </c>
      <c r="M1355" s="21">
        <v>44809</v>
      </c>
      <c r="N1355" s="926">
        <v>415230262</v>
      </c>
      <c r="O1355" s="927">
        <v>41316</v>
      </c>
      <c r="P1355" s="892">
        <f>8*70</f>
        <v>560</v>
      </c>
      <c r="Q1355" s="884"/>
      <c r="R1355" s="1008"/>
      <c r="S1355" s="884"/>
      <c r="T1355" s="527" t="s">
        <v>2665</v>
      </c>
      <c r="V1355" s="554"/>
      <c r="W1355" s="599"/>
    </row>
    <row r="1356" spans="1:25" s="546" customFormat="1" ht="45" hidden="1" customHeight="1" x14ac:dyDescent="0.25">
      <c r="A1356" s="186">
        <v>1402</v>
      </c>
      <c r="B1356" s="186"/>
      <c r="C1356" s="4" t="s">
        <v>2656</v>
      </c>
      <c r="D1356" s="4" t="s">
        <v>76</v>
      </c>
      <c r="E1356" s="1156" t="s">
        <v>131</v>
      </c>
      <c r="F1356" s="718">
        <v>44850</v>
      </c>
      <c r="G1356" s="719">
        <v>0.63888888888888895</v>
      </c>
      <c r="H1356" s="725">
        <v>44852</v>
      </c>
      <c r="I1356" s="720">
        <v>0.63888888888888895</v>
      </c>
      <c r="J1356" s="728" t="s">
        <v>1825</v>
      </c>
      <c r="K1356" s="710">
        <v>34647</v>
      </c>
      <c r="L1356" s="207">
        <v>14802505</v>
      </c>
      <c r="M1356" s="19">
        <v>44809</v>
      </c>
      <c r="N1356" s="926">
        <v>415230262</v>
      </c>
      <c r="O1356" s="927">
        <v>41316</v>
      </c>
      <c r="P1356" s="898"/>
      <c r="Q1356" s="1003"/>
      <c r="R1356" s="1004"/>
      <c r="S1356" s="1003"/>
      <c r="T1356" s="565"/>
      <c r="U1356" s="545"/>
      <c r="V1356" s="550"/>
      <c r="W1356" s="599"/>
    </row>
    <row r="1357" spans="1:25" ht="44.25" hidden="1" customHeight="1" x14ac:dyDescent="0.25">
      <c r="A1357" s="186">
        <v>1325</v>
      </c>
      <c r="B1357" s="186"/>
      <c r="C1357" s="4" t="s">
        <v>2656</v>
      </c>
      <c r="D1357" s="4" t="s">
        <v>76</v>
      </c>
      <c r="E1357" s="1156" t="s">
        <v>131</v>
      </c>
      <c r="F1357" s="718">
        <v>44838</v>
      </c>
      <c r="G1357" s="719">
        <v>0.63888888888888895</v>
      </c>
      <c r="H1357" s="725">
        <v>44850</v>
      </c>
      <c r="I1357" s="720">
        <v>0.63888888888888895</v>
      </c>
      <c r="J1357" s="728" t="s">
        <v>2058</v>
      </c>
      <c r="K1357" s="710">
        <v>34647</v>
      </c>
      <c r="L1357" s="207">
        <v>14802505</v>
      </c>
      <c r="M1357" s="19">
        <v>44809</v>
      </c>
      <c r="N1357" s="926">
        <v>415230262</v>
      </c>
      <c r="O1357" s="927">
        <v>41316</v>
      </c>
      <c r="P1357" s="898"/>
      <c r="Q1357" s="1003"/>
      <c r="R1357" s="1004"/>
      <c r="S1357" s="1003"/>
      <c r="T1357" s="565"/>
      <c r="V1357" s="550"/>
      <c r="W1357" s="599"/>
      <c r="Y1357" s="531"/>
    </row>
    <row r="1358" spans="1:25" ht="33" hidden="1" customHeight="1" x14ac:dyDescent="0.25">
      <c r="A1358" s="186">
        <v>1319</v>
      </c>
      <c r="B1358" s="186"/>
      <c r="C1358" s="4" t="s">
        <v>2656</v>
      </c>
      <c r="D1358" s="4" t="s">
        <v>59</v>
      </c>
      <c r="E1358" s="1156" t="s">
        <v>335</v>
      </c>
      <c r="F1358" s="805">
        <v>44831</v>
      </c>
      <c r="G1358" s="711">
        <v>0.68402777777777779</v>
      </c>
      <c r="H1358" s="710">
        <v>44835</v>
      </c>
      <c r="I1358" s="711">
        <v>0.68402777777777779</v>
      </c>
      <c r="J1358" s="728" t="s">
        <v>2186</v>
      </c>
      <c r="K1358" s="710">
        <v>34647</v>
      </c>
      <c r="L1358" s="207">
        <v>14802505</v>
      </c>
      <c r="M1358" s="19">
        <v>44809</v>
      </c>
      <c r="N1358" s="926">
        <v>415230262</v>
      </c>
      <c r="O1358" s="927">
        <v>41316</v>
      </c>
      <c r="P1358" s="898"/>
      <c r="Q1358" s="1003"/>
      <c r="R1358" s="1004"/>
      <c r="S1358" s="1003"/>
      <c r="T1358" s="565"/>
      <c r="V1358" s="554"/>
      <c r="Y1358" s="531"/>
    </row>
    <row r="1359" spans="1:25" ht="18.75" hidden="1" customHeight="1" x14ac:dyDescent="0.25">
      <c r="A1359" s="186">
        <v>1306</v>
      </c>
      <c r="B1359" s="186">
        <v>99980339</v>
      </c>
      <c r="C1359" s="18" t="s">
        <v>2772</v>
      </c>
      <c r="D1359" s="18" t="s">
        <v>412</v>
      </c>
      <c r="E1359" s="1156" t="s">
        <v>131</v>
      </c>
      <c r="F1359" s="718">
        <v>44823</v>
      </c>
      <c r="G1359" s="719">
        <v>0.76041666666666663</v>
      </c>
      <c r="H1359" s="718">
        <v>44830</v>
      </c>
      <c r="I1359" s="719">
        <v>0.76041666666666663</v>
      </c>
      <c r="J1359" s="737" t="s">
        <v>2773</v>
      </c>
      <c r="K1359" s="710">
        <v>34647</v>
      </c>
      <c r="L1359" s="207">
        <v>14802505</v>
      </c>
      <c r="M1359" s="19">
        <v>44809</v>
      </c>
      <c r="N1359" s="926">
        <v>415230262</v>
      </c>
      <c r="O1359" s="927">
        <v>41316</v>
      </c>
      <c r="P1359" s="1026"/>
      <c r="Q1359" s="1022"/>
      <c r="R1359" s="1023"/>
      <c r="S1359" s="1022"/>
      <c r="T1359" s="568"/>
      <c r="W1359" s="599"/>
      <c r="Y1359" s="531"/>
    </row>
    <row r="1360" spans="1:25" ht="18.75" customHeight="1" x14ac:dyDescent="0.25">
      <c r="A1360" s="735">
        <v>2837</v>
      </c>
      <c r="B1360" s="735"/>
      <c r="C1360" s="4" t="s">
        <v>715</v>
      </c>
      <c r="D1360" s="735" t="s">
        <v>193</v>
      </c>
      <c r="E1360" s="1157" t="s">
        <v>199</v>
      </c>
      <c r="F1360" s="741">
        <v>45101</v>
      </c>
      <c r="G1360" s="740">
        <v>0.44791666666666669</v>
      </c>
      <c r="H1360" s="741">
        <v>45121</v>
      </c>
      <c r="I1360" s="740">
        <v>0.44791666666666669</v>
      </c>
      <c r="J1360" s="732" t="s">
        <v>438</v>
      </c>
      <c r="K1360" s="741">
        <v>30913</v>
      </c>
      <c r="L1360" s="929" t="s">
        <v>716</v>
      </c>
      <c r="M1360" s="741"/>
      <c r="N1360" s="933" t="s">
        <v>717</v>
      </c>
      <c r="O1360" s="930">
        <v>44776</v>
      </c>
      <c r="P1360" s="902" t="s">
        <v>719</v>
      </c>
      <c r="Q1360" s="881" t="s">
        <v>718</v>
      </c>
      <c r="R1360" s="1037"/>
      <c r="S1360" s="881"/>
      <c r="T1360" s="575">
        <v>85940</v>
      </c>
      <c r="V1360" s="575"/>
      <c r="W1360" s="594"/>
    </row>
    <row r="1361" spans="1:25" ht="30" customHeight="1" x14ac:dyDescent="0.25">
      <c r="A1361" s="4">
        <v>6536</v>
      </c>
      <c r="B1361" s="4"/>
      <c r="C1361" s="4" t="s">
        <v>8426</v>
      </c>
      <c r="D1361" s="4" t="s">
        <v>292</v>
      </c>
      <c r="E1361" s="1156" t="s">
        <v>7085</v>
      </c>
      <c r="F1361" s="725">
        <v>45669</v>
      </c>
      <c r="G1361" s="720">
        <v>0.58333333333333337</v>
      </c>
      <c r="H1361" s="725">
        <v>45673</v>
      </c>
      <c r="I1361" s="720">
        <v>0.59027777777777779</v>
      </c>
      <c r="J1361" s="728" t="s">
        <v>162</v>
      </c>
      <c r="K1361" s="725">
        <v>37792</v>
      </c>
      <c r="L1361" s="929" t="s">
        <v>8431</v>
      </c>
      <c r="M1361" s="19">
        <v>44448</v>
      </c>
      <c r="N1361" s="931" t="s">
        <v>8432</v>
      </c>
      <c r="O1361" s="932">
        <v>44880</v>
      </c>
      <c r="P1361" s="892" t="s">
        <v>4943</v>
      </c>
      <c r="R1361" s="1424"/>
      <c r="S1361" s="1425"/>
      <c r="T1361" s="1426"/>
      <c r="U1361" s="551" t="s">
        <v>8429</v>
      </c>
      <c r="W1361" s="599"/>
    </row>
    <row r="1362" spans="1:25" ht="18.75" customHeight="1" x14ac:dyDescent="0.25">
      <c r="A1362" s="4">
        <v>1030</v>
      </c>
      <c r="B1362" s="799">
        <v>99777770</v>
      </c>
      <c r="C1362" s="799" t="s">
        <v>3292</v>
      </c>
      <c r="D1362" s="4" t="s">
        <v>29</v>
      </c>
      <c r="E1362" s="1156" t="s">
        <v>30</v>
      </c>
      <c r="F1362" s="807">
        <v>44715</v>
      </c>
      <c r="G1362" s="806">
        <v>0.70833333333333337</v>
      </c>
      <c r="H1362" s="807">
        <v>44736</v>
      </c>
      <c r="I1362" s="806">
        <v>0.70833333333333337</v>
      </c>
      <c r="J1362" s="737" t="s">
        <v>2149</v>
      </c>
      <c r="K1362" s="720"/>
      <c r="L1362" s="799" t="s">
        <v>3293</v>
      </c>
      <c r="M1362" s="807">
        <v>42852</v>
      </c>
      <c r="N1362" s="957" t="s">
        <v>3294</v>
      </c>
      <c r="O1362" s="958">
        <v>39048</v>
      </c>
      <c r="P1362" s="892">
        <v>1900</v>
      </c>
      <c r="Q1362" s="906"/>
      <c r="R1362" s="1032"/>
      <c r="S1362" s="908"/>
      <c r="T1362" s="550" t="s">
        <v>2887</v>
      </c>
      <c r="V1362" s="668"/>
      <c r="Y1362" s="546"/>
    </row>
    <row r="1363" spans="1:25" ht="18.75" customHeight="1" x14ac:dyDescent="0.25">
      <c r="A1363" s="1226">
        <v>4937</v>
      </c>
      <c r="B1363" s="186"/>
      <c r="C1363" s="186" t="s">
        <v>7186</v>
      </c>
      <c r="D1363" s="186" t="s">
        <v>235</v>
      </c>
      <c r="E1363" s="1160" t="s">
        <v>236</v>
      </c>
      <c r="F1363" s="710">
        <v>45504</v>
      </c>
      <c r="G1363" s="711">
        <v>0.33333333333333331</v>
      </c>
      <c r="H1363" s="710">
        <v>45520</v>
      </c>
      <c r="I1363" s="711">
        <v>0.91666666666666663</v>
      </c>
      <c r="J1363" s="1223" t="s">
        <v>327</v>
      </c>
      <c r="K1363" s="710">
        <v>33423</v>
      </c>
      <c r="L1363" s="734"/>
      <c r="M1363" s="21">
        <v>45170</v>
      </c>
      <c r="N1363" s="926" t="s">
        <v>7187</v>
      </c>
      <c r="O1363" s="927">
        <v>43986</v>
      </c>
      <c r="P1363" s="892" t="s">
        <v>7194</v>
      </c>
      <c r="Q1363" s="884"/>
      <c r="R1363" s="1011"/>
      <c r="S1363" s="1018" t="s">
        <v>1208</v>
      </c>
      <c r="T1363" s="527" t="s">
        <v>7188</v>
      </c>
      <c r="U1363" s="551"/>
      <c r="V1363" s="527"/>
      <c r="W1363" s="128"/>
    </row>
    <row r="1364" spans="1:25" ht="18.75" customHeight="1" x14ac:dyDescent="0.25">
      <c r="A1364" s="186">
        <v>5635</v>
      </c>
      <c r="B1364" s="4"/>
      <c r="C1364" s="186" t="s">
        <v>7789</v>
      </c>
      <c r="D1364" s="186" t="s">
        <v>657</v>
      </c>
      <c r="E1364" s="1156" t="s">
        <v>521</v>
      </c>
      <c r="F1364" s="710">
        <v>45604</v>
      </c>
      <c r="G1364" s="711">
        <v>0.375</v>
      </c>
      <c r="H1364" s="710">
        <v>45643</v>
      </c>
      <c r="I1364" s="711">
        <v>0.41666666666666669</v>
      </c>
      <c r="J1364" s="713" t="s">
        <v>7419</v>
      </c>
      <c r="K1364" s="725">
        <v>27526</v>
      </c>
      <c r="L1364" s="929" t="s">
        <v>7790</v>
      </c>
      <c r="N1364" s="929" t="s">
        <v>7791</v>
      </c>
      <c r="O1364" s="932">
        <v>45055</v>
      </c>
      <c r="P1364" s="1026" t="s">
        <v>4179</v>
      </c>
      <c r="Q1364" s="1003"/>
      <c r="R1364" s="1023"/>
      <c r="S1364" s="586"/>
      <c r="T1364" s="586"/>
      <c r="V1364" s="544"/>
    </row>
    <row r="1365" spans="1:25" ht="25.5" customHeight="1" x14ac:dyDescent="0.25">
      <c r="A1365" s="4">
        <v>2611</v>
      </c>
      <c r="B1365" s="4">
        <v>52472119</v>
      </c>
      <c r="C1365" s="4" t="s">
        <v>1093</v>
      </c>
      <c r="D1365" s="4" t="s">
        <v>22</v>
      </c>
      <c r="E1365" s="1156" t="s">
        <v>161</v>
      </c>
      <c r="F1365" s="710">
        <v>45082</v>
      </c>
      <c r="G1365" s="711">
        <v>0.83680555555555547</v>
      </c>
      <c r="H1365" s="710">
        <v>45084</v>
      </c>
      <c r="I1365" s="711">
        <v>0.875</v>
      </c>
      <c r="J1365" s="728" t="s">
        <v>909</v>
      </c>
      <c r="K1365" s="725">
        <v>26265</v>
      </c>
      <c r="L1365" s="929" t="s">
        <v>1094</v>
      </c>
      <c r="M1365" s="19">
        <v>42410</v>
      </c>
      <c r="N1365" s="929" t="s">
        <v>1095</v>
      </c>
      <c r="O1365" s="932">
        <v>34241</v>
      </c>
      <c r="P1365" s="892" t="s">
        <v>1097</v>
      </c>
      <c r="Q1365" s="196"/>
      <c r="T1365" s="563">
        <v>64730</v>
      </c>
      <c r="U1365" s="545" t="s">
        <v>88</v>
      </c>
    </row>
    <row r="1366" spans="1:25" ht="18.75" customHeight="1" x14ac:dyDescent="0.25">
      <c r="A1366" s="186">
        <v>3325</v>
      </c>
      <c r="B1366" s="186">
        <v>50440790</v>
      </c>
      <c r="C1366" s="186" t="s">
        <v>4143</v>
      </c>
      <c r="D1366" s="186" t="s">
        <v>35</v>
      </c>
      <c r="E1366" s="1156" t="s">
        <v>264</v>
      </c>
      <c r="F1366" s="710">
        <v>45189</v>
      </c>
      <c r="G1366" s="711">
        <v>0.75</v>
      </c>
      <c r="H1366" s="710">
        <v>45193</v>
      </c>
      <c r="I1366" s="711">
        <v>0.75</v>
      </c>
      <c r="J1366" s="713" t="s">
        <v>162</v>
      </c>
      <c r="K1366" s="710">
        <v>29525</v>
      </c>
      <c r="L1366" s="734" t="s">
        <v>4144</v>
      </c>
      <c r="M1366" s="21">
        <v>42719</v>
      </c>
      <c r="N1366" s="734" t="s">
        <v>4145</v>
      </c>
      <c r="O1366" s="920">
        <v>36789</v>
      </c>
      <c r="P1366" s="898"/>
      <c r="Q1366" s="1022"/>
      <c r="R1366" s="1023"/>
      <c r="S1366" s="1022"/>
      <c r="T1366" s="624"/>
      <c r="U1366" s="545" t="s">
        <v>4142</v>
      </c>
      <c r="V1366" s="544"/>
    </row>
    <row r="1367" spans="1:25" ht="30" customHeight="1" x14ac:dyDescent="0.25">
      <c r="A1367" s="186">
        <v>3896</v>
      </c>
      <c r="B1367" s="186"/>
      <c r="C1367" s="4" t="s">
        <v>5368</v>
      </c>
      <c r="D1367" s="186" t="s">
        <v>22</v>
      </c>
      <c r="E1367" s="1156" t="s">
        <v>161</v>
      </c>
      <c r="F1367" s="710">
        <v>45327</v>
      </c>
      <c r="G1367" s="711">
        <v>0.70833333333333337</v>
      </c>
      <c r="H1367" s="710">
        <v>45334</v>
      </c>
      <c r="I1367" s="711">
        <v>0.79166666666666663</v>
      </c>
      <c r="J1367" s="713" t="s">
        <v>85</v>
      </c>
      <c r="K1367" s="725">
        <v>35623</v>
      </c>
      <c r="L1367" s="929" t="s">
        <v>627</v>
      </c>
      <c r="M1367" s="19">
        <v>44963</v>
      </c>
      <c r="N1367" s="931" t="s">
        <v>628</v>
      </c>
      <c r="O1367" s="932">
        <v>42578</v>
      </c>
      <c r="P1367" s="898"/>
      <c r="Q1367" s="1009"/>
      <c r="R1367" s="1023"/>
      <c r="S1367" s="1726"/>
      <c r="T1367" s="568"/>
      <c r="V1367" s="544"/>
    </row>
    <row r="1368" spans="1:25" s="546" customFormat="1" ht="18.75" customHeight="1" x14ac:dyDescent="0.25">
      <c r="A1368" s="1245">
        <v>4915</v>
      </c>
      <c r="B1368" s="20">
        <v>22236928</v>
      </c>
      <c r="C1368" s="20" t="s">
        <v>7147</v>
      </c>
      <c r="D1368" s="20" t="s">
        <v>35</v>
      </c>
      <c r="E1368" s="1156" t="s">
        <v>507</v>
      </c>
      <c r="F1368" s="21">
        <v>45499</v>
      </c>
      <c r="G1368" s="722">
        <v>0.83333333333333337</v>
      </c>
      <c r="H1368" s="21">
        <v>45518</v>
      </c>
      <c r="I1368" s="722">
        <v>0.95833333333333337</v>
      </c>
      <c r="J1368" s="730" t="s">
        <v>8008</v>
      </c>
      <c r="K1368" s="21">
        <v>29262</v>
      </c>
      <c r="L1368" s="721" t="s">
        <v>7148</v>
      </c>
      <c r="M1368" s="708">
        <v>41530</v>
      </c>
      <c r="N1368" s="721" t="s">
        <v>7149</v>
      </c>
      <c r="O1368" s="208">
        <v>41191</v>
      </c>
      <c r="P1368" s="1019" t="s">
        <v>7243</v>
      </c>
      <c r="Q1368" s="1015"/>
      <c r="R1368" s="1020"/>
      <c r="S1368" s="1715"/>
      <c r="T1368" s="544"/>
      <c r="U1368" s="545" t="s">
        <v>4557</v>
      </c>
      <c r="V1368" s="544"/>
      <c r="W1368" s="156"/>
    </row>
    <row r="1369" spans="1:25" ht="40.5" customHeight="1" x14ac:dyDescent="0.25">
      <c r="A1369" s="18">
        <v>893</v>
      </c>
      <c r="B1369" s="4"/>
      <c r="C1369" s="4" t="s">
        <v>3484</v>
      </c>
      <c r="D1369" s="4" t="s">
        <v>412</v>
      </c>
      <c r="E1369" s="1156" t="s">
        <v>243</v>
      </c>
      <c r="F1369" s="725">
        <v>44690</v>
      </c>
      <c r="G1369" s="744">
        <v>0.54166666666666663</v>
      </c>
      <c r="H1369" s="725">
        <v>44696</v>
      </c>
      <c r="I1369" s="744">
        <v>0.41666666666666669</v>
      </c>
      <c r="J1369" s="728" t="s">
        <v>2172</v>
      </c>
      <c r="K1369" s="720"/>
      <c r="L1369" s="4">
        <v>961278</v>
      </c>
      <c r="M1369" s="725">
        <v>41118</v>
      </c>
      <c r="N1369" s="934" t="s">
        <v>3027</v>
      </c>
      <c r="O1369" s="920">
        <v>42913</v>
      </c>
      <c r="P1369" s="892"/>
      <c r="Q1369" s="908"/>
      <c r="R1369" s="1073"/>
      <c r="S1369" s="908"/>
      <c r="T1369" s="550"/>
      <c r="V1369" s="550"/>
      <c r="Y1369" s="531"/>
    </row>
    <row r="1370" spans="1:25" ht="40.5" customHeight="1" x14ac:dyDescent="0.25">
      <c r="A1370" s="1351">
        <v>5404</v>
      </c>
      <c r="B1370" s="783"/>
      <c r="C1370" s="20" t="s">
        <v>7299</v>
      </c>
      <c r="D1370" s="783" t="s">
        <v>292</v>
      </c>
      <c r="E1370" s="1156" t="s">
        <v>293</v>
      </c>
      <c r="F1370" s="1202">
        <v>45562</v>
      </c>
      <c r="G1370" s="1203">
        <v>0.42638888888888887</v>
      </c>
      <c r="H1370" s="1202">
        <v>45564</v>
      </c>
      <c r="I1370" s="1203">
        <v>0.42638888888888887</v>
      </c>
      <c r="J1370" s="1207" t="s">
        <v>330</v>
      </c>
      <c r="K1370" s="1202">
        <v>34510</v>
      </c>
      <c r="L1370" s="721" t="s">
        <v>6780</v>
      </c>
      <c r="M1370" s="1202">
        <v>41118</v>
      </c>
      <c r="N1370" s="1204" t="s">
        <v>3027</v>
      </c>
      <c r="O1370" s="1205">
        <v>42913</v>
      </c>
      <c r="P1370" s="1019" t="s">
        <v>4863</v>
      </c>
      <c r="Q1370" s="907"/>
      <c r="R1370" s="1020"/>
      <c r="S1370" s="907"/>
      <c r="T1370" s="544"/>
      <c r="U1370" s="1206" t="s">
        <v>378</v>
      </c>
      <c r="V1370" s="544"/>
      <c r="W1370" s="544"/>
    </row>
    <row r="1371" spans="1:25" ht="24.75" customHeight="1" x14ac:dyDescent="0.25">
      <c r="A1371" s="1267">
        <v>6239</v>
      </c>
      <c r="B1371" s="186"/>
      <c r="C1371" s="186" t="s">
        <v>3026</v>
      </c>
      <c r="D1371" s="186" t="s">
        <v>35</v>
      </c>
      <c r="E1371" s="1156" t="s">
        <v>178</v>
      </c>
      <c r="F1371" s="710">
        <v>45465</v>
      </c>
      <c r="G1371" s="711">
        <v>0.44791666666666669</v>
      </c>
      <c r="H1371" s="710">
        <v>45466</v>
      </c>
      <c r="I1371" s="711">
        <v>0.66666666666666663</v>
      </c>
      <c r="J1371" s="713" t="s">
        <v>797</v>
      </c>
      <c r="K1371" s="710">
        <v>34510</v>
      </c>
      <c r="L1371" s="929" t="s">
        <v>6780</v>
      </c>
      <c r="M1371" s="21">
        <v>41118</v>
      </c>
      <c r="N1371" s="934" t="s">
        <v>3027</v>
      </c>
      <c r="O1371" s="920">
        <v>42913</v>
      </c>
      <c r="P1371" s="898"/>
      <c r="Q1371" s="1022"/>
      <c r="R1371" s="1023"/>
      <c r="S1371" s="1022"/>
      <c r="T1371" s="568"/>
      <c r="U1371" s="545" t="s">
        <v>425</v>
      </c>
      <c r="V1371" s="544"/>
    </row>
    <row r="1372" spans="1:25" s="546" customFormat="1" ht="18.75" customHeight="1" x14ac:dyDescent="0.25">
      <c r="A1372" s="186">
        <v>1194</v>
      </c>
      <c r="B1372" s="186">
        <v>96296715</v>
      </c>
      <c r="C1372" s="186" t="s">
        <v>3026</v>
      </c>
      <c r="D1372" s="186" t="s">
        <v>412</v>
      </c>
      <c r="E1372" s="1156" t="s">
        <v>243</v>
      </c>
      <c r="F1372" s="710">
        <v>44775</v>
      </c>
      <c r="G1372" s="711">
        <v>0.64236111111111105</v>
      </c>
      <c r="H1372" s="710">
        <v>44788</v>
      </c>
      <c r="I1372" s="711">
        <v>0.4861111111111111</v>
      </c>
      <c r="J1372" s="728" t="s">
        <v>2451</v>
      </c>
      <c r="K1372" s="720"/>
      <c r="L1372" s="186">
        <v>6961278</v>
      </c>
      <c r="M1372" s="710">
        <v>41118</v>
      </c>
      <c r="N1372" s="734" t="s">
        <v>3027</v>
      </c>
      <c r="O1372" s="920">
        <v>42913</v>
      </c>
      <c r="P1372" s="892">
        <v>2760</v>
      </c>
      <c r="Q1372" s="884"/>
      <c r="R1372" s="1008">
        <f>120*23</f>
        <v>2760</v>
      </c>
      <c r="S1372" s="884"/>
      <c r="T1372" s="527" t="s">
        <v>2983</v>
      </c>
      <c r="U1372" s="545"/>
      <c r="V1372" s="527" t="s">
        <v>3028</v>
      </c>
      <c r="W1372" s="156"/>
    </row>
    <row r="1373" spans="1:25" s="546" customFormat="1" ht="18.75" hidden="1" customHeight="1" x14ac:dyDescent="0.25">
      <c r="A1373" s="20">
        <v>4742</v>
      </c>
      <c r="B1373" s="3"/>
      <c r="C1373" s="3" t="s">
        <v>552</v>
      </c>
      <c r="D1373" s="3" t="s">
        <v>35</v>
      </c>
      <c r="E1373" s="1159" t="s">
        <v>313</v>
      </c>
      <c r="F1373" s="714">
        <v>45409</v>
      </c>
      <c r="G1373" s="715">
        <v>0.5</v>
      </c>
      <c r="H1373" s="714">
        <v>45425</v>
      </c>
      <c r="I1373" s="715">
        <v>0.45833333333333331</v>
      </c>
      <c r="J1373" s="755" t="s">
        <v>154</v>
      </c>
      <c r="K1373" s="21">
        <v>28177</v>
      </c>
      <c r="L1373" s="939" t="s">
        <v>553</v>
      </c>
      <c r="M1373" s="714">
        <v>40973</v>
      </c>
      <c r="N1373" s="940">
        <v>941062102366</v>
      </c>
      <c r="O1373" s="938">
        <v>34988</v>
      </c>
      <c r="P1373" s="889" t="s">
        <v>6185</v>
      </c>
      <c r="Q1373" s="1058"/>
      <c r="R1373" s="1059"/>
      <c r="S1373" s="1381"/>
      <c r="T1373" s="627">
        <v>108082</v>
      </c>
      <c r="U1373" s="545" t="s">
        <v>555</v>
      </c>
      <c r="V1373" s="627" t="s">
        <v>6181</v>
      </c>
      <c r="W1373" s="156"/>
    </row>
    <row r="1374" spans="1:25" s="546" customFormat="1" ht="18.75" hidden="1" customHeight="1" x14ac:dyDescent="0.25">
      <c r="A1374" s="20">
        <v>2944</v>
      </c>
      <c r="B1374" s="3"/>
      <c r="C1374" s="3" t="s">
        <v>552</v>
      </c>
      <c r="D1374" s="3" t="s">
        <v>35</v>
      </c>
      <c r="E1374" s="1159" t="s">
        <v>313</v>
      </c>
      <c r="F1374" s="714">
        <v>45117</v>
      </c>
      <c r="G1374" s="715">
        <v>0.625</v>
      </c>
      <c r="H1374" s="714">
        <v>45134</v>
      </c>
      <c r="I1374" s="715">
        <v>0.58333333333333337</v>
      </c>
      <c r="J1374" s="755" t="s">
        <v>327</v>
      </c>
      <c r="K1374" s="21">
        <v>28177</v>
      </c>
      <c r="L1374" s="939" t="s">
        <v>553</v>
      </c>
      <c r="M1374" s="714">
        <v>40973</v>
      </c>
      <c r="N1374" s="940">
        <v>941062102366</v>
      </c>
      <c r="O1374" s="938">
        <v>34988</v>
      </c>
      <c r="P1374" s="889">
        <v>2550</v>
      </c>
      <c r="Q1374" s="1058"/>
      <c r="R1374" s="1063">
        <v>77009</v>
      </c>
      <c r="S1374" s="1058"/>
      <c r="T1374" s="627"/>
      <c r="U1374" s="545" t="s">
        <v>555</v>
      </c>
      <c r="V1374" s="627" t="s">
        <v>554</v>
      </c>
      <c r="W1374" s="156"/>
    </row>
    <row r="1375" spans="1:25" s="546" customFormat="1" ht="30" customHeight="1" x14ac:dyDescent="0.25">
      <c r="A1375" s="186">
        <v>5717</v>
      </c>
      <c r="B1375" s="186"/>
      <c r="C1375" s="186" t="s">
        <v>4716</v>
      </c>
      <c r="D1375" s="186" t="s">
        <v>235</v>
      </c>
      <c r="E1375" s="1156" t="s">
        <v>236</v>
      </c>
      <c r="F1375" s="710">
        <v>45615</v>
      </c>
      <c r="G1375" s="711">
        <v>0.77777777777777779</v>
      </c>
      <c r="H1375" s="710">
        <v>45624</v>
      </c>
      <c r="I1375" s="711">
        <v>0.77777777777777779</v>
      </c>
      <c r="J1375" s="728" t="s">
        <v>4196</v>
      </c>
      <c r="K1375" s="710">
        <v>22429</v>
      </c>
      <c r="L1375" s="734"/>
      <c r="M1375" s="21"/>
      <c r="N1375" s="734" t="s">
        <v>4717</v>
      </c>
      <c r="O1375" s="920">
        <v>35198</v>
      </c>
      <c r="P1375" s="889" t="s">
        <v>4870</v>
      </c>
      <c r="Q1375" s="196"/>
      <c r="R1375" s="1002"/>
      <c r="S1375" s="1658"/>
      <c r="T1375" s="580"/>
      <c r="U1375" s="545" t="s">
        <v>141</v>
      </c>
      <c r="V1375" s="544"/>
      <c r="W1375" s="156"/>
    </row>
    <row r="1376" spans="1:25" s="546" customFormat="1" ht="18.75" customHeight="1" x14ac:dyDescent="0.25">
      <c r="A1376" s="186">
        <v>3759</v>
      </c>
      <c r="B1376" s="186"/>
      <c r="C1376" s="186" t="s">
        <v>4716</v>
      </c>
      <c r="D1376" s="186" t="s">
        <v>94</v>
      </c>
      <c r="E1376" s="1156" t="s">
        <v>219</v>
      </c>
      <c r="F1376" s="710">
        <v>45248</v>
      </c>
      <c r="G1376" s="711">
        <v>0.77986111111111101</v>
      </c>
      <c r="H1376" s="710">
        <v>45251</v>
      </c>
      <c r="I1376" s="711">
        <v>0.77986111111111101</v>
      </c>
      <c r="J1376" s="728" t="s">
        <v>709</v>
      </c>
      <c r="K1376" s="710">
        <v>22429</v>
      </c>
      <c r="L1376" s="734"/>
      <c r="M1376" s="21"/>
      <c r="N1376" s="734" t="s">
        <v>4717</v>
      </c>
      <c r="O1376" s="920">
        <v>35198</v>
      </c>
      <c r="P1376" s="892">
        <v>200</v>
      </c>
      <c r="Q1376" s="196"/>
      <c r="R1376" s="1002"/>
      <c r="S1376" s="196"/>
      <c r="T1376" s="580"/>
      <c r="U1376" s="545" t="s">
        <v>141</v>
      </c>
      <c r="V1376" s="544"/>
      <c r="W1376" s="156"/>
    </row>
    <row r="1377" spans="1:25" s="546" customFormat="1" ht="18.75" customHeight="1" x14ac:dyDescent="0.25">
      <c r="A1377" s="186">
        <v>4006</v>
      </c>
      <c r="B1377" s="186">
        <v>54850565</v>
      </c>
      <c r="C1377" s="186" t="s">
        <v>4081</v>
      </c>
      <c r="D1377" s="707" t="s">
        <v>35</v>
      </c>
      <c r="E1377" s="1156" t="s">
        <v>105</v>
      </c>
      <c r="F1377" s="708">
        <v>45295</v>
      </c>
      <c r="G1377" s="709">
        <v>0.83333333333333337</v>
      </c>
      <c r="H1377" s="708">
        <v>45299</v>
      </c>
      <c r="I1377" s="709">
        <v>0.41666666666666669</v>
      </c>
      <c r="J1377" s="732" t="s">
        <v>449</v>
      </c>
      <c r="K1377" s="710">
        <v>30391</v>
      </c>
      <c r="L1377" s="734" t="s">
        <v>4082</v>
      </c>
      <c r="M1377" s="21">
        <v>44567</v>
      </c>
      <c r="N1377" s="734" t="s">
        <v>4083</v>
      </c>
      <c r="O1377" s="920">
        <v>42447</v>
      </c>
      <c r="P1377" s="892" t="s">
        <v>4841</v>
      </c>
      <c r="Q1377" s="196"/>
      <c r="R1377" s="1002"/>
      <c r="S1377" s="196"/>
      <c r="T1377" s="579"/>
      <c r="U1377" s="545" t="s">
        <v>4084</v>
      </c>
      <c r="V1377" s="544" t="s">
        <v>5080</v>
      </c>
      <c r="W1377" s="156"/>
    </row>
    <row r="1378" spans="1:25" s="546" customFormat="1" ht="30.75" customHeight="1" x14ac:dyDescent="0.25">
      <c r="A1378" s="4">
        <v>3310</v>
      </c>
      <c r="B1378" s="186">
        <v>54850565</v>
      </c>
      <c r="C1378" s="186" t="s">
        <v>4081</v>
      </c>
      <c r="D1378" s="707" t="s">
        <v>35</v>
      </c>
      <c r="E1378" s="1156" t="s">
        <v>171</v>
      </c>
      <c r="F1378" s="708">
        <v>45184</v>
      </c>
      <c r="G1378" s="709">
        <v>0.58333333333333337</v>
      </c>
      <c r="H1378" s="708">
        <v>45192</v>
      </c>
      <c r="I1378" s="709">
        <v>0.85416666666666663</v>
      </c>
      <c r="J1378" s="732" t="s">
        <v>4092</v>
      </c>
      <c r="K1378" s="710">
        <v>30391</v>
      </c>
      <c r="L1378" s="734" t="s">
        <v>4082</v>
      </c>
      <c r="M1378" s="21">
        <v>44567</v>
      </c>
      <c r="N1378" s="734" t="s">
        <v>4083</v>
      </c>
      <c r="O1378" s="920">
        <v>42447</v>
      </c>
      <c r="P1378" s="892">
        <v>900</v>
      </c>
      <c r="Q1378" s="196"/>
      <c r="R1378" s="1002"/>
      <c r="S1378" s="196"/>
      <c r="T1378" s="579"/>
      <c r="U1378" s="545" t="s">
        <v>4084</v>
      </c>
      <c r="V1378" s="544" t="s">
        <v>4093</v>
      </c>
      <c r="W1378" s="156"/>
    </row>
    <row r="1379" spans="1:25" s="546" customFormat="1" ht="34.5" customHeight="1" x14ac:dyDescent="0.25">
      <c r="A1379" s="4">
        <v>3303</v>
      </c>
      <c r="B1379" s="186">
        <v>54850565</v>
      </c>
      <c r="C1379" s="4" t="s">
        <v>4081</v>
      </c>
      <c r="D1379" s="707" t="s">
        <v>35</v>
      </c>
      <c r="E1379" s="1156" t="s">
        <v>119</v>
      </c>
      <c r="F1379" s="708">
        <v>45182</v>
      </c>
      <c r="G1379" s="709">
        <v>0.85416666666666663</v>
      </c>
      <c r="H1379" s="708">
        <v>45184</v>
      </c>
      <c r="I1379" s="709">
        <v>0.58333333333333337</v>
      </c>
      <c r="J1379" s="732" t="s">
        <v>401</v>
      </c>
      <c r="K1379" s="710">
        <v>30391</v>
      </c>
      <c r="L1379" s="734" t="s">
        <v>4082</v>
      </c>
      <c r="M1379" s="21">
        <v>44567</v>
      </c>
      <c r="N1379" s="734" t="s">
        <v>4083</v>
      </c>
      <c r="O1379" s="920">
        <v>42447</v>
      </c>
      <c r="P1379" s="892">
        <v>900</v>
      </c>
      <c r="Q1379" s="196"/>
      <c r="R1379" s="1002"/>
      <c r="S1379" s="196"/>
      <c r="T1379" s="579"/>
      <c r="U1379" s="545" t="s">
        <v>4084</v>
      </c>
      <c r="V1379" s="544" t="s">
        <v>4091</v>
      </c>
      <c r="W1379" s="156"/>
    </row>
    <row r="1380" spans="1:25" s="546" customFormat="1" ht="18.75" customHeight="1" x14ac:dyDescent="0.25">
      <c r="A1380" s="4">
        <v>3847</v>
      </c>
      <c r="B1380" s="186">
        <v>96103193</v>
      </c>
      <c r="C1380" s="186" t="s">
        <v>1688</v>
      </c>
      <c r="D1380" s="186" t="s">
        <v>35</v>
      </c>
      <c r="E1380" s="1156" t="s">
        <v>119</v>
      </c>
      <c r="F1380" s="710">
        <v>45275</v>
      </c>
      <c r="G1380" s="711">
        <v>0.64583333333333337</v>
      </c>
      <c r="H1380" s="710">
        <v>45280</v>
      </c>
      <c r="I1380" s="711">
        <v>0.77083333333333337</v>
      </c>
      <c r="J1380" s="743" t="s">
        <v>4924</v>
      </c>
      <c r="K1380" s="725">
        <v>32988</v>
      </c>
      <c r="L1380" s="929" t="s">
        <v>1689</v>
      </c>
      <c r="M1380" s="19">
        <v>44575</v>
      </c>
      <c r="N1380" s="931" t="s">
        <v>1690</v>
      </c>
      <c r="O1380" s="932">
        <v>39622</v>
      </c>
      <c r="P1380" s="892" t="s">
        <v>5083</v>
      </c>
      <c r="Q1380" s="196"/>
      <c r="R1380" s="1017"/>
      <c r="S1380" s="194"/>
      <c r="T1380" s="563"/>
      <c r="U1380" s="545" t="s">
        <v>1691</v>
      </c>
      <c r="V1380" s="555"/>
      <c r="W1380" s="156"/>
    </row>
    <row r="1381" spans="1:25" ht="30" customHeight="1" x14ac:dyDescent="0.25">
      <c r="A1381" s="4">
        <v>3777</v>
      </c>
      <c r="B1381" s="186">
        <v>96103193</v>
      </c>
      <c r="C1381" s="186" t="s">
        <v>1688</v>
      </c>
      <c r="D1381" s="186" t="s">
        <v>35</v>
      </c>
      <c r="E1381" s="1156" t="s">
        <v>119</v>
      </c>
      <c r="F1381" s="710">
        <v>45255</v>
      </c>
      <c r="G1381" s="711">
        <v>0.64583333333333337</v>
      </c>
      <c r="H1381" s="710">
        <v>45275</v>
      </c>
      <c r="I1381" s="711">
        <v>0.64583333333333337</v>
      </c>
      <c r="J1381" s="743" t="s">
        <v>4794</v>
      </c>
      <c r="K1381" s="725">
        <v>32988</v>
      </c>
      <c r="L1381" s="929" t="s">
        <v>1689</v>
      </c>
      <c r="M1381" s="19">
        <v>44575</v>
      </c>
      <c r="N1381" s="931" t="s">
        <v>1690</v>
      </c>
      <c r="O1381" s="932">
        <v>39622</v>
      </c>
      <c r="P1381" s="892" t="s">
        <v>4693</v>
      </c>
      <c r="Q1381" s="196"/>
      <c r="R1381" s="1017"/>
      <c r="U1381" s="545" t="s">
        <v>1691</v>
      </c>
    </row>
    <row r="1382" spans="1:25" ht="36.75" customHeight="1" x14ac:dyDescent="0.25">
      <c r="A1382" s="4">
        <v>3634</v>
      </c>
      <c r="B1382" s="186">
        <v>96103193</v>
      </c>
      <c r="C1382" s="186" t="s">
        <v>1688</v>
      </c>
      <c r="D1382" s="186" t="s">
        <v>35</v>
      </c>
      <c r="E1382" s="1156" t="s">
        <v>119</v>
      </c>
      <c r="F1382" s="710">
        <v>45245</v>
      </c>
      <c r="G1382" s="711">
        <v>0.64583333333333337</v>
      </c>
      <c r="H1382" s="710">
        <v>45255</v>
      </c>
      <c r="I1382" s="711">
        <v>0.64583333333333337</v>
      </c>
      <c r="J1382" s="728" t="s">
        <v>658</v>
      </c>
      <c r="K1382" s="725">
        <v>32988</v>
      </c>
      <c r="L1382" s="929" t="s">
        <v>1689</v>
      </c>
      <c r="M1382" s="19">
        <v>44575</v>
      </c>
      <c r="N1382" s="931" t="s">
        <v>1690</v>
      </c>
      <c r="O1382" s="932">
        <v>39622</v>
      </c>
      <c r="P1382" s="892" t="s">
        <v>4760</v>
      </c>
      <c r="Q1382" s="196"/>
      <c r="R1382" s="1017"/>
      <c r="U1382" s="545" t="s">
        <v>1691</v>
      </c>
      <c r="Y1382" s="531"/>
    </row>
    <row r="1383" spans="1:25" ht="18.75" customHeight="1" x14ac:dyDescent="0.25">
      <c r="A1383" s="4">
        <v>3634</v>
      </c>
      <c r="B1383" s="186">
        <v>96103193</v>
      </c>
      <c r="C1383" s="186" t="s">
        <v>1688</v>
      </c>
      <c r="D1383" s="186" t="s">
        <v>35</v>
      </c>
      <c r="E1383" s="1156" t="s">
        <v>119</v>
      </c>
      <c r="F1383" s="710">
        <v>45235</v>
      </c>
      <c r="G1383" s="711">
        <v>0.64583333333333337</v>
      </c>
      <c r="H1383" s="710">
        <v>45245</v>
      </c>
      <c r="I1383" s="711">
        <v>0.64583333333333337</v>
      </c>
      <c r="J1383" s="728" t="s">
        <v>658</v>
      </c>
      <c r="K1383" s="725">
        <v>32988</v>
      </c>
      <c r="L1383" s="929" t="s">
        <v>1689</v>
      </c>
      <c r="M1383" s="19">
        <v>44575</v>
      </c>
      <c r="N1383" s="931" t="s">
        <v>1690</v>
      </c>
      <c r="O1383" s="932">
        <v>39622</v>
      </c>
      <c r="P1383" s="892" t="s">
        <v>4693</v>
      </c>
      <c r="Q1383" s="196"/>
      <c r="R1383" s="1017"/>
      <c r="U1383" s="545" t="s">
        <v>1691</v>
      </c>
    </row>
    <row r="1384" spans="1:25" ht="18.75" customHeight="1" x14ac:dyDescent="0.25">
      <c r="A1384" s="4">
        <v>3448</v>
      </c>
      <c r="B1384" s="186">
        <v>96103193</v>
      </c>
      <c r="C1384" s="186" t="s">
        <v>1688</v>
      </c>
      <c r="D1384" s="186" t="s">
        <v>35</v>
      </c>
      <c r="E1384" s="1156" t="s">
        <v>119</v>
      </c>
      <c r="F1384" s="710">
        <v>45215</v>
      </c>
      <c r="G1384" s="711">
        <v>0.64583333333333337</v>
      </c>
      <c r="H1384" s="710">
        <v>45235</v>
      </c>
      <c r="I1384" s="711">
        <v>0.64583333333333337</v>
      </c>
      <c r="J1384" s="728" t="s">
        <v>775</v>
      </c>
      <c r="K1384" s="725">
        <v>32988</v>
      </c>
      <c r="L1384" s="929" t="s">
        <v>1689</v>
      </c>
      <c r="M1384" s="19">
        <v>44575</v>
      </c>
      <c r="N1384" s="931" t="s">
        <v>1690</v>
      </c>
      <c r="O1384" s="932">
        <v>39622</v>
      </c>
      <c r="P1384" s="892" t="s">
        <v>4505</v>
      </c>
      <c r="Q1384" s="196"/>
      <c r="R1384" s="1017"/>
      <c r="U1384" s="545" t="s">
        <v>1691</v>
      </c>
    </row>
    <row r="1385" spans="1:25" ht="18.75" customHeight="1" x14ac:dyDescent="0.25">
      <c r="A1385" s="4">
        <v>2195</v>
      </c>
      <c r="B1385" s="4"/>
      <c r="C1385" s="4" t="s">
        <v>1688</v>
      </c>
      <c r="D1385" s="4" t="s">
        <v>29</v>
      </c>
      <c r="E1385" s="1156" t="s">
        <v>205</v>
      </c>
      <c r="F1385" s="725">
        <v>45007</v>
      </c>
      <c r="G1385" s="720">
        <v>0.66666666666666663</v>
      </c>
      <c r="H1385" s="725">
        <v>45012</v>
      </c>
      <c r="I1385" s="720">
        <v>0.70833333333333337</v>
      </c>
      <c r="J1385" s="728" t="s">
        <v>336</v>
      </c>
      <c r="K1385" s="725">
        <v>32988</v>
      </c>
      <c r="L1385" s="929" t="s">
        <v>1689</v>
      </c>
      <c r="M1385" s="19">
        <v>44575</v>
      </c>
      <c r="N1385" s="931" t="s">
        <v>1690</v>
      </c>
      <c r="O1385" s="932">
        <v>39622</v>
      </c>
      <c r="P1385" s="892">
        <v>350</v>
      </c>
      <c r="U1385" s="545" t="s">
        <v>1691</v>
      </c>
      <c r="Y1385" s="531"/>
    </row>
    <row r="1386" spans="1:25" ht="18.75" customHeight="1" x14ac:dyDescent="0.25">
      <c r="A1386" s="4">
        <v>3056</v>
      </c>
      <c r="B1386" s="4"/>
      <c r="C1386" s="186" t="s">
        <v>323</v>
      </c>
      <c r="D1386" s="186" t="s">
        <v>94</v>
      </c>
      <c r="E1386" s="1156" t="s">
        <v>219</v>
      </c>
      <c r="F1386" s="710">
        <v>45127</v>
      </c>
      <c r="G1386" s="711">
        <v>0.83333333333333337</v>
      </c>
      <c r="H1386" s="710">
        <v>45158</v>
      </c>
      <c r="I1386" s="711">
        <v>0.83333333333333337</v>
      </c>
      <c r="J1386" s="713" t="s">
        <v>24</v>
      </c>
      <c r="K1386" s="725">
        <v>28907</v>
      </c>
      <c r="L1386" s="929" t="s">
        <v>324</v>
      </c>
      <c r="N1386" s="929" t="s">
        <v>325</v>
      </c>
      <c r="O1386" s="932">
        <v>37133</v>
      </c>
      <c r="P1386" s="904" t="s">
        <v>326</v>
      </c>
      <c r="Q1386" s="884"/>
      <c r="R1386" s="1683"/>
      <c r="S1386" s="1439"/>
      <c r="T1386" s="1762"/>
      <c r="V1386" s="544"/>
    </row>
    <row r="1387" spans="1:25" ht="18.75" customHeight="1" x14ac:dyDescent="0.25">
      <c r="A1387" s="4">
        <v>2900</v>
      </c>
      <c r="B1387" s="4"/>
      <c r="C1387" s="186" t="s">
        <v>323</v>
      </c>
      <c r="D1387" s="186" t="s">
        <v>94</v>
      </c>
      <c r="E1387" s="1156" t="s">
        <v>276</v>
      </c>
      <c r="F1387" s="725">
        <v>45112</v>
      </c>
      <c r="G1387" s="720">
        <v>0.41666666666666669</v>
      </c>
      <c r="H1387" s="725">
        <v>45119</v>
      </c>
      <c r="I1387" s="720">
        <v>0.41666666666666669</v>
      </c>
      <c r="J1387" s="728" t="s">
        <v>85</v>
      </c>
      <c r="K1387" s="725">
        <v>28907</v>
      </c>
      <c r="L1387" s="929" t="s">
        <v>324</v>
      </c>
      <c r="N1387" s="929" t="s">
        <v>325</v>
      </c>
      <c r="O1387" s="932">
        <v>37133</v>
      </c>
      <c r="P1387" s="902">
        <v>700</v>
      </c>
      <c r="Q1387" s="1055">
        <v>120</v>
      </c>
      <c r="R1387" s="1017"/>
      <c r="S1387" s="194">
        <v>77411</v>
      </c>
      <c r="T1387" s="606" t="s">
        <v>732</v>
      </c>
      <c r="V1387" s="555" t="s">
        <v>731</v>
      </c>
      <c r="Y1387" s="632"/>
    </row>
    <row r="1388" spans="1:25" ht="22.5" customHeight="1" x14ac:dyDescent="0.25">
      <c r="A1388" s="4">
        <v>1702</v>
      </c>
      <c r="B1388" s="4"/>
      <c r="C1388" s="4" t="s">
        <v>2309</v>
      </c>
      <c r="D1388" s="4" t="s">
        <v>193</v>
      </c>
      <c r="E1388" s="1156" t="s">
        <v>364</v>
      </c>
      <c r="F1388" s="725">
        <v>44924</v>
      </c>
      <c r="G1388" s="720">
        <v>0.79861111111111116</v>
      </c>
      <c r="H1388" s="725">
        <v>44934</v>
      </c>
      <c r="I1388" s="720">
        <v>0.41666666666666669</v>
      </c>
      <c r="J1388" s="743" t="s">
        <v>2310</v>
      </c>
      <c r="K1388" s="725">
        <v>28907</v>
      </c>
      <c r="L1388" s="929">
        <v>6785431</v>
      </c>
      <c r="M1388" s="725"/>
      <c r="N1388" s="929" t="s">
        <v>325</v>
      </c>
      <c r="O1388" s="932">
        <v>37133</v>
      </c>
      <c r="P1388" s="892">
        <v>800</v>
      </c>
      <c r="Q1388" s="908"/>
      <c r="R1388" s="1073"/>
      <c r="S1388" s="908"/>
      <c r="T1388" s="550"/>
      <c r="V1388" s="550"/>
      <c r="Y1388" s="531"/>
    </row>
    <row r="1389" spans="1:25" ht="18.75" customHeight="1" x14ac:dyDescent="0.25">
      <c r="A1389" s="186">
        <v>1559</v>
      </c>
      <c r="B1389" s="186"/>
      <c r="C1389" s="186" t="s">
        <v>2309</v>
      </c>
      <c r="D1389" s="186" t="s">
        <v>193</v>
      </c>
      <c r="E1389" s="1156" t="s">
        <v>23</v>
      </c>
      <c r="F1389" s="710">
        <v>44891</v>
      </c>
      <c r="G1389" s="711">
        <v>0.79166666666666663</v>
      </c>
      <c r="H1389" s="710">
        <v>44895</v>
      </c>
      <c r="I1389" s="711">
        <v>0.625</v>
      </c>
      <c r="J1389" s="728" t="s">
        <v>2186</v>
      </c>
      <c r="K1389" s="710">
        <v>28907</v>
      </c>
      <c r="L1389" s="186">
        <v>6785431</v>
      </c>
      <c r="M1389" s="21"/>
      <c r="N1389" s="934" t="s">
        <v>325</v>
      </c>
      <c r="O1389" s="920">
        <v>37133</v>
      </c>
      <c r="P1389" s="892">
        <v>280</v>
      </c>
      <c r="Q1389" s="908"/>
      <c r="R1389" s="1073"/>
      <c r="S1389" s="908"/>
      <c r="T1389" s="550"/>
      <c r="V1389" s="527"/>
      <c r="W1389" s="599"/>
      <c r="Y1389" s="632"/>
    </row>
    <row r="1390" spans="1:25" ht="18.75" customHeight="1" x14ac:dyDescent="0.25">
      <c r="A1390" s="186">
        <v>1413</v>
      </c>
      <c r="B1390" s="186">
        <v>59903268</v>
      </c>
      <c r="C1390" s="186" t="s">
        <v>2309</v>
      </c>
      <c r="D1390" s="186" t="s">
        <v>152</v>
      </c>
      <c r="E1390" s="1156" t="s">
        <v>153</v>
      </c>
      <c r="F1390" s="718">
        <v>44856</v>
      </c>
      <c r="G1390" s="719">
        <v>0.64583333333333337</v>
      </c>
      <c r="H1390" s="710">
        <v>44864</v>
      </c>
      <c r="I1390" s="711">
        <v>0.70833333333333337</v>
      </c>
      <c r="J1390" s="728" t="s">
        <v>2250</v>
      </c>
      <c r="K1390" s="710">
        <v>28907</v>
      </c>
      <c r="L1390" s="936">
        <v>6785431</v>
      </c>
      <c r="M1390" s="710"/>
      <c r="N1390" s="734" t="s">
        <v>325</v>
      </c>
      <c r="O1390" s="920">
        <v>37133</v>
      </c>
      <c r="P1390" s="892">
        <v>500</v>
      </c>
      <c r="Q1390" s="1055">
        <v>70</v>
      </c>
      <c r="R1390" s="1008"/>
      <c r="S1390" s="884"/>
      <c r="T1390" s="527"/>
      <c r="V1390" s="527"/>
      <c r="W1390" s="599"/>
      <c r="Y1390" s="632"/>
    </row>
    <row r="1391" spans="1:25" ht="18.75" customHeight="1" x14ac:dyDescent="0.25">
      <c r="A1391" s="186">
        <v>1313</v>
      </c>
      <c r="B1391" s="186">
        <v>95903268</v>
      </c>
      <c r="C1391" s="186" t="s">
        <v>2309</v>
      </c>
      <c r="D1391" s="186" t="s">
        <v>1212</v>
      </c>
      <c r="E1391" s="1156" t="s">
        <v>184</v>
      </c>
      <c r="F1391" s="710">
        <v>44830</v>
      </c>
      <c r="G1391" s="711">
        <v>0.60416666666666663</v>
      </c>
      <c r="H1391" s="710">
        <v>44848</v>
      </c>
      <c r="I1391" s="711">
        <v>0.83333333333333337</v>
      </c>
      <c r="J1391" s="728" t="s">
        <v>2698</v>
      </c>
      <c r="K1391" s="710">
        <v>28907</v>
      </c>
      <c r="L1391" s="18">
        <v>6785431</v>
      </c>
      <c r="M1391" s="21"/>
      <c r="N1391" s="926" t="s">
        <v>325</v>
      </c>
      <c r="O1391" s="927">
        <v>37133</v>
      </c>
      <c r="P1391" s="892">
        <v>1260</v>
      </c>
      <c r="Q1391" s="884"/>
      <c r="R1391" s="1008"/>
      <c r="S1391" s="884"/>
      <c r="T1391" s="527" t="s">
        <v>2699</v>
      </c>
      <c r="V1391" s="554"/>
      <c r="W1391" s="599"/>
      <c r="Y1391" s="531"/>
    </row>
    <row r="1392" spans="1:25" ht="36" customHeight="1" x14ac:dyDescent="0.25">
      <c r="A1392" s="4">
        <v>2310</v>
      </c>
      <c r="B1392" s="799">
        <v>95903268</v>
      </c>
      <c r="C1392" s="799" t="s">
        <v>2309</v>
      </c>
      <c r="D1392" s="799" t="s">
        <v>22</v>
      </c>
      <c r="E1392" s="1156" t="s">
        <v>2279</v>
      </c>
      <c r="F1392" s="807">
        <v>44727</v>
      </c>
      <c r="G1392" s="806">
        <v>0.60416666666666663</v>
      </c>
      <c r="H1392" s="807">
        <v>44728</v>
      </c>
      <c r="I1392" s="806">
        <v>0.41666666666666669</v>
      </c>
      <c r="J1392" s="728" t="s">
        <v>3115</v>
      </c>
      <c r="K1392" s="720"/>
      <c r="L1392" s="799">
        <v>6785431</v>
      </c>
      <c r="M1392" s="807"/>
      <c r="N1392" s="959" t="s">
        <v>325</v>
      </c>
      <c r="O1392" s="958">
        <v>37133</v>
      </c>
      <c r="P1392" s="892">
        <v>430</v>
      </c>
      <c r="Q1392" s="884"/>
      <c r="R1392" s="1073">
        <v>70</v>
      </c>
      <c r="S1392" s="908"/>
      <c r="T1392" s="550" t="s">
        <v>3352</v>
      </c>
      <c r="V1392" s="668"/>
      <c r="Y1392" s="531"/>
    </row>
    <row r="1393" spans="1:25" ht="60" customHeight="1" x14ac:dyDescent="0.25">
      <c r="A1393" s="4">
        <v>2309</v>
      </c>
      <c r="B1393" s="799">
        <v>95903268</v>
      </c>
      <c r="C1393" s="799" t="s">
        <v>2309</v>
      </c>
      <c r="D1393" s="799" t="s">
        <v>22</v>
      </c>
      <c r="E1393" s="1156" t="s">
        <v>2279</v>
      </c>
      <c r="F1393" s="807">
        <v>44721</v>
      </c>
      <c r="G1393" s="806">
        <v>0.60416666666666663</v>
      </c>
      <c r="H1393" s="807">
        <v>44727</v>
      </c>
      <c r="I1393" s="806">
        <v>0.60416666666666663</v>
      </c>
      <c r="J1393" s="728" t="s">
        <v>3360</v>
      </c>
      <c r="K1393" s="720"/>
      <c r="L1393" s="799">
        <v>6785431</v>
      </c>
      <c r="M1393" s="807"/>
      <c r="N1393" s="959" t="s">
        <v>325</v>
      </c>
      <c r="O1393" s="958">
        <v>37133</v>
      </c>
      <c r="P1393" s="892">
        <v>420</v>
      </c>
      <c r="Q1393" s="908"/>
      <c r="R1393" s="1073">
        <f>70*6</f>
        <v>420</v>
      </c>
      <c r="S1393" s="908"/>
      <c r="T1393" s="550" t="s">
        <v>3361</v>
      </c>
      <c r="V1393" s="668"/>
      <c r="Y1393" s="531"/>
    </row>
    <row r="1394" spans="1:25" ht="18.75" customHeight="1" x14ac:dyDescent="0.25">
      <c r="A1394" s="820">
        <v>880</v>
      </c>
      <c r="B1394" s="809">
        <v>95903268</v>
      </c>
      <c r="C1394" s="809" t="s">
        <v>2309</v>
      </c>
      <c r="D1394" s="809" t="s">
        <v>35</v>
      </c>
      <c r="E1394" s="1165" t="s">
        <v>119</v>
      </c>
      <c r="F1394" s="807">
        <v>44682</v>
      </c>
      <c r="G1394" s="806">
        <v>0.625</v>
      </c>
      <c r="H1394" s="807">
        <v>44683</v>
      </c>
      <c r="I1394" s="811">
        <v>0.625</v>
      </c>
      <c r="J1394" s="730" t="s">
        <v>2048</v>
      </c>
      <c r="K1394" s="769"/>
      <c r="L1394" s="809">
        <v>6785431</v>
      </c>
      <c r="M1394" s="810"/>
      <c r="N1394" s="960" t="s">
        <v>325</v>
      </c>
      <c r="O1394" s="961">
        <v>37133</v>
      </c>
      <c r="P1394" s="1119"/>
      <c r="Q1394" s="1120"/>
      <c r="R1394" s="1121"/>
      <c r="S1394" s="1120"/>
      <c r="T1394" s="670"/>
      <c r="V1394" s="670"/>
    </row>
    <row r="1395" spans="1:25" ht="18.75" hidden="1" customHeight="1" x14ac:dyDescent="0.25">
      <c r="A1395" s="809">
        <v>218</v>
      </c>
      <c r="B1395" s="809"/>
      <c r="C1395" s="809" t="s">
        <v>2309</v>
      </c>
      <c r="D1395" s="809" t="s">
        <v>22</v>
      </c>
      <c r="E1395" s="1159" t="s">
        <v>364</v>
      </c>
      <c r="F1395" s="810">
        <v>44623</v>
      </c>
      <c r="G1395" s="811">
        <v>0.70833333333333337</v>
      </c>
      <c r="H1395" s="810">
        <v>44627</v>
      </c>
      <c r="I1395" s="811">
        <v>0.70833333333333337</v>
      </c>
      <c r="J1395" s="730"/>
      <c r="K1395" s="769"/>
      <c r="L1395" s="809"/>
      <c r="N1395" s="940"/>
      <c r="O1395" s="938"/>
      <c r="P1395" s="1122"/>
      <c r="Q1395" s="1120"/>
      <c r="R1395" s="1121"/>
      <c r="S1395" s="1120"/>
      <c r="T1395" s="670"/>
      <c r="V1395" s="670"/>
    </row>
    <row r="1396" spans="1:25" ht="25.5" customHeight="1" x14ac:dyDescent="0.25">
      <c r="A1396" s="4">
        <v>2166</v>
      </c>
      <c r="B1396" s="4"/>
      <c r="C1396" s="4" t="s">
        <v>1673</v>
      </c>
      <c r="D1396" s="4" t="s">
        <v>35</v>
      </c>
      <c r="E1396" s="1156" t="s">
        <v>112</v>
      </c>
      <c r="F1396" s="725">
        <v>44998</v>
      </c>
      <c r="G1396" s="720">
        <v>0.625</v>
      </c>
      <c r="H1396" s="725">
        <v>45016</v>
      </c>
      <c r="I1396" s="720">
        <v>0.625</v>
      </c>
      <c r="J1396" s="713" t="s">
        <v>314</v>
      </c>
      <c r="K1396" s="710">
        <v>28907</v>
      </c>
      <c r="L1396" s="929" t="s">
        <v>324</v>
      </c>
      <c r="M1396" s="21"/>
      <c r="N1396" s="934" t="s">
        <v>325</v>
      </c>
      <c r="O1396" s="920">
        <v>37133</v>
      </c>
      <c r="P1396" s="1026"/>
      <c r="Q1396" s="1022"/>
      <c r="R1396" s="1023"/>
      <c r="S1396" s="1022"/>
      <c r="T1396" s="568"/>
      <c r="V1396" s="544"/>
      <c r="Y1396" s="531"/>
    </row>
    <row r="1397" spans="1:25" ht="45" customHeight="1" x14ac:dyDescent="0.25">
      <c r="A1397" s="186">
        <v>2154</v>
      </c>
      <c r="B1397" s="186"/>
      <c r="C1397" s="186" t="s">
        <v>1673</v>
      </c>
      <c r="D1397" s="186" t="s">
        <v>29</v>
      </c>
      <c r="E1397" s="1156" t="s">
        <v>205</v>
      </c>
      <c r="F1397" s="725">
        <v>44994</v>
      </c>
      <c r="G1397" s="720">
        <v>0.73263888888888884</v>
      </c>
      <c r="H1397" s="725">
        <v>44995</v>
      </c>
      <c r="I1397" s="720">
        <v>0.41666666666666669</v>
      </c>
      <c r="J1397" s="713" t="s">
        <v>1861</v>
      </c>
      <c r="K1397" s="710">
        <v>28907</v>
      </c>
      <c r="L1397" s="929" t="s">
        <v>324</v>
      </c>
      <c r="M1397" s="21"/>
      <c r="N1397" s="934" t="s">
        <v>325</v>
      </c>
      <c r="O1397" s="920">
        <v>37133</v>
      </c>
      <c r="P1397" s="1026"/>
      <c r="Q1397" s="1022"/>
      <c r="R1397" s="1023"/>
      <c r="S1397" s="1022"/>
      <c r="T1397" s="568"/>
      <c r="V1397" s="544"/>
      <c r="W1397" s="599"/>
      <c r="Y1397" s="531"/>
    </row>
    <row r="1398" spans="1:25" ht="18.75" customHeight="1" x14ac:dyDescent="0.25">
      <c r="A1398" s="735">
        <v>2388</v>
      </c>
      <c r="B1398" s="735"/>
      <c r="C1398" s="735" t="s">
        <v>1412</v>
      </c>
      <c r="D1398" s="735" t="s">
        <v>35</v>
      </c>
      <c r="E1398" s="1156" t="s">
        <v>105</v>
      </c>
      <c r="F1398" s="741">
        <v>45046</v>
      </c>
      <c r="G1398" s="740">
        <v>0.62916666666666665</v>
      </c>
      <c r="H1398" s="741">
        <v>45050</v>
      </c>
      <c r="I1398" s="740">
        <v>0.42777777777777781</v>
      </c>
      <c r="J1398" s="732" t="s">
        <v>1413</v>
      </c>
      <c r="K1398" s="741">
        <v>31196</v>
      </c>
      <c r="L1398" s="929" t="s">
        <v>1414</v>
      </c>
      <c r="M1398" s="741">
        <v>43565</v>
      </c>
      <c r="N1398" s="933" t="s">
        <v>1415</v>
      </c>
      <c r="O1398" s="930">
        <v>43873</v>
      </c>
      <c r="P1398" s="902" t="s">
        <v>1417</v>
      </c>
      <c r="Q1398" s="890"/>
      <c r="R1398" s="1057"/>
      <c r="S1398" s="890"/>
      <c r="T1398" s="584"/>
      <c r="U1398" s="593" t="s">
        <v>529</v>
      </c>
      <c r="V1398" s="592" t="s">
        <v>1416</v>
      </c>
      <c r="W1398" s="594"/>
      <c r="Y1398" s="531"/>
    </row>
    <row r="1399" spans="1:25" ht="18.75" customHeight="1" x14ac:dyDescent="0.25">
      <c r="A1399" s="735">
        <v>2360</v>
      </c>
      <c r="B1399" s="735"/>
      <c r="C1399" s="735" t="s">
        <v>1412</v>
      </c>
      <c r="D1399" s="735" t="s">
        <v>35</v>
      </c>
      <c r="E1399" s="1156" t="s">
        <v>1478</v>
      </c>
      <c r="F1399" s="741">
        <v>45040</v>
      </c>
      <c r="G1399" s="740">
        <v>0.42777777777777781</v>
      </c>
      <c r="H1399" s="741">
        <v>45046</v>
      </c>
      <c r="I1399" s="740">
        <v>0.62916666666666665</v>
      </c>
      <c r="J1399" s="732" t="s">
        <v>864</v>
      </c>
      <c r="K1399" s="741">
        <v>31196</v>
      </c>
      <c r="L1399" s="929" t="s">
        <v>1414</v>
      </c>
      <c r="M1399" s="741">
        <v>43565</v>
      </c>
      <c r="N1399" s="933" t="s">
        <v>1415</v>
      </c>
      <c r="O1399" s="930">
        <v>43873</v>
      </c>
      <c r="P1399" s="902"/>
      <c r="Q1399" s="890"/>
      <c r="R1399" s="1057"/>
      <c r="S1399" s="890"/>
      <c r="T1399" s="584"/>
      <c r="U1399" s="593" t="s">
        <v>529</v>
      </c>
      <c r="V1399" s="592" t="s">
        <v>1479</v>
      </c>
      <c r="W1399" s="594"/>
      <c r="Y1399" s="531"/>
    </row>
    <row r="1400" spans="1:25" ht="18.75" customHeight="1" x14ac:dyDescent="0.3">
      <c r="A1400" s="1267">
        <v>6233</v>
      </c>
      <c r="C1400" s="186" t="s">
        <v>329</v>
      </c>
      <c r="D1400" s="186" t="s">
        <v>137</v>
      </c>
      <c r="E1400" s="1156" t="s">
        <v>5458</v>
      </c>
      <c r="F1400" s="710">
        <v>45463</v>
      </c>
      <c r="G1400" s="711">
        <v>0.75</v>
      </c>
      <c r="H1400" s="710">
        <v>45466</v>
      </c>
      <c r="I1400" s="711">
        <v>0.75</v>
      </c>
      <c r="J1400" s="728" t="s">
        <v>449</v>
      </c>
      <c r="K1400" s="725">
        <v>31807</v>
      </c>
      <c r="L1400" s="929" t="s">
        <v>331</v>
      </c>
      <c r="M1400" s="19">
        <v>39183</v>
      </c>
      <c r="N1400" s="929" t="s">
        <v>332</v>
      </c>
      <c r="O1400" s="932">
        <v>44523</v>
      </c>
      <c r="P1400" s="998"/>
      <c r="Q1400" s="196"/>
      <c r="T1400" s="533"/>
      <c r="U1400" s="545" t="s">
        <v>333</v>
      </c>
      <c r="V1400" s="555" t="s">
        <v>6751</v>
      </c>
      <c r="Y1400" s="531"/>
    </row>
    <row r="1401" spans="1:25" ht="49.5" customHeight="1" x14ac:dyDescent="0.3">
      <c r="A1401" s="186">
        <v>3947</v>
      </c>
      <c r="C1401" s="186" t="s">
        <v>329</v>
      </c>
      <c r="D1401" s="186" t="s">
        <v>35</v>
      </c>
      <c r="E1401" s="1156" t="s">
        <v>69</v>
      </c>
      <c r="F1401" s="710">
        <v>45291</v>
      </c>
      <c r="G1401" s="711">
        <v>0.41666666666666669</v>
      </c>
      <c r="H1401" s="710">
        <v>45307</v>
      </c>
      <c r="I1401" s="711">
        <v>0.72916666666666663</v>
      </c>
      <c r="J1401" s="728" t="s">
        <v>571</v>
      </c>
      <c r="K1401" s="725">
        <v>31807</v>
      </c>
      <c r="L1401" s="929" t="s">
        <v>331</v>
      </c>
      <c r="M1401" s="19">
        <v>39183</v>
      </c>
      <c r="N1401" s="929" t="s">
        <v>332</v>
      </c>
      <c r="O1401" s="932">
        <v>44523</v>
      </c>
      <c r="P1401" s="892" t="s">
        <v>5235</v>
      </c>
      <c r="Q1401" s="196"/>
      <c r="T1401" s="533"/>
      <c r="U1401" s="545" t="s">
        <v>333</v>
      </c>
    </row>
    <row r="1402" spans="1:25" ht="18.75" customHeight="1" x14ac:dyDescent="0.3">
      <c r="A1402" s="4">
        <v>3210</v>
      </c>
      <c r="C1402" s="186" t="s">
        <v>329</v>
      </c>
      <c r="D1402" s="186" t="s">
        <v>193</v>
      </c>
      <c r="E1402" s="1156" t="s">
        <v>194</v>
      </c>
      <c r="F1402" s="710">
        <v>45176</v>
      </c>
      <c r="G1402" s="711">
        <v>0.95138888888888884</v>
      </c>
      <c r="H1402" s="710">
        <v>45180</v>
      </c>
      <c r="I1402" s="711">
        <v>0.70833333333333337</v>
      </c>
      <c r="J1402" s="728" t="s">
        <v>162</v>
      </c>
      <c r="K1402" s="725">
        <v>31807</v>
      </c>
      <c r="L1402" s="929" t="s">
        <v>331</v>
      </c>
      <c r="M1402" s="19">
        <v>39183</v>
      </c>
      <c r="N1402" s="929" t="s">
        <v>332</v>
      </c>
      <c r="O1402" s="932">
        <v>44523</v>
      </c>
      <c r="P1402" s="892">
        <v>350</v>
      </c>
      <c r="Q1402" s="196"/>
      <c r="T1402" s="533"/>
      <c r="U1402" s="545" t="s">
        <v>333</v>
      </c>
      <c r="Y1402" s="531"/>
    </row>
    <row r="1403" spans="1:25" ht="18.75" customHeight="1" x14ac:dyDescent="0.3">
      <c r="A1403" s="4">
        <v>3095</v>
      </c>
      <c r="C1403" s="186" t="s">
        <v>329</v>
      </c>
      <c r="D1403" s="186" t="s">
        <v>193</v>
      </c>
      <c r="E1403" s="1156" t="s">
        <v>194</v>
      </c>
      <c r="F1403" s="710">
        <v>45154</v>
      </c>
      <c r="G1403" s="720">
        <v>0.95138888888888884</v>
      </c>
      <c r="H1403" s="725">
        <v>45156</v>
      </c>
      <c r="I1403" s="720">
        <v>0.79166666666666663</v>
      </c>
      <c r="J1403" s="728" t="s">
        <v>330</v>
      </c>
      <c r="K1403" s="725">
        <v>31807</v>
      </c>
      <c r="L1403" s="929" t="s">
        <v>331</v>
      </c>
      <c r="M1403" s="19">
        <v>39183</v>
      </c>
      <c r="N1403" s="929" t="s">
        <v>332</v>
      </c>
      <c r="O1403" s="932">
        <v>44523</v>
      </c>
      <c r="P1403" s="892">
        <v>240</v>
      </c>
      <c r="T1403" s="609"/>
      <c r="U1403" s="545" t="s">
        <v>333</v>
      </c>
    </row>
    <row r="1404" spans="1:25" ht="45" customHeight="1" x14ac:dyDescent="0.25">
      <c r="A1404" s="4">
        <v>2527</v>
      </c>
      <c r="B1404" s="4"/>
      <c r="C1404" s="4" t="s">
        <v>1211</v>
      </c>
      <c r="D1404" s="4" t="s">
        <v>1212</v>
      </c>
      <c r="E1404" s="1156" t="s">
        <v>342</v>
      </c>
      <c r="F1404" s="725">
        <v>45068</v>
      </c>
      <c r="G1404" s="720">
        <v>0.73958333333333337</v>
      </c>
      <c r="H1404" s="725">
        <v>45069</v>
      </c>
      <c r="I1404" s="720">
        <v>0.41666666666666669</v>
      </c>
      <c r="J1404" s="728" t="s">
        <v>1213</v>
      </c>
      <c r="K1404" s="710">
        <v>31807</v>
      </c>
      <c r="L1404" s="929" t="s">
        <v>331</v>
      </c>
      <c r="M1404" s="21">
        <v>39183</v>
      </c>
      <c r="N1404" s="734" t="s">
        <v>332</v>
      </c>
      <c r="O1404" s="920">
        <v>44523</v>
      </c>
      <c r="P1404" s="892">
        <v>70</v>
      </c>
      <c r="Q1404" s="908"/>
      <c r="R1404" s="1008"/>
      <c r="S1404" s="884">
        <v>51303</v>
      </c>
      <c r="T1404" s="527" t="s">
        <v>1215</v>
      </c>
      <c r="U1404" s="551" t="s">
        <v>333</v>
      </c>
      <c r="V1404" s="527" t="s">
        <v>1214</v>
      </c>
      <c r="W1404" s="128"/>
      <c r="Y1404" s="531"/>
    </row>
    <row r="1405" spans="1:25" ht="47.25" customHeight="1" x14ac:dyDescent="0.25">
      <c r="A1405" s="4">
        <v>2457</v>
      </c>
      <c r="B1405" s="4"/>
      <c r="C1405" s="4" t="s">
        <v>1211</v>
      </c>
      <c r="D1405" s="4" t="s">
        <v>1212</v>
      </c>
      <c r="E1405" s="1156" t="s">
        <v>342</v>
      </c>
      <c r="F1405" s="725">
        <v>45062</v>
      </c>
      <c r="G1405" s="720">
        <v>0.73958333333333337</v>
      </c>
      <c r="H1405" s="725">
        <v>45068</v>
      </c>
      <c r="I1405" s="720">
        <v>0.73958333333333337</v>
      </c>
      <c r="J1405" s="728" t="s">
        <v>1222</v>
      </c>
      <c r="K1405" s="710">
        <v>31807</v>
      </c>
      <c r="L1405" s="929" t="s">
        <v>331</v>
      </c>
      <c r="M1405" s="21">
        <v>39183</v>
      </c>
      <c r="N1405" s="734" t="s">
        <v>332</v>
      </c>
      <c r="O1405" s="920">
        <v>44523</v>
      </c>
      <c r="P1405" s="892" t="s">
        <v>1223</v>
      </c>
      <c r="Q1405" s="908"/>
      <c r="R1405" s="1008"/>
      <c r="S1405" s="884">
        <v>51303</v>
      </c>
      <c r="T1405" s="527" t="s">
        <v>1215</v>
      </c>
      <c r="U1405" s="551" t="s">
        <v>333</v>
      </c>
      <c r="V1405" s="527" t="s">
        <v>1214</v>
      </c>
      <c r="W1405" s="128"/>
    </row>
    <row r="1406" spans="1:25" ht="31.5" customHeight="1" x14ac:dyDescent="0.25">
      <c r="A1406" s="4">
        <v>2423</v>
      </c>
      <c r="B1406" s="4"/>
      <c r="C1406" s="4" t="s">
        <v>1211</v>
      </c>
      <c r="D1406" s="4" t="s">
        <v>22</v>
      </c>
      <c r="E1406" s="1156" t="s">
        <v>364</v>
      </c>
      <c r="F1406" s="725">
        <v>45061</v>
      </c>
      <c r="G1406" s="720">
        <v>0.45833333333333331</v>
      </c>
      <c r="H1406" s="725">
        <v>45062</v>
      </c>
      <c r="I1406" s="720">
        <v>0.45833333333333331</v>
      </c>
      <c r="J1406" s="728" t="s">
        <v>797</v>
      </c>
      <c r="K1406" s="710">
        <v>31807</v>
      </c>
      <c r="L1406" s="929" t="s">
        <v>331</v>
      </c>
      <c r="M1406" s="21">
        <v>39183</v>
      </c>
      <c r="N1406" s="734" t="s">
        <v>332</v>
      </c>
      <c r="O1406" s="920">
        <v>44523</v>
      </c>
      <c r="P1406" s="892">
        <v>80</v>
      </c>
      <c r="Q1406" s="884"/>
      <c r="R1406" s="1008"/>
      <c r="S1406" s="884"/>
      <c r="T1406" s="527"/>
      <c r="U1406" s="551" t="s">
        <v>333</v>
      </c>
      <c r="V1406" s="527" t="s">
        <v>1274</v>
      </c>
      <c r="W1406" s="128"/>
      <c r="Y1406" s="531"/>
    </row>
    <row r="1407" spans="1:25" ht="27.75" customHeight="1" x14ac:dyDescent="0.25">
      <c r="A1407" s="4">
        <v>2205</v>
      </c>
      <c r="B1407" s="4"/>
      <c r="C1407" s="4" t="s">
        <v>1211</v>
      </c>
      <c r="D1407" s="4" t="s">
        <v>59</v>
      </c>
      <c r="E1407" s="1156" t="s">
        <v>335</v>
      </c>
      <c r="F1407" s="725">
        <v>45011</v>
      </c>
      <c r="G1407" s="720">
        <v>0.99652777777777779</v>
      </c>
      <c r="H1407" s="725">
        <v>45015</v>
      </c>
      <c r="I1407" s="720">
        <v>0.5</v>
      </c>
      <c r="J1407" s="728" t="s">
        <v>200</v>
      </c>
      <c r="K1407" s="710">
        <v>30711</v>
      </c>
      <c r="L1407" s="929" t="s">
        <v>331</v>
      </c>
      <c r="M1407" s="21">
        <v>39183</v>
      </c>
      <c r="N1407" s="734" t="s">
        <v>332</v>
      </c>
      <c r="O1407" s="920">
        <v>44523</v>
      </c>
      <c r="P1407" s="892" t="s">
        <v>1679</v>
      </c>
      <c r="Q1407" s="884"/>
      <c r="R1407" s="1008"/>
      <c r="S1407" s="884"/>
      <c r="T1407" s="527"/>
      <c r="U1407" s="551" t="s">
        <v>333</v>
      </c>
      <c r="V1407" s="527"/>
      <c r="W1407" s="128"/>
      <c r="Y1407" s="531"/>
    </row>
    <row r="1408" spans="1:25" ht="24" customHeight="1" x14ac:dyDescent="0.25">
      <c r="A1408" s="4">
        <v>2188</v>
      </c>
      <c r="B1408" s="4"/>
      <c r="C1408" s="4" t="s">
        <v>1211</v>
      </c>
      <c r="D1408" s="4" t="s">
        <v>59</v>
      </c>
      <c r="E1408" s="1156" t="s">
        <v>335</v>
      </c>
      <c r="F1408" s="725">
        <v>45005</v>
      </c>
      <c r="G1408" s="720">
        <v>0.5</v>
      </c>
      <c r="H1408" s="725">
        <v>45011</v>
      </c>
      <c r="I1408" s="720">
        <v>0.5</v>
      </c>
      <c r="J1408" s="728" t="s">
        <v>864</v>
      </c>
      <c r="K1408" s="710">
        <v>30711</v>
      </c>
      <c r="L1408" s="929" t="s">
        <v>331</v>
      </c>
      <c r="M1408" s="21">
        <v>39183</v>
      </c>
      <c r="N1408" s="734" t="s">
        <v>332</v>
      </c>
      <c r="O1408" s="920">
        <v>44523</v>
      </c>
      <c r="P1408" s="892" t="s">
        <v>1696</v>
      </c>
      <c r="Q1408" s="884"/>
      <c r="R1408" s="1008"/>
      <c r="S1408" s="884"/>
      <c r="T1408" s="527"/>
      <c r="U1408" s="551" t="s">
        <v>333</v>
      </c>
      <c r="V1408" s="527"/>
      <c r="W1408" s="128"/>
      <c r="Y1408" s="531"/>
    </row>
    <row r="1409" spans="1:25" ht="18.75" customHeight="1" x14ac:dyDescent="0.3">
      <c r="A1409" s="186">
        <v>2152</v>
      </c>
      <c r="B1409" s="754"/>
      <c r="C1409" s="186" t="s">
        <v>1211</v>
      </c>
      <c r="D1409" s="186" t="s">
        <v>22</v>
      </c>
      <c r="E1409" s="1156" t="s">
        <v>447</v>
      </c>
      <c r="F1409" s="725">
        <v>44994</v>
      </c>
      <c r="G1409" s="720">
        <v>0.54166666666666663</v>
      </c>
      <c r="H1409" s="725">
        <v>44999</v>
      </c>
      <c r="I1409" s="720">
        <v>0.54166666666666663</v>
      </c>
      <c r="J1409" s="728" t="s">
        <v>1818</v>
      </c>
      <c r="K1409" s="710">
        <v>31807</v>
      </c>
      <c r="L1409" s="929" t="s">
        <v>331</v>
      </c>
      <c r="M1409" s="21">
        <v>39183</v>
      </c>
      <c r="N1409" s="734" t="s">
        <v>332</v>
      </c>
      <c r="O1409" s="920">
        <v>44523</v>
      </c>
      <c r="P1409" s="1026"/>
      <c r="Q1409" s="196"/>
      <c r="R1409" s="1002"/>
      <c r="S1409" s="196"/>
      <c r="T1409" s="544"/>
      <c r="V1409" s="544"/>
      <c r="W1409" s="599"/>
      <c r="Y1409" s="531"/>
    </row>
    <row r="1410" spans="1:25" ht="18.75" customHeight="1" x14ac:dyDescent="0.25">
      <c r="A1410" s="186">
        <v>4497</v>
      </c>
      <c r="B1410" s="186"/>
      <c r="C1410" s="186" t="s">
        <v>5969</v>
      </c>
      <c r="D1410" s="186" t="s">
        <v>412</v>
      </c>
      <c r="E1410" s="1161" t="s">
        <v>358</v>
      </c>
      <c r="F1410" s="710">
        <v>45391</v>
      </c>
      <c r="G1410" s="711">
        <v>0.375</v>
      </c>
      <c r="H1410" s="710">
        <v>45397</v>
      </c>
      <c r="I1410" s="711">
        <v>0.375</v>
      </c>
      <c r="J1410" s="728" t="s">
        <v>864</v>
      </c>
      <c r="K1410" s="710">
        <v>35898</v>
      </c>
      <c r="L1410" s="734" t="s">
        <v>5970</v>
      </c>
      <c r="M1410" s="21">
        <v>43629</v>
      </c>
      <c r="N1410" s="734" t="s">
        <v>5971</v>
      </c>
      <c r="O1410" s="920">
        <v>43445</v>
      </c>
      <c r="P1410" s="892" t="s">
        <v>5972</v>
      </c>
      <c r="Q1410" s="884"/>
      <c r="R1410" s="1017"/>
      <c r="S1410" s="196"/>
      <c r="T1410" s="533"/>
      <c r="U1410" s="558" t="s">
        <v>5973</v>
      </c>
      <c r="V1410" s="527"/>
      <c r="W1410" s="128"/>
      <c r="Y1410" s="531"/>
    </row>
    <row r="1411" spans="1:25" ht="38.25" customHeight="1" x14ac:dyDescent="0.25">
      <c r="A1411" s="186">
        <v>3152</v>
      </c>
      <c r="B1411" s="186"/>
      <c r="C1411" s="18" t="s">
        <v>192</v>
      </c>
      <c r="D1411" s="18" t="s">
        <v>193</v>
      </c>
      <c r="E1411" s="1156" t="s">
        <v>194</v>
      </c>
      <c r="F1411" s="710">
        <v>45156</v>
      </c>
      <c r="G1411" s="719">
        <v>0.79999999999999993</v>
      </c>
      <c r="H1411" s="718">
        <v>45168</v>
      </c>
      <c r="I1411" s="719">
        <v>0.33333333333333331</v>
      </c>
      <c r="J1411" s="728" t="s">
        <v>139</v>
      </c>
      <c r="K1411" s="710">
        <v>34384</v>
      </c>
      <c r="L1411" s="18" t="s">
        <v>195</v>
      </c>
      <c r="M1411" s="21">
        <v>41705</v>
      </c>
      <c r="N1411" s="926" t="s">
        <v>196</v>
      </c>
      <c r="O1411" s="927">
        <v>42270</v>
      </c>
      <c r="P1411" s="892">
        <v>1320</v>
      </c>
      <c r="Q1411" s="884"/>
      <c r="R1411" s="1008"/>
      <c r="S1411" s="884"/>
      <c r="T1411" s="527"/>
      <c r="U1411" s="545" t="s">
        <v>197</v>
      </c>
      <c r="V1411" s="554" t="s">
        <v>3948</v>
      </c>
      <c r="Y1411" s="531"/>
    </row>
    <row r="1412" spans="1:25" ht="33" customHeight="1" x14ac:dyDescent="0.25">
      <c r="A1412" s="186">
        <v>1309</v>
      </c>
      <c r="B1412" s="186"/>
      <c r="C1412" s="18" t="s">
        <v>192</v>
      </c>
      <c r="D1412" s="18" t="s">
        <v>235</v>
      </c>
      <c r="E1412" s="1156" t="s">
        <v>205</v>
      </c>
      <c r="F1412" s="710">
        <v>44825</v>
      </c>
      <c r="G1412" s="719">
        <v>0.375</v>
      </c>
      <c r="H1412" s="718">
        <v>44841</v>
      </c>
      <c r="I1412" s="719">
        <v>0.41666666666666669</v>
      </c>
      <c r="J1412" s="728" t="s">
        <v>2722</v>
      </c>
      <c r="K1412" s="710">
        <v>34384</v>
      </c>
      <c r="L1412" s="18" t="s">
        <v>195</v>
      </c>
      <c r="M1412" s="21">
        <v>41705</v>
      </c>
      <c r="N1412" s="926" t="s">
        <v>196</v>
      </c>
      <c r="O1412" s="927"/>
      <c r="P1412" s="892">
        <v>986</v>
      </c>
      <c r="Q1412" s="1018" t="s">
        <v>2724</v>
      </c>
      <c r="R1412" s="1008">
        <v>30</v>
      </c>
      <c r="S1412" s="884"/>
      <c r="T1412" s="527" t="s">
        <v>2723</v>
      </c>
      <c r="V1412" s="554"/>
      <c r="Y1412" s="531"/>
    </row>
    <row r="1413" spans="1:25" ht="31.5" hidden="1" customHeight="1" x14ac:dyDescent="0.25">
      <c r="A1413" s="1">
        <v>348</v>
      </c>
      <c r="B1413" s="1"/>
      <c r="C1413" s="1" t="s">
        <v>3711</v>
      </c>
      <c r="D1413" s="1" t="s">
        <v>22</v>
      </c>
      <c r="E1413" s="1158" t="s">
        <v>23</v>
      </c>
      <c r="F1413" s="19">
        <v>44463</v>
      </c>
      <c r="G1413" s="796">
        <v>0.52083333333333337</v>
      </c>
      <c r="H1413" s="19">
        <v>44470</v>
      </c>
      <c r="I1413" s="796">
        <v>0.52083333333333337</v>
      </c>
      <c r="J1413" s="726">
        <v>8</v>
      </c>
      <c r="K1413" s="796"/>
      <c r="L1413" s="1"/>
      <c r="N1413" s="924"/>
      <c r="O1413" s="208"/>
      <c r="Q1413" s="1039"/>
      <c r="R1413" s="1044"/>
      <c r="S1413" s="1039"/>
      <c r="T1413" s="555"/>
      <c r="V1413" s="555" t="s">
        <v>3701</v>
      </c>
      <c r="Y1413" s="531"/>
    </row>
    <row r="1414" spans="1:25" ht="45" customHeight="1" x14ac:dyDescent="0.25">
      <c r="A1414" s="4">
        <v>1889</v>
      </c>
      <c r="B1414" s="4"/>
      <c r="C1414" s="4" t="s">
        <v>1963</v>
      </c>
      <c r="D1414" s="4" t="s">
        <v>35</v>
      </c>
      <c r="E1414" s="1156" t="s">
        <v>507</v>
      </c>
      <c r="F1414" s="725">
        <v>44972</v>
      </c>
      <c r="G1414" s="720">
        <v>0.39583333333333331</v>
      </c>
      <c r="H1414" s="725">
        <v>44985</v>
      </c>
      <c r="I1414" s="720">
        <v>0.33333333333333331</v>
      </c>
      <c r="J1414" s="713" t="s">
        <v>1961</v>
      </c>
      <c r="K1414" s="725">
        <v>34871</v>
      </c>
      <c r="L1414" s="929" t="s">
        <v>584</v>
      </c>
      <c r="M1414" s="19">
        <v>43893</v>
      </c>
      <c r="N1414" s="931" t="s">
        <v>585</v>
      </c>
      <c r="O1414" s="932">
        <v>44712</v>
      </c>
      <c r="P1414" s="898"/>
      <c r="Q1414" s="1022"/>
      <c r="R1414" s="1023"/>
      <c r="T1414" s="555"/>
      <c r="W1414" s="599"/>
      <c r="Y1414" s="531"/>
    </row>
    <row r="1415" spans="1:25" ht="18.75" customHeight="1" x14ac:dyDescent="0.35">
      <c r="A1415" s="1396">
        <v>5807</v>
      </c>
      <c r="C1415" s="1396" t="s">
        <v>8304</v>
      </c>
      <c r="D1415" s="1396" t="s">
        <v>8305</v>
      </c>
      <c r="E1415" s="1179" t="s">
        <v>178</v>
      </c>
      <c r="F1415" s="954">
        <v>45631</v>
      </c>
      <c r="G1415" s="1397">
        <v>0.58333333333333337</v>
      </c>
      <c r="H1415" s="1398">
        <v>45635</v>
      </c>
      <c r="I1415" s="1397">
        <v>0.375</v>
      </c>
      <c r="J1415" s="1399" t="s">
        <v>162</v>
      </c>
      <c r="K1415" s="1398">
        <v>32774</v>
      </c>
      <c r="L1415" s="1396">
        <v>6901307</v>
      </c>
      <c r="M1415" s="19">
        <v>45078</v>
      </c>
      <c r="N1415" s="1400" t="s">
        <v>8306</v>
      </c>
      <c r="O1415" s="1401">
        <v>45467</v>
      </c>
      <c r="P1415" s="1019" t="s">
        <v>4841</v>
      </c>
      <c r="U1415" s="545" t="s">
        <v>7465</v>
      </c>
      <c r="Y1415" s="531"/>
    </row>
    <row r="1416" spans="1:25" ht="18.75" customHeight="1" x14ac:dyDescent="0.25">
      <c r="A1416" s="799">
        <v>2301</v>
      </c>
      <c r="B1416" s="799">
        <v>99503889</v>
      </c>
      <c r="C1416" s="799" t="s">
        <v>3480</v>
      </c>
      <c r="D1416" s="799" t="s">
        <v>22</v>
      </c>
      <c r="E1416" s="1165" t="s">
        <v>2279</v>
      </c>
      <c r="F1416" s="807">
        <v>44694</v>
      </c>
      <c r="G1416" s="806">
        <v>0.625</v>
      </c>
      <c r="H1416" s="807">
        <v>44697</v>
      </c>
      <c r="I1416" s="806">
        <v>0.625</v>
      </c>
      <c r="J1416" s="737" t="s">
        <v>1902</v>
      </c>
      <c r="K1416" s="720"/>
      <c r="L1416" s="799" t="s">
        <v>3481</v>
      </c>
      <c r="M1416" s="807">
        <v>43309</v>
      </c>
      <c r="N1416" s="926" t="s">
        <v>3482</v>
      </c>
      <c r="O1416" s="927">
        <v>44581</v>
      </c>
      <c r="P1416" s="891">
        <v>100</v>
      </c>
      <c r="Q1416" s="915"/>
      <c r="R1416" s="1118"/>
      <c r="S1416" s="915"/>
      <c r="T1416" s="668"/>
      <c r="V1416" s="668"/>
      <c r="W1416" s="555"/>
      <c r="Y1416" s="531"/>
    </row>
    <row r="1417" spans="1:25" ht="18.75" customHeight="1" x14ac:dyDescent="0.25">
      <c r="A1417" s="799">
        <v>2273</v>
      </c>
      <c r="B1417" s="799">
        <v>99503889</v>
      </c>
      <c r="C1417" s="799" t="s">
        <v>3480</v>
      </c>
      <c r="D1417" s="799" t="s">
        <v>22</v>
      </c>
      <c r="E1417" s="1165" t="s">
        <v>2279</v>
      </c>
      <c r="F1417" s="807">
        <v>44686</v>
      </c>
      <c r="G1417" s="806">
        <v>0.625</v>
      </c>
      <c r="H1417" s="807">
        <v>44694</v>
      </c>
      <c r="I1417" s="806">
        <v>0.625</v>
      </c>
      <c r="J1417" s="737" t="s">
        <v>2250</v>
      </c>
      <c r="K1417" s="720"/>
      <c r="L1417" s="799" t="s">
        <v>3481</v>
      </c>
      <c r="M1417" s="807">
        <v>43309</v>
      </c>
      <c r="N1417" s="959" t="s">
        <v>3482</v>
      </c>
      <c r="O1417" s="958">
        <v>44581</v>
      </c>
      <c r="P1417" s="891">
        <f>8*70</f>
        <v>560</v>
      </c>
      <c r="Q1417" s="915"/>
      <c r="R1417" s="1118"/>
      <c r="S1417" s="915"/>
      <c r="T1417" s="668"/>
      <c r="V1417" s="668"/>
    </row>
    <row r="1418" spans="1:25" ht="18.75" customHeight="1" x14ac:dyDescent="0.25">
      <c r="A1418" s="186">
        <v>1190</v>
      </c>
      <c r="B1418" s="782" t="s">
        <v>3065</v>
      </c>
      <c r="C1418" s="18" t="s">
        <v>3066</v>
      </c>
      <c r="D1418" s="186" t="s">
        <v>35</v>
      </c>
      <c r="E1418" s="1156" t="s">
        <v>119</v>
      </c>
      <c r="F1418" s="718">
        <v>44769</v>
      </c>
      <c r="G1418" s="719">
        <v>0.85416666666666663</v>
      </c>
      <c r="H1418" s="718">
        <v>44779</v>
      </c>
      <c r="I1418" s="719">
        <v>0.85416666666666663</v>
      </c>
      <c r="J1418" s="737" t="s">
        <v>2058</v>
      </c>
      <c r="K1418" s="720"/>
      <c r="L1418" s="18">
        <v>6911516</v>
      </c>
      <c r="M1418" s="21">
        <v>42331</v>
      </c>
      <c r="N1418" s="926" t="s">
        <v>3067</v>
      </c>
      <c r="O1418" s="927">
        <v>44293</v>
      </c>
      <c r="P1418" s="892">
        <v>1500</v>
      </c>
      <c r="Q1418" s="884"/>
      <c r="R1418" s="1008">
        <f>150*10</f>
        <v>1500</v>
      </c>
      <c r="S1418" s="884"/>
      <c r="T1418" s="527" t="s">
        <v>3068</v>
      </c>
      <c r="U1418" s="545" t="s">
        <v>3069</v>
      </c>
      <c r="V1418" s="554"/>
      <c r="Y1418" s="531"/>
    </row>
    <row r="1419" spans="1:25" ht="23.25" customHeight="1" x14ac:dyDescent="0.25">
      <c r="A1419" s="1266">
        <v>6190</v>
      </c>
      <c r="B1419" s="746" t="s">
        <v>6732</v>
      </c>
      <c r="C1419" s="707" t="s">
        <v>6830</v>
      </c>
      <c r="D1419" s="707" t="s">
        <v>137</v>
      </c>
      <c r="E1419" s="1156" t="s">
        <v>6615</v>
      </c>
      <c r="F1419" s="747">
        <v>45461</v>
      </c>
      <c r="G1419" s="748">
        <v>0.70833333333333337</v>
      </c>
      <c r="H1419" s="747">
        <v>45468</v>
      </c>
      <c r="I1419" s="748">
        <v>0.375</v>
      </c>
      <c r="J1419" s="749" t="s">
        <v>85</v>
      </c>
      <c r="K1419" s="741">
        <v>35818</v>
      </c>
      <c r="L1419" s="775"/>
      <c r="M1419" s="741"/>
      <c r="N1419" s="933" t="s">
        <v>6731</v>
      </c>
      <c r="O1419" s="930">
        <v>43363</v>
      </c>
      <c r="P1419" s="912" t="s">
        <v>4855</v>
      </c>
      <c r="Q1419" s="881"/>
      <c r="R1419" s="1006"/>
      <c r="S1419" s="881"/>
      <c r="T1419" s="541"/>
      <c r="U1419" s="593"/>
      <c r="V1419" s="592"/>
      <c r="W1419" s="594"/>
      <c r="Y1419" s="531"/>
    </row>
    <row r="1420" spans="1:25" ht="30.75" customHeight="1" x14ac:dyDescent="0.25">
      <c r="A1420" s="20">
        <v>4331</v>
      </c>
      <c r="B1420" s="1"/>
      <c r="C1420" s="1" t="s">
        <v>5728</v>
      </c>
      <c r="D1420" s="1" t="s">
        <v>4688</v>
      </c>
      <c r="E1420" s="1156" t="s">
        <v>4846</v>
      </c>
      <c r="F1420" s="19">
        <v>45362</v>
      </c>
      <c r="G1420" s="769">
        <v>0.6875</v>
      </c>
      <c r="H1420" s="19">
        <v>45367</v>
      </c>
      <c r="I1420" s="744">
        <v>0.5</v>
      </c>
      <c r="J1420" s="730" t="s">
        <v>336</v>
      </c>
      <c r="K1420" s="19">
        <v>35019</v>
      </c>
      <c r="L1420" s="921" t="s">
        <v>5730</v>
      </c>
      <c r="M1420" s="741">
        <v>43553</v>
      </c>
      <c r="N1420" s="19" t="s">
        <v>5731</v>
      </c>
      <c r="O1420" s="209">
        <v>41997</v>
      </c>
      <c r="P1420" s="1019" t="s">
        <v>4843</v>
      </c>
      <c r="Q1420" s="907"/>
      <c r="R1420" s="1016"/>
      <c r="S1420" s="907">
        <v>6400</v>
      </c>
      <c r="T1420" s="544"/>
      <c r="U1420" s="545" t="s">
        <v>5729</v>
      </c>
      <c r="V1420" s="544"/>
      <c r="Y1420" s="531"/>
    </row>
    <row r="1421" spans="1:25" ht="45.75" customHeight="1" x14ac:dyDescent="0.25">
      <c r="A1421" s="186">
        <v>5722</v>
      </c>
      <c r="B1421" s="186"/>
      <c r="C1421" s="186" t="s">
        <v>8013</v>
      </c>
      <c r="D1421" s="186" t="s">
        <v>4053</v>
      </c>
      <c r="E1421" s="1158" t="s">
        <v>3852</v>
      </c>
      <c r="F1421" s="714">
        <v>45617</v>
      </c>
      <c r="G1421" s="719">
        <v>0.76041666666666663</v>
      </c>
      <c r="H1421" s="710">
        <v>45621</v>
      </c>
      <c r="I1421" s="711">
        <v>0.76041666666666663</v>
      </c>
      <c r="J1421" s="728" t="s">
        <v>162</v>
      </c>
      <c r="K1421" s="710">
        <v>31132</v>
      </c>
      <c r="L1421" s="734" t="s">
        <v>5623</v>
      </c>
      <c r="M1421" s="710">
        <v>37007</v>
      </c>
      <c r="N1421" s="734" t="s">
        <v>5624</v>
      </c>
      <c r="O1421" s="920">
        <v>39917</v>
      </c>
      <c r="P1421" s="912" t="s">
        <v>4841</v>
      </c>
      <c r="Q1421" s="884"/>
      <c r="R1421" s="1014"/>
      <c r="S1421" s="884"/>
      <c r="T1421" s="524"/>
      <c r="U1421" s="528"/>
      <c r="V1421" s="527"/>
      <c r="W1421" s="529"/>
      <c r="Y1421" s="531"/>
    </row>
    <row r="1422" spans="1:25" ht="34.5" customHeight="1" x14ac:dyDescent="0.25">
      <c r="A1422" s="186">
        <v>5708</v>
      </c>
      <c r="B1422" s="186"/>
      <c r="C1422" s="186" t="s">
        <v>8013</v>
      </c>
      <c r="D1422" s="186" t="s">
        <v>35</v>
      </c>
      <c r="E1422" s="1158" t="s">
        <v>298</v>
      </c>
      <c r="F1422" s="714">
        <v>45612</v>
      </c>
      <c r="G1422" s="719">
        <v>0.73263888888888884</v>
      </c>
      <c r="H1422" s="710">
        <v>45617</v>
      </c>
      <c r="I1422" s="711">
        <v>0.75</v>
      </c>
      <c r="J1422" s="728" t="s">
        <v>5441</v>
      </c>
      <c r="K1422" s="710">
        <v>31132</v>
      </c>
      <c r="L1422" s="734" t="s">
        <v>5623</v>
      </c>
      <c r="M1422" s="710">
        <v>37007</v>
      </c>
      <c r="N1422" s="734" t="s">
        <v>5624</v>
      </c>
      <c r="O1422" s="920">
        <v>39917</v>
      </c>
      <c r="P1422" s="912" t="s">
        <v>870</v>
      </c>
      <c r="Q1422" s="884"/>
      <c r="R1422" s="1014"/>
      <c r="S1422" s="884"/>
      <c r="T1422" s="524"/>
      <c r="U1422" s="528"/>
      <c r="V1422" s="527"/>
      <c r="W1422" s="529"/>
      <c r="Y1422" s="531"/>
    </row>
    <row r="1423" spans="1:25" ht="31.5" customHeight="1" x14ac:dyDescent="0.25">
      <c r="A1423" s="186">
        <v>4228</v>
      </c>
      <c r="B1423" s="186">
        <v>41788449</v>
      </c>
      <c r="C1423" s="186" t="s">
        <v>4609</v>
      </c>
      <c r="D1423" s="186" t="s">
        <v>35</v>
      </c>
      <c r="E1423" s="1156" t="s">
        <v>126</v>
      </c>
      <c r="F1423" s="710">
        <v>45344</v>
      </c>
      <c r="G1423" s="711">
        <v>0.375</v>
      </c>
      <c r="H1423" s="710">
        <v>45348</v>
      </c>
      <c r="I1423" s="711">
        <v>0.375</v>
      </c>
      <c r="J1423" s="728" t="s">
        <v>162</v>
      </c>
      <c r="K1423" s="710">
        <v>34702</v>
      </c>
      <c r="L1423" s="734" t="s">
        <v>4612</v>
      </c>
      <c r="M1423" s="21">
        <v>44971</v>
      </c>
      <c r="N1423" s="734" t="s">
        <v>4610</v>
      </c>
      <c r="O1423" s="920">
        <v>41432</v>
      </c>
      <c r="P1423" s="892" t="s">
        <v>5202</v>
      </c>
      <c r="Q1423" s="196"/>
      <c r="R1423" s="1017"/>
      <c r="S1423" s="196"/>
      <c r="T1423" s="579"/>
      <c r="U1423" s="545" t="s">
        <v>4611</v>
      </c>
      <c r="V1423" s="544" t="s">
        <v>5509</v>
      </c>
      <c r="Y1423" s="531"/>
    </row>
    <row r="1424" spans="1:25" ht="31.5" customHeight="1" x14ac:dyDescent="0.25">
      <c r="A1424" s="186">
        <v>3640</v>
      </c>
      <c r="B1424" s="186">
        <v>41788449</v>
      </c>
      <c r="C1424" s="186" t="s">
        <v>4609</v>
      </c>
      <c r="D1424" s="186" t="s">
        <v>35</v>
      </c>
      <c r="E1424" s="1156" t="s">
        <v>4352</v>
      </c>
      <c r="F1424" s="710">
        <v>45237</v>
      </c>
      <c r="G1424" s="711">
        <v>0.42499999999999999</v>
      </c>
      <c r="H1424" s="710">
        <v>45242</v>
      </c>
      <c r="I1424" s="711">
        <v>0.42499999999999999</v>
      </c>
      <c r="J1424" s="728" t="s">
        <v>277</v>
      </c>
      <c r="K1424" s="710">
        <v>34702</v>
      </c>
      <c r="L1424" s="734" t="s">
        <v>4612</v>
      </c>
      <c r="M1424" s="21">
        <v>44971</v>
      </c>
      <c r="N1424" s="734" t="s">
        <v>4610</v>
      </c>
      <c r="O1424" s="920">
        <v>41432</v>
      </c>
      <c r="P1424" s="892" t="s">
        <v>4654</v>
      </c>
      <c r="Q1424" s="196"/>
      <c r="R1424" s="1002"/>
      <c r="S1424" s="196"/>
      <c r="T1424" s="579"/>
      <c r="U1424" s="545" t="s">
        <v>4611</v>
      </c>
      <c r="V1424" s="544"/>
      <c r="Y1424" s="531"/>
    </row>
    <row r="1425" spans="1:25" ht="21" customHeight="1" x14ac:dyDescent="0.25">
      <c r="A1425" s="20">
        <v>5604</v>
      </c>
      <c r="B1425" s="20">
        <v>58051307</v>
      </c>
      <c r="C1425" s="20" t="s">
        <v>5622</v>
      </c>
      <c r="D1425" s="20" t="s">
        <v>412</v>
      </c>
      <c r="E1425" s="1156" t="s">
        <v>358</v>
      </c>
      <c r="F1425" s="21">
        <v>45594</v>
      </c>
      <c r="G1425" s="722">
        <v>0.3125</v>
      </c>
      <c r="H1425" s="21">
        <v>45603</v>
      </c>
      <c r="I1425" s="722">
        <v>0.55902777777777779</v>
      </c>
      <c r="J1425" s="730" t="s">
        <v>7620</v>
      </c>
      <c r="K1425" s="21">
        <v>31132</v>
      </c>
      <c r="L1425" s="721" t="s">
        <v>5623</v>
      </c>
      <c r="M1425" s="708">
        <v>37007</v>
      </c>
      <c r="N1425" s="21" t="s">
        <v>5624</v>
      </c>
      <c r="O1425" s="208">
        <v>39917</v>
      </c>
      <c r="P1425" s="902" t="s">
        <v>7758</v>
      </c>
      <c r="Q1425" s="1025" t="s">
        <v>8122</v>
      </c>
      <c r="R1425" s="1020"/>
      <c r="S1425" s="1015"/>
      <c r="T1425" s="544"/>
      <c r="U1425" s="558" t="s">
        <v>5625</v>
      </c>
      <c r="V1425" s="572" t="s">
        <v>6529</v>
      </c>
      <c r="W1425" s="128"/>
      <c r="Y1425" s="531"/>
    </row>
    <row r="1426" spans="1:25" s="546" customFormat="1" ht="33" customHeight="1" x14ac:dyDescent="0.25">
      <c r="A1426" s="1245">
        <v>4986</v>
      </c>
      <c r="B1426" s="20">
        <v>58051307</v>
      </c>
      <c r="C1426" s="1341" t="s">
        <v>5622</v>
      </c>
      <c r="D1426" s="20" t="s">
        <v>152</v>
      </c>
      <c r="E1426" s="1156" t="s">
        <v>184</v>
      </c>
      <c r="F1426" s="710">
        <v>45510</v>
      </c>
      <c r="G1426" s="711">
        <v>0.71527777777777779</v>
      </c>
      <c r="H1426" s="710">
        <v>45536</v>
      </c>
      <c r="I1426" s="711">
        <v>0.71527777777777779</v>
      </c>
      <c r="J1426" s="726" t="s">
        <v>8165</v>
      </c>
      <c r="K1426" s="21">
        <v>31132</v>
      </c>
      <c r="L1426" s="721" t="s">
        <v>5623</v>
      </c>
      <c r="M1426" s="708">
        <v>37007</v>
      </c>
      <c r="N1426" s="21" t="s">
        <v>5624</v>
      </c>
      <c r="O1426" s="208">
        <v>39917</v>
      </c>
      <c r="P1426" s="1026"/>
      <c r="Q1426" s="1022"/>
      <c r="R1426" s="1677"/>
      <c r="S1426" s="1723"/>
      <c r="T1426" s="1765"/>
      <c r="U1426" s="581" t="s">
        <v>5625</v>
      </c>
      <c r="V1426" s="1813"/>
      <c r="W1426" s="1487"/>
    </row>
    <row r="1427" spans="1:25" ht="31.5" customHeight="1" x14ac:dyDescent="0.25">
      <c r="A1427" s="1245">
        <v>4902</v>
      </c>
      <c r="B1427" s="20">
        <v>58051307</v>
      </c>
      <c r="C1427" s="20" t="s">
        <v>5622</v>
      </c>
      <c r="D1427" s="20" t="s">
        <v>35</v>
      </c>
      <c r="E1427" s="1156" t="s">
        <v>105</v>
      </c>
      <c r="F1427" s="21">
        <v>45495</v>
      </c>
      <c r="G1427" s="722">
        <v>0.69444444444444453</v>
      </c>
      <c r="H1427" s="21">
        <v>45505</v>
      </c>
      <c r="I1427" s="722">
        <v>0.875</v>
      </c>
      <c r="J1427" s="730" t="s">
        <v>200</v>
      </c>
      <c r="K1427" s="21">
        <v>31132</v>
      </c>
      <c r="L1427" s="721" t="s">
        <v>5623</v>
      </c>
      <c r="M1427" s="708">
        <v>37007</v>
      </c>
      <c r="N1427" s="21" t="s">
        <v>5624</v>
      </c>
      <c r="O1427" s="208">
        <v>39917</v>
      </c>
      <c r="P1427" s="1025" t="s">
        <v>4914</v>
      </c>
      <c r="Q1427" s="196"/>
      <c r="R1427" s="1020"/>
      <c r="S1427" s="1015"/>
      <c r="T1427" s="544"/>
      <c r="U1427" s="558"/>
      <c r="V1427" s="543"/>
      <c r="W1427" s="128"/>
      <c r="Y1427" s="531"/>
    </row>
    <row r="1428" spans="1:25" ht="30" customHeight="1" x14ac:dyDescent="0.25">
      <c r="A1428" s="1245">
        <v>4885</v>
      </c>
      <c r="B1428" s="20">
        <v>58051307</v>
      </c>
      <c r="C1428" s="20" t="s">
        <v>5622</v>
      </c>
      <c r="D1428" s="20" t="s">
        <v>35</v>
      </c>
      <c r="E1428" s="1156" t="s">
        <v>105</v>
      </c>
      <c r="F1428" s="21">
        <v>45488</v>
      </c>
      <c r="G1428" s="722">
        <v>0.79166666666666663</v>
      </c>
      <c r="H1428" s="21">
        <v>45495</v>
      </c>
      <c r="I1428" s="722">
        <v>0.95833333333333337</v>
      </c>
      <c r="J1428" s="730" t="s">
        <v>285</v>
      </c>
      <c r="K1428" s="21">
        <v>31132</v>
      </c>
      <c r="L1428" s="721" t="s">
        <v>5623</v>
      </c>
      <c r="M1428" s="708">
        <v>37007</v>
      </c>
      <c r="N1428" s="21" t="s">
        <v>5624</v>
      </c>
      <c r="O1428" s="208">
        <v>39917</v>
      </c>
      <c r="P1428" s="1019" t="s">
        <v>5010</v>
      </c>
      <c r="Q1428" s="196"/>
      <c r="R1428" s="1020"/>
      <c r="S1428" s="1015"/>
      <c r="T1428" s="544" t="s">
        <v>6998</v>
      </c>
      <c r="U1428" s="558" t="s">
        <v>5625</v>
      </c>
      <c r="V1428" s="572" t="s">
        <v>6529</v>
      </c>
      <c r="W1428" s="128"/>
      <c r="Y1428" s="531"/>
    </row>
    <row r="1429" spans="1:25" ht="30" customHeight="1" x14ac:dyDescent="0.25">
      <c r="A1429" s="1228">
        <v>4846</v>
      </c>
      <c r="B1429" s="20">
        <v>58051307</v>
      </c>
      <c r="C1429" s="20" t="s">
        <v>5622</v>
      </c>
      <c r="D1429" s="20" t="s">
        <v>4688</v>
      </c>
      <c r="E1429" s="1156" t="s">
        <v>5913</v>
      </c>
      <c r="F1429" s="21">
        <v>45484</v>
      </c>
      <c r="G1429" s="722">
        <v>0.77777777777777779</v>
      </c>
      <c r="H1429" s="21">
        <v>45488</v>
      </c>
      <c r="I1429" s="722">
        <v>0.79166666666666663</v>
      </c>
      <c r="J1429" s="730" t="s">
        <v>1002</v>
      </c>
      <c r="K1429" s="21">
        <v>31132</v>
      </c>
      <c r="L1429" s="721" t="s">
        <v>5623</v>
      </c>
      <c r="M1429" s="708">
        <v>37007</v>
      </c>
      <c r="N1429" s="21" t="s">
        <v>5624</v>
      </c>
      <c r="O1429" s="208">
        <v>39917</v>
      </c>
      <c r="P1429" s="1025"/>
      <c r="Q1429" s="196"/>
      <c r="R1429" s="1020"/>
      <c r="S1429" s="1015"/>
      <c r="T1429" s="544" t="s">
        <v>6998</v>
      </c>
      <c r="U1429" s="558" t="s">
        <v>5625</v>
      </c>
      <c r="V1429" s="572" t="s">
        <v>6529</v>
      </c>
      <c r="W1429" s="128"/>
      <c r="Y1429" s="531"/>
    </row>
    <row r="1430" spans="1:25" ht="18.75" customHeight="1" x14ac:dyDescent="0.25">
      <c r="A1430" s="1228">
        <v>4839</v>
      </c>
      <c r="B1430" s="20">
        <v>58051307</v>
      </c>
      <c r="C1430" s="20" t="s">
        <v>5622</v>
      </c>
      <c r="D1430" s="20" t="s">
        <v>35</v>
      </c>
      <c r="E1430" s="1156" t="s">
        <v>112</v>
      </c>
      <c r="F1430" s="21">
        <v>45481</v>
      </c>
      <c r="G1430" s="722">
        <v>0.83333333333333337</v>
      </c>
      <c r="H1430" s="21">
        <v>45484</v>
      </c>
      <c r="I1430" s="722">
        <v>0.77777777777777779</v>
      </c>
      <c r="J1430" s="730" t="s">
        <v>1017</v>
      </c>
      <c r="K1430" s="21">
        <v>31132</v>
      </c>
      <c r="L1430" s="721" t="s">
        <v>5623</v>
      </c>
      <c r="M1430" s="708">
        <v>37007</v>
      </c>
      <c r="N1430" s="21" t="s">
        <v>5624</v>
      </c>
      <c r="O1430" s="208">
        <v>39917</v>
      </c>
      <c r="P1430" s="1019"/>
      <c r="Q1430" s="196"/>
      <c r="R1430" s="1020"/>
      <c r="S1430" s="1015"/>
      <c r="T1430" s="544" t="s">
        <v>6997</v>
      </c>
      <c r="U1430" s="558" t="s">
        <v>5625</v>
      </c>
      <c r="V1430" s="572" t="s">
        <v>6529</v>
      </c>
      <c r="W1430" s="128"/>
      <c r="Y1430" s="531"/>
    </row>
    <row r="1431" spans="1:25" ht="18.75" customHeight="1" x14ac:dyDescent="0.25">
      <c r="A1431" s="1245">
        <v>6305</v>
      </c>
      <c r="B1431" s="20">
        <v>58051307</v>
      </c>
      <c r="C1431" s="20" t="s">
        <v>5622</v>
      </c>
      <c r="D1431" s="20" t="s">
        <v>35</v>
      </c>
      <c r="E1431" s="1156" t="s">
        <v>112</v>
      </c>
      <c r="F1431" s="21">
        <v>45475</v>
      </c>
      <c r="G1431" s="722">
        <v>0.83333333333333337</v>
      </c>
      <c r="H1431" s="21">
        <v>45481</v>
      </c>
      <c r="I1431" s="722">
        <v>0.83333333333333337</v>
      </c>
      <c r="J1431" s="730" t="s">
        <v>864</v>
      </c>
      <c r="K1431" s="21">
        <v>31132</v>
      </c>
      <c r="L1431" s="721" t="s">
        <v>5623</v>
      </c>
      <c r="M1431" s="708">
        <v>37007</v>
      </c>
      <c r="N1431" s="21" t="s">
        <v>5624</v>
      </c>
      <c r="O1431" s="208">
        <v>39917</v>
      </c>
      <c r="P1431" s="1019" t="s">
        <v>5059</v>
      </c>
      <c r="Q1431" s="196"/>
      <c r="R1431" s="1020"/>
      <c r="S1431" s="1015"/>
      <c r="T1431" s="544"/>
      <c r="U1431" s="558" t="s">
        <v>5625</v>
      </c>
      <c r="V1431" s="572" t="s">
        <v>6529</v>
      </c>
      <c r="W1431" s="128"/>
      <c r="Y1431" s="531"/>
    </row>
    <row r="1432" spans="1:25" ht="42.75" customHeight="1" x14ac:dyDescent="0.25">
      <c r="A1432" s="1245">
        <v>4861</v>
      </c>
      <c r="B1432" s="20">
        <v>58051307</v>
      </c>
      <c r="C1432" s="20" t="s">
        <v>5622</v>
      </c>
      <c r="D1432" s="20" t="s">
        <v>35</v>
      </c>
      <c r="E1432" s="1156" t="s">
        <v>112</v>
      </c>
      <c r="F1432" s="21">
        <v>45469</v>
      </c>
      <c r="G1432" s="722">
        <v>0.75</v>
      </c>
      <c r="H1432" s="21">
        <v>45475</v>
      </c>
      <c r="I1432" s="722">
        <v>0.83333333333333337</v>
      </c>
      <c r="J1432" s="730" t="s">
        <v>6885</v>
      </c>
      <c r="K1432" s="21">
        <v>31132</v>
      </c>
      <c r="L1432" s="721" t="s">
        <v>5623</v>
      </c>
      <c r="M1432" s="708">
        <v>37007</v>
      </c>
      <c r="N1432" s="21" t="s">
        <v>5624</v>
      </c>
      <c r="O1432" s="208">
        <v>39917</v>
      </c>
      <c r="P1432" s="1019" t="s">
        <v>6902</v>
      </c>
      <c r="Q1432" s="196"/>
      <c r="R1432" s="1020"/>
      <c r="S1432" s="1015"/>
      <c r="T1432" s="544"/>
      <c r="U1432" s="545" t="s">
        <v>609</v>
      </c>
      <c r="V1432" s="544"/>
      <c r="Y1432" s="531"/>
    </row>
    <row r="1433" spans="1:25" s="546" customFormat="1" ht="18.75" customHeight="1" x14ac:dyDescent="0.25">
      <c r="A1433" s="20">
        <v>4036</v>
      </c>
      <c r="B1433" s="20">
        <v>58051307</v>
      </c>
      <c r="C1433" s="20" t="s">
        <v>5622</v>
      </c>
      <c r="D1433" s="20" t="s">
        <v>35</v>
      </c>
      <c r="E1433" s="1156" t="s">
        <v>112</v>
      </c>
      <c r="F1433" s="21">
        <v>45469</v>
      </c>
      <c r="G1433" s="722">
        <v>0.75</v>
      </c>
      <c r="H1433" s="21">
        <v>45475</v>
      </c>
      <c r="I1433" s="722">
        <v>0.83333333333333337</v>
      </c>
      <c r="J1433" s="730" t="s">
        <v>6885</v>
      </c>
      <c r="K1433" s="21">
        <v>31132</v>
      </c>
      <c r="L1433" s="721" t="s">
        <v>5623</v>
      </c>
      <c r="M1433" s="708">
        <v>37007</v>
      </c>
      <c r="N1433" s="21" t="s">
        <v>5624</v>
      </c>
      <c r="O1433" s="208">
        <v>39917</v>
      </c>
      <c r="P1433" s="1019" t="s">
        <v>6902</v>
      </c>
      <c r="Q1433" s="196"/>
      <c r="R1433" s="1020"/>
      <c r="S1433" s="1015"/>
      <c r="T1433" s="544"/>
      <c r="U1433" s="558" t="s">
        <v>5625</v>
      </c>
      <c r="V1433" s="572" t="s">
        <v>6529</v>
      </c>
      <c r="W1433" s="128"/>
    </row>
    <row r="1434" spans="1:25" ht="30" customHeight="1" x14ac:dyDescent="0.25">
      <c r="A1434" s="1245">
        <v>6249</v>
      </c>
      <c r="B1434" s="20">
        <v>58051307</v>
      </c>
      <c r="C1434" s="20" t="s">
        <v>5622</v>
      </c>
      <c r="D1434" s="20" t="s">
        <v>35</v>
      </c>
      <c r="E1434" s="1156" t="s">
        <v>261</v>
      </c>
      <c r="F1434" s="21">
        <v>45466</v>
      </c>
      <c r="G1434" s="722">
        <v>0.77083333333333337</v>
      </c>
      <c r="H1434" s="21">
        <v>45469</v>
      </c>
      <c r="I1434" s="722">
        <v>0.75</v>
      </c>
      <c r="J1434" s="730" t="s">
        <v>6807</v>
      </c>
      <c r="K1434" s="21">
        <v>31132</v>
      </c>
      <c r="L1434" s="721" t="s">
        <v>5623</v>
      </c>
      <c r="M1434" s="708">
        <v>37007</v>
      </c>
      <c r="N1434" s="21" t="s">
        <v>5624</v>
      </c>
      <c r="O1434" s="208">
        <v>39917</v>
      </c>
      <c r="P1434" s="1019" t="s">
        <v>6808</v>
      </c>
      <c r="Q1434" s="1025" t="s">
        <v>6529</v>
      </c>
      <c r="R1434" s="1020"/>
      <c r="S1434" s="1015"/>
      <c r="T1434" s="544"/>
      <c r="U1434" s="558" t="s">
        <v>5625</v>
      </c>
      <c r="V1434" s="544"/>
      <c r="W1434" s="128"/>
      <c r="Y1434" s="531"/>
    </row>
    <row r="1435" spans="1:25" ht="18.75" customHeight="1" x14ac:dyDescent="0.25">
      <c r="A1435" s="1245">
        <v>6121</v>
      </c>
      <c r="B1435" s="20">
        <v>58051307</v>
      </c>
      <c r="C1435" s="20" t="s">
        <v>5622</v>
      </c>
      <c r="D1435" s="20" t="s">
        <v>35</v>
      </c>
      <c r="E1435" s="1156" t="s">
        <v>261</v>
      </c>
      <c r="F1435" s="21">
        <v>45455</v>
      </c>
      <c r="G1435" s="722">
        <v>0.77083333333333337</v>
      </c>
      <c r="H1435" s="21">
        <v>45466</v>
      </c>
      <c r="I1435" s="722">
        <v>0.77083333333333337</v>
      </c>
      <c r="J1435" s="730" t="s">
        <v>789</v>
      </c>
      <c r="K1435" s="21">
        <v>31132</v>
      </c>
      <c r="L1435" s="721" t="s">
        <v>5623</v>
      </c>
      <c r="M1435" s="708">
        <v>37007</v>
      </c>
      <c r="N1435" s="21" t="s">
        <v>5624</v>
      </c>
      <c r="O1435" s="208">
        <v>39917</v>
      </c>
      <c r="P1435" s="1019" t="s">
        <v>6736</v>
      </c>
      <c r="Q1435" s="1025" t="s">
        <v>6529</v>
      </c>
      <c r="R1435" s="1020"/>
      <c r="S1435" s="1015"/>
      <c r="T1435" s="544"/>
      <c r="U1435" s="558" t="s">
        <v>5625</v>
      </c>
      <c r="V1435" s="544"/>
      <c r="W1435" s="128"/>
    </row>
    <row r="1436" spans="1:25" ht="18.75" customHeight="1" x14ac:dyDescent="0.25">
      <c r="A1436" s="1245">
        <v>5888</v>
      </c>
      <c r="B1436" s="20">
        <v>58051307</v>
      </c>
      <c r="C1436" s="20" t="s">
        <v>5622</v>
      </c>
      <c r="D1436" s="20" t="s">
        <v>35</v>
      </c>
      <c r="E1436" s="1158" t="s">
        <v>298</v>
      </c>
      <c r="F1436" s="21">
        <v>45442</v>
      </c>
      <c r="G1436" s="722">
        <v>0.41666666666666669</v>
      </c>
      <c r="H1436" s="21">
        <v>45452</v>
      </c>
      <c r="I1436" s="722">
        <v>0.5</v>
      </c>
      <c r="J1436" s="730" t="s">
        <v>200</v>
      </c>
      <c r="K1436" s="21">
        <v>31132</v>
      </c>
      <c r="L1436" s="721" t="s">
        <v>5623</v>
      </c>
      <c r="M1436" s="708">
        <v>37007</v>
      </c>
      <c r="N1436" s="21" t="s">
        <v>5624</v>
      </c>
      <c r="O1436" s="208">
        <v>39917</v>
      </c>
      <c r="P1436" s="1019" t="s">
        <v>6629</v>
      </c>
      <c r="Q1436" s="1025" t="s">
        <v>6529</v>
      </c>
      <c r="R1436" s="1016"/>
      <c r="S1436" s="1015"/>
      <c r="T1436" s="544"/>
      <c r="U1436" s="558" t="s">
        <v>5625</v>
      </c>
      <c r="V1436" s="544"/>
      <c r="W1436" s="128"/>
    </row>
    <row r="1437" spans="1:25" s="546" customFormat="1" ht="24.75" customHeight="1" x14ac:dyDescent="0.25">
      <c r="A1437" s="20">
        <v>5875</v>
      </c>
      <c r="B1437" s="20">
        <v>58051307</v>
      </c>
      <c r="C1437" s="20" t="s">
        <v>5622</v>
      </c>
      <c r="D1437" s="20" t="s">
        <v>412</v>
      </c>
      <c r="E1437" s="1156" t="s">
        <v>131</v>
      </c>
      <c r="F1437" s="21">
        <v>45432</v>
      </c>
      <c r="G1437" s="722">
        <v>0.66666666666666663</v>
      </c>
      <c r="H1437" s="21">
        <v>45435</v>
      </c>
      <c r="I1437" s="722">
        <v>0.66666666666666663</v>
      </c>
      <c r="J1437" s="730" t="s">
        <v>85</v>
      </c>
      <c r="K1437" s="21">
        <v>31132</v>
      </c>
      <c r="L1437" s="721" t="s">
        <v>5623</v>
      </c>
      <c r="M1437" s="708">
        <v>37007</v>
      </c>
      <c r="N1437" s="21" t="s">
        <v>5624</v>
      </c>
      <c r="O1437" s="208">
        <v>39917</v>
      </c>
      <c r="P1437" s="1025" t="s">
        <v>6476</v>
      </c>
      <c r="Q1437" s="907"/>
      <c r="R1437" s="1016"/>
      <c r="S1437" s="1015"/>
      <c r="T1437" s="544"/>
      <c r="U1437" s="558" t="s">
        <v>5625</v>
      </c>
      <c r="V1437" s="544"/>
      <c r="W1437" s="128"/>
    </row>
    <row r="1438" spans="1:25" ht="18.75" customHeight="1" x14ac:dyDescent="0.25">
      <c r="A1438" s="20">
        <v>4640</v>
      </c>
      <c r="B1438" s="20">
        <v>58051307</v>
      </c>
      <c r="C1438" s="20" t="s">
        <v>5622</v>
      </c>
      <c r="D1438" s="20" t="s">
        <v>412</v>
      </c>
      <c r="E1438" s="1156" t="s">
        <v>131</v>
      </c>
      <c r="F1438" s="21">
        <v>45402</v>
      </c>
      <c r="G1438" s="722">
        <v>0.625</v>
      </c>
      <c r="H1438" s="21">
        <v>45432</v>
      </c>
      <c r="I1438" s="722">
        <v>0.66666666666666663</v>
      </c>
      <c r="J1438" s="730" t="s">
        <v>6448</v>
      </c>
      <c r="K1438" s="21">
        <v>31132</v>
      </c>
      <c r="L1438" s="721" t="s">
        <v>5623</v>
      </c>
      <c r="M1438" s="708">
        <v>37007</v>
      </c>
      <c r="N1438" s="21" t="s">
        <v>5624</v>
      </c>
      <c r="O1438" s="208">
        <v>39917</v>
      </c>
      <c r="P1438" s="1019" t="s">
        <v>6108</v>
      </c>
      <c r="Q1438" s="1029" t="s">
        <v>6449</v>
      </c>
      <c r="R1438" s="1016"/>
      <c r="S1438" s="1015"/>
      <c r="T1438" s="544"/>
      <c r="U1438" s="558" t="s">
        <v>5625</v>
      </c>
      <c r="V1438" s="544"/>
      <c r="W1438" s="128"/>
    </row>
    <row r="1439" spans="1:25" ht="18.75" customHeight="1" x14ac:dyDescent="0.25">
      <c r="A1439" s="20">
        <v>4824</v>
      </c>
      <c r="B1439" s="20">
        <v>58051307</v>
      </c>
      <c r="C1439" s="20" t="s">
        <v>5622</v>
      </c>
      <c r="D1439" s="20" t="s">
        <v>35</v>
      </c>
      <c r="E1439" s="1156" t="s">
        <v>570</v>
      </c>
      <c r="F1439" s="21">
        <v>45423</v>
      </c>
      <c r="G1439" s="722">
        <v>0.64583333333333337</v>
      </c>
      <c r="H1439" s="21">
        <v>45424</v>
      </c>
      <c r="I1439" s="722">
        <v>0.66666666666666663</v>
      </c>
      <c r="J1439" s="730" t="s">
        <v>797</v>
      </c>
      <c r="K1439" s="21">
        <v>31132</v>
      </c>
      <c r="L1439" s="721" t="s">
        <v>5623</v>
      </c>
      <c r="M1439" s="708">
        <v>37007</v>
      </c>
      <c r="N1439" s="21" t="s">
        <v>5624</v>
      </c>
      <c r="O1439" s="208">
        <v>39917</v>
      </c>
      <c r="P1439" s="1025" t="s">
        <v>2175</v>
      </c>
      <c r="Q1439" s="907" t="s">
        <v>6383</v>
      </c>
      <c r="R1439" s="1016"/>
      <c r="S1439" s="1015"/>
      <c r="T1439" s="544"/>
      <c r="U1439" s="558" t="s">
        <v>5625</v>
      </c>
      <c r="V1439" s="544"/>
      <c r="W1439" s="128"/>
      <c r="Y1439" s="531"/>
    </row>
    <row r="1440" spans="1:25" ht="18.75" customHeight="1" x14ac:dyDescent="0.25">
      <c r="A1440" s="20">
        <v>4775</v>
      </c>
      <c r="B1440" s="20">
        <v>58051307</v>
      </c>
      <c r="C1440" s="20" t="s">
        <v>5622</v>
      </c>
      <c r="D1440" s="20" t="s">
        <v>4053</v>
      </c>
      <c r="E1440" s="1156" t="s">
        <v>3852</v>
      </c>
      <c r="F1440" s="21">
        <v>45416</v>
      </c>
      <c r="G1440" s="722">
        <v>0.6875</v>
      </c>
      <c r="H1440" s="21">
        <v>45417</v>
      </c>
      <c r="I1440" s="722">
        <v>0.6875</v>
      </c>
      <c r="J1440" s="730" t="s">
        <v>797</v>
      </c>
      <c r="K1440" s="21">
        <v>31132</v>
      </c>
      <c r="L1440" s="721" t="s">
        <v>5623</v>
      </c>
      <c r="M1440" s="708">
        <v>37007</v>
      </c>
      <c r="N1440" s="21" t="s">
        <v>5624</v>
      </c>
      <c r="O1440" s="208">
        <v>39917</v>
      </c>
      <c r="P1440" s="1064" t="s">
        <v>6274</v>
      </c>
      <c r="Q1440" s="907" t="s">
        <v>4978</v>
      </c>
      <c r="R1440" s="1016"/>
      <c r="S1440" s="1015"/>
      <c r="T1440" s="544"/>
      <c r="U1440" s="558" t="s">
        <v>5625</v>
      </c>
      <c r="V1440" s="544"/>
      <c r="W1440" s="128"/>
      <c r="Y1440" s="531"/>
    </row>
    <row r="1441" spans="1:25" ht="34.5" customHeight="1" x14ac:dyDescent="0.25">
      <c r="A1441" s="20">
        <v>4271</v>
      </c>
      <c r="B1441" s="20">
        <v>58051307</v>
      </c>
      <c r="C1441" s="20" t="s">
        <v>5622</v>
      </c>
      <c r="D1441" s="20" t="s">
        <v>4688</v>
      </c>
      <c r="E1441" s="1156" t="s">
        <v>5913</v>
      </c>
      <c r="F1441" s="21">
        <v>45385</v>
      </c>
      <c r="G1441" s="722">
        <v>0.66666666666666663</v>
      </c>
      <c r="H1441" s="21">
        <v>45396</v>
      </c>
      <c r="I1441" s="722">
        <v>0.375</v>
      </c>
      <c r="J1441" s="730" t="s">
        <v>5914</v>
      </c>
      <c r="K1441" s="21">
        <v>31132</v>
      </c>
      <c r="L1441" s="721" t="s">
        <v>5623</v>
      </c>
      <c r="M1441" s="708">
        <v>37007</v>
      </c>
      <c r="N1441" s="21" t="s">
        <v>5624</v>
      </c>
      <c r="O1441" s="208">
        <v>39917</v>
      </c>
      <c r="P1441" s="1019" t="s">
        <v>5421</v>
      </c>
      <c r="Q1441" s="907">
        <v>100</v>
      </c>
      <c r="R1441" s="1020"/>
      <c r="S1441" s="1015" t="s">
        <v>5626</v>
      </c>
      <c r="T1441" s="544"/>
      <c r="U1441" s="558" t="s">
        <v>5625</v>
      </c>
      <c r="V1441" s="544" t="s">
        <v>5842</v>
      </c>
      <c r="W1441" s="128"/>
      <c r="Y1441" s="531"/>
    </row>
    <row r="1442" spans="1:25" ht="18.75" customHeight="1" x14ac:dyDescent="0.25">
      <c r="A1442" s="20">
        <v>4466</v>
      </c>
      <c r="B1442" s="20">
        <v>58051307</v>
      </c>
      <c r="C1442" s="20" t="s">
        <v>5622</v>
      </c>
      <c r="D1442" s="20" t="s">
        <v>83</v>
      </c>
      <c r="E1442" s="1156" t="s">
        <v>84</v>
      </c>
      <c r="F1442" s="21">
        <v>45378</v>
      </c>
      <c r="G1442" s="722">
        <v>0.63888888888888895</v>
      </c>
      <c r="H1442" s="21">
        <v>45385</v>
      </c>
      <c r="I1442" s="722">
        <v>0.66666666666666663</v>
      </c>
      <c r="J1442" s="730" t="s">
        <v>5889</v>
      </c>
      <c r="K1442" s="21">
        <v>31132</v>
      </c>
      <c r="L1442" s="721" t="s">
        <v>5623</v>
      </c>
      <c r="M1442" s="708">
        <v>37007</v>
      </c>
      <c r="N1442" s="21" t="s">
        <v>5624</v>
      </c>
      <c r="O1442" s="208">
        <v>39917</v>
      </c>
      <c r="P1442" s="1019" t="s">
        <v>5890</v>
      </c>
      <c r="Q1442" s="907"/>
      <c r="R1442" s="1020"/>
      <c r="S1442" s="1015" t="s">
        <v>5626</v>
      </c>
      <c r="T1442" s="544"/>
      <c r="U1442" s="558" t="s">
        <v>5625</v>
      </c>
      <c r="V1442" s="544" t="s">
        <v>5842</v>
      </c>
      <c r="W1442" s="128"/>
    </row>
    <row r="1443" spans="1:25" ht="34.5" customHeight="1" x14ac:dyDescent="0.25">
      <c r="A1443" s="20">
        <v>4391</v>
      </c>
      <c r="B1443" s="20">
        <v>58051307</v>
      </c>
      <c r="C1443" s="20" t="s">
        <v>5622</v>
      </c>
      <c r="D1443" s="20" t="s">
        <v>649</v>
      </c>
      <c r="E1443" s="1156" t="s">
        <v>1053</v>
      </c>
      <c r="F1443" s="21">
        <v>45367</v>
      </c>
      <c r="G1443" s="729">
        <v>0.51388888888888895</v>
      </c>
      <c r="H1443" s="21">
        <v>45378</v>
      </c>
      <c r="I1443" s="722">
        <v>0.63888888888888895</v>
      </c>
      <c r="J1443" s="730" t="s">
        <v>5841</v>
      </c>
      <c r="K1443" s="21">
        <v>31132</v>
      </c>
      <c r="L1443" s="721" t="s">
        <v>5623</v>
      </c>
      <c r="M1443" s="708">
        <v>37007</v>
      </c>
      <c r="N1443" s="21" t="s">
        <v>5624</v>
      </c>
      <c r="O1443" s="208">
        <v>39917</v>
      </c>
      <c r="P1443" s="1019" t="s">
        <v>5803</v>
      </c>
      <c r="Q1443" s="907"/>
      <c r="R1443" s="1016"/>
      <c r="S1443" s="1015" t="s">
        <v>5626</v>
      </c>
      <c r="T1443" s="544"/>
      <c r="U1443" s="558" t="s">
        <v>5625</v>
      </c>
      <c r="V1443" s="544" t="s">
        <v>5767</v>
      </c>
      <c r="W1443" s="128"/>
    </row>
    <row r="1444" spans="1:25" ht="28.5" customHeight="1" x14ac:dyDescent="0.25">
      <c r="A1444" s="20">
        <v>4386</v>
      </c>
      <c r="B1444" s="20">
        <v>58051307</v>
      </c>
      <c r="C1444" s="20" t="s">
        <v>5622</v>
      </c>
      <c r="D1444" s="20" t="s">
        <v>22</v>
      </c>
      <c r="E1444" s="1156" t="s">
        <v>364</v>
      </c>
      <c r="F1444" s="21">
        <v>45360</v>
      </c>
      <c r="G1444" s="729">
        <v>0.54861111111111105</v>
      </c>
      <c r="H1444" s="21">
        <v>45367</v>
      </c>
      <c r="I1444" s="722">
        <v>0.51388888888888895</v>
      </c>
      <c r="J1444" s="730" t="s">
        <v>5765</v>
      </c>
      <c r="K1444" s="21">
        <v>31132</v>
      </c>
      <c r="L1444" s="721" t="s">
        <v>5623</v>
      </c>
      <c r="M1444" s="708">
        <v>37007</v>
      </c>
      <c r="N1444" s="21" t="s">
        <v>5624</v>
      </c>
      <c r="O1444" s="208">
        <v>39917</v>
      </c>
      <c r="P1444" s="1019" t="s">
        <v>5712</v>
      </c>
      <c r="Q1444" s="907"/>
      <c r="R1444" s="1016"/>
      <c r="S1444" s="1015" t="s">
        <v>5626</v>
      </c>
      <c r="T1444" s="544"/>
      <c r="U1444" s="558" t="s">
        <v>5625</v>
      </c>
      <c r="V1444" s="544" t="s">
        <v>5766</v>
      </c>
      <c r="W1444" s="128"/>
      <c r="Y1444" s="531"/>
    </row>
    <row r="1445" spans="1:25" ht="48.75" customHeight="1" x14ac:dyDescent="0.25">
      <c r="A1445" s="20">
        <v>4309</v>
      </c>
      <c r="B1445" s="20">
        <v>58051307</v>
      </c>
      <c r="C1445" s="20" t="s">
        <v>5622</v>
      </c>
      <c r="D1445" s="20" t="s">
        <v>35</v>
      </c>
      <c r="E1445" s="1156" t="s">
        <v>313</v>
      </c>
      <c r="F1445" s="21">
        <v>45351</v>
      </c>
      <c r="G1445" s="729">
        <v>0.79166666666666663</v>
      </c>
      <c r="H1445" s="21">
        <v>45360</v>
      </c>
      <c r="I1445" s="722">
        <v>0.54861111111111105</v>
      </c>
      <c r="J1445" s="730" t="s">
        <v>5710</v>
      </c>
      <c r="K1445" s="21">
        <v>31132</v>
      </c>
      <c r="L1445" s="721" t="s">
        <v>5623</v>
      </c>
      <c r="M1445" s="708">
        <v>37007</v>
      </c>
      <c r="N1445" s="21" t="s">
        <v>5624</v>
      </c>
      <c r="O1445" s="208">
        <v>39917</v>
      </c>
      <c r="P1445" s="1019" t="s">
        <v>4930</v>
      </c>
      <c r="Q1445" s="907"/>
      <c r="R1445" s="1016"/>
      <c r="S1445" s="1015" t="s">
        <v>5626</v>
      </c>
      <c r="T1445" s="544"/>
      <c r="U1445" s="558" t="s">
        <v>5625</v>
      </c>
      <c r="V1445" s="544" t="s">
        <v>5711</v>
      </c>
      <c r="W1445" s="128"/>
      <c r="Y1445" s="531"/>
    </row>
    <row r="1446" spans="1:25" ht="27" customHeight="1" x14ac:dyDescent="0.25">
      <c r="A1446" s="186">
        <v>5613</v>
      </c>
      <c r="B1446" s="186">
        <v>55108080</v>
      </c>
      <c r="C1446" s="186" t="s">
        <v>7604</v>
      </c>
      <c r="D1446" s="186" t="s">
        <v>193</v>
      </c>
      <c r="E1446" s="1156" t="s">
        <v>199</v>
      </c>
      <c r="F1446" s="710">
        <v>45596</v>
      </c>
      <c r="G1446" s="711">
        <v>0.51388888888888895</v>
      </c>
      <c r="H1446" s="710">
        <v>45598</v>
      </c>
      <c r="I1446" s="711">
        <v>0.40625</v>
      </c>
      <c r="J1446" s="728" t="s">
        <v>330</v>
      </c>
      <c r="K1446" s="710">
        <v>30540</v>
      </c>
      <c r="L1446" s="734" t="s">
        <v>5575</v>
      </c>
      <c r="M1446" s="21">
        <v>41047</v>
      </c>
      <c r="N1446" s="734" t="s">
        <v>5576</v>
      </c>
      <c r="O1446" s="920">
        <v>38437</v>
      </c>
      <c r="P1446" s="1019" t="s">
        <v>4926</v>
      </c>
      <c r="Q1446" s="1007"/>
      <c r="R1446" s="1002"/>
      <c r="S1446" s="196"/>
      <c r="T1446" s="579"/>
      <c r="U1446" s="551"/>
      <c r="V1446" s="544"/>
      <c r="W1446" s="128"/>
      <c r="Y1446" s="531"/>
    </row>
    <row r="1447" spans="1:25" ht="27.75" customHeight="1" x14ac:dyDescent="0.25">
      <c r="A1447" s="20">
        <v>4243</v>
      </c>
      <c r="B1447" s="20"/>
      <c r="C1447" s="20" t="s">
        <v>5574</v>
      </c>
      <c r="D1447" s="20" t="s">
        <v>137</v>
      </c>
      <c r="E1447" s="1156" t="s">
        <v>5555</v>
      </c>
      <c r="F1447" s="21">
        <v>45348</v>
      </c>
      <c r="G1447" s="729">
        <v>0.47916666666666669</v>
      </c>
      <c r="H1447" s="21">
        <v>45348</v>
      </c>
      <c r="I1447" s="722">
        <v>0.70833333333333337</v>
      </c>
      <c r="J1447" s="730" t="s">
        <v>797</v>
      </c>
      <c r="K1447" s="21"/>
      <c r="L1447" s="721" t="s">
        <v>5575</v>
      </c>
      <c r="M1447" s="708"/>
      <c r="N1447" s="21" t="s">
        <v>5576</v>
      </c>
      <c r="O1447" s="208"/>
      <c r="P1447" s="1019" t="s">
        <v>5193</v>
      </c>
      <c r="Q1447" s="907"/>
      <c r="R1447" s="1020"/>
      <c r="S1447" s="907"/>
      <c r="T1447" s="544"/>
      <c r="U1447" s="551"/>
      <c r="V1447" s="544"/>
      <c r="W1447" s="128"/>
      <c r="Y1447" s="531"/>
    </row>
    <row r="1448" spans="1:25" s="546" customFormat="1" ht="75" customHeight="1" x14ac:dyDescent="0.3">
      <c r="A1448" s="186">
        <v>3896</v>
      </c>
      <c r="B1448" s="754"/>
      <c r="C1448" s="707" t="s">
        <v>1041</v>
      </c>
      <c r="D1448" s="186" t="s">
        <v>22</v>
      </c>
      <c r="E1448" s="1156" t="s">
        <v>161</v>
      </c>
      <c r="F1448" s="710">
        <v>45327</v>
      </c>
      <c r="G1448" s="711">
        <v>0.70833333333333337</v>
      </c>
      <c r="H1448" s="710">
        <v>45334</v>
      </c>
      <c r="I1448" s="711">
        <v>0.79166666666666663</v>
      </c>
      <c r="J1448" s="728" t="s">
        <v>85</v>
      </c>
      <c r="K1448" s="725">
        <v>30758</v>
      </c>
      <c r="L1448" s="929" t="s">
        <v>1042</v>
      </c>
      <c r="M1448" s="19">
        <v>37964</v>
      </c>
      <c r="N1448" s="921" t="s">
        <v>1043</v>
      </c>
      <c r="O1448" s="932">
        <v>40281</v>
      </c>
      <c r="P1448" s="892" t="s">
        <v>4853</v>
      </c>
      <c r="Q1448" s="196"/>
      <c r="R1448" s="1002"/>
      <c r="S1448" s="907"/>
      <c r="T1448" s="555"/>
      <c r="U1448" s="545" t="s">
        <v>420</v>
      </c>
      <c r="V1448" s="555"/>
      <c r="W1448" s="156"/>
    </row>
    <row r="1449" spans="1:25" s="546" customFormat="1" ht="18.75" customHeight="1" x14ac:dyDescent="0.3">
      <c r="A1449" s="4">
        <v>2637</v>
      </c>
      <c r="B1449" s="750"/>
      <c r="C1449" s="707" t="s">
        <v>1041</v>
      </c>
      <c r="D1449" s="186" t="s">
        <v>35</v>
      </c>
      <c r="E1449" s="1156" t="s">
        <v>570</v>
      </c>
      <c r="F1449" s="710">
        <v>45086</v>
      </c>
      <c r="G1449" s="711">
        <v>0.73958333333333337</v>
      </c>
      <c r="H1449" s="710">
        <v>45088</v>
      </c>
      <c r="I1449" s="711">
        <v>0.625</v>
      </c>
      <c r="J1449" s="728" t="s">
        <v>330</v>
      </c>
      <c r="K1449" s="725">
        <v>30758</v>
      </c>
      <c r="L1449" s="929" t="s">
        <v>1042</v>
      </c>
      <c r="M1449" s="19">
        <v>37964</v>
      </c>
      <c r="N1449" s="921" t="s">
        <v>1043</v>
      </c>
      <c r="O1449" s="932">
        <v>40281</v>
      </c>
      <c r="P1449" s="892">
        <v>140</v>
      </c>
      <c r="Q1449" s="196"/>
      <c r="R1449" s="1033"/>
      <c r="S1449" s="1039">
        <v>87812</v>
      </c>
      <c r="T1449" s="555"/>
      <c r="U1449" s="545" t="s">
        <v>420</v>
      </c>
      <c r="V1449" s="555"/>
      <c r="W1449" s="156"/>
    </row>
    <row r="1450" spans="1:25" s="546" customFormat="1" ht="18.75" customHeight="1" x14ac:dyDescent="0.3">
      <c r="A1450" s="4">
        <v>2542</v>
      </c>
      <c r="B1450" s="750"/>
      <c r="C1450" s="735" t="s">
        <v>1041</v>
      </c>
      <c r="D1450" s="4" t="s">
        <v>235</v>
      </c>
      <c r="E1450" s="1156" t="s">
        <v>370</v>
      </c>
      <c r="F1450" s="725">
        <v>45071</v>
      </c>
      <c r="G1450" s="720">
        <v>0.83680555555555547</v>
      </c>
      <c r="H1450" s="725">
        <v>45075</v>
      </c>
      <c r="I1450" s="720">
        <v>0.83680555555555547</v>
      </c>
      <c r="J1450" s="728" t="s">
        <v>162</v>
      </c>
      <c r="K1450" s="725">
        <v>30758</v>
      </c>
      <c r="L1450" s="929" t="s">
        <v>1042</v>
      </c>
      <c r="M1450" s="19">
        <v>37964</v>
      </c>
      <c r="N1450" s="921" t="s">
        <v>1043</v>
      </c>
      <c r="O1450" s="932">
        <v>40281</v>
      </c>
      <c r="P1450" s="892">
        <v>280</v>
      </c>
      <c r="Q1450" s="194"/>
      <c r="R1450" s="1033"/>
      <c r="S1450" s="1039">
        <v>88911</v>
      </c>
      <c r="T1450" s="555"/>
      <c r="U1450" s="545" t="s">
        <v>420</v>
      </c>
      <c r="V1450" s="555"/>
      <c r="W1450" s="156"/>
    </row>
    <row r="1451" spans="1:25" ht="21.75" customHeight="1" x14ac:dyDescent="0.25">
      <c r="A1451" s="1267">
        <v>5474</v>
      </c>
      <c r="B1451" s="186">
        <v>53459606</v>
      </c>
      <c r="C1451" s="186" t="s">
        <v>6852</v>
      </c>
      <c r="D1451" s="20" t="s">
        <v>29</v>
      </c>
      <c r="E1451" s="1156" t="s">
        <v>205</v>
      </c>
      <c r="F1451" s="21">
        <v>45574</v>
      </c>
      <c r="G1451" s="729">
        <v>0.76041666666666663</v>
      </c>
      <c r="H1451" s="21">
        <v>45579</v>
      </c>
      <c r="I1451" s="722">
        <v>0.25</v>
      </c>
      <c r="J1451" s="730" t="s">
        <v>7386</v>
      </c>
      <c r="K1451" s="710">
        <v>25021</v>
      </c>
      <c r="L1451" s="734" t="s">
        <v>6853</v>
      </c>
      <c r="M1451" s="21">
        <v>42696</v>
      </c>
      <c r="N1451" s="934" t="s">
        <v>6854</v>
      </c>
      <c r="O1451" s="920">
        <v>42311</v>
      </c>
      <c r="P1451" s="1019" t="s">
        <v>7354</v>
      </c>
      <c r="Q1451" s="196"/>
      <c r="R1451" s="1002"/>
      <c r="S1451" s="196"/>
      <c r="T1451" s="533"/>
      <c r="U1451" s="545" t="s">
        <v>7326</v>
      </c>
      <c r="V1451" s="544"/>
      <c r="W1451" s="128"/>
      <c r="Y1451" s="531"/>
    </row>
    <row r="1452" spans="1:25" ht="21" customHeight="1" x14ac:dyDescent="0.25">
      <c r="A1452" s="1267">
        <v>5471</v>
      </c>
      <c r="B1452" s="186">
        <v>53459606</v>
      </c>
      <c r="C1452" s="186" t="s">
        <v>6852</v>
      </c>
      <c r="D1452" s="20" t="s">
        <v>29</v>
      </c>
      <c r="E1452" s="1156" t="s">
        <v>30</v>
      </c>
      <c r="F1452" s="21">
        <v>45573</v>
      </c>
      <c r="G1452" s="729">
        <v>0.41666666666666669</v>
      </c>
      <c r="H1452" s="21">
        <v>45574</v>
      </c>
      <c r="I1452" s="729">
        <v>0.76041666666666663</v>
      </c>
      <c r="J1452" s="730" t="s">
        <v>7385</v>
      </c>
      <c r="K1452" s="710">
        <v>25021</v>
      </c>
      <c r="L1452" s="734" t="s">
        <v>6853</v>
      </c>
      <c r="M1452" s="21">
        <v>42696</v>
      </c>
      <c r="N1452" s="934" t="s">
        <v>6854</v>
      </c>
      <c r="O1452" s="920">
        <v>42311</v>
      </c>
      <c r="P1452" s="1019" t="s">
        <v>7354</v>
      </c>
      <c r="Q1452" s="196"/>
      <c r="R1452" s="1002"/>
      <c r="S1452" s="196"/>
      <c r="T1452" s="533"/>
      <c r="U1452" s="545" t="s">
        <v>7326</v>
      </c>
      <c r="V1452" s="544"/>
      <c r="W1452" s="128"/>
      <c r="Y1452" s="531"/>
    </row>
    <row r="1453" spans="1:25" ht="21" customHeight="1" x14ac:dyDescent="0.25">
      <c r="A1453" s="1267">
        <v>5462</v>
      </c>
      <c r="B1453" s="186">
        <v>53459606</v>
      </c>
      <c r="C1453" s="186" t="s">
        <v>6852</v>
      </c>
      <c r="D1453" s="20" t="s">
        <v>292</v>
      </c>
      <c r="E1453" s="1156" t="s">
        <v>5555</v>
      </c>
      <c r="F1453" s="21">
        <v>45567</v>
      </c>
      <c r="G1453" s="729">
        <v>0.4236111111111111</v>
      </c>
      <c r="H1453" s="21">
        <v>45573</v>
      </c>
      <c r="I1453" s="729">
        <v>0.41666666666666669</v>
      </c>
      <c r="J1453" s="730" t="s">
        <v>4487</v>
      </c>
      <c r="K1453" s="710">
        <v>25021</v>
      </c>
      <c r="L1453" s="734" t="s">
        <v>6853</v>
      </c>
      <c r="M1453" s="21">
        <v>42696</v>
      </c>
      <c r="N1453" s="934" t="s">
        <v>6854</v>
      </c>
      <c r="O1453" s="920">
        <v>42311</v>
      </c>
      <c r="P1453" s="1019" t="s">
        <v>7354</v>
      </c>
      <c r="Q1453" s="196" t="s">
        <v>7380</v>
      </c>
      <c r="R1453" s="1002"/>
      <c r="S1453" s="196"/>
      <c r="T1453" s="533"/>
      <c r="U1453" s="545" t="s">
        <v>7326</v>
      </c>
      <c r="V1453" s="544"/>
      <c r="W1453" s="128"/>
      <c r="Y1453" s="531"/>
    </row>
    <row r="1454" spans="1:25" ht="27.75" customHeight="1" x14ac:dyDescent="0.25">
      <c r="A1454" s="1267">
        <v>4864</v>
      </c>
      <c r="B1454" s="186">
        <v>53459606</v>
      </c>
      <c r="C1454" s="186" t="s">
        <v>6852</v>
      </c>
      <c r="D1454" s="20" t="s">
        <v>235</v>
      </c>
      <c r="E1454" s="1156" t="s">
        <v>236</v>
      </c>
      <c r="F1454" s="21">
        <v>45471</v>
      </c>
      <c r="G1454" s="729">
        <v>0.33333333333333331</v>
      </c>
      <c r="H1454" s="21">
        <v>45480</v>
      </c>
      <c r="I1454" s="722">
        <v>0.5</v>
      </c>
      <c r="J1454" s="730" t="s">
        <v>6948</v>
      </c>
      <c r="K1454" s="710">
        <v>25021</v>
      </c>
      <c r="L1454" s="734" t="s">
        <v>6853</v>
      </c>
      <c r="M1454" s="21">
        <v>42696</v>
      </c>
      <c r="N1454" s="934" t="s">
        <v>6854</v>
      </c>
      <c r="O1454" s="920">
        <v>42311</v>
      </c>
      <c r="P1454" s="1019" t="s">
        <v>6856</v>
      </c>
      <c r="Q1454" s="196"/>
      <c r="R1454" s="1002"/>
      <c r="S1454" s="196"/>
      <c r="T1454" s="533"/>
      <c r="U1454" s="551" t="s">
        <v>6930</v>
      </c>
      <c r="V1454" s="544"/>
      <c r="W1454" s="128"/>
      <c r="Y1454" s="531"/>
    </row>
    <row r="1455" spans="1:25" ht="21.75" customHeight="1" x14ac:dyDescent="0.25">
      <c r="A1455" s="186">
        <v>4038</v>
      </c>
      <c r="B1455" s="186">
        <v>53459606</v>
      </c>
      <c r="C1455" s="186" t="s">
        <v>6852</v>
      </c>
      <c r="D1455" s="20" t="s">
        <v>235</v>
      </c>
      <c r="E1455" s="1156" t="s">
        <v>236</v>
      </c>
      <c r="F1455" s="21">
        <v>45471</v>
      </c>
      <c r="G1455" s="729">
        <v>0.33333333333333331</v>
      </c>
      <c r="H1455" s="21">
        <v>45480</v>
      </c>
      <c r="I1455" s="722">
        <v>0.5</v>
      </c>
      <c r="J1455" s="730" t="s">
        <v>6948</v>
      </c>
      <c r="K1455" s="710">
        <v>25021</v>
      </c>
      <c r="L1455" s="734" t="s">
        <v>6853</v>
      </c>
      <c r="M1455" s="21">
        <v>42696</v>
      </c>
      <c r="N1455" s="934" t="s">
        <v>6854</v>
      </c>
      <c r="O1455" s="920">
        <v>42311</v>
      </c>
      <c r="P1455" s="1019" t="s">
        <v>6856</v>
      </c>
      <c r="Q1455" s="196"/>
      <c r="R1455" s="1002"/>
      <c r="S1455" s="196"/>
      <c r="T1455" s="533"/>
      <c r="U1455" s="551" t="s">
        <v>6855</v>
      </c>
      <c r="V1455" s="544"/>
      <c r="W1455" s="128"/>
      <c r="Y1455" s="531"/>
    </row>
    <row r="1456" spans="1:25" ht="30" hidden="1" customHeight="1" x14ac:dyDescent="0.25">
      <c r="A1456" s="186">
        <v>3895</v>
      </c>
      <c r="B1456" s="186">
        <v>53730888</v>
      </c>
      <c r="C1456" s="4" t="s">
        <v>2101</v>
      </c>
      <c r="D1456" s="4" t="s">
        <v>35</v>
      </c>
      <c r="E1456" s="1156" t="s">
        <v>178</v>
      </c>
      <c r="F1456" s="725">
        <v>45326</v>
      </c>
      <c r="G1456" s="720">
        <v>0.5</v>
      </c>
      <c r="H1456" s="725">
        <v>45328</v>
      </c>
      <c r="I1456" s="720">
        <v>0.125</v>
      </c>
      <c r="J1456" s="728" t="s">
        <v>330</v>
      </c>
      <c r="K1456" s="725">
        <v>30477</v>
      </c>
      <c r="L1456" s="929" t="s">
        <v>2103</v>
      </c>
      <c r="M1456" s="19">
        <v>44163</v>
      </c>
      <c r="N1456" s="931">
        <v>1617100757</v>
      </c>
      <c r="O1456" s="932">
        <v>44630</v>
      </c>
      <c r="P1456" s="892" t="s">
        <v>5309</v>
      </c>
      <c r="Q1456" s="907"/>
      <c r="R1456" s="1002"/>
      <c r="S1456" s="907"/>
      <c r="T1456" s="533"/>
      <c r="U1456" s="545" t="s">
        <v>5367</v>
      </c>
      <c r="V1456" s="544" t="s">
        <v>5371</v>
      </c>
    </row>
    <row r="1457" spans="1:25" ht="30.75" hidden="1" customHeight="1" x14ac:dyDescent="0.25">
      <c r="A1457" s="4">
        <v>1809</v>
      </c>
      <c r="B1457" s="4"/>
      <c r="C1457" s="4" t="s">
        <v>2101</v>
      </c>
      <c r="D1457" s="4" t="s">
        <v>22</v>
      </c>
      <c r="E1457" s="1156" t="s">
        <v>364</v>
      </c>
      <c r="F1457" s="725">
        <v>44964</v>
      </c>
      <c r="G1457" s="720">
        <v>0.375</v>
      </c>
      <c r="H1457" s="725">
        <v>44965</v>
      </c>
      <c r="I1457" s="720">
        <v>0.58333333333333337</v>
      </c>
      <c r="J1457" s="728" t="s">
        <v>2102</v>
      </c>
      <c r="K1457" s="725">
        <v>30477</v>
      </c>
      <c r="L1457" s="929" t="s">
        <v>2103</v>
      </c>
      <c r="M1457" s="19">
        <v>44163</v>
      </c>
      <c r="N1457" s="931">
        <v>1617100757</v>
      </c>
      <c r="O1457" s="932">
        <v>44630</v>
      </c>
      <c r="P1457" s="892" t="s">
        <v>2105</v>
      </c>
      <c r="Q1457" s="1039" t="s">
        <v>2104</v>
      </c>
      <c r="S1457" s="1039"/>
      <c r="V1457" s="555" t="s">
        <v>1090</v>
      </c>
      <c r="Y1457" s="531"/>
    </row>
    <row r="1458" spans="1:25" ht="21.75" hidden="1" customHeight="1" x14ac:dyDescent="0.25">
      <c r="A1458" s="799">
        <v>448</v>
      </c>
      <c r="B1458" s="799">
        <v>53150033</v>
      </c>
      <c r="C1458" s="799" t="s">
        <v>3643</v>
      </c>
      <c r="D1458" s="799" t="s">
        <v>22</v>
      </c>
      <c r="E1458" s="1165" t="s">
        <v>161</v>
      </c>
      <c r="F1458" s="807">
        <v>44554</v>
      </c>
      <c r="G1458" s="806">
        <v>0.66666666666666663</v>
      </c>
      <c r="H1458" s="807">
        <v>44566</v>
      </c>
      <c r="I1458" s="806">
        <v>0.66666666666666663</v>
      </c>
      <c r="J1458" s="730">
        <v>12</v>
      </c>
      <c r="K1458" s="720"/>
      <c r="L1458" s="799"/>
      <c r="N1458" s="926"/>
      <c r="O1458" s="927"/>
      <c r="Q1458" s="915"/>
      <c r="R1458" s="1118"/>
      <c r="S1458" s="915"/>
      <c r="T1458" s="668"/>
      <c r="V1458" s="668"/>
      <c r="Y1458" s="531"/>
    </row>
    <row r="1459" spans="1:25" ht="18.75" hidden="1" customHeight="1" x14ac:dyDescent="0.25">
      <c r="A1459" s="851">
        <v>447</v>
      </c>
      <c r="B1459" s="851">
        <v>53150033</v>
      </c>
      <c r="C1459" s="851" t="s">
        <v>3643</v>
      </c>
      <c r="D1459" s="851" t="s">
        <v>22</v>
      </c>
      <c r="E1459" s="1176" t="s">
        <v>161</v>
      </c>
      <c r="F1459" s="852">
        <v>44554</v>
      </c>
      <c r="G1459" s="853">
        <v>0.66666666666666663</v>
      </c>
      <c r="H1459" s="852">
        <v>44566</v>
      </c>
      <c r="I1459" s="853">
        <v>0.66666666666666663</v>
      </c>
      <c r="J1459" s="730"/>
      <c r="K1459" s="796"/>
      <c r="L1459" s="1"/>
      <c r="N1459" s="924"/>
      <c r="O1459" s="208"/>
      <c r="P1459" s="1119"/>
      <c r="Q1459" s="1039"/>
      <c r="R1459" s="1044"/>
      <c r="S1459" s="1039"/>
      <c r="T1459" s="555"/>
      <c r="V1459" s="555" t="s">
        <v>3644</v>
      </c>
    </row>
    <row r="1460" spans="1:25" ht="28.5" customHeight="1" x14ac:dyDescent="0.25">
      <c r="A1460" s="1267">
        <v>4888</v>
      </c>
      <c r="B1460" s="186"/>
      <c r="C1460" s="4" t="s">
        <v>7070</v>
      </c>
      <c r="D1460" s="707" t="s">
        <v>412</v>
      </c>
      <c r="E1460" s="1156" t="s">
        <v>358</v>
      </c>
      <c r="F1460" s="708">
        <v>45488</v>
      </c>
      <c r="G1460" s="709">
        <v>0.9375</v>
      </c>
      <c r="H1460" s="708">
        <v>45493</v>
      </c>
      <c r="I1460" s="709">
        <v>0.83333333333333337</v>
      </c>
      <c r="J1460" s="732" t="s">
        <v>336</v>
      </c>
      <c r="K1460" s="710">
        <v>32872</v>
      </c>
      <c r="L1460" s="734" t="s">
        <v>7071</v>
      </c>
      <c r="M1460" s="21">
        <v>44000</v>
      </c>
      <c r="N1460" s="926" t="s">
        <v>7107</v>
      </c>
      <c r="O1460" s="927">
        <v>41758</v>
      </c>
      <c r="P1460" s="892" t="s">
        <v>7072</v>
      </c>
      <c r="Q1460" s="1030" t="s">
        <v>7108</v>
      </c>
      <c r="R1460" s="1017"/>
      <c r="S1460" s="196"/>
      <c r="T1460" s="533"/>
      <c r="V1460" s="544"/>
      <c r="Y1460" s="531"/>
    </row>
    <row r="1461" spans="1:25" s="546" customFormat="1" ht="34.5" hidden="1" customHeight="1" x14ac:dyDescent="0.25">
      <c r="A1461" s="20">
        <v>1165</v>
      </c>
      <c r="B1461" s="20">
        <v>99393477</v>
      </c>
      <c r="C1461" s="20" t="s">
        <v>3160</v>
      </c>
      <c r="D1461" s="20" t="s">
        <v>29</v>
      </c>
      <c r="E1461" s="1158" t="s">
        <v>205</v>
      </c>
      <c r="F1461" s="21">
        <v>44755</v>
      </c>
      <c r="G1461" s="729">
        <v>0.375</v>
      </c>
      <c r="H1461" s="21">
        <v>44759</v>
      </c>
      <c r="I1461" s="729">
        <v>0.54166666666666663</v>
      </c>
      <c r="J1461" s="730" t="s">
        <v>2186</v>
      </c>
      <c r="K1461" s="769"/>
      <c r="L1461" s="20" t="s">
        <v>693</v>
      </c>
      <c r="M1461" s="21">
        <v>43263</v>
      </c>
      <c r="N1461" s="924">
        <v>1395824555</v>
      </c>
      <c r="O1461" s="208">
        <v>43264</v>
      </c>
      <c r="P1461" s="892">
        <f>130*4</f>
        <v>520</v>
      </c>
      <c r="Q1461" s="884"/>
      <c r="R1461" s="1008">
        <f>130*4</f>
        <v>520</v>
      </c>
      <c r="S1461" s="884"/>
      <c r="T1461" s="527" t="s">
        <v>3161</v>
      </c>
      <c r="U1461" s="545"/>
      <c r="V1461" s="544"/>
      <c r="W1461" s="156"/>
    </row>
    <row r="1462" spans="1:25" ht="18.75" hidden="1" customHeight="1" x14ac:dyDescent="0.25">
      <c r="A1462" s="20">
        <v>1165</v>
      </c>
      <c r="B1462" s="20">
        <v>99393477</v>
      </c>
      <c r="C1462" s="20" t="s">
        <v>3160</v>
      </c>
      <c r="D1462" s="20" t="s">
        <v>35</v>
      </c>
      <c r="E1462" s="1158" t="s">
        <v>178</v>
      </c>
      <c r="F1462" s="21">
        <v>44750</v>
      </c>
      <c r="G1462" s="729">
        <v>0.54166666666666663</v>
      </c>
      <c r="H1462" s="21">
        <v>44755</v>
      </c>
      <c r="I1462" s="729">
        <v>0.375</v>
      </c>
      <c r="J1462" s="730" t="s">
        <v>1949</v>
      </c>
      <c r="K1462" s="769"/>
      <c r="L1462" s="20" t="s">
        <v>693</v>
      </c>
      <c r="M1462" s="21">
        <v>43263</v>
      </c>
      <c r="N1462" s="924">
        <v>1395824555</v>
      </c>
      <c r="O1462" s="208">
        <v>43264</v>
      </c>
      <c r="P1462" s="892">
        <f>130*5</f>
        <v>650</v>
      </c>
      <c r="Q1462" s="884"/>
      <c r="R1462" s="1008">
        <f>130*5</f>
        <v>650</v>
      </c>
      <c r="S1462" s="884"/>
      <c r="T1462" s="527" t="s">
        <v>3179</v>
      </c>
      <c r="U1462" s="545" t="s">
        <v>3180</v>
      </c>
      <c r="V1462" s="544"/>
      <c r="W1462" s="648"/>
    </row>
    <row r="1463" spans="1:25" ht="29.25" customHeight="1" x14ac:dyDescent="0.25">
      <c r="A1463" s="20">
        <v>4768</v>
      </c>
      <c r="B1463" s="3">
        <v>21016180</v>
      </c>
      <c r="C1463" s="3" t="s">
        <v>6255</v>
      </c>
      <c r="D1463" s="3" t="s">
        <v>35</v>
      </c>
      <c r="E1463" s="1159" t="s">
        <v>119</v>
      </c>
      <c r="F1463" s="714">
        <v>45415</v>
      </c>
      <c r="G1463" s="715">
        <v>0.54166666666666663</v>
      </c>
      <c r="H1463" s="714">
        <v>45418</v>
      </c>
      <c r="I1463" s="715">
        <v>0.53472222222222221</v>
      </c>
      <c r="J1463" s="755" t="s">
        <v>449</v>
      </c>
      <c r="K1463" s="19">
        <v>29088</v>
      </c>
      <c r="L1463" s="921" t="s">
        <v>6256</v>
      </c>
      <c r="M1463" s="19">
        <v>40526</v>
      </c>
      <c r="N1463" s="922" t="s">
        <v>6257</v>
      </c>
      <c r="O1463" s="209">
        <v>36543</v>
      </c>
      <c r="P1463" s="889" t="s">
        <v>5051</v>
      </c>
      <c r="Q1463" s="907"/>
      <c r="R1463" s="1008"/>
      <c r="S1463" s="908"/>
      <c r="T1463" s="527"/>
      <c r="U1463" s="631" t="s">
        <v>6258</v>
      </c>
      <c r="V1463" s="549" t="s">
        <v>6265</v>
      </c>
      <c r="Y1463" s="531"/>
    </row>
    <row r="1464" spans="1:25" ht="43.5" customHeight="1" x14ac:dyDescent="0.25">
      <c r="A1464" s="186">
        <v>3604</v>
      </c>
      <c r="B1464" s="186"/>
      <c r="C1464" s="186" t="s">
        <v>4527</v>
      </c>
      <c r="D1464" s="186" t="s">
        <v>152</v>
      </c>
      <c r="E1464" s="1156" t="s">
        <v>358</v>
      </c>
      <c r="F1464" s="710">
        <v>45226</v>
      </c>
      <c r="G1464" s="711">
        <v>0.82291666666666663</v>
      </c>
      <c r="H1464" s="710">
        <v>45237</v>
      </c>
      <c r="I1464" s="711">
        <v>0.82291666666666663</v>
      </c>
      <c r="J1464" s="728" t="s">
        <v>430</v>
      </c>
      <c r="K1464" s="710">
        <v>23617</v>
      </c>
      <c r="L1464" s="734" t="s">
        <v>4528</v>
      </c>
      <c r="M1464" s="21">
        <v>36867</v>
      </c>
      <c r="N1464" s="734" t="s">
        <v>4529</v>
      </c>
      <c r="O1464" s="920">
        <v>37620</v>
      </c>
      <c r="P1464" s="892" t="s">
        <v>4018</v>
      </c>
      <c r="Q1464" s="196"/>
      <c r="R1464" s="1017"/>
      <c r="S1464" s="196"/>
      <c r="T1464" s="579"/>
      <c r="U1464" s="545" t="s">
        <v>4530</v>
      </c>
      <c r="V1464" s="544"/>
      <c r="Y1464" s="531"/>
    </row>
    <row r="1465" spans="1:25" ht="29.25" hidden="1" customHeight="1" x14ac:dyDescent="0.25">
      <c r="A1465" s="809">
        <v>816</v>
      </c>
      <c r="B1465" s="809">
        <v>23288635</v>
      </c>
      <c r="C1465" s="809" t="s">
        <v>3534</v>
      </c>
      <c r="D1465" s="809" t="s">
        <v>35</v>
      </c>
      <c r="E1465" s="1159" t="s">
        <v>313</v>
      </c>
      <c r="F1465" s="810">
        <v>44670</v>
      </c>
      <c r="G1465" s="811">
        <v>0.67361111111111116</v>
      </c>
      <c r="H1465" s="810">
        <v>44672</v>
      </c>
      <c r="I1465" s="811">
        <v>0.67361111111111116</v>
      </c>
      <c r="J1465" s="730"/>
      <c r="K1465" s="769"/>
      <c r="L1465" s="809"/>
      <c r="M1465" s="810"/>
      <c r="N1465" s="960"/>
      <c r="O1465" s="961"/>
      <c r="P1465" s="1107"/>
      <c r="Q1465" s="1120"/>
      <c r="R1465" s="1121"/>
      <c r="S1465" s="1120"/>
      <c r="T1465" s="670"/>
      <c r="V1465" s="670"/>
      <c r="Y1465" s="531"/>
    </row>
    <row r="1466" spans="1:25" ht="26.25" customHeight="1" x14ac:dyDescent="0.25">
      <c r="A1466" s="186">
        <v>1270</v>
      </c>
      <c r="B1466" s="18"/>
      <c r="C1466" s="18" t="s">
        <v>2922</v>
      </c>
      <c r="D1466" s="18" t="s">
        <v>412</v>
      </c>
      <c r="E1466" s="1156" t="s">
        <v>184</v>
      </c>
      <c r="F1466" s="718">
        <v>44807</v>
      </c>
      <c r="G1466" s="719">
        <v>0.45833333333333331</v>
      </c>
      <c r="H1466" s="718">
        <v>44808</v>
      </c>
      <c r="I1466" s="719">
        <v>0.41666666666666669</v>
      </c>
      <c r="J1466" s="737" t="s">
        <v>2084</v>
      </c>
      <c r="K1466" s="720"/>
      <c r="L1466" s="18">
        <v>4177822</v>
      </c>
      <c r="M1466" s="718">
        <v>42129</v>
      </c>
      <c r="N1466" s="928" t="s">
        <v>2923</v>
      </c>
      <c r="O1466" s="927">
        <v>34629</v>
      </c>
      <c r="P1466" s="892"/>
      <c r="Q1466" s="884"/>
      <c r="R1466" s="1008"/>
      <c r="S1466" s="884"/>
      <c r="T1466" s="527"/>
      <c r="V1466" s="554"/>
      <c r="Y1466" s="531"/>
    </row>
    <row r="1467" spans="1:25" s="546" customFormat="1" ht="30" customHeight="1" x14ac:dyDescent="0.25">
      <c r="A1467" s="20">
        <v>5617</v>
      </c>
      <c r="B1467" s="186">
        <v>27552655</v>
      </c>
      <c r="C1467" s="186" t="s">
        <v>7330</v>
      </c>
      <c r="D1467" s="20" t="s">
        <v>35</v>
      </c>
      <c r="E1467" s="1156" t="s">
        <v>570</v>
      </c>
      <c r="F1467" s="21">
        <v>45597</v>
      </c>
      <c r="G1467" s="729">
        <v>0.53472222222222221</v>
      </c>
      <c r="H1467" s="21">
        <v>45598</v>
      </c>
      <c r="I1467" s="744">
        <v>0.66666666666666663</v>
      </c>
      <c r="J1467" s="730" t="s">
        <v>797</v>
      </c>
      <c r="K1467" s="710">
        <v>29580</v>
      </c>
      <c r="L1467" s="734" t="s">
        <v>7331</v>
      </c>
      <c r="M1467" s="710">
        <v>39455</v>
      </c>
      <c r="N1467" s="734" t="s">
        <v>2620</v>
      </c>
      <c r="O1467" s="920">
        <v>37452</v>
      </c>
      <c r="P1467" s="902">
        <v>90</v>
      </c>
      <c r="Q1467" s="1025" t="s">
        <v>5193</v>
      </c>
      <c r="R1467" s="1020"/>
      <c r="S1467" s="1039"/>
      <c r="T1467" s="555"/>
      <c r="U1467" s="545"/>
      <c r="V1467" s="544"/>
      <c r="W1467" s="156"/>
    </row>
    <row r="1468" spans="1:25" ht="40.5" customHeight="1" x14ac:dyDescent="0.25">
      <c r="A1468" s="1267">
        <v>5453</v>
      </c>
      <c r="B1468" s="186"/>
      <c r="C1468" s="186" t="s">
        <v>7330</v>
      </c>
      <c r="D1468" s="20" t="s">
        <v>35</v>
      </c>
      <c r="E1468" s="1156" t="s">
        <v>36</v>
      </c>
      <c r="F1468" s="21">
        <v>45568</v>
      </c>
      <c r="G1468" s="729">
        <v>0.85416666666666663</v>
      </c>
      <c r="H1468" s="21">
        <v>45569</v>
      </c>
      <c r="I1468" s="722">
        <v>0.75</v>
      </c>
      <c r="J1468" s="730" t="s">
        <v>797</v>
      </c>
      <c r="K1468" s="710">
        <v>29580</v>
      </c>
      <c r="L1468" s="734" t="s">
        <v>7331</v>
      </c>
      <c r="M1468" s="710">
        <v>39455</v>
      </c>
      <c r="N1468" s="734" t="s">
        <v>2620</v>
      </c>
      <c r="O1468" s="920">
        <v>37452</v>
      </c>
      <c r="P1468" s="1019" t="s">
        <v>5192</v>
      </c>
      <c r="Q1468" s="196"/>
      <c r="R1468" s="1002"/>
      <c r="S1468" s="196"/>
      <c r="T1468" s="533"/>
      <c r="U1468" s="156"/>
      <c r="V1468" s="527"/>
      <c r="Y1468" s="632"/>
    </row>
    <row r="1469" spans="1:25" s="546" customFormat="1" ht="21.75" customHeight="1" x14ac:dyDescent="0.25">
      <c r="A1469" s="186">
        <v>4454</v>
      </c>
      <c r="B1469" s="186">
        <v>27552655</v>
      </c>
      <c r="C1469" s="186" t="s">
        <v>2619</v>
      </c>
      <c r="D1469" s="186" t="s">
        <v>22</v>
      </c>
      <c r="E1469" s="1156" t="s">
        <v>364</v>
      </c>
      <c r="F1469" s="718">
        <v>45374</v>
      </c>
      <c r="G1469" s="719">
        <v>0.65972222222222221</v>
      </c>
      <c r="H1469" s="718">
        <v>45374</v>
      </c>
      <c r="I1469" s="719">
        <v>0.875</v>
      </c>
      <c r="J1469" s="737" t="s">
        <v>797</v>
      </c>
      <c r="K1469" s="710">
        <v>29580</v>
      </c>
      <c r="L1469" s="936">
        <v>7604339</v>
      </c>
      <c r="M1469" s="21">
        <v>39455</v>
      </c>
      <c r="N1469" s="926" t="s">
        <v>2620</v>
      </c>
      <c r="O1469" s="927">
        <v>37452</v>
      </c>
      <c r="P1469" s="1019" t="s">
        <v>4284</v>
      </c>
      <c r="Q1469" s="196"/>
      <c r="R1469" s="1002"/>
      <c r="S1469" s="196"/>
      <c r="T1469" s="533"/>
      <c r="U1469" s="545" t="s">
        <v>4356</v>
      </c>
      <c r="V1469" s="544"/>
      <c r="W1469" s="156"/>
    </row>
    <row r="1470" spans="1:25" s="546" customFormat="1" ht="31.5" customHeight="1" x14ac:dyDescent="0.25">
      <c r="A1470" s="186">
        <v>3871</v>
      </c>
      <c r="B1470" s="186">
        <v>27552655</v>
      </c>
      <c r="C1470" s="186" t="s">
        <v>2619</v>
      </c>
      <c r="D1470" s="186" t="s">
        <v>35</v>
      </c>
      <c r="E1470" s="1156" t="s">
        <v>119</v>
      </c>
      <c r="F1470" s="718">
        <v>45284</v>
      </c>
      <c r="G1470" s="719">
        <v>0.41666666666666669</v>
      </c>
      <c r="H1470" s="718">
        <v>45286</v>
      </c>
      <c r="I1470" s="719">
        <v>0.79166666666666663</v>
      </c>
      <c r="J1470" s="737" t="s">
        <v>449</v>
      </c>
      <c r="K1470" s="710">
        <v>29580</v>
      </c>
      <c r="L1470" s="936">
        <v>7604339</v>
      </c>
      <c r="M1470" s="21">
        <v>39455</v>
      </c>
      <c r="N1470" s="926" t="s">
        <v>2620</v>
      </c>
      <c r="O1470" s="927">
        <v>37452</v>
      </c>
      <c r="P1470" s="1019" t="s">
        <v>4978</v>
      </c>
      <c r="Q1470" s="901">
        <v>70</v>
      </c>
      <c r="R1470" s="1002"/>
      <c r="S1470" s="196"/>
      <c r="T1470" s="533"/>
      <c r="U1470" s="545" t="s">
        <v>4356</v>
      </c>
      <c r="V1470" s="544"/>
      <c r="W1470" s="156"/>
    </row>
    <row r="1471" spans="1:25" ht="30" customHeight="1" x14ac:dyDescent="0.25">
      <c r="A1471" s="186">
        <v>3441</v>
      </c>
      <c r="B1471" s="186">
        <v>27552655</v>
      </c>
      <c r="C1471" s="186" t="s">
        <v>2619</v>
      </c>
      <c r="D1471" s="186" t="s">
        <v>193</v>
      </c>
      <c r="E1471" s="1156" t="s">
        <v>194</v>
      </c>
      <c r="F1471" s="718">
        <v>45214</v>
      </c>
      <c r="G1471" s="719">
        <v>0.5</v>
      </c>
      <c r="H1471" s="718">
        <v>45215</v>
      </c>
      <c r="I1471" s="719">
        <v>0.5</v>
      </c>
      <c r="J1471" s="737" t="s">
        <v>797</v>
      </c>
      <c r="K1471" s="710">
        <v>29580</v>
      </c>
      <c r="L1471" s="936">
        <v>7604339</v>
      </c>
      <c r="M1471" s="21">
        <v>39455</v>
      </c>
      <c r="N1471" s="926" t="s">
        <v>2620</v>
      </c>
      <c r="O1471" s="927">
        <v>37452</v>
      </c>
      <c r="P1471" s="1019">
        <v>90</v>
      </c>
      <c r="Q1471" s="196"/>
      <c r="R1471" s="1017"/>
      <c r="S1471" s="196"/>
      <c r="T1471" s="533"/>
      <c r="U1471" s="545" t="s">
        <v>4356</v>
      </c>
      <c r="V1471" s="544"/>
    </row>
    <row r="1472" spans="1:25" s="546" customFormat="1" ht="18.75" customHeight="1" x14ac:dyDescent="0.25">
      <c r="A1472" s="186">
        <v>3214</v>
      </c>
      <c r="B1472" s="186">
        <v>27552655</v>
      </c>
      <c r="C1472" s="186" t="s">
        <v>2619</v>
      </c>
      <c r="D1472" s="186" t="s">
        <v>29</v>
      </c>
      <c r="E1472" s="1156" t="s">
        <v>205</v>
      </c>
      <c r="F1472" s="718">
        <v>45178</v>
      </c>
      <c r="G1472" s="719">
        <v>0.70833333333333337</v>
      </c>
      <c r="H1472" s="718">
        <v>45181</v>
      </c>
      <c r="I1472" s="719">
        <v>0.47916666666666669</v>
      </c>
      <c r="J1472" s="737" t="s">
        <v>449</v>
      </c>
      <c r="K1472" s="710">
        <v>29580</v>
      </c>
      <c r="L1472" s="936">
        <v>7604339</v>
      </c>
      <c r="M1472" s="21">
        <v>39455</v>
      </c>
      <c r="N1472" s="926" t="s">
        <v>2620</v>
      </c>
      <c r="O1472" s="927">
        <v>37452</v>
      </c>
      <c r="P1472" s="1019">
        <v>270</v>
      </c>
      <c r="Q1472" s="196"/>
      <c r="R1472" s="1002"/>
      <c r="S1472" s="196"/>
      <c r="T1472" s="533"/>
      <c r="U1472" s="545"/>
      <c r="V1472" s="544"/>
      <c r="W1472" s="156"/>
    </row>
    <row r="1473" spans="1:25" ht="26.25" customHeight="1" x14ac:dyDescent="0.25">
      <c r="A1473" s="186">
        <v>1471</v>
      </c>
      <c r="B1473" s="186">
        <v>27552655</v>
      </c>
      <c r="C1473" s="186" t="s">
        <v>2619</v>
      </c>
      <c r="D1473" s="186" t="s">
        <v>193</v>
      </c>
      <c r="E1473" s="1156" t="s">
        <v>603</v>
      </c>
      <c r="F1473" s="718">
        <v>44870</v>
      </c>
      <c r="G1473" s="719">
        <v>0.66666666666666663</v>
      </c>
      <c r="H1473" s="718">
        <v>44872</v>
      </c>
      <c r="I1473" s="719">
        <v>0.66666666666666663</v>
      </c>
      <c r="J1473" s="737" t="s">
        <v>1825</v>
      </c>
      <c r="K1473" s="710">
        <v>29580</v>
      </c>
      <c r="L1473" s="936">
        <v>7604339</v>
      </c>
      <c r="M1473" s="21">
        <v>39455</v>
      </c>
      <c r="N1473" s="926" t="s">
        <v>2620</v>
      </c>
      <c r="O1473" s="927">
        <v>37452</v>
      </c>
      <c r="P1473" s="1019">
        <v>150</v>
      </c>
      <c r="Q1473" s="196"/>
      <c r="R1473" s="1002"/>
      <c r="S1473" s="196"/>
      <c r="T1473" s="533"/>
      <c r="V1473" s="544"/>
      <c r="W1473" s="599"/>
    </row>
    <row r="1474" spans="1:25" ht="25.5" customHeight="1" x14ac:dyDescent="0.25">
      <c r="A1474" s="186">
        <v>1321</v>
      </c>
      <c r="B1474" s="186"/>
      <c r="C1474" s="186" t="s">
        <v>2619</v>
      </c>
      <c r="D1474" s="4" t="s">
        <v>59</v>
      </c>
      <c r="E1474" s="1156" t="s">
        <v>243</v>
      </c>
      <c r="F1474" s="710">
        <v>44833</v>
      </c>
      <c r="G1474" s="711">
        <v>0.33333333333333331</v>
      </c>
      <c r="H1474" s="710">
        <v>44834</v>
      </c>
      <c r="I1474" s="711">
        <v>3.3333333333333335</v>
      </c>
      <c r="J1474" s="728" t="s">
        <v>2084</v>
      </c>
      <c r="K1474" s="710">
        <v>29580</v>
      </c>
      <c r="L1474" s="936">
        <v>7604339</v>
      </c>
      <c r="M1474" s="710">
        <v>39455</v>
      </c>
      <c r="N1474" s="734" t="s">
        <v>2620</v>
      </c>
      <c r="O1474" s="920">
        <v>37452</v>
      </c>
      <c r="P1474" s="892">
        <v>100</v>
      </c>
      <c r="Q1474" s="908"/>
      <c r="R1474" s="1008"/>
      <c r="S1474" s="884"/>
      <c r="T1474" s="527" t="s">
        <v>2653</v>
      </c>
      <c r="V1474" s="527"/>
      <c r="Y1474" s="531"/>
    </row>
    <row r="1475" spans="1:25" ht="25.5" customHeight="1" x14ac:dyDescent="0.25">
      <c r="A1475" s="4">
        <v>1061</v>
      </c>
      <c r="B1475" s="799"/>
      <c r="C1475" s="186" t="s">
        <v>2619</v>
      </c>
      <c r="D1475" s="4" t="s">
        <v>35</v>
      </c>
      <c r="E1475" s="1156" t="s">
        <v>570</v>
      </c>
      <c r="F1475" s="807">
        <v>44724</v>
      </c>
      <c r="G1475" s="806">
        <v>0.91666666666666663</v>
      </c>
      <c r="H1475" s="807">
        <v>44725</v>
      </c>
      <c r="I1475" s="806">
        <v>0.70833333333333337</v>
      </c>
      <c r="J1475" s="728" t="s">
        <v>2084</v>
      </c>
      <c r="K1475" s="720"/>
      <c r="L1475" s="799">
        <v>7604339</v>
      </c>
      <c r="M1475" s="19">
        <v>39455</v>
      </c>
      <c r="N1475" s="926" t="s">
        <v>2620</v>
      </c>
      <c r="O1475" s="927">
        <v>37452</v>
      </c>
      <c r="P1475" s="892">
        <v>90</v>
      </c>
      <c r="Q1475" s="908"/>
      <c r="R1475" s="1073">
        <v>90</v>
      </c>
      <c r="S1475" s="908"/>
      <c r="T1475" s="550" t="s">
        <v>3370</v>
      </c>
      <c r="V1475" s="668"/>
    </row>
    <row r="1476" spans="1:25" ht="43.5" hidden="1" customHeight="1" x14ac:dyDescent="0.25">
      <c r="A1476" s="1266">
        <v>4990</v>
      </c>
      <c r="B1476" s="735">
        <v>22632542</v>
      </c>
      <c r="C1476" s="707" t="s">
        <v>8181</v>
      </c>
      <c r="D1476" s="707" t="s">
        <v>35</v>
      </c>
      <c r="E1476" s="1157" t="s">
        <v>261</v>
      </c>
      <c r="F1476" s="708">
        <v>45513</v>
      </c>
      <c r="G1476" s="709">
        <v>0.84722222222222221</v>
      </c>
      <c r="H1476" s="708">
        <v>45526</v>
      </c>
      <c r="I1476" s="709">
        <v>0.84722222222222221</v>
      </c>
      <c r="J1476" s="751" t="s">
        <v>78</v>
      </c>
      <c r="K1476" s="741">
        <v>27195</v>
      </c>
      <c r="L1476" s="775" t="s">
        <v>8182</v>
      </c>
      <c r="M1476" s="741">
        <v>37849</v>
      </c>
      <c r="N1476" s="933">
        <v>970469100866</v>
      </c>
      <c r="O1476" s="930">
        <v>40773</v>
      </c>
      <c r="P1476" s="902" t="s">
        <v>8183</v>
      </c>
      <c r="Q1476" s="881"/>
      <c r="R1476" s="1006"/>
      <c r="S1476" s="881" t="s">
        <v>45</v>
      </c>
      <c r="T1476" s="541">
        <v>133877</v>
      </c>
      <c r="U1476" s="593" t="s">
        <v>8184</v>
      </c>
      <c r="V1476" s="592"/>
      <c r="W1476" s="594"/>
      <c r="Y1476" s="531"/>
    </row>
    <row r="1477" spans="1:25" ht="48" customHeight="1" x14ac:dyDescent="0.25">
      <c r="A1477" s="1267">
        <v>5274</v>
      </c>
      <c r="B1477" s="270">
        <v>50530337</v>
      </c>
      <c r="C1477" s="186" t="s">
        <v>7734</v>
      </c>
      <c r="D1477" s="186" t="s">
        <v>412</v>
      </c>
      <c r="E1477" s="1156" t="s">
        <v>131</v>
      </c>
      <c r="F1477" s="718">
        <v>45555</v>
      </c>
      <c r="G1477" s="719">
        <v>0.45833333333333331</v>
      </c>
      <c r="H1477" s="718">
        <v>45561</v>
      </c>
      <c r="I1477" s="719">
        <v>0.66666666666666663</v>
      </c>
      <c r="J1477" s="737" t="s">
        <v>8205</v>
      </c>
      <c r="K1477" s="710">
        <v>24947</v>
      </c>
      <c r="L1477" s="734" t="s">
        <v>607</v>
      </c>
      <c r="M1477" s="710">
        <v>38272</v>
      </c>
      <c r="N1477" s="734" t="s">
        <v>608</v>
      </c>
      <c r="O1477" s="920">
        <v>32337</v>
      </c>
      <c r="P1477" s="1025"/>
      <c r="Q1477" s="196"/>
      <c r="R1477" s="1017"/>
      <c r="V1477" s="527"/>
      <c r="Y1477" s="531"/>
    </row>
    <row r="1478" spans="1:25" ht="45" customHeight="1" x14ac:dyDescent="0.25">
      <c r="A1478" s="1267">
        <v>5153</v>
      </c>
      <c r="B1478" s="270">
        <v>50530337</v>
      </c>
      <c r="C1478" s="186" t="s">
        <v>7734</v>
      </c>
      <c r="D1478" s="186" t="s">
        <v>412</v>
      </c>
      <c r="E1478" s="1156" t="s">
        <v>131</v>
      </c>
      <c r="F1478" s="718">
        <v>45536</v>
      </c>
      <c r="G1478" s="719">
        <v>0.4548611111111111</v>
      </c>
      <c r="H1478" s="718">
        <v>45555</v>
      </c>
      <c r="I1478" s="719">
        <v>0.45833333333333331</v>
      </c>
      <c r="J1478" s="737" t="s">
        <v>7735</v>
      </c>
      <c r="K1478" s="710">
        <v>24947</v>
      </c>
      <c r="L1478" s="734" t="s">
        <v>607</v>
      </c>
      <c r="M1478" s="710">
        <v>38272</v>
      </c>
      <c r="N1478" s="734" t="s">
        <v>608</v>
      </c>
      <c r="O1478" s="920">
        <v>32337</v>
      </c>
      <c r="P1478" s="1239"/>
      <c r="Q1478" s="196"/>
      <c r="R1478" s="1017"/>
      <c r="V1478" s="527"/>
      <c r="Y1478" s="546"/>
    </row>
    <row r="1479" spans="1:25" ht="18.75" customHeight="1" x14ac:dyDescent="0.25">
      <c r="A1479" s="1245">
        <v>4853</v>
      </c>
      <c r="B1479" s="1">
        <v>50530337</v>
      </c>
      <c r="C1479" s="1" t="s">
        <v>606</v>
      </c>
      <c r="D1479" s="20" t="s">
        <v>35</v>
      </c>
      <c r="E1479" s="1156" t="s">
        <v>507</v>
      </c>
      <c r="F1479" s="21">
        <v>45467</v>
      </c>
      <c r="G1479" s="729">
        <v>0.71527777777777779</v>
      </c>
      <c r="H1479" s="21">
        <v>45475</v>
      </c>
      <c r="I1479" s="744">
        <v>0.35416666666666669</v>
      </c>
      <c r="J1479" s="730" t="s">
        <v>6888</v>
      </c>
      <c r="K1479" s="19">
        <v>24947</v>
      </c>
      <c r="L1479" s="921" t="s">
        <v>607</v>
      </c>
      <c r="M1479" s="741">
        <v>38272</v>
      </c>
      <c r="N1479" s="19" t="s">
        <v>608</v>
      </c>
      <c r="O1479" s="209">
        <v>32337</v>
      </c>
      <c r="P1479" s="1025" t="s">
        <v>8003</v>
      </c>
      <c r="Q1479" s="1025" t="s">
        <v>4861</v>
      </c>
      <c r="R1479" s="1016"/>
      <c r="S1479" s="1039"/>
      <c r="T1479" s="555"/>
      <c r="U1479" s="545" t="s">
        <v>88</v>
      </c>
      <c r="V1479" s="544"/>
      <c r="Y1479" s="546"/>
    </row>
    <row r="1480" spans="1:25" s="546" customFormat="1" ht="21.75" customHeight="1" x14ac:dyDescent="0.25">
      <c r="A1480" s="1245">
        <v>6247</v>
      </c>
      <c r="B1480" s="1">
        <v>50530337</v>
      </c>
      <c r="C1480" s="1" t="s">
        <v>606</v>
      </c>
      <c r="D1480" s="20" t="s">
        <v>35</v>
      </c>
      <c r="E1480" s="1158" t="s">
        <v>298</v>
      </c>
      <c r="F1480" s="21">
        <v>45467</v>
      </c>
      <c r="G1480" s="729">
        <v>0.35416666666666669</v>
      </c>
      <c r="H1480" s="21">
        <v>45467</v>
      </c>
      <c r="I1480" s="744">
        <v>0.71527777777777779</v>
      </c>
      <c r="J1480" s="730" t="s">
        <v>992</v>
      </c>
      <c r="K1480" s="19">
        <v>24947</v>
      </c>
      <c r="L1480" s="921" t="s">
        <v>607</v>
      </c>
      <c r="M1480" s="741">
        <v>38272</v>
      </c>
      <c r="N1480" s="19" t="s">
        <v>608</v>
      </c>
      <c r="O1480" s="209">
        <v>32337</v>
      </c>
      <c r="P1480" s="1043"/>
      <c r="Q1480" s="1025"/>
      <c r="R1480" s="1044"/>
      <c r="S1480" s="1039"/>
      <c r="T1480" s="555"/>
      <c r="U1480" s="545" t="s">
        <v>609</v>
      </c>
      <c r="V1480" s="544" t="s">
        <v>6036</v>
      </c>
      <c r="W1480" s="156"/>
    </row>
    <row r="1481" spans="1:25" ht="18.75" customHeight="1" x14ac:dyDescent="0.25">
      <c r="A1481" s="20">
        <v>4732</v>
      </c>
      <c r="B1481" s="1">
        <v>50530337</v>
      </c>
      <c r="C1481" s="1" t="s">
        <v>606</v>
      </c>
      <c r="D1481" s="20" t="s">
        <v>137</v>
      </c>
      <c r="E1481" s="1156" t="s">
        <v>5555</v>
      </c>
      <c r="F1481" s="21">
        <v>45407</v>
      </c>
      <c r="G1481" s="729">
        <v>0.41666666666666669</v>
      </c>
      <c r="H1481" s="21">
        <v>45408</v>
      </c>
      <c r="I1481" s="744">
        <v>0.41666666666666669</v>
      </c>
      <c r="J1481" s="730" t="s">
        <v>797</v>
      </c>
      <c r="K1481" s="19">
        <v>24947</v>
      </c>
      <c r="L1481" s="921" t="s">
        <v>607</v>
      </c>
      <c r="M1481" s="741">
        <v>38272</v>
      </c>
      <c r="N1481" s="19" t="s">
        <v>608</v>
      </c>
      <c r="O1481" s="209">
        <v>32337</v>
      </c>
      <c r="P1481" s="1025"/>
      <c r="Q1481" s="1039" t="s">
        <v>6167</v>
      </c>
      <c r="R1481" s="1044"/>
      <c r="S1481" s="1039"/>
      <c r="T1481" s="555"/>
      <c r="U1481" s="545" t="s">
        <v>609</v>
      </c>
      <c r="V1481" s="544"/>
      <c r="Y1481" s="546"/>
    </row>
    <row r="1482" spans="1:25" s="546" customFormat="1" ht="30" customHeight="1" x14ac:dyDescent="0.25">
      <c r="A1482" s="20">
        <v>4307</v>
      </c>
      <c r="B1482" s="1">
        <v>50530337</v>
      </c>
      <c r="C1482" s="1" t="s">
        <v>606</v>
      </c>
      <c r="D1482" s="1" t="s">
        <v>137</v>
      </c>
      <c r="E1482" s="1156" t="s">
        <v>5458</v>
      </c>
      <c r="F1482" s="19">
        <v>45351</v>
      </c>
      <c r="G1482" s="769">
        <v>0.55486111111111114</v>
      </c>
      <c r="H1482" s="19">
        <v>45400</v>
      </c>
      <c r="I1482" s="744">
        <v>0.55486111111111114</v>
      </c>
      <c r="J1482" s="730" t="s">
        <v>5610</v>
      </c>
      <c r="K1482" s="19">
        <v>24947</v>
      </c>
      <c r="L1482" s="921" t="s">
        <v>607</v>
      </c>
      <c r="M1482" s="741">
        <v>38272</v>
      </c>
      <c r="N1482" s="19" t="s">
        <v>608</v>
      </c>
      <c r="O1482" s="209">
        <v>32337</v>
      </c>
      <c r="P1482" s="1019" t="s">
        <v>6076</v>
      </c>
      <c r="Q1482" s="1039"/>
      <c r="R1482" s="1044"/>
      <c r="S1482" s="1039"/>
      <c r="T1482" s="555"/>
      <c r="U1482" s="545" t="s">
        <v>609</v>
      </c>
      <c r="V1482" s="544"/>
      <c r="W1482" s="156"/>
    </row>
    <row r="1483" spans="1:25" s="546" customFormat="1" ht="18.75" customHeight="1" x14ac:dyDescent="0.25">
      <c r="A1483" s="20">
        <v>4236</v>
      </c>
      <c r="B1483" s="20">
        <v>50530337</v>
      </c>
      <c r="C1483" s="1" t="s">
        <v>606</v>
      </c>
      <c r="D1483" s="1" t="s">
        <v>29</v>
      </c>
      <c r="E1483" s="1156" t="s">
        <v>205</v>
      </c>
      <c r="F1483" s="19">
        <v>45346</v>
      </c>
      <c r="G1483" s="769">
        <v>0.40625</v>
      </c>
      <c r="H1483" s="19">
        <v>45347</v>
      </c>
      <c r="I1483" s="744">
        <v>0.40625</v>
      </c>
      <c r="J1483" s="730" t="s">
        <v>797</v>
      </c>
      <c r="K1483" s="19">
        <v>24947</v>
      </c>
      <c r="L1483" s="921" t="s">
        <v>607</v>
      </c>
      <c r="M1483" s="741">
        <v>38272</v>
      </c>
      <c r="N1483" s="19" t="s">
        <v>608</v>
      </c>
      <c r="O1483" s="209">
        <v>32337</v>
      </c>
      <c r="P1483" s="1019" t="s">
        <v>5193</v>
      </c>
      <c r="Q1483" s="1039"/>
      <c r="R1483" s="1044"/>
      <c r="S1483" s="1039"/>
      <c r="T1483" s="555"/>
      <c r="U1483" s="545" t="s">
        <v>609</v>
      </c>
      <c r="V1483" s="544"/>
      <c r="W1483" s="156"/>
    </row>
    <row r="1484" spans="1:25" s="546" customFormat="1" ht="18.75" customHeight="1" x14ac:dyDescent="0.3">
      <c r="A1484" s="20">
        <v>4185</v>
      </c>
      <c r="B1484" s="750"/>
      <c r="C1484" s="1" t="s">
        <v>606</v>
      </c>
      <c r="D1484" s="1" t="s">
        <v>137</v>
      </c>
      <c r="E1484" s="1156" t="s">
        <v>5458</v>
      </c>
      <c r="F1484" s="19">
        <v>45338</v>
      </c>
      <c r="G1484" s="769">
        <v>0.73611111111111116</v>
      </c>
      <c r="H1484" s="19">
        <v>45339</v>
      </c>
      <c r="I1484" s="744">
        <v>0.45833333333333331</v>
      </c>
      <c r="J1484" s="730" t="s">
        <v>797</v>
      </c>
      <c r="K1484" s="19">
        <v>24947</v>
      </c>
      <c r="L1484" s="921" t="s">
        <v>607</v>
      </c>
      <c r="M1484" s="741">
        <v>38272</v>
      </c>
      <c r="N1484" s="19" t="s">
        <v>608</v>
      </c>
      <c r="O1484" s="209">
        <v>32337</v>
      </c>
      <c r="P1484" s="1019" t="s">
        <v>5464</v>
      </c>
      <c r="Q1484" s="1039"/>
      <c r="R1484" s="1044"/>
      <c r="S1484" s="1039"/>
      <c r="T1484" s="555"/>
      <c r="U1484" s="545" t="s">
        <v>609</v>
      </c>
      <c r="V1484" s="555"/>
      <c r="W1484" s="156"/>
    </row>
    <row r="1485" spans="1:25" ht="18.75" customHeight="1" x14ac:dyDescent="0.3">
      <c r="A1485" s="1">
        <v>2974</v>
      </c>
      <c r="C1485" s="1" t="s">
        <v>606</v>
      </c>
      <c r="D1485" s="1" t="s">
        <v>22</v>
      </c>
      <c r="E1485" s="1156" t="s">
        <v>603</v>
      </c>
      <c r="F1485" s="19">
        <v>45125</v>
      </c>
      <c r="G1485" s="769">
        <v>0.63194444444444442</v>
      </c>
      <c r="H1485" s="19">
        <v>45130</v>
      </c>
      <c r="I1485" s="744">
        <v>0.75</v>
      </c>
      <c r="J1485" s="730" t="s">
        <v>336</v>
      </c>
      <c r="K1485" s="19">
        <v>24947</v>
      </c>
      <c r="L1485" s="921" t="s">
        <v>607</v>
      </c>
      <c r="M1485" s="741">
        <v>38272</v>
      </c>
      <c r="N1485" s="19" t="s">
        <v>608</v>
      </c>
      <c r="O1485" s="209">
        <v>32337</v>
      </c>
      <c r="P1485" s="1019">
        <v>600</v>
      </c>
      <c r="Q1485" s="1039"/>
      <c r="R1485" s="1044"/>
      <c r="S1485" s="1039"/>
      <c r="T1485" s="555"/>
      <c r="U1485" s="545" t="s">
        <v>609</v>
      </c>
      <c r="Y1485" s="531"/>
    </row>
    <row r="1486" spans="1:25" s="546" customFormat="1" ht="31.5" customHeight="1" x14ac:dyDescent="0.3">
      <c r="A1486" s="1">
        <v>2689</v>
      </c>
      <c r="B1486" s="750"/>
      <c r="C1486" s="1" t="s">
        <v>606</v>
      </c>
      <c r="D1486" s="1" t="s">
        <v>22</v>
      </c>
      <c r="E1486" s="1156" t="s">
        <v>364</v>
      </c>
      <c r="F1486" s="19">
        <v>45093</v>
      </c>
      <c r="G1486" s="769">
        <v>0.5</v>
      </c>
      <c r="H1486" s="19">
        <v>45094</v>
      </c>
      <c r="I1486" s="744">
        <v>0.5</v>
      </c>
      <c r="J1486" s="730" t="s">
        <v>797</v>
      </c>
      <c r="K1486" s="19">
        <v>24947</v>
      </c>
      <c r="L1486" s="929" t="s">
        <v>607</v>
      </c>
      <c r="M1486" s="741">
        <v>38272</v>
      </c>
      <c r="N1486" s="19" t="s">
        <v>608</v>
      </c>
      <c r="O1486" s="209">
        <v>32337</v>
      </c>
      <c r="P1486" s="1019">
        <v>80</v>
      </c>
      <c r="Q1486" s="1039"/>
      <c r="R1486" s="1044"/>
      <c r="S1486" s="1039"/>
      <c r="T1486" s="555"/>
      <c r="U1486" s="545" t="s">
        <v>975</v>
      </c>
      <c r="V1486" s="555"/>
      <c r="W1486" s="156"/>
    </row>
    <row r="1487" spans="1:25" ht="30" customHeight="1" x14ac:dyDescent="0.25">
      <c r="A1487" s="186">
        <v>3325</v>
      </c>
      <c r="B1487" s="186">
        <v>50505381</v>
      </c>
      <c r="C1487" s="186" t="s">
        <v>4139</v>
      </c>
      <c r="D1487" s="186" t="s">
        <v>35</v>
      </c>
      <c r="E1487" s="1156" t="s">
        <v>264</v>
      </c>
      <c r="F1487" s="710">
        <v>45189</v>
      </c>
      <c r="G1487" s="711">
        <v>0.75</v>
      </c>
      <c r="H1487" s="710">
        <v>45193</v>
      </c>
      <c r="I1487" s="711">
        <v>0.75</v>
      </c>
      <c r="J1487" s="728" t="s">
        <v>162</v>
      </c>
      <c r="K1487" s="710">
        <v>33471</v>
      </c>
      <c r="L1487" s="734" t="s">
        <v>4140</v>
      </c>
      <c r="M1487" s="21"/>
      <c r="N1487" s="734" t="s">
        <v>4141</v>
      </c>
      <c r="O1487" s="920">
        <v>43323</v>
      </c>
      <c r="P1487" s="892">
        <v>360</v>
      </c>
      <c r="Q1487" s="196"/>
      <c r="R1487" s="1002"/>
      <c r="S1487" s="903" t="s">
        <v>281</v>
      </c>
      <c r="T1487" s="579"/>
      <c r="U1487" s="545" t="s">
        <v>4142</v>
      </c>
      <c r="V1487" s="544"/>
    </row>
    <row r="1488" spans="1:25" s="546" customFormat="1" ht="18.75" customHeight="1" x14ac:dyDescent="0.25">
      <c r="A1488" s="1266">
        <v>5199</v>
      </c>
      <c r="B1488" s="707"/>
      <c r="C1488" s="735" t="s">
        <v>1586</v>
      </c>
      <c r="D1488" s="735" t="s">
        <v>29</v>
      </c>
      <c r="E1488" s="1156" t="s">
        <v>30</v>
      </c>
      <c r="F1488" s="741">
        <v>45544</v>
      </c>
      <c r="G1488" s="740">
        <v>0.42083333333333334</v>
      </c>
      <c r="H1488" s="741">
        <v>45554</v>
      </c>
      <c r="I1488" s="740">
        <v>0.33680555555555558</v>
      </c>
      <c r="J1488" s="751" t="s">
        <v>200</v>
      </c>
      <c r="K1488" s="741">
        <v>31710</v>
      </c>
      <c r="L1488" s="929" t="s">
        <v>1587</v>
      </c>
      <c r="M1488" s="741">
        <v>38729</v>
      </c>
      <c r="N1488" s="775" t="s">
        <v>1588</v>
      </c>
      <c r="O1488" s="930">
        <v>42803</v>
      </c>
      <c r="P1488" s="912" t="s">
        <v>505</v>
      </c>
      <c r="Q1488" s="905" t="s">
        <v>7736</v>
      </c>
      <c r="R1488" s="1046"/>
      <c r="S1488" s="905"/>
      <c r="T1488" s="611"/>
      <c r="U1488" s="545" t="s">
        <v>256</v>
      </c>
      <c r="V1488" s="544"/>
      <c r="W1488" s="156"/>
    </row>
    <row r="1489" spans="1:25" ht="18.75" customHeight="1" x14ac:dyDescent="0.25">
      <c r="A1489" s="1266">
        <v>6195</v>
      </c>
      <c r="B1489" s="707"/>
      <c r="C1489" s="707" t="s">
        <v>1586</v>
      </c>
      <c r="D1489" s="735" t="s">
        <v>35</v>
      </c>
      <c r="E1489" s="1156" t="s">
        <v>112</v>
      </c>
      <c r="F1489" s="741">
        <v>45461</v>
      </c>
      <c r="G1489" s="740">
        <v>0.79861111111111116</v>
      </c>
      <c r="H1489" s="741">
        <v>45464</v>
      </c>
      <c r="I1489" s="740">
        <v>0.25</v>
      </c>
      <c r="J1489" s="751" t="s">
        <v>1480</v>
      </c>
      <c r="K1489" s="741">
        <v>31710</v>
      </c>
      <c r="L1489" s="929" t="s">
        <v>1587</v>
      </c>
      <c r="M1489" s="741">
        <v>38729</v>
      </c>
      <c r="N1489" s="775" t="s">
        <v>1588</v>
      </c>
      <c r="O1489" s="930">
        <v>42803</v>
      </c>
      <c r="P1489" s="912" t="s">
        <v>6775</v>
      </c>
      <c r="Q1489" s="1045">
        <v>120</v>
      </c>
      <c r="R1489" s="1046"/>
      <c r="S1489" s="905"/>
      <c r="T1489" s="611"/>
      <c r="U1489" s="593" t="s">
        <v>1591</v>
      </c>
      <c r="V1489" s="592" t="s">
        <v>6710</v>
      </c>
      <c r="W1489" s="594"/>
      <c r="Y1489" s="531"/>
    </row>
    <row r="1490" spans="1:25" s="546" customFormat="1" ht="31.5" customHeight="1" x14ac:dyDescent="0.25">
      <c r="A1490" s="1266">
        <v>6122</v>
      </c>
      <c r="B1490" s="707"/>
      <c r="C1490" s="735" t="s">
        <v>1586</v>
      </c>
      <c r="D1490" s="735" t="s">
        <v>35</v>
      </c>
      <c r="E1490" s="1156" t="s">
        <v>112</v>
      </c>
      <c r="F1490" s="741">
        <v>45455</v>
      </c>
      <c r="G1490" s="740">
        <v>0.79861111111111116</v>
      </c>
      <c r="H1490" s="741">
        <v>45461</v>
      </c>
      <c r="I1490" s="740">
        <v>0.79861111111111116</v>
      </c>
      <c r="J1490" s="751" t="s">
        <v>864</v>
      </c>
      <c r="K1490" s="741">
        <v>31710</v>
      </c>
      <c r="L1490" s="929" t="s">
        <v>1587</v>
      </c>
      <c r="M1490" s="741">
        <v>38729</v>
      </c>
      <c r="N1490" s="775" t="s">
        <v>1588</v>
      </c>
      <c r="O1490" s="930">
        <v>42803</v>
      </c>
      <c r="P1490" s="912" t="s">
        <v>5972</v>
      </c>
      <c r="Q1490" s="905"/>
      <c r="R1490" s="1046"/>
      <c r="S1490" s="905"/>
      <c r="T1490" s="611"/>
      <c r="U1490" s="593" t="s">
        <v>1591</v>
      </c>
      <c r="V1490" s="592" t="s">
        <v>3824</v>
      </c>
      <c r="W1490" s="594"/>
    </row>
    <row r="1491" spans="1:25" ht="18.75" customHeight="1" x14ac:dyDescent="0.25">
      <c r="A1491" s="707">
        <v>4171</v>
      </c>
      <c r="B1491" s="707"/>
      <c r="C1491" s="735" t="s">
        <v>1586</v>
      </c>
      <c r="D1491" s="735" t="s">
        <v>412</v>
      </c>
      <c r="E1491" s="1156" t="s">
        <v>153</v>
      </c>
      <c r="F1491" s="741">
        <v>45337</v>
      </c>
      <c r="G1491" s="740">
        <v>0.54166666666666663</v>
      </c>
      <c r="H1491" s="741">
        <v>45348</v>
      </c>
      <c r="I1491" s="740">
        <v>0.54166666666666663</v>
      </c>
      <c r="J1491" s="751" t="s">
        <v>430</v>
      </c>
      <c r="K1491" s="741">
        <v>31710</v>
      </c>
      <c r="L1491" s="929" t="s">
        <v>1587</v>
      </c>
      <c r="M1491" s="741">
        <v>38729</v>
      </c>
      <c r="N1491" s="775" t="s">
        <v>1588</v>
      </c>
      <c r="O1491" s="930">
        <v>42803</v>
      </c>
      <c r="P1491" s="912" t="s">
        <v>5047</v>
      </c>
      <c r="Q1491" s="905"/>
      <c r="R1491" s="1075"/>
      <c r="S1491" s="905"/>
      <c r="T1491" s="611"/>
      <c r="U1491" s="593" t="s">
        <v>1591</v>
      </c>
      <c r="V1491" s="592"/>
      <c r="W1491" s="594"/>
      <c r="Y1491" s="531"/>
    </row>
    <row r="1492" spans="1:25" ht="18.75" customHeight="1" x14ac:dyDescent="0.25">
      <c r="A1492" s="735">
        <v>3781</v>
      </c>
      <c r="B1492" s="735"/>
      <c r="C1492" s="735" t="s">
        <v>1586</v>
      </c>
      <c r="D1492" s="735" t="s">
        <v>235</v>
      </c>
      <c r="E1492" s="1156" t="s">
        <v>236</v>
      </c>
      <c r="F1492" s="741">
        <v>45257</v>
      </c>
      <c r="G1492" s="740">
        <v>0.875</v>
      </c>
      <c r="H1492" s="741">
        <v>45264</v>
      </c>
      <c r="I1492" s="740">
        <v>0.79166666666666663</v>
      </c>
      <c r="J1492" s="751" t="s">
        <v>85</v>
      </c>
      <c r="K1492" s="741">
        <v>31710</v>
      </c>
      <c r="L1492" s="929" t="s">
        <v>1587</v>
      </c>
      <c r="M1492" s="741">
        <v>38729</v>
      </c>
      <c r="N1492" s="775" t="s">
        <v>1588</v>
      </c>
      <c r="O1492" s="930">
        <v>42803</v>
      </c>
      <c r="P1492" s="912" t="s">
        <v>973</v>
      </c>
      <c r="Q1492" s="905"/>
      <c r="R1492" s="1075"/>
      <c r="S1492" s="905"/>
      <c r="T1492" s="611"/>
      <c r="U1492" s="593" t="s">
        <v>1591</v>
      </c>
      <c r="V1492" s="592"/>
      <c r="W1492" s="594"/>
      <c r="Y1492" s="531"/>
    </row>
    <row r="1493" spans="1:25" s="546" customFormat="1" ht="30" customHeight="1" x14ac:dyDescent="0.25">
      <c r="A1493" s="735">
        <v>2191</v>
      </c>
      <c r="B1493" s="735"/>
      <c r="C1493" s="735" t="s">
        <v>1586</v>
      </c>
      <c r="D1493" s="735" t="s">
        <v>22</v>
      </c>
      <c r="E1493" s="1156" t="s">
        <v>23</v>
      </c>
      <c r="F1493" s="741">
        <v>45006</v>
      </c>
      <c r="G1493" s="740">
        <v>0.65277777777777779</v>
      </c>
      <c r="H1493" s="741">
        <v>45032</v>
      </c>
      <c r="I1493" s="740">
        <v>0.83333333333333337</v>
      </c>
      <c r="J1493" s="751" t="s">
        <v>145</v>
      </c>
      <c r="K1493" s="741">
        <v>31710</v>
      </c>
      <c r="L1493" s="929" t="s">
        <v>1587</v>
      </c>
      <c r="M1493" s="741">
        <v>38729</v>
      </c>
      <c r="N1493" s="775" t="s">
        <v>1588</v>
      </c>
      <c r="O1493" s="930">
        <v>42803</v>
      </c>
      <c r="P1493" s="912" t="s">
        <v>209</v>
      </c>
      <c r="Q1493" s="909"/>
      <c r="R1493" s="1046"/>
      <c r="S1493" s="909"/>
      <c r="T1493" s="626" t="s">
        <v>1590</v>
      </c>
      <c r="U1493" s="593" t="s">
        <v>1591</v>
      </c>
      <c r="V1493" s="592" t="s">
        <v>1589</v>
      </c>
      <c r="W1493" s="594"/>
    </row>
    <row r="1494" spans="1:25" s="546" customFormat="1" ht="31.5" customHeight="1" x14ac:dyDescent="0.25">
      <c r="A1494" s="20">
        <v>3862</v>
      </c>
      <c r="B1494" s="20"/>
      <c r="C1494" s="20" t="s">
        <v>5418</v>
      </c>
      <c r="D1494" s="186" t="s">
        <v>4053</v>
      </c>
      <c r="E1494" s="1156" t="s">
        <v>4381</v>
      </c>
      <c r="F1494" s="710">
        <v>45322</v>
      </c>
      <c r="G1494" s="711">
        <v>0.33333333333333331</v>
      </c>
      <c r="H1494" s="710">
        <v>45332</v>
      </c>
      <c r="I1494" s="711">
        <v>0.75</v>
      </c>
      <c r="J1494" s="726" t="s">
        <v>634</v>
      </c>
      <c r="K1494" s="21">
        <v>23498</v>
      </c>
      <c r="L1494" s="721" t="s">
        <v>5419</v>
      </c>
      <c r="M1494" s="21">
        <v>31583</v>
      </c>
      <c r="N1494" s="721" t="s">
        <v>5420</v>
      </c>
      <c r="O1494" s="208">
        <v>31583</v>
      </c>
      <c r="P1494" s="1026"/>
      <c r="Q1494" s="1009"/>
      <c r="R1494" s="1027"/>
      <c r="S1494" s="1009"/>
      <c r="T1494" s="569"/>
      <c r="U1494" s="551"/>
      <c r="V1494" s="544"/>
      <c r="W1494" s="128"/>
    </row>
    <row r="1495" spans="1:25" s="546" customFormat="1" ht="31.5" customHeight="1" x14ac:dyDescent="0.25">
      <c r="A1495" s="186">
        <v>4648</v>
      </c>
      <c r="B1495" s="186"/>
      <c r="C1495" s="186" t="s">
        <v>6132</v>
      </c>
      <c r="D1495" s="186" t="s">
        <v>22</v>
      </c>
      <c r="E1495" s="1156" t="s">
        <v>364</v>
      </c>
      <c r="F1495" s="710">
        <v>45405</v>
      </c>
      <c r="G1495" s="711">
        <v>0.45833333333333331</v>
      </c>
      <c r="H1495" s="710">
        <v>45408</v>
      </c>
      <c r="I1495" s="711">
        <v>0.75</v>
      </c>
      <c r="J1495" s="728" t="s">
        <v>449</v>
      </c>
      <c r="K1495" s="725">
        <v>31382</v>
      </c>
      <c r="L1495" s="734" t="s">
        <v>6133</v>
      </c>
      <c r="M1495" s="710">
        <v>43119</v>
      </c>
      <c r="N1495" s="734" t="s">
        <v>6134</v>
      </c>
      <c r="O1495" s="920">
        <v>45286</v>
      </c>
      <c r="P1495" s="892" t="s">
        <v>4813</v>
      </c>
      <c r="Q1495" s="884"/>
      <c r="R1495" s="1008"/>
      <c r="S1495" s="194">
        <v>120189</v>
      </c>
      <c r="T1495" s="527"/>
      <c r="U1495" s="545" t="s">
        <v>6135</v>
      </c>
      <c r="V1495" s="527"/>
      <c r="W1495" s="156"/>
    </row>
    <row r="1496" spans="1:25" ht="18.75" customHeight="1" x14ac:dyDescent="0.25">
      <c r="A1496" s="186">
        <v>4061</v>
      </c>
      <c r="B1496" s="186"/>
      <c r="C1496" s="186" t="s">
        <v>5072</v>
      </c>
      <c r="D1496" s="186" t="s">
        <v>35</v>
      </c>
      <c r="E1496" s="1156" t="s">
        <v>112</v>
      </c>
      <c r="F1496" s="710">
        <v>45308</v>
      </c>
      <c r="G1496" s="711">
        <v>0.54166666666666663</v>
      </c>
      <c r="H1496" s="710">
        <v>45322</v>
      </c>
      <c r="I1496" s="711">
        <v>0.70833333333333337</v>
      </c>
      <c r="J1496" s="728" t="s">
        <v>5260</v>
      </c>
      <c r="K1496" s="725">
        <v>25741</v>
      </c>
      <c r="L1496" s="929" t="s">
        <v>4686</v>
      </c>
      <c r="M1496" s="19">
        <v>45191</v>
      </c>
      <c r="N1496" s="929" t="s">
        <v>4687</v>
      </c>
      <c r="O1496" s="932">
        <v>43833</v>
      </c>
      <c r="P1496" s="892" t="s">
        <v>5323</v>
      </c>
      <c r="Q1496" s="196"/>
      <c r="R1496" s="1002"/>
      <c r="S1496" s="196"/>
      <c r="T1496" s="609"/>
      <c r="Y1496" s="531"/>
    </row>
    <row r="1497" spans="1:25" s="546" customFormat="1" ht="18.75" customHeight="1" x14ac:dyDescent="0.25">
      <c r="A1497" s="186">
        <v>4002</v>
      </c>
      <c r="B1497" s="186"/>
      <c r="C1497" s="186" t="s">
        <v>5072</v>
      </c>
      <c r="D1497" s="186" t="s">
        <v>657</v>
      </c>
      <c r="E1497" s="1156" t="s">
        <v>871</v>
      </c>
      <c r="F1497" s="710">
        <v>45295</v>
      </c>
      <c r="G1497" s="711">
        <v>0.54166666666666663</v>
      </c>
      <c r="H1497" s="710">
        <v>45306</v>
      </c>
      <c r="I1497" s="711">
        <v>0.33333333333333331</v>
      </c>
      <c r="J1497" s="728" t="s">
        <v>139</v>
      </c>
      <c r="K1497" s="725">
        <v>25741</v>
      </c>
      <c r="L1497" s="929" t="s">
        <v>4686</v>
      </c>
      <c r="M1497" s="19">
        <v>45191</v>
      </c>
      <c r="N1497" s="929" t="s">
        <v>4687</v>
      </c>
      <c r="O1497" s="932">
        <v>43833</v>
      </c>
      <c r="P1497" s="892" t="s">
        <v>4855</v>
      </c>
      <c r="Q1497" s="196"/>
      <c r="R1497" s="1002"/>
      <c r="S1497" s="196"/>
      <c r="T1497" s="609"/>
      <c r="U1497" s="545"/>
      <c r="V1497" s="555"/>
      <c r="W1497" s="156"/>
    </row>
    <row r="1498" spans="1:25" s="546" customFormat="1" ht="45" customHeight="1" x14ac:dyDescent="0.25">
      <c r="A1498" s="186">
        <v>4343</v>
      </c>
      <c r="B1498" s="186"/>
      <c r="C1498" s="186" t="s">
        <v>970</v>
      </c>
      <c r="D1498" s="186" t="s">
        <v>235</v>
      </c>
      <c r="E1498" s="1156" t="s">
        <v>236</v>
      </c>
      <c r="F1498" s="710">
        <v>45367</v>
      </c>
      <c r="G1498" s="711">
        <v>0.375</v>
      </c>
      <c r="H1498" s="710">
        <v>45375</v>
      </c>
      <c r="I1498" s="711">
        <v>0.375</v>
      </c>
      <c r="J1498" s="728" t="s">
        <v>5818</v>
      </c>
      <c r="K1498" s="710">
        <v>27047</v>
      </c>
      <c r="L1498" s="929" t="s">
        <v>971</v>
      </c>
      <c r="M1498" s="21">
        <v>43263</v>
      </c>
      <c r="N1498" s="934" t="s">
        <v>972</v>
      </c>
      <c r="O1498" s="920">
        <v>42727</v>
      </c>
      <c r="P1498" s="892" t="s">
        <v>4870</v>
      </c>
      <c r="Q1498" s="196"/>
      <c r="R1498" s="1017"/>
      <c r="S1498" s="196"/>
      <c r="T1498" s="544"/>
      <c r="U1498" s="551" t="s">
        <v>974</v>
      </c>
      <c r="V1498" s="544"/>
      <c r="W1498" s="128"/>
    </row>
    <row r="1499" spans="1:25" s="546" customFormat="1" ht="18.75" customHeight="1" x14ac:dyDescent="0.25">
      <c r="A1499" s="186">
        <v>4433</v>
      </c>
      <c r="B1499" s="186"/>
      <c r="C1499" s="186" t="s">
        <v>970</v>
      </c>
      <c r="D1499" s="186" t="s">
        <v>193</v>
      </c>
      <c r="E1499" s="1156" t="s">
        <v>199</v>
      </c>
      <c r="F1499" s="710">
        <v>45317</v>
      </c>
      <c r="G1499" s="711">
        <v>0.8125</v>
      </c>
      <c r="H1499" s="710">
        <v>45320</v>
      </c>
      <c r="I1499" s="711">
        <v>0.41666666666666669</v>
      </c>
      <c r="J1499" s="728" t="s">
        <v>449</v>
      </c>
      <c r="K1499" s="710">
        <v>27047</v>
      </c>
      <c r="L1499" s="929" t="s">
        <v>971</v>
      </c>
      <c r="M1499" s="21">
        <v>43263</v>
      </c>
      <c r="N1499" s="934" t="s">
        <v>972</v>
      </c>
      <c r="O1499" s="920">
        <v>42727</v>
      </c>
      <c r="P1499" s="892" t="s">
        <v>5300</v>
      </c>
      <c r="Q1499" s="903" t="s">
        <v>5301</v>
      </c>
      <c r="R1499" s="1002"/>
      <c r="S1499" s="196"/>
      <c r="T1499" s="544" t="s">
        <v>5291</v>
      </c>
      <c r="U1499" s="551" t="s">
        <v>974</v>
      </c>
      <c r="V1499" s="544" t="s">
        <v>4718</v>
      </c>
      <c r="W1499" s="128"/>
    </row>
    <row r="1500" spans="1:25" s="546" customFormat="1" ht="18.75" customHeight="1" x14ac:dyDescent="0.25">
      <c r="A1500" s="186">
        <v>3652</v>
      </c>
      <c r="B1500" s="186"/>
      <c r="C1500" s="186" t="s">
        <v>970</v>
      </c>
      <c r="D1500" s="186" t="s">
        <v>35</v>
      </c>
      <c r="E1500" s="1156" t="s">
        <v>171</v>
      </c>
      <c r="F1500" s="710">
        <v>45240</v>
      </c>
      <c r="G1500" s="711">
        <v>0.79166666666666663</v>
      </c>
      <c r="H1500" s="710">
        <v>45248</v>
      </c>
      <c r="I1500" s="711">
        <v>0.79166666666666663</v>
      </c>
      <c r="J1500" s="728" t="s">
        <v>940</v>
      </c>
      <c r="K1500" s="710">
        <v>27047</v>
      </c>
      <c r="L1500" s="929" t="s">
        <v>971</v>
      </c>
      <c r="M1500" s="21">
        <v>43263</v>
      </c>
      <c r="N1500" s="934" t="s">
        <v>972</v>
      </c>
      <c r="O1500" s="920">
        <v>42727</v>
      </c>
      <c r="P1500" s="892" t="s">
        <v>4719</v>
      </c>
      <c r="Q1500" s="196"/>
      <c r="R1500" s="1002"/>
      <c r="S1500" s="196"/>
      <c r="T1500" s="544"/>
      <c r="U1500" s="551" t="s">
        <v>974</v>
      </c>
      <c r="V1500" s="544" t="s">
        <v>4718</v>
      </c>
      <c r="W1500" s="128"/>
    </row>
    <row r="1501" spans="1:25" s="546" customFormat="1" ht="30" customHeight="1" x14ac:dyDescent="0.25">
      <c r="A1501" s="186">
        <v>2634</v>
      </c>
      <c r="B1501" s="186"/>
      <c r="C1501" s="186" t="s">
        <v>970</v>
      </c>
      <c r="D1501" s="186" t="s">
        <v>59</v>
      </c>
      <c r="E1501" s="1156" t="s">
        <v>219</v>
      </c>
      <c r="F1501" s="710">
        <v>45086</v>
      </c>
      <c r="G1501" s="711">
        <v>0.95833333333333337</v>
      </c>
      <c r="H1501" s="710">
        <v>45094</v>
      </c>
      <c r="I1501" s="711">
        <v>0.60416666666666663</v>
      </c>
      <c r="J1501" s="728" t="s">
        <v>113</v>
      </c>
      <c r="K1501" s="710">
        <v>27047</v>
      </c>
      <c r="L1501" s="929" t="s">
        <v>971</v>
      </c>
      <c r="M1501" s="21">
        <v>43263</v>
      </c>
      <c r="N1501" s="934" t="s">
        <v>972</v>
      </c>
      <c r="O1501" s="920">
        <v>42727</v>
      </c>
      <c r="P1501" s="892" t="s">
        <v>973</v>
      </c>
      <c r="Q1501" s="196"/>
      <c r="R1501" s="1017"/>
      <c r="S1501" s="196">
        <v>72811</v>
      </c>
      <c r="T1501" s="544"/>
      <c r="U1501" s="551" t="s">
        <v>974</v>
      </c>
      <c r="V1501" s="544"/>
      <c r="W1501" s="128"/>
    </row>
    <row r="1502" spans="1:25" ht="18.75" hidden="1" customHeight="1" x14ac:dyDescent="0.25">
      <c r="A1502" s="1">
        <v>330</v>
      </c>
      <c r="B1502" s="1"/>
      <c r="C1502" s="1" t="s">
        <v>970</v>
      </c>
      <c r="D1502" s="1" t="s">
        <v>2461</v>
      </c>
      <c r="E1502" s="1158" t="s">
        <v>23</v>
      </c>
      <c r="F1502" s="19">
        <v>44452</v>
      </c>
      <c r="G1502" s="796">
        <v>0.5</v>
      </c>
      <c r="H1502" s="19">
        <v>44458</v>
      </c>
      <c r="I1502" s="796">
        <v>0.5</v>
      </c>
      <c r="J1502" s="730">
        <v>6</v>
      </c>
      <c r="K1502" s="796"/>
      <c r="L1502" s="1"/>
      <c r="N1502" s="924"/>
      <c r="O1502" s="208"/>
      <c r="Q1502" s="1039"/>
      <c r="R1502" s="1044"/>
      <c r="S1502" s="1039"/>
      <c r="T1502" s="555"/>
      <c r="V1502" s="555" t="s">
        <v>3492</v>
      </c>
      <c r="Y1502" s="531"/>
    </row>
    <row r="1503" spans="1:25" s="546" customFormat="1" ht="30" customHeight="1" x14ac:dyDescent="0.25">
      <c r="A1503" s="4">
        <v>1279</v>
      </c>
      <c r="B1503" s="186">
        <v>96958800</v>
      </c>
      <c r="C1503" s="18" t="s">
        <v>2865</v>
      </c>
      <c r="D1503" s="18" t="s">
        <v>412</v>
      </c>
      <c r="E1503" s="1156" t="s">
        <v>243</v>
      </c>
      <c r="F1503" s="718">
        <v>44811</v>
      </c>
      <c r="G1503" s="719">
        <v>0.51041666666666663</v>
      </c>
      <c r="H1503" s="718">
        <v>44817</v>
      </c>
      <c r="I1503" s="719">
        <v>0.5625</v>
      </c>
      <c r="J1503" s="728" t="s">
        <v>2172</v>
      </c>
      <c r="K1503" s="720"/>
      <c r="L1503" s="20">
        <v>6933032</v>
      </c>
      <c r="M1503" s="21">
        <v>44138</v>
      </c>
      <c r="N1503" s="924" t="s">
        <v>1492</v>
      </c>
      <c r="O1503" s="208">
        <v>44746</v>
      </c>
      <c r="P1503" s="892">
        <v>480</v>
      </c>
      <c r="Q1503" s="908"/>
      <c r="R1503" s="1073">
        <f>80*6</f>
        <v>480</v>
      </c>
      <c r="S1503" s="908"/>
      <c r="T1503" s="550" t="s">
        <v>2866</v>
      </c>
      <c r="U1503" s="545"/>
      <c r="V1503" s="544"/>
      <c r="W1503" s="156"/>
    </row>
    <row r="1504" spans="1:25" ht="18.75" hidden="1" customHeight="1" x14ac:dyDescent="0.25">
      <c r="A1504" s="809">
        <v>130</v>
      </c>
      <c r="B1504" s="809"/>
      <c r="C1504" s="809" t="s">
        <v>3736</v>
      </c>
      <c r="D1504" s="809" t="s">
        <v>22</v>
      </c>
      <c r="E1504" s="1159" t="s">
        <v>23</v>
      </c>
      <c r="F1504" s="810">
        <v>44414</v>
      </c>
      <c r="G1504" s="811">
        <v>0.625</v>
      </c>
      <c r="H1504" s="810">
        <v>44444</v>
      </c>
      <c r="I1504" s="811">
        <v>0.625</v>
      </c>
      <c r="J1504" s="730">
        <v>30</v>
      </c>
      <c r="K1504" s="769"/>
      <c r="L1504" s="809"/>
      <c r="N1504" s="940"/>
      <c r="O1504" s="938"/>
      <c r="P1504" s="1122"/>
      <c r="Q1504" s="1120"/>
      <c r="R1504" s="1121"/>
      <c r="S1504" s="1120"/>
      <c r="T1504" s="670"/>
      <c r="V1504" s="670"/>
      <c r="Y1504" s="531"/>
    </row>
    <row r="1505" spans="1:25" s="546" customFormat="1" ht="18.75" customHeight="1" x14ac:dyDescent="0.25">
      <c r="A1505" s="707">
        <v>4232</v>
      </c>
      <c r="B1505" s="707">
        <v>26738397</v>
      </c>
      <c r="C1505" s="735" t="s">
        <v>5510</v>
      </c>
      <c r="D1505" s="735" t="s">
        <v>657</v>
      </c>
      <c r="E1505" s="1156" t="s">
        <v>871</v>
      </c>
      <c r="F1505" s="741">
        <v>45344</v>
      </c>
      <c r="G1505" s="740">
        <v>0.57361111111111118</v>
      </c>
      <c r="H1505" s="741">
        <v>45348</v>
      </c>
      <c r="I1505" s="740">
        <v>0.57361111111111118</v>
      </c>
      <c r="J1505" s="732" t="s">
        <v>642</v>
      </c>
      <c r="K1505" s="741">
        <v>38047</v>
      </c>
      <c r="L1505" s="929" t="s">
        <v>5511</v>
      </c>
      <c r="M1505" s="741">
        <v>44809</v>
      </c>
      <c r="N1505" s="933" t="s">
        <v>5512</v>
      </c>
      <c r="O1505" s="930">
        <v>44994</v>
      </c>
      <c r="P1505" s="902" t="s">
        <v>4813</v>
      </c>
      <c r="Q1505" s="905"/>
      <c r="R1505" s="1006" t="s">
        <v>5513</v>
      </c>
      <c r="S1505" s="1735"/>
      <c r="T1505" s="584"/>
      <c r="U1505" s="593" t="s">
        <v>1102</v>
      </c>
      <c r="V1505" s="592"/>
      <c r="W1505" s="594"/>
    </row>
    <row r="1506" spans="1:25" s="546" customFormat="1" ht="18.75" customHeight="1" x14ac:dyDescent="0.3">
      <c r="A1506" s="763">
        <v>4651</v>
      </c>
      <c r="B1506" s="754">
        <v>58404993</v>
      </c>
      <c r="C1506" s="186" t="s">
        <v>6018</v>
      </c>
      <c r="D1506" s="186" t="s">
        <v>22</v>
      </c>
      <c r="E1506" s="1156" t="s">
        <v>23</v>
      </c>
      <c r="F1506" s="710">
        <v>45396</v>
      </c>
      <c r="G1506" s="711">
        <v>0.625</v>
      </c>
      <c r="H1506" s="710">
        <v>45398</v>
      </c>
      <c r="I1506" s="711">
        <v>0.53472222222222221</v>
      </c>
      <c r="J1506" s="713" t="s">
        <v>330</v>
      </c>
      <c r="K1506" s="710">
        <v>29210</v>
      </c>
      <c r="L1506" s="734" t="s">
        <v>6019</v>
      </c>
      <c r="M1506" s="21"/>
      <c r="N1506" s="734" t="s">
        <v>6020</v>
      </c>
      <c r="O1506" s="920">
        <v>40122</v>
      </c>
      <c r="P1506" s="898"/>
      <c r="Q1506" s="1022"/>
      <c r="R1506" s="1023"/>
      <c r="S1506" s="1022"/>
      <c r="T1506" s="638"/>
      <c r="U1506" s="551" t="s">
        <v>6021</v>
      </c>
      <c r="V1506" s="544"/>
      <c r="W1506" s="128"/>
    </row>
    <row r="1507" spans="1:25" s="546" customFormat="1" ht="18.75" customHeight="1" x14ac:dyDescent="0.25">
      <c r="A1507" s="186">
        <v>5838</v>
      </c>
      <c r="B1507" s="186">
        <v>23813473</v>
      </c>
      <c r="C1507" s="186" t="s">
        <v>6506</v>
      </c>
      <c r="D1507" s="186" t="s">
        <v>137</v>
      </c>
      <c r="E1507" s="1156" t="s">
        <v>138</v>
      </c>
      <c r="F1507" s="710">
        <v>45437</v>
      </c>
      <c r="G1507" s="711">
        <v>0.71875</v>
      </c>
      <c r="H1507" s="710">
        <v>45457</v>
      </c>
      <c r="I1507" s="711">
        <v>0.71875</v>
      </c>
      <c r="J1507" s="713" t="s">
        <v>4107</v>
      </c>
      <c r="K1507" s="710">
        <v>29909</v>
      </c>
      <c r="L1507" s="734" t="s">
        <v>6507</v>
      </c>
      <c r="M1507" s="710">
        <v>45366</v>
      </c>
      <c r="N1507" s="734" t="s">
        <v>6508</v>
      </c>
      <c r="O1507" s="920">
        <v>37737</v>
      </c>
      <c r="P1507" s="898"/>
      <c r="Q1507" s="900"/>
      <c r="R1507" s="1012"/>
      <c r="S1507" s="1701"/>
      <c r="T1507" s="557"/>
      <c r="U1507" s="528" t="s">
        <v>5562</v>
      </c>
      <c r="V1507" s="527"/>
      <c r="W1507" s="529"/>
    </row>
    <row r="1508" spans="1:25" s="546" customFormat="1" ht="36.75" customHeight="1" x14ac:dyDescent="0.25">
      <c r="A1508" s="4">
        <v>2029</v>
      </c>
      <c r="B1508" s="1511"/>
      <c r="C1508" s="4" t="s">
        <v>1988</v>
      </c>
      <c r="D1508" s="4" t="s">
        <v>22</v>
      </c>
      <c r="E1508" s="1156" t="s">
        <v>364</v>
      </c>
      <c r="F1508" s="725">
        <v>44980</v>
      </c>
      <c r="G1508" s="720">
        <v>0.70833333333333337</v>
      </c>
      <c r="H1508" s="725">
        <v>44983</v>
      </c>
      <c r="I1508" s="720">
        <v>0.70833333333333337</v>
      </c>
      <c r="J1508" s="728" t="s">
        <v>1849</v>
      </c>
      <c r="K1508" s="725"/>
      <c r="L1508" s="929" t="s">
        <v>1989</v>
      </c>
      <c r="M1508" s="19">
        <v>43174</v>
      </c>
      <c r="N1508" s="929" t="s">
        <v>1990</v>
      </c>
      <c r="O1508" s="932">
        <v>40824</v>
      </c>
      <c r="P1508" s="892">
        <v>240</v>
      </c>
      <c r="Q1508" s="194"/>
      <c r="R1508" s="1033"/>
      <c r="S1508" s="194"/>
      <c r="T1508" s="563">
        <v>69529</v>
      </c>
      <c r="U1508" s="545"/>
      <c r="V1508" s="555"/>
      <c r="W1508" s="599"/>
    </row>
    <row r="1509" spans="1:25" s="546" customFormat="1" ht="31.5" customHeight="1" x14ac:dyDescent="0.3">
      <c r="A1509" s="186">
        <v>3432</v>
      </c>
      <c r="B1509" s="754"/>
      <c r="C1509" s="18" t="s">
        <v>460</v>
      </c>
      <c r="D1509" s="18" t="s">
        <v>83</v>
      </c>
      <c r="E1509" s="1156" t="s">
        <v>84</v>
      </c>
      <c r="F1509" s="718">
        <v>45211</v>
      </c>
      <c r="G1509" s="719">
        <v>0.47916666666666669</v>
      </c>
      <c r="H1509" s="718">
        <v>45219</v>
      </c>
      <c r="I1509" s="719">
        <v>0.5</v>
      </c>
      <c r="J1509" s="739" t="s">
        <v>113</v>
      </c>
      <c r="K1509" s="937">
        <v>27206</v>
      </c>
      <c r="L1509" s="928" t="s">
        <v>461</v>
      </c>
      <c r="M1509" s="718">
        <v>43034</v>
      </c>
      <c r="N1509" s="928" t="s">
        <v>462</v>
      </c>
      <c r="O1509" s="927">
        <v>36369</v>
      </c>
      <c r="P1509" s="892">
        <v>400</v>
      </c>
      <c r="Q1509" s="1053">
        <v>160</v>
      </c>
      <c r="R1509" s="1032"/>
      <c r="S1509" s="884"/>
      <c r="T1509" s="527"/>
      <c r="U1509" s="545" t="s">
        <v>92</v>
      </c>
      <c r="V1509" s="554"/>
      <c r="W1509" s="156"/>
    </row>
    <row r="1510" spans="1:25" s="546" customFormat="1" ht="30" customHeight="1" x14ac:dyDescent="0.25">
      <c r="A1510" s="186">
        <v>3074</v>
      </c>
      <c r="B1510" s="18">
        <v>94902345</v>
      </c>
      <c r="C1510" s="18" t="s">
        <v>460</v>
      </c>
      <c r="D1510" s="18" t="s">
        <v>83</v>
      </c>
      <c r="E1510" s="1156" t="s">
        <v>84</v>
      </c>
      <c r="F1510" s="718">
        <v>45133</v>
      </c>
      <c r="G1510" s="719">
        <v>0.77083333333333337</v>
      </c>
      <c r="H1510" s="718">
        <v>45146</v>
      </c>
      <c r="I1510" s="719">
        <v>0.51041666666666663</v>
      </c>
      <c r="J1510" s="739" t="s">
        <v>459</v>
      </c>
      <c r="K1510" s="937">
        <v>27206</v>
      </c>
      <c r="L1510" s="928" t="s">
        <v>461</v>
      </c>
      <c r="M1510" s="718">
        <v>43034</v>
      </c>
      <c r="N1510" s="928" t="s">
        <v>462</v>
      </c>
      <c r="O1510" s="927">
        <v>36369</v>
      </c>
      <c r="P1510" s="892">
        <v>4000</v>
      </c>
      <c r="Q1510" s="906"/>
      <c r="R1510" s="1052"/>
      <c r="S1510" s="884"/>
      <c r="T1510" s="527"/>
      <c r="U1510" s="545" t="s">
        <v>92</v>
      </c>
      <c r="V1510" s="554" t="s">
        <v>463</v>
      </c>
      <c r="W1510" s="156"/>
    </row>
    <row r="1511" spans="1:25" ht="18.75" hidden="1" customHeight="1" x14ac:dyDescent="0.25">
      <c r="A1511" s="4">
        <v>428</v>
      </c>
      <c r="B1511" s="4"/>
      <c r="C1511" s="18" t="s">
        <v>460</v>
      </c>
      <c r="D1511" s="4" t="s">
        <v>35</v>
      </c>
      <c r="E1511" s="1156" t="s">
        <v>119</v>
      </c>
      <c r="F1511" s="725">
        <v>44521</v>
      </c>
      <c r="G1511" s="744">
        <v>0.75</v>
      </c>
      <c r="H1511" s="725">
        <v>44531</v>
      </c>
      <c r="I1511" s="744">
        <v>0.75</v>
      </c>
      <c r="J1511" s="730"/>
      <c r="K1511" s="744"/>
      <c r="L1511" s="4"/>
      <c r="N1511" s="934"/>
      <c r="O1511" s="920"/>
      <c r="Q1511" s="908"/>
      <c r="R1511" s="1073"/>
      <c r="S1511" s="908"/>
      <c r="T1511" s="550"/>
      <c r="V1511" s="550" t="s">
        <v>3549</v>
      </c>
    </row>
    <row r="1512" spans="1:25" s="546" customFormat="1" ht="18.75" hidden="1" customHeight="1" x14ac:dyDescent="0.25">
      <c r="A1512" s="3">
        <v>373</v>
      </c>
      <c r="B1512" s="1"/>
      <c r="C1512" s="18" t="s">
        <v>460</v>
      </c>
      <c r="D1512" s="3" t="s">
        <v>412</v>
      </c>
      <c r="E1512" s="1158" t="s">
        <v>60</v>
      </c>
      <c r="F1512" s="19">
        <v>44486</v>
      </c>
      <c r="G1512" s="796">
        <v>0.79166666666666663</v>
      </c>
      <c r="H1512" s="19">
        <v>44491</v>
      </c>
      <c r="I1512" s="796">
        <v>0.79166666666666663</v>
      </c>
      <c r="J1512" s="730"/>
      <c r="K1512" s="796"/>
      <c r="L1512" s="1"/>
      <c r="M1512" s="19"/>
      <c r="N1512" s="924"/>
      <c r="O1512" s="208"/>
      <c r="P1512" s="1043"/>
      <c r="Q1512" s="1039"/>
      <c r="R1512" s="1044"/>
      <c r="S1512" s="1039"/>
      <c r="T1512" s="555"/>
      <c r="U1512" s="545"/>
      <c r="V1512" s="555" t="s">
        <v>3512</v>
      </c>
      <c r="W1512" s="156"/>
    </row>
    <row r="1513" spans="1:25" s="546" customFormat="1" ht="60" customHeight="1" x14ac:dyDescent="0.25">
      <c r="A1513" s="1267">
        <v>5481</v>
      </c>
      <c r="B1513" s="186"/>
      <c r="C1513" s="186" t="s">
        <v>7394</v>
      </c>
      <c r="D1513" s="186" t="s">
        <v>143</v>
      </c>
      <c r="E1513" s="1156" t="s">
        <v>189</v>
      </c>
      <c r="F1513" s="710">
        <v>45576</v>
      </c>
      <c r="G1513" s="719">
        <v>0.25</v>
      </c>
      <c r="H1513" s="710">
        <v>45576</v>
      </c>
      <c r="I1513" s="711">
        <v>0.58333333333333337</v>
      </c>
      <c r="J1513" s="728" t="s">
        <v>7266</v>
      </c>
      <c r="K1513" s="718">
        <v>35613</v>
      </c>
      <c r="L1513" s="928" t="s">
        <v>7395</v>
      </c>
      <c r="M1513" s="579"/>
      <c r="N1513" s="928" t="s">
        <v>7396</v>
      </c>
      <c r="O1513" s="927">
        <v>44440</v>
      </c>
      <c r="P1513" s="892" t="s">
        <v>5350</v>
      </c>
      <c r="Q1513" s="882"/>
      <c r="R1513" s="1014"/>
      <c r="S1513" s="882"/>
      <c r="T1513" s="524"/>
      <c r="U1513" s="528"/>
      <c r="V1513" s="527"/>
      <c r="W1513" s="529"/>
    </row>
    <row r="1514" spans="1:25" s="546" customFormat="1" ht="18.75" customHeight="1" x14ac:dyDescent="0.25">
      <c r="A1514" s="1267">
        <v>5552</v>
      </c>
      <c r="B1514" s="186"/>
      <c r="C1514" s="20" t="s">
        <v>7489</v>
      </c>
      <c r="D1514" s="186" t="s">
        <v>137</v>
      </c>
      <c r="E1514" s="1156" t="s">
        <v>7085</v>
      </c>
      <c r="F1514" s="710">
        <v>45585</v>
      </c>
      <c r="G1514" s="711">
        <v>2.7777777777777776E-2</v>
      </c>
      <c r="H1514" s="710">
        <v>45593</v>
      </c>
      <c r="I1514" s="711">
        <v>0.56597222222222221</v>
      </c>
      <c r="J1514" s="728" t="s">
        <v>113</v>
      </c>
      <c r="K1514" s="725">
        <v>28570</v>
      </c>
      <c r="L1514" s="929" t="s">
        <v>7490</v>
      </c>
      <c r="M1514" s="725">
        <v>38455</v>
      </c>
      <c r="N1514" s="929" t="s">
        <v>7491</v>
      </c>
      <c r="O1514" s="932">
        <v>39905</v>
      </c>
      <c r="P1514" s="892" t="s">
        <v>5972</v>
      </c>
      <c r="Q1514" s="884"/>
      <c r="R1514" s="1008"/>
      <c r="S1514" s="884"/>
      <c r="T1514" s="527"/>
      <c r="U1514" s="545" t="s">
        <v>7492</v>
      </c>
      <c r="V1514" s="550"/>
      <c r="W1514" s="156"/>
    </row>
    <row r="1515" spans="1:25" s="546" customFormat="1" ht="18.75" customHeight="1" x14ac:dyDescent="0.25">
      <c r="A1515" s="4">
        <v>1800</v>
      </c>
      <c r="B1515" s="4"/>
      <c r="C1515" s="4" t="s">
        <v>2127</v>
      </c>
      <c r="D1515" s="4" t="s">
        <v>76</v>
      </c>
      <c r="E1515" s="1156" t="s">
        <v>60</v>
      </c>
      <c r="F1515" s="725">
        <v>44961</v>
      </c>
      <c r="G1515" s="720">
        <v>0.47916666666666669</v>
      </c>
      <c r="H1515" s="725">
        <v>44962</v>
      </c>
      <c r="I1515" s="720">
        <v>0.58333333333333337</v>
      </c>
      <c r="J1515" s="728" t="s">
        <v>2084</v>
      </c>
      <c r="K1515" s="725"/>
      <c r="L1515" s="929">
        <v>6887451</v>
      </c>
      <c r="M1515" s="19">
        <v>40705</v>
      </c>
      <c r="N1515" s="725" t="s">
        <v>2128</v>
      </c>
      <c r="O1515" s="932">
        <v>40129</v>
      </c>
      <c r="P1515" s="898"/>
      <c r="Q1515" s="1022"/>
      <c r="R1515" s="1023"/>
      <c r="S1515" s="1022"/>
      <c r="T1515" s="568"/>
      <c r="U1515" s="545"/>
      <c r="V1515" s="555"/>
      <c r="W1515" s="156"/>
    </row>
    <row r="1516" spans="1:25" s="546" customFormat="1" ht="45" customHeight="1" x14ac:dyDescent="0.25">
      <c r="A1516" s="186">
        <v>3770</v>
      </c>
      <c r="B1516" s="186"/>
      <c r="C1516" s="186" t="s">
        <v>4032</v>
      </c>
      <c r="D1516" s="186" t="s">
        <v>143</v>
      </c>
      <c r="E1516" s="1156" t="s">
        <v>189</v>
      </c>
      <c r="F1516" s="710">
        <v>45254</v>
      </c>
      <c r="G1516" s="711">
        <v>0.91666666666666663</v>
      </c>
      <c r="H1516" s="710">
        <v>45268</v>
      </c>
      <c r="I1516" s="711">
        <v>0.91666666666666663</v>
      </c>
      <c r="J1516" s="728" t="s">
        <v>78</v>
      </c>
      <c r="K1516" s="710">
        <v>35978</v>
      </c>
      <c r="L1516" s="734" t="s">
        <v>4033</v>
      </c>
      <c r="M1516" s="21">
        <v>44183</v>
      </c>
      <c r="N1516" s="734" t="s">
        <v>4034</v>
      </c>
      <c r="O1516" s="920">
        <v>43005</v>
      </c>
      <c r="P1516" s="892">
        <v>1080</v>
      </c>
      <c r="Q1516" s="907" t="s">
        <v>4756</v>
      </c>
      <c r="R1516" s="1017"/>
      <c r="S1516" s="196"/>
      <c r="T1516" s="579"/>
      <c r="U1516" s="545"/>
      <c r="V1516" s="544" t="s">
        <v>1465</v>
      </c>
      <c r="W1516" s="156"/>
    </row>
    <row r="1517" spans="1:25" ht="18.75" customHeight="1" x14ac:dyDescent="0.25">
      <c r="A1517" s="186">
        <v>3197</v>
      </c>
      <c r="B1517" s="186"/>
      <c r="C1517" s="186" t="s">
        <v>4032</v>
      </c>
      <c r="D1517" s="186" t="s">
        <v>22</v>
      </c>
      <c r="E1517" s="1156" t="s">
        <v>161</v>
      </c>
      <c r="F1517" s="710">
        <v>45174</v>
      </c>
      <c r="G1517" s="711">
        <v>0.58333333333333337</v>
      </c>
      <c r="H1517" s="710">
        <v>45184</v>
      </c>
      <c r="I1517" s="711">
        <v>0.58333333333333337</v>
      </c>
      <c r="J1517" s="728" t="s">
        <v>200</v>
      </c>
      <c r="K1517" s="710">
        <v>35978</v>
      </c>
      <c r="L1517" s="734" t="s">
        <v>4033</v>
      </c>
      <c r="M1517" s="21">
        <v>44183</v>
      </c>
      <c r="N1517" s="734" t="s">
        <v>4034</v>
      </c>
      <c r="O1517" s="920">
        <v>43005</v>
      </c>
      <c r="P1517" s="892">
        <v>900</v>
      </c>
      <c r="Q1517" s="196"/>
      <c r="R1517" s="1017"/>
      <c r="S1517" s="196"/>
      <c r="T1517" s="579"/>
      <c r="V1517" s="544"/>
      <c r="Y1517" s="531"/>
    </row>
    <row r="1518" spans="1:25" ht="98.25" hidden="1" customHeight="1" x14ac:dyDescent="0.25">
      <c r="A1518" s="1267">
        <v>6056</v>
      </c>
      <c r="B1518" s="186"/>
      <c r="C1518" s="186" t="s">
        <v>6552</v>
      </c>
      <c r="D1518" s="707" t="s">
        <v>29</v>
      </c>
      <c r="E1518" s="1156" t="s">
        <v>30</v>
      </c>
      <c r="F1518" s="710">
        <v>45445</v>
      </c>
      <c r="G1518" s="711">
        <v>0.54166666666666663</v>
      </c>
      <c r="H1518" s="710">
        <v>45469</v>
      </c>
      <c r="I1518" s="711">
        <v>0.54166666666666663</v>
      </c>
      <c r="J1518" s="728" t="s">
        <v>211</v>
      </c>
      <c r="K1518" s="710">
        <v>35978</v>
      </c>
      <c r="L1518" s="734" t="s">
        <v>4033</v>
      </c>
      <c r="M1518" s="21">
        <v>44183</v>
      </c>
      <c r="N1518" s="926">
        <v>1345948145</v>
      </c>
      <c r="O1518" s="927">
        <v>43005</v>
      </c>
      <c r="P1518" s="892" t="s">
        <v>4844</v>
      </c>
      <c r="Q1518" s="196"/>
      <c r="R1518" s="1017"/>
      <c r="S1518" s="196"/>
      <c r="T1518" s="533"/>
      <c r="U1518" s="551"/>
      <c r="V1518" s="544" t="s">
        <v>6839</v>
      </c>
      <c r="W1518" s="128"/>
      <c r="Y1518" s="531"/>
    </row>
    <row r="1519" spans="1:25" ht="18.75" hidden="1" customHeight="1" x14ac:dyDescent="0.25">
      <c r="A1519" s="1266">
        <v>5496</v>
      </c>
      <c r="B1519" s="707">
        <v>51932331</v>
      </c>
      <c r="C1519" s="786" t="s">
        <v>1281</v>
      </c>
      <c r="D1519" s="735" t="s">
        <v>29</v>
      </c>
      <c r="E1519" s="1156" t="s">
        <v>30</v>
      </c>
      <c r="F1519" s="741">
        <v>45578</v>
      </c>
      <c r="G1519" s="740">
        <v>0.70833333333333337</v>
      </c>
      <c r="H1519" s="741">
        <v>45586</v>
      </c>
      <c r="I1519" s="740">
        <v>0.70833333333333337</v>
      </c>
      <c r="J1519" s="732" t="s">
        <v>7488</v>
      </c>
      <c r="K1519" s="741">
        <v>29445</v>
      </c>
      <c r="L1519" s="929" t="s">
        <v>1282</v>
      </c>
      <c r="M1519" s="741" t="s">
        <v>1283</v>
      </c>
      <c r="N1519" s="933">
        <v>41465</v>
      </c>
      <c r="O1519" s="930">
        <v>41465</v>
      </c>
      <c r="P1519" s="902" t="s">
        <v>7503</v>
      </c>
      <c r="Q1519" s="905"/>
      <c r="R1519" s="1057"/>
      <c r="S1519" s="890"/>
      <c r="T1519" s="584"/>
      <c r="U1519" s="593" t="s">
        <v>1284</v>
      </c>
      <c r="V1519" s="592"/>
      <c r="W1519" s="594"/>
      <c r="Y1519" s="531"/>
    </row>
    <row r="1520" spans="1:25" s="546" customFormat="1" ht="18.75" customHeight="1" x14ac:dyDescent="0.25">
      <c r="A1520" s="20">
        <v>5210</v>
      </c>
      <c r="B1520" s="3">
        <v>51932331</v>
      </c>
      <c r="C1520" s="1182" t="s">
        <v>1281</v>
      </c>
      <c r="D1520" s="3" t="s">
        <v>35</v>
      </c>
      <c r="E1520" s="1159" t="s">
        <v>284</v>
      </c>
      <c r="F1520" s="714">
        <v>45548</v>
      </c>
      <c r="G1520" s="715">
        <v>0.62916666666666665</v>
      </c>
      <c r="H1520" s="714">
        <v>45552</v>
      </c>
      <c r="I1520" s="715">
        <v>0.72916666666666663</v>
      </c>
      <c r="J1520" s="1254" t="s">
        <v>162</v>
      </c>
      <c r="K1520" s="19">
        <v>29445</v>
      </c>
      <c r="L1520" s="921" t="s">
        <v>1282</v>
      </c>
      <c r="M1520" s="19">
        <v>44837</v>
      </c>
      <c r="N1520" s="922" t="s">
        <v>1283</v>
      </c>
      <c r="O1520" s="209">
        <v>41465</v>
      </c>
      <c r="P1520" s="889" t="s">
        <v>4853</v>
      </c>
      <c r="Q1520" s="907"/>
      <c r="R1520" s="1008"/>
      <c r="S1520" s="908"/>
      <c r="T1520" s="527"/>
      <c r="U1520" s="564" t="s">
        <v>7655</v>
      </c>
      <c r="V1520" s="561"/>
      <c r="W1520" s="156"/>
    </row>
    <row r="1521" spans="1:25" ht="18.75" customHeight="1" x14ac:dyDescent="0.25">
      <c r="A1521" s="1245">
        <v>5169</v>
      </c>
      <c r="B1521" s="3">
        <v>51932331</v>
      </c>
      <c r="C1521" s="1182" t="s">
        <v>1281</v>
      </c>
      <c r="D1521" s="3" t="s">
        <v>764</v>
      </c>
      <c r="E1521" s="1159" t="s">
        <v>389</v>
      </c>
      <c r="F1521" s="714">
        <v>45541</v>
      </c>
      <c r="G1521" s="715">
        <v>0.78194444444444444</v>
      </c>
      <c r="H1521" s="714">
        <v>45548</v>
      </c>
      <c r="I1521" s="715">
        <v>0.62916666666666665</v>
      </c>
      <c r="J1521" s="733" t="s">
        <v>1002</v>
      </c>
      <c r="K1521" s="19">
        <v>29445</v>
      </c>
      <c r="L1521" s="921" t="s">
        <v>1282</v>
      </c>
      <c r="M1521" s="19">
        <v>44837</v>
      </c>
      <c r="N1521" s="922" t="s">
        <v>1283</v>
      </c>
      <c r="O1521" s="209">
        <v>41465</v>
      </c>
      <c r="P1521" s="889" t="s">
        <v>7654</v>
      </c>
      <c r="Q1521" s="907"/>
      <c r="R1521" s="1008"/>
      <c r="S1521" s="908"/>
      <c r="T1521" s="527"/>
      <c r="U1521" s="564" t="s">
        <v>7655</v>
      </c>
      <c r="V1521" s="561"/>
    </row>
    <row r="1522" spans="1:25" ht="18.75" hidden="1" customHeight="1" x14ac:dyDescent="0.25">
      <c r="A1522" s="707" t="s">
        <v>5987</v>
      </c>
      <c r="B1522" s="707">
        <v>51932331</v>
      </c>
      <c r="C1522" s="735" t="s">
        <v>1281</v>
      </c>
      <c r="D1522" s="735" t="s">
        <v>5984</v>
      </c>
      <c r="E1522" s="1156" t="s">
        <v>5985</v>
      </c>
      <c r="F1522" s="741">
        <v>45391</v>
      </c>
      <c r="G1522" s="740">
        <v>0.83333333333333337</v>
      </c>
      <c r="H1522" s="741">
        <v>45396</v>
      </c>
      <c r="I1522" s="740">
        <v>0.8125</v>
      </c>
      <c r="J1522" s="732" t="s">
        <v>336</v>
      </c>
      <c r="K1522" s="741">
        <v>29445</v>
      </c>
      <c r="L1522" s="929" t="s">
        <v>1282</v>
      </c>
      <c r="M1522" s="741" t="s">
        <v>1283</v>
      </c>
      <c r="N1522" s="933">
        <v>41465</v>
      </c>
      <c r="O1522" s="930">
        <v>41465</v>
      </c>
      <c r="P1522" s="902" t="s">
        <v>6029</v>
      </c>
      <c r="Q1522" s="905" t="s">
        <v>6051</v>
      </c>
      <c r="R1522" s="1057"/>
      <c r="S1522" s="890"/>
      <c r="T1522" s="584"/>
      <c r="U1522" s="593" t="s">
        <v>1284</v>
      </c>
      <c r="V1522" s="592"/>
      <c r="W1522" s="594"/>
      <c r="Y1522" s="531"/>
    </row>
    <row r="1523" spans="1:25" ht="27" hidden="1" customHeight="1" x14ac:dyDescent="0.25">
      <c r="A1523" s="707">
        <v>4166</v>
      </c>
      <c r="B1523" s="707">
        <v>51932331</v>
      </c>
      <c r="C1523" s="735" t="s">
        <v>1281</v>
      </c>
      <c r="D1523" s="735" t="s">
        <v>35</v>
      </c>
      <c r="E1523" s="1156" t="s">
        <v>313</v>
      </c>
      <c r="F1523" s="741">
        <v>45334</v>
      </c>
      <c r="G1523" s="740">
        <v>0.77083333333333337</v>
      </c>
      <c r="H1523" s="741">
        <v>45337</v>
      </c>
      <c r="I1523" s="740">
        <v>0.70833333333333337</v>
      </c>
      <c r="J1523" s="732" t="s">
        <v>449</v>
      </c>
      <c r="K1523" s="741">
        <v>29445</v>
      </c>
      <c r="L1523" s="929" t="s">
        <v>1282</v>
      </c>
      <c r="M1523" s="741" t="s">
        <v>1283</v>
      </c>
      <c r="N1523" s="933">
        <v>41465</v>
      </c>
      <c r="O1523" s="930">
        <v>41465</v>
      </c>
      <c r="P1523" s="902" t="s">
        <v>4841</v>
      </c>
      <c r="Q1523" s="890"/>
      <c r="R1523" s="1057"/>
      <c r="S1523" s="890"/>
      <c r="T1523" s="584"/>
      <c r="U1523" s="593" t="s">
        <v>1284</v>
      </c>
      <c r="V1523" s="592"/>
      <c r="W1523" s="594"/>
      <c r="Y1523" s="531"/>
    </row>
    <row r="1524" spans="1:25" ht="27.75" hidden="1" customHeight="1" x14ac:dyDescent="0.25">
      <c r="A1524" s="735">
        <v>2406</v>
      </c>
      <c r="B1524" s="735">
        <v>51932331</v>
      </c>
      <c r="C1524" s="735" t="s">
        <v>1281</v>
      </c>
      <c r="D1524" s="735" t="s">
        <v>1212</v>
      </c>
      <c r="E1524" s="1156" t="s">
        <v>342</v>
      </c>
      <c r="F1524" s="741">
        <v>45057</v>
      </c>
      <c r="G1524" s="740">
        <v>0.75</v>
      </c>
      <c r="H1524" s="741">
        <v>45061</v>
      </c>
      <c r="I1524" s="740">
        <v>0.8125</v>
      </c>
      <c r="J1524" s="732" t="s">
        <v>642</v>
      </c>
      <c r="K1524" s="741">
        <v>29445</v>
      </c>
      <c r="L1524" s="929" t="s">
        <v>1282</v>
      </c>
      <c r="M1524" s="741" t="s">
        <v>1283</v>
      </c>
      <c r="N1524" s="933">
        <v>41465</v>
      </c>
      <c r="O1524" s="930">
        <v>41465</v>
      </c>
      <c r="P1524" s="902" t="s">
        <v>983</v>
      </c>
      <c r="Q1524" s="890"/>
      <c r="R1524" s="1057"/>
      <c r="S1524" s="890">
        <v>50508</v>
      </c>
      <c r="T1524" s="584"/>
      <c r="U1524" s="593" t="s">
        <v>1284</v>
      </c>
      <c r="V1524" s="592"/>
      <c r="W1524" s="594"/>
      <c r="Y1524" s="531"/>
    </row>
    <row r="1525" spans="1:25" ht="26.25" hidden="1" customHeight="1" x14ac:dyDescent="0.25">
      <c r="A1525" s="735">
        <v>2349</v>
      </c>
      <c r="B1525" s="735">
        <v>51932331</v>
      </c>
      <c r="C1525" s="735" t="s">
        <v>1281</v>
      </c>
      <c r="D1525" s="735" t="s">
        <v>35</v>
      </c>
      <c r="E1525" s="1156" t="s">
        <v>119</v>
      </c>
      <c r="F1525" s="741">
        <v>45035</v>
      </c>
      <c r="G1525" s="740">
        <v>0.67361111111111116</v>
      </c>
      <c r="H1525" s="741">
        <v>45039</v>
      </c>
      <c r="I1525" s="740">
        <v>0.67361111111111116</v>
      </c>
      <c r="J1525" s="732" t="s">
        <v>162</v>
      </c>
      <c r="K1525" s="741">
        <v>29445</v>
      </c>
      <c r="L1525" s="929" t="s">
        <v>1282</v>
      </c>
      <c r="M1525" s="741" t="s">
        <v>1283</v>
      </c>
      <c r="N1525" s="933">
        <v>41465</v>
      </c>
      <c r="O1525" s="930">
        <v>41465</v>
      </c>
      <c r="P1525" s="902">
        <v>400</v>
      </c>
      <c r="Q1525" s="890"/>
      <c r="R1525" s="1006"/>
      <c r="S1525" s="890">
        <v>82180</v>
      </c>
      <c r="T1525" s="584" t="s">
        <v>408</v>
      </c>
      <c r="U1525" s="593" t="s">
        <v>1284</v>
      </c>
      <c r="V1525" s="592"/>
      <c r="W1525" s="594"/>
      <c r="Y1525" s="531"/>
    </row>
    <row r="1526" spans="1:25" ht="26.25" customHeight="1" x14ac:dyDescent="0.25">
      <c r="A1526" s="18">
        <v>2307</v>
      </c>
      <c r="B1526" s="4">
        <v>51932331</v>
      </c>
      <c r="C1526" s="735" t="s">
        <v>1281</v>
      </c>
      <c r="D1526" s="4" t="s">
        <v>22</v>
      </c>
      <c r="E1526" s="1156" t="s">
        <v>2279</v>
      </c>
      <c r="F1526" s="725">
        <v>44715</v>
      </c>
      <c r="G1526" s="744">
        <v>0.72916666666666663</v>
      </c>
      <c r="H1526" s="725">
        <v>44717</v>
      </c>
      <c r="I1526" s="744">
        <v>0.72916666666666663</v>
      </c>
      <c r="J1526" s="728" t="s">
        <v>1825</v>
      </c>
      <c r="K1526" s="744"/>
      <c r="L1526" s="4">
        <v>6785222</v>
      </c>
      <c r="M1526" s="19">
        <v>34656</v>
      </c>
      <c r="N1526" s="934" t="s">
        <v>1283</v>
      </c>
      <c r="O1526" s="920">
        <v>41465</v>
      </c>
      <c r="P1526" s="1107"/>
      <c r="Q1526" s="908"/>
      <c r="R1526" s="1073"/>
      <c r="S1526" s="908"/>
      <c r="T1526" s="550"/>
      <c r="V1526" s="550"/>
      <c r="Y1526" s="531"/>
    </row>
    <row r="1527" spans="1:25" ht="21" customHeight="1" x14ac:dyDescent="0.3">
      <c r="A1527" s="1267">
        <v>4993</v>
      </c>
      <c r="B1527" s="754"/>
      <c r="C1527" s="4" t="s">
        <v>8189</v>
      </c>
      <c r="D1527" s="186" t="s">
        <v>35</v>
      </c>
      <c r="E1527" s="1161" t="s">
        <v>313</v>
      </c>
      <c r="F1527" s="710">
        <v>45519</v>
      </c>
      <c r="G1527" s="711">
        <v>0.45833333333333331</v>
      </c>
      <c r="H1527" s="710">
        <v>45522</v>
      </c>
      <c r="I1527" s="711">
        <v>0.45833333333333331</v>
      </c>
      <c r="J1527" s="728" t="s">
        <v>449</v>
      </c>
      <c r="K1527" s="725">
        <v>29445</v>
      </c>
      <c r="L1527" s="929" t="s">
        <v>1282</v>
      </c>
      <c r="M1527" s="19">
        <v>44837</v>
      </c>
      <c r="N1527" s="931" t="s">
        <v>1283</v>
      </c>
      <c r="O1527" s="932">
        <v>41465</v>
      </c>
      <c r="P1527" s="892" t="s">
        <v>8190</v>
      </c>
      <c r="Q1527" s="196"/>
      <c r="R1527" s="1017"/>
      <c r="S1527" s="196"/>
      <c r="T1527" s="533"/>
      <c r="U1527" s="1373" t="s">
        <v>8191</v>
      </c>
      <c r="Y1527" s="531"/>
    </row>
    <row r="1528" spans="1:25" ht="19.5" customHeight="1" x14ac:dyDescent="0.25">
      <c r="A1528" s="4">
        <v>6549</v>
      </c>
      <c r="B1528" s="4"/>
      <c r="C1528" s="4" t="s">
        <v>8311</v>
      </c>
      <c r="D1528" s="4" t="s">
        <v>8321</v>
      </c>
      <c r="E1528" s="1156" t="s">
        <v>264</v>
      </c>
      <c r="F1528" s="725">
        <v>45672</v>
      </c>
      <c r="G1528" s="720">
        <v>0.7270833333333333</v>
      </c>
      <c r="H1528" s="725">
        <v>45675</v>
      </c>
      <c r="I1528" s="720">
        <v>0.68888888888888899</v>
      </c>
      <c r="J1528" s="728" t="s">
        <v>449</v>
      </c>
      <c r="K1528" s="741">
        <v>29445</v>
      </c>
      <c r="L1528" s="775" t="s">
        <v>1282</v>
      </c>
      <c r="M1528" s="741">
        <v>44107</v>
      </c>
      <c r="N1528" s="775" t="s">
        <v>1283</v>
      </c>
      <c r="O1528" s="930">
        <v>41465</v>
      </c>
      <c r="P1528" s="892" t="s">
        <v>5397</v>
      </c>
      <c r="R1528" s="1424"/>
      <c r="S1528" s="1425"/>
      <c r="T1528" s="1426"/>
      <c r="U1528" s="551"/>
      <c r="W1528" s="599"/>
      <c r="Y1528" s="531"/>
    </row>
    <row r="1529" spans="1:25" ht="18.75" customHeight="1" x14ac:dyDescent="0.25">
      <c r="A1529" s="735">
        <v>5811</v>
      </c>
      <c r="B1529" s="775"/>
      <c r="C1529" s="735" t="s">
        <v>8311</v>
      </c>
      <c r="D1529" s="735" t="s">
        <v>292</v>
      </c>
      <c r="E1529" s="1156" t="s">
        <v>7085</v>
      </c>
      <c r="F1529" s="747">
        <v>45632</v>
      </c>
      <c r="G1529" s="748">
        <v>0.73263888888888884</v>
      </c>
      <c r="H1529" s="747">
        <v>45637</v>
      </c>
      <c r="I1529" s="748">
        <v>0.73263888888888884</v>
      </c>
      <c r="J1529" s="749" t="s">
        <v>336</v>
      </c>
      <c r="K1529" s="741">
        <v>29445</v>
      </c>
      <c r="L1529" s="775" t="s">
        <v>1282</v>
      </c>
      <c r="M1529" s="741">
        <v>44107</v>
      </c>
      <c r="N1529" s="775" t="s">
        <v>1283</v>
      </c>
      <c r="O1529" s="930">
        <v>41465</v>
      </c>
      <c r="P1529" s="896" t="s">
        <v>8340</v>
      </c>
      <c r="Q1529" s="1040">
        <v>120</v>
      </c>
      <c r="R1529" s="1436"/>
      <c r="S1529" s="1429" t="s">
        <v>8339</v>
      </c>
      <c r="T1529" s="658"/>
      <c r="U1529" s="649"/>
      <c r="V1529" s="637"/>
      <c r="W1529" s="594"/>
      <c r="Y1529" s="531"/>
    </row>
    <row r="1530" spans="1:25" ht="18.75" customHeight="1" x14ac:dyDescent="0.25">
      <c r="A1530" s="1267">
        <v>5403</v>
      </c>
      <c r="B1530" s="735"/>
      <c r="C1530" s="735" t="s">
        <v>7296</v>
      </c>
      <c r="D1530" s="4" t="s">
        <v>193</v>
      </c>
      <c r="E1530" s="1156" t="s">
        <v>364</v>
      </c>
      <c r="F1530" s="725">
        <v>45562</v>
      </c>
      <c r="G1530" s="720">
        <v>0.39374999999999999</v>
      </c>
      <c r="H1530" s="725">
        <v>45565</v>
      </c>
      <c r="I1530" s="720">
        <v>0.5625</v>
      </c>
      <c r="J1530" s="713" t="s">
        <v>449</v>
      </c>
      <c r="K1530" s="1202">
        <v>35159</v>
      </c>
      <c r="L1530" s="20">
        <v>12823737</v>
      </c>
      <c r="M1530" s="1202">
        <v>45474</v>
      </c>
      <c r="N1530" s="1204" t="s">
        <v>7297</v>
      </c>
      <c r="O1530" s="1205">
        <v>44548</v>
      </c>
      <c r="P1530" s="1026"/>
      <c r="Q1530" s="1009"/>
      <c r="R1530" s="1027"/>
      <c r="S1530" s="1009"/>
      <c r="T1530" s="569"/>
      <c r="U1530" s="1206" t="s">
        <v>7298</v>
      </c>
      <c r="V1530" s="544"/>
      <c r="W1530" s="544"/>
      <c r="Y1530" s="531"/>
    </row>
    <row r="1531" spans="1:25" ht="18.75" customHeight="1" x14ac:dyDescent="0.25">
      <c r="A1531" s="186">
        <v>4633</v>
      </c>
      <c r="B1531" s="186">
        <v>54245998</v>
      </c>
      <c r="C1531" s="186" t="s">
        <v>6089</v>
      </c>
      <c r="D1531" s="186" t="s">
        <v>35</v>
      </c>
      <c r="E1531" s="1156" t="s">
        <v>178</v>
      </c>
      <c r="F1531" s="710">
        <v>45401</v>
      </c>
      <c r="G1531" s="711">
        <v>0.56597222222222221</v>
      </c>
      <c r="H1531" s="710">
        <v>45419</v>
      </c>
      <c r="I1531" s="711">
        <v>0.56597222222222221</v>
      </c>
      <c r="J1531" s="713" t="s">
        <v>6247</v>
      </c>
      <c r="K1531" s="710">
        <v>33300</v>
      </c>
      <c r="L1531" s="734" t="s">
        <v>6090</v>
      </c>
      <c r="M1531" s="21">
        <v>44540</v>
      </c>
      <c r="N1531" s="734" t="s">
        <v>6091</v>
      </c>
      <c r="O1531" s="920">
        <v>42093</v>
      </c>
      <c r="P1531" s="898"/>
      <c r="Q1531" s="1022"/>
      <c r="R1531" s="1023"/>
      <c r="S1531" s="1022"/>
      <c r="T1531" s="624"/>
      <c r="U1531" s="545" t="s">
        <v>100</v>
      </c>
      <c r="V1531" s="544"/>
      <c r="Y1531" s="531"/>
    </row>
    <row r="1532" spans="1:25" s="546" customFormat="1" ht="18.75" customHeight="1" x14ac:dyDescent="0.25">
      <c r="A1532" s="1245">
        <v>6249</v>
      </c>
      <c r="B1532" s="20"/>
      <c r="C1532" s="20" t="s">
        <v>6809</v>
      </c>
      <c r="D1532" s="20" t="s">
        <v>35</v>
      </c>
      <c r="E1532" s="1156" t="s">
        <v>261</v>
      </c>
      <c r="F1532" s="21">
        <v>45466</v>
      </c>
      <c r="G1532" s="722">
        <v>0.77083333333333337</v>
      </c>
      <c r="H1532" s="21">
        <v>45469</v>
      </c>
      <c r="I1532" s="722">
        <v>0.75</v>
      </c>
      <c r="J1532" s="726" t="s">
        <v>6807</v>
      </c>
      <c r="K1532" s="21">
        <v>31066</v>
      </c>
      <c r="L1532" s="721" t="s">
        <v>6810</v>
      </c>
      <c r="M1532" s="708">
        <v>42496</v>
      </c>
      <c r="N1532" s="21" t="s">
        <v>6811</v>
      </c>
      <c r="O1532" s="208">
        <v>37947</v>
      </c>
      <c r="P1532" s="1026"/>
      <c r="Q1532" s="1026"/>
      <c r="R1532" s="1027"/>
      <c r="S1532" s="1026"/>
      <c r="T1532" s="569"/>
      <c r="U1532" s="558" t="s">
        <v>6812</v>
      </c>
      <c r="V1532" s="544"/>
      <c r="W1532" s="128"/>
    </row>
    <row r="1533" spans="1:25" ht="25.5" hidden="1" customHeight="1" x14ac:dyDescent="0.25">
      <c r="A1533" s="18">
        <v>810</v>
      </c>
      <c r="B1533" s="4">
        <v>56255139</v>
      </c>
      <c r="C1533" s="4" t="s">
        <v>3540</v>
      </c>
      <c r="D1533" s="4" t="s">
        <v>412</v>
      </c>
      <c r="E1533" s="1156" t="s">
        <v>60</v>
      </c>
      <c r="F1533" s="725">
        <v>44666</v>
      </c>
      <c r="G1533" s="744">
        <v>0.66666666666666663</v>
      </c>
      <c r="H1533" s="725">
        <v>44669</v>
      </c>
      <c r="I1533" s="744">
        <v>0.67361111111111116</v>
      </c>
      <c r="J1533" s="730"/>
      <c r="K1533" s="744"/>
      <c r="L1533" s="4"/>
      <c r="N1533" s="934"/>
      <c r="O1533" s="920"/>
      <c r="P1533" s="1122"/>
      <c r="Q1533" s="908"/>
      <c r="R1533" s="1073"/>
      <c r="S1533" s="908"/>
      <c r="T1533" s="550"/>
      <c r="V1533" s="550" t="s">
        <v>3541</v>
      </c>
      <c r="Y1533" s="531"/>
    </row>
    <row r="1534" spans="1:25" ht="18.75" customHeight="1" x14ac:dyDescent="0.25">
      <c r="A1534" s="186">
        <v>1237</v>
      </c>
      <c r="B1534" s="186">
        <v>56262119</v>
      </c>
      <c r="C1534" s="186" t="s">
        <v>2972</v>
      </c>
      <c r="D1534" s="186" t="s">
        <v>94</v>
      </c>
      <c r="E1534" s="1156" t="s">
        <v>60</v>
      </c>
      <c r="F1534" s="710">
        <v>44783</v>
      </c>
      <c r="G1534" s="711">
        <v>0.70833333333333337</v>
      </c>
      <c r="H1534" s="710">
        <v>44800</v>
      </c>
      <c r="I1534" s="711">
        <v>0.41666666666666669</v>
      </c>
      <c r="J1534" s="728" t="s">
        <v>2973</v>
      </c>
      <c r="K1534" s="720"/>
      <c r="L1534" s="186">
        <v>6864309</v>
      </c>
      <c r="M1534" s="710">
        <v>41925</v>
      </c>
      <c r="N1534" s="734" t="s">
        <v>2974</v>
      </c>
      <c r="O1534" s="920">
        <v>41711</v>
      </c>
      <c r="P1534" s="892">
        <v>2200</v>
      </c>
      <c r="Q1534" s="884"/>
      <c r="R1534" s="1008">
        <f>130*17</f>
        <v>2210</v>
      </c>
      <c r="S1534" s="884"/>
      <c r="T1534" s="527" t="s">
        <v>2975</v>
      </c>
      <c r="V1534" s="527"/>
      <c r="Y1534" s="531"/>
    </row>
    <row r="1535" spans="1:25" ht="36.75" customHeight="1" x14ac:dyDescent="0.25">
      <c r="A1535" s="186">
        <v>3069</v>
      </c>
      <c r="B1535" s="18"/>
      <c r="C1535" s="18" t="s">
        <v>374</v>
      </c>
      <c r="D1535" s="18" t="s">
        <v>235</v>
      </c>
      <c r="E1535" s="1156" t="s">
        <v>370</v>
      </c>
      <c r="F1535" s="718">
        <v>45132</v>
      </c>
      <c r="G1535" s="719">
        <v>0.41666666666666669</v>
      </c>
      <c r="H1535" s="718">
        <v>45153</v>
      </c>
      <c r="I1535" s="719">
        <v>0.33333333333333331</v>
      </c>
      <c r="J1535" s="739" t="s">
        <v>49</v>
      </c>
      <c r="K1535" s="937">
        <v>35253</v>
      </c>
      <c r="L1535" s="928" t="s">
        <v>375</v>
      </c>
      <c r="N1535" s="718" t="s">
        <v>376</v>
      </c>
      <c r="O1535" s="945" t="s">
        <v>377</v>
      </c>
      <c r="P1535" s="892">
        <v>3100</v>
      </c>
      <c r="Q1535" s="906"/>
      <c r="R1535" s="1032"/>
      <c r="S1535" s="884"/>
      <c r="T1535" s="527"/>
      <c r="U1535" s="545" t="s">
        <v>378</v>
      </c>
      <c r="V1535" s="554"/>
      <c r="Y1535" s="531"/>
    </row>
    <row r="1536" spans="1:25" ht="30" hidden="1" customHeight="1" x14ac:dyDescent="0.25">
      <c r="A1536" s="186">
        <v>1634</v>
      </c>
      <c r="B1536" s="186"/>
      <c r="C1536" s="186" t="s">
        <v>2434</v>
      </c>
      <c r="D1536" s="186" t="s">
        <v>35</v>
      </c>
      <c r="E1536" s="1156" t="s">
        <v>261</v>
      </c>
      <c r="F1536" s="710">
        <v>44911</v>
      </c>
      <c r="G1536" s="711">
        <v>0.41666666666666669</v>
      </c>
      <c r="H1536" s="710">
        <v>44914</v>
      </c>
      <c r="I1536" s="711">
        <v>0.41666666666666669</v>
      </c>
      <c r="J1536" s="728" t="s">
        <v>1902</v>
      </c>
      <c r="K1536" s="710">
        <v>28740</v>
      </c>
      <c r="L1536" s="936">
        <v>6798713</v>
      </c>
      <c r="M1536" s="21">
        <v>43530</v>
      </c>
      <c r="N1536" s="934">
        <v>1378545192</v>
      </c>
      <c r="O1536" s="920">
        <v>43173</v>
      </c>
      <c r="P1536" s="892">
        <v>240</v>
      </c>
      <c r="Q1536" s="196"/>
      <c r="R1536" s="1017"/>
      <c r="S1536" s="196">
        <v>0</v>
      </c>
      <c r="T1536" s="533">
        <v>76201</v>
      </c>
      <c r="U1536" s="545" t="s">
        <v>2435</v>
      </c>
      <c r="V1536" s="544"/>
      <c r="Y1536" s="531"/>
    </row>
    <row r="1537" spans="1:25" ht="60" customHeight="1" x14ac:dyDescent="0.25">
      <c r="A1537" s="186">
        <v>3937</v>
      </c>
      <c r="B1537" s="186">
        <v>97081819</v>
      </c>
      <c r="C1537" s="186" t="s">
        <v>4997</v>
      </c>
      <c r="D1537" s="186" t="s">
        <v>35</v>
      </c>
      <c r="E1537" s="1156" t="s">
        <v>4998</v>
      </c>
      <c r="F1537" s="710">
        <v>45288</v>
      </c>
      <c r="G1537" s="711">
        <v>0.50416666666666665</v>
      </c>
      <c r="H1537" s="710">
        <v>45296</v>
      </c>
      <c r="I1537" s="711">
        <v>0.50416666666666665</v>
      </c>
      <c r="J1537" s="728" t="s">
        <v>113</v>
      </c>
      <c r="K1537" s="710">
        <v>26572</v>
      </c>
      <c r="L1537" s="734" t="s">
        <v>4999</v>
      </c>
      <c r="M1537" s="21">
        <v>44446</v>
      </c>
      <c r="N1537" s="934" t="s">
        <v>5000</v>
      </c>
      <c r="O1537" s="920">
        <v>44918</v>
      </c>
      <c r="P1537" s="892" t="s">
        <v>5001</v>
      </c>
      <c r="Q1537" s="196"/>
      <c r="R1537" s="1002"/>
      <c r="S1537" s="196"/>
      <c r="T1537" s="533"/>
      <c r="U1537" s="617" t="s">
        <v>5002</v>
      </c>
      <c r="V1537" s="544"/>
      <c r="Y1537" s="531"/>
    </row>
    <row r="1538" spans="1:25" ht="18.75" customHeight="1" x14ac:dyDescent="0.25">
      <c r="A1538" s="735">
        <v>2409</v>
      </c>
      <c r="B1538" s="786" t="s">
        <v>1306</v>
      </c>
      <c r="C1538" s="735" t="s">
        <v>1307</v>
      </c>
      <c r="D1538" s="735" t="s">
        <v>193</v>
      </c>
      <c r="E1538" s="1156" t="s">
        <v>199</v>
      </c>
      <c r="F1538" s="741">
        <v>45058</v>
      </c>
      <c r="G1538" s="740">
        <v>0.45833333333333331</v>
      </c>
      <c r="H1538" s="741">
        <v>45060</v>
      </c>
      <c r="I1538" s="740">
        <v>0.45833333333333331</v>
      </c>
      <c r="J1538" s="732" t="s">
        <v>1308</v>
      </c>
      <c r="K1538" s="741">
        <v>35076</v>
      </c>
      <c r="L1538" s="929" t="s">
        <v>1122</v>
      </c>
      <c r="M1538" s="741">
        <v>41892</v>
      </c>
      <c r="N1538" s="933" t="s">
        <v>1123</v>
      </c>
      <c r="O1538" s="930">
        <v>42173</v>
      </c>
      <c r="P1538" s="902" t="s">
        <v>1310</v>
      </c>
      <c r="Q1538" s="890"/>
      <c r="R1538" s="1057"/>
      <c r="S1538" s="890"/>
      <c r="T1538" s="584" t="s">
        <v>1309</v>
      </c>
      <c r="U1538" s="593" t="s">
        <v>1311</v>
      </c>
      <c r="V1538" s="592"/>
      <c r="W1538" s="594"/>
      <c r="Y1538" s="531"/>
    </row>
    <row r="1539" spans="1:25" ht="43.5" customHeight="1" x14ac:dyDescent="0.25">
      <c r="A1539" s="735">
        <v>2447</v>
      </c>
      <c r="B1539" s="786" t="s">
        <v>1306</v>
      </c>
      <c r="C1539" s="735" t="s">
        <v>1307</v>
      </c>
      <c r="D1539" s="735" t="s">
        <v>193</v>
      </c>
      <c r="E1539" s="1156" t="s">
        <v>199</v>
      </c>
      <c r="F1539" s="741">
        <v>45056</v>
      </c>
      <c r="G1539" s="740">
        <v>0.45833333333333331</v>
      </c>
      <c r="H1539" s="741">
        <v>45058</v>
      </c>
      <c r="I1539" s="740">
        <v>0.45833333333333331</v>
      </c>
      <c r="J1539" s="732" t="s">
        <v>330</v>
      </c>
      <c r="K1539" s="741">
        <v>35076</v>
      </c>
      <c r="L1539" s="929" t="s">
        <v>1122</v>
      </c>
      <c r="M1539" s="741">
        <v>41892</v>
      </c>
      <c r="N1539" s="933" t="s">
        <v>1123</v>
      </c>
      <c r="O1539" s="930">
        <v>42173</v>
      </c>
      <c r="P1539" s="902">
        <v>160</v>
      </c>
      <c r="Q1539" s="890"/>
      <c r="R1539" s="1057"/>
      <c r="S1539" s="890"/>
      <c r="T1539" s="584" t="s">
        <v>1309</v>
      </c>
      <c r="U1539" s="593"/>
      <c r="V1539" s="592" t="s">
        <v>788</v>
      </c>
      <c r="W1539" s="594"/>
      <c r="Y1539" s="531"/>
    </row>
    <row r="1540" spans="1:25" ht="24" customHeight="1" x14ac:dyDescent="0.25">
      <c r="A1540" s="727" t="s">
        <v>5857</v>
      </c>
      <c r="B1540" s="20">
        <v>22096786</v>
      </c>
      <c r="C1540" s="20" t="s">
        <v>6989</v>
      </c>
      <c r="D1540" s="20" t="s">
        <v>4053</v>
      </c>
      <c r="E1540" s="1156" t="s">
        <v>7130</v>
      </c>
      <c r="F1540" s="21">
        <v>45496</v>
      </c>
      <c r="G1540" s="722">
        <v>0.76041666666666663</v>
      </c>
      <c r="H1540" s="21">
        <v>45497</v>
      </c>
      <c r="I1540" s="722">
        <v>0.52083333333333337</v>
      </c>
      <c r="J1540" s="730" t="s">
        <v>797</v>
      </c>
      <c r="K1540" s="21">
        <v>31396</v>
      </c>
      <c r="L1540" s="721" t="s">
        <v>6990</v>
      </c>
      <c r="M1540" s="708">
        <v>38378</v>
      </c>
      <c r="N1540" s="21" t="s">
        <v>6991</v>
      </c>
      <c r="O1540" s="208">
        <v>44299</v>
      </c>
      <c r="P1540" s="1019"/>
      <c r="Q1540" s="884" t="s">
        <v>7131</v>
      </c>
      <c r="R1540" s="1002"/>
      <c r="S1540" s="907"/>
      <c r="T1540" s="533"/>
      <c r="U1540" s="551"/>
      <c r="V1540" s="544"/>
      <c r="W1540" s="128"/>
    </row>
    <row r="1541" spans="1:25" ht="18.75" customHeight="1" x14ac:dyDescent="0.25">
      <c r="A1541" s="1228">
        <v>4845</v>
      </c>
      <c r="B1541" s="20">
        <v>22096786</v>
      </c>
      <c r="C1541" s="20" t="s">
        <v>6989</v>
      </c>
      <c r="D1541" s="20" t="s">
        <v>137</v>
      </c>
      <c r="E1541" s="1156" t="s">
        <v>138</v>
      </c>
      <c r="F1541" s="21">
        <v>45483</v>
      </c>
      <c r="G1541" s="722">
        <v>0.5</v>
      </c>
      <c r="H1541" s="21">
        <v>45496</v>
      </c>
      <c r="I1541" s="722">
        <v>0.77083333333333337</v>
      </c>
      <c r="J1541" s="730" t="s">
        <v>4534</v>
      </c>
      <c r="K1541" s="21">
        <v>31396</v>
      </c>
      <c r="L1541" s="721" t="s">
        <v>6990</v>
      </c>
      <c r="M1541" s="708">
        <v>38378</v>
      </c>
      <c r="N1541" s="21" t="s">
        <v>6991</v>
      </c>
      <c r="O1541" s="208">
        <v>44299</v>
      </c>
      <c r="P1541" s="1019" t="s">
        <v>7141</v>
      </c>
      <c r="Q1541" s="196"/>
      <c r="R1541" s="1020"/>
      <c r="S1541" s="1015"/>
      <c r="T1541" s="544"/>
      <c r="U1541" s="558" t="s">
        <v>6992</v>
      </c>
      <c r="V1541" s="543"/>
      <c r="W1541" s="128"/>
      <c r="Y1541" s="531"/>
    </row>
    <row r="1542" spans="1:25" ht="18.75" hidden="1" customHeight="1" x14ac:dyDescent="0.25">
      <c r="A1542" s="18">
        <v>589</v>
      </c>
      <c r="B1542" s="4"/>
      <c r="C1542" s="4" t="s">
        <v>3620</v>
      </c>
      <c r="D1542" s="4" t="s">
        <v>22</v>
      </c>
      <c r="E1542" s="1156" t="s">
        <v>23</v>
      </c>
      <c r="F1542" s="725">
        <v>44593</v>
      </c>
      <c r="G1542" s="744">
        <v>0.8125</v>
      </c>
      <c r="H1542" s="725">
        <v>44597</v>
      </c>
      <c r="I1542" s="744">
        <v>0.8125</v>
      </c>
      <c r="J1542" s="730"/>
      <c r="K1542" s="744"/>
      <c r="L1542" s="4"/>
      <c r="N1542" s="934"/>
      <c r="O1542" s="920"/>
      <c r="P1542" s="1107"/>
      <c r="Q1542" s="908"/>
      <c r="R1542" s="1073"/>
      <c r="S1542" s="908"/>
      <c r="T1542" s="550"/>
      <c r="V1542" s="550" t="s">
        <v>3597</v>
      </c>
      <c r="Y1542" s="531"/>
    </row>
    <row r="1543" spans="1:25" ht="45" customHeight="1" x14ac:dyDescent="0.25">
      <c r="A1543" s="186">
        <v>1149</v>
      </c>
      <c r="B1543" s="18"/>
      <c r="C1543" s="18" t="s">
        <v>3181</v>
      </c>
      <c r="D1543" s="18" t="s">
        <v>94</v>
      </c>
      <c r="E1543" s="1156" t="s">
        <v>60</v>
      </c>
      <c r="F1543" s="718">
        <v>44747</v>
      </c>
      <c r="G1543" s="719">
        <v>0.625</v>
      </c>
      <c r="H1543" s="718">
        <v>44755</v>
      </c>
      <c r="I1543" s="719">
        <v>0.4375</v>
      </c>
      <c r="J1543" s="737" t="s">
        <v>2250</v>
      </c>
      <c r="K1543" s="720"/>
      <c r="L1543" s="18">
        <v>6955552</v>
      </c>
      <c r="M1543" s="718"/>
      <c r="N1543" s="928" t="s">
        <v>3182</v>
      </c>
      <c r="O1543" s="927">
        <v>41535</v>
      </c>
      <c r="P1543" s="892">
        <f>1530-(350+500)</f>
        <v>680</v>
      </c>
      <c r="Q1543" s="884" t="s">
        <v>3184</v>
      </c>
      <c r="R1543" s="1008">
        <f>90*8</f>
        <v>720</v>
      </c>
      <c r="S1543" s="884"/>
      <c r="T1543" s="527" t="s">
        <v>3183</v>
      </c>
      <c r="U1543" s="545" t="s">
        <v>3185</v>
      </c>
      <c r="V1543" s="554"/>
      <c r="Y1543" s="531"/>
    </row>
    <row r="1544" spans="1:25" ht="18.75" customHeight="1" x14ac:dyDescent="0.25">
      <c r="A1544" s="186">
        <v>1136</v>
      </c>
      <c r="B1544" s="18">
        <v>58437767</v>
      </c>
      <c r="C1544" s="18" t="s">
        <v>3215</v>
      </c>
      <c r="D1544" s="4" t="s">
        <v>1212</v>
      </c>
      <c r="E1544" s="1156" t="s">
        <v>60</v>
      </c>
      <c r="F1544" s="718">
        <v>44738</v>
      </c>
      <c r="G1544" s="719">
        <v>0.625</v>
      </c>
      <c r="H1544" s="718">
        <v>44747</v>
      </c>
      <c r="I1544" s="719">
        <v>0.375</v>
      </c>
      <c r="J1544" s="728" t="s">
        <v>2310</v>
      </c>
      <c r="K1544" s="720"/>
      <c r="L1544" s="18">
        <v>2958693</v>
      </c>
      <c r="M1544" s="718">
        <v>44613</v>
      </c>
      <c r="N1544" s="928" t="s">
        <v>3216</v>
      </c>
      <c r="O1544" s="927">
        <v>44917</v>
      </c>
      <c r="P1544" s="892" t="s">
        <v>3218</v>
      </c>
      <c r="Q1544" s="884"/>
      <c r="R1544" s="1008">
        <f>90*9</f>
        <v>810</v>
      </c>
      <c r="S1544" s="884"/>
      <c r="T1544" s="527" t="s">
        <v>3217</v>
      </c>
      <c r="U1544" s="545" t="s">
        <v>3185</v>
      </c>
      <c r="V1544" s="554"/>
    </row>
    <row r="1545" spans="1:25" ht="18.75" customHeight="1" x14ac:dyDescent="0.25">
      <c r="A1545" s="186">
        <v>1127</v>
      </c>
      <c r="B1545" s="18"/>
      <c r="C1545" s="18" t="s">
        <v>3215</v>
      </c>
      <c r="D1545" s="4" t="s">
        <v>22</v>
      </c>
      <c r="E1545" s="1156" t="s">
        <v>23</v>
      </c>
      <c r="F1545" s="718">
        <v>44734</v>
      </c>
      <c r="G1545" s="719">
        <v>0.5</v>
      </c>
      <c r="H1545" s="718">
        <v>44738</v>
      </c>
      <c r="I1545" s="719">
        <v>0.625</v>
      </c>
      <c r="J1545" s="728" t="s">
        <v>2186</v>
      </c>
      <c r="K1545" s="720"/>
      <c r="L1545" s="18">
        <v>2958693</v>
      </c>
      <c r="M1545" s="718">
        <v>44613</v>
      </c>
      <c r="N1545" s="928" t="s">
        <v>3216</v>
      </c>
      <c r="O1545" s="927">
        <v>44917</v>
      </c>
      <c r="P1545" s="1019">
        <v>800</v>
      </c>
      <c r="Q1545" s="196"/>
      <c r="R1545" s="1008">
        <f>9*90</f>
        <v>810</v>
      </c>
      <c r="S1545" s="884"/>
      <c r="T1545" s="527" t="s">
        <v>3281</v>
      </c>
      <c r="V1545" s="554"/>
    </row>
    <row r="1546" spans="1:25" ht="26.25" customHeight="1" x14ac:dyDescent="0.25">
      <c r="A1546" s="4">
        <v>1073</v>
      </c>
      <c r="B1546" s="186"/>
      <c r="C1546" s="186" t="s">
        <v>3215</v>
      </c>
      <c r="D1546" s="4" t="s">
        <v>193</v>
      </c>
      <c r="E1546" s="1156" t="s">
        <v>23</v>
      </c>
      <c r="F1546" s="710">
        <v>44729</v>
      </c>
      <c r="G1546" s="711">
        <v>0.5</v>
      </c>
      <c r="H1546" s="710">
        <v>44734</v>
      </c>
      <c r="I1546" s="711">
        <v>0.5</v>
      </c>
      <c r="J1546" s="728" t="s">
        <v>1949</v>
      </c>
      <c r="K1546" s="720"/>
      <c r="L1546" s="186">
        <v>2958693</v>
      </c>
      <c r="M1546" s="710">
        <v>44613</v>
      </c>
      <c r="N1546" s="734" t="s">
        <v>3311</v>
      </c>
      <c r="O1546" s="920">
        <v>32499</v>
      </c>
      <c r="P1546" s="892"/>
      <c r="Q1546" s="884"/>
      <c r="R1546" s="1008"/>
      <c r="S1546" s="884"/>
      <c r="T1546" s="527" t="s">
        <v>3312</v>
      </c>
      <c r="V1546" s="527"/>
      <c r="W1546" s="599"/>
      <c r="Y1546" s="531"/>
    </row>
    <row r="1547" spans="1:25" ht="18.75" customHeight="1" x14ac:dyDescent="0.25">
      <c r="A1547" s="4">
        <v>1029</v>
      </c>
      <c r="B1547" s="799">
        <v>56959149</v>
      </c>
      <c r="C1547" s="799" t="s">
        <v>3215</v>
      </c>
      <c r="D1547" s="799" t="s">
        <v>59</v>
      </c>
      <c r="E1547" s="1156" t="s">
        <v>131</v>
      </c>
      <c r="F1547" s="807">
        <v>44715</v>
      </c>
      <c r="G1547" s="806">
        <v>0.58333333333333337</v>
      </c>
      <c r="H1547" s="807">
        <v>44724</v>
      </c>
      <c r="I1547" s="806">
        <v>0.5</v>
      </c>
      <c r="J1547" s="737" t="s">
        <v>2310</v>
      </c>
      <c r="K1547" s="720"/>
      <c r="L1547" s="799">
        <v>2958693</v>
      </c>
      <c r="M1547" s="807">
        <v>44613</v>
      </c>
      <c r="N1547" s="957" t="s">
        <v>3371</v>
      </c>
      <c r="O1547" s="958">
        <v>32499</v>
      </c>
      <c r="P1547" s="898"/>
      <c r="Q1547" s="1050"/>
      <c r="R1547" s="1051"/>
      <c r="S1547" s="1003"/>
      <c r="T1547" s="565"/>
      <c r="V1547" s="668"/>
      <c r="Y1547" s="531"/>
    </row>
    <row r="1548" spans="1:25" ht="18.75" customHeight="1" x14ac:dyDescent="0.25">
      <c r="A1548" s="20">
        <v>5614</v>
      </c>
      <c r="B1548" s="20"/>
      <c r="C1548" s="20" t="s">
        <v>7596</v>
      </c>
      <c r="D1548" s="20" t="s">
        <v>292</v>
      </c>
      <c r="E1548" s="1156" t="s">
        <v>293</v>
      </c>
      <c r="F1548" s="21">
        <v>45596</v>
      </c>
      <c r="G1548" s="729">
        <v>0.6875</v>
      </c>
      <c r="H1548" s="21">
        <v>45602</v>
      </c>
      <c r="I1548" s="722">
        <v>0.64583333333333337</v>
      </c>
      <c r="J1548" s="726" t="s">
        <v>934</v>
      </c>
      <c r="K1548" s="21">
        <v>37082</v>
      </c>
      <c r="L1548" s="721" t="s">
        <v>7597</v>
      </c>
      <c r="M1548" s="708">
        <v>43565</v>
      </c>
      <c r="N1548" s="21" t="s">
        <v>7598</v>
      </c>
      <c r="O1548" s="208">
        <v>44847</v>
      </c>
      <c r="P1548" s="1026"/>
      <c r="Q1548" s="1009"/>
      <c r="R1548" s="1027"/>
      <c r="S1548" s="1009"/>
      <c r="T1548" s="569"/>
      <c r="U1548" s="558" t="s">
        <v>7599</v>
      </c>
      <c r="V1548" s="544"/>
      <c r="W1548" s="128"/>
      <c r="Y1548" s="531"/>
    </row>
    <row r="1549" spans="1:25" ht="18.75" customHeight="1" x14ac:dyDescent="0.25">
      <c r="A1549" s="20">
        <v>5609</v>
      </c>
      <c r="B1549" s="20"/>
      <c r="C1549" s="20" t="s">
        <v>7596</v>
      </c>
      <c r="D1549" s="20" t="s">
        <v>35</v>
      </c>
      <c r="E1549" s="1156" t="s">
        <v>178</v>
      </c>
      <c r="F1549" s="21">
        <v>45595</v>
      </c>
      <c r="G1549" s="729">
        <v>0.58333333333333337</v>
      </c>
      <c r="H1549" s="21">
        <v>45595</v>
      </c>
      <c r="I1549" s="722">
        <v>0.6875</v>
      </c>
      <c r="J1549" s="726" t="s">
        <v>992</v>
      </c>
      <c r="K1549" s="21">
        <v>37082</v>
      </c>
      <c r="L1549" s="721" t="s">
        <v>7597</v>
      </c>
      <c r="M1549" s="708">
        <v>43565</v>
      </c>
      <c r="N1549" s="21" t="s">
        <v>7598</v>
      </c>
      <c r="O1549" s="208">
        <v>44847</v>
      </c>
      <c r="P1549" s="1026"/>
      <c r="Q1549" s="1009"/>
      <c r="R1549" s="1027"/>
      <c r="S1549" s="1009"/>
      <c r="T1549" s="569"/>
      <c r="U1549" s="558" t="s">
        <v>7599</v>
      </c>
      <c r="V1549" s="544"/>
      <c r="W1549" s="128"/>
      <c r="Y1549" s="531"/>
    </row>
    <row r="1550" spans="1:25" ht="18.75" customHeight="1" x14ac:dyDescent="0.25">
      <c r="A1550" s="20">
        <v>5875</v>
      </c>
      <c r="B1550" s="20"/>
      <c r="C1550" s="20" t="s">
        <v>6109</v>
      </c>
      <c r="D1550" s="20" t="s">
        <v>412</v>
      </c>
      <c r="E1550" s="1156" t="s">
        <v>131</v>
      </c>
      <c r="F1550" s="21">
        <v>45432</v>
      </c>
      <c r="G1550" s="722">
        <v>0.66666666666666663</v>
      </c>
      <c r="H1550" s="21">
        <v>45435</v>
      </c>
      <c r="I1550" s="722">
        <v>0.66666666666666663</v>
      </c>
      <c r="J1550" s="726" t="s">
        <v>85</v>
      </c>
      <c r="K1550" s="21">
        <v>27702</v>
      </c>
      <c r="L1550" s="721" t="s">
        <v>6110</v>
      </c>
      <c r="M1550" s="708">
        <v>38964</v>
      </c>
      <c r="N1550" s="21" t="s">
        <v>6111</v>
      </c>
      <c r="O1550" s="208">
        <v>36374</v>
      </c>
      <c r="P1550" s="1026"/>
      <c r="Q1550" s="1009"/>
      <c r="R1550" s="1027"/>
      <c r="S1550" s="1026"/>
      <c r="T1550" s="569"/>
      <c r="U1550" s="558" t="s">
        <v>6112</v>
      </c>
      <c r="V1550" s="544"/>
      <c r="W1550" s="128"/>
      <c r="Y1550" s="531"/>
    </row>
    <row r="1551" spans="1:25" ht="18.75" customHeight="1" x14ac:dyDescent="0.25">
      <c r="A1551" s="20">
        <v>4640</v>
      </c>
      <c r="B1551" s="20"/>
      <c r="C1551" s="20" t="s">
        <v>6109</v>
      </c>
      <c r="D1551" s="20" t="s">
        <v>412</v>
      </c>
      <c r="E1551" s="1156" t="s">
        <v>131</v>
      </c>
      <c r="F1551" s="21">
        <v>45402</v>
      </c>
      <c r="G1551" s="722">
        <v>0.625</v>
      </c>
      <c r="H1551" s="21">
        <v>45432</v>
      </c>
      <c r="I1551" s="722">
        <v>0.66666666666666663</v>
      </c>
      <c r="J1551" s="726" t="s">
        <v>6448</v>
      </c>
      <c r="K1551" s="21">
        <v>27702</v>
      </c>
      <c r="L1551" s="721" t="s">
        <v>6110</v>
      </c>
      <c r="M1551" s="708">
        <v>38964</v>
      </c>
      <c r="N1551" s="21" t="s">
        <v>6111</v>
      </c>
      <c r="O1551" s="208">
        <v>36374</v>
      </c>
      <c r="P1551" s="1026"/>
      <c r="Q1551" s="1009"/>
      <c r="R1551" s="1027"/>
      <c r="S1551" s="1026"/>
      <c r="T1551" s="569"/>
      <c r="U1551" s="558" t="s">
        <v>6112</v>
      </c>
      <c r="V1551" s="544"/>
      <c r="W1551" s="128"/>
    </row>
    <row r="1552" spans="1:25" ht="18.75" customHeight="1" x14ac:dyDescent="0.25">
      <c r="A1552" s="186">
        <v>1148</v>
      </c>
      <c r="B1552" s="18"/>
      <c r="C1552" s="18" t="s">
        <v>3162</v>
      </c>
      <c r="D1552" s="18" t="s">
        <v>764</v>
      </c>
      <c r="E1552" s="1156" t="s">
        <v>184</v>
      </c>
      <c r="F1552" s="718">
        <v>44744</v>
      </c>
      <c r="G1552" s="719">
        <v>0.875</v>
      </c>
      <c r="H1552" s="718">
        <v>44759</v>
      </c>
      <c r="I1552" s="719">
        <v>0.52083333333333337</v>
      </c>
      <c r="J1552" s="737" t="s">
        <v>2494</v>
      </c>
      <c r="K1552" s="720"/>
      <c r="L1552" s="18">
        <v>6782174</v>
      </c>
      <c r="M1552" s="718">
        <v>38720</v>
      </c>
      <c r="N1552" s="928" t="s">
        <v>3163</v>
      </c>
      <c r="O1552" s="927">
        <v>38953</v>
      </c>
      <c r="P1552" s="892">
        <v>1710</v>
      </c>
      <c r="Q1552" s="906"/>
      <c r="R1552" s="1032">
        <f>115*15</f>
        <v>1725</v>
      </c>
      <c r="S1552" s="884"/>
      <c r="T1552" s="527" t="s">
        <v>3164</v>
      </c>
      <c r="V1552" s="554"/>
      <c r="Y1552" s="531"/>
    </row>
    <row r="1553" spans="1:25" s="546" customFormat="1" ht="18.75" customHeight="1" x14ac:dyDescent="0.25">
      <c r="A1553" s="20">
        <v>5225</v>
      </c>
      <c r="B1553" s="20"/>
      <c r="C1553" s="20" t="s">
        <v>7678</v>
      </c>
      <c r="D1553" s="20" t="s">
        <v>137</v>
      </c>
      <c r="E1553" s="1156" t="s">
        <v>5483</v>
      </c>
      <c r="F1553" s="21">
        <v>45552</v>
      </c>
      <c r="G1553" s="722">
        <v>0.5</v>
      </c>
      <c r="H1553" s="21">
        <v>45556</v>
      </c>
      <c r="I1553" s="722">
        <v>0.69444444444444453</v>
      </c>
      <c r="J1553" s="730" t="s">
        <v>162</v>
      </c>
      <c r="K1553" s="21">
        <v>29867</v>
      </c>
      <c r="L1553" s="721" t="s">
        <v>5030</v>
      </c>
      <c r="M1553" s="708"/>
      <c r="N1553" s="721" t="s">
        <v>5031</v>
      </c>
      <c r="O1553" s="208">
        <v>39674</v>
      </c>
      <c r="P1553" s="1026"/>
      <c r="Q1553" s="1026"/>
      <c r="R1553" s="1027"/>
      <c r="S1553" s="1026"/>
      <c r="T1553" s="569"/>
      <c r="U1553" s="593"/>
      <c r="V1553" s="592"/>
      <c r="W1553" s="594"/>
    </row>
    <row r="1554" spans="1:25" ht="18.75" customHeight="1" x14ac:dyDescent="0.25">
      <c r="A1554" s="4">
        <v>1030</v>
      </c>
      <c r="B1554" s="799"/>
      <c r="C1554" s="799" t="s">
        <v>3295</v>
      </c>
      <c r="D1554" s="4" t="s">
        <v>29</v>
      </c>
      <c r="E1554" s="1156" t="s">
        <v>30</v>
      </c>
      <c r="F1554" s="807">
        <v>44715</v>
      </c>
      <c r="G1554" s="806">
        <v>0.70833333333333337</v>
      </c>
      <c r="H1554" s="807">
        <v>44736</v>
      </c>
      <c r="I1554" s="806">
        <v>0.70833333333333337</v>
      </c>
      <c r="J1554" s="737" t="s">
        <v>2149</v>
      </c>
      <c r="K1554" s="720"/>
      <c r="L1554" s="799">
        <v>2109079664</v>
      </c>
      <c r="M1554" s="807"/>
      <c r="N1554" s="957" t="s">
        <v>3296</v>
      </c>
      <c r="O1554" s="958">
        <v>44405</v>
      </c>
      <c r="P1554" s="898"/>
      <c r="Q1554" s="1003"/>
      <c r="R1554" s="1004"/>
      <c r="S1554" s="1003"/>
      <c r="T1554" s="565"/>
      <c r="V1554" s="668"/>
      <c r="Y1554" s="531"/>
    </row>
    <row r="1555" spans="1:25" ht="18.75" hidden="1" customHeight="1" x14ac:dyDescent="0.25">
      <c r="A1555" s="799">
        <v>707</v>
      </c>
      <c r="B1555" s="799"/>
      <c r="C1555" s="799" t="s">
        <v>3552</v>
      </c>
      <c r="D1555" s="799" t="s">
        <v>22</v>
      </c>
      <c r="E1555" s="1165" t="s">
        <v>30</v>
      </c>
      <c r="F1555" s="807">
        <v>44638</v>
      </c>
      <c r="G1555" s="806">
        <v>0.70138888888888884</v>
      </c>
      <c r="H1555" s="807">
        <v>44650</v>
      </c>
      <c r="I1555" s="806">
        <v>0.875</v>
      </c>
      <c r="J1555" s="730"/>
      <c r="K1555" s="720"/>
      <c r="L1555" s="799"/>
      <c r="M1555" s="725"/>
      <c r="N1555" s="926"/>
      <c r="O1555" s="927"/>
      <c r="P1555" s="1107"/>
      <c r="Q1555" s="915"/>
      <c r="R1555" s="1118"/>
      <c r="S1555" s="915"/>
      <c r="T1555" s="668"/>
      <c r="V1555" s="668" t="s">
        <v>3549</v>
      </c>
      <c r="Y1555" s="531"/>
    </row>
    <row r="1556" spans="1:25" ht="18.75" hidden="1" customHeight="1" x14ac:dyDescent="0.25">
      <c r="A1556" s="801">
        <v>707</v>
      </c>
      <c r="B1556" s="801"/>
      <c r="C1556" s="801" t="s">
        <v>3553</v>
      </c>
      <c r="D1556" s="801" t="s">
        <v>29</v>
      </c>
      <c r="E1556" s="1168" t="s">
        <v>30</v>
      </c>
      <c r="F1556" s="823">
        <v>44638</v>
      </c>
      <c r="G1556" s="824">
        <v>0.6875</v>
      </c>
      <c r="H1556" s="823">
        <v>44650</v>
      </c>
      <c r="I1556" s="824">
        <v>0.875</v>
      </c>
      <c r="J1556" s="730"/>
      <c r="K1556" s="877"/>
      <c r="L1556" s="801"/>
      <c r="N1556" s="969"/>
      <c r="O1556" s="970"/>
      <c r="P1556" s="1122"/>
      <c r="Q1556" s="1125"/>
      <c r="R1556" s="1126"/>
      <c r="S1556" s="1125"/>
      <c r="T1556" s="674"/>
      <c r="V1556" s="674" t="s">
        <v>3492</v>
      </c>
      <c r="Y1556" s="531"/>
    </row>
    <row r="1557" spans="1:25" s="546" customFormat="1" ht="31.5" hidden="1" customHeight="1" x14ac:dyDescent="0.25">
      <c r="A1557" s="18">
        <v>707</v>
      </c>
      <c r="B1557" s="4"/>
      <c r="C1557" s="4" t="s">
        <v>3553</v>
      </c>
      <c r="D1557" s="18" t="s">
        <v>22</v>
      </c>
      <c r="E1557" s="1156" t="s">
        <v>23</v>
      </c>
      <c r="F1557" s="725">
        <v>44633</v>
      </c>
      <c r="G1557" s="744">
        <v>0.47916666666666669</v>
      </c>
      <c r="H1557" s="725">
        <v>44638</v>
      </c>
      <c r="I1557" s="744">
        <v>0.6875</v>
      </c>
      <c r="J1557" s="730"/>
      <c r="K1557" s="744"/>
      <c r="L1557" s="4"/>
      <c r="M1557" s="725"/>
      <c r="N1557" s="934"/>
      <c r="O1557" s="920"/>
      <c r="P1557" s="1122" t="s">
        <v>3566</v>
      </c>
      <c r="Q1557" s="908"/>
      <c r="R1557" s="1073"/>
      <c r="S1557" s="908"/>
      <c r="T1557" s="550"/>
      <c r="U1557" s="545"/>
      <c r="V1557" s="550" t="s">
        <v>3512</v>
      </c>
      <c r="W1557" s="156"/>
    </row>
    <row r="1558" spans="1:25" ht="30" hidden="1" customHeight="1" x14ac:dyDescent="0.25">
      <c r="A1558" s="801">
        <v>707</v>
      </c>
      <c r="B1558" s="801"/>
      <c r="C1558" s="801" t="s">
        <v>3554</v>
      </c>
      <c r="D1558" s="801" t="s">
        <v>29</v>
      </c>
      <c r="E1558" s="1168" t="s">
        <v>30</v>
      </c>
      <c r="F1558" s="823">
        <v>44638</v>
      </c>
      <c r="G1558" s="824">
        <v>0.6875</v>
      </c>
      <c r="H1558" s="823">
        <v>44650</v>
      </c>
      <c r="I1558" s="824">
        <v>0.875</v>
      </c>
      <c r="J1558" s="730"/>
      <c r="K1558" s="769"/>
      <c r="L1558" s="801"/>
      <c r="N1558" s="940"/>
      <c r="O1558" s="938"/>
      <c r="P1558" s="1122"/>
      <c r="Q1558" s="1125"/>
      <c r="R1558" s="1126"/>
      <c r="S1558" s="1125"/>
      <c r="T1558" s="674"/>
      <c r="V1558" s="674" t="s">
        <v>3492</v>
      </c>
      <c r="Y1558" s="531"/>
    </row>
    <row r="1559" spans="1:25" s="546" customFormat="1" ht="18.75" customHeight="1" x14ac:dyDescent="0.25">
      <c r="A1559" s="186">
        <v>2336</v>
      </c>
      <c r="B1559" s="186">
        <v>53566714</v>
      </c>
      <c r="C1559" s="186" t="s">
        <v>1511</v>
      </c>
      <c r="D1559" s="186" t="s">
        <v>29</v>
      </c>
      <c r="E1559" s="1156" t="s">
        <v>205</v>
      </c>
      <c r="F1559" s="725">
        <v>45032</v>
      </c>
      <c r="G1559" s="711">
        <v>0.45833333333333331</v>
      </c>
      <c r="H1559" s="710">
        <v>45041</v>
      </c>
      <c r="I1559" s="711">
        <v>0.41666666666666669</v>
      </c>
      <c r="J1559" s="743" t="s">
        <v>1481</v>
      </c>
      <c r="K1559" s="710">
        <v>27856</v>
      </c>
      <c r="L1559" s="929" t="s">
        <v>1512</v>
      </c>
      <c r="M1559" s="21">
        <v>38834</v>
      </c>
      <c r="N1559" s="934" t="s">
        <v>1513</v>
      </c>
      <c r="O1559" s="920">
        <v>40280</v>
      </c>
      <c r="P1559" s="892">
        <v>750</v>
      </c>
      <c r="Q1559" s="901">
        <v>50</v>
      </c>
      <c r="R1559" s="1002"/>
      <c r="S1559" s="196">
        <v>81780</v>
      </c>
      <c r="T1559" s="544"/>
      <c r="U1559" s="551" t="s">
        <v>1514</v>
      </c>
      <c r="V1559" s="544"/>
      <c r="W1559" s="128"/>
    </row>
    <row r="1560" spans="1:25" ht="30" customHeight="1" x14ac:dyDescent="0.25">
      <c r="A1560" s="186">
        <v>2252</v>
      </c>
      <c r="B1560" s="186"/>
      <c r="C1560" s="186" t="s">
        <v>1511</v>
      </c>
      <c r="D1560" s="186" t="s">
        <v>94</v>
      </c>
      <c r="E1560" s="1156" t="s">
        <v>77</v>
      </c>
      <c r="F1560" s="710">
        <v>45020</v>
      </c>
      <c r="G1560" s="711">
        <v>0.54166666666666663</v>
      </c>
      <c r="H1560" s="710">
        <v>45022</v>
      </c>
      <c r="I1560" s="711">
        <v>0.625</v>
      </c>
      <c r="J1560" s="743" t="s">
        <v>330</v>
      </c>
      <c r="K1560" s="710">
        <v>27856</v>
      </c>
      <c r="L1560" s="929" t="s">
        <v>1512</v>
      </c>
      <c r="M1560" s="21">
        <v>38834</v>
      </c>
      <c r="N1560" s="934" t="s">
        <v>1513</v>
      </c>
      <c r="O1560" s="920">
        <v>40280</v>
      </c>
      <c r="P1560" s="892">
        <v>160</v>
      </c>
      <c r="Q1560" s="196"/>
      <c r="R1560" s="1002"/>
      <c r="S1560" s="196"/>
      <c r="T1560" s="544"/>
      <c r="U1560" s="551" t="s">
        <v>1514</v>
      </c>
      <c r="V1560" s="544"/>
      <c r="W1560" s="128"/>
      <c r="Y1560" s="531"/>
    </row>
    <row r="1561" spans="1:25" ht="18.75" customHeight="1" x14ac:dyDescent="0.25">
      <c r="A1561" s="186">
        <v>1425</v>
      </c>
      <c r="B1561" s="186"/>
      <c r="C1561" s="186" t="s">
        <v>2631</v>
      </c>
      <c r="D1561" s="186" t="s">
        <v>35</v>
      </c>
      <c r="E1561" s="1156" t="s">
        <v>261</v>
      </c>
      <c r="F1561" s="718">
        <v>44862</v>
      </c>
      <c r="G1561" s="719">
        <v>0.625</v>
      </c>
      <c r="H1561" s="718">
        <v>44869</v>
      </c>
      <c r="I1561" s="719">
        <v>0.625</v>
      </c>
      <c r="J1561" s="737" t="s">
        <v>1980</v>
      </c>
      <c r="K1561" s="710">
        <v>27772</v>
      </c>
      <c r="L1561" s="936">
        <v>4191318</v>
      </c>
      <c r="M1561" s="21">
        <v>42699</v>
      </c>
      <c r="N1561" s="926" t="s">
        <v>2632</v>
      </c>
      <c r="O1561" s="927">
        <v>39213</v>
      </c>
      <c r="P1561" s="892">
        <v>620</v>
      </c>
      <c r="Q1561" s="196"/>
      <c r="R1561" s="1002"/>
      <c r="S1561" s="196"/>
      <c r="T1561" s="533"/>
      <c r="U1561" s="564"/>
      <c r="V1561" s="544"/>
      <c r="W1561" s="599"/>
      <c r="Y1561" s="531"/>
    </row>
    <row r="1562" spans="1:25" ht="31.5" customHeight="1" x14ac:dyDescent="0.25">
      <c r="A1562" s="707">
        <v>4041</v>
      </c>
      <c r="B1562" s="707"/>
      <c r="C1562" s="707" t="s">
        <v>4581</v>
      </c>
      <c r="D1562" s="707" t="s">
        <v>412</v>
      </c>
      <c r="E1562" s="1156" t="s">
        <v>184</v>
      </c>
      <c r="F1562" s="747">
        <v>45310</v>
      </c>
      <c r="G1562" s="748">
        <v>0.55208333333333337</v>
      </c>
      <c r="H1562" s="747">
        <v>45314</v>
      </c>
      <c r="I1562" s="748">
        <v>0.55208333333333337</v>
      </c>
      <c r="J1562" s="749" t="s">
        <v>642</v>
      </c>
      <c r="K1562" s="741">
        <v>31861</v>
      </c>
      <c r="L1562" s="775" t="s">
        <v>4579</v>
      </c>
      <c r="M1562" s="741">
        <v>40765</v>
      </c>
      <c r="N1562" s="933" t="s">
        <v>4580</v>
      </c>
      <c r="O1562" s="930">
        <v>43914</v>
      </c>
      <c r="P1562" s="912" t="s">
        <v>5254</v>
      </c>
      <c r="Q1562" s="881"/>
      <c r="R1562" s="1006"/>
      <c r="S1562" s="881"/>
      <c r="T1562" s="541"/>
      <c r="U1562" s="593" t="s">
        <v>1333</v>
      </c>
      <c r="V1562" s="592"/>
      <c r="W1562" s="594"/>
      <c r="Y1562" s="531"/>
    </row>
    <row r="1563" spans="1:25" ht="41.25" customHeight="1" x14ac:dyDescent="0.25">
      <c r="A1563" s="735">
        <v>3624</v>
      </c>
      <c r="B1563" s="735"/>
      <c r="C1563" s="707" t="s">
        <v>4581</v>
      </c>
      <c r="D1563" s="707" t="s">
        <v>235</v>
      </c>
      <c r="E1563" s="1156" t="s">
        <v>236</v>
      </c>
      <c r="F1563" s="747">
        <v>45234</v>
      </c>
      <c r="G1563" s="748">
        <v>0.58333333333333337</v>
      </c>
      <c r="H1563" s="747">
        <v>45237</v>
      </c>
      <c r="I1563" s="748">
        <v>0.77083333333333337</v>
      </c>
      <c r="J1563" s="774" t="s">
        <v>449</v>
      </c>
      <c r="K1563" s="741">
        <v>31861</v>
      </c>
      <c r="L1563" s="775" t="s">
        <v>4579</v>
      </c>
      <c r="M1563" s="741">
        <v>40765</v>
      </c>
      <c r="N1563" s="933" t="s">
        <v>4580</v>
      </c>
      <c r="O1563" s="930">
        <v>43914</v>
      </c>
      <c r="P1563" s="1082"/>
      <c r="Q1563" s="1035"/>
      <c r="R1563" s="1036"/>
      <c r="S1563" s="1035"/>
      <c r="T1563" s="596"/>
      <c r="U1563" s="593" t="s">
        <v>1333</v>
      </c>
      <c r="V1563" s="592"/>
      <c r="W1563" s="594"/>
      <c r="Y1563" s="531"/>
    </row>
    <row r="1564" spans="1:25" ht="18.75" customHeight="1" x14ac:dyDescent="0.25">
      <c r="A1564" s="186">
        <v>4193</v>
      </c>
      <c r="B1564" s="186">
        <v>94429876</v>
      </c>
      <c r="C1564" s="186" t="s">
        <v>5484</v>
      </c>
      <c r="D1564" s="186" t="s">
        <v>137</v>
      </c>
      <c r="E1564" s="1156" t="s">
        <v>5483</v>
      </c>
      <c r="F1564" s="710">
        <v>45340</v>
      </c>
      <c r="G1564" s="711">
        <v>0.86805555555555547</v>
      </c>
      <c r="H1564" s="710">
        <v>45344</v>
      </c>
      <c r="I1564" s="711">
        <v>0.86805555555555547</v>
      </c>
      <c r="J1564" s="713" t="s">
        <v>162</v>
      </c>
      <c r="K1564" s="710">
        <v>37600</v>
      </c>
      <c r="L1564" s="734" t="s">
        <v>5488</v>
      </c>
      <c r="M1564" s="21">
        <v>45113</v>
      </c>
      <c r="N1564" s="734" t="s">
        <v>5489</v>
      </c>
      <c r="O1564" s="920">
        <v>44287</v>
      </c>
      <c r="P1564" s="898"/>
      <c r="Q1564" s="1009"/>
      <c r="R1564" s="1023"/>
      <c r="S1564" s="1009"/>
      <c r="T1564" s="568"/>
      <c r="U1564" s="551"/>
      <c r="V1564" s="569"/>
      <c r="W1564" s="128"/>
      <c r="Y1564" s="531"/>
    </row>
    <row r="1565" spans="1:25" ht="18.75" customHeight="1" x14ac:dyDescent="0.25">
      <c r="A1565" s="186">
        <v>5206</v>
      </c>
      <c r="B1565" s="186"/>
      <c r="C1565" s="186" t="s">
        <v>7664</v>
      </c>
      <c r="D1565" s="186" t="s">
        <v>35</v>
      </c>
      <c r="E1565" s="1156" t="s">
        <v>570</v>
      </c>
      <c r="F1565" s="710">
        <v>45547</v>
      </c>
      <c r="G1565" s="711">
        <v>0.79166666666666663</v>
      </c>
      <c r="H1565" s="710">
        <v>45553</v>
      </c>
      <c r="I1565" s="711">
        <v>0.79166666666666663</v>
      </c>
      <c r="J1565" s="713" t="s">
        <v>864</v>
      </c>
      <c r="K1565" s="710">
        <v>35829</v>
      </c>
      <c r="L1565" s="929" t="s">
        <v>7665</v>
      </c>
      <c r="M1565" s="21">
        <v>44991</v>
      </c>
      <c r="N1565" s="926" t="s">
        <v>7666</v>
      </c>
      <c r="O1565" s="927">
        <v>44678</v>
      </c>
      <c r="P1565" s="1022"/>
      <c r="Q1565" s="1022"/>
      <c r="R1565" s="1023"/>
      <c r="S1565" s="1022"/>
      <c r="T1565" s="568"/>
      <c r="U1565" s="539"/>
      <c r="V1565" s="527"/>
      <c r="W1565" s="128"/>
      <c r="Y1565" s="531"/>
    </row>
    <row r="1566" spans="1:25" ht="18.75" customHeight="1" x14ac:dyDescent="0.25">
      <c r="A1566" s="18">
        <v>1019</v>
      </c>
      <c r="B1566" s="4">
        <v>55499332</v>
      </c>
      <c r="C1566" s="4" t="s">
        <v>3429</v>
      </c>
      <c r="D1566" s="4" t="s">
        <v>35</v>
      </c>
      <c r="E1566" s="1156" t="s">
        <v>119</v>
      </c>
      <c r="F1566" s="725">
        <v>44708</v>
      </c>
      <c r="G1566" s="744">
        <v>0.3125</v>
      </c>
      <c r="H1566" s="725">
        <v>44710</v>
      </c>
      <c r="I1566" s="744">
        <v>0.60416666666666663</v>
      </c>
      <c r="J1566" s="728" t="s">
        <v>1825</v>
      </c>
      <c r="K1566" s="744"/>
      <c r="L1566" s="4">
        <v>6979935</v>
      </c>
      <c r="M1566" s="807">
        <v>44654</v>
      </c>
      <c r="N1566" s="934" t="s">
        <v>3430</v>
      </c>
      <c r="O1566" s="920">
        <v>41894</v>
      </c>
      <c r="P1566" s="1107"/>
      <c r="Q1566" s="908"/>
      <c r="R1566" s="1073"/>
      <c r="S1566" s="908"/>
      <c r="T1566" s="550"/>
      <c r="U1566" s="545" t="s">
        <v>3431</v>
      </c>
      <c r="V1566" s="550"/>
      <c r="Y1566" s="531"/>
    </row>
    <row r="1567" spans="1:25" ht="30" customHeight="1" x14ac:dyDescent="0.25">
      <c r="A1567" s="186">
        <v>5720</v>
      </c>
      <c r="B1567" s="186">
        <v>55686046</v>
      </c>
      <c r="C1567" s="186" t="s">
        <v>8084</v>
      </c>
      <c r="D1567" s="186" t="s">
        <v>22</v>
      </c>
      <c r="E1567" s="1158" t="s">
        <v>364</v>
      </c>
      <c r="F1567" s="714">
        <v>45617</v>
      </c>
      <c r="G1567" s="719">
        <v>0.52777777777777779</v>
      </c>
      <c r="H1567" s="710">
        <v>45619</v>
      </c>
      <c r="I1567" s="711">
        <v>0.55902777777777779</v>
      </c>
      <c r="J1567" s="728" t="s">
        <v>330</v>
      </c>
      <c r="K1567" s="710">
        <v>35513</v>
      </c>
      <c r="L1567" s="734" t="s">
        <v>8085</v>
      </c>
      <c r="M1567" s="710">
        <v>45148</v>
      </c>
      <c r="N1567" s="734" t="s">
        <v>8086</v>
      </c>
      <c r="O1567" s="920">
        <v>42322</v>
      </c>
      <c r="P1567" s="912" t="s">
        <v>8091</v>
      </c>
      <c r="Q1567" s="884"/>
      <c r="R1567" s="1014"/>
      <c r="S1567" s="884"/>
      <c r="T1567" s="524"/>
      <c r="U1567" s="528"/>
      <c r="V1567" s="527"/>
      <c r="W1567" s="529"/>
      <c r="Y1567" s="531"/>
    </row>
    <row r="1568" spans="1:25" ht="27" customHeight="1" x14ac:dyDescent="0.3">
      <c r="A1568" s="186">
        <v>3384</v>
      </c>
      <c r="B1568" s="754">
        <v>40659611</v>
      </c>
      <c r="C1568" s="4" t="s">
        <v>2343</v>
      </c>
      <c r="D1568" s="186" t="s">
        <v>35</v>
      </c>
      <c r="E1568" s="1156" t="s">
        <v>119</v>
      </c>
      <c r="F1568" s="725">
        <v>45199</v>
      </c>
      <c r="G1568" s="720">
        <v>0.70833333333333337</v>
      </c>
      <c r="H1568" s="725">
        <v>45201</v>
      </c>
      <c r="I1568" s="720">
        <v>0.70833333333333337</v>
      </c>
      <c r="J1568" s="713" t="s">
        <v>330</v>
      </c>
      <c r="K1568" s="710">
        <v>29298</v>
      </c>
      <c r="L1568" s="936">
        <v>6797404</v>
      </c>
      <c r="M1568" s="21">
        <v>40928</v>
      </c>
      <c r="N1568" s="926" t="s">
        <v>2217</v>
      </c>
      <c r="O1568" s="927">
        <v>44168</v>
      </c>
      <c r="P1568" s="898"/>
      <c r="Q1568" s="1022"/>
      <c r="R1568" s="1023"/>
      <c r="S1568" s="1022"/>
      <c r="T1568" s="568"/>
      <c r="V1568" s="544"/>
      <c r="Y1568" s="531"/>
    </row>
    <row r="1569" spans="1:25" ht="18.75" customHeight="1" x14ac:dyDescent="0.3">
      <c r="A1569" s="186">
        <v>1703</v>
      </c>
      <c r="B1569" s="754">
        <v>40659611</v>
      </c>
      <c r="C1569" s="4" t="s">
        <v>2343</v>
      </c>
      <c r="D1569" s="186" t="s">
        <v>35</v>
      </c>
      <c r="E1569" s="1156" t="s">
        <v>119</v>
      </c>
      <c r="F1569" s="718">
        <v>44925</v>
      </c>
      <c r="G1569" s="719">
        <v>0.76736111111111116</v>
      </c>
      <c r="H1569" s="718">
        <v>44929</v>
      </c>
      <c r="I1569" s="719">
        <v>0.83333333333333337</v>
      </c>
      <c r="J1569" s="737" t="s">
        <v>2186</v>
      </c>
      <c r="K1569" s="710">
        <v>29298</v>
      </c>
      <c r="L1569" s="929">
        <v>6797404</v>
      </c>
      <c r="M1569" s="21">
        <v>40928</v>
      </c>
      <c r="N1569" s="926" t="s">
        <v>2217</v>
      </c>
      <c r="O1569" s="927">
        <v>44168</v>
      </c>
      <c r="P1569" s="892" t="s">
        <v>2344</v>
      </c>
      <c r="Q1569" s="196"/>
      <c r="R1569" s="1017"/>
      <c r="S1569" s="196"/>
      <c r="T1569" s="533"/>
      <c r="V1569" s="544"/>
      <c r="Y1569" s="531"/>
    </row>
    <row r="1570" spans="1:25" s="546" customFormat="1" ht="18.75" customHeight="1" x14ac:dyDescent="0.25">
      <c r="A1570" s="4">
        <v>1541</v>
      </c>
      <c r="B1570" s="4"/>
      <c r="C1570" s="4" t="s">
        <v>2343</v>
      </c>
      <c r="D1570" s="4" t="s">
        <v>35</v>
      </c>
      <c r="E1570" s="1156" t="s">
        <v>119</v>
      </c>
      <c r="F1570" s="725">
        <v>44885</v>
      </c>
      <c r="G1570" s="720">
        <v>0.66666666666666663</v>
      </c>
      <c r="H1570" s="725">
        <v>44887</v>
      </c>
      <c r="I1570" s="720">
        <v>0.70833333333333337</v>
      </c>
      <c r="J1570" s="728" t="s">
        <v>1825</v>
      </c>
      <c r="K1570" s="725">
        <v>29298</v>
      </c>
      <c r="L1570" s="207">
        <v>6797404</v>
      </c>
      <c r="M1570" s="725">
        <v>40928</v>
      </c>
      <c r="N1570" s="929" t="s">
        <v>2217</v>
      </c>
      <c r="O1570" s="932">
        <v>44168</v>
      </c>
      <c r="P1570" s="892" t="s">
        <v>2540</v>
      </c>
      <c r="Q1570" s="908"/>
      <c r="R1570" s="1073"/>
      <c r="S1570" s="908"/>
      <c r="T1570" s="550"/>
      <c r="U1570" s="564"/>
      <c r="V1570" s="550"/>
      <c r="W1570" s="599"/>
    </row>
    <row r="1571" spans="1:25" ht="18.75" customHeight="1" x14ac:dyDescent="0.25">
      <c r="A1571" s="186">
        <v>1473</v>
      </c>
      <c r="B1571" s="186">
        <v>40659611</v>
      </c>
      <c r="C1571" s="186" t="s">
        <v>2343</v>
      </c>
      <c r="D1571" s="186" t="s">
        <v>76</v>
      </c>
      <c r="E1571" s="1156" t="s">
        <v>342</v>
      </c>
      <c r="F1571" s="718">
        <v>44870</v>
      </c>
      <c r="G1571" s="719">
        <v>0.76736111111111116</v>
      </c>
      <c r="H1571" s="718">
        <v>44872</v>
      </c>
      <c r="I1571" s="719">
        <v>0.66666666666666663</v>
      </c>
      <c r="J1571" s="737" t="s">
        <v>2621</v>
      </c>
      <c r="K1571" s="710">
        <v>29298</v>
      </c>
      <c r="L1571" s="936">
        <v>6797404</v>
      </c>
      <c r="M1571" s="21">
        <v>40928</v>
      </c>
      <c r="N1571" s="926" t="s">
        <v>2217</v>
      </c>
      <c r="O1571" s="927">
        <v>44168</v>
      </c>
      <c r="P1571" s="892" t="s">
        <v>2623</v>
      </c>
      <c r="Q1571" s="196"/>
      <c r="R1571" s="1002"/>
      <c r="S1571" s="196"/>
      <c r="T1571" s="533"/>
      <c r="V1571" s="527" t="s">
        <v>2622</v>
      </c>
      <c r="W1571" s="599"/>
      <c r="Y1571" s="531"/>
    </row>
    <row r="1572" spans="1:25" ht="30" customHeight="1" x14ac:dyDescent="0.25">
      <c r="A1572" s="186">
        <v>1467</v>
      </c>
      <c r="B1572" s="186">
        <v>40659611</v>
      </c>
      <c r="C1572" s="186" t="s">
        <v>2343</v>
      </c>
      <c r="D1572" s="186" t="s">
        <v>35</v>
      </c>
      <c r="E1572" s="1156" t="s">
        <v>313</v>
      </c>
      <c r="F1572" s="718">
        <v>44869</v>
      </c>
      <c r="G1572" s="719">
        <v>0.65625</v>
      </c>
      <c r="H1572" s="710">
        <v>44870</v>
      </c>
      <c r="I1572" s="711">
        <v>0.69791666666666663</v>
      </c>
      <c r="J1572" s="728" t="s">
        <v>2102</v>
      </c>
      <c r="K1572" s="710">
        <v>29298</v>
      </c>
      <c r="L1572" s="936">
        <v>6797404</v>
      </c>
      <c r="M1572" s="21">
        <v>40928</v>
      </c>
      <c r="N1572" s="926" t="s">
        <v>2217</v>
      </c>
      <c r="O1572" s="927">
        <v>44168</v>
      </c>
      <c r="P1572" s="892">
        <v>100</v>
      </c>
      <c r="Q1572" s="884"/>
      <c r="R1572" s="1008"/>
      <c r="S1572" s="884"/>
      <c r="T1572" s="527"/>
      <c r="U1572" s="564"/>
      <c r="V1572" s="527"/>
      <c r="W1572" s="599"/>
      <c r="Y1572" s="531"/>
    </row>
    <row r="1573" spans="1:25" ht="35.25" customHeight="1" x14ac:dyDescent="0.25">
      <c r="A1573" s="186">
        <v>3987</v>
      </c>
      <c r="B1573" s="186">
        <v>94772682</v>
      </c>
      <c r="C1573" s="186" t="s">
        <v>5095</v>
      </c>
      <c r="D1573" s="4" t="s">
        <v>35</v>
      </c>
      <c r="E1573" s="1156" t="s">
        <v>507</v>
      </c>
      <c r="F1573" s="725">
        <v>45297</v>
      </c>
      <c r="G1573" s="720">
        <v>0.84444444444444444</v>
      </c>
      <c r="H1573" s="725">
        <v>45301</v>
      </c>
      <c r="I1573" s="720">
        <v>0.375</v>
      </c>
      <c r="J1573" s="713" t="s">
        <v>642</v>
      </c>
      <c r="K1573" s="710">
        <v>31414</v>
      </c>
      <c r="L1573" s="929" t="s">
        <v>5096</v>
      </c>
      <c r="M1573" s="21">
        <v>43816</v>
      </c>
      <c r="N1573" s="926" t="s">
        <v>5097</v>
      </c>
      <c r="O1573" s="927">
        <v>40733</v>
      </c>
      <c r="P1573" s="898"/>
      <c r="Q1573" s="1022"/>
      <c r="R1573" s="1023"/>
      <c r="S1573" s="1022"/>
      <c r="T1573" s="568"/>
      <c r="U1573" s="617" t="s">
        <v>5098</v>
      </c>
      <c r="V1573" s="544" t="s">
        <v>5100</v>
      </c>
      <c r="Y1573" s="531"/>
    </row>
    <row r="1574" spans="1:25" ht="18.75" customHeight="1" x14ac:dyDescent="0.25">
      <c r="A1574" s="186">
        <v>3986</v>
      </c>
      <c r="B1574" s="186">
        <v>94772682</v>
      </c>
      <c r="C1574" s="186" t="s">
        <v>5095</v>
      </c>
      <c r="D1574" s="4" t="s">
        <v>29</v>
      </c>
      <c r="E1574" s="1156" t="s">
        <v>205</v>
      </c>
      <c r="F1574" s="725">
        <v>45297</v>
      </c>
      <c r="G1574" s="720">
        <v>0.84027777777777779</v>
      </c>
      <c r="H1574" s="725">
        <v>45301</v>
      </c>
      <c r="I1574" s="720">
        <v>0.375</v>
      </c>
      <c r="J1574" s="713" t="s">
        <v>642</v>
      </c>
      <c r="K1574" s="710">
        <v>31414</v>
      </c>
      <c r="L1574" s="929" t="s">
        <v>5096</v>
      </c>
      <c r="M1574" s="21">
        <v>43816</v>
      </c>
      <c r="N1574" s="926" t="s">
        <v>5097</v>
      </c>
      <c r="O1574" s="927">
        <v>40733</v>
      </c>
      <c r="P1574" s="898"/>
      <c r="Q1574" s="1022"/>
      <c r="R1574" s="1023"/>
      <c r="S1574" s="1022"/>
      <c r="T1574" s="568"/>
      <c r="U1574" s="617" t="s">
        <v>5098</v>
      </c>
      <c r="V1574" s="544"/>
      <c r="Y1574" s="531"/>
    </row>
    <row r="1575" spans="1:25" ht="18.75" customHeight="1" x14ac:dyDescent="0.25">
      <c r="A1575" s="4">
        <v>6334</v>
      </c>
      <c r="B1575" s="4"/>
      <c r="C1575" s="4" t="s">
        <v>8384</v>
      </c>
      <c r="D1575" s="4" t="s">
        <v>292</v>
      </c>
      <c r="E1575" s="1156" t="s">
        <v>7431</v>
      </c>
      <c r="F1575" s="725">
        <v>45641</v>
      </c>
      <c r="G1575" s="720">
        <v>0.64722222222222225</v>
      </c>
      <c r="H1575" s="725">
        <v>45659</v>
      </c>
      <c r="I1575" s="720">
        <v>0.64722222222222225</v>
      </c>
      <c r="J1575" s="728" t="s">
        <v>314</v>
      </c>
      <c r="K1575" s="725">
        <v>34416</v>
      </c>
      <c r="L1575" s="929" t="s">
        <v>8385</v>
      </c>
      <c r="M1575" s="19">
        <v>44708</v>
      </c>
      <c r="N1575" s="931" t="s">
        <v>8386</v>
      </c>
      <c r="O1575" s="932">
        <v>41149</v>
      </c>
      <c r="P1575" s="892" t="s">
        <v>7069</v>
      </c>
      <c r="R1575" s="1424"/>
      <c r="S1575" s="1425"/>
      <c r="T1575" s="1426"/>
      <c r="U1575" s="545" t="s">
        <v>8387</v>
      </c>
      <c r="W1575" s="599"/>
      <c r="Y1575" s="531"/>
    </row>
    <row r="1576" spans="1:25" ht="18.75" customHeight="1" x14ac:dyDescent="0.25">
      <c r="A1576" s="186">
        <v>5622</v>
      </c>
      <c r="B1576" s="186">
        <v>54344445</v>
      </c>
      <c r="C1576" s="186" t="s">
        <v>5636</v>
      </c>
      <c r="D1576" s="186" t="s">
        <v>292</v>
      </c>
      <c r="E1576" s="1156" t="s">
        <v>5458</v>
      </c>
      <c r="F1576" s="710">
        <v>45598</v>
      </c>
      <c r="G1576" s="711">
        <v>0.8125</v>
      </c>
      <c r="H1576" s="710">
        <v>45599</v>
      </c>
      <c r="I1576" s="711">
        <v>0.83333333333333337</v>
      </c>
      <c r="J1576" s="728" t="s">
        <v>797</v>
      </c>
      <c r="K1576" s="710">
        <v>34815</v>
      </c>
      <c r="L1576" s="734" t="s">
        <v>5637</v>
      </c>
      <c r="M1576" s="21">
        <v>42276</v>
      </c>
      <c r="N1576" s="734" t="s">
        <v>5638</v>
      </c>
      <c r="O1576" s="920">
        <v>42299</v>
      </c>
      <c r="P1576" s="892" t="s">
        <v>4732</v>
      </c>
      <c r="Q1576" s="196"/>
      <c r="R1576" s="1002"/>
      <c r="S1576" s="196"/>
      <c r="T1576" s="580"/>
      <c r="U1576" s="545" t="s">
        <v>5639</v>
      </c>
      <c r="V1576" s="544"/>
      <c r="Y1576" s="531"/>
    </row>
    <row r="1577" spans="1:25" s="546" customFormat="1" ht="18.75" customHeight="1" x14ac:dyDescent="0.25">
      <c r="A1577" s="186">
        <v>4313</v>
      </c>
      <c r="B1577" s="186">
        <v>54344445</v>
      </c>
      <c r="C1577" s="186" t="s">
        <v>5636</v>
      </c>
      <c r="D1577" s="186" t="s">
        <v>657</v>
      </c>
      <c r="E1577" s="1156" t="s">
        <v>871</v>
      </c>
      <c r="F1577" s="710">
        <v>45353</v>
      </c>
      <c r="G1577" s="711">
        <v>0.77083333333333337</v>
      </c>
      <c r="H1577" s="710">
        <v>45354</v>
      </c>
      <c r="I1577" s="711">
        <v>0.83333333333333337</v>
      </c>
      <c r="J1577" s="728" t="s">
        <v>797</v>
      </c>
      <c r="K1577" s="710">
        <v>34815</v>
      </c>
      <c r="L1577" s="734" t="s">
        <v>5637</v>
      </c>
      <c r="M1577" s="21">
        <v>42276</v>
      </c>
      <c r="N1577" s="734" t="s">
        <v>5638</v>
      </c>
      <c r="O1577" s="920">
        <v>42299</v>
      </c>
      <c r="P1577" s="892" t="s">
        <v>4732</v>
      </c>
      <c r="Q1577" s="196"/>
      <c r="R1577" s="1017"/>
      <c r="S1577" s="196"/>
      <c r="T1577" s="580"/>
      <c r="U1577" s="545" t="s">
        <v>5639</v>
      </c>
      <c r="V1577" s="544"/>
      <c r="W1577" s="156"/>
    </row>
    <row r="1578" spans="1:25" ht="23.25" customHeight="1" x14ac:dyDescent="0.25">
      <c r="A1578" s="1267">
        <v>5176</v>
      </c>
      <c r="B1578" s="18">
        <v>51045265</v>
      </c>
      <c r="C1578" s="18" t="s">
        <v>7689</v>
      </c>
      <c r="D1578" s="186" t="s">
        <v>193</v>
      </c>
      <c r="E1578" s="1156" t="s">
        <v>199</v>
      </c>
      <c r="F1578" s="718">
        <v>45538</v>
      </c>
      <c r="G1578" s="719">
        <v>0.48749999999999999</v>
      </c>
      <c r="H1578" s="718">
        <v>45557</v>
      </c>
      <c r="I1578" s="711">
        <v>0.48749999999999999</v>
      </c>
      <c r="J1578" s="730" t="s">
        <v>7690</v>
      </c>
      <c r="K1578" s="725">
        <v>30951</v>
      </c>
      <c r="L1578" s="928" t="s">
        <v>1939</v>
      </c>
      <c r="M1578" s="21">
        <v>42285</v>
      </c>
      <c r="N1578" s="926" t="s">
        <v>1940</v>
      </c>
      <c r="O1578" s="927">
        <v>37929</v>
      </c>
      <c r="P1578" s="1216"/>
      <c r="Q1578" s="998" t="s">
        <v>7691</v>
      </c>
      <c r="R1578" s="1011"/>
      <c r="S1578" s="884" t="s">
        <v>4498</v>
      </c>
      <c r="T1578" s="884" t="s">
        <v>7692</v>
      </c>
      <c r="U1578" s="551" t="s">
        <v>176</v>
      </c>
      <c r="V1578" s="555" t="s">
        <v>7693</v>
      </c>
      <c r="Y1578" s="531"/>
    </row>
    <row r="1579" spans="1:25" ht="30" customHeight="1" x14ac:dyDescent="0.25">
      <c r="A1579" s="1267">
        <v>4991</v>
      </c>
      <c r="B1579" s="18">
        <v>51045265</v>
      </c>
      <c r="C1579" s="18" t="s">
        <v>7689</v>
      </c>
      <c r="D1579" s="186" t="s">
        <v>193</v>
      </c>
      <c r="E1579" s="1156" t="s">
        <v>199</v>
      </c>
      <c r="F1579" s="718">
        <v>45515</v>
      </c>
      <c r="G1579" s="719">
        <v>0.5</v>
      </c>
      <c r="H1579" s="718">
        <v>45530</v>
      </c>
      <c r="I1579" s="711">
        <v>0.5</v>
      </c>
      <c r="J1579" s="737" t="s">
        <v>8175</v>
      </c>
      <c r="K1579" s="725">
        <v>30951</v>
      </c>
      <c r="L1579" s="928" t="s">
        <v>1939</v>
      </c>
      <c r="M1579" s="21">
        <v>37902</v>
      </c>
      <c r="N1579" s="926" t="s">
        <v>1940</v>
      </c>
      <c r="O1579" s="927">
        <v>37929</v>
      </c>
      <c r="P1579" s="1201" t="s">
        <v>8176</v>
      </c>
      <c r="Q1579" s="906" t="s">
        <v>8177</v>
      </c>
      <c r="R1579" s="1011"/>
      <c r="S1579" s="884" t="s">
        <v>4498</v>
      </c>
      <c r="T1579" s="884" t="s">
        <v>7692</v>
      </c>
      <c r="U1579" s="551" t="s">
        <v>176</v>
      </c>
      <c r="V1579" s="555" t="s">
        <v>7693</v>
      </c>
      <c r="Y1579" s="531"/>
    </row>
    <row r="1580" spans="1:25" ht="30.75" customHeight="1" x14ac:dyDescent="0.25">
      <c r="A1580" s="186">
        <v>1416</v>
      </c>
      <c r="B1580" s="186"/>
      <c r="C1580" s="186" t="s">
        <v>2613</v>
      </c>
      <c r="D1580" s="186" t="s">
        <v>412</v>
      </c>
      <c r="E1580" s="1156" t="s">
        <v>131</v>
      </c>
      <c r="F1580" s="710">
        <v>44858</v>
      </c>
      <c r="G1580" s="711">
        <v>0.41666666666666669</v>
      </c>
      <c r="H1580" s="710">
        <v>44873</v>
      </c>
      <c r="I1580" s="711">
        <v>0.41666666666666669</v>
      </c>
      <c r="J1580" s="728" t="s">
        <v>2494</v>
      </c>
      <c r="K1580" s="710">
        <v>35633</v>
      </c>
      <c r="L1580" s="18">
        <v>6991554</v>
      </c>
      <c r="M1580" s="21">
        <v>43537</v>
      </c>
      <c r="N1580" s="926" t="s">
        <v>2614</v>
      </c>
      <c r="O1580" s="927">
        <v>43616</v>
      </c>
      <c r="P1580" s="892">
        <v>1020</v>
      </c>
      <c r="Q1580" s="884"/>
      <c r="R1580" s="1008"/>
      <c r="S1580" s="884"/>
      <c r="T1580" s="527"/>
      <c r="U1580" s="545" t="s">
        <v>2615</v>
      </c>
      <c r="V1580" s="554"/>
      <c r="W1580" s="599"/>
      <c r="Y1580" s="531"/>
    </row>
    <row r="1581" spans="1:25" ht="30" customHeight="1" x14ac:dyDescent="0.25">
      <c r="A1581" s="186">
        <v>1407</v>
      </c>
      <c r="B1581" s="186"/>
      <c r="C1581" s="186" t="s">
        <v>2666</v>
      </c>
      <c r="D1581" s="186" t="s">
        <v>29</v>
      </c>
      <c r="E1581" s="1156" t="s">
        <v>30</v>
      </c>
      <c r="F1581" s="710" t="s">
        <v>2664</v>
      </c>
      <c r="G1581" s="711">
        <v>0.77430555555555547</v>
      </c>
      <c r="H1581" s="710">
        <v>44860</v>
      </c>
      <c r="I1581" s="711">
        <v>0.47638888888888892</v>
      </c>
      <c r="J1581" s="803" t="s">
        <v>2250</v>
      </c>
      <c r="K1581" s="710">
        <v>36724</v>
      </c>
      <c r="L1581" s="207">
        <v>14012563</v>
      </c>
      <c r="M1581" s="21"/>
      <c r="N1581" s="926" t="s">
        <v>2667</v>
      </c>
      <c r="O1581" s="927">
        <v>43573</v>
      </c>
      <c r="P1581" s="898"/>
      <c r="Q1581" s="1003"/>
      <c r="R1581" s="1004"/>
      <c r="S1581" s="1003"/>
      <c r="T1581" s="565"/>
      <c r="V1581" s="527"/>
      <c r="W1581" s="599"/>
      <c r="Y1581" s="531"/>
    </row>
    <row r="1582" spans="1:25" ht="25.5" customHeight="1" x14ac:dyDescent="0.25">
      <c r="A1582" s="186">
        <v>1402</v>
      </c>
      <c r="B1582" s="186">
        <v>99980339</v>
      </c>
      <c r="C1582" s="4" t="s">
        <v>2685</v>
      </c>
      <c r="D1582" s="4" t="s">
        <v>76</v>
      </c>
      <c r="E1582" s="1156" t="s">
        <v>131</v>
      </c>
      <c r="F1582" s="718">
        <v>44850</v>
      </c>
      <c r="G1582" s="719">
        <v>0.63888888888888895</v>
      </c>
      <c r="H1582" s="725">
        <v>44852</v>
      </c>
      <c r="I1582" s="720">
        <v>0.63888888888888895</v>
      </c>
      <c r="J1582" s="728" t="s">
        <v>1825</v>
      </c>
      <c r="K1582" s="710">
        <v>36724</v>
      </c>
      <c r="L1582" s="207">
        <v>14012563</v>
      </c>
      <c r="M1582" s="21"/>
      <c r="N1582" s="926" t="s">
        <v>2667</v>
      </c>
      <c r="O1582" s="927">
        <v>43573</v>
      </c>
      <c r="P1582" s="892">
        <v>120</v>
      </c>
      <c r="Q1582" s="908"/>
      <c r="R1582" s="1073"/>
      <c r="S1582" s="908"/>
      <c r="T1582" s="550" t="s">
        <v>2686</v>
      </c>
      <c r="V1582" s="550"/>
      <c r="W1582" s="599"/>
    </row>
    <row r="1583" spans="1:25" ht="18.75" customHeight="1" x14ac:dyDescent="0.25">
      <c r="A1583" s="186">
        <v>1325</v>
      </c>
      <c r="B1583" s="186">
        <v>99980339</v>
      </c>
      <c r="C1583" s="4" t="s">
        <v>2685</v>
      </c>
      <c r="D1583" s="4" t="s">
        <v>76</v>
      </c>
      <c r="E1583" s="1156" t="s">
        <v>131</v>
      </c>
      <c r="F1583" s="718">
        <v>44838</v>
      </c>
      <c r="G1583" s="719">
        <v>0.63888888888888895</v>
      </c>
      <c r="H1583" s="725">
        <v>44850</v>
      </c>
      <c r="I1583" s="720">
        <v>0.63888888888888895</v>
      </c>
      <c r="J1583" s="728" t="s">
        <v>2058</v>
      </c>
      <c r="K1583" s="710">
        <v>36724</v>
      </c>
      <c r="L1583" s="207">
        <v>14012563</v>
      </c>
      <c r="M1583" s="21"/>
      <c r="N1583" s="926" t="s">
        <v>2667</v>
      </c>
      <c r="O1583" s="927">
        <v>43573</v>
      </c>
      <c r="P1583" s="892">
        <v>820</v>
      </c>
      <c r="Q1583" s="908"/>
      <c r="R1583" s="1073"/>
      <c r="S1583" s="908"/>
      <c r="T1583" s="550" t="s">
        <v>2692</v>
      </c>
      <c r="V1583" s="550"/>
      <c r="W1583" s="599"/>
      <c r="Y1583" s="531"/>
    </row>
    <row r="1584" spans="1:25" s="546" customFormat="1" ht="30" customHeight="1" x14ac:dyDescent="0.25">
      <c r="A1584" s="186">
        <v>1319</v>
      </c>
      <c r="B1584" s="186">
        <v>99980339</v>
      </c>
      <c r="C1584" s="4" t="s">
        <v>2685</v>
      </c>
      <c r="D1584" s="4" t="s">
        <v>59</v>
      </c>
      <c r="E1584" s="1156" t="s">
        <v>335</v>
      </c>
      <c r="F1584" s="805">
        <v>44831</v>
      </c>
      <c r="G1584" s="711">
        <v>0.68402777777777779</v>
      </c>
      <c r="H1584" s="710">
        <v>44835</v>
      </c>
      <c r="I1584" s="711">
        <v>0.68402777777777779</v>
      </c>
      <c r="J1584" s="728" t="s">
        <v>2186</v>
      </c>
      <c r="K1584" s="710">
        <v>36724</v>
      </c>
      <c r="L1584" s="207">
        <v>14012563</v>
      </c>
      <c r="M1584" s="21"/>
      <c r="N1584" s="926" t="s">
        <v>2667</v>
      </c>
      <c r="O1584" s="927">
        <v>43573</v>
      </c>
      <c r="P1584" s="892">
        <v>360</v>
      </c>
      <c r="Q1584" s="884"/>
      <c r="R1584" s="1008"/>
      <c r="S1584" s="884"/>
      <c r="T1584" s="527"/>
      <c r="U1584" s="545"/>
      <c r="V1584" s="588" t="s">
        <v>2118</v>
      </c>
      <c r="W1584" s="156">
        <v>47117</v>
      </c>
    </row>
    <row r="1585" spans="1:25" ht="28.5" customHeight="1" x14ac:dyDescent="0.25">
      <c r="A1585" s="186">
        <v>1306</v>
      </c>
      <c r="B1585" s="186">
        <v>99980339</v>
      </c>
      <c r="C1585" s="18" t="s">
        <v>2666</v>
      </c>
      <c r="D1585" s="18" t="s">
        <v>412</v>
      </c>
      <c r="E1585" s="1156" t="s">
        <v>131</v>
      </c>
      <c r="F1585" s="718">
        <v>44823</v>
      </c>
      <c r="G1585" s="719">
        <v>0.76041666666666663</v>
      </c>
      <c r="H1585" s="718">
        <v>44830</v>
      </c>
      <c r="I1585" s="719">
        <v>0.76041666666666663</v>
      </c>
      <c r="J1585" s="737" t="s">
        <v>2773</v>
      </c>
      <c r="K1585" s="710">
        <v>36724</v>
      </c>
      <c r="L1585" s="207">
        <v>14012563</v>
      </c>
      <c r="M1585" s="21"/>
      <c r="N1585" s="926" t="s">
        <v>2667</v>
      </c>
      <c r="O1585" s="927">
        <v>43573</v>
      </c>
      <c r="P1585" s="892">
        <v>560</v>
      </c>
      <c r="Q1585" s="908"/>
      <c r="R1585" s="1073"/>
      <c r="S1585" s="908"/>
      <c r="T1585" s="550" t="s">
        <v>2775</v>
      </c>
      <c r="V1585" s="635" t="s">
        <v>2774</v>
      </c>
      <c r="W1585" s="599"/>
      <c r="Y1585" s="531"/>
    </row>
    <row r="1586" spans="1:25" s="546" customFormat="1" ht="30" customHeight="1" x14ac:dyDescent="0.25">
      <c r="A1586" s="186">
        <v>4767</v>
      </c>
      <c r="B1586" s="186"/>
      <c r="C1586" s="21" t="s">
        <v>5876</v>
      </c>
      <c r="D1586" s="729" t="s">
        <v>35</v>
      </c>
      <c r="E1586" s="1162" t="s">
        <v>105</v>
      </c>
      <c r="F1586" s="710">
        <v>45416</v>
      </c>
      <c r="G1586" s="734" t="s">
        <v>6260</v>
      </c>
      <c r="H1586" s="21">
        <v>45416</v>
      </c>
      <c r="I1586" s="721" t="s">
        <v>6286</v>
      </c>
      <c r="J1586" s="732">
        <v>1</v>
      </c>
      <c r="K1586" s="708">
        <v>35031</v>
      </c>
      <c r="L1586" s="721" t="s">
        <v>5877</v>
      </c>
      <c r="M1586" s="21">
        <v>44756</v>
      </c>
      <c r="N1586" s="926" t="s">
        <v>5878</v>
      </c>
      <c r="O1586" s="927">
        <v>42264</v>
      </c>
      <c r="P1586" s="892" t="s">
        <v>5192</v>
      </c>
      <c r="Q1586" s="884"/>
      <c r="R1586" s="1011"/>
      <c r="S1586" s="884">
        <v>34759</v>
      </c>
      <c r="T1586" s="527"/>
      <c r="U1586" s="545" t="s">
        <v>6261</v>
      </c>
      <c r="V1586" s="550"/>
      <c r="W1586" s="156"/>
    </row>
    <row r="1587" spans="1:25" ht="18.75" customHeight="1" x14ac:dyDescent="0.25">
      <c r="A1587" s="20">
        <v>4473</v>
      </c>
      <c r="B1587" s="20"/>
      <c r="C1587" s="20" t="s">
        <v>5876</v>
      </c>
      <c r="D1587" s="186" t="s">
        <v>22</v>
      </c>
      <c r="E1587" s="1156" t="s">
        <v>161</v>
      </c>
      <c r="F1587" s="21">
        <v>45381</v>
      </c>
      <c r="G1587" s="729">
        <v>0.45833333333333331</v>
      </c>
      <c r="H1587" s="21">
        <v>45382</v>
      </c>
      <c r="I1587" s="722">
        <v>0.45833333333333331</v>
      </c>
      <c r="J1587" s="730" t="s">
        <v>797</v>
      </c>
      <c r="K1587" s="21">
        <v>35031</v>
      </c>
      <c r="L1587" s="721" t="s">
        <v>5877</v>
      </c>
      <c r="M1587" s="708">
        <v>44756</v>
      </c>
      <c r="N1587" s="721" t="s">
        <v>5878</v>
      </c>
      <c r="O1587" s="208">
        <v>42264</v>
      </c>
      <c r="P1587" s="1019" t="s">
        <v>5192</v>
      </c>
      <c r="Q1587" s="907"/>
      <c r="R1587" s="1020"/>
      <c r="S1587" s="907"/>
      <c r="T1587" s="544"/>
      <c r="U1587" s="551" t="s">
        <v>5879</v>
      </c>
      <c r="V1587" s="544"/>
      <c r="W1587" s="128"/>
      <c r="Y1587" s="531"/>
    </row>
    <row r="1588" spans="1:25" ht="30" customHeight="1" x14ac:dyDescent="0.25">
      <c r="A1588" s="4">
        <v>6526</v>
      </c>
      <c r="B1588" s="4"/>
      <c r="C1588" s="4" t="s">
        <v>8411</v>
      </c>
      <c r="D1588" s="4" t="s">
        <v>1212</v>
      </c>
      <c r="E1588" s="1156" t="s">
        <v>153</v>
      </c>
      <c r="F1588" s="725">
        <v>45666</v>
      </c>
      <c r="G1588" s="720">
        <v>0.56388888888888888</v>
      </c>
      <c r="H1588" s="725">
        <v>45669</v>
      </c>
      <c r="I1588" s="720">
        <v>0.80555555555555547</v>
      </c>
      <c r="J1588" s="728" t="s">
        <v>449</v>
      </c>
      <c r="K1588" s="725"/>
      <c r="L1588" s="929" t="s">
        <v>5877</v>
      </c>
      <c r="M1588" s="19">
        <v>44756</v>
      </c>
      <c r="N1588" s="931" t="s">
        <v>5878</v>
      </c>
      <c r="O1588" s="932">
        <v>42254</v>
      </c>
      <c r="P1588" s="892" t="s">
        <v>5051</v>
      </c>
      <c r="R1588" s="1424"/>
      <c r="S1588" s="1425"/>
      <c r="T1588" s="1426"/>
      <c r="U1588" s="551" t="s">
        <v>5879</v>
      </c>
      <c r="W1588" s="599"/>
      <c r="Y1588" s="531"/>
    </row>
    <row r="1589" spans="1:25" ht="18.75" customHeight="1" x14ac:dyDescent="0.35">
      <c r="A1589" s="186">
        <v>2826</v>
      </c>
      <c r="B1589" s="186">
        <v>22069652</v>
      </c>
      <c r="C1589" s="186" t="s">
        <v>720</v>
      </c>
      <c r="D1589" s="186" t="s">
        <v>35</v>
      </c>
      <c r="E1589" s="1156" t="s">
        <v>178</v>
      </c>
      <c r="F1589" s="710">
        <v>45096</v>
      </c>
      <c r="G1589" s="711">
        <v>0.79166666666666663</v>
      </c>
      <c r="H1589" s="710">
        <v>45121</v>
      </c>
      <c r="I1589" s="711">
        <v>0.83333333333333337</v>
      </c>
      <c r="J1589" s="728" t="s">
        <v>220</v>
      </c>
      <c r="K1589" s="708">
        <v>31331</v>
      </c>
      <c r="L1589" s="929" t="s">
        <v>721</v>
      </c>
      <c r="M1589" s="708">
        <v>40630</v>
      </c>
      <c r="N1589" s="746" t="s">
        <v>722</v>
      </c>
      <c r="O1589" s="919">
        <v>44970</v>
      </c>
      <c r="P1589" s="892" t="s">
        <v>725</v>
      </c>
      <c r="Q1589" s="881"/>
      <c r="R1589" s="1092"/>
      <c r="S1589" s="196">
        <v>30459</v>
      </c>
      <c r="T1589" s="533" t="s">
        <v>724</v>
      </c>
      <c r="U1589" s="654" t="s">
        <v>726</v>
      </c>
      <c r="V1589" s="544" t="s">
        <v>723</v>
      </c>
      <c r="W1589" s="577"/>
      <c r="Y1589" s="531"/>
    </row>
    <row r="1590" spans="1:25" s="546" customFormat="1" ht="18.75" customHeight="1" x14ac:dyDescent="0.25">
      <c r="A1590" s="4">
        <v>3875</v>
      </c>
      <c r="B1590" s="4">
        <v>53624807</v>
      </c>
      <c r="C1590" s="186" t="s">
        <v>5320</v>
      </c>
      <c r="D1590" s="186" t="s">
        <v>137</v>
      </c>
      <c r="E1590" s="1156" t="s">
        <v>293</v>
      </c>
      <c r="F1590" s="710">
        <v>45321</v>
      </c>
      <c r="G1590" s="711">
        <v>0.41666666666666669</v>
      </c>
      <c r="H1590" s="710">
        <v>45363</v>
      </c>
      <c r="I1590" s="711">
        <v>0.41666666666666669</v>
      </c>
      <c r="J1590" s="713" t="s">
        <v>5668</v>
      </c>
      <c r="K1590" s="725">
        <v>31331</v>
      </c>
      <c r="L1590" s="929"/>
      <c r="M1590" s="19"/>
      <c r="N1590" s="929" t="s">
        <v>722</v>
      </c>
      <c r="O1590" s="932">
        <v>44970</v>
      </c>
      <c r="P1590" s="904"/>
      <c r="Q1590" s="1003"/>
      <c r="R1590" s="1023"/>
      <c r="S1590" s="1022"/>
      <c r="T1590" s="624"/>
      <c r="U1590" s="545"/>
      <c r="V1590" s="544"/>
      <c r="W1590" s="156"/>
    </row>
    <row r="1591" spans="1:25" s="546" customFormat="1" ht="18.75" hidden="1" customHeight="1" x14ac:dyDescent="0.25">
      <c r="A1591" s="735">
        <v>3610</v>
      </c>
      <c r="B1591" s="735">
        <v>54755558</v>
      </c>
      <c r="C1591" s="707" t="s">
        <v>4446</v>
      </c>
      <c r="D1591" s="707" t="s">
        <v>235</v>
      </c>
      <c r="E1591" s="1156" t="s">
        <v>236</v>
      </c>
      <c r="F1591" s="708">
        <v>45231</v>
      </c>
      <c r="G1591" s="709">
        <v>0.52083333333333337</v>
      </c>
      <c r="H1591" s="708">
        <v>45234</v>
      </c>
      <c r="I1591" s="709">
        <v>0.52083333333333337</v>
      </c>
      <c r="J1591" s="751" t="s">
        <v>4548</v>
      </c>
      <c r="K1591" s="741">
        <v>28646</v>
      </c>
      <c r="L1591" s="775" t="s">
        <v>4447</v>
      </c>
      <c r="M1591" s="741">
        <v>45112</v>
      </c>
      <c r="N1591" s="933">
        <v>971091201705</v>
      </c>
      <c r="O1591" s="930">
        <v>36819</v>
      </c>
      <c r="P1591" s="912" t="s">
        <v>4549</v>
      </c>
      <c r="Q1591" s="890"/>
      <c r="R1591" s="1057"/>
      <c r="S1591" s="890"/>
      <c r="T1591" s="584" t="s">
        <v>4449</v>
      </c>
      <c r="U1591" s="593" t="s">
        <v>4448</v>
      </c>
      <c r="V1591" s="592"/>
      <c r="W1591" s="594"/>
    </row>
    <row r="1592" spans="1:25" ht="18.75" hidden="1" customHeight="1" x14ac:dyDescent="0.25">
      <c r="A1592" s="735">
        <v>3545</v>
      </c>
      <c r="B1592" s="735">
        <v>54755558</v>
      </c>
      <c r="C1592" s="707" t="s">
        <v>4446</v>
      </c>
      <c r="D1592" s="707" t="s">
        <v>35</v>
      </c>
      <c r="E1592" s="1156" t="s">
        <v>4520</v>
      </c>
      <c r="F1592" s="708">
        <v>45226</v>
      </c>
      <c r="G1592" s="709">
        <v>0.52083333333333337</v>
      </c>
      <c r="H1592" s="708">
        <v>45231</v>
      </c>
      <c r="I1592" s="709">
        <v>0.52083333333333337</v>
      </c>
      <c r="J1592" s="751" t="s">
        <v>4521</v>
      </c>
      <c r="K1592" s="741">
        <v>28646</v>
      </c>
      <c r="L1592" s="775" t="s">
        <v>4447</v>
      </c>
      <c r="M1592" s="741">
        <v>45112</v>
      </c>
      <c r="N1592" s="933">
        <v>971091201705</v>
      </c>
      <c r="O1592" s="930">
        <v>36819</v>
      </c>
      <c r="P1592" s="912">
        <v>840</v>
      </c>
      <c r="Q1592" s="890"/>
      <c r="R1592" s="1057"/>
      <c r="S1592" s="890"/>
      <c r="T1592" s="584" t="s">
        <v>4449</v>
      </c>
      <c r="U1592" s="593" t="s">
        <v>4448</v>
      </c>
      <c r="V1592" s="592" t="s">
        <v>2425</v>
      </c>
      <c r="W1592" s="594"/>
    </row>
    <row r="1593" spans="1:25" ht="30" hidden="1" customHeight="1" x14ac:dyDescent="0.25">
      <c r="A1593" s="735">
        <v>3493</v>
      </c>
      <c r="B1593" s="735">
        <v>54755558</v>
      </c>
      <c r="C1593" s="707" t="s">
        <v>4446</v>
      </c>
      <c r="D1593" s="707" t="s">
        <v>94</v>
      </c>
      <c r="E1593" s="1156" t="s">
        <v>95</v>
      </c>
      <c r="F1593" s="708">
        <v>45219</v>
      </c>
      <c r="G1593" s="709">
        <v>0.52083333333333337</v>
      </c>
      <c r="H1593" s="708">
        <v>45226</v>
      </c>
      <c r="I1593" s="709">
        <v>0.52083333333333337</v>
      </c>
      <c r="J1593" s="751" t="s">
        <v>85</v>
      </c>
      <c r="K1593" s="741">
        <v>28646</v>
      </c>
      <c r="L1593" s="775" t="s">
        <v>4447</v>
      </c>
      <c r="M1593" s="741">
        <v>45112</v>
      </c>
      <c r="N1593" s="933">
        <v>971091201705</v>
      </c>
      <c r="O1593" s="930">
        <v>36819</v>
      </c>
      <c r="P1593" s="912">
        <v>840</v>
      </c>
      <c r="Q1593" s="890"/>
      <c r="R1593" s="1057"/>
      <c r="S1593" s="890"/>
      <c r="T1593" s="584" t="s">
        <v>4449</v>
      </c>
      <c r="U1593" s="593" t="s">
        <v>4448</v>
      </c>
      <c r="V1593" s="592"/>
      <c r="W1593" s="594"/>
      <c r="Y1593" s="531"/>
    </row>
    <row r="1594" spans="1:25" ht="18.75" customHeight="1" x14ac:dyDescent="0.25">
      <c r="A1594" s="4">
        <v>6528</v>
      </c>
      <c r="B1594" s="4"/>
      <c r="C1594" s="4" t="s">
        <v>804</v>
      </c>
      <c r="D1594" s="4" t="s">
        <v>8321</v>
      </c>
      <c r="E1594" s="1156" t="s">
        <v>8028</v>
      </c>
      <c r="F1594" s="725">
        <v>45667</v>
      </c>
      <c r="G1594" s="720">
        <v>0.41666666666666669</v>
      </c>
      <c r="H1594" s="725">
        <v>45671</v>
      </c>
      <c r="I1594" s="720">
        <v>0.4236111111111111</v>
      </c>
      <c r="J1594" s="728" t="s">
        <v>162</v>
      </c>
      <c r="K1594" s="710">
        <v>36565</v>
      </c>
      <c r="L1594" s="734" t="s">
        <v>805</v>
      </c>
      <c r="M1594" s="21">
        <v>45041</v>
      </c>
      <c r="N1594" s="934" t="s">
        <v>806</v>
      </c>
      <c r="O1594" s="920">
        <v>43377</v>
      </c>
      <c r="P1594" s="1025" t="s">
        <v>8418</v>
      </c>
      <c r="Q1594" s="196"/>
      <c r="R1594" s="1017"/>
      <c r="S1594" s="196"/>
      <c r="T1594" s="533"/>
      <c r="U1594" s="551" t="s">
        <v>808</v>
      </c>
      <c r="W1594" s="599"/>
      <c r="Y1594" s="531"/>
    </row>
    <row r="1595" spans="1:25" s="546" customFormat="1" ht="25.5" customHeight="1" x14ac:dyDescent="0.25">
      <c r="A1595" s="4">
        <v>6331</v>
      </c>
      <c r="B1595" s="4"/>
      <c r="C1595" s="4" t="s">
        <v>804</v>
      </c>
      <c r="D1595" s="4" t="s">
        <v>412</v>
      </c>
      <c r="E1595" s="1156" t="s">
        <v>8378</v>
      </c>
      <c r="F1595" s="725">
        <v>45640</v>
      </c>
      <c r="G1595" s="720">
        <v>0.74652777777777779</v>
      </c>
      <c r="H1595" s="725">
        <v>45641</v>
      </c>
      <c r="I1595" s="720">
        <v>0.73263888888888884</v>
      </c>
      <c r="J1595" s="728" t="s">
        <v>797</v>
      </c>
      <c r="K1595" s="725">
        <v>36565</v>
      </c>
      <c r="L1595" s="929" t="s">
        <v>805</v>
      </c>
      <c r="M1595" s="19">
        <v>45041</v>
      </c>
      <c r="N1595" s="931" t="s">
        <v>806</v>
      </c>
      <c r="O1595" s="932">
        <v>43377</v>
      </c>
      <c r="P1595" s="892" t="s">
        <v>8379</v>
      </c>
      <c r="Q1595" s="194"/>
      <c r="R1595" s="1424"/>
      <c r="S1595" s="1425"/>
      <c r="T1595" s="1426"/>
      <c r="U1595" s="545"/>
      <c r="V1595" s="555"/>
      <c r="W1595" s="599"/>
    </row>
    <row r="1596" spans="1:25" s="546" customFormat="1" ht="30" customHeight="1" x14ac:dyDescent="0.25">
      <c r="A1596" s="186">
        <v>5616</v>
      </c>
      <c r="B1596" s="186">
        <v>93996200</v>
      </c>
      <c r="C1596" s="186" t="s">
        <v>804</v>
      </c>
      <c r="D1596" s="20" t="s">
        <v>292</v>
      </c>
      <c r="E1596" s="1156" t="s">
        <v>5483</v>
      </c>
      <c r="F1596" s="21">
        <v>45596</v>
      </c>
      <c r="G1596" s="729">
        <v>0.78125</v>
      </c>
      <c r="H1596" s="21">
        <v>45597</v>
      </c>
      <c r="I1596" s="722">
        <v>0.79166666666666663</v>
      </c>
      <c r="J1596" s="730" t="s">
        <v>797</v>
      </c>
      <c r="K1596" s="710">
        <v>36565</v>
      </c>
      <c r="L1596" s="734" t="s">
        <v>805</v>
      </c>
      <c r="M1596" s="21">
        <v>45041</v>
      </c>
      <c r="N1596" s="934" t="s">
        <v>806</v>
      </c>
      <c r="O1596" s="920">
        <v>43377</v>
      </c>
      <c r="P1596" s="1019" t="s">
        <v>4861</v>
      </c>
      <c r="Q1596" s="196"/>
      <c r="R1596" s="1017"/>
      <c r="S1596" s="196"/>
      <c r="T1596" s="533"/>
      <c r="U1596" s="551" t="s">
        <v>808</v>
      </c>
      <c r="V1596" s="544"/>
      <c r="W1596" s="128"/>
    </row>
    <row r="1597" spans="1:25" ht="29.25" customHeight="1" x14ac:dyDescent="0.25">
      <c r="A1597" s="1267">
        <v>4878</v>
      </c>
      <c r="B1597" s="186">
        <v>93996200</v>
      </c>
      <c r="C1597" s="186" t="s">
        <v>804</v>
      </c>
      <c r="D1597" s="186" t="s">
        <v>35</v>
      </c>
      <c r="E1597" s="1156" t="s">
        <v>119</v>
      </c>
      <c r="F1597" s="710">
        <v>45486</v>
      </c>
      <c r="G1597" s="711">
        <v>0.60069444444444442</v>
      </c>
      <c r="H1597" s="710">
        <v>45500</v>
      </c>
      <c r="I1597" s="711">
        <v>0.60069444444444442</v>
      </c>
      <c r="J1597" s="726" t="s">
        <v>78</v>
      </c>
      <c r="K1597" s="710">
        <v>36565</v>
      </c>
      <c r="L1597" s="734" t="s">
        <v>805</v>
      </c>
      <c r="M1597" s="21">
        <v>45041</v>
      </c>
      <c r="N1597" s="934" t="s">
        <v>806</v>
      </c>
      <c r="O1597" s="920">
        <v>43377</v>
      </c>
      <c r="P1597" s="1026"/>
      <c r="Q1597" s="1022"/>
      <c r="R1597" s="1023"/>
      <c r="S1597" s="1022"/>
      <c r="T1597" s="568"/>
      <c r="U1597" s="551" t="s">
        <v>808</v>
      </c>
      <c r="V1597" s="544"/>
      <c r="W1597" s="128"/>
      <c r="Y1597" s="531"/>
    </row>
    <row r="1598" spans="1:25" s="546" customFormat="1" ht="18.75" customHeight="1" x14ac:dyDescent="0.25">
      <c r="A1598" s="1267">
        <v>4855</v>
      </c>
      <c r="B1598" s="186">
        <v>93996200</v>
      </c>
      <c r="C1598" s="186" t="s">
        <v>804</v>
      </c>
      <c r="D1598" s="20" t="s">
        <v>35</v>
      </c>
      <c r="E1598" s="1156" t="s">
        <v>105</v>
      </c>
      <c r="F1598" s="21">
        <v>45462</v>
      </c>
      <c r="G1598" s="729">
        <v>0.625</v>
      </c>
      <c r="H1598" s="21">
        <v>45474</v>
      </c>
      <c r="I1598" s="722">
        <v>0.625</v>
      </c>
      <c r="J1598" s="730" t="s">
        <v>6883</v>
      </c>
      <c r="K1598" s="710">
        <v>36565</v>
      </c>
      <c r="L1598" s="734" t="s">
        <v>805</v>
      </c>
      <c r="M1598" s="21">
        <v>45041</v>
      </c>
      <c r="N1598" s="934" t="s">
        <v>806</v>
      </c>
      <c r="O1598" s="920">
        <v>43377</v>
      </c>
      <c r="P1598" s="1019" t="s">
        <v>6776</v>
      </c>
      <c r="Q1598" s="196"/>
      <c r="R1598" s="1017"/>
      <c r="S1598" s="196"/>
      <c r="T1598" s="533"/>
      <c r="U1598" s="528" t="s">
        <v>6836</v>
      </c>
      <c r="V1598" s="527"/>
      <c r="W1598" s="529"/>
    </row>
    <row r="1599" spans="1:25" ht="18.75" customHeight="1" x14ac:dyDescent="0.25">
      <c r="A1599" s="186">
        <v>4030</v>
      </c>
      <c r="B1599" s="186">
        <v>93996200</v>
      </c>
      <c r="C1599" s="186" t="s">
        <v>804</v>
      </c>
      <c r="D1599" s="20" t="s">
        <v>35</v>
      </c>
      <c r="E1599" s="1156" t="s">
        <v>105</v>
      </c>
      <c r="F1599" s="21">
        <v>45462</v>
      </c>
      <c r="G1599" s="729">
        <v>0.625</v>
      </c>
      <c r="H1599" s="21">
        <v>45474</v>
      </c>
      <c r="I1599" s="722">
        <v>0.625</v>
      </c>
      <c r="J1599" s="730" t="s">
        <v>6883</v>
      </c>
      <c r="K1599" s="710">
        <v>36565</v>
      </c>
      <c r="L1599" s="734" t="s">
        <v>805</v>
      </c>
      <c r="M1599" s="21">
        <v>45041</v>
      </c>
      <c r="N1599" s="934" t="s">
        <v>806</v>
      </c>
      <c r="O1599" s="920">
        <v>43377</v>
      </c>
      <c r="P1599" s="1019" t="s">
        <v>6776</v>
      </c>
      <c r="Q1599" s="196"/>
      <c r="R1599" s="1017"/>
      <c r="S1599" s="196"/>
      <c r="T1599" s="533"/>
      <c r="U1599" s="551" t="s">
        <v>808</v>
      </c>
      <c r="V1599" s="544"/>
      <c r="W1599" s="128"/>
      <c r="Y1599" s="531"/>
    </row>
    <row r="1600" spans="1:25" ht="18.75" customHeight="1" x14ac:dyDescent="0.25">
      <c r="A1600" s="1267">
        <v>6199</v>
      </c>
      <c r="B1600" s="186">
        <v>93996200</v>
      </c>
      <c r="C1600" s="186" t="s">
        <v>804</v>
      </c>
      <c r="D1600" s="20" t="s">
        <v>35</v>
      </c>
      <c r="E1600" s="1156" t="s">
        <v>105</v>
      </c>
      <c r="F1600" s="21">
        <v>45462</v>
      </c>
      <c r="G1600" s="729">
        <v>0.625</v>
      </c>
      <c r="H1600" s="21">
        <v>45468</v>
      </c>
      <c r="I1600" s="722">
        <v>0.625</v>
      </c>
      <c r="J1600" s="730" t="s">
        <v>6352</v>
      </c>
      <c r="K1600" s="710">
        <v>36565</v>
      </c>
      <c r="L1600" s="734" t="s">
        <v>805</v>
      </c>
      <c r="M1600" s="21">
        <v>45041</v>
      </c>
      <c r="N1600" s="934" t="s">
        <v>806</v>
      </c>
      <c r="O1600" s="920">
        <v>43377</v>
      </c>
      <c r="P1600" s="1019" t="s">
        <v>4914</v>
      </c>
      <c r="Q1600" s="196" t="s">
        <v>6813</v>
      </c>
      <c r="R1600" s="1017"/>
      <c r="S1600" s="196"/>
      <c r="T1600" s="533"/>
      <c r="U1600" s="551" t="s">
        <v>808</v>
      </c>
      <c r="V1600" s="544"/>
      <c r="W1600" s="128"/>
      <c r="Y1600" s="531"/>
    </row>
    <row r="1601" spans="1:25" ht="18.75" customHeight="1" x14ac:dyDescent="0.25">
      <c r="A1601" s="186">
        <v>4756</v>
      </c>
      <c r="B1601" s="186">
        <v>93996200</v>
      </c>
      <c r="C1601" s="186" t="s">
        <v>804</v>
      </c>
      <c r="D1601" s="20" t="s">
        <v>4688</v>
      </c>
      <c r="E1601" s="1156" t="s">
        <v>5913</v>
      </c>
      <c r="F1601" s="21">
        <v>45412</v>
      </c>
      <c r="G1601" s="729">
        <v>0.44791666666666669</v>
      </c>
      <c r="H1601" s="21">
        <v>45434</v>
      </c>
      <c r="I1601" s="722">
        <v>0.79166666666666663</v>
      </c>
      <c r="J1601" s="726" t="s">
        <v>6447</v>
      </c>
      <c r="K1601" s="710">
        <v>36565</v>
      </c>
      <c r="L1601" s="734" t="s">
        <v>805</v>
      </c>
      <c r="M1601" s="21">
        <v>45041</v>
      </c>
      <c r="N1601" s="934" t="s">
        <v>806</v>
      </c>
      <c r="O1601" s="920">
        <v>43377</v>
      </c>
      <c r="P1601" s="1026"/>
      <c r="Q1601" s="1022"/>
      <c r="R1601" s="1023"/>
      <c r="S1601" s="1022"/>
      <c r="T1601" s="568"/>
      <c r="U1601" s="551" t="s">
        <v>808</v>
      </c>
      <c r="V1601" s="544"/>
      <c r="W1601" s="128"/>
    </row>
    <row r="1602" spans="1:25" ht="18.75" customHeight="1" x14ac:dyDescent="0.25">
      <c r="A1602" s="186">
        <v>4329</v>
      </c>
      <c r="B1602" s="186">
        <v>93996200</v>
      </c>
      <c r="C1602" s="186" t="s">
        <v>804</v>
      </c>
      <c r="D1602" s="20" t="s">
        <v>137</v>
      </c>
      <c r="E1602" s="1156" t="s">
        <v>5555</v>
      </c>
      <c r="F1602" s="21">
        <v>45361</v>
      </c>
      <c r="G1602" s="729">
        <v>0.86458333333333337</v>
      </c>
      <c r="H1602" s="21">
        <v>45362</v>
      </c>
      <c r="I1602" s="722">
        <v>0.91666666666666663</v>
      </c>
      <c r="J1602" s="730" t="s">
        <v>797</v>
      </c>
      <c r="K1602" s="710">
        <v>36565</v>
      </c>
      <c r="L1602" s="734" t="s">
        <v>805</v>
      </c>
      <c r="M1602" s="21">
        <v>45041</v>
      </c>
      <c r="N1602" s="934" t="s">
        <v>806</v>
      </c>
      <c r="O1602" s="920">
        <v>43377</v>
      </c>
      <c r="P1602" s="196">
        <v>90</v>
      </c>
      <c r="Q1602" s="1015" t="s">
        <v>5722</v>
      </c>
      <c r="R1602" s="1002"/>
      <c r="S1602" s="196"/>
      <c r="T1602" s="533"/>
      <c r="U1602" s="551" t="s">
        <v>808</v>
      </c>
      <c r="V1602" s="544"/>
      <c r="W1602" s="128"/>
      <c r="Y1602" s="531"/>
    </row>
    <row r="1603" spans="1:25" ht="18.75" customHeight="1" x14ac:dyDescent="0.25">
      <c r="A1603" s="186">
        <v>4080</v>
      </c>
      <c r="B1603" s="186">
        <v>93996200</v>
      </c>
      <c r="C1603" s="186" t="s">
        <v>804</v>
      </c>
      <c r="D1603" s="20" t="s">
        <v>94</v>
      </c>
      <c r="E1603" s="1156" t="s">
        <v>422</v>
      </c>
      <c r="F1603" s="21">
        <v>45259</v>
      </c>
      <c r="G1603" s="729">
        <v>0.79166666666666663</v>
      </c>
      <c r="H1603" s="21">
        <v>45261</v>
      </c>
      <c r="I1603" s="722">
        <v>0.83333333333333337</v>
      </c>
      <c r="J1603" s="730" t="s">
        <v>4788</v>
      </c>
      <c r="K1603" s="710">
        <v>36565</v>
      </c>
      <c r="L1603" s="734" t="s">
        <v>805</v>
      </c>
      <c r="M1603" s="21">
        <v>45041</v>
      </c>
      <c r="N1603" s="934" t="s">
        <v>806</v>
      </c>
      <c r="O1603" s="920">
        <v>43377</v>
      </c>
      <c r="P1603" s="1026" t="s">
        <v>8033</v>
      </c>
      <c r="Q1603" s="196"/>
      <c r="R1603" s="1002"/>
      <c r="S1603" s="196"/>
      <c r="T1603" s="533"/>
      <c r="U1603" s="551" t="s">
        <v>808</v>
      </c>
      <c r="V1603" s="544" t="s">
        <v>4787</v>
      </c>
      <c r="W1603" s="128"/>
      <c r="Y1603" s="531"/>
    </row>
    <row r="1604" spans="1:25" ht="18.75" customHeight="1" x14ac:dyDescent="0.25">
      <c r="A1604" s="186">
        <v>4077</v>
      </c>
      <c r="B1604" s="186">
        <v>93996200</v>
      </c>
      <c r="C1604" s="186" t="s">
        <v>804</v>
      </c>
      <c r="D1604" s="20" t="s">
        <v>35</v>
      </c>
      <c r="E1604" s="1156" t="s">
        <v>48</v>
      </c>
      <c r="F1604" s="21">
        <v>45258</v>
      </c>
      <c r="G1604" s="729">
        <v>0.83333333333333337</v>
      </c>
      <c r="H1604" s="21">
        <v>45259</v>
      </c>
      <c r="I1604" s="722">
        <v>0.79166666666666663</v>
      </c>
      <c r="J1604" s="730" t="s">
        <v>797</v>
      </c>
      <c r="K1604" s="710">
        <v>36565</v>
      </c>
      <c r="L1604" s="734" t="s">
        <v>805</v>
      </c>
      <c r="M1604" s="21">
        <v>45041</v>
      </c>
      <c r="N1604" s="934" t="s">
        <v>806</v>
      </c>
      <c r="O1604" s="920">
        <v>43377</v>
      </c>
      <c r="P1604" s="1019"/>
      <c r="Q1604" s="196"/>
      <c r="R1604" s="1002"/>
      <c r="S1604" s="196"/>
      <c r="T1604" s="533"/>
      <c r="U1604" s="551" t="s">
        <v>808</v>
      </c>
      <c r="V1604" s="544"/>
      <c r="W1604" s="128"/>
      <c r="Y1604" s="531"/>
    </row>
    <row r="1605" spans="1:25" ht="33" customHeight="1" x14ac:dyDescent="0.25">
      <c r="A1605" s="186">
        <v>3391</v>
      </c>
      <c r="B1605" s="186">
        <v>93996200</v>
      </c>
      <c r="C1605" s="186" t="s">
        <v>804</v>
      </c>
      <c r="D1605" s="20" t="s">
        <v>649</v>
      </c>
      <c r="E1605" s="1156" t="s">
        <v>389</v>
      </c>
      <c r="F1605" s="21">
        <v>45203</v>
      </c>
      <c r="G1605" s="729">
        <v>0.75</v>
      </c>
      <c r="H1605" s="21">
        <v>45220</v>
      </c>
      <c r="I1605" s="722">
        <v>0.79166666666666663</v>
      </c>
      <c r="J1605" s="726" t="s">
        <v>327</v>
      </c>
      <c r="K1605" s="710">
        <v>36565</v>
      </c>
      <c r="L1605" s="734" t="s">
        <v>805</v>
      </c>
      <c r="M1605" s="21">
        <v>45041</v>
      </c>
      <c r="N1605" s="934" t="s">
        <v>806</v>
      </c>
      <c r="O1605" s="920">
        <v>43377</v>
      </c>
      <c r="P1605" s="1026"/>
      <c r="Q1605" s="1022"/>
      <c r="R1605" s="1023"/>
      <c r="S1605" s="1022"/>
      <c r="T1605" s="568"/>
      <c r="U1605" s="551" t="s">
        <v>808</v>
      </c>
      <c r="V1605" s="544"/>
      <c r="W1605" s="128"/>
      <c r="Y1605" s="632"/>
    </row>
    <row r="1606" spans="1:25" ht="18.75" customHeight="1" x14ac:dyDescent="0.25">
      <c r="A1606" s="186">
        <v>2888</v>
      </c>
      <c r="B1606" s="186">
        <v>93996200</v>
      </c>
      <c r="C1606" s="186" t="s">
        <v>804</v>
      </c>
      <c r="D1606" s="20" t="s">
        <v>35</v>
      </c>
      <c r="E1606" s="1156" t="s">
        <v>48</v>
      </c>
      <c r="F1606" s="21">
        <v>45108</v>
      </c>
      <c r="G1606" s="729">
        <v>0.72916666666666663</v>
      </c>
      <c r="H1606" s="21">
        <v>45111</v>
      </c>
      <c r="I1606" s="722">
        <v>0.77083333333333337</v>
      </c>
      <c r="J1606" s="730" t="s">
        <v>449</v>
      </c>
      <c r="K1606" s="710">
        <v>36565</v>
      </c>
      <c r="L1606" s="929" t="s">
        <v>805</v>
      </c>
      <c r="M1606" s="21">
        <v>45041</v>
      </c>
      <c r="N1606" s="934" t="s">
        <v>806</v>
      </c>
      <c r="O1606" s="920">
        <v>43377</v>
      </c>
      <c r="P1606" s="1019">
        <v>350</v>
      </c>
      <c r="Q1606" s="196"/>
      <c r="R1606" s="1002">
        <v>103070</v>
      </c>
      <c r="T1606" s="606" t="s">
        <v>807</v>
      </c>
      <c r="U1606" s="551" t="s">
        <v>808</v>
      </c>
      <c r="V1606" s="544"/>
      <c r="W1606" s="128"/>
      <c r="Y1606" s="531"/>
    </row>
    <row r="1607" spans="1:25" ht="18.75" customHeight="1" x14ac:dyDescent="0.25">
      <c r="A1607" s="186">
        <v>2613</v>
      </c>
      <c r="B1607" s="186">
        <v>93996200</v>
      </c>
      <c r="C1607" s="186" t="s">
        <v>804</v>
      </c>
      <c r="D1607" s="20" t="s">
        <v>29</v>
      </c>
      <c r="E1607" s="1156" t="s">
        <v>30</v>
      </c>
      <c r="F1607" s="21">
        <v>45083</v>
      </c>
      <c r="G1607" s="729">
        <v>0.43402777777777773</v>
      </c>
      <c r="H1607" s="21">
        <v>45103</v>
      </c>
      <c r="I1607" s="722">
        <v>0.41666666666666669</v>
      </c>
      <c r="J1607" s="726" t="s">
        <v>438</v>
      </c>
      <c r="K1607" s="710">
        <v>36565</v>
      </c>
      <c r="L1607" s="929" t="s">
        <v>805</v>
      </c>
      <c r="M1607" s="21">
        <v>45041</v>
      </c>
      <c r="N1607" s="934" t="s">
        <v>806</v>
      </c>
      <c r="O1607" s="920">
        <v>43377</v>
      </c>
      <c r="P1607" s="1026"/>
      <c r="Q1607" s="1022"/>
      <c r="R1607" s="1023"/>
      <c r="S1607" s="1022"/>
      <c r="T1607" s="568"/>
      <c r="U1607" s="551" t="s">
        <v>808</v>
      </c>
      <c r="V1607" s="544"/>
      <c r="W1607" s="128"/>
      <c r="Y1607" s="531"/>
    </row>
    <row r="1608" spans="1:25" ht="2.25" customHeight="1" x14ac:dyDescent="0.25">
      <c r="A1608" s="186">
        <v>2585</v>
      </c>
      <c r="B1608" s="186"/>
      <c r="C1608" s="4" t="s">
        <v>804</v>
      </c>
      <c r="D1608" s="4" t="s">
        <v>29</v>
      </c>
      <c r="E1608" s="1156" t="s">
        <v>205</v>
      </c>
      <c r="F1608" s="725">
        <v>45075</v>
      </c>
      <c r="G1608" s="720">
        <v>0.875</v>
      </c>
      <c r="H1608" s="725">
        <v>45076</v>
      </c>
      <c r="I1608" s="720">
        <v>0.875</v>
      </c>
      <c r="J1608" s="728" t="s">
        <v>797</v>
      </c>
      <c r="K1608" s="710">
        <v>36565</v>
      </c>
      <c r="L1608" s="929" t="s">
        <v>805</v>
      </c>
      <c r="M1608" s="21">
        <v>45041</v>
      </c>
      <c r="N1608" s="934" t="s">
        <v>806</v>
      </c>
      <c r="O1608" s="920">
        <v>43377</v>
      </c>
      <c r="P1608" s="1019"/>
      <c r="Q1608" s="196"/>
      <c r="R1608" s="1017"/>
      <c r="S1608" s="196"/>
      <c r="T1608" s="533"/>
      <c r="U1608" s="551" t="s">
        <v>808</v>
      </c>
      <c r="V1608" s="544"/>
      <c r="W1608" s="128"/>
    </row>
    <row r="1609" spans="1:25" ht="18.75" customHeight="1" x14ac:dyDescent="0.25">
      <c r="A1609" s="4">
        <v>2415</v>
      </c>
      <c r="B1609" s="1">
        <v>93996200</v>
      </c>
      <c r="C1609" s="4" t="s">
        <v>804</v>
      </c>
      <c r="D1609" s="1" t="s">
        <v>412</v>
      </c>
      <c r="E1609" s="1156" t="s">
        <v>153</v>
      </c>
      <c r="F1609" s="19">
        <v>45059</v>
      </c>
      <c r="G1609" s="769">
        <v>0.78125</v>
      </c>
      <c r="H1609" s="19">
        <v>45062</v>
      </c>
      <c r="I1609" s="744">
        <v>0.78125</v>
      </c>
      <c r="J1609" s="762" t="s">
        <v>449</v>
      </c>
      <c r="K1609" s="19">
        <v>36565</v>
      </c>
      <c r="L1609" s="929" t="s">
        <v>805</v>
      </c>
      <c r="M1609" s="725">
        <v>43183</v>
      </c>
      <c r="N1609" s="934" t="s">
        <v>806</v>
      </c>
      <c r="O1609" s="920">
        <v>43377</v>
      </c>
      <c r="P1609" s="1026"/>
      <c r="Q1609" s="1003"/>
      <c r="R1609" s="1004"/>
      <c r="S1609" s="1003"/>
      <c r="T1609" s="565"/>
      <c r="U1609" s="614" t="s">
        <v>1273</v>
      </c>
      <c r="V1609" s="550"/>
      <c r="W1609" s="555"/>
    </row>
    <row r="1610" spans="1:25" ht="30" customHeight="1" x14ac:dyDescent="0.25">
      <c r="A1610" s="4">
        <v>1900</v>
      </c>
      <c r="B1610" s="1">
        <v>93996200</v>
      </c>
      <c r="C1610" s="4" t="s">
        <v>804</v>
      </c>
      <c r="D1610" s="1" t="s">
        <v>657</v>
      </c>
      <c r="E1610" s="1156" t="s">
        <v>521</v>
      </c>
      <c r="F1610" s="19">
        <v>44987</v>
      </c>
      <c r="G1610" s="769">
        <v>0.77430555555555547</v>
      </c>
      <c r="H1610" s="19">
        <v>44993</v>
      </c>
      <c r="I1610" s="744">
        <v>0.77430555555555547</v>
      </c>
      <c r="J1610" s="762" t="s">
        <v>1839</v>
      </c>
      <c r="K1610" s="19">
        <v>36565</v>
      </c>
      <c r="L1610" s="929" t="s">
        <v>805</v>
      </c>
      <c r="M1610" s="725">
        <v>43183</v>
      </c>
      <c r="N1610" s="934" t="s">
        <v>806</v>
      </c>
      <c r="O1610" s="920">
        <v>43377</v>
      </c>
      <c r="P1610" s="1026"/>
      <c r="Q1610" s="1003"/>
      <c r="R1610" s="1004"/>
      <c r="S1610" s="908"/>
      <c r="T1610" s="550"/>
      <c r="U1610" s="614" t="s">
        <v>1273</v>
      </c>
      <c r="V1610" s="550"/>
      <c r="W1610" s="555"/>
    </row>
    <row r="1611" spans="1:25" s="546" customFormat="1" ht="31.5" customHeight="1" x14ac:dyDescent="0.25">
      <c r="A1611" s="4">
        <v>1893</v>
      </c>
      <c r="B1611" s="1">
        <v>93996200</v>
      </c>
      <c r="C1611" s="4" t="s">
        <v>804</v>
      </c>
      <c r="D1611" s="1" t="s">
        <v>35</v>
      </c>
      <c r="E1611" s="1156" t="s">
        <v>112</v>
      </c>
      <c r="F1611" s="19">
        <v>44973</v>
      </c>
      <c r="G1611" s="769">
        <v>0.91666666666666663</v>
      </c>
      <c r="H1611" s="19">
        <v>44977</v>
      </c>
      <c r="I1611" s="722">
        <v>0.91666666666666663</v>
      </c>
      <c r="J1611" s="755" t="s">
        <v>2046</v>
      </c>
      <c r="K1611" s="19">
        <v>36565</v>
      </c>
      <c r="L1611" s="929" t="s">
        <v>805</v>
      </c>
      <c r="M1611" s="725">
        <v>43183</v>
      </c>
      <c r="N1611" s="934" t="s">
        <v>806</v>
      </c>
      <c r="O1611" s="920">
        <v>43377</v>
      </c>
      <c r="P1611" s="1026"/>
      <c r="Q1611" s="1003"/>
      <c r="R1611" s="1004"/>
      <c r="S1611" s="908"/>
      <c r="T1611" s="550"/>
      <c r="U1611" s="614" t="s">
        <v>1273</v>
      </c>
      <c r="V1611" s="550"/>
      <c r="W1611" s="555"/>
    </row>
    <row r="1612" spans="1:25" ht="18.75" hidden="1" customHeight="1" x14ac:dyDescent="0.25">
      <c r="A1612" s="4">
        <v>1802</v>
      </c>
      <c r="B1612" s="4"/>
      <c r="C1612" s="4" t="s">
        <v>804</v>
      </c>
      <c r="D1612" s="4" t="s">
        <v>2173</v>
      </c>
      <c r="E1612" s="1156" t="s">
        <v>2174</v>
      </c>
      <c r="F1612" s="725">
        <v>44952</v>
      </c>
      <c r="G1612" s="720">
        <v>0.5</v>
      </c>
      <c r="H1612" s="725">
        <v>44952</v>
      </c>
      <c r="I1612" s="720">
        <v>0.66666666666666663</v>
      </c>
      <c r="J1612" s="728" t="s">
        <v>2175</v>
      </c>
      <c r="K1612" s="725"/>
      <c r="L1612" s="929"/>
      <c r="N1612" s="931"/>
      <c r="O1612" s="932"/>
      <c r="P1612" s="898"/>
      <c r="V1612" s="555" t="s">
        <v>1644</v>
      </c>
      <c r="Y1612" s="531"/>
    </row>
    <row r="1613" spans="1:25" ht="18.75" customHeight="1" x14ac:dyDescent="0.25">
      <c r="A1613" s="4">
        <v>1008</v>
      </c>
      <c r="B1613" s="809">
        <v>93996200</v>
      </c>
      <c r="C1613" s="812" t="s">
        <v>804</v>
      </c>
      <c r="D1613" s="809" t="s">
        <v>22</v>
      </c>
      <c r="E1613" s="1159" t="s">
        <v>364</v>
      </c>
      <c r="F1613" s="810">
        <v>44703</v>
      </c>
      <c r="G1613" s="811">
        <v>0.79513888888888884</v>
      </c>
      <c r="H1613" s="810">
        <v>44715</v>
      </c>
      <c r="I1613" s="744">
        <v>0.60416666666666663</v>
      </c>
      <c r="J1613" s="1588" t="s">
        <v>2283</v>
      </c>
      <c r="K1613" s="769"/>
      <c r="L1613" s="809">
        <v>6998421</v>
      </c>
      <c r="M1613" s="725">
        <v>43183</v>
      </c>
      <c r="N1613" s="934" t="s">
        <v>806</v>
      </c>
      <c r="O1613" s="920">
        <v>43377</v>
      </c>
      <c r="Q1613" s="908"/>
      <c r="R1613" s="1073"/>
      <c r="S1613" s="908"/>
      <c r="T1613" s="550"/>
      <c r="U1613" s="614"/>
      <c r="V1613" s="550"/>
      <c r="W1613" s="555"/>
      <c r="Y1613" s="531"/>
    </row>
    <row r="1614" spans="1:25" ht="75" customHeight="1" x14ac:dyDescent="0.25">
      <c r="A1614" s="4">
        <v>889</v>
      </c>
      <c r="B1614" s="809">
        <v>93996200</v>
      </c>
      <c r="C1614" s="812" t="s">
        <v>804</v>
      </c>
      <c r="D1614" s="809" t="s">
        <v>22</v>
      </c>
      <c r="E1614" s="1159" t="s">
        <v>364</v>
      </c>
      <c r="F1614" s="810">
        <v>44688</v>
      </c>
      <c r="G1614" s="811">
        <v>0.40972222222222227</v>
      </c>
      <c r="H1614" s="810">
        <v>44697</v>
      </c>
      <c r="I1614" s="744">
        <v>0.5</v>
      </c>
      <c r="J1614" s="755" t="s">
        <v>2310</v>
      </c>
      <c r="K1614" s="769"/>
      <c r="L1614" s="4">
        <v>6998421</v>
      </c>
      <c r="M1614" s="725">
        <v>43183</v>
      </c>
      <c r="N1614" s="934" t="s">
        <v>806</v>
      </c>
      <c r="O1614" s="920">
        <v>43377</v>
      </c>
      <c r="Q1614" s="908"/>
      <c r="R1614" s="1073"/>
      <c r="S1614" s="908"/>
      <c r="T1614" s="550"/>
      <c r="U1614" s="614" t="s">
        <v>3483</v>
      </c>
      <c r="V1614" s="550"/>
      <c r="Y1614" s="531"/>
    </row>
    <row r="1615" spans="1:25" ht="30" customHeight="1" x14ac:dyDescent="0.25">
      <c r="A1615" s="20">
        <v>5762</v>
      </c>
      <c r="B1615" s="1182"/>
      <c r="C1615" s="3" t="s">
        <v>5642</v>
      </c>
      <c r="D1615" s="3" t="s">
        <v>35</v>
      </c>
      <c r="E1615" s="1156" t="s">
        <v>507</v>
      </c>
      <c r="F1615" s="714">
        <v>45619</v>
      </c>
      <c r="G1615" s="715">
        <v>0.79166666666666663</v>
      </c>
      <c r="H1615" s="714">
        <v>45626</v>
      </c>
      <c r="I1615" s="715">
        <v>0.79166666666666663</v>
      </c>
      <c r="J1615" s="733" t="s">
        <v>85</v>
      </c>
      <c r="K1615" s="21">
        <v>28035</v>
      </c>
      <c r="L1615" s="721" t="s">
        <v>5643</v>
      </c>
      <c r="M1615" s="21">
        <v>44980</v>
      </c>
      <c r="N1615" s="942" t="s">
        <v>5644</v>
      </c>
      <c r="O1615" s="208">
        <v>42909</v>
      </c>
      <c r="P1615" s="889" t="s">
        <v>4870</v>
      </c>
      <c r="Q1615" s="907"/>
      <c r="R1615" s="1008"/>
      <c r="S1615" s="527"/>
      <c r="T1615" s="527"/>
      <c r="U1615" s="1221"/>
      <c r="V1615" s="527"/>
      <c r="W1615" s="128"/>
      <c r="Y1615" s="531"/>
    </row>
    <row r="1616" spans="1:25" ht="18.75" customHeight="1" x14ac:dyDescent="0.25">
      <c r="A1616" s="186">
        <v>4314</v>
      </c>
      <c r="B1616" s="186"/>
      <c r="C1616" s="186" t="s">
        <v>5642</v>
      </c>
      <c r="D1616" s="186" t="s">
        <v>4688</v>
      </c>
      <c r="E1616" s="1156" t="s">
        <v>4240</v>
      </c>
      <c r="F1616" s="710">
        <v>45353</v>
      </c>
      <c r="G1616" s="711">
        <v>0.81944444444444453</v>
      </c>
      <c r="H1616" s="710">
        <v>45361</v>
      </c>
      <c r="I1616" s="711">
        <v>0.81944444444444453</v>
      </c>
      <c r="J1616" s="728" t="s">
        <v>113</v>
      </c>
      <c r="K1616" s="710">
        <v>28035</v>
      </c>
      <c r="L1616" s="734" t="s">
        <v>5643</v>
      </c>
      <c r="M1616" s="21">
        <v>44980</v>
      </c>
      <c r="N1616" s="734" t="s">
        <v>5644</v>
      </c>
      <c r="O1616" s="920">
        <v>42909</v>
      </c>
      <c r="P1616" s="892" t="s">
        <v>5664</v>
      </c>
      <c r="Q1616" s="196"/>
      <c r="R1616" s="1002"/>
      <c r="S1616" s="196">
        <v>12869</v>
      </c>
      <c r="T1616" s="580"/>
      <c r="U1616" s="545" t="s">
        <v>4775</v>
      </c>
      <c r="V1616" s="544"/>
      <c r="Y1616" s="531"/>
    </row>
    <row r="1617" spans="1:25" ht="45" customHeight="1" x14ac:dyDescent="0.25">
      <c r="A1617" s="186">
        <v>3538</v>
      </c>
      <c r="B1617" s="186">
        <v>25200535</v>
      </c>
      <c r="C1617" s="186" t="s">
        <v>4486</v>
      </c>
      <c r="D1617" s="186" t="s">
        <v>59</v>
      </c>
      <c r="E1617" s="1156" t="s">
        <v>60</v>
      </c>
      <c r="F1617" s="718">
        <v>45222</v>
      </c>
      <c r="G1617" s="719">
        <v>0.75</v>
      </c>
      <c r="H1617" s="710">
        <v>45234</v>
      </c>
      <c r="I1617" s="719">
        <v>0.75</v>
      </c>
      <c r="J1617" s="713" t="s">
        <v>942</v>
      </c>
      <c r="K1617" s="710">
        <v>24647</v>
      </c>
      <c r="L1617" s="734" t="s">
        <v>4483</v>
      </c>
      <c r="M1617" s="21"/>
      <c r="N1617" s="928" t="s">
        <v>4484</v>
      </c>
      <c r="O1617" s="927">
        <v>33665</v>
      </c>
      <c r="P1617" s="898"/>
      <c r="Q1617" s="1022"/>
      <c r="R1617" s="1023"/>
      <c r="S1617" s="1022"/>
      <c r="T1617" s="568"/>
      <c r="U1617" s="545" t="s">
        <v>974</v>
      </c>
      <c r="V1617" s="544"/>
      <c r="Y1617" s="531"/>
    </row>
    <row r="1618" spans="1:25" ht="18.75" customHeight="1" x14ac:dyDescent="0.25">
      <c r="A1618" s="1267">
        <v>5455</v>
      </c>
      <c r="B1618" s="186">
        <v>24613692</v>
      </c>
      <c r="C1618" s="186" t="s">
        <v>7336</v>
      </c>
      <c r="D1618" s="20" t="s">
        <v>35</v>
      </c>
      <c r="E1618" s="1156" t="s">
        <v>105</v>
      </c>
      <c r="F1618" s="21">
        <v>45569</v>
      </c>
      <c r="G1618" s="729">
        <v>0.72222222222222221</v>
      </c>
      <c r="H1618" s="21">
        <v>45585</v>
      </c>
      <c r="I1618" s="722">
        <v>0.47916666666666669</v>
      </c>
      <c r="J1618" s="730" t="s">
        <v>154</v>
      </c>
      <c r="K1618" s="710">
        <v>24647</v>
      </c>
      <c r="L1618" s="734" t="s">
        <v>4483</v>
      </c>
      <c r="M1618" s="710">
        <v>40759</v>
      </c>
      <c r="N1618" s="734" t="s">
        <v>4484</v>
      </c>
      <c r="O1618" s="920">
        <v>33665</v>
      </c>
      <c r="P1618" s="1019" t="s">
        <v>7501</v>
      </c>
      <c r="Q1618" s="196"/>
      <c r="R1618" s="1002"/>
      <c r="S1618" s="196"/>
      <c r="T1618" s="533"/>
      <c r="U1618" s="545" t="s">
        <v>7337</v>
      </c>
      <c r="V1618" s="527"/>
      <c r="Y1618" s="531"/>
    </row>
    <row r="1619" spans="1:25" ht="18.75" customHeight="1" x14ac:dyDescent="0.25">
      <c r="A1619" s="186">
        <v>1712</v>
      </c>
      <c r="B1619" s="186"/>
      <c r="C1619" s="186" t="s">
        <v>2323</v>
      </c>
      <c r="D1619" s="186" t="s">
        <v>35</v>
      </c>
      <c r="E1619" s="1156" t="s">
        <v>119</v>
      </c>
      <c r="F1619" s="710">
        <v>44929</v>
      </c>
      <c r="G1619" s="711">
        <v>0.8569444444444444</v>
      </c>
      <c r="H1619" s="710">
        <v>44932</v>
      </c>
      <c r="I1619" s="711">
        <v>0.75</v>
      </c>
      <c r="J1619" s="743" t="s">
        <v>1902</v>
      </c>
      <c r="K1619" s="710">
        <v>28339</v>
      </c>
      <c r="L1619" s="929">
        <v>6807374</v>
      </c>
      <c r="M1619" s="710">
        <v>40632</v>
      </c>
      <c r="N1619" s="734" t="s">
        <v>2324</v>
      </c>
      <c r="O1619" s="920">
        <v>39220</v>
      </c>
      <c r="P1619" s="892">
        <f>90*3</f>
        <v>270</v>
      </c>
      <c r="Q1619" s="884"/>
      <c r="R1619" s="1008"/>
      <c r="S1619" s="884"/>
      <c r="T1619" s="527"/>
      <c r="V1619" s="527" t="s">
        <v>2325</v>
      </c>
      <c r="Y1619" s="531"/>
    </row>
    <row r="1620" spans="1:25" ht="18.75" customHeight="1" x14ac:dyDescent="0.25">
      <c r="A1620" s="186">
        <v>1307</v>
      </c>
      <c r="B1620" s="186"/>
      <c r="C1620" s="186" t="s">
        <v>2323</v>
      </c>
      <c r="D1620" s="186" t="s">
        <v>152</v>
      </c>
      <c r="E1620" s="1156" t="s">
        <v>358</v>
      </c>
      <c r="F1620" s="710">
        <v>44824</v>
      </c>
      <c r="G1620" s="711">
        <v>0.77083333333333337</v>
      </c>
      <c r="H1620" s="710">
        <v>44826</v>
      </c>
      <c r="I1620" s="711">
        <v>0.77083333333333337</v>
      </c>
      <c r="J1620" s="728" t="s">
        <v>1825</v>
      </c>
      <c r="K1620" s="710">
        <v>28339</v>
      </c>
      <c r="L1620" s="936">
        <v>6807374</v>
      </c>
      <c r="M1620" s="710">
        <v>40632</v>
      </c>
      <c r="N1620" s="734" t="s">
        <v>2324</v>
      </c>
      <c r="O1620" s="920">
        <v>39220</v>
      </c>
      <c r="P1620" s="898"/>
      <c r="Q1620" s="1003"/>
      <c r="R1620" s="1004"/>
      <c r="S1620" s="1003"/>
      <c r="T1620" s="565"/>
      <c r="U1620" s="545" t="s">
        <v>2785</v>
      </c>
      <c r="V1620" s="527"/>
      <c r="W1620" s="599"/>
      <c r="Y1620" s="531"/>
    </row>
    <row r="1621" spans="1:25" ht="30" hidden="1" customHeight="1" x14ac:dyDescent="0.25">
      <c r="A1621" s="1">
        <v>405</v>
      </c>
      <c r="B1621" s="1"/>
      <c r="C1621" s="1" t="s">
        <v>3682</v>
      </c>
      <c r="D1621" s="1" t="s">
        <v>59</v>
      </c>
      <c r="E1621" s="1158" t="s">
        <v>131</v>
      </c>
      <c r="F1621" s="19">
        <v>44492</v>
      </c>
      <c r="G1621" s="796">
        <v>0.4375</v>
      </c>
      <c r="H1621" s="19">
        <v>44496</v>
      </c>
      <c r="I1621" s="796">
        <v>0.4375</v>
      </c>
      <c r="J1621" s="730"/>
      <c r="K1621" s="796"/>
      <c r="L1621" s="1"/>
      <c r="N1621" s="924"/>
      <c r="O1621" s="208"/>
      <c r="P1621" s="1107"/>
      <c r="Q1621" s="1039"/>
      <c r="R1621" s="1044"/>
      <c r="S1621" s="1039"/>
      <c r="T1621" s="555"/>
      <c r="Y1621" s="531"/>
    </row>
    <row r="1622" spans="1:25" ht="30" hidden="1" customHeight="1" x14ac:dyDescent="0.25">
      <c r="A1622" s="3">
        <v>361</v>
      </c>
      <c r="B1622" s="1"/>
      <c r="C1622" s="1" t="s">
        <v>3682</v>
      </c>
      <c r="D1622" s="1" t="s">
        <v>59</v>
      </c>
      <c r="E1622" s="1158" t="s">
        <v>60</v>
      </c>
      <c r="F1622" s="19">
        <v>44476</v>
      </c>
      <c r="G1622" s="796">
        <v>0.75</v>
      </c>
      <c r="H1622" s="19">
        <v>44482</v>
      </c>
      <c r="I1622" s="796">
        <v>0.75</v>
      </c>
      <c r="J1622" s="730"/>
      <c r="K1622" s="796"/>
      <c r="L1622" s="1"/>
      <c r="N1622" s="924"/>
      <c r="O1622" s="208"/>
      <c r="Q1622" s="1039"/>
      <c r="R1622" s="1044"/>
      <c r="S1622" s="1039"/>
      <c r="T1622" s="555"/>
      <c r="V1622" s="555" t="s">
        <v>3512</v>
      </c>
    </row>
    <row r="1623" spans="1:25" ht="30.75" customHeight="1" x14ac:dyDescent="0.25">
      <c r="A1623" s="1267">
        <v>5182</v>
      </c>
      <c r="B1623" s="270"/>
      <c r="C1623" s="186" t="s">
        <v>7993</v>
      </c>
      <c r="D1623" s="186" t="s">
        <v>35</v>
      </c>
      <c r="E1623" s="1156" t="s">
        <v>4352</v>
      </c>
      <c r="F1623" s="718">
        <v>45539</v>
      </c>
      <c r="G1623" s="719">
        <v>0.48680555555555555</v>
      </c>
      <c r="H1623" s="718">
        <v>45539</v>
      </c>
      <c r="I1623" s="719">
        <v>0.72916666666666663</v>
      </c>
      <c r="J1623" s="737" t="s">
        <v>7994</v>
      </c>
      <c r="K1623" s="710">
        <v>31487</v>
      </c>
      <c r="L1623" s="734" t="s">
        <v>3955</v>
      </c>
      <c r="M1623" s="710">
        <v>44018</v>
      </c>
      <c r="N1623" s="734" t="s">
        <v>3956</v>
      </c>
      <c r="O1623" s="920">
        <v>39146</v>
      </c>
      <c r="P1623" s="1019" t="s">
        <v>7995</v>
      </c>
      <c r="Q1623" s="196"/>
      <c r="R1623" s="1002"/>
      <c r="T1623" s="606" t="s">
        <v>7996</v>
      </c>
      <c r="U1623" s="545" t="s">
        <v>7997</v>
      </c>
      <c r="V1623" s="527"/>
      <c r="Y1623" s="531"/>
    </row>
    <row r="1624" spans="1:25" ht="18.75" customHeight="1" x14ac:dyDescent="0.25">
      <c r="A1624" s="1267">
        <v>5152</v>
      </c>
      <c r="B1624" s="270"/>
      <c r="C1624" s="186" t="s">
        <v>7993</v>
      </c>
      <c r="D1624" s="186" t="s">
        <v>1212</v>
      </c>
      <c r="E1624" s="1156" t="s">
        <v>358</v>
      </c>
      <c r="F1624" s="718">
        <v>45536</v>
      </c>
      <c r="G1624" s="719">
        <v>0.375</v>
      </c>
      <c r="H1624" s="718">
        <v>45539</v>
      </c>
      <c r="I1624" s="719">
        <v>0.4861111111111111</v>
      </c>
      <c r="J1624" s="737" t="s">
        <v>449</v>
      </c>
      <c r="K1624" s="710">
        <v>31487</v>
      </c>
      <c r="L1624" s="734" t="s">
        <v>3955</v>
      </c>
      <c r="M1624" s="710">
        <v>44018</v>
      </c>
      <c r="N1624" s="734" t="s">
        <v>3956</v>
      </c>
      <c r="O1624" s="920">
        <v>39146</v>
      </c>
      <c r="P1624" s="1019" t="s">
        <v>7995</v>
      </c>
      <c r="Q1624" s="196"/>
      <c r="R1624" s="1002"/>
      <c r="T1624" s="579"/>
      <c r="U1624" s="545" t="s">
        <v>7997</v>
      </c>
      <c r="V1624" s="527"/>
    </row>
    <row r="1625" spans="1:25" ht="18.75" customHeight="1" x14ac:dyDescent="0.25">
      <c r="A1625" s="1267">
        <v>5145</v>
      </c>
      <c r="B1625" s="270">
        <v>55818999</v>
      </c>
      <c r="C1625" s="186" t="s">
        <v>7993</v>
      </c>
      <c r="D1625" s="186" t="s">
        <v>412</v>
      </c>
      <c r="E1625" s="1156" t="s">
        <v>131</v>
      </c>
      <c r="F1625" s="718">
        <v>45535</v>
      </c>
      <c r="G1625" s="719">
        <v>0.72916666666666663</v>
      </c>
      <c r="H1625" s="718">
        <v>45536</v>
      </c>
      <c r="I1625" s="719">
        <v>0.375</v>
      </c>
      <c r="J1625" s="737" t="s">
        <v>797</v>
      </c>
      <c r="K1625" s="710">
        <v>31487</v>
      </c>
      <c r="L1625" s="734" t="s">
        <v>3955</v>
      </c>
      <c r="M1625" s="710">
        <v>44018</v>
      </c>
      <c r="N1625" s="734" t="s">
        <v>3956</v>
      </c>
      <c r="O1625" s="920">
        <v>39146</v>
      </c>
      <c r="P1625" s="1019" t="s">
        <v>7995</v>
      </c>
      <c r="Q1625" s="196"/>
      <c r="R1625" s="1002"/>
      <c r="U1625" s="545" t="s">
        <v>7997</v>
      </c>
      <c r="V1625" s="527"/>
    </row>
    <row r="1626" spans="1:25" ht="36" customHeight="1" x14ac:dyDescent="0.25">
      <c r="A1626" s="20">
        <v>4152</v>
      </c>
      <c r="B1626" s="3">
        <v>55818999</v>
      </c>
      <c r="C1626" s="3" t="s">
        <v>3954</v>
      </c>
      <c r="D1626" s="3" t="s">
        <v>4688</v>
      </c>
      <c r="E1626" s="1159" t="s">
        <v>4366</v>
      </c>
      <c r="F1626" s="714">
        <v>45329</v>
      </c>
      <c r="G1626" s="715">
        <v>0.73958333333333337</v>
      </c>
      <c r="H1626" s="714">
        <v>45336</v>
      </c>
      <c r="I1626" s="715">
        <v>0.73958333333333337</v>
      </c>
      <c r="J1626" s="755" t="s">
        <v>1267</v>
      </c>
      <c r="K1626" s="21">
        <v>31487</v>
      </c>
      <c r="L1626" s="939" t="s">
        <v>3955</v>
      </c>
      <c r="M1626" s="714">
        <v>44018</v>
      </c>
      <c r="N1626" s="714" t="s">
        <v>3956</v>
      </c>
      <c r="O1626" s="938">
        <v>39146</v>
      </c>
      <c r="P1626" s="889" t="s">
        <v>5442</v>
      </c>
      <c r="Q1626" s="1058"/>
      <c r="R1626" s="1059"/>
      <c r="S1626" s="1058">
        <v>8320</v>
      </c>
      <c r="T1626" s="627"/>
      <c r="U1626" s="617" t="s">
        <v>3958</v>
      </c>
      <c r="V1626" s="647" t="s">
        <v>1671</v>
      </c>
      <c r="W1626" s="648"/>
      <c r="Y1626" s="531"/>
    </row>
    <row r="1627" spans="1:25" ht="31.5" customHeight="1" x14ac:dyDescent="0.25">
      <c r="A1627" s="1">
        <v>3176</v>
      </c>
      <c r="B1627" s="3">
        <v>55818999</v>
      </c>
      <c r="C1627" s="3" t="s">
        <v>3954</v>
      </c>
      <c r="D1627" s="3" t="s">
        <v>193</v>
      </c>
      <c r="E1627" s="1159" t="s">
        <v>351</v>
      </c>
      <c r="F1627" s="714">
        <v>45168</v>
      </c>
      <c r="G1627" s="715">
        <v>0.75</v>
      </c>
      <c r="H1627" s="714">
        <v>45173</v>
      </c>
      <c r="I1627" s="715">
        <v>0.75</v>
      </c>
      <c r="J1627" s="755" t="s">
        <v>336</v>
      </c>
      <c r="K1627" s="21">
        <v>31487</v>
      </c>
      <c r="L1627" s="939" t="s">
        <v>3955</v>
      </c>
      <c r="M1627" s="714">
        <v>44018</v>
      </c>
      <c r="N1627" s="714" t="s">
        <v>3956</v>
      </c>
      <c r="O1627" s="938">
        <v>39146</v>
      </c>
      <c r="P1627" s="889" t="s">
        <v>3957</v>
      </c>
      <c r="Q1627" s="1058"/>
      <c r="R1627" s="1063"/>
      <c r="S1627" s="1058"/>
      <c r="T1627" s="627"/>
      <c r="U1627" s="617" t="s">
        <v>3958</v>
      </c>
      <c r="V1627" s="647" t="s">
        <v>1671</v>
      </c>
      <c r="W1627" s="648"/>
      <c r="Y1627" s="531"/>
    </row>
    <row r="1628" spans="1:25" ht="31.5" customHeight="1" x14ac:dyDescent="0.25">
      <c r="A1628" s="186">
        <v>5642</v>
      </c>
      <c r="B1628" s="186">
        <v>53683600</v>
      </c>
      <c r="C1628" s="186" t="s">
        <v>1903</v>
      </c>
      <c r="D1628" s="4" t="s">
        <v>412</v>
      </c>
      <c r="E1628" s="1156" t="s">
        <v>131</v>
      </c>
      <c r="F1628" s="710">
        <v>45605</v>
      </c>
      <c r="G1628" s="711">
        <v>0.70138888888888884</v>
      </c>
      <c r="H1628" s="710">
        <v>45606</v>
      </c>
      <c r="I1628" s="711">
        <v>0.70138888888888884</v>
      </c>
      <c r="J1628" s="728" t="s">
        <v>797</v>
      </c>
      <c r="K1628" s="710">
        <v>23460</v>
      </c>
      <c r="L1628" s="929" t="s">
        <v>1904</v>
      </c>
      <c r="M1628" s="21">
        <v>42544</v>
      </c>
      <c r="N1628" s="186" t="s">
        <v>1905</v>
      </c>
      <c r="O1628" s="927">
        <v>33206</v>
      </c>
      <c r="P1628" s="892" t="s">
        <v>4861</v>
      </c>
      <c r="Q1628" s="196"/>
      <c r="R1628" s="1002"/>
      <c r="S1628" s="196"/>
      <c r="T1628" s="533"/>
      <c r="U1628" s="545" t="s">
        <v>1906</v>
      </c>
      <c r="V1628" s="544"/>
      <c r="W1628" s="599"/>
      <c r="Y1628" s="531"/>
    </row>
    <row r="1629" spans="1:25" ht="30" customHeight="1" x14ac:dyDescent="0.25">
      <c r="A1629" s="1267">
        <v>5492</v>
      </c>
      <c r="B1629" s="186">
        <v>53683600</v>
      </c>
      <c r="C1629" s="186" t="s">
        <v>1903</v>
      </c>
      <c r="D1629" s="4" t="s">
        <v>292</v>
      </c>
      <c r="E1629" s="1156" t="s">
        <v>5458</v>
      </c>
      <c r="F1629" s="710">
        <v>45577</v>
      </c>
      <c r="G1629" s="711">
        <v>0.73958333333333337</v>
      </c>
      <c r="H1629" s="710">
        <v>45578</v>
      </c>
      <c r="I1629" s="711">
        <v>0.73958333333333337</v>
      </c>
      <c r="J1629" s="728" t="s">
        <v>797</v>
      </c>
      <c r="K1629" s="710">
        <v>23460</v>
      </c>
      <c r="L1629" s="929" t="s">
        <v>1904</v>
      </c>
      <c r="M1629" s="21">
        <v>42544</v>
      </c>
      <c r="N1629" s="186" t="s">
        <v>1905</v>
      </c>
      <c r="O1629" s="927">
        <v>33206</v>
      </c>
      <c r="P1629" s="892" t="s">
        <v>5192</v>
      </c>
      <c r="Q1629" s="196"/>
      <c r="R1629" s="1002"/>
      <c r="S1629" s="196"/>
      <c r="T1629" s="533"/>
      <c r="U1629" s="545" t="s">
        <v>1906</v>
      </c>
      <c r="V1629" s="544"/>
      <c r="W1629" s="599"/>
      <c r="Y1629" s="531"/>
    </row>
    <row r="1630" spans="1:25" ht="21.75" customHeight="1" x14ac:dyDescent="0.25">
      <c r="A1630" s="1267">
        <v>5409</v>
      </c>
      <c r="B1630" s="186">
        <v>53683600</v>
      </c>
      <c r="C1630" s="186" t="s">
        <v>1903</v>
      </c>
      <c r="D1630" s="4" t="s">
        <v>35</v>
      </c>
      <c r="E1630" s="1156" t="s">
        <v>36</v>
      </c>
      <c r="F1630" s="725">
        <v>45563</v>
      </c>
      <c r="G1630" s="720">
        <v>0.72916666666666663</v>
      </c>
      <c r="H1630" s="725">
        <v>45564</v>
      </c>
      <c r="I1630" s="720">
        <v>0.72916666666666663</v>
      </c>
      <c r="J1630" s="728" t="s">
        <v>797</v>
      </c>
      <c r="K1630" s="710">
        <v>23460</v>
      </c>
      <c r="L1630" s="929" t="s">
        <v>1904</v>
      </c>
      <c r="M1630" s="21">
        <v>42544</v>
      </c>
      <c r="N1630" s="186" t="s">
        <v>1905</v>
      </c>
      <c r="O1630" s="927">
        <v>33206</v>
      </c>
      <c r="P1630" s="892" t="s">
        <v>4863</v>
      </c>
      <c r="Q1630" s="196"/>
      <c r="R1630" s="1002"/>
      <c r="S1630" s="196"/>
      <c r="T1630" s="533"/>
      <c r="U1630" s="545" t="s">
        <v>1906</v>
      </c>
      <c r="V1630" s="544"/>
      <c r="W1630" s="599"/>
      <c r="Y1630" s="531"/>
    </row>
    <row r="1631" spans="1:25" ht="18.75" customHeight="1" x14ac:dyDescent="0.25">
      <c r="A1631" s="186">
        <v>4759</v>
      </c>
      <c r="B1631" s="186">
        <v>53683600</v>
      </c>
      <c r="C1631" s="186" t="s">
        <v>1903</v>
      </c>
      <c r="D1631" s="4" t="s">
        <v>412</v>
      </c>
      <c r="E1631" s="1156" t="s">
        <v>184</v>
      </c>
      <c r="F1631" s="725">
        <v>45412</v>
      </c>
      <c r="G1631" s="720">
        <v>0.58333333333333337</v>
      </c>
      <c r="H1631" s="725">
        <v>45414</v>
      </c>
      <c r="I1631" s="720">
        <v>0.40625</v>
      </c>
      <c r="J1631" s="728" t="s">
        <v>330</v>
      </c>
      <c r="K1631" s="710">
        <v>23460</v>
      </c>
      <c r="L1631" s="929" t="s">
        <v>1904</v>
      </c>
      <c r="M1631" s="21">
        <v>42544</v>
      </c>
      <c r="N1631" s="186" t="s">
        <v>1905</v>
      </c>
      <c r="O1631" s="927">
        <v>33206</v>
      </c>
      <c r="P1631" s="892" t="s">
        <v>4863</v>
      </c>
      <c r="Q1631" s="196"/>
      <c r="R1631" s="1002"/>
      <c r="S1631" s="196"/>
      <c r="T1631" s="533"/>
      <c r="U1631" s="545" t="s">
        <v>1906</v>
      </c>
      <c r="V1631" s="544"/>
      <c r="W1631" s="599"/>
      <c r="Y1631" s="531"/>
    </row>
    <row r="1632" spans="1:25" ht="18.75" customHeight="1" x14ac:dyDescent="0.25">
      <c r="A1632" s="186">
        <v>2108</v>
      </c>
      <c r="B1632" s="186">
        <v>53683600</v>
      </c>
      <c r="C1632" s="186" t="s">
        <v>1903</v>
      </c>
      <c r="D1632" s="4" t="s">
        <v>1720</v>
      </c>
      <c r="E1632" s="1156" t="s">
        <v>131</v>
      </c>
      <c r="F1632" s="725">
        <v>44988</v>
      </c>
      <c r="G1632" s="720">
        <v>0.88194444444444453</v>
      </c>
      <c r="H1632" s="725">
        <v>44990</v>
      </c>
      <c r="I1632" s="720">
        <v>0.88194444444444453</v>
      </c>
      <c r="J1632" s="728" t="s">
        <v>1798</v>
      </c>
      <c r="K1632" s="710">
        <v>23460</v>
      </c>
      <c r="L1632" s="929" t="s">
        <v>1904</v>
      </c>
      <c r="M1632" s="21">
        <v>42544</v>
      </c>
      <c r="N1632" s="186" t="s">
        <v>1905</v>
      </c>
      <c r="O1632" s="927">
        <v>33206</v>
      </c>
      <c r="P1632" s="892">
        <v>150</v>
      </c>
      <c r="Q1632" s="196"/>
      <c r="R1632" s="1002"/>
      <c r="S1632" s="196"/>
      <c r="T1632" s="533"/>
      <c r="U1632" s="545" t="s">
        <v>1906</v>
      </c>
      <c r="V1632" s="544"/>
      <c r="W1632" s="599"/>
      <c r="Y1632" s="531"/>
    </row>
    <row r="1633" spans="1:25" ht="18.75" customHeight="1" x14ac:dyDescent="0.25">
      <c r="A1633" s="1267">
        <v>6124</v>
      </c>
      <c r="B1633" s="186"/>
      <c r="C1633" s="186" t="s">
        <v>2059</v>
      </c>
      <c r="D1633" s="186" t="s">
        <v>35</v>
      </c>
      <c r="E1633" s="1156" t="s">
        <v>313</v>
      </c>
      <c r="F1633" s="710">
        <v>45456</v>
      </c>
      <c r="G1633" s="711">
        <v>0.70833333333333337</v>
      </c>
      <c r="H1633" s="710">
        <v>45476</v>
      </c>
      <c r="I1633" s="711">
        <v>0.58333333333333337</v>
      </c>
      <c r="J1633" s="743" t="s">
        <v>775</v>
      </c>
      <c r="K1633" s="710">
        <v>26894</v>
      </c>
      <c r="L1633" s="929" t="s">
        <v>3985</v>
      </c>
      <c r="M1633" s="21"/>
      <c r="N1633" s="934" t="s">
        <v>2060</v>
      </c>
      <c r="O1633" s="920">
        <v>43000</v>
      </c>
      <c r="P1633" s="892" t="s">
        <v>6804</v>
      </c>
      <c r="Q1633" s="1028"/>
      <c r="R1633" s="1017"/>
      <c r="S1633" s="1039"/>
      <c r="T1633" s="544">
        <v>114020</v>
      </c>
      <c r="U1633" s="545" t="s">
        <v>6341</v>
      </c>
      <c r="V1633" s="544"/>
      <c r="Y1633" s="531"/>
    </row>
    <row r="1634" spans="1:25" ht="48.75" customHeight="1" x14ac:dyDescent="0.25">
      <c r="A1634" s="186">
        <v>3642</v>
      </c>
      <c r="B1634" s="186"/>
      <c r="C1634" s="4" t="s">
        <v>2059</v>
      </c>
      <c r="D1634" s="186" t="s">
        <v>94</v>
      </c>
      <c r="E1634" s="1156" t="s">
        <v>219</v>
      </c>
      <c r="F1634" s="710">
        <v>45237</v>
      </c>
      <c r="G1634" s="711">
        <v>0.54166666666666663</v>
      </c>
      <c r="H1634" s="710">
        <v>45243</v>
      </c>
      <c r="I1634" s="711">
        <v>0.54166666666666663</v>
      </c>
      <c r="J1634" s="743" t="s">
        <v>864</v>
      </c>
      <c r="K1634" s="710">
        <v>26894</v>
      </c>
      <c r="L1634" s="929" t="s">
        <v>3985</v>
      </c>
      <c r="M1634" s="21"/>
      <c r="N1634" s="934" t="s">
        <v>2060</v>
      </c>
      <c r="O1634" s="920">
        <v>43000</v>
      </c>
      <c r="P1634" s="892" t="s">
        <v>4624</v>
      </c>
      <c r="Q1634" s="1028" t="s">
        <v>4674</v>
      </c>
      <c r="S1634" s="1039"/>
      <c r="T1634" s="588" t="s">
        <v>4470</v>
      </c>
      <c r="V1634" s="544"/>
      <c r="Y1634" s="531"/>
    </row>
    <row r="1635" spans="1:25" ht="18.75" customHeight="1" x14ac:dyDescent="0.3">
      <c r="A1635" s="4">
        <v>3192</v>
      </c>
      <c r="B1635" s="4">
        <v>55552145</v>
      </c>
      <c r="C1635" s="4" t="s">
        <v>2059</v>
      </c>
      <c r="D1635" s="4" t="s">
        <v>1212</v>
      </c>
      <c r="E1635" s="1156" t="s">
        <v>131</v>
      </c>
      <c r="F1635" s="710">
        <v>45172</v>
      </c>
      <c r="G1635" s="711">
        <v>0.58333333333333337</v>
      </c>
      <c r="H1635" s="710">
        <v>45188</v>
      </c>
      <c r="I1635" s="711">
        <v>0.58333333333333337</v>
      </c>
      <c r="J1635" s="728" t="s">
        <v>4065</v>
      </c>
      <c r="K1635" s="725">
        <v>26894</v>
      </c>
      <c r="L1635" s="929" t="s">
        <v>3985</v>
      </c>
      <c r="M1635" s="750"/>
      <c r="N1635" s="19" t="s">
        <v>2060</v>
      </c>
      <c r="O1635" s="932">
        <v>43000</v>
      </c>
      <c r="P1635" s="892" t="s">
        <v>4080</v>
      </c>
      <c r="Q1635" s="901" t="s">
        <v>4623</v>
      </c>
      <c r="S1635" s="1039"/>
      <c r="T1635" s="588" t="s">
        <v>4470</v>
      </c>
    </row>
    <row r="1636" spans="1:25" ht="18.75" customHeight="1" x14ac:dyDescent="0.3">
      <c r="A1636" s="4">
        <v>1824</v>
      </c>
      <c r="B1636" s="4">
        <v>55552145</v>
      </c>
      <c r="C1636" s="4" t="s">
        <v>2059</v>
      </c>
      <c r="D1636" s="4" t="s">
        <v>35</v>
      </c>
      <c r="E1636" s="1156" t="s">
        <v>119</v>
      </c>
      <c r="F1636" s="725">
        <v>44967</v>
      </c>
      <c r="G1636" s="720">
        <v>0.57916666666666672</v>
      </c>
      <c r="H1636" s="725">
        <v>44975</v>
      </c>
      <c r="I1636" s="720">
        <v>0.45833333333333331</v>
      </c>
      <c r="J1636" s="728" t="s">
        <v>113</v>
      </c>
      <c r="K1636" s="725">
        <v>26894</v>
      </c>
      <c r="L1636" s="929">
        <v>3995132</v>
      </c>
      <c r="M1636" s="750"/>
      <c r="N1636" s="19" t="s">
        <v>2060</v>
      </c>
      <c r="O1636" s="932">
        <v>43000</v>
      </c>
      <c r="P1636" s="892" t="s">
        <v>310</v>
      </c>
      <c r="Q1636" s="901" t="s">
        <v>2062</v>
      </c>
      <c r="R1636" s="1017"/>
      <c r="S1636" s="1039"/>
      <c r="T1636" s="563">
        <v>68230</v>
      </c>
      <c r="V1636" s="555" t="s">
        <v>2061</v>
      </c>
      <c r="Y1636" s="531"/>
    </row>
    <row r="1637" spans="1:25" ht="18.75" customHeight="1" x14ac:dyDescent="0.3">
      <c r="A1637" s="4">
        <v>1748</v>
      </c>
      <c r="B1637" s="4">
        <v>55552145</v>
      </c>
      <c r="C1637" s="4" t="s">
        <v>2059</v>
      </c>
      <c r="D1637" s="4" t="s">
        <v>35</v>
      </c>
      <c r="E1637" s="1156" t="s">
        <v>119</v>
      </c>
      <c r="F1637" s="725">
        <v>44943</v>
      </c>
      <c r="G1637" s="720">
        <v>0.57916666666666672</v>
      </c>
      <c r="H1637" s="725">
        <v>44967</v>
      </c>
      <c r="I1637" s="720">
        <v>0.57916666666666672</v>
      </c>
      <c r="J1637" s="728" t="s">
        <v>211</v>
      </c>
      <c r="K1637" s="725">
        <v>26894</v>
      </c>
      <c r="L1637" s="929">
        <v>3995132</v>
      </c>
      <c r="M1637" s="750"/>
      <c r="N1637" s="19" t="s">
        <v>2060</v>
      </c>
      <c r="O1637" s="932">
        <v>43000</v>
      </c>
      <c r="P1637" s="892">
        <v>600</v>
      </c>
      <c r="Q1637" s="194" t="s">
        <v>788</v>
      </c>
      <c r="R1637" s="1017"/>
      <c r="S1637" s="1039"/>
      <c r="T1637" s="563">
        <v>68230</v>
      </c>
      <c r="U1637" s="631" t="s">
        <v>4062</v>
      </c>
      <c r="V1637" s="555" t="s">
        <v>788</v>
      </c>
      <c r="Y1637" s="632"/>
    </row>
    <row r="1638" spans="1:25" ht="18.75" customHeight="1" x14ac:dyDescent="0.25">
      <c r="A1638" s="186">
        <v>1375</v>
      </c>
      <c r="B1638" s="186"/>
      <c r="C1638" s="4" t="s">
        <v>2059</v>
      </c>
      <c r="D1638" s="186" t="s">
        <v>35</v>
      </c>
      <c r="E1638" s="1156" t="s">
        <v>119</v>
      </c>
      <c r="F1638" s="718">
        <v>44848</v>
      </c>
      <c r="G1638" s="719">
        <v>0.45833333333333331</v>
      </c>
      <c r="H1638" s="710">
        <v>44858</v>
      </c>
      <c r="I1638" s="711">
        <v>0.45833333333333331</v>
      </c>
      <c r="J1638" s="728" t="s">
        <v>1490</v>
      </c>
      <c r="K1638" s="710">
        <v>26894</v>
      </c>
      <c r="L1638" s="936">
        <v>3995132</v>
      </c>
      <c r="M1638" s="710"/>
      <c r="N1638" s="734" t="s">
        <v>2060</v>
      </c>
      <c r="O1638" s="920">
        <v>43000</v>
      </c>
      <c r="P1638" s="892" t="s">
        <v>973</v>
      </c>
      <c r="Q1638" s="1055" t="s">
        <v>4620</v>
      </c>
      <c r="R1638" s="1008"/>
      <c r="S1638" s="884"/>
      <c r="T1638" s="527"/>
      <c r="V1638" s="527"/>
      <c r="W1638" s="599"/>
    </row>
    <row r="1639" spans="1:25" ht="18.75" customHeight="1" x14ac:dyDescent="0.25">
      <c r="A1639" s="4">
        <v>1735</v>
      </c>
      <c r="B1639" s="4">
        <v>56160261</v>
      </c>
      <c r="C1639" s="4" t="s">
        <v>2242</v>
      </c>
      <c r="D1639" s="4" t="s">
        <v>29</v>
      </c>
      <c r="E1639" s="1156" t="s">
        <v>205</v>
      </c>
      <c r="F1639" s="725">
        <v>44938</v>
      </c>
      <c r="G1639" s="720">
        <v>0.4375</v>
      </c>
      <c r="H1639" s="725">
        <v>44945</v>
      </c>
      <c r="I1639" s="720">
        <v>0.4375</v>
      </c>
      <c r="J1639" s="743" t="s">
        <v>1854</v>
      </c>
      <c r="K1639" s="725">
        <v>25718</v>
      </c>
      <c r="L1639" s="929">
        <v>4170379</v>
      </c>
      <c r="M1639" s="725"/>
      <c r="N1639" s="929" t="s">
        <v>2243</v>
      </c>
      <c r="O1639" s="932">
        <v>39007</v>
      </c>
      <c r="P1639" s="892" t="s">
        <v>2244</v>
      </c>
      <c r="Q1639" s="908"/>
      <c r="R1639" s="1073"/>
      <c r="S1639" s="908"/>
      <c r="T1639" s="550"/>
      <c r="V1639" s="550"/>
    </row>
    <row r="1640" spans="1:25" ht="18.75" hidden="1" customHeight="1" x14ac:dyDescent="0.25">
      <c r="A1640" s="186">
        <v>1655</v>
      </c>
      <c r="B1640" s="186"/>
      <c r="C1640" s="186" t="s">
        <v>2242</v>
      </c>
      <c r="D1640" s="186" t="s">
        <v>29</v>
      </c>
      <c r="E1640" s="1156" t="s">
        <v>205</v>
      </c>
      <c r="F1640" s="718">
        <v>44929</v>
      </c>
      <c r="G1640" s="719">
        <v>0.58333333333333337</v>
      </c>
      <c r="H1640" s="710">
        <v>44934</v>
      </c>
      <c r="I1640" s="711">
        <v>0.58333333333333337</v>
      </c>
      <c r="J1640" s="728" t="s">
        <v>1949</v>
      </c>
      <c r="K1640" s="710"/>
      <c r="L1640" s="929">
        <v>4170379</v>
      </c>
      <c r="M1640" s="21">
        <v>34450</v>
      </c>
      <c r="N1640" s="926">
        <v>11269101004</v>
      </c>
      <c r="O1640" s="927">
        <v>39007</v>
      </c>
      <c r="P1640" s="892" t="s">
        <v>2311</v>
      </c>
      <c r="Q1640" s="196"/>
      <c r="R1640" s="1002"/>
      <c r="S1640" s="196"/>
      <c r="T1640" s="533"/>
      <c r="V1640" s="544"/>
      <c r="Y1640" s="531"/>
    </row>
    <row r="1641" spans="1:25" ht="18.75" hidden="1" customHeight="1" x14ac:dyDescent="0.25">
      <c r="A1641" s="20">
        <v>3051</v>
      </c>
      <c r="B1641" s="20"/>
      <c r="C1641" s="20" t="s">
        <v>357</v>
      </c>
      <c r="D1641" s="20" t="s">
        <v>152</v>
      </c>
      <c r="E1641" s="1156" t="s">
        <v>358</v>
      </c>
      <c r="F1641" s="21">
        <v>45126</v>
      </c>
      <c r="G1641" s="729">
        <v>0.70833333333333337</v>
      </c>
      <c r="H1641" s="710">
        <v>45154</v>
      </c>
      <c r="I1641" s="711">
        <v>0.41666666666666669</v>
      </c>
      <c r="J1641" s="730" t="s">
        <v>359</v>
      </c>
      <c r="K1641" s="19">
        <v>27517</v>
      </c>
      <c r="L1641" s="921" t="s">
        <v>360</v>
      </c>
      <c r="M1641" s="19">
        <v>40022</v>
      </c>
      <c r="N1641" s="935">
        <v>930459100908</v>
      </c>
      <c r="O1641" s="209">
        <v>38370</v>
      </c>
      <c r="P1641" s="892" t="s">
        <v>361</v>
      </c>
      <c r="Q1641" s="884"/>
      <c r="R1641" s="1011"/>
      <c r="S1641" s="908"/>
      <c r="T1641" s="550"/>
      <c r="U1641" s="564" t="s">
        <v>362</v>
      </c>
      <c r="V1641" s="550"/>
      <c r="Y1641" s="531"/>
    </row>
    <row r="1642" spans="1:25" ht="19.5" hidden="1" customHeight="1" x14ac:dyDescent="0.25">
      <c r="A1642" s="820">
        <v>809</v>
      </c>
      <c r="B1642" s="809"/>
      <c r="C1642" s="809" t="s">
        <v>3523</v>
      </c>
      <c r="D1642" s="809" t="s">
        <v>412</v>
      </c>
      <c r="E1642" s="1165" t="s">
        <v>2315</v>
      </c>
      <c r="F1642" s="807">
        <v>44663</v>
      </c>
      <c r="G1642" s="806">
        <v>0.54166666666666663</v>
      </c>
      <c r="H1642" s="807">
        <v>44677</v>
      </c>
      <c r="I1642" s="811">
        <v>0.54166666666666663</v>
      </c>
      <c r="J1642" s="730"/>
      <c r="K1642" s="769"/>
      <c r="L1642" s="809"/>
      <c r="M1642" s="810"/>
      <c r="N1642" s="960"/>
      <c r="O1642" s="961"/>
      <c r="P1642" s="1107"/>
      <c r="Q1642" s="914"/>
      <c r="R1642" s="1123"/>
      <c r="S1642" s="914"/>
      <c r="T1642" s="7"/>
      <c r="V1642" s="670"/>
      <c r="Y1642" s="531"/>
    </row>
    <row r="1643" spans="1:25" ht="30" customHeight="1" x14ac:dyDescent="0.25">
      <c r="A1643" s="186">
        <v>1680</v>
      </c>
      <c r="B1643" s="186">
        <v>96653222</v>
      </c>
      <c r="C1643" s="186" t="s">
        <v>2397</v>
      </c>
      <c r="D1643" s="186" t="s">
        <v>1720</v>
      </c>
      <c r="E1643" s="1156" t="s">
        <v>60</v>
      </c>
      <c r="F1643" s="710">
        <v>44917</v>
      </c>
      <c r="G1643" s="711">
        <v>0.68402777777777779</v>
      </c>
      <c r="H1643" s="710">
        <v>44920</v>
      </c>
      <c r="I1643" s="711">
        <v>0.68402777777777779</v>
      </c>
      <c r="J1643" s="728" t="s">
        <v>1902</v>
      </c>
      <c r="K1643" s="710">
        <v>31424</v>
      </c>
      <c r="L1643" s="929">
        <v>6856598</v>
      </c>
      <c r="M1643" s="21">
        <v>43369</v>
      </c>
      <c r="N1643" s="934" t="s">
        <v>2398</v>
      </c>
      <c r="O1643" s="920">
        <v>44477</v>
      </c>
      <c r="P1643" s="892">
        <v>260</v>
      </c>
      <c r="Q1643" s="196"/>
      <c r="R1643" s="1017"/>
      <c r="S1643" s="196"/>
      <c r="T1643" s="533">
        <v>58548</v>
      </c>
      <c r="V1643" s="588" t="s">
        <v>847</v>
      </c>
      <c r="Y1643" s="531"/>
    </row>
    <row r="1644" spans="1:25" ht="44.25" customHeight="1" x14ac:dyDescent="0.25">
      <c r="A1644" s="186">
        <v>3058</v>
      </c>
      <c r="B1644" s="186">
        <v>53820868</v>
      </c>
      <c r="C1644" s="186" t="s">
        <v>382</v>
      </c>
      <c r="D1644" s="186" t="s">
        <v>35</v>
      </c>
      <c r="E1644" s="1156" t="s">
        <v>284</v>
      </c>
      <c r="F1644" s="710">
        <v>45127</v>
      </c>
      <c r="G1644" s="711">
        <v>0.83333333333333337</v>
      </c>
      <c r="H1644" s="710">
        <v>45153</v>
      </c>
      <c r="I1644" s="711">
        <v>0.82638888888888884</v>
      </c>
      <c r="J1644" s="728" t="s">
        <v>145</v>
      </c>
      <c r="K1644" s="710">
        <v>29875</v>
      </c>
      <c r="L1644" s="734"/>
      <c r="M1644" s="21"/>
      <c r="N1644" s="934" t="s">
        <v>383</v>
      </c>
      <c r="O1644" s="920">
        <v>42843</v>
      </c>
      <c r="P1644" s="892" t="s">
        <v>386</v>
      </c>
      <c r="Q1644" s="196" t="s">
        <v>385</v>
      </c>
      <c r="R1644" s="1002"/>
      <c r="S1644" s="196" t="s">
        <v>384</v>
      </c>
      <c r="T1644" s="533"/>
      <c r="U1644" s="551" t="s">
        <v>387</v>
      </c>
      <c r="V1644" s="544"/>
      <c r="W1644" s="128"/>
      <c r="Y1644" s="531"/>
    </row>
    <row r="1645" spans="1:25" ht="18.75" customHeight="1" x14ac:dyDescent="0.25">
      <c r="A1645" s="186">
        <v>3490</v>
      </c>
      <c r="B1645" s="186">
        <v>29059700</v>
      </c>
      <c r="C1645" s="186" t="s">
        <v>210</v>
      </c>
      <c r="D1645" s="4" t="s">
        <v>35</v>
      </c>
      <c r="E1645" s="1156" t="s">
        <v>178</v>
      </c>
      <c r="F1645" s="725">
        <v>45217</v>
      </c>
      <c r="G1645" s="720">
        <v>0.85416666666666663</v>
      </c>
      <c r="H1645" s="725">
        <v>45221</v>
      </c>
      <c r="I1645" s="720">
        <v>0.39930555555555558</v>
      </c>
      <c r="J1645" s="728" t="s">
        <v>4456</v>
      </c>
      <c r="K1645" s="710">
        <v>34845</v>
      </c>
      <c r="L1645" s="734" t="s">
        <v>212</v>
      </c>
      <c r="M1645" s="21">
        <v>42854</v>
      </c>
      <c r="N1645" s="934" t="s">
        <v>213</v>
      </c>
      <c r="O1645" s="920">
        <v>43197</v>
      </c>
      <c r="P1645" s="998">
        <v>270</v>
      </c>
      <c r="Q1645" s="196">
        <f>90*4</f>
        <v>360</v>
      </c>
      <c r="R1645" s="1017"/>
      <c r="S1645" s="196"/>
      <c r="T1645" s="533"/>
      <c r="U1645" s="545" t="s">
        <v>214</v>
      </c>
      <c r="V1645" s="544"/>
    </row>
    <row r="1646" spans="1:25" ht="18.75" customHeight="1" x14ac:dyDescent="0.25">
      <c r="A1646" s="186">
        <v>3046</v>
      </c>
      <c r="B1646" s="186">
        <v>29059700</v>
      </c>
      <c r="C1646" s="186" t="s">
        <v>210</v>
      </c>
      <c r="D1646" s="4" t="s">
        <v>35</v>
      </c>
      <c r="E1646" s="1156" t="s">
        <v>178</v>
      </c>
      <c r="F1646" s="725">
        <v>45143</v>
      </c>
      <c r="G1646" s="720">
        <v>0.875</v>
      </c>
      <c r="H1646" s="725">
        <v>45167</v>
      </c>
      <c r="I1646" s="720">
        <v>0.875</v>
      </c>
      <c r="J1646" s="713" t="s">
        <v>211</v>
      </c>
      <c r="K1646" s="710">
        <v>34845</v>
      </c>
      <c r="L1646" s="734" t="s">
        <v>212</v>
      </c>
      <c r="M1646" s="21">
        <v>42854</v>
      </c>
      <c r="N1646" s="934" t="s">
        <v>213</v>
      </c>
      <c r="O1646" s="920">
        <v>43197</v>
      </c>
      <c r="P1646" s="898"/>
      <c r="Q1646" s="1022"/>
      <c r="R1646" s="1023"/>
      <c r="S1646" s="1022"/>
      <c r="T1646" s="568"/>
      <c r="U1646" s="545" t="s">
        <v>214</v>
      </c>
      <c r="V1646" s="544"/>
    </row>
    <row r="1647" spans="1:25" ht="18.75" customHeight="1" x14ac:dyDescent="0.25">
      <c r="A1647" s="186">
        <v>2440</v>
      </c>
      <c r="B1647" s="186">
        <v>29059700</v>
      </c>
      <c r="C1647" s="186" t="s">
        <v>210</v>
      </c>
      <c r="D1647" s="4" t="s">
        <v>412</v>
      </c>
      <c r="E1647" s="1156" t="s">
        <v>243</v>
      </c>
      <c r="F1647" s="725">
        <v>45054</v>
      </c>
      <c r="G1647" s="720">
        <v>0.85416666666666663</v>
      </c>
      <c r="H1647" s="725">
        <v>45061</v>
      </c>
      <c r="I1647" s="720">
        <v>0.85416666666666663</v>
      </c>
      <c r="J1647" s="728" t="s">
        <v>85</v>
      </c>
      <c r="K1647" s="710">
        <v>34845</v>
      </c>
      <c r="L1647" s="929" t="s">
        <v>212</v>
      </c>
      <c r="M1647" s="21">
        <v>42854</v>
      </c>
      <c r="N1647" s="934" t="s">
        <v>213</v>
      </c>
      <c r="O1647" s="920">
        <v>43197</v>
      </c>
      <c r="P1647" s="892">
        <f>70*7+10</f>
        <v>500</v>
      </c>
      <c r="Q1647" s="196"/>
      <c r="R1647" s="1017"/>
      <c r="S1647" s="196">
        <v>53097</v>
      </c>
      <c r="T1647" s="533" t="s">
        <v>1296</v>
      </c>
      <c r="U1647" s="545" t="s">
        <v>214</v>
      </c>
      <c r="V1647" s="544"/>
    </row>
    <row r="1648" spans="1:25" ht="31.5" customHeight="1" x14ac:dyDescent="0.25">
      <c r="A1648" s="186">
        <v>1558</v>
      </c>
      <c r="B1648" s="186"/>
      <c r="C1648" s="186" t="s">
        <v>210</v>
      </c>
      <c r="D1648" s="186" t="s">
        <v>35</v>
      </c>
      <c r="E1648" s="1156" t="s">
        <v>507</v>
      </c>
      <c r="F1648" s="710">
        <v>44891</v>
      </c>
      <c r="G1648" s="711">
        <v>0.51736111111111105</v>
      </c>
      <c r="H1648" s="710">
        <v>44900</v>
      </c>
      <c r="I1648" s="711">
        <v>0.8125</v>
      </c>
      <c r="J1648" s="728" t="s">
        <v>2310</v>
      </c>
      <c r="K1648" s="710">
        <v>34845</v>
      </c>
      <c r="L1648" s="734" t="s">
        <v>212</v>
      </c>
      <c r="M1648" s="21">
        <v>42854</v>
      </c>
      <c r="N1648" s="934" t="s">
        <v>213</v>
      </c>
      <c r="O1648" s="920">
        <v>43197</v>
      </c>
      <c r="P1648" s="892">
        <v>700</v>
      </c>
      <c r="Q1648" s="196"/>
      <c r="R1648" s="1002"/>
      <c r="S1648" s="196"/>
      <c r="T1648" s="533"/>
      <c r="V1648" s="544"/>
      <c r="W1648" s="599"/>
      <c r="Y1648" s="531"/>
    </row>
    <row r="1649" spans="1:25" ht="18.75" customHeight="1" x14ac:dyDescent="0.25">
      <c r="A1649" s="186">
        <v>1418</v>
      </c>
      <c r="B1649" s="186"/>
      <c r="C1649" s="186" t="s">
        <v>210</v>
      </c>
      <c r="D1649" s="186" t="s">
        <v>35</v>
      </c>
      <c r="E1649" s="1156" t="s">
        <v>178</v>
      </c>
      <c r="F1649" s="718">
        <v>44860</v>
      </c>
      <c r="G1649" s="719">
        <v>0.33333333333333331</v>
      </c>
      <c r="H1649" s="710">
        <v>44871</v>
      </c>
      <c r="I1649" s="711">
        <v>0.3125</v>
      </c>
      <c r="J1649" s="728" t="s">
        <v>2283</v>
      </c>
      <c r="K1649" s="710">
        <v>34845</v>
      </c>
      <c r="L1649" s="936">
        <v>6959008</v>
      </c>
      <c r="M1649" s="21">
        <v>42854</v>
      </c>
      <c r="N1649" s="926" t="s">
        <v>213</v>
      </c>
      <c r="O1649" s="927">
        <v>43197</v>
      </c>
      <c r="P1649" s="898"/>
      <c r="Q1649" s="1022"/>
      <c r="R1649" s="1023"/>
      <c r="S1649" s="1022"/>
      <c r="T1649" s="568"/>
      <c r="V1649" s="544"/>
      <c r="W1649" s="599"/>
      <c r="Y1649" s="531"/>
    </row>
    <row r="1650" spans="1:25" ht="34.5" customHeight="1" x14ac:dyDescent="0.25">
      <c r="A1650" s="186">
        <v>1071</v>
      </c>
      <c r="B1650" s="18"/>
      <c r="C1650" s="186" t="s">
        <v>210</v>
      </c>
      <c r="D1650" s="1" t="s">
        <v>35</v>
      </c>
      <c r="E1650" s="1158" t="s">
        <v>178</v>
      </c>
      <c r="F1650" s="21">
        <v>44729</v>
      </c>
      <c r="G1650" s="729">
        <v>0.75</v>
      </c>
      <c r="H1650" s="21">
        <v>44739</v>
      </c>
      <c r="I1650" s="729">
        <v>0.79166666666666663</v>
      </c>
      <c r="J1650" s="730" t="s">
        <v>2058</v>
      </c>
      <c r="K1650" s="769"/>
      <c r="L1650" s="18">
        <v>6959008</v>
      </c>
      <c r="M1650" s="718">
        <v>42854</v>
      </c>
      <c r="N1650" s="928" t="s">
        <v>213</v>
      </c>
      <c r="O1650" s="927">
        <v>43197</v>
      </c>
      <c r="P1650" s="898"/>
      <c r="Q1650" s="1050"/>
      <c r="R1650" s="1051"/>
      <c r="S1650" s="1003"/>
      <c r="T1650" s="565"/>
      <c r="V1650" s="554"/>
      <c r="Y1650" s="531"/>
    </row>
    <row r="1651" spans="1:25" ht="39.75" customHeight="1" x14ac:dyDescent="0.25">
      <c r="A1651" s="1267">
        <v>4889</v>
      </c>
      <c r="B1651" s="186"/>
      <c r="C1651" s="186" t="s">
        <v>7090</v>
      </c>
      <c r="D1651" s="707" t="s">
        <v>35</v>
      </c>
      <c r="E1651" s="1158" t="s">
        <v>298</v>
      </c>
      <c r="F1651" s="708">
        <v>45490</v>
      </c>
      <c r="G1651" s="709">
        <v>0.49791666666666662</v>
      </c>
      <c r="H1651" s="708">
        <v>45505</v>
      </c>
      <c r="I1651" s="709">
        <v>0.49791666666666662</v>
      </c>
      <c r="J1651" s="732" t="s">
        <v>231</v>
      </c>
      <c r="K1651" s="710">
        <v>36552</v>
      </c>
      <c r="L1651" s="734" t="s">
        <v>7091</v>
      </c>
      <c r="M1651" s="21">
        <v>44636</v>
      </c>
      <c r="N1651" s="926" t="s">
        <v>7092</v>
      </c>
      <c r="O1651" s="927">
        <v>43271</v>
      </c>
      <c r="P1651" s="892" t="s">
        <v>7093</v>
      </c>
      <c r="Q1651" s="196"/>
      <c r="R1651" s="1017"/>
      <c r="S1651" s="196"/>
      <c r="T1651" s="533"/>
      <c r="U1651" s="551" t="s">
        <v>7094</v>
      </c>
      <c r="V1651" s="544"/>
      <c r="W1651" s="128"/>
      <c r="Y1651" s="531"/>
    </row>
    <row r="1652" spans="1:25" ht="18.75" customHeight="1" x14ac:dyDescent="0.25">
      <c r="A1652" s="186">
        <v>3026</v>
      </c>
      <c r="B1652" s="18">
        <v>22418274</v>
      </c>
      <c r="C1652" s="18" t="s">
        <v>515</v>
      </c>
      <c r="D1652" s="18" t="s">
        <v>35</v>
      </c>
      <c r="E1652" s="1156" t="s">
        <v>313</v>
      </c>
      <c r="F1652" s="718">
        <v>45165</v>
      </c>
      <c r="G1652" s="719">
        <v>0.58333333333333337</v>
      </c>
      <c r="H1652" s="718">
        <v>45139</v>
      </c>
      <c r="I1652" s="719">
        <v>0.625</v>
      </c>
      <c r="J1652" s="739" t="s">
        <v>336</v>
      </c>
      <c r="K1652" s="937">
        <v>34648</v>
      </c>
      <c r="L1652" s="928" t="s">
        <v>516</v>
      </c>
      <c r="M1652" s="718">
        <v>44028</v>
      </c>
      <c r="N1652" s="928" t="s">
        <v>517</v>
      </c>
      <c r="O1652" s="927">
        <v>42262</v>
      </c>
      <c r="P1652" s="892">
        <v>900</v>
      </c>
      <c r="Q1652" s="906"/>
      <c r="R1652" s="1032"/>
      <c r="S1652" s="884"/>
      <c r="T1652" s="527"/>
      <c r="U1652" s="545" t="s">
        <v>378</v>
      </c>
      <c r="V1652" s="554"/>
      <c r="Y1652" s="531"/>
    </row>
    <row r="1653" spans="1:25" ht="18.75" customHeight="1" x14ac:dyDescent="0.25">
      <c r="A1653" s="1267">
        <v>4894</v>
      </c>
      <c r="B1653" s="724"/>
      <c r="C1653" s="186" t="s">
        <v>7095</v>
      </c>
      <c r="D1653" s="3" t="s">
        <v>137</v>
      </c>
      <c r="E1653" s="1159" t="s">
        <v>7085</v>
      </c>
      <c r="F1653" s="710">
        <v>45492</v>
      </c>
      <c r="G1653" s="711">
        <v>0.41666666666666669</v>
      </c>
      <c r="H1653" s="710">
        <v>45508</v>
      </c>
      <c r="I1653" s="711">
        <v>0.125</v>
      </c>
      <c r="J1653" s="728" t="s">
        <v>154</v>
      </c>
      <c r="K1653" s="710">
        <v>30487</v>
      </c>
      <c r="L1653" s="929" t="s">
        <v>7096</v>
      </c>
      <c r="M1653" s="21">
        <v>44894</v>
      </c>
      <c r="N1653" s="734" t="s">
        <v>7097</v>
      </c>
      <c r="O1653" s="920">
        <v>39643</v>
      </c>
      <c r="P1653" s="892" t="s">
        <v>7100</v>
      </c>
      <c r="Q1653" s="196"/>
      <c r="R1653" s="1017"/>
      <c r="S1653" s="196"/>
      <c r="T1653" s="533"/>
      <c r="V1653" s="544" t="s">
        <v>7098</v>
      </c>
    </row>
    <row r="1654" spans="1:25" ht="18.75" hidden="1" customHeight="1" x14ac:dyDescent="0.25">
      <c r="A1654" s="851">
        <v>14</v>
      </c>
      <c r="B1654" s="851"/>
      <c r="C1654" s="851" t="s">
        <v>3765</v>
      </c>
      <c r="D1654" s="851" t="s">
        <v>22</v>
      </c>
      <c r="E1654" s="1176" t="s">
        <v>364</v>
      </c>
      <c r="F1654" s="852">
        <v>44379</v>
      </c>
      <c r="G1654" s="853">
        <v>0.79166666666666663</v>
      </c>
      <c r="H1654" s="852">
        <v>44393</v>
      </c>
      <c r="I1654" s="853">
        <v>0.79166666666666663</v>
      </c>
      <c r="J1654" s="876">
        <v>14</v>
      </c>
      <c r="K1654" s="853"/>
      <c r="L1654" s="851"/>
      <c r="N1654" s="969"/>
      <c r="O1654" s="970"/>
      <c r="P1654" s="1133"/>
      <c r="Q1654" s="198"/>
      <c r="R1654" s="1144"/>
      <c r="S1654" s="198"/>
      <c r="T1654" s="691"/>
      <c r="V1654" s="691" t="s">
        <v>3549</v>
      </c>
    </row>
    <row r="1655" spans="1:25" s="546" customFormat="1" ht="18.75" hidden="1" customHeight="1" x14ac:dyDescent="0.25">
      <c r="A1655" s="857">
        <v>9</v>
      </c>
      <c r="B1655" s="851"/>
      <c r="C1655" s="851" t="s">
        <v>3765</v>
      </c>
      <c r="D1655" s="851" t="s">
        <v>22</v>
      </c>
      <c r="E1655" s="1176" t="s">
        <v>364</v>
      </c>
      <c r="F1655" s="852">
        <v>44379</v>
      </c>
      <c r="G1655" s="853">
        <v>0.79166666666666663</v>
      </c>
      <c r="H1655" s="852">
        <v>44389</v>
      </c>
      <c r="I1655" s="853">
        <v>0.79166666666666663</v>
      </c>
      <c r="J1655" s="876">
        <v>10</v>
      </c>
      <c r="K1655" s="853"/>
      <c r="L1655" s="851"/>
      <c r="M1655" s="19"/>
      <c r="N1655" s="969"/>
      <c r="O1655" s="970"/>
      <c r="P1655" s="1043"/>
      <c r="Q1655" s="198"/>
      <c r="R1655" s="1144"/>
      <c r="S1655" s="198"/>
      <c r="T1655" s="691"/>
      <c r="U1655" s="545"/>
      <c r="V1655" s="691" t="s">
        <v>3549</v>
      </c>
      <c r="W1655" s="156"/>
    </row>
    <row r="1656" spans="1:25" s="546" customFormat="1" ht="31.5" customHeight="1" x14ac:dyDescent="0.25">
      <c r="A1656" s="186">
        <v>1320</v>
      </c>
      <c r="B1656" s="186">
        <v>51111451</v>
      </c>
      <c r="C1656" s="4" t="s">
        <v>2758</v>
      </c>
      <c r="D1656" s="4" t="s">
        <v>1212</v>
      </c>
      <c r="E1656" s="1156" t="s">
        <v>342</v>
      </c>
      <c r="F1656" s="710">
        <v>44832</v>
      </c>
      <c r="G1656" s="719">
        <v>0.75138888888888899</v>
      </c>
      <c r="H1656" s="718">
        <v>44833</v>
      </c>
      <c r="I1656" s="719">
        <v>0.75138888888888899</v>
      </c>
      <c r="J1656" s="728" t="s">
        <v>2084</v>
      </c>
      <c r="K1656" s="710">
        <v>29058</v>
      </c>
      <c r="L1656" s="18">
        <v>6807439</v>
      </c>
      <c r="M1656" s="21">
        <v>39034</v>
      </c>
      <c r="N1656" s="926" t="s">
        <v>2759</v>
      </c>
      <c r="O1656" s="927">
        <v>38379</v>
      </c>
      <c r="P1656" s="892">
        <v>60</v>
      </c>
      <c r="Q1656" s="884"/>
      <c r="R1656" s="1008"/>
      <c r="S1656" s="1115"/>
      <c r="T1656" s="667">
        <v>21916</v>
      </c>
      <c r="U1656" s="545"/>
      <c r="V1656" s="554"/>
      <c r="W1656" s="156">
        <v>49297</v>
      </c>
    </row>
    <row r="1657" spans="1:25" ht="48.75" customHeight="1" x14ac:dyDescent="0.25">
      <c r="A1657" s="1267">
        <v>5175</v>
      </c>
      <c r="B1657" s="186"/>
      <c r="C1657" s="4" t="s">
        <v>5122</v>
      </c>
      <c r="D1657" s="186" t="s">
        <v>35</v>
      </c>
      <c r="E1657" s="1156" t="s">
        <v>4352</v>
      </c>
      <c r="F1657" s="710">
        <v>45546</v>
      </c>
      <c r="G1657" s="711">
        <v>0.47916666666666669</v>
      </c>
      <c r="H1657" s="710">
        <v>45555</v>
      </c>
      <c r="I1657" s="711">
        <v>0.47916666666666669</v>
      </c>
      <c r="J1657" s="713" t="s">
        <v>622</v>
      </c>
      <c r="K1657" s="725">
        <v>33997</v>
      </c>
      <c r="L1657" s="929" t="s">
        <v>5123</v>
      </c>
      <c r="M1657" s="725">
        <v>44895</v>
      </c>
      <c r="N1657" s="929" t="s">
        <v>4193</v>
      </c>
      <c r="O1657" s="932">
        <v>44984</v>
      </c>
      <c r="P1657" s="898"/>
      <c r="Q1657" s="1003"/>
      <c r="R1657" s="1004"/>
      <c r="S1657" s="1003"/>
      <c r="T1657" s="565"/>
      <c r="U1657" s="545" t="s">
        <v>5154</v>
      </c>
      <c r="V1657" s="544"/>
      <c r="Y1657" s="531"/>
    </row>
    <row r="1658" spans="1:25" ht="30" customHeight="1" x14ac:dyDescent="0.25">
      <c r="A1658" s="186">
        <v>4428</v>
      </c>
      <c r="B1658" s="186"/>
      <c r="C1658" s="4" t="s">
        <v>5122</v>
      </c>
      <c r="D1658" s="186" t="s">
        <v>94</v>
      </c>
      <c r="E1658" s="1156" t="s">
        <v>422</v>
      </c>
      <c r="F1658" s="710">
        <v>45315</v>
      </c>
      <c r="G1658" s="711">
        <v>0.79513888888888884</v>
      </c>
      <c r="H1658" s="710">
        <v>45318</v>
      </c>
      <c r="I1658" s="711">
        <v>0.79513888888888884</v>
      </c>
      <c r="J1658" s="728" t="s">
        <v>4788</v>
      </c>
      <c r="K1658" s="725">
        <v>33997</v>
      </c>
      <c r="L1658" s="929" t="s">
        <v>5123</v>
      </c>
      <c r="M1658" s="725">
        <v>44895</v>
      </c>
      <c r="N1658" s="929" t="s">
        <v>4193</v>
      </c>
      <c r="O1658" s="932">
        <v>44984</v>
      </c>
      <c r="P1658" s="892" t="s">
        <v>5308</v>
      </c>
      <c r="Q1658" s="884"/>
      <c r="R1658" s="1008"/>
      <c r="S1658" s="884"/>
      <c r="T1658" s="527" t="s">
        <v>445</v>
      </c>
      <c r="V1658" s="550"/>
      <c r="Y1658" s="531"/>
    </row>
    <row r="1659" spans="1:25" ht="31.5" customHeight="1" x14ac:dyDescent="0.25">
      <c r="A1659" s="186">
        <v>4016</v>
      </c>
      <c r="B1659" s="186"/>
      <c r="C1659" s="4" t="s">
        <v>5122</v>
      </c>
      <c r="D1659" s="186" t="s">
        <v>94</v>
      </c>
      <c r="E1659" s="1156" t="s">
        <v>422</v>
      </c>
      <c r="F1659" s="710">
        <v>45299</v>
      </c>
      <c r="G1659" s="711">
        <v>0.77083333333333337</v>
      </c>
      <c r="H1659" s="710">
        <v>45311</v>
      </c>
      <c r="I1659" s="711">
        <v>0.77083333333333337</v>
      </c>
      <c r="J1659" s="728" t="s">
        <v>61</v>
      </c>
      <c r="K1659" s="725">
        <v>33997</v>
      </c>
      <c r="L1659" s="929" t="s">
        <v>5123</v>
      </c>
      <c r="M1659" s="725">
        <v>44895</v>
      </c>
      <c r="N1659" s="929" t="s">
        <v>4193</v>
      </c>
      <c r="O1659" s="932">
        <v>44984</v>
      </c>
      <c r="P1659" s="892" t="s">
        <v>4918</v>
      </c>
      <c r="Q1659" s="884"/>
      <c r="R1659" s="1011"/>
      <c r="S1659" s="884"/>
      <c r="T1659" s="549" t="s">
        <v>445</v>
      </c>
      <c r="V1659" s="550"/>
      <c r="Y1659" s="531"/>
    </row>
    <row r="1660" spans="1:25" ht="42" customHeight="1" x14ac:dyDescent="0.3">
      <c r="A1660" s="4">
        <v>3158</v>
      </c>
      <c r="C1660" s="186" t="s">
        <v>34</v>
      </c>
      <c r="D1660" s="186" t="s">
        <v>35</v>
      </c>
      <c r="E1660" s="1156" t="s">
        <v>36</v>
      </c>
      <c r="F1660" s="710">
        <v>45158</v>
      </c>
      <c r="G1660" s="720">
        <v>0.84930555555555554</v>
      </c>
      <c r="H1660" s="725">
        <v>45173</v>
      </c>
      <c r="I1660" s="720">
        <v>0.39583333333333331</v>
      </c>
      <c r="J1660" s="713" t="s">
        <v>231</v>
      </c>
      <c r="K1660" s="725">
        <v>32620</v>
      </c>
      <c r="L1660" s="929" t="s">
        <v>38</v>
      </c>
      <c r="M1660" s="19">
        <v>44431</v>
      </c>
      <c r="N1660" s="929" t="s">
        <v>39</v>
      </c>
      <c r="O1660" s="932">
        <v>41086</v>
      </c>
      <c r="P1660" s="898"/>
      <c r="Q1660" s="1022"/>
      <c r="R1660" s="1023"/>
      <c r="S1660" s="1022"/>
      <c r="T1660" s="638"/>
      <c r="U1660" s="545" t="s">
        <v>40</v>
      </c>
      <c r="Y1660" s="531"/>
    </row>
    <row r="1661" spans="1:25" ht="27.75" customHeight="1" x14ac:dyDescent="0.25">
      <c r="A1661" s="1267">
        <v>5884</v>
      </c>
      <c r="B1661" s="18"/>
      <c r="C1661" s="18" t="s">
        <v>3143</v>
      </c>
      <c r="D1661" s="186" t="s">
        <v>4053</v>
      </c>
      <c r="E1661" s="1156" t="s">
        <v>84</v>
      </c>
      <c r="F1661" s="710">
        <v>45441</v>
      </c>
      <c r="G1661" s="711">
        <v>0.79861111111111116</v>
      </c>
      <c r="H1661" s="710">
        <v>45455</v>
      </c>
      <c r="I1661" s="711">
        <v>0.5</v>
      </c>
      <c r="J1661" s="713" t="s">
        <v>78</v>
      </c>
      <c r="K1661" s="725">
        <v>36315</v>
      </c>
      <c r="L1661" s="18" t="s">
        <v>3144</v>
      </c>
      <c r="M1661" s="718">
        <v>41829</v>
      </c>
      <c r="N1661" s="928" t="s">
        <v>3145</v>
      </c>
      <c r="O1661" s="927">
        <v>43871</v>
      </c>
      <c r="P1661" s="885"/>
      <c r="Q1661" s="1022"/>
      <c r="R1661" s="1023"/>
      <c r="S1661" s="1003"/>
      <c r="T1661" s="565"/>
      <c r="V1661" s="554"/>
      <c r="Y1661" s="531"/>
    </row>
    <row r="1662" spans="1:25" ht="30" customHeight="1" x14ac:dyDescent="0.25">
      <c r="A1662" s="186">
        <v>3632</v>
      </c>
      <c r="B1662" s="18"/>
      <c r="C1662" s="18" t="s">
        <v>3143</v>
      </c>
      <c r="D1662" s="186" t="s">
        <v>59</v>
      </c>
      <c r="E1662" s="1156" t="s">
        <v>131</v>
      </c>
      <c r="F1662" s="710">
        <v>45235</v>
      </c>
      <c r="G1662" s="711">
        <v>0.45833333333333331</v>
      </c>
      <c r="H1662" s="710">
        <v>45236</v>
      </c>
      <c r="I1662" s="711">
        <v>0.625</v>
      </c>
      <c r="J1662" s="713" t="s">
        <v>4597</v>
      </c>
      <c r="K1662" s="725">
        <v>36315</v>
      </c>
      <c r="L1662" s="18" t="s">
        <v>3144</v>
      </c>
      <c r="M1662" s="718">
        <v>41829</v>
      </c>
      <c r="N1662" s="928" t="s">
        <v>3145</v>
      </c>
      <c r="O1662" s="927">
        <v>43871</v>
      </c>
      <c r="P1662" s="885"/>
      <c r="Q1662" s="1022"/>
      <c r="R1662" s="1023"/>
      <c r="S1662" s="1003"/>
      <c r="T1662" s="565"/>
      <c r="V1662" s="554"/>
    </row>
    <row r="1663" spans="1:25" ht="30" customHeight="1" x14ac:dyDescent="0.25">
      <c r="A1663" s="186">
        <v>3609</v>
      </c>
      <c r="B1663" s="18"/>
      <c r="C1663" s="18" t="s">
        <v>3143</v>
      </c>
      <c r="D1663" s="186" t="s">
        <v>83</v>
      </c>
      <c r="E1663" s="1156" t="s">
        <v>84</v>
      </c>
      <c r="F1663" s="710">
        <v>45229</v>
      </c>
      <c r="G1663" s="711">
        <v>0.45833333333333331</v>
      </c>
      <c r="H1663" s="710">
        <v>45235</v>
      </c>
      <c r="I1663" s="711">
        <v>0.45833333333333331</v>
      </c>
      <c r="J1663" s="713" t="s">
        <v>864</v>
      </c>
      <c r="K1663" s="725">
        <v>36315</v>
      </c>
      <c r="L1663" s="18" t="s">
        <v>3144</v>
      </c>
      <c r="M1663" s="718">
        <v>41829</v>
      </c>
      <c r="N1663" s="928" t="s">
        <v>3145</v>
      </c>
      <c r="O1663" s="927">
        <v>43871</v>
      </c>
      <c r="P1663" s="885"/>
      <c r="Q1663" s="1022"/>
      <c r="R1663" s="1023"/>
      <c r="S1663" s="1003"/>
      <c r="T1663" s="565"/>
      <c r="V1663" s="554"/>
      <c r="Y1663" s="632"/>
    </row>
    <row r="1664" spans="1:25" ht="47.25" customHeight="1" x14ac:dyDescent="0.25">
      <c r="A1664" s="186">
        <v>1167</v>
      </c>
      <c r="B1664" s="18"/>
      <c r="C1664" s="18" t="s">
        <v>3143</v>
      </c>
      <c r="D1664" s="18" t="s">
        <v>59</v>
      </c>
      <c r="E1664" s="1156" t="s">
        <v>131</v>
      </c>
      <c r="F1664" s="718">
        <v>44753</v>
      </c>
      <c r="G1664" s="719">
        <v>0.77777777777777779</v>
      </c>
      <c r="H1664" s="718">
        <v>44763</v>
      </c>
      <c r="I1664" s="719">
        <v>0.58333333333333337</v>
      </c>
      <c r="J1664" s="737" t="s">
        <v>2058</v>
      </c>
      <c r="K1664" s="720"/>
      <c r="L1664" s="18" t="s">
        <v>3144</v>
      </c>
      <c r="M1664" s="718">
        <v>41829</v>
      </c>
      <c r="N1664" s="928" t="s">
        <v>3145</v>
      </c>
      <c r="O1664" s="927">
        <v>43871</v>
      </c>
      <c r="P1664" s="888">
        <v>1000</v>
      </c>
      <c r="Q1664" s="196"/>
      <c r="R1664" s="1002">
        <f>120*10</f>
        <v>1200</v>
      </c>
      <c r="S1664" s="884"/>
      <c r="T1664" s="527" t="s">
        <v>3142</v>
      </c>
      <c r="V1664" s="554"/>
    </row>
    <row r="1665" spans="1:25" ht="32.25" customHeight="1" x14ac:dyDescent="0.25">
      <c r="A1665" s="4">
        <v>2387</v>
      </c>
      <c r="B1665" s="4"/>
      <c r="C1665" s="4" t="s">
        <v>1312</v>
      </c>
      <c r="D1665" s="4" t="s">
        <v>35</v>
      </c>
      <c r="E1665" s="1156" t="s">
        <v>178</v>
      </c>
      <c r="F1665" s="725">
        <v>45047</v>
      </c>
      <c r="G1665" s="720">
        <v>0.41666666666666669</v>
      </c>
      <c r="H1665" s="725">
        <v>45059</v>
      </c>
      <c r="I1665" s="720">
        <v>0.75</v>
      </c>
      <c r="J1665" s="728" t="s">
        <v>1313</v>
      </c>
      <c r="K1665" s="725">
        <v>25549</v>
      </c>
      <c r="L1665" s="929"/>
      <c r="N1665" s="929" t="s">
        <v>1314</v>
      </c>
      <c r="O1665" s="932">
        <v>41100</v>
      </c>
      <c r="P1665" s="892">
        <v>1150</v>
      </c>
      <c r="V1665" s="555" t="s">
        <v>1315</v>
      </c>
      <c r="Y1665" s="531"/>
    </row>
    <row r="1666" spans="1:25" ht="34.5" customHeight="1" x14ac:dyDescent="0.25">
      <c r="A1666" s="1267">
        <v>5149</v>
      </c>
      <c r="B1666" s="270"/>
      <c r="C1666" s="186" t="s">
        <v>4004</v>
      </c>
      <c r="D1666" s="186" t="s">
        <v>657</v>
      </c>
      <c r="E1666" s="1156" t="s">
        <v>8213</v>
      </c>
      <c r="F1666" s="718">
        <v>45536</v>
      </c>
      <c r="G1666" s="719">
        <v>0.5</v>
      </c>
      <c r="H1666" s="718">
        <v>45544</v>
      </c>
      <c r="I1666" s="719">
        <v>0.75</v>
      </c>
      <c r="J1666" s="737" t="s">
        <v>113</v>
      </c>
      <c r="K1666" s="710">
        <v>27070</v>
      </c>
      <c r="L1666" s="734" t="s">
        <v>4005</v>
      </c>
      <c r="M1666" s="710">
        <v>44993</v>
      </c>
      <c r="N1666" s="734" t="s">
        <v>4006</v>
      </c>
      <c r="O1666" s="920">
        <v>44223</v>
      </c>
      <c r="P1666" s="1019" t="s">
        <v>8214</v>
      </c>
      <c r="Q1666" s="196" t="s">
        <v>8215</v>
      </c>
      <c r="R1666" s="1017"/>
      <c r="S1666" s="820"/>
      <c r="T1666" s="820" t="s">
        <v>8216</v>
      </c>
      <c r="U1666" s="1374"/>
      <c r="V1666" s="527"/>
      <c r="Y1666" s="531"/>
    </row>
    <row r="1667" spans="1:25" ht="43.5" customHeight="1" x14ac:dyDescent="0.25">
      <c r="A1667" s="186">
        <v>4806</v>
      </c>
      <c r="B1667" s="186">
        <v>97557468</v>
      </c>
      <c r="C1667" s="186" t="s">
        <v>4004</v>
      </c>
      <c r="D1667" s="186" t="s">
        <v>4688</v>
      </c>
      <c r="E1667" s="1156" t="s">
        <v>4240</v>
      </c>
      <c r="F1667" s="710">
        <v>45420</v>
      </c>
      <c r="G1667" s="711">
        <v>0.53472222222222221</v>
      </c>
      <c r="H1667" s="710">
        <v>45440</v>
      </c>
      <c r="I1667" s="711">
        <v>0.35416666666666669</v>
      </c>
      <c r="J1667" s="728" t="s">
        <v>6493</v>
      </c>
      <c r="K1667" s="710">
        <v>27070</v>
      </c>
      <c r="L1667" s="734" t="s">
        <v>4005</v>
      </c>
      <c r="M1667" s="21">
        <v>44993</v>
      </c>
      <c r="N1667" s="734" t="s">
        <v>4006</v>
      </c>
      <c r="O1667" s="920">
        <v>44223</v>
      </c>
      <c r="P1667" s="892" t="s">
        <v>6516</v>
      </c>
      <c r="Q1667" s="196"/>
      <c r="R1667" s="1002"/>
      <c r="S1667" s="196"/>
      <c r="T1667" s="581" t="s">
        <v>5802</v>
      </c>
      <c r="V1667" s="544" t="s">
        <v>6515</v>
      </c>
      <c r="Y1667" s="531"/>
    </row>
    <row r="1668" spans="1:25" s="546" customFormat="1" ht="31.5" customHeight="1" x14ac:dyDescent="0.25">
      <c r="A1668" s="186">
        <v>4484</v>
      </c>
      <c r="B1668" s="186">
        <v>97557468</v>
      </c>
      <c r="C1668" s="186" t="s">
        <v>4004</v>
      </c>
      <c r="D1668" s="186" t="s">
        <v>59</v>
      </c>
      <c r="E1668" s="1156" t="s">
        <v>342</v>
      </c>
      <c r="F1668" s="710">
        <v>45388</v>
      </c>
      <c r="G1668" s="711">
        <v>0.375</v>
      </c>
      <c r="H1668" s="710">
        <v>45416</v>
      </c>
      <c r="I1668" s="711">
        <v>0.70833333333333337</v>
      </c>
      <c r="J1668" s="728" t="s">
        <v>6262</v>
      </c>
      <c r="K1668" s="710">
        <v>27070</v>
      </c>
      <c r="L1668" s="734" t="s">
        <v>4005</v>
      </c>
      <c r="M1668" s="21">
        <v>44993</v>
      </c>
      <c r="N1668" s="734" t="s">
        <v>4006</v>
      </c>
      <c r="O1668" s="920">
        <v>44223</v>
      </c>
      <c r="P1668" s="892" t="s">
        <v>6095</v>
      </c>
      <c r="Q1668" s="196" t="s">
        <v>5804</v>
      </c>
      <c r="R1668" s="1002"/>
      <c r="S1668" s="903" t="s">
        <v>5934</v>
      </c>
      <c r="T1668" s="581" t="s">
        <v>5802</v>
      </c>
      <c r="U1668" s="545"/>
      <c r="V1668" s="544" t="s">
        <v>6263</v>
      </c>
      <c r="W1668" s="156"/>
    </row>
    <row r="1669" spans="1:25" ht="35.25" customHeight="1" x14ac:dyDescent="0.25">
      <c r="A1669" s="186">
        <v>4452</v>
      </c>
      <c r="B1669" s="186">
        <v>97557468</v>
      </c>
      <c r="C1669" s="186" t="s">
        <v>4004</v>
      </c>
      <c r="D1669" s="742" t="s">
        <v>59</v>
      </c>
      <c r="E1669" s="1156" t="s">
        <v>335</v>
      </c>
      <c r="F1669" s="767">
        <v>45374</v>
      </c>
      <c r="G1669" s="768">
        <v>0.375</v>
      </c>
      <c r="H1669" s="767">
        <v>45388</v>
      </c>
      <c r="I1669" s="768">
        <v>0.60416666666666663</v>
      </c>
      <c r="J1669" s="728" t="s">
        <v>5933</v>
      </c>
      <c r="K1669" s="710">
        <v>27070</v>
      </c>
      <c r="L1669" s="734" t="s">
        <v>4005</v>
      </c>
      <c r="M1669" s="21">
        <v>44993</v>
      </c>
      <c r="N1669" s="734" t="s">
        <v>4006</v>
      </c>
      <c r="O1669" s="920">
        <v>44223</v>
      </c>
      <c r="P1669" s="892" t="s">
        <v>5719</v>
      </c>
      <c r="Q1669" s="196" t="s">
        <v>5932</v>
      </c>
      <c r="R1669" s="1002"/>
      <c r="S1669" s="196"/>
      <c r="T1669" s="581" t="s">
        <v>5802</v>
      </c>
      <c r="V1669" s="544" t="s">
        <v>5931</v>
      </c>
      <c r="Y1669" s="531"/>
    </row>
    <row r="1670" spans="1:25" ht="30" customHeight="1" x14ac:dyDescent="0.25">
      <c r="A1670" s="186">
        <v>4395</v>
      </c>
      <c r="B1670" s="186">
        <v>97557468</v>
      </c>
      <c r="C1670" s="186" t="s">
        <v>4004</v>
      </c>
      <c r="D1670" s="186" t="s">
        <v>59</v>
      </c>
      <c r="E1670" s="1156" t="s">
        <v>342</v>
      </c>
      <c r="F1670" s="710">
        <v>45373</v>
      </c>
      <c r="G1670" s="711">
        <v>0.60416666666666663</v>
      </c>
      <c r="H1670" s="710">
        <v>45374</v>
      </c>
      <c r="I1670" s="711">
        <v>0.375</v>
      </c>
      <c r="J1670" s="728" t="s">
        <v>992</v>
      </c>
      <c r="K1670" s="710">
        <v>27070</v>
      </c>
      <c r="L1670" s="734" t="s">
        <v>4005</v>
      </c>
      <c r="M1670" s="21">
        <v>44993</v>
      </c>
      <c r="N1670" s="734" t="s">
        <v>4006</v>
      </c>
      <c r="O1670" s="920">
        <v>44223</v>
      </c>
      <c r="P1670" s="892"/>
      <c r="Q1670" s="887" t="s">
        <v>5800</v>
      </c>
      <c r="R1670" s="1002"/>
      <c r="S1670" s="196"/>
      <c r="T1670" s="581" t="s">
        <v>5805</v>
      </c>
      <c r="V1670" s="544" t="s">
        <v>5801</v>
      </c>
      <c r="Y1670" s="531"/>
    </row>
    <row r="1671" spans="1:25" ht="18.75" customHeight="1" x14ac:dyDescent="0.25">
      <c r="A1671" s="186">
        <v>4009</v>
      </c>
      <c r="B1671" s="186">
        <v>97557468</v>
      </c>
      <c r="C1671" s="186" t="s">
        <v>4004</v>
      </c>
      <c r="D1671" s="186" t="s">
        <v>59</v>
      </c>
      <c r="E1671" s="1156" t="s">
        <v>342</v>
      </c>
      <c r="F1671" s="710">
        <v>45297</v>
      </c>
      <c r="G1671" s="711">
        <v>0.60416666666666663</v>
      </c>
      <c r="H1671" s="710">
        <v>45373</v>
      </c>
      <c r="I1671" s="711">
        <v>0.60416666666666663</v>
      </c>
      <c r="J1671" s="728" t="s">
        <v>5497</v>
      </c>
      <c r="K1671" s="710">
        <v>27070</v>
      </c>
      <c r="L1671" s="734" t="s">
        <v>4005</v>
      </c>
      <c r="M1671" s="21">
        <v>44993</v>
      </c>
      <c r="N1671" s="734" t="s">
        <v>4006</v>
      </c>
      <c r="O1671" s="920">
        <v>44223</v>
      </c>
      <c r="P1671" s="892" t="s">
        <v>5733</v>
      </c>
      <c r="Q1671" s="196"/>
      <c r="R1671" s="1002"/>
      <c r="S1671" s="196"/>
      <c r="T1671" s="581" t="s">
        <v>5086</v>
      </c>
      <c r="V1671" s="544" t="s">
        <v>5085</v>
      </c>
      <c r="Y1671" s="531"/>
    </row>
    <row r="1672" spans="1:25" s="546" customFormat="1" ht="18.75" customHeight="1" x14ac:dyDescent="0.25">
      <c r="A1672" s="186">
        <v>3669</v>
      </c>
      <c r="B1672" s="186">
        <v>97557468</v>
      </c>
      <c r="C1672" s="186" t="s">
        <v>4004</v>
      </c>
      <c r="D1672" s="186" t="s">
        <v>59</v>
      </c>
      <c r="E1672" s="1156" t="s">
        <v>342</v>
      </c>
      <c r="F1672" s="710">
        <v>45246</v>
      </c>
      <c r="G1672" s="711">
        <v>0.66666666666666663</v>
      </c>
      <c r="H1672" s="710">
        <v>45290</v>
      </c>
      <c r="I1672" s="711">
        <v>0.20833333333333334</v>
      </c>
      <c r="J1672" s="728" t="s">
        <v>2427</v>
      </c>
      <c r="K1672" s="710">
        <v>27070</v>
      </c>
      <c r="L1672" s="734" t="s">
        <v>4005</v>
      </c>
      <c r="M1672" s="21">
        <v>44993</v>
      </c>
      <c r="N1672" s="734" t="s">
        <v>4006</v>
      </c>
      <c r="O1672" s="920">
        <v>44223</v>
      </c>
      <c r="P1672" s="892" t="s">
        <v>4889</v>
      </c>
      <c r="Q1672" s="196"/>
      <c r="R1672" s="1002"/>
      <c r="S1672" s="196"/>
      <c r="T1672" s="580"/>
      <c r="U1672" s="545"/>
      <c r="V1672" s="544" t="s">
        <v>4007</v>
      </c>
      <c r="W1672" s="156"/>
    </row>
    <row r="1673" spans="1:25" ht="18.75" customHeight="1" x14ac:dyDescent="0.25">
      <c r="A1673" s="186">
        <v>3444</v>
      </c>
      <c r="B1673" s="186">
        <v>97557468</v>
      </c>
      <c r="C1673" s="186" t="s">
        <v>4004</v>
      </c>
      <c r="D1673" s="186" t="s">
        <v>59</v>
      </c>
      <c r="E1673" s="1156" t="s">
        <v>342</v>
      </c>
      <c r="F1673" s="710">
        <v>45216</v>
      </c>
      <c r="G1673" s="711">
        <v>0.66666666666666663</v>
      </c>
      <c r="H1673" s="710">
        <v>45246</v>
      </c>
      <c r="I1673" s="711">
        <v>0.66666666666666663</v>
      </c>
      <c r="J1673" s="728" t="s">
        <v>37</v>
      </c>
      <c r="K1673" s="710">
        <v>27070</v>
      </c>
      <c r="L1673" s="734" t="s">
        <v>4005</v>
      </c>
      <c r="M1673" s="21">
        <v>44993</v>
      </c>
      <c r="N1673" s="734" t="s">
        <v>4006</v>
      </c>
      <c r="O1673" s="920">
        <v>44223</v>
      </c>
      <c r="P1673" s="892">
        <v>1452</v>
      </c>
      <c r="Q1673" s="196"/>
      <c r="R1673" s="1002"/>
      <c r="S1673" s="196"/>
      <c r="T1673" s="579"/>
      <c r="V1673" s="544" t="s">
        <v>4007</v>
      </c>
      <c r="Y1673" s="531"/>
    </row>
    <row r="1674" spans="1:25" ht="23.25" customHeight="1" x14ac:dyDescent="0.25">
      <c r="A1674" s="186">
        <v>3305</v>
      </c>
      <c r="B1674" s="186">
        <v>97557468</v>
      </c>
      <c r="C1674" s="186" t="s">
        <v>4004</v>
      </c>
      <c r="D1674" s="186" t="s">
        <v>59</v>
      </c>
      <c r="E1674" s="1156" t="s">
        <v>342</v>
      </c>
      <c r="F1674" s="710">
        <v>45186</v>
      </c>
      <c r="G1674" s="711">
        <v>0.66666666666666663</v>
      </c>
      <c r="H1674" s="710">
        <v>45216</v>
      </c>
      <c r="I1674" s="711">
        <v>0.66666666666666663</v>
      </c>
      <c r="J1674" s="728" t="s">
        <v>37</v>
      </c>
      <c r="K1674" s="710">
        <v>27070</v>
      </c>
      <c r="L1674" s="734" t="s">
        <v>4005</v>
      </c>
      <c r="M1674" s="21">
        <v>44993</v>
      </c>
      <c r="N1674" s="734" t="s">
        <v>4006</v>
      </c>
      <c r="O1674" s="920">
        <v>44223</v>
      </c>
      <c r="P1674" s="892">
        <v>1500</v>
      </c>
      <c r="Q1674" s="196"/>
      <c r="R1674" s="1002"/>
      <c r="S1674" s="196"/>
      <c r="T1674" s="579"/>
      <c r="V1674" s="544" t="s">
        <v>4007</v>
      </c>
    </row>
    <row r="1675" spans="1:25" ht="23.25" customHeight="1" x14ac:dyDescent="0.25">
      <c r="A1675" s="186">
        <v>3098</v>
      </c>
      <c r="B1675" s="186">
        <v>97557468</v>
      </c>
      <c r="C1675" s="186" t="s">
        <v>4004</v>
      </c>
      <c r="D1675" s="186" t="s">
        <v>59</v>
      </c>
      <c r="E1675" s="1156" t="s">
        <v>342</v>
      </c>
      <c r="F1675" s="710">
        <v>45156</v>
      </c>
      <c r="G1675" s="711">
        <v>0.66666666666666663</v>
      </c>
      <c r="H1675" s="710">
        <v>45186</v>
      </c>
      <c r="I1675" s="711">
        <v>0.66666666666666663</v>
      </c>
      <c r="J1675" s="728" t="s">
        <v>37</v>
      </c>
      <c r="K1675" s="710">
        <v>27070</v>
      </c>
      <c r="L1675" s="734" t="s">
        <v>4005</v>
      </c>
      <c r="M1675" s="21">
        <v>44993</v>
      </c>
      <c r="N1675" s="734" t="s">
        <v>4006</v>
      </c>
      <c r="O1675" s="920">
        <v>44223</v>
      </c>
      <c r="P1675" s="892">
        <v>3000</v>
      </c>
      <c r="Q1675" s="196"/>
      <c r="R1675" s="1002"/>
      <c r="S1675" s="196"/>
      <c r="T1675" s="579"/>
      <c r="V1675" s="544" t="s">
        <v>4348</v>
      </c>
      <c r="Y1675" s="531"/>
    </row>
    <row r="1676" spans="1:25" ht="43.5" customHeight="1" x14ac:dyDescent="0.35">
      <c r="A1676" s="186">
        <v>2604</v>
      </c>
      <c r="B1676" s="186"/>
      <c r="C1676" s="186" t="s">
        <v>698</v>
      </c>
      <c r="D1676" s="186" t="s">
        <v>35</v>
      </c>
      <c r="E1676" s="1156" t="s">
        <v>284</v>
      </c>
      <c r="F1676" s="710">
        <v>45080</v>
      </c>
      <c r="G1676" s="711">
        <v>0.89583333333333337</v>
      </c>
      <c r="H1676" s="710">
        <v>45122</v>
      </c>
      <c r="I1676" s="711">
        <v>0.89583333333333337</v>
      </c>
      <c r="J1676" s="728" t="s">
        <v>699</v>
      </c>
      <c r="K1676" s="708">
        <v>30674</v>
      </c>
      <c r="L1676" s="929" t="s">
        <v>700</v>
      </c>
      <c r="M1676" s="708">
        <v>43833</v>
      </c>
      <c r="N1676" s="746" t="s">
        <v>701</v>
      </c>
      <c r="O1676" s="919">
        <v>44053</v>
      </c>
      <c r="P1676" s="892" t="s">
        <v>704</v>
      </c>
      <c r="Q1676" s="1029" t="s">
        <v>703</v>
      </c>
      <c r="R1676" s="1092"/>
      <c r="S1676" s="895"/>
      <c r="T1676" s="579"/>
      <c r="U1676" s="539"/>
      <c r="V1676" s="544" t="s">
        <v>702</v>
      </c>
      <c r="W1676" s="577"/>
      <c r="Y1676" s="531"/>
    </row>
    <row r="1677" spans="1:25" ht="30" customHeight="1" x14ac:dyDescent="0.25">
      <c r="A1677" s="1266">
        <v>5556</v>
      </c>
      <c r="B1677" s="707">
        <v>51859840</v>
      </c>
      <c r="C1677" s="707" t="s">
        <v>7517</v>
      </c>
      <c r="D1677" s="707" t="s">
        <v>35</v>
      </c>
      <c r="E1677" s="1157" t="s">
        <v>119</v>
      </c>
      <c r="F1677" s="708">
        <v>45587</v>
      </c>
      <c r="G1677" s="709">
        <v>0.77083333333333337</v>
      </c>
      <c r="H1677" s="708">
        <v>45590</v>
      </c>
      <c r="I1677" s="709">
        <v>0.72916666666666663</v>
      </c>
      <c r="J1677" s="730" t="s">
        <v>449</v>
      </c>
      <c r="K1677" s="708">
        <v>32087</v>
      </c>
      <c r="L1677" s="929" t="s">
        <v>7518</v>
      </c>
      <c r="M1677" s="708">
        <v>45218</v>
      </c>
      <c r="N1677" s="918" t="s">
        <v>7519</v>
      </c>
      <c r="O1677" s="919">
        <v>40256</v>
      </c>
      <c r="P1677" s="902" t="s">
        <v>5051</v>
      </c>
      <c r="Q1677" s="721"/>
      <c r="R1677" s="1037"/>
      <c r="S1677" s="896" t="s">
        <v>7520</v>
      </c>
      <c r="T1677" s="541"/>
      <c r="U1677" s="576" t="s">
        <v>7521</v>
      </c>
      <c r="V1677" s="575"/>
      <c r="W1677" s="577"/>
      <c r="Y1677" s="531"/>
    </row>
    <row r="1678" spans="1:25" ht="18.75" customHeight="1" x14ac:dyDescent="0.25">
      <c r="A1678" s="707">
        <v>5784</v>
      </c>
      <c r="B1678" s="707">
        <v>51859840</v>
      </c>
      <c r="C1678" s="707" t="s">
        <v>7517</v>
      </c>
      <c r="D1678" s="707" t="s">
        <v>94</v>
      </c>
      <c r="E1678" s="1157" t="s">
        <v>276</v>
      </c>
      <c r="F1678" s="708">
        <v>45292</v>
      </c>
      <c r="G1678" s="709">
        <v>0.75</v>
      </c>
      <c r="H1678" s="708">
        <v>45299</v>
      </c>
      <c r="I1678" s="709">
        <v>0.75</v>
      </c>
      <c r="J1678" s="723" t="s">
        <v>85</v>
      </c>
      <c r="K1678" s="708">
        <v>32087</v>
      </c>
      <c r="L1678" s="929" t="s">
        <v>7518</v>
      </c>
      <c r="M1678" s="708">
        <v>45218</v>
      </c>
      <c r="N1678" s="918" t="s">
        <v>7519</v>
      </c>
      <c r="O1678" s="919">
        <v>40256</v>
      </c>
      <c r="P1678" s="902" t="s">
        <v>4870</v>
      </c>
      <c r="Q1678" s="723" t="s">
        <v>7975</v>
      </c>
      <c r="R1678" s="1037"/>
      <c r="S1678" s="881"/>
      <c r="T1678" s="541"/>
      <c r="U1678" s="576" t="s">
        <v>7521</v>
      </c>
      <c r="V1678" s="575"/>
      <c r="W1678" s="577"/>
      <c r="Y1678" s="531"/>
    </row>
    <row r="1679" spans="1:25" ht="23.25" customHeight="1" x14ac:dyDescent="0.25">
      <c r="A1679" s="1267">
        <v>5329</v>
      </c>
      <c r="B1679" s="4">
        <v>51859840</v>
      </c>
      <c r="C1679" s="186" t="s">
        <v>8055</v>
      </c>
      <c r="D1679" s="186" t="s">
        <v>137</v>
      </c>
      <c r="E1679" s="1156" t="s">
        <v>5483</v>
      </c>
      <c r="F1679" s="710">
        <v>45557</v>
      </c>
      <c r="G1679" s="711">
        <v>0.47916666666666669</v>
      </c>
      <c r="H1679" s="710">
        <v>45563</v>
      </c>
      <c r="I1679" s="711">
        <v>0.5</v>
      </c>
      <c r="J1679" s="1339" t="s">
        <v>864</v>
      </c>
      <c r="K1679" s="725">
        <v>32087</v>
      </c>
      <c r="L1679" s="929" t="s">
        <v>7518</v>
      </c>
      <c r="M1679" s="19">
        <v>45218</v>
      </c>
      <c r="N1679" s="929" t="s">
        <v>8056</v>
      </c>
      <c r="O1679" s="932">
        <v>40256</v>
      </c>
      <c r="P1679" s="1019" t="s">
        <v>8057</v>
      </c>
      <c r="Q1679" s="884"/>
      <c r="R1679" s="1002"/>
      <c r="S1679" s="907" t="s">
        <v>8058</v>
      </c>
      <c r="T1679" s="580"/>
      <c r="V1679" s="544"/>
      <c r="Y1679" s="531"/>
    </row>
    <row r="1680" spans="1:25" s="546" customFormat="1" ht="18.75" customHeight="1" x14ac:dyDescent="0.25">
      <c r="A1680" s="1267">
        <v>5460</v>
      </c>
      <c r="B1680" s="186"/>
      <c r="C1680" s="4" t="s">
        <v>7344</v>
      </c>
      <c r="D1680" s="186" t="s">
        <v>94</v>
      </c>
      <c r="E1680" s="1156" t="s">
        <v>625</v>
      </c>
      <c r="F1680" s="710">
        <v>45570</v>
      </c>
      <c r="G1680" s="711">
        <v>0.59375</v>
      </c>
      <c r="H1680" s="710">
        <v>45571</v>
      </c>
      <c r="I1680" s="711">
        <v>0.61111111111111116</v>
      </c>
      <c r="J1680" s="728" t="s">
        <v>797</v>
      </c>
      <c r="K1680" s="725">
        <v>30495</v>
      </c>
      <c r="L1680" s="929" t="s">
        <v>7345</v>
      </c>
      <c r="M1680" s="725">
        <v>39311</v>
      </c>
      <c r="N1680" s="929" t="s">
        <v>7346</v>
      </c>
      <c r="O1680" s="932">
        <v>42753</v>
      </c>
      <c r="P1680" s="892" t="s">
        <v>7353</v>
      </c>
      <c r="Q1680" s="884"/>
      <c r="R1680" s="1011"/>
      <c r="S1680" s="884"/>
      <c r="T1680" s="527"/>
      <c r="U1680" s="545" t="s">
        <v>7347</v>
      </c>
      <c r="V1680" s="550"/>
      <c r="W1680" s="156"/>
    </row>
    <row r="1681" spans="1:25" ht="18.75" customHeight="1" x14ac:dyDescent="0.25">
      <c r="A1681" s="1245">
        <v>6250</v>
      </c>
      <c r="B1681" s="3"/>
      <c r="C1681" s="3" t="s">
        <v>6828</v>
      </c>
      <c r="D1681" s="3" t="s">
        <v>412</v>
      </c>
      <c r="E1681" s="1159" t="s">
        <v>342</v>
      </c>
      <c r="F1681" s="714">
        <v>45467</v>
      </c>
      <c r="G1681" s="715">
        <v>0.33333333333333331</v>
      </c>
      <c r="H1681" s="714">
        <v>45468</v>
      </c>
      <c r="I1681" s="715">
        <v>0.875</v>
      </c>
      <c r="J1681" s="733" t="s">
        <v>330</v>
      </c>
      <c r="K1681" s="21">
        <v>27002</v>
      </c>
      <c r="L1681" s="721" t="s">
        <v>6820</v>
      </c>
      <c r="M1681" s="21">
        <v>44628</v>
      </c>
      <c r="N1681" s="926" t="s">
        <v>6821</v>
      </c>
      <c r="O1681" s="938">
        <v>35957</v>
      </c>
      <c r="P1681" s="889" t="s">
        <v>4813</v>
      </c>
      <c r="Q1681" s="907"/>
      <c r="R1681" s="1011"/>
      <c r="S1681" s="884"/>
      <c r="T1681" s="527"/>
      <c r="U1681" s="602" t="s">
        <v>6822</v>
      </c>
      <c r="V1681" s="527"/>
      <c r="W1681" s="128"/>
      <c r="Y1681" s="531"/>
    </row>
    <row r="1682" spans="1:25" s="546" customFormat="1" ht="18.75" customHeight="1" x14ac:dyDescent="0.25">
      <c r="A1682" s="186">
        <v>2102</v>
      </c>
      <c r="B1682" s="186"/>
      <c r="C1682" s="186" t="s">
        <v>1862</v>
      </c>
      <c r="D1682" s="4" t="s">
        <v>657</v>
      </c>
      <c r="E1682" s="1156" t="s">
        <v>871</v>
      </c>
      <c r="F1682" s="725">
        <v>44987</v>
      </c>
      <c r="G1682" s="720">
        <v>0.48402777777777778</v>
      </c>
      <c r="H1682" s="725">
        <v>44995</v>
      </c>
      <c r="I1682" s="720">
        <v>0.66666666666666663</v>
      </c>
      <c r="J1682" s="713" t="s">
        <v>1863</v>
      </c>
      <c r="K1682" s="710">
        <v>33355</v>
      </c>
      <c r="L1682" s="929" t="s">
        <v>1864</v>
      </c>
      <c r="M1682" s="21"/>
      <c r="N1682" s="926" t="s">
        <v>1865</v>
      </c>
      <c r="O1682" s="927">
        <v>41249</v>
      </c>
      <c r="P1682" s="1026"/>
      <c r="Q1682" s="1003"/>
      <c r="R1682" s="1023"/>
      <c r="S1682" s="1022"/>
      <c r="T1682" s="568"/>
      <c r="U1682" s="631" t="s">
        <v>1866</v>
      </c>
      <c r="V1682" s="544"/>
      <c r="W1682" s="599"/>
    </row>
    <row r="1683" spans="1:25" ht="23.25" customHeight="1" x14ac:dyDescent="0.25">
      <c r="A1683" s="735">
        <v>2381</v>
      </c>
      <c r="B1683" s="735">
        <v>99875275</v>
      </c>
      <c r="C1683" s="735" t="s">
        <v>1458</v>
      </c>
      <c r="D1683" s="735" t="s">
        <v>235</v>
      </c>
      <c r="E1683" s="1156" t="s">
        <v>236</v>
      </c>
      <c r="F1683" s="741">
        <v>45044</v>
      </c>
      <c r="G1683" s="740">
        <v>0.82361111111111107</v>
      </c>
      <c r="H1683" s="741">
        <v>45047</v>
      </c>
      <c r="I1683" s="740">
        <v>0.82361111111111107</v>
      </c>
      <c r="J1683" s="780"/>
      <c r="K1683" s="741">
        <v>36779</v>
      </c>
      <c r="L1683" s="929" t="s">
        <v>1459</v>
      </c>
      <c r="M1683" s="741">
        <v>44937</v>
      </c>
      <c r="N1683" s="933" t="s">
        <v>1460</v>
      </c>
      <c r="O1683" s="930">
        <v>43434</v>
      </c>
      <c r="P1683" s="904"/>
      <c r="Q1683" s="1035"/>
      <c r="R1683" s="1036"/>
      <c r="S1683" s="1035"/>
      <c r="T1683" s="616"/>
      <c r="U1683" s="593" t="s">
        <v>1461</v>
      </c>
      <c r="V1683" s="592"/>
      <c r="W1683" s="594"/>
      <c r="Y1683" s="531"/>
    </row>
    <row r="1684" spans="1:25" ht="18.75" customHeight="1" x14ac:dyDescent="0.25">
      <c r="A1684" s="186">
        <v>3990</v>
      </c>
      <c r="B1684" s="186"/>
      <c r="C1684" s="186" t="s">
        <v>5101</v>
      </c>
      <c r="D1684" s="4" t="s">
        <v>35</v>
      </c>
      <c r="E1684" s="1156" t="s">
        <v>507</v>
      </c>
      <c r="F1684" s="725">
        <v>45297</v>
      </c>
      <c r="G1684" s="720">
        <v>0.95833333333333337</v>
      </c>
      <c r="H1684" s="725">
        <v>45301</v>
      </c>
      <c r="I1684" s="720">
        <v>0.375</v>
      </c>
      <c r="J1684" s="728" t="s">
        <v>642</v>
      </c>
      <c r="K1684" s="710">
        <v>34820</v>
      </c>
      <c r="L1684" s="929" t="s">
        <v>5102</v>
      </c>
      <c r="M1684" s="21">
        <v>44691</v>
      </c>
      <c r="N1684" s="926" t="s">
        <v>5103</v>
      </c>
      <c r="O1684" s="927">
        <v>43017</v>
      </c>
      <c r="P1684" s="892" t="s">
        <v>870</v>
      </c>
      <c r="Q1684" s="196"/>
      <c r="R1684" s="1017"/>
      <c r="S1684" s="196">
        <v>37234</v>
      </c>
      <c r="T1684" s="544" t="s">
        <v>5099</v>
      </c>
      <c r="U1684" s="617" t="s">
        <v>5104</v>
      </c>
      <c r="V1684" s="544"/>
      <c r="Y1684" s="531"/>
    </row>
    <row r="1685" spans="1:25" ht="18.75" customHeight="1" x14ac:dyDescent="0.25">
      <c r="A1685" s="186">
        <v>1230</v>
      </c>
      <c r="B1685" s="186"/>
      <c r="C1685" s="186" t="s">
        <v>2942</v>
      </c>
      <c r="D1685" s="186" t="s">
        <v>412</v>
      </c>
      <c r="E1685" s="1156" t="s">
        <v>153</v>
      </c>
      <c r="F1685" s="710">
        <v>44790</v>
      </c>
      <c r="G1685" s="711">
        <v>0.8125</v>
      </c>
      <c r="H1685" s="710">
        <v>44805</v>
      </c>
      <c r="I1685" s="711">
        <v>0.83333333333333337</v>
      </c>
      <c r="J1685" s="728" t="s">
        <v>2938</v>
      </c>
      <c r="K1685" s="720"/>
      <c r="L1685" s="186">
        <v>6884066</v>
      </c>
      <c r="M1685" s="710">
        <v>42621</v>
      </c>
      <c r="N1685" s="734" t="s">
        <v>2943</v>
      </c>
      <c r="O1685" s="920">
        <v>41717</v>
      </c>
      <c r="P1685" s="898"/>
      <c r="Q1685" s="1003"/>
      <c r="R1685" s="1004"/>
      <c r="S1685" s="1003"/>
      <c r="T1685" s="565"/>
      <c r="V1685" s="527"/>
      <c r="Y1685" s="531"/>
    </row>
    <row r="1686" spans="1:25" ht="31.5" customHeight="1" x14ac:dyDescent="0.25">
      <c r="A1686" s="186">
        <v>1230</v>
      </c>
      <c r="B1686" s="186"/>
      <c r="C1686" s="186" t="s">
        <v>2942</v>
      </c>
      <c r="D1686" s="186" t="s">
        <v>412</v>
      </c>
      <c r="E1686" s="1156" t="s">
        <v>335</v>
      </c>
      <c r="F1686" s="710">
        <v>44771</v>
      </c>
      <c r="G1686" s="711">
        <v>0.83333333333333337</v>
      </c>
      <c r="H1686" s="710">
        <v>44790</v>
      </c>
      <c r="I1686" s="711">
        <v>0.8125</v>
      </c>
      <c r="J1686" s="728" t="s">
        <v>2854</v>
      </c>
      <c r="K1686" s="720"/>
      <c r="L1686" s="186">
        <v>6884066</v>
      </c>
      <c r="M1686" s="710">
        <v>42621</v>
      </c>
      <c r="N1686" s="734" t="s">
        <v>2943</v>
      </c>
      <c r="O1686" s="920">
        <v>41717</v>
      </c>
      <c r="P1686" s="898"/>
      <c r="Q1686" s="1003"/>
      <c r="R1686" s="1004"/>
      <c r="S1686" s="1003"/>
      <c r="T1686" s="565"/>
      <c r="U1686" s="545" t="s">
        <v>3010</v>
      </c>
      <c r="V1686" s="527"/>
      <c r="Y1686" s="531"/>
    </row>
    <row r="1687" spans="1:25" ht="18.75" customHeight="1" x14ac:dyDescent="0.25">
      <c r="A1687" s="707">
        <v>4065</v>
      </c>
      <c r="B1687" s="735">
        <v>29336075</v>
      </c>
      <c r="C1687" s="707" t="s">
        <v>5238</v>
      </c>
      <c r="D1687" s="707" t="s">
        <v>4688</v>
      </c>
      <c r="E1687" s="1157" t="s">
        <v>4846</v>
      </c>
      <c r="F1687" s="708">
        <v>45313</v>
      </c>
      <c r="G1687" s="709">
        <v>0.5444444444444444</v>
      </c>
      <c r="H1687" s="708">
        <v>45318</v>
      </c>
      <c r="I1687" s="709">
        <v>0.66666666666666663</v>
      </c>
      <c r="J1687" s="751" t="s">
        <v>336</v>
      </c>
      <c r="K1687" s="741">
        <v>33932</v>
      </c>
      <c r="L1687" s="775" t="s">
        <v>5240</v>
      </c>
      <c r="M1687" s="741">
        <v>42643</v>
      </c>
      <c r="N1687" s="933" t="s">
        <v>5241</v>
      </c>
      <c r="O1687" s="930">
        <v>43910</v>
      </c>
      <c r="P1687" s="902" t="s">
        <v>4913</v>
      </c>
      <c r="Q1687" s="881"/>
      <c r="R1687" s="1037"/>
      <c r="S1687" s="881"/>
      <c r="T1687" s="541"/>
      <c r="U1687" s="593" t="s">
        <v>5246</v>
      </c>
      <c r="V1687" s="592" t="s">
        <v>5239</v>
      </c>
      <c r="W1687" s="594"/>
      <c r="Y1687" s="531"/>
    </row>
    <row r="1688" spans="1:25" ht="18.75" customHeight="1" x14ac:dyDescent="0.25">
      <c r="A1688" s="1245">
        <v>4963</v>
      </c>
      <c r="B1688" s="3"/>
      <c r="C1688" s="3" t="s">
        <v>7864</v>
      </c>
      <c r="D1688" s="3" t="s">
        <v>235</v>
      </c>
      <c r="E1688" s="1159" t="s">
        <v>30</v>
      </c>
      <c r="F1688" s="714">
        <v>45521</v>
      </c>
      <c r="G1688" s="715">
        <v>0.4777777777777778</v>
      </c>
      <c r="H1688" s="714">
        <v>45533</v>
      </c>
      <c r="I1688" s="715">
        <v>0.4777777777777778</v>
      </c>
      <c r="J1688" s="733" t="s">
        <v>61</v>
      </c>
      <c r="K1688" s="21">
        <v>33259</v>
      </c>
      <c r="L1688" s="721" t="s">
        <v>6196</v>
      </c>
      <c r="M1688" s="21">
        <v>43634</v>
      </c>
      <c r="N1688" s="925" t="s">
        <v>6197</v>
      </c>
      <c r="O1688" s="208">
        <v>40788</v>
      </c>
      <c r="P1688" s="889" t="s">
        <v>7865</v>
      </c>
      <c r="Q1688" s="907"/>
      <c r="R1688" s="1008"/>
      <c r="S1688" s="884"/>
      <c r="T1688" s="527"/>
      <c r="U1688" s="564" t="s">
        <v>7866</v>
      </c>
      <c r="V1688" s="544"/>
      <c r="Y1688" s="531"/>
    </row>
    <row r="1689" spans="1:25" ht="23.25" customHeight="1" x14ac:dyDescent="0.25">
      <c r="A1689" s="186">
        <v>1283</v>
      </c>
      <c r="B1689" s="186"/>
      <c r="C1689" s="18" t="s">
        <v>2867</v>
      </c>
      <c r="D1689" s="18" t="s">
        <v>94</v>
      </c>
      <c r="E1689" s="1156" t="s">
        <v>153</v>
      </c>
      <c r="F1689" s="718">
        <v>44813</v>
      </c>
      <c r="G1689" s="719">
        <v>0.79166666666666663</v>
      </c>
      <c r="H1689" s="718">
        <v>44816</v>
      </c>
      <c r="I1689" s="719">
        <v>0.79166666666666663</v>
      </c>
      <c r="J1689" s="737" t="s">
        <v>1902</v>
      </c>
      <c r="K1689" s="725">
        <v>30572</v>
      </c>
      <c r="L1689" s="18">
        <v>6879962</v>
      </c>
      <c r="M1689" s="718">
        <v>38215</v>
      </c>
      <c r="N1689" s="928" t="s">
        <v>2868</v>
      </c>
      <c r="O1689" s="927">
        <v>40410</v>
      </c>
      <c r="P1689" s="892" t="s">
        <v>2871</v>
      </c>
      <c r="Q1689" s="908"/>
      <c r="R1689" s="1008"/>
      <c r="S1689" s="884"/>
      <c r="T1689" s="527" t="s">
        <v>2870</v>
      </c>
      <c r="U1689" s="545" t="s">
        <v>378</v>
      </c>
      <c r="V1689" s="527" t="s">
        <v>2869</v>
      </c>
      <c r="W1689" s="648"/>
      <c r="Y1689" s="531"/>
    </row>
    <row r="1690" spans="1:25" ht="18.75" customHeight="1" x14ac:dyDescent="0.35">
      <c r="A1690" s="1267">
        <v>5048</v>
      </c>
      <c r="B1690" s="270">
        <v>51249922</v>
      </c>
      <c r="C1690" s="186" t="s">
        <v>7929</v>
      </c>
      <c r="D1690" s="186" t="s">
        <v>193</v>
      </c>
      <c r="E1690" s="1156" t="s">
        <v>199</v>
      </c>
      <c r="F1690" s="718">
        <v>45530</v>
      </c>
      <c r="G1690" s="719">
        <v>0.65277777777777779</v>
      </c>
      <c r="H1690" s="718">
        <v>45535</v>
      </c>
      <c r="I1690" s="719">
        <v>0.85416666666666663</v>
      </c>
      <c r="J1690" s="737" t="s">
        <v>336</v>
      </c>
      <c r="K1690" s="710">
        <v>33527</v>
      </c>
      <c r="L1690" s="734" t="s">
        <v>7930</v>
      </c>
      <c r="M1690" s="710">
        <v>44523</v>
      </c>
      <c r="N1690" s="734" t="s">
        <v>7931</v>
      </c>
      <c r="O1690" s="920">
        <v>44175</v>
      </c>
      <c r="P1690" s="1019" t="s">
        <v>7932</v>
      </c>
      <c r="Q1690" s="196"/>
      <c r="R1690" s="1017"/>
      <c r="S1690" s="1303"/>
      <c r="U1690" s="545" t="s">
        <v>7933</v>
      </c>
      <c r="V1690" s="527"/>
      <c r="Y1690" s="531"/>
    </row>
    <row r="1691" spans="1:25" s="546" customFormat="1" ht="31.5" customHeight="1" x14ac:dyDescent="0.25">
      <c r="A1691" s="1267">
        <v>6112</v>
      </c>
      <c r="B1691" s="186">
        <v>21627234</v>
      </c>
      <c r="C1691" s="186" t="s">
        <v>6660</v>
      </c>
      <c r="D1691" s="186" t="s">
        <v>137</v>
      </c>
      <c r="E1691" s="1161" t="s">
        <v>5458</v>
      </c>
      <c r="F1691" s="725">
        <v>45454</v>
      </c>
      <c r="G1691" s="720">
        <v>0.47500000000000003</v>
      </c>
      <c r="H1691" s="725">
        <v>45463</v>
      </c>
      <c r="I1691" s="720">
        <v>0.47500000000000003</v>
      </c>
      <c r="J1691" s="728" t="s">
        <v>622</v>
      </c>
      <c r="K1691" s="725">
        <v>29514</v>
      </c>
      <c r="L1691" s="929" t="s">
        <v>6661</v>
      </c>
      <c r="M1691" s="19">
        <v>41159</v>
      </c>
      <c r="N1691" s="929" t="s">
        <v>6662</v>
      </c>
      <c r="O1691" s="932">
        <v>42566</v>
      </c>
      <c r="P1691" s="1019" t="s">
        <v>4938</v>
      </c>
      <c r="Q1691" s="908"/>
      <c r="R1691" s="1014"/>
      <c r="S1691" s="196"/>
      <c r="T1691" s="606" t="s">
        <v>6669</v>
      </c>
      <c r="U1691" s="551" t="s">
        <v>6663</v>
      </c>
      <c r="V1691" s="555"/>
      <c r="W1691" s="128"/>
    </row>
    <row r="1692" spans="1:25" ht="31.5" hidden="1" customHeight="1" x14ac:dyDescent="0.25">
      <c r="A1692" s="4">
        <v>5791</v>
      </c>
      <c r="B1692" s="4"/>
      <c r="C1692" s="4" t="s">
        <v>8327</v>
      </c>
      <c r="D1692" s="4" t="s">
        <v>8321</v>
      </c>
      <c r="E1692" s="1156" t="s">
        <v>105</v>
      </c>
      <c r="F1692" s="725">
        <v>45633</v>
      </c>
      <c r="G1692" s="720">
        <v>0.58333333333333337</v>
      </c>
      <c r="H1692" s="725">
        <v>45637</v>
      </c>
      <c r="I1692" s="720">
        <v>0.75</v>
      </c>
      <c r="J1692" s="728" t="s">
        <v>162</v>
      </c>
      <c r="K1692" s="725">
        <v>28791</v>
      </c>
      <c r="L1692" s="929" t="s">
        <v>8328</v>
      </c>
      <c r="M1692" s="19">
        <v>37117</v>
      </c>
      <c r="N1692" s="931">
        <v>990169102079</v>
      </c>
      <c r="O1692" s="932">
        <v>36873</v>
      </c>
      <c r="P1692" s="1201"/>
      <c r="R1692" s="1011"/>
      <c r="U1692" s="545" t="s">
        <v>378</v>
      </c>
      <c r="W1692" s="599"/>
    </row>
    <row r="1693" spans="1:25" ht="72" hidden="1" customHeight="1" x14ac:dyDescent="0.25">
      <c r="A1693" s="851">
        <v>403</v>
      </c>
      <c r="B1693" s="851"/>
      <c r="C1693" s="851" t="s">
        <v>3680</v>
      </c>
      <c r="D1693" s="851" t="s">
        <v>412</v>
      </c>
      <c r="E1693" s="1176" t="s">
        <v>131</v>
      </c>
      <c r="F1693" s="852">
        <v>44492</v>
      </c>
      <c r="G1693" s="853">
        <v>0.5</v>
      </c>
      <c r="H1693" s="852">
        <v>44499</v>
      </c>
      <c r="I1693" s="853">
        <v>0.5</v>
      </c>
      <c r="J1693" s="730"/>
      <c r="K1693" s="796"/>
      <c r="L1693" s="1"/>
      <c r="N1693" s="924"/>
      <c r="O1693" s="208"/>
      <c r="P1693" s="1119"/>
      <c r="Q1693" s="1039"/>
      <c r="R1693" s="1044"/>
      <c r="S1693" s="1039"/>
      <c r="T1693" s="555"/>
      <c r="V1693" s="555" t="s">
        <v>3644</v>
      </c>
      <c r="Y1693" s="531"/>
    </row>
    <row r="1694" spans="1:25" ht="18.75" customHeight="1" x14ac:dyDescent="0.25">
      <c r="A1694" s="1267">
        <v>4876</v>
      </c>
      <c r="B1694" s="186"/>
      <c r="C1694" s="4" t="s">
        <v>7026</v>
      </c>
      <c r="D1694" s="707" t="s">
        <v>4053</v>
      </c>
      <c r="E1694" s="1156" t="s">
        <v>3852</v>
      </c>
      <c r="F1694" s="708">
        <v>45485</v>
      </c>
      <c r="G1694" s="709">
        <v>0.86805555555555547</v>
      </c>
      <c r="H1694" s="708">
        <v>45490</v>
      </c>
      <c r="I1694" s="709">
        <v>0.70833333333333337</v>
      </c>
      <c r="J1694" s="717" t="s">
        <v>336</v>
      </c>
      <c r="K1694" s="710">
        <v>36733</v>
      </c>
      <c r="L1694" s="734" t="s">
        <v>7027</v>
      </c>
      <c r="M1694" s="21">
        <v>44935</v>
      </c>
      <c r="N1694" s="926" t="s">
        <v>7028</v>
      </c>
      <c r="O1694" s="927">
        <v>44088</v>
      </c>
      <c r="P1694" s="1026"/>
      <c r="Q1694" s="1022"/>
      <c r="R1694" s="1023"/>
      <c r="S1694" s="1022"/>
      <c r="T1694" s="568"/>
      <c r="V1694" s="544"/>
      <c r="Y1694" s="531"/>
    </row>
    <row r="1695" spans="1:25" ht="23.25" customHeight="1" x14ac:dyDescent="0.25">
      <c r="A1695" s="186">
        <v>4331</v>
      </c>
      <c r="B1695" s="4"/>
      <c r="C1695" s="4" t="s">
        <v>5455</v>
      </c>
      <c r="D1695" s="1" t="s">
        <v>4688</v>
      </c>
      <c r="E1695" s="1156" t="s">
        <v>4846</v>
      </c>
      <c r="F1695" s="19">
        <v>45362</v>
      </c>
      <c r="G1695" s="769">
        <v>0.6875</v>
      </c>
      <c r="H1695" s="19">
        <v>45367</v>
      </c>
      <c r="I1695" s="744">
        <v>0.5</v>
      </c>
      <c r="J1695" s="713" t="s">
        <v>336</v>
      </c>
      <c r="K1695" s="725">
        <v>31557</v>
      </c>
      <c r="L1695" s="929" t="s">
        <v>5456</v>
      </c>
      <c r="M1695" s="19">
        <v>43217</v>
      </c>
      <c r="N1695" s="725" t="s">
        <v>5457</v>
      </c>
      <c r="O1695" s="932">
        <v>38610</v>
      </c>
      <c r="P1695" s="898"/>
      <c r="Q1695" s="1022"/>
      <c r="R1695" s="1023"/>
      <c r="S1695" s="1022"/>
      <c r="T1695" s="568"/>
      <c r="Y1695" s="531"/>
    </row>
    <row r="1696" spans="1:25" ht="23.25" customHeight="1" x14ac:dyDescent="0.25">
      <c r="A1696" s="186">
        <v>4183</v>
      </c>
      <c r="B1696" s="4"/>
      <c r="C1696" s="4" t="s">
        <v>5455</v>
      </c>
      <c r="D1696" s="4" t="s">
        <v>412</v>
      </c>
      <c r="E1696" s="1156" t="s">
        <v>131</v>
      </c>
      <c r="F1696" s="725">
        <v>45338</v>
      </c>
      <c r="G1696" s="720">
        <v>0.5625</v>
      </c>
      <c r="H1696" s="725">
        <v>45339</v>
      </c>
      <c r="I1696" s="720">
        <v>0.625</v>
      </c>
      <c r="J1696" s="728" t="s">
        <v>797</v>
      </c>
      <c r="K1696" s="725">
        <v>31557</v>
      </c>
      <c r="L1696" s="929" t="s">
        <v>5456</v>
      </c>
      <c r="M1696" s="19">
        <v>43217</v>
      </c>
      <c r="N1696" s="725" t="s">
        <v>5457</v>
      </c>
      <c r="O1696" s="932">
        <v>38610</v>
      </c>
      <c r="P1696" s="892" t="s">
        <v>5464</v>
      </c>
      <c r="R1696" s="1002"/>
      <c r="Y1696" s="531"/>
    </row>
    <row r="1697" spans="1:81" ht="31.5" customHeight="1" x14ac:dyDescent="0.25">
      <c r="A1697" s="1266">
        <v>6191</v>
      </c>
      <c r="B1697" s="746" t="s">
        <v>6730</v>
      </c>
      <c r="C1697" s="707" t="s">
        <v>6728</v>
      </c>
      <c r="D1697" s="707" t="s">
        <v>137</v>
      </c>
      <c r="E1697" s="1156" t="s">
        <v>6592</v>
      </c>
      <c r="F1697" s="747">
        <v>45461</v>
      </c>
      <c r="G1697" s="748">
        <v>0.70833333333333337</v>
      </c>
      <c r="H1697" s="747">
        <v>45468</v>
      </c>
      <c r="I1697" s="748">
        <v>0.375</v>
      </c>
      <c r="J1697" s="749" t="s">
        <v>85</v>
      </c>
      <c r="K1697" s="708">
        <v>35952</v>
      </c>
      <c r="L1697" s="746"/>
      <c r="M1697" s="708"/>
      <c r="N1697" s="918" t="s">
        <v>6729</v>
      </c>
      <c r="O1697" s="919">
        <v>43362</v>
      </c>
      <c r="P1697" s="912" t="s">
        <v>4855</v>
      </c>
      <c r="Q1697" s="881"/>
      <c r="R1697" s="1006"/>
      <c r="S1697" s="881"/>
      <c r="T1697" s="541"/>
      <c r="U1697" s="576"/>
      <c r="V1697" s="575"/>
      <c r="W1697" s="577"/>
    </row>
    <row r="1698" spans="1:81" ht="31.5" customHeight="1" x14ac:dyDescent="0.25">
      <c r="A1698" s="1245">
        <v>5032</v>
      </c>
      <c r="B1698" s="3"/>
      <c r="C1698" s="3" t="s">
        <v>7935</v>
      </c>
      <c r="D1698" s="3" t="s">
        <v>193</v>
      </c>
      <c r="E1698" s="1159" t="s">
        <v>351</v>
      </c>
      <c r="F1698" s="714">
        <v>45525</v>
      </c>
      <c r="G1698" s="715">
        <v>0.4513888888888889</v>
      </c>
      <c r="H1698" s="714">
        <v>45535</v>
      </c>
      <c r="I1698" s="715">
        <v>0.66666666666666663</v>
      </c>
      <c r="J1698" s="1308" t="s">
        <v>200</v>
      </c>
      <c r="K1698" s="19">
        <v>32420</v>
      </c>
      <c r="L1698" s="921"/>
      <c r="N1698" s="923" t="s">
        <v>7936</v>
      </c>
      <c r="O1698" s="209">
        <v>41358</v>
      </c>
      <c r="P1698" s="1246"/>
      <c r="Q1698" s="1238"/>
      <c r="R1698" s="1247"/>
      <c r="S1698" s="1248"/>
      <c r="T1698" s="1249"/>
      <c r="U1698" s="564"/>
      <c r="V1698" s="561"/>
    </row>
    <row r="1699" spans="1:81" ht="23.25" customHeight="1" x14ac:dyDescent="0.25">
      <c r="A1699" s="735">
        <v>2392</v>
      </c>
      <c r="B1699" s="735">
        <v>21786252</v>
      </c>
      <c r="C1699" s="735" t="s">
        <v>1428</v>
      </c>
      <c r="D1699" s="735" t="s">
        <v>235</v>
      </c>
      <c r="E1699" s="1156" t="s">
        <v>370</v>
      </c>
      <c r="F1699" s="741">
        <v>45047</v>
      </c>
      <c r="G1699" s="740">
        <v>0.8125</v>
      </c>
      <c r="H1699" s="741">
        <v>45049</v>
      </c>
      <c r="I1699" s="740">
        <v>0.8125</v>
      </c>
      <c r="J1699" s="732" t="s">
        <v>330</v>
      </c>
      <c r="K1699" s="741">
        <v>21628</v>
      </c>
      <c r="L1699" s="929" t="s">
        <v>1429</v>
      </c>
      <c r="M1699" s="741">
        <v>43774</v>
      </c>
      <c r="N1699" s="775" t="s">
        <v>1430</v>
      </c>
      <c r="O1699" s="930">
        <v>44797</v>
      </c>
      <c r="P1699" s="902" t="s">
        <v>1432</v>
      </c>
      <c r="Q1699" s="890" t="s">
        <v>1431</v>
      </c>
      <c r="R1699" s="1057"/>
      <c r="S1699" s="890">
        <v>84475</v>
      </c>
      <c r="T1699" s="592"/>
      <c r="U1699" s="593" t="s">
        <v>1433</v>
      </c>
      <c r="V1699" s="592"/>
      <c r="W1699" s="594"/>
    </row>
    <row r="1700" spans="1:81" ht="18.75" hidden="1" customHeight="1" x14ac:dyDescent="0.25">
      <c r="A1700" s="735">
        <v>2269</v>
      </c>
      <c r="B1700" s="735"/>
      <c r="C1700" s="735" t="s">
        <v>1475</v>
      </c>
      <c r="D1700" s="735" t="s">
        <v>22</v>
      </c>
      <c r="E1700" s="1156" t="s">
        <v>364</v>
      </c>
      <c r="F1700" s="741">
        <v>45027</v>
      </c>
      <c r="G1700" s="740">
        <v>0.75</v>
      </c>
      <c r="H1700" s="741">
        <v>45046</v>
      </c>
      <c r="I1700" s="740">
        <v>0.75</v>
      </c>
      <c r="J1700" s="789" t="s">
        <v>1471</v>
      </c>
      <c r="K1700" s="741">
        <v>22314</v>
      </c>
      <c r="L1700" s="929">
        <v>4125760</v>
      </c>
      <c r="M1700" s="741">
        <v>35569</v>
      </c>
      <c r="N1700" s="933"/>
      <c r="O1700" s="930">
        <v>30310</v>
      </c>
      <c r="P1700" s="1098"/>
      <c r="Q1700" s="1099"/>
      <c r="R1700" s="1100"/>
      <c r="S1700" s="1099"/>
      <c r="T1700" s="663"/>
      <c r="U1700" s="593"/>
      <c r="V1700" s="592"/>
      <c r="W1700" s="594"/>
      <c r="Y1700" s="531"/>
      <c r="CC1700" s="530" t="s">
        <v>1701</v>
      </c>
    </row>
    <row r="1701" spans="1:81" s="546" customFormat="1" ht="30" customHeight="1" x14ac:dyDescent="0.25">
      <c r="A1701" s="1267">
        <v>6110</v>
      </c>
      <c r="B1701" s="186">
        <v>92617461</v>
      </c>
      <c r="C1701" s="186" t="s">
        <v>6664</v>
      </c>
      <c r="D1701" s="186" t="s">
        <v>35</v>
      </c>
      <c r="E1701" s="1161" t="s">
        <v>119</v>
      </c>
      <c r="F1701" s="710">
        <v>45454</v>
      </c>
      <c r="G1701" s="711">
        <v>0.3125</v>
      </c>
      <c r="H1701" s="710">
        <v>45455</v>
      </c>
      <c r="I1701" s="711">
        <v>0.41666666666666669</v>
      </c>
      <c r="J1701" s="728" t="s">
        <v>797</v>
      </c>
      <c r="K1701" s="725">
        <v>22675</v>
      </c>
      <c r="L1701" s="929" t="s">
        <v>6665</v>
      </c>
      <c r="M1701" s="19">
        <v>40693</v>
      </c>
      <c r="N1701" s="929" t="s">
        <v>6666</v>
      </c>
      <c r="O1701" s="932">
        <v>30217</v>
      </c>
      <c r="P1701" s="1019" t="s">
        <v>4732</v>
      </c>
      <c r="Q1701" s="908"/>
      <c r="R1701" s="1001"/>
      <c r="S1701" s="196" t="s">
        <v>6667</v>
      </c>
      <c r="T1701" s="533"/>
      <c r="U1701" s="551" t="s">
        <v>6668</v>
      </c>
      <c r="V1701" s="588" t="s">
        <v>5900</v>
      </c>
      <c r="W1701" s="128"/>
    </row>
    <row r="1702" spans="1:81" ht="23.25" customHeight="1" x14ac:dyDescent="0.25">
      <c r="A1702" s="4">
        <v>2313</v>
      </c>
      <c r="B1702" s="18"/>
      <c r="C1702" s="18" t="s">
        <v>3313</v>
      </c>
      <c r="D1702" s="18" t="s">
        <v>94</v>
      </c>
      <c r="E1702" s="1156" t="s">
        <v>3314</v>
      </c>
      <c r="F1702" s="718">
        <v>44731</v>
      </c>
      <c r="G1702" s="719">
        <v>0.54166666666666663</v>
      </c>
      <c r="H1702" s="718">
        <v>44734</v>
      </c>
      <c r="I1702" s="719">
        <v>0.54166666666666663</v>
      </c>
      <c r="J1702" s="737" t="s">
        <v>3315</v>
      </c>
      <c r="K1702" s="720"/>
      <c r="L1702" s="18">
        <v>6757189</v>
      </c>
      <c r="M1702" s="718">
        <v>36787</v>
      </c>
      <c r="N1702" s="928" t="s">
        <v>3316</v>
      </c>
      <c r="O1702" s="927">
        <v>34045</v>
      </c>
      <c r="P1702" s="892">
        <v>40</v>
      </c>
      <c r="Q1702" s="906"/>
      <c r="R1702" s="1032">
        <v>240</v>
      </c>
      <c r="S1702" s="884"/>
      <c r="T1702" s="527" t="s">
        <v>3317</v>
      </c>
      <c r="U1702" s="545" t="s">
        <v>3318</v>
      </c>
      <c r="V1702" s="554"/>
      <c r="W1702" s="599"/>
      <c r="Y1702" s="531"/>
    </row>
    <row r="1703" spans="1:81" ht="18.75" customHeight="1" x14ac:dyDescent="0.25">
      <c r="A1703" s="799">
        <v>1039</v>
      </c>
      <c r="B1703" s="799">
        <v>28512451</v>
      </c>
      <c r="C1703" s="799" t="s">
        <v>3313</v>
      </c>
      <c r="D1703" s="799" t="s">
        <v>35</v>
      </c>
      <c r="E1703" s="1156" t="s">
        <v>119</v>
      </c>
      <c r="F1703" s="807">
        <v>44726</v>
      </c>
      <c r="G1703" s="806">
        <v>0.75</v>
      </c>
      <c r="H1703" s="807">
        <v>44728</v>
      </c>
      <c r="I1703" s="806">
        <v>0.75</v>
      </c>
      <c r="J1703" s="728" t="s">
        <v>1825</v>
      </c>
      <c r="K1703" s="720"/>
      <c r="L1703" s="799">
        <v>6757189</v>
      </c>
      <c r="M1703" s="19">
        <v>36787</v>
      </c>
      <c r="N1703" s="18" t="s">
        <v>3316</v>
      </c>
      <c r="O1703" s="927">
        <v>34045</v>
      </c>
      <c r="P1703" s="891">
        <v>160</v>
      </c>
      <c r="Q1703" s="915"/>
      <c r="R1703" s="1118">
        <v>160</v>
      </c>
      <c r="S1703" s="915"/>
      <c r="T1703" s="668" t="s">
        <v>3280</v>
      </c>
      <c r="V1703" s="668"/>
    </row>
    <row r="1704" spans="1:81" ht="18.75" customHeight="1" x14ac:dyDescent="0.25">
      <c r="A1704" s="4">
        <v>6726</v>
      </c>
      <c r="B1704" s="4"/>
      <c r="C1704" s="4" t="s">
        <v>7387</v>
      </c>
      <c r="D1704" s="4" t="s">
        <v>412</v>
      </c>
      <c r="E1704" s="1156" t="s">
        <v>358</v>
      </c>
      <c r="F1704" s="725">
        <v>45690</v>
      </c>
      <c r="G1704" s="720">
        <v>0.76388888888888884</v>
      </c>
      <c r="H1704" s="725">
        <v>45704</v>
      </c>
      <c r="I1704" s="720">
        <v>0.79166666666666663</v>
      </c>
      <c r="J1704" s="712" t="s">
        <v>78</v>
      </c>
      <c r="K1704" s="725">
        <v>22719</v>
      </c>
      <c r="L1704" s="929" t="s">
        <v>7388</v>
      </c>
      <c r="M1704" s="19">
        <v>36810</v>
      </c>
      <c r="N1704" s="929" t="s">
        <v>7389</v>
      </c>
      <c r="O1704" s="932">
        <v>30042</v>
      </c>
      <c r="P1704" s="1201"/>
      <c r="R1704" s="1424"/>
      <c r="S1704" s="1425"/>
      <c r="T1704" s="1426"/>
      <c r="U1704" s="649"/>
      <c r="W1704" s="599"/>
      <c r="Y1704" s="531"/>
    </row>
    <row r="1705" spans="1:81" ht="23.25" customHeight="1" x14ac:dyDescent="0.25">
      <c r="A1705" s="1267">
        <v>5476</v>
      </c>
      <c r="B1705" s="186"/>
      <c r="C1705" s="186" t="s">
        <v>7387</v>
      </c>
      <c r="D1705" s="20" t="s">
        <v>94</v>
      </c>
      <c r="E1705" s="1156" t="s">
        <v>1053</v>
      </c>
      <c r="F1705" s="21">
        <v>45572</v>
      </c>
      <c r="G1705" s="729">
        <v>0.73958333333333337</v>
      </c>
      <c r="H1705" s="21">
        <v>45585</v>
      </c>
      <c r="I1705" s="729">
        <v>0.73958333333333337</v>
      </c>
      <c r="J1705" s="730" t="s">
        <v>179</v>
      </c>
      <c r="K1705" s="710">
        <v>22719</v>
      </c>
      <c r="L1705" s="734" t="s">
        <v>7388</v>
      </c>
      <c r="M1705" s="710">
        <v>36810</v>
      </c>
      <c r="N1705" s="734" t="s">
        <v>7389</v>
      </c>
      <c r="O1705" s="920">
        <v>30042</v>
      </c>
      <c r="P1705" s="1019" t="s">
        <v>4914</v>
      </c>
      <c r="Q1705" s="196" t="s">
        <v>7418</v>
      </c>
      <c r="R1705" s="1017"/>
      <c r="S1705" s="196"/>
      <c r="T1705" s="544" t="s">
        <v>7500</v>
      </c>
      <c r="U1705" s="551"/>
      <c r="V1705" s="527"/>
      <c r="Y1705" s="531"/>
    </row>
    <row r="1706" spans="1:81" ht="31.5" customHeight="1" x14ac:dyDescent="0.25">
      <c r="A1706" s="186">
        <v>4609</v>
      </c>
      <c r="B1706" s="186">
        <v>54817113</v>
      </c>
      <c r="C1706" s="186" t="s">
        <v>6012</v>
      </c>
      <c r="D1706" s="186" t="s">
        <v>193</v>
      </c>
      <c r="E1706" s="1161" t="s">
        <v>194</v>
      </c>
      <c r="F1706" s="710">
        <v>45395</v>
      </c>
      <c r="G1706" s="711">
        <v>0.77083333333333337</v>
      </c>
      <c r="H1706" s="710">
        <v>45399</v>
      </c>
      <c r="I1706" s="711">
        <v>0.77083333333333337</v>
      </c>
      <c r="J1706" s="728" t="s">
        <v>642</v>
      </c>
      <c r="K1706" s="710">
        <v>28532</v>
      </c>
      <c r="L1706" s="734" t="s">
        <v>6013</v>
      </c>
      <c r="M1706" s="21">
        <v>42921</v>
      </c>
      <c r="N1706" s="734" t="s">
        <v>6014</v>
      </c>
      <c r="O1706" s="920">
        <v>40605</v>
      </c>
      <c r="P1706" s="892" t="s">
        <v>6060</v>
      </c>
      <c r="Q1706" s="884"/>
      <c r="R1706" s="1002"/>
      <c r="S1706" s="196"/>
      <c r="T1706" s="533"/>
      <c r="U1706" s="558" t="s">
        <v>6015</v>
      </c>
      <c r="V1706" s="527"/>
      <c r="W1706" s="128"/>
      <c r="Y1706" s="531"/>
    </row>
    <row r="1707" spans="1:81" ht="39.75" hidden="1" customHeight="1" x14ac:dyDescent="0.25">
      <c r="A1707" s="4">
        <v>2311</v>
      </c>
      <c r="B1707" s="4"/>
      <c r="C1707" s="4" t="s">
        <v>3332</v>
      </c>
      <c r="D1707" s="4" t="s">
        <v>22</v>
      </c>
      <c r="E1707" s="1156" t="s">
        <v>2279</v>
      </c>
      <c r="F1707" s="725">
        <v>44728</v>
      </c>
      <c r="G1707" s="720">
        <v>0.47916666666666669</v>
      </c>
      <c r="H1707" s="725">
        <v>44732</v>
      </c>
      <c r="I1707" s="720">
        <v>0.47916666666666669</v>
      </c>
      <c r="J1707" s="728" t="s">
        <v>2186</v>
      </c>
      <c r="K1707" s="720"/>
      <c r="L1707" s="4" t="s">
        <v>1608</v>
      </c>
      <c r="M1707" s="725">
        <v>40364</v>
      </c>
      <c r="N1707" s="931">
        <v>6884859</v>
      </c>
      <c r="O1707" s="932">
        <v>43215</v>
      </c>
      <c r="P1707" s="892">
        <v>300</v>
      </c>
      <c r="Q1707" s="908"/>
      <c r="R1707" s="1073">
        <v>320</v>
      </c>
      <c r="S1707" s="908"/>
      <c r="T1707" s="550" t="s">
        <v>3276</v>
      </c>
      <c r="V1707" s="550"/>
      <c r="W1707" s="599"/>
    </row>
    <row r="1708" spans="1:81" s="546" customFormat="1" ht="31.5" customHeight="1" x14ac:dyDescent="0.25">
      <c r="A1708" s="20">
        <v>3065</v>
      </c>
      <c r="B1708" s="20"/>
      <c r="C1708" s="20" t="s">
        <v>411</v>
      </c>
      <c r="D1708" s="20" t="s">
        <v>412</v>
      </c>
      <c r="E1708" s="1156" t="s">
        <v>184</v>
      </c>
      <c r="F1708" s="21">
        <v>45125</v>
      </c>
      <c r="G1708" s="729">
        <v>0.94791666666666663</v>
      </c>
      <c r="H1708" s="710">
        <v>45149</v>
      </c>
      <c r="I1708" s="711">
        <v>0.875</v>
      </c>
      <c r="J1708" s="726" t="s">
        <v>413</v>
      </c>
      <c r="K1708" s="19">
        <v>24326</v>
      </c>
      <c r="L1708" s="921" t="s">
        <v>414</v>
      </c>
      <c r="M1708" s="19">
        <v>37834</v>
      </c>
      <c r="N1708" s="935" t="s">
        <v>415</v>
      </c>
      <c r="O1708" s="209">
        <v>43017</v>
      </c>
      <c r="P1708" s="898"/>
      <c r="Q1708" s="1003"/>
      <c r="R1708" s="1004"/>
      <c r="S1708" s="1003"/>
      <c r="T1708" s="565"/>
      <c r="U1708" s="564" t="s">
        <v>67</v>
      </c>
      <c r="V1708" s="550"/>
      <c r="W1708" s="156"/>
    </row>
    <row r="1709" spans="1:81" ht="18.75" customHeight="1" x14ac:dyDescent="0.25">
      <c r="A1709" s="186">
        <v>4612</v>
      </c>
      <c r="B1709" s="186">
        <v>21991851</v>
      </c>
      <c r="C1709" s="186" t="s">
        <v>5747</v>
      </c>
      <c r="D1709" s="186" t="s">
        <v>29</v>
      </c>
      <c r="E1709" s="1156" t="s">
        <v>2624</v>
      </c>
      <c r="F1709" s="710">
        <v>45396</v>
      </c>
      <c r="G1709" s="711">
        <v>0.77083333333333337</v>
      </c>
      <c r="H1709" s="710">
        <v>45398</v>
      </c>
      <c r="I1709" s="711">
        <v>0.77083333333333337</v>
      </c>
      <c r="J1709" s="728" t="s">
        <v>330</v>
      </c>
      <c r="K1709" s="725">
        <v>29785</v>
      </c>
      <c r="L1709" s="929" t="s">
        <v>5748</v>
      </c>
      <c r="M1709" s="19">
        <v>44432</v>
      </c>
      <c r="N1709" s="929" t="s">
        <v>5749</v>
      </c>
      <c r="O1709" s="932">
        <v>37708</v>
      </c>
      <c r="P1709" s="892" t="s">
        <v>5255</v>
      </c>
      <c r="R1709" s="1017"/>
      <c r="S1709" s="196"/>
      <c r="T1709" s="538" t="s">
        <v>5752</v>
      </c>
      <c r="U1709" s="545" t="s">
        <v>5750</v>
      </c>
    </row>
    <row r="1710" spans="1:81" ht="66" customHeight="1" x14ac:dyDescent="0.25">
      <c r="A1710" s="186">
        <v>4265</v>
      </c>
      <c r="B1710" s="186">
        <v>21991851</v>
      </c>
      <c r="C1710" s="186" t="s">
        <v>5747</v>
      </c>
      <c r="D1710" s="186" t="s">
        <v>94</v>
      </c>
      <c r="E1710" s="1156" t="s">
        <v>422</v>
      </c>
      <c r="F1710" s="710">
        <v>45383</v>
      </c>
      <c r="G1710" s="711">
        <v>0.875</v>
      </c>
      <c r="H1710" s="710">
        <v>45387</v>
      </c>
      <c r="I1710" s="711">
        <v>0.91666666666666663</v>
      </c>
      <c r="J1710" s="728" t="s">
        <v>1002</v>
      </c>
      <c r="K1710" s="725">
        <v>29785</v>
      </c>
      <c r="L1710" s="929" t="s">
        <v>5748</v>
      </c>
      <c r="M1710" s="19">
        <v>44432</v>
      </c>
      <c r="N1710" s="929" t="s">
        <v>5749</v>
      </c>
      <c r="O1710" s="932">
        <v>37708</v>
      </c>
      <c r="P1710" s="892" t="s">
        <v>5920</v>
      </c>
      <c r="R1710" s="1002"/>
      <c r="S1710" s="196"/>
      <c r="T1710" s="588" t="s">
        <v>5752</v>
      </c>
      <c r="U1710" s="545" t="s">
        <v>5750</v>
      </c>
      <c r="Y1710" s="589"/>
    </row>
    <row r="1711" spans="1:81" s="546" customFormat="1" ht="45" customHeight="1" x14ac:dyDescent="0.25">
      <c r="A1711" s="186">
        <v>4350</v>
      </c>
      <c r="B1711" s="186">
        <v>21991851</v>
      </c>
      <c r="C1711" s="186" t="s">
        <v>5747</v>
      </c>
      <c r="D1711" s="186" t="s">
        <v>22</v>
      </c>
      <c r="E1711" s="1156" t="s">
        <v>161</v>
      </c>
      <c r="F1711" s="710">
        <v>45368</v>
      </c>
      <c r="G1711" s="711">
        <v>0.66666666666666663</v>
      </c>
      <c r="H1711" s="710">
        <v>45370</v>
      </c>
      <c r="I1711" s="711">
        <v>0.875</v>
      </c>
      <c r="J1711" s="728" t="s">
        <v>330</v>
      </c>
      <c r="K1711" s="725">
        <v>29785</v>
      </c>
      <c r="L1711" s="929" t="s">
        <v>5748</v>
      </c>
      <c r="M1711" s="19">
        <v>44432</v>
      </c>
      <c r="N1711" s="929" t="s">
        <v>5749</v>
      </c>
      <c r="O1711" s="932">
        <v>37708</v>
      </c>
      <c r="P1711" s="892" t="s">
        <v>5255</v>
      </c>
      <c r="Q1711" s="194"/>
      <c r="R1711" s="1002"/>
      <c r="S1711" s="196"/>
      <c r="T1711" s="588" t="s">
        <v>5752</v>
      </c>
      <c r="U1711" s="545" t="s">
        <v>5750</v>
      </c>
      <c r="V1711" s="555"/>
      <c r="W1711" s="156"/>
    </row>
    <row r="1712" spans="1:81" ht="18.75" customHeight="1" x14ac:dyDescent="0.25">
      <c r="A1712" s="186">
        <v>4339</v>
      </c>
      <c r="B1712" s="186">
        <v>21991851</v>
      </c>
      <c r="C1712" s="186" t="s">
        <v>5747</v>
      </c>
      <c r="D1712" s="186" t="s">
        <v>35</v>
      </c>
      <c r="E1712" s="1156" t="s">
        <v>36</v>
      </c>
      <c r="F1712" s="710">
        <v>45364</v>
      </c>
      <c r="G1712" s="711">
        <v>0.83333333333333337</v>
      </c>
      <c r="H1712" s="710">
        <v>45366</v>
      </c>
      <c r="I1712" s="711">
        <v>0.83333333333333337</v>
      </c>
      <c r="J1712" s="728" t="s">
        <v>330</v>
      </c>
      <c r="K1712" s="725">
        <v>29785</v>
      </c>
      <c r="L1712" s="929" t="s">
        <v>5748</v>
      </c>
      <c r="M1712" s="19">
        <v>44432</v>
      </c>
      <c r="N1712" s="929" t="s">
        <v>5749</v>
      </c>
      <c r="O1712" s="932">
        <v>37708</v>
      </c>
      <c r="P1712" s="892" t="s">
        <v>5255</v>
      </c>
      <c r="R1712" s="1002"/>
      <c r="S1712" s="196"/>
      <c r="T1712" s="588" t="s">
        <v>5752</v>
      </c>
      <c r="U1712" s="545" t="s">
        <v>5750</v>
      </c>
      <c r="Y1712" s="531"/>
    </row>
    <row r="1713" spans="1:25" ht="31.5" customHeight="1" x14ac:dyDescent="0.25">
      <c r="A1713" s="1245">
        <v>5031</v>
      </c>
      <c r="B1713" s="20"/>
      <c r="C1713" s="707" t="s">
        <v>7891</v>
      </c>
      <c r="D1713" s="20" t="s">
        <v>94</v>
      </c>
      <c r="E1713" s="1156" t="s">
        <v>389</v>
      </c>
      <c r="F1713" s="21">
        <v>45525</v>
      </c>
      <c r="G1713" s="722">
        <v>0.43402777777777773</v>
      </c>
      <c r="H1713" s="21">
        <v>45528</v>
      </c>
      <c r="I1713" s="722">
        <v>0.43402777777777773</v>
      </c>
      <c r="J1713" s="730" t="s">
        <v>162</v>
      </c>
      <c r="K1713" s="21">
        <v>36138</v>
      </c>
      <c r="L1713" s="721" t="s">
        <v>7892</v>
      </c>
      <c r="M1713" s="708">
        <v>44006</v>
      </c>
      <c r="N1713" s="21" t="s">
        <v>7893</v>
      </c>
      <c r="O1713" s="208">
        <v>43420</v>
      </c>
      <c r="P1713" s="1019" t="s">
        <v>7956</v>
      </c>
      <c r="Q1713" s="1015"/>
      <c r="R1713" s="1020"/>
      <c r="S1713" s="1015"/>
      <c r="T1713" s="544"/>
      <c r="U1713" s="551" t="s">
        <v>5879</v>
      </c>
      <c r="V1713" s="544"/>
      <c r="W1713" s="128"/>
    </row>
    <row r="1714" spans="1:25" ht="23.25" customHeight="1" x14ac:dyDescent="0.25">
      <c r="A1714" s="1267">
        <v>4955</v>
      </c>
      <c r="B1714" s="186"/>
      <c r="C1714" s="186" t="s">
        <v>7891</v>
      </c>
      <c r="D1714" s="707" t="s">
        <v>193</v>
      </c>
      <c r="E1714" s="1156" t="s">
        <v>161</v>
      </c>
      <c r="F1714" s="708">
        <v>45515</v>
      </c>
      <c r="G1714" s="709">
        <v>0.8618055555555556</v>
      </c>
      <c r="H1714" s="708">
        <v>45525</v>
      </c>
      <c r="I1714" s="709">
        <v>0.41666666666666669</v>
      </c>
      <c r="J1714" s="732" t="s">
        <v>622</v>
      </c>
      <c r="K1714" s="710">
        <v>36138</v>
      </c>
      <c r="L1714" s="734" t="s">
        <v>7892</v>
      </c>
      <c r="M1714" s="21">
        <v>44006</v>
      </c>
      <c r="N1714" s="926" t="s">
        <v>7893</v>
      </c>
      <c r="O1714" s="927">
        <v>43420</v>
      </c>
      <c r="P1714" s="892" t="s">
        <v>7894</v>
      </c>
      <c r="Q1714" s="1041" t="s">
        <v>7895</v>
      </c>
      <c r="R1714" s="1017"/>
      <c r="S1714" s="196"/>
      <c r="T1714" s="1297" t="s">
        <v>7896</v>
      </c>
      <c r="U1714" s="551" t="s">
        <v>5879</v>
      </c>
      <c r="V1714" s="544"/>
      <c r="Y1714" s="531"/>
    </row>
    <row r="1715" spans="1:25" ht="18.75" customHeight="1" x14ac:dyDescent="0.25">
      <c r="A1715" s="186">
        <v>3760</v>
      </c>
      <c r="B1715" s="186"/>
      <c r="C1715" s="186" t="s">
        <v>1819</v>
      </c>
      <c r="D1715" s="186" t="s">
        <v>35</v>
      </c>
      <c r="E1715" s="1156" t="s">
        <v>171</v>
      </c>
      <c r="F1715" s="725">
        <v>45249</v>
      </c>
      <c r="G1715" s="720">
        <v>0.375</v>
      </c>
      <c r="H1715" s="725">
        <v>45254</v>
      </c>
      <c r="I1715" s="720">
        <v>0.79166666666666663</v>
      </c>
      <c r="J1715" s="728" t="s">
        <v>864</v>
      </c>
      <c r="K1715" s="710">
        <v>31501</v>
      </c>
      <c r="L1715" s="929" t="s">
        <v>1821</v>
      </c>
      <c r="M1715" s="21"/>
      <c r="N1715" s="734" t="s">
        <v>1822</v>
      </c>
      <c r="O1715" s="920">
        <v>44586</v>
      </c>
      <c r="P1715" s="892">
        <f>70*6</f>
        <v>420</v>
      </c>
      <c r="Q1715" s="196"/>
      <c r="R1715" s="1002"/>
      <c r="S1715" s="196"/>
      <c r="T1715" s="579"/>
      <c r="U1715" s="545" t="s">
        <v>141</v>
      </c>
      <c r="V1715" s="544"/>
      <c r="Y1715" s="531"/>
    </row>
    <row r="1716" spans="1:25" ht="18.75" customHeight="1" x14ac:dyDescent="0.25">
      <c r="A1716" s="186">
        <v>2121</v>
      </c>
      <c r="B1716" s="186"/>
      <c r="C1716" s="186" t="s">
        <v>1819</v>
      </c>
      <c r="D1716" s="186" t="s">
        <v>22</v>
      </c>
      <c r="E1716" s="1156" t="s">
        <v>23</v>
      </c>
      <c r="F1716" s="725">
        <v>44992</v>
      </c>
      <c r="G1716" s="720">
        <v>0.66666666666666663</v>
      </c>
      <c r="H1716" s="725">
        <v>44999</v>
      </c>
      <c r="I1716" s="720">
        <v>0.66666666666666663</v>
      </c>
      <c r="J1716" s="713" t="s">
        <v>1820</v>
      </c>
      <c r="K1716" s="710">
        <v>31501</v>
      </c>
      <c r="L1716" s="929" t="s">
        <v>1821</v>
      </c>
      <c r="M1716" s="21"/>
      <c r="N1716" s="734" t="s">
        <v>1822</v>
      </c>
      <c r="O1716" s="920">
        <v>44586</v>
      </c>
      <c r="P1716" s="898"/>
      <c r="Q1716" s="1022"/>
      <c r="R1716" s="1023"/>
      <c r="S1716" s="1022"/>
      <c r="T1716" s="624"/>
      <c r="U1716" s="545" t="s">
        <v>141</v>
      </c>
      <c r="V1716" s="544"/>
      <c r="W1716" s="599"/>
      <c r="Y1716" s="531"/>
    </row>
    <row r="1717" spans="1:25" ht="23.25" customHeight="1" x14ac:dyDescent="0.25">
      <c r="A1717" s="4">
        <v>3163</v>
      </c>
      <c r="B1717" s="186">
        <v>52740920</v>
      </c>
      <c r="C1717" s="186" t="s">
        <v>104</v>
      </c>
      <c r="D1717" s="186" t="s">
        <v>35</v>
      </c>
      <c r="E1717" s="1156" t="s">
        <v>105</v>
      </c>
      <c r="F1717" s="710">
        <v>45160</v>
      </c>
      <c r="G1717" s="720">
        <v>0.77083333333333337</v>
      </c>
      <c r="H1717" s="725">
        <v>45175</v>
      </c>
      <c r="I1717" s="720">
        <v>0.77083333333333337</v>
      </c>
      <c r="J1717" s="728" t="s">
        <v>106</v>
      </c>
      <c r="K1717" s="725">
        <v>35268</v>
      </c>
      <c r="L1717" s="929" t="s">
        <v>107</v>
      </c>
      <c r="M1717" s="19">
        <v>41234</v>
      </c>
      <c r="N1717" s="929" t="s">
        <v>108</v>
      </c>
      <c r="O1717" s="932">
        <v>41886</v>
      </c>
      <c r="P1717" s="892" t="s">
        <v>109</v>
      </c>
      <c r="Q1717" s="196"/>
      <c r="S1717" s="196"/>
      <c r="T1717" s="609"/>
      <c r="U1717" s="545" t="s">
        <v>110</v>
      </c>
      <c r="Y1717" s="531"/>
    </row>
    <row r="1718" spans="1:25" ht="18.75" customHeight="1" x14ac:dyDescent="0.25">
      <c r="A1718" s="4">
        <v>1700</v>
      </c>
      <c r="B1718" s="4"/>
      <c r="C1718" s="4" t="s">
        <v>2326</v>
      </c>
      <c r="D1718" s="4" t="s">
        <v>94</v>
      </c>
      <c r="E1718" s="1156" t="s">
        <v>335</v>
      </c>
      <c r="F1718" s="725">
        <v>44923</v>
      </c>
      <c r="G1718" s="720">
        <v>0.55694444444444446</v>
      </c>
      <c r="H1718" s="725">
        <v>44932</v>
      </c>
      <c r="I1718" s="720">
        <v>0.41666666666666669</v>
      </c>
      <c r="J1718" s="728" t="s">
        <v>2310</v>
      </c>
      <c r="K1718" s="725">
        <v>32264</v>
      </c>
      <c r="L1718" s="929">
        <v>6898800</v>
      </c>
      <c r="M1718" s="19">
        <v>42314</v>
      </c>
      <c r="N1718" s="931" t="s">
        <v>2327</v>
      </c>
      <c r="O1718" s="932">
        <v>44754</v>
      </c>
      <c r="P1718" s="892">
        <v>810</v>
      </c>
      <c r="R1718" s="1017"/>
      <c r="V1718" s="555" t="s">
        <v>2328</v>
      </c>
      <c r="Y1718" s="531"/>
    </row>
    <row r="1719" spans="1:25" ht="60" customHeight="1" x14ac:dyDescent="0.25">
      <c r="A1719" s="186">
        <v>1559</v>
      </c>
      <c r="B1719" s="186"/>
      <c r="C1719" s="186" t="s">
        <v>2531</v>
      </c>
      <c r="D1719" s="186" t="s">
        <v>193</v>
      </c>
      <c r="E1719" s="1156" t="s">
        <v>23</v>
      </c>
      <c r="F1719" s="710">
        <v>44891</v>
      </c>
      <c r="G1719" s="711">
        <v>0.79166666666666663</v>
      </c>
      <c r="H1719" s="710">
        <v>44895</v>
      </c>
      <c r="I1719" s="711">
        <v>0.625</v>
      </c>
      <c r="J1719" s="728" t="s">
        <v>2186</v>
      </c>
      <c r="K1719" s="710">
        <v>27931</v>
      </c>
      <c r="L1719" s="936">
        <v>6793341</v>
      </c>
      <c r="M1719" s="21"/>
      <c r="N1719" s="934" t="s">
        <v>2532</v>
      </c>
      <c r="O1719" s="920">
        <v>43131</v>
      </c>
      <c r="P1719" s="898"/>
      <c r="Q1719" s="1022"/>
      <c r="R1719" s="1023"/>
      <c r="S1719" s="1022"/>
      <c r="T1719" s="568"/>
      <c r="V1719" s="544"/>
      <c r="W1719" s="599"/>
      <c r="Y1719" s="531"/>
    </row>
    <row r="1720" spans="1:25" ht="18.75" customHeight="1" x14ac:dyDescent="0.25">
      <c r="A1720" s="1">
        <v>892</v>
      </c>
      <c r="B1720" s="809"/>
      <c r="C1720" s="809" t="s">
        <v>3470</v>
      </c>
      <c r="D1720" s="809" t="s">
        <v>22</v>
      </c>
      <c r="E1720" s="1159" t="s">
        <v>23</v>
      </c>
      <c r="F1720" s="810">
        <v>44690</v>
      </c>
      <c r="G1720" s="811">
        <v>0.41666666666666669</v>
      </c>
      <c r="H1720" s="810">
        <v>44699</v>
      </c>
      <c r="I1720" s="811">
        <v>0.45833333333333331</v>
      </c>
      <c r="J1720" s="728" t="s">
        <v>1980</v>
      </c>
      <c r="K1720" s="720"/>
      <c r="L1720" s="809">
        <v>6971741</v>
      </c>
      <c r="M1720" s="810">
        <v>41512</v>
      </c>
      <c r="N1720" s="960" t="s">
        <v>3471</v>
      </c>
      <c r="O1720" s="961">
        <v>42131</v>
      </c>
      <c r="P1720" s="1119"/>
      <c r="Q1720" s="1120"/>
      <c r="R1720" s="1121"/>
      <c r="S1720" s="1120"/>
      <c r="T1720" s="670"/>
      <c r="V1720" s="670"/>
      <c r="W1720" s="648"/>
      <c r="Y1720" s="531"/>
    </row>
    <row r="1721" spans="1:25" ht="18.75" hidden="1" customHeight="1" x14ac:dyDescent="0.25">
      <c r="A1721" s="1">
        <v>406</v>
      </c>
      <c r="B1721" s="1"/>
      <c r="C1721" s="1" t="s">
        <v>3470</v>
      </c>
      <c r="D1721" s="1" t="s">
        <v>412</v>
      </c>
      <c r="E1721" s="1158" t="s">
        <v>60</v>
      </c>
      <c r="F1721" s="19">
        <v>44494</v>
      </c>
      <c r="G1721" s="796">
        <v>0.41666666666666669</v>
      </c>
      <c r="H1721" s="19">
        <v>44501</v>
      </c>
      <c r="I1721" s="796">
        <v>0.41666666666666669</v>
      </c>
      <c r="J1721" s="730"/>
      <c r="K1721" s="796"/>
      <c r="L1721" s="1"/>
      <c r="N1721" s="924"/>
      <c r="O1721" s="208"/>
      <c r="Q1721" s="1039"/>
      <c r="R1721" s="1044"/>
      <c r="S1721" s="1039"/>
      <c r="T1721" s="555"/>
      <c r="Y1721" s="531"/>
    </row>
    <row r="1722" spans="1:25" ht="33.75" customHeight="1" x14ac:dyDescent="0.25">
      <c r="A1722" s="20">
        <v>4318</v>
      </c>
      <c r="B1722" s="20"/>
      <c r="C1722" s="20" t="s">
        <v>5656</v>
      </c>
      <c r="D1722" s="20" t="s">
        <v>35</v>
      </c>
      <c r="E1722" s="1156" t="s">
        <v>570</v>
      </c>
      <c r="F1722" s="21">
        <v>45356</v>
      </c>
      <c r="G1722" s="729">
        <v>0.35416666666666669</v>
      </c>
      <c r="H1722" s="21">
        <v>45359</v>
      </c>
      <c r="I1722" s="722">
        <v>0.35416666666666669</v>
      </c>
      <c r="J1722" s="730" t="s">
        <v>449</v>
      </c>
      <c r="K1722" s="21">
        <v>33479</v>
      </c>
      <c r="L1722" s="721" t="s">
        <v>5657</v>
      </c>
      <c r="M1722" s="708">
        <v>40478</v>
      </c>
      <c r="N1722" s="721" t="s">
        <v>5658</v>
      </c>
      <c r="O1722" s="208">
        <v>44742</v>
      </c>
      <c r="P1722" s="1019" t="s">
        <v>5309</v>
      </c>
      <c r="Q1722" s="907"/>
      <c r="R1722" s="1016"/>
      <c r="S1722" s="907"/>
      <c r="T1722" s="544"/>
      <c r="U1722" s="551" t="s">
        <v>5659</v>
      </c>
      <c r="V1722" s="544"/>
      <c r="W1722" s="128"/>
      <c r="Y1722" s="531"/>
    </row>
    <row r="1723" spans="1:25" ht="23.25" customHeight="1" x14ac:dyDescent="0.25">
      <c r="A1723" s="1267">
        <v>5497</v>
      </c>
      <c r="B1723" s="186">
        <v>98229401</v>
      </c>
      <c r="C1723" s="186" t="s">
        <v>4676</v>
      </c>
      <c r="D1723" s="186" t="s">
        <v>35</v>
      </c>
      <c r="E1723" s="1156" t="s">
        <v>261</v>
      </c>
      <c r="F1723" s="710">
        <v>45578</v>
      </c>
      <c r="G1723" s="711">
        <v>0.82291666666666663</v>
      </c>
      <c r="H1723" s="710">
        <v>45579</v>
      </c>
      <c r="I1723" s="711">
        <v>0.82291666666666663</v>
      </c>
      <c r="J1723" s="728" t="s">
        <v>797</v>
      </c>
      <c r="K1723" s="725">
        <v>25871</v>
      </c>
      <c r="L1723" s="929" t="s">
        <v>4677</v>
      </c>
      <c r="M1723" s="19">
        <v>40061</v>
      </c>
      <c r="N1723" s="929" t="s">
        <v>4678</v>
      </c>
      <c r="O1723" s="932">
        <v>33271</v>
      </c>
      <c r="P1723" s="892" t="s">
        <v>4769</v>
      </c>
      <c r="Q1723" s="884"/>
      <c r="R1723" s="1002"/>
      <c r="S1723" s="196"/>
      <c r="T1723" s="609"/>
      <c r="U1723" s="593" t="s">
        <v>1591</v>
      </c>
      <c r="V1723" s="592"/>
      <c r="W1723" s="594"/>
      <c r="Y1723" s="531"/>
    </row>
    <row r="1724" spans="1:25" ht="18.75" customHeight="1" x14ac:dyDescent="0.25">
      <c r="A1724" s="4">
        <v>3791</v>
      </c>
      <c r="B1724" s="186">
        <v>98229401</v>
      </c>
      <c r="C1724" s="186" t="s">
        <v>4676</v>
      </c>
      <c r="D1724" s="186" t="s">
        <v>193</v>
      </c>
      <c r="E1724" s="1156" t="s">
        <v>194</v>
      </c>
      <c r="F1724" s="710">
        <v>45264</v>
      </c>
      <c r="G1724" s="711">
        <v>0.43055555555555558</v>
      </c>
      <c r="H1724" s="710">
        <v>45265</v>
      </c>
      <c r="I1724" s="711">
        <v>0.52083333333333337</v>
      </c>
      <c r="J1724" s="728" t="s">
        <v>797</v>
      </c>
      <c r="K1724" s="725">
        <v>25871</v>
      </c>
      <c r="L1724" s="929" t="s">
        <v>4677</v>
      </c>
      <c r="M1724" s="19">
        <v>40061</v>
      </c>
      <c r="N1724" s="929" t="s">
        <v>4678</v>
      </c>
      <c r="O1724" s="932">
        <v>33271</v>
      </c>
      <c r="P1724" s="892" t="s">
        <v>4769</v>
      </c>
      <c r="Q1724" s="884"/>
      <c r="R1724" s="1002"/>
      <c r="S1724" s="196"/>
      <c r="T1724" s="609"/>
      <c r="U1724" s="545" t="s">
        <v>4679</v>
      </c>
      <c r="V1724" s="544"/>
      <c r="Y1724" s="531"/>
    </row>
    <row r="1725" spans="1:25" ht="23.25" customHeight="1" x14ac:dyDescent="0.25">
      <c r="A1725" s="4">
        <v>3782</v>
      </c>
      <c r="B1725" s="186">
        <v>98229401</v>
      </c>
      <c r="C1725" s="186" t="s">
        <v>4676</v>
      </c>
      <c r="D1725" s="186" t="s">
        <v>35</v>
      </c>
      <c r="E1725" s="1156" t="s">
        <v>261</v>
      </c>
      <c r="F1725" s="710">
        <v>45257</v>
      </c>
      <c r="G1725" s="711">
        <v>0.8125</v>
      </c>
      <c r="H1725" s="710">
        <v>45258</v>
      </c>
      <c r="I1725" s="711">
        <v>0.8125</v>
      </c>
      <c r="J1725" s="728" t="s">
        <v>797</v>
      </c>
      <c r="K1725" s="725">
        <v>25871</v>
      </c>
      <c r="L1725" s="929" t="s">
        <v>4677</v>
      </c>
      <c r="M1725" s="19">
        <v>40061</v>
      </c>
      <c r="N1725" s="929" t="s">
        <v>4678</v>
      </c>
      <c r="O1725" s="932">
        <v>33271</v>
      </c>
      <c r="P1725" s="892" t="s">
        <v>4769</v>
      </c>
      <c r="Q1725" s="884"/>
      <c r="R1725" s="1002"/>
      <c r="S1725" s="196"/>
      <c r="T1725" s="609"/>
      <c r="U1725" s="545" t="s">
        <v>4679</v>
      </c>
      <c r="V1725" s="544"/>
      <c r="Y1725" s="546"/>
    </row>
    <row r="1726" spans="1:25" ht="18.75" customHeight="1" x14ac:dyDescent="0.25">
      <c r="A1726" s="4">
        <v>3766</v>
      </c>
      <c r="B1726" s="186">
        <v>98229401</v>
      </c>
      <c r="C1726" s="186" t="s">
        <v>4676</v>
      </c>
      <c r="D1726" s="186" t="s">
        <v>35</v>
      </c>
      <c r="E1726" s="1156" t="s">
        <v>261</v>
      </c>
      <c r="F1726" s="710">
        <v>45252</v>
      </c>
      <c r="G1726" s="711">
        <v>0.77083333333333337</v>
      </c>
      <c r="H1726" s="710">
        <v>45255</v>
      </c>
      <c r="I1726" s="711">
        <v>0.77083333333333337</v>
      </c>
      <c r="J1726" s="728" t="s">
        <v>4767</v>
      </c>
      <c r="K1726" s="725">
        <v>25871</v>
      </c>
      <c r="L1726" s="929" t="s">
        <v>4677</v>
      </c>
      <c r="M1726" s="19">
        <v>40061</v>
      </c>
      <c r="N1726" s="929" t="s">
        <v>4678</v>
      </c>
      <c r="O1726" s="932">
        <v>33271</v>
      </c>
      <c r="P1726" s="892" t="s">
        <v>4770</v>
      </c>
      <c r="Q1726" s="884"/>
      <c r="R1726" s="1002"/>
      <c r="S1726" s="196"/>
      <c r="T1726" s="609"/>
      <c r="U1726" s="545" t="s">
        <v>4679</v>
      </c>
      <c r="V1726" s="544" t="s">
        <v>4768</v>
      </c>
    </row>
    <row r="1727" spans="1:25" ht="18.75" customHeight="1" x14ac:dyDescent="0.25">
      <c r="A1727" s="4">
        <v>3668</v>
      </c>
      <c r="B1727" s="186">
        <v>98229401</v>
      </c>
      <c r="C1727" s="186" t="s">
        <v>4676</v>
      </c>
      <c r="D1727" s="186" t="s">
        <v>35</v>
      </c>
      <c r="E1727" s="1156" t="s">
        <v>261</v>
      </c>
      <c r="F1727" s="710">
        <v>45243</v>
      </c>
      <c r="G1727" s="711">
        <v>0.77083333333333337</v>
      </c>
      <c r="H1727" s="710">
        <v>45252</v>
      </c>
      <c r="I1727" s="711">
        <v>0.77083333333333337</v>
      </c>
      <c r="J1727" s="728" t="s">
        <v>1480</v>
      </c>
      <c r="K1727" s="725">
        <v>25871</v>
      </c>
      <c r="L1727" s="929" t="s">
        <v>4677</v>
      </c>
      <c r="M1727" s="19">
        <v>40061</v>
      </c>
      <c r="N1727" s="929" t="s">
        <v>4678</v>
      </c>
      <c r="O1727" s="932">
        <v>33271</v>
      </c>
      <c r="P1727" s="892">
        <v>100</v>
      </c>
      <c r="Q1727" s="884"/>
      <c r="R1727" s="1002"/>
      <c r="S1727" s="196"/>
      <c r="T1727" s="609"/>
      <c r="U1727" s="545" t="s">
        <v>4679</v>
      </c>
    </row>
    <row r="1728" spans="1:25" s="546" customFormat="1" ht="18.75" customHeight="1" x14ac:dyDescent="0.3">
      <c r="A1728" s="4">
        <v>3050</v>
      </c>
      <c r="B1728" s="750"/>
      <c r="C1728" s="186" t="s">
        <v>268</v>
      </c>
      <c r="D1728" s="186" t="s">
        <v>35</v>
      </c>
      <c r="E1728" s="1158" t="s">
        <v>264</v>
      </c>
      <c r="F1728" s="725">
        <v>45146</v>
      </c>
      <c r="G1728" s="720">
        <v>0.4513888888888889</v>
      </c>
      <c r="H1728" s="725">
        <v>45162</v>
      </c>
      <c r="I1728" s="720">
        <v>0.95833333333333337</v>
      </c>
      <c r="J1728" s="728" t="s">
        <v>265</v>
      </c>
      <c r="K1728" s="725">
        <v>28295</v>
      </c>
      <c r="L1728" s="929" t="s">
        <v>269</v>
      </c>
      <c r="M1728" s="19">
        <v>39058</v>
      </c>
      <c r="N1728" s="929" t="s">
        <v>270</v>
      </c>
      <c r="O1728" s="932">
        <v>44013</v>
      </c>
      <c r="P1728" s="892" t="s">
        <v>273</v>
      </c>
      <c r="Q1728" s="196"/>
      <c r="R1728" s="1002"/>
      <c r="S1728" s="196" t="s">
        <v>272</v>
      </c>
      <c r="T1728" s="609"/>
      <c r="U1728" s="545" t="s">
        <v>274</v>
      </c>
      <c r="V1728" s="555" t="s">
        <v>271</v>
      </c>
      <c r="W1728" s="156"/>
    </row>
    <row r="1729" spans="1:25" ht="23.25" customHeight="1" x14ac:dyDescent="0.3">
      <c r="A1729" s="4">
        <v>3044</v>
      </c>
      <c r="C1729" s="186" t="s">
        <v>268</v>
      </c>
      <c r="D1729" s="186" t="s">
        <v>76</v>
      </c>
      <c r="E1729" s="1156" t="s">
        <v>276</v>
      </c>
      <c r="F1729" s="710">
        <v>45143</v>
      </c>
      <c r="G1729" s="720">
        <v>0.61111111111111105</v>
      </c>
      <c r="H1729" s="725">
        <v>45146</v>
      </c>
      <c r="I1729" s="720">
        <v>0.4513888888888889</v>
      </c>
      <c r="J1729" s="728" t="s">
        <v>449</v>
      </c>
      <c r="K1729" s="725">
        <v>28295</v>
      </c>
      <c r="L1729" s="929" t="s">
        <v>269</v>
      </c>
      <c r="M1729" s="19">
        <v>39058</v>
      </c>
      <c r="N1729" s="929" t="s">
        <v>270</v>
      </c>
      <c r="O1729" s="932">
        <v>44013</v>
      </c>
      <c r="P1729" s="892">
        <f>140*19</f>
        <v>2660</v>
      </c>
      <c r="Q1729" s="196"/>
      <c r="R1729" s="1002"/>
      <c r="S1729" s="903" t="s">
        <v>451</v>
      </c>
      <c r="T1729" s="609"/>
      <c r="U1729" s="545" t="s">
        <v>274</v>
      </c>
      <c r="V1729" s="555" t="s">
        <v>450</v>
      </c>
      <c r="Y1729" s="531"/>
    </row>
    <row r="1730" spans="1:25" ht="18.75" customHeight="1" x14ac:dyDescent="0.25">
      <c r="A1730" s="1267">
        <v>6306</v>
      </c>
      <c r="B1730" s="186"/>
      <c r="C1730" s="186" t="s">
        <v>6174</v>
      </c>
      <c r="D1730" s="186" t="s">
        <v>35</v>
      </c>
      <c r="E1730" s="1156" t="s">
        <v>126</v>
      </c>
      <c r="F1730" s="710">
        <v>45476</v>
      </c>
      <c r="G1730" s="711">
        <v>0.34375</v>
      </c>
      <c r="H1730" s="710">
        <v>45480</v>
      </c>
      <c r="I1730" s="711">
        <v>0.91666666666666663</v>
      </c>
      <c r="J1730" s="728" t="s">
        <v>336</v>
      </c>
      <c r="K1730" s="710">
        <v>25498</v>
      </c>
      <c r="L1730" s="734" t="s">
        <v>6175</v>
      </c>
      <c r="M1730" s="21">
        <v>35329</v>
      </c>
      <c r="N1730" s="734" t="s">
        <v>6176</v>
      </c>
      <c r="O1730" s="920">
        <v>35755</v>
      </c>
      <c r="P1730" s="1019" t="s">
        <v>5634</v>
      </c>
      <c r="Q1730" s="196"/>
      <c r="R1730" s="1017"/>
      <c r="S1730" s="196"/>
      <c r="T1730" s="533"/>
      <c r="U1730" s="545" t="s">
        <v>6177</v>
      </c>
      <c r="V1730" s="544" t="s">
        <v>6946</v>
      </c>
    </row>
    <row r="1731" spans="1:25" ht="23.25" customHeight="1" x14ac:dyDescent="0.25">
      <c r="A1731" s="186">
        <v>4741</v>
      </c>
      <c r="B1731" s="186"/>
      <c r="C1731" s="186" t="s">
        <v>6174</v>
      </c>
      <c r="D1731" s="186" t="s">
        <v>22</v>
      </c>
      <c r="E1731" s="1156" t="s">
        <v>364</v>
      </c>
      <c r="F1731" s="710">
        <v>45408</v>
      </c>
      <c r="G1731" s="711">
        <v>0.86458333333333337</v>
      </c>
      <c r="H1731" s="710">
        <v>45417</v>
      </c>
      <c r="I1731" s="711">
        <v>0.5</v>
      </c>
      <c r="J1731" s="728" t="s">
        <v>5049</v>
      </c>
      <c r="K1731" s="710">
        <v>25498</v>
      </c>
      <c r="L1731" s="734" t="s">
        <v>6175</v>
      </c>
      <c r="M1731" s="21">
        <v>35329</v>
      </c>
      <c r="N1731" s="734" t="s">
        <v>6176</v>
      </c>
      <c r="O1731" s="920">
        <v>35755</v>
      </c>
      <c r="P1731" s="1019" t="s">
        <v>6244</v>
      </c>
      <c r="Q1731" s="903" t="s">
        <v>4118</v>
      </c>
      <c r="R1731" s="1017"/>
      <c r="U1731" s="545" t="s">
        <v>6177</v>
      </c>
      <c r="V1731" s="544" t="s">
        <v>6210</v>
      </c>
      <c r="Y1731" s="531"/>
    </row>
    <row r="1732" spans="1:25" ht="31.5" hidden="1" customHeight="1" x14ac:dyDescent="0.25">
      <c r="A1732" s="18">
        <v>1017</v>
      </c>
      <c r="B1732" s="186"/>
      <c r="C1732" s="186" t="s">
        <v>3415</v>
      </c>
      <c r="D1732" s="186" t="s">
        <v>35</v>
      </c>
      <c r="E1732" s="1156" t="s">
        <v>261</v>
      </c>
      <c r="F1732" s="710">
        <v>44705</v>
      </c>
      <c r="G1732" s="722">
        <v>0.625</v>
      </c>
      <c r="H1732" s="710">
        <v>44711</v>
      </c>
      <c r="I1732" s="722">
        <v>0.625</v>
      </c>
      <c r="J1732" s="728" t="s">
        <v>2172</v>
      </c>
      <c r="K1732" s="722"/>
      <c r="L1732" s="186" t="s">
        <v>3416</v>
      </c>
      <c r="M1732" s="718">
        <v>43677</v>
      </c>
      <c r="N1732" s="934">
        <v>40538101070</v>
      </c>
      <c r="O1732" s="920">
        <v>38623</v>
      </c>
      <c r="P1732" s="1107"/>
      <c r="Q1732" s="884"/>
      <c r="R1732" s="1008"/>
      <c r="S1732" s="884"/>
      <c r="T1732" s="527"/>
      <c r="V1732" s="527"/>
      <c r="Y1732" s="531"/>
    </row>
    <row r="1733" spans="1:25" ht="22.5" customHeight="1" x14ac:dyDescent="0.25">
      <c r="A1733" s="809">
        <v>1018</v>
      </c>
      <c r="B1733" s="809"/>
      <c r="C1733" s="809" t="s">
        <v>3417</v>
      </c>
      <c r="D1733" s="4" t="s">
        <v>412</v>
      </c>
      <c r="E1733" s="1156" t="s">
        <v>60</v>
      </c>
      <c r="F1733" s="725">
        <v>44705</v>
      </c>
      <c r="G1733" s="744">
        <v>0.625</v>
      </c>
      <c r="H1733" s="725">
        <v>44711</v>
      </c>
      <c r="I1733" s="744">
        <v>0.625</v>
      </c>
      <c r="J1733" s="728" t="s">
        <v>2172</v>
      </c>
      <c r="K1733" s="744"/>
      <c r="L1733" s="809" t="s">
        <v>3418</v>
      </c>
      <c r="M1733" s="807">
        <v>43118</v>
      </c>
      <c r="N1733" s="940" t="s">
        <v>3419</v>
      </c>
      <c r="O1733" s="938">
        <v>42193</v>
      </c>
      <c r="P1733" s="1107"/>
      <c r="Q1733" s="1120"/>
      <c r="R1733" s="1121"/>
      <c r="S1733" s="1120"/>
      <c r="T1733" s="670"/>
      <c r="V1733" s="670"/>
      <c r="Y1733" s="531"/>
    </row>
    <row r="1734" spans="1:25" ht="22.5" customHeight="1" x14ac:dyDescent="0.25">
      <c r="A1734" s="1245">
        <v>5253</v>
      </c>
      <c r="B1734" s="20"/>
      <c r="C1734" s="20" t="s">
        <v>6626</v>
      </c>
      <c r="D1734" s="20" t="s">
        <v>35</v>
      </c>
      <c r="E1734" s="1156" t="s">
        <v>284</v>
      </c>
      <c r="F1734" s="21">
        <v>45552</v>
      </c>
      <c r="G1734" s="722">
        <v>0.91666666666666663</v>
      </c>
      <c r="H1734" s="21">
        <v>45556</v>
      </c>
      <c r="I1734" s="722">
        <v>0.75</v>
      </c>
      <c r="J1734" s="730" t="s">
        <v>5581</v>
      </c>
      <c r="K1734" s="21">
        <v>28886</v>
      </c>
      <c r="L1734" s="721" t="s">
        <v>6627</v>
      </c>
      <c r="M1734" s="708">
        <v>36181</v>
      </c>
      <c r="N1734" s="721" t="s">
        <v>6628</v>
      </c>
      <c r="O1734" s="208">
        <v>40890</v>
      </c>
      <c r="P1734" s="1019" t="s">
        <v>5333</v>
      </c>
      <c r="Q1734" s="1015"/>
      <c r="R1734" s="1016"/>
      <c r="S1734" s="1015"/>
      <c r="T1734" s="544"/>
      <c r="U1734" s="593" t="s">
        <v>1591</v>
      </c>
      <c r="V1734" s="592" t="s">
        <v>3824</v>
      </c>
      <c r="W1734" s="594"/>
      <c r="Y1734" s="531"/>
    </row>
    <row r="1735" spans="1:25" ht="18.75" customHeight="1" x14ac:dyDescent="0.25">
      <c r="A1735" s="20">
        <v>5224</v>
      </c>
      <c r="B1735" s="20"/>
      <c r="C1735" s="20" t="s">
        <v>6626</v>
      </c>
      <c r="D1735" s="20" t="s">
        <v>137</v>
      </c>
      <c r="E1735" s="1156" t="s">
        <v>6581</v>
      </c>
      <c r="F1735" s="21">
        <v>45551</v>
      </c>
      <c r="G1735" s="722">
        <v>0.98958333333333337</v>
      </c>
      <c r="H1735" s="21">
        <v>45552</v>
      </c>
      <c r="I1735" s="722">
        <v>0.91666666666666663</v>
      </c>
      <c r="J1735" s="1264" t="s">
        <v>992</v>
      </c>
      <c r="K1735" s="21">
        <v>28886</v>
      </c>
      <c r="L1735" s="721" t="s">
        <v>6627</v>
      </c>
      <c r="M1735" s="708">
        <v>36181</v>
      </c>
      <c r="N1735" s="721" t="s">
        <v>6628</v>
      </c>
      <c r="O1735" s="208">
        <v>40890</v>
      </c>
      <c r="P1735" s="1015"/>
      <c r="Q1735" s="1015"/>
      <c r="R1735" s="1016"/>
      <c r="S1735" s="1015"/>
      <c r="T1735" s="544"/>
      <c r="U1735" s="593"/>
      <c r="V1735" s="592" t="s">
        <v>3824</v>
      </c>
      <c r="W1735" s="594"/>
      <c r="Y1735" s="531"/>
    </row>
    <row r="1736" spans="1:25" ht="18.75" customHeight="1" x14ac:dyDescent="0.25">
      <c r="A1736" s="1245">
        <v>6103</v>
      </c>
      <c r="B1736" s="20"/>
      <c r="C1736" s="20" t="s">
        <v>6626</v>
      </c>
      <c r="D1736" s="20" t="s">
        <v>35</v>
      </c>
      <c r="E1736" s="1156" t="s">
        <v>507</v>
      </c>
      <c r="F1736" s="21">
        <v>45452</v>
      </c>
      <c r="G1736" s="722">
        <v>0.58333333333333337</v>
      </c>
      <c r="H1736" s="21">
        <v>45461</v>
      </c>
      <c r="I1736" s="722">
        <v>0.58333333333333337</v>
      </c>
      <c r="J1736" s="730" t="s">
        <v>622</v>
      </c>
      <c r="K1736" s="21">
        <v>28886</v>
      </c>
      <c r="L1736" s="721" t="s">
        <v>6627</v>
      </c>
      <c r="M1736" s="708">
        <v>36181</v>
      </c>
      <c r="N1736" s="721" t="s">
        <v>6628</v>
      </c>
      <c r="O1736" s="208">
        <v>40890</v>
      </c>
      <c r="P1736" s="1019" t="s">
        <v>4967</v>
      </c>
      <c r="Q1736" s="1015"/>
      <c r="R1736" s="1020"/>
      <c r="S1736" s="1015"/>
      <c r="T1736" s="544"/>
      <c r="U1736" s="558" t="s">
        <v>176</v>
      </c>
      <c r="V1736" s="544" t="s">
        <v>6687</v>
      </c>
      <c r="W1736" s="128"/>
      <c r="Y1736" s="531"/>
    </row>
    <row r="1737" spans="1:25" ht="18.75" customHeight="1" x14ac:dyDescent="0.25">
      <c r="A1737" s="735">
        <v>2622</v>
      </c>
      <c r="B1737" s="735"/>
      <c r="C1737" s="707" t="s">
        <v>963</v>
      </c>
      <c r="D1737" s="707" t="s">
        <v>94</v>
      </c>
      <c r="E1737" s="1156" t="s">
        <v>389</v>
      </c>
      <c r="F1737" s="708">
        <v>45085</v>
      </c>
      <c r="G1737" s="709">
        <v>0.6875</v>
      </c>
      <c r="H1737" s="708">
        <v>45094</v>
      </c>
      <c r="I1737" s="709">
        <v>0.5</v>
      </c>
      <c r="J1737" s="728" t="s">
        <v>622</v>
      </c>
      <c r="K1737" s="741">
        <v>34072</v>
      </c>
      <c r="L1737" s="929" t="s">
        <v>964</v>
      </c>
      <c r="M1737" s="741">
        <v>44820</v>
      </c>
      <c r="N1737" s="933" t="s">
        <v>965</v>
      </c>
      <c r="O1737" s="930">
        <v>44348</v>
      </c>
      <c r="P1737" s="902">
        <f>80*9</f>
        <v>720</v>
      </c>
      <c r="Q1737" s="1093"/>
      <c r="R1737" s="1006"/>
      <c r="S1737" s="890"/>
      <c r="T1737" s="584"/>
      <c r="U1737" s="593" t="s">
        <v>966</v>
      </c>
      <c r="V1737" s="592"/>
      <c r="W1737" s="594"/>
      <c r="Y1737" s="531"/>
    </row>
    <row r="1738" spans="1:25" ht="23.25" hidden="1" customHeight="1" x14ac:dyDescent="0.25">
      <c r="A1738" s="1">
        <v>558</v>
      </c>
      <c r="B1738" s="1"/>
      <c r="C1738" s="1" t="s">
        <v>3639</v>
      </c>
      <c r="D1738" s="1" t="s">
        <v>35</v>
      </c>
      <c r="E1738" s="1158" t="s">
        <v>313</v>
      </c>
      <c r="F1738" s="19">
        <v>44565</v>
      </c>
      <c r="G1738" s="796">
        <v>0.75</v>
      </c>
      <c r="H1738" s="19">
        <v>44570</v>
      </c>
      <c r="I1738" s="796">
        <v>0.79166666666666663</v>
      </c>
      <c r="J1738" s="730"/>
      <c r="K1738" s="796"/>
      <c r="L1738" s="1"/>
      <c r="N1738" s="924"/>
      <c r="O1738" s="208"/>
      <c r="P1738" s="1107"/>
      <c r="Q1738" s="1039"/>
      <c r="R1738" s="1044"/>
      <c r="S1738" s="1039"/>
      <c r="T1738" s="555"/>
      <c r="V1738" s="555" t="s">
        <v>3549</v>
      </c>
      <c r="Y1738" s="531"/>
    </row>
    <row r="1739" spans="1:25" ht="18.75" customHeight="1" x14ac:dyDescent="0.25">
      <c r="A1739" s="186">
        <v>1470</v>
      </c>
      <c r="B1739" s="186">
        <v>52079396</v>
      </c>
      <c r="C1739" s="186" t="s">
        <v>2578</v>
      </c>
      <c r="D1739" s="186" t="s">
        <v>35</v>
      </c>
      <c r="E1739" s="1156" t="s">
        <v>178</v>
      </c>
      <c r="F1739" s="710">
        <v>44871</v>
      </c>
      <c r="G1739" s="711">
        <v>0.33333333333333331</v>
      </c>
      <c r="H1739" s="710">
        <v>44878</v>
      </c>
      <c r="I1739" s="711">
        <v>0.375</v>
      </c>
      <c r="J1739" s="728" t="s">
        <v>1980</v>
      </c>
      <c r="K1739" s="710">
        <v>36329</v>
      </c>
      <c r="L1739" s="936">
        <v>170469154443</v>
      </c>
      <c r="M1739" s="710">
        <v>42849</v>
      </c>
      <c r="N1739" s="734" t="s">
        <v>2579</v>
      </c>
      <c r="O1739" s="920">
        <v>43600</v>
      </c>
      <c r="P1739" s="892" t="s">
        <v>2580</v>
      </c>
      <c r="Q1739" s="884"/>
      <c r="R1739" s="1008"/>
      <c r="S1739" s="884"/>
      <c r="T1739" s="527"/>
      <c r="V1739" s="527"/>
      <c r="W1739" s="599"/>
      <c r="Y1739" s="531"/>
    </row>
    <row r="1740" spans="1:25" ht="18.75" hidden="1" customHeight="1" x14ac:dyDescent="0.25">
      <c r="A1740" s="186">
        <v>1455</v>
      </c>
      <c r="B1740" s="186">
        <v>55481131</v>
      </c>
      <c r="C1740" s="186" t="s">
        <v>2602</v>
      </c>
      <c r="D1740" s="186" t="s">
        <v>1720</v>
      </c>
      <c r="E1740" s="1156" t="s">
        <v>243</v>
      </c>
      <c r="F1740" s="718">
        <v>44864</v>
      </c>
      <c r="G1740" s="719">
        <v>0.75</v>
      </c>
      <c r="H1740" s="718">
        <v>44875</v>
      </c>
      <c r="I1740" s="719">
        <v>0.55972222222222223</v>
      </c>
      <c r="J1740" s="737" t="s">
        <v>2603</v>
      </c>
      <c r="K1740" s="710">
        <v>30896</v>
      </c>
      <c r="L1740" s="936">
        <v>9000214</v>
      </c>
      <c r="M1740" s="21">
        <v>44777</v>
      </c>
      <c r="N1740" s="926">
        <v>68046272001</v>
      </c>
      <c r="O1740" s="927">
        <v>43672</v>
      </c>
      <c r="P1740" s="1026"/>
      <c r="Q1740" s="1022"/>
      <c r="R1740" s="1023"/>
      <c r="S1740" s="1022"/>
      <c r="T1740" s="568"/>
      <c r="V1740" s="527" t="s">
        <v>2604</v>
      </c>
      <c r="W1740" s="599"/>
      <c r="Y1740" s="531"/>
    </row>
    <row r="1741" spans="1:25" ht="18.75" hidden="1" customHeight="1" x14ac:dyDescent="0.25">
      <c r="A1741" s="186">
        <v>1414</v>
      </c>
      <c r="B1741" s="186">
        <v>54620141</v>
      </c>
      <c r="C1741" s="186" t="s">
        <v>2654</v>
      </c>
      <c r="D1741" s="186" t="s">
        <v>1720</v>
      </c>
      <c r="E1741" s="1156" t="s">
        <v>243</v>
      </c>
      <c r="F1741" s="718">
        <v>44856</v>
      </c>
      <c r="G1741" s="719">
        <v>0.75</v>
      </c>
      <c r="H1741" s="718">
        <v>44863</v>
      </c>
      <c r="I1741" s="719">
        <v>0.75</v>
      </c>
      <c r="J1741" s="737" t="s">
        <v>1980</v>
      </c>
      <c r="K1741" s="710">
        <v>30896</v>
      </c>
      <c r="L1741" s="936">
        <v>9000214</v>
      </c>
      <c r="M1741" s="21">
        <v>44777</v>
      </c>
      <c r="N1741" s="926">
        <v>68046272001</v>
      </c>
      <c r="O1741" s="927">
        <v>43672</v>
      </c>
      <c r="P1741" s="1026"/>
      <c r="Q1741" s="1022"/>
      <c r="R1741" s="1023"/>
      <c r="S1741" s="1022"/>
      <c r="T1741" s="568"/>
      <c r="V1741" s="544"/>
      <c r="W1741" s="599"/>
      <c r="Y1741" s="531"/>
    </row>
    <row r="1742" spans="1:25" ht="18.75" customHeight="1" x14ac:dyDescent="0.25">
      <c r="A1742" s="186">
        <v>1688</v>
      </c>
      <c r="B1742" s="186"/>
      <c r="C1742" s="186" t="s">
        <v>2345</v>
      </c>
      <c r="D1742" s="186" t="s">
        <v>412</v>
      </c>
      <c r="E1742" s="1156" t="s">
        <v>243</v>
      </c>
      <c r="F1742" s="710">
        <v>44920</v>
      </c>
      <c r="G1742" s="711">
        <v>0.5</v>
      </c>
      <c r="H1742" s="710">
        <v>44929</v>
      </c>
      <c r="I1742" s="711">
        <v>0.5</v>
      </c>
      <c r="J1742" s="728" t="s">
        <v>2346</v>
      </c>
      <c r="K1742" s="710">
        <v>28837</v>
      </c>
      <c r="L1742" s="929">
        <v>6786285</v>
      </c>
      <c r="M1742" s="21">
        <v>44837</v>
      </c>
      <c r="N1742" s="934" t="s">
        <v>2347</v>
      </c>
      <c r="O1742" s="920">
        <v>42723</v>
      </c>
      <c r="P1742" s="892" t="s">
        <v>2349</v>
      </c>
      <c r="Q1742" s="1039" t="s">
        <v>2348</v>
      </c>
      <c r="R1742" s="1017"/>
      <c r="S1742" s="196"/>
      <c r="T1742" s="533">
        <v>36313</v>
      </c>
      <c r="V1742" s="544"/>
      <c r="Y1742" s="531"/>
    </row>
    <row r="1743" spans="1:25" ht="18.75" customHeight="1" x14ac:dyDescent="0.25">
      <c r="A1743" s="186">
        <v>1316</v>
      </c>
      <c r="B1743" s="186"/>
      <c r="C1743" s="4" t="s">
        <v>2748</v>
      </c>
      <c r="D1743" s="4" t="s">
        <v>35</v>
      </c>
      <c r="E1743" s="1156" t="s">
        <v>119</v>
      </c>
      <c r="F1743" s="718">
        <v>44830</v>
      </c>
      <c r="G1743" s="719">
        <v>0.75</v>
      </c>
      <c r="H1743" s="718">
        <v>44837</v>
      </c>
      <c r="I1743" s="719">
        <v>0.75</v>
      </c>
      <c r="J1743" s="737" t="s">
        <v>1980</v>
      </c>
      <c r="K1743" s="710">
        <v>28837</v>
      </c>
      <c r="L1743" s="936">
        <v>6786285</v>
      </c>
      <c r="M1743" s="21">
        <v>28837</v>
      </c>
      <c r="N1743" s="186" t="s">
        <v>2347</v>
      </c>
      <c r="O1743" s="927">
        <v>42723</v>
      </c>
      <c r="P1743" s="892">
        <v>490</v>
      </c>
      <c r="Q1743" s="884"/>
      <c r="R1743" s="1008"/>
      <c r="S1743" s="884"/>
      <c r="T1743" s="527"/>
      <c r="V1743" s="554"/>
      <c r="Y1743" s="531"/>
    </row>
    <row r="1744" spans="1:25" ht="31.5" customHeight="1" x14ac:dyDescent="0.25">
      <c r="A1744" s="186">
        <v>1305</v>
      </c>
      <c r="B1744" s="186"/>
      <c r="C1744" s="186" t="s">
        <v>2748</v>
      </c>
      <c r="D1744" s="186" t="s">
        <v>35</v>
      </c>
      <c r="E1744" s="1156" t="s">
        <v>119</v>
      </c>
      <c r="F1744" s="710">
        <v>44822</v>
      </c>
      <c r="G1744" s="711">
        <v>0.75</v>
      </c>
      <c r="H1744" s="710">
        <v>44830</v>
      </c>
      <c r="I1744" s="711">
        <v>0.75</v>
      </c>
      <c r="J1744" s="728" t="s">
        <v>2776</v>
      </c>
      <c r="K1744" s="720"/>
      <c r="L1744" s="186">
        <v>6786285</v>
      </c>
      <c r="M1744" s="710">
        <v>28837</v>
      </c>
      <c r="N1744" s="734" t="s">
        <v>2347</v>
      </c>
      <c r="O1744" s="920">
        <v>42723</v>
      </c>
      <c r="P1744" s="892">
        <f>560+80</f>
        <v>640</v>
      </c>
      <c r="Q1744" s="908" t="s">
        <v>2779</v>
      </c>
      <c r="R1744" s="1073">
        <f>8*70</f>
        <v>560</v>
      </c>
      <c r="S1744" s="908"/>
      <c r="T1744" s="550" t="s">
        <v>2778</v>
      </c>
      <c r="V1744" s="527" t="s">
        <v>2777</v>
      </c>
      <c r="W1744" s="599"/>
      <c r="Y1744" s="531"/>
    </row>
    <row r="1745" spans="1:25" ht="45" customHeight="1" x14ac:dyDescent="0.25">
      <c r="A1745" s="186">
        <v>1277</v>
      </c>
      <c r="B1745" s="186"/>
      <c r="C1745" s="186" t="s">
        <v>2748</v>
      </c>
      <c r="D1745" s="186" t="s">
        <v>35</v>
      </c>
      <c r="E1745" s="1156" t="s">
        <v>119</v>
      </c>
      <c r="F1745" s="710">
        <v>44810</v>
      </c>
      <c r="G1745" s="711">
        <v>0.75</v>
      </c>
      <c r="H1745" s="710">
        <v>44822</v>
      </c>
      <c r="I1745" s="711">
        <v>0.75</v>
      </c>
      <c r="J1745" s="728" t="s">
        <v>2283</v>
      </c>
      <c r="K1745" s="720"/>
      <c r="L1745" s="186">
        <v>6786285</v>
      </c>
      <c r="M1745" s="710">
        <v>28837</v>
      </c>
      <c r="N1745" s="734" t="s">
        <v>2347</v>
      </c>
      <c r="O1745" s="920">
        <v>42723</v>
      </c>
      <c r="P1745" s="892">
        <v>960</v>
      </c>
      <c r="Q1745" s="908"/>
      <c r="R1745" s="1073">
        <v>960</v>
      </c>
      <c r="S1745" s="908"/>
      <c r="T1745" s="550" t="s">
        <v>2808</v>
      </c>
      <c r="V1745" s="527" t="s">
        <v>2807</v>
      </c>
      <c r="Y1745" s="531"/>
    </row>
    <row r="1746" spans="1:25" ht="23.25" hidden="1" customHeight="1" x14ac:dyDescent="0.25">
      <c r="A1746" s="809">
        <v>407</v>
      </c>
      <c r="B1746" s="809"/>
      <c r="C1746" s="809" t="s">
        <v>3679</v>
      </c>
      <c r="D1746" s="809" t="s">
        <v>35</v>
      </c>
      <c r="E1746" s="1159" t="s">
        <v>261</v>
      </c>
      <c r="F1746" s="810">
        <v>44495</v>
      </c>
      <c r="G1746" s="811">
        <v>0.375</v>
      </c>
      <c r="H1746" s="810">
        <v>44503</v>
      </c>
      <c r="I1746" s="811">
        <v>0.375</v>
      </c>
      <c r="J1746" s="730"/>
      <c r="K1746" s="769"/>
      <c r="L1746" s="809"/>
      <c r="N1746" s="940"/>
      <c r="O1746" s="938"/>
      <c r="P1746" s="1119"/>
      <c r="Q1746" s="1120"/>
      <c r="R1746" s="1121"/>
      <c r="S1746" s="1120"/>
      <c r="T1746" s="670"/>
      <c r="V1746" s="670"/>
    </row>
    <row r="1747" spans="1:25" ht="18.75" customHeight="1" x14ac:dyDescent="0.25">
      <c r="A1747" s="20">
        <v>3438</v>
      </c>
      <c r="B1747" s="20"/>
      <c r="C1747" s="18" t="s">
        <v>204</v>
      </c>
      <c r="D1747" s="20" t="s">
        <v>29</v>
      </c>
      <c r="E1747" s="1158" t="s">
        <v>205</v>
      </c>
      <c r="F1747" s="21">
        <v>45213</v>
      </c>
      <c r="G1747" s="729">
        <v>0.5</v>
      </c>
      <c r="H1747" s="21">
        <v>45217</v>
      </c>
      <c r="I1747" s="729">
        <v>0.41666666666666669</v>
      </c>
      <c r="J1747" s="737" t="s">
        <v>162</v>
      </c>
      <c r="K1747" s="19"/>
      <c r="L1747" s="721" t="s">
        <v>206</v>
      </c>
      <c r="M1747" s="21">
        <v>42916</v>
      </c>
      <c r="N1747" s="924" t="s">
        <v>207</v>
      </c>
      <c r="O1747" s="208">
        <v>42158</v>
      </c>
      <c r="P1747" s="892">
        <v>320</v>
      </c>
      <c r="Q1747" s="1071" t="s">
        <v>208</v>
      </c>
      <c r="R1747" s="1008"/>
      <c r="S1747" s="884"/>
      <c r="T1747" s="621" t="s">
        <v>4001</v>
      </c>
      <c r="V1747" s="587" t="s">
        <v>4713</v>
      </c>
    </row>
    <row r="1748" spans="1:25" ht="18.75" customHeight="1" x14ac:dyDescent="0.25">
      <c r="A1748" s="20">
        <v>3089</v>
      </c>
      <c r="B1748" s="20"/>
      <c r="C1748" s="18" t="s">
        <v>204</v>
      </c>
      <c r="D1748" s="20" t="s">
        <v>29</v>
      </c>
      <c r="E1748" s="1158" t="s">
        <v>205</v>
      </c>
      <c r="F1748" s="21">
        <v>45153</v>
      </c>
      <c r="G1748" s="729">
        <v>0.33333333333333331</v>
      </c>
      <c r="H1748" s="21">
        <v>45167</v>
      </c>
      <c r="I1748" s="729">
        <v>0.33333333333333331</v>
      </c>
      <c r="J1748" s="737" t="s">
        <v>78</v>
      </c>
      <c r="K1748" s="19"/>
      <c r="L1748" s="721" t="s">
        <v>206</v>
      </c>
      <c r="M1748" s="21">
        <v>42916</v>
      </c>
      <c r="N1748" s="924" t="s">
        <v>207</v>
      </c>
      <c r="O1748" s="208">
        <v>42158</v>
      </c>
      <c r="P1748" s="892" t="s">
        <v>209</v>
      </c>
      <c r="Q1748" s="1071" t="s">
        <v>208</v>
      </c>
      <c r="R1748" s="1008"/>
      <c r="S1748" s="884"/>
      <c r="T1748" s="621" t="s">
        <v>4001</v>
      </c>
      <c r="V1748" s="544"/>
    </row>
    <row r="1749" spans="1:25" ht="23.25" customHeight="1" x14ac:dyDescent="0.25">
      <c r="A1749" s="4">
        <v>1246</v>
      </c>
      <c r="B1749" s="18">
        <v>94966033</v>
      </c>
      <c r="C1749" s="18" t="s">
        <v>204</v>
      </c>
      <c r="D1749" s="18" t="s">
        <v>59</v>
      </c>
      <c r="E1749" s="1156" t="s">
        <v>243</v>
      </c>
      <c r="F1749" s="718">
        <v>44788</v>
      </c>
      <c r="G1749" s="719">
        <v>0.52083333333333337</v>
      </c>
      <c r="H1749" s="718">
        <v>44801</v>
      </c>
      <c r="I1749" s="719">
        <v>0.70833333333333337</v>
      </c>
      <c r="J1749" s="737" t="s">
        <v>2451</v>
      </c>
      <c r="K1749" s="720"/>
      <c r="L1749" s="18" t="s">
        <v>206</v>
      </c>
      <c r="M1749" s="718">
        <v>42916</v>
      </c>
      <c r="N1749" s="928" t="s">
        <v>207</v>
      </c>
      <c r="O1749" s="927">
        <v>42158</v>
      </c>
      <c r="P1749" s="892" t="s">
        <v>2970</v>
      </c>
      <c r="Q1749" s="906"/>
      <c r="R1749" s="1032"/>
      <c r="S1749" s="884"/>
      <c r="T1749" s="527" t="s">
        <v>2969</v>
      </c>
      <c r="U1749" s="545" t="s">
        <v>2971</v>
      </c>
      <c r="V1749" s="554"/>
      <c r="Y1749" s="531"/>
    </row>
    <row r="1750" spans="1:25" ht="18.75" customHeight="1" x14ac:dyDescent="0.25">
      <c r="A1750" s="812">
        <v>825</v>
      </c>
      <c r="B1750" s="809"/>
      <c r="C1750" s="809" t="s">
        <v>204</v>
      </c>
      <c r="D1750" s="809" t="s">
        <v>412</v>
      </c>
      <c r="E1750" s="1159" t="s">
        <v>243</v>
      </c>
      <c r="F1750" s="810">
        <v>44677</v>
      </c>
      <c r="G1750" s="811">
        <v>0.60416666666666663</v>
      </c>
      <c r="H1750" s="810">
        <v>44690</v>
      </c>
      <c r="I1750" s="811">
        <v>0.45833333333333331</v>
      </c>
      <c r="J1750" s="755" t="s">
        <v>3504</v>
      </c>
      <c r="K1750" s="769"/>
      <c r="L1750" s="809" t="s">
        <v>206</v>
      </c>
      <c r="M1750" s="810">
        <v>42916</v>
      </c>
      <c r="N1750" s="960" t="s">
        <v>207</v>
      </c>
      <c r="O1750" s="961">
        <v>42158</v>
      </c>
      <c r="P1750" s="1019">
        <f>80*14</f>
        <v>1120</v>
      </c>
      <c r="Q1750" s="1120"/>
      <c r="R1750" s="1121"/>
      <c r="S1750" s="1120"/>
      <c r="T1750" s="670"/>
      <c r="V1750" s="670"/>
      <c r="Y1750" s="531"/>
    </row>
    <row r="1751" spans="1:25" ht="39" customHeight="1" x14ac:dyDescent="0.25">
      <c r="A1751" s="4">
        <v>3195</v>
      </c>
      <c r="B1751" s="186"/>
      <c r="C1751" s="186" t="s">
        <v>3990</v>
      </c>
      <c r="D1751" s="186" t="s">
        <v>35</v>
      </c>
      <c r="E1751" s="1156" t="s">
        <v>178</v>
      </c>
      <c r="F1751" s="710">
        <v>45173</v>
      </c>
      <c r="G1751" s="711">
        <v>0.54166666666666663</v>
      </c>
      <c r="H1751" s="710">
        <v>45180</v>
      </c>
      <c r="I1751" s="711">
        <v>0.54166666666666663</v>
      </c>
      <c r="J1751" s="728" t="s">
        <v>85</v>
      </c>
      <c r="K1751" s="725">
        <v>28541</v>
      </c>
      <c r="L1751" s="929" t="s">
        <v>3991</v>
      </c>
      <c r="N1751" s="929" t="s">
        <v>2810</v>
      </c>
      <c r="O1751" s="932">
        <v>43385</v>
      </c>
      <c r="P1751" s="892" t="s">
        <v>2124</v>
      </c>
      <c r="Q1751" s="196"/>
      <c r="R1751" s="1002">
        <v>37236</v>
      </c>
      <c r="S1751" s="196"/>
      <c r="T1751" s="609"/>
      <c r="U1751" s="545" t="s">
        <v>1162</v>
      </c>
      <c r="Y1751" s="531"/>
    </row>
    <row r="1752" spans="1:25" s="546" customFormat="1" ht="31.5" customHeight="1" x14ac:dyDescent="0.25">
      <c r="A1752" s="186">
        <v>1285</v>
      </c>
      <c r="B1752" s="186">
        <v>25738516</v>
      </c>
      <c r="C1752" s="186" t="s">
        <v>2809</v>
      </c>
      <c r="D1752" s="186" t="s">
        <v>193</v>
      </c>
      <c r="E1752" s="1156" t="s">
        <v>161</v>
      </c>
      <c r="F1752" s="710">
        <v>44815</v>
      </c>
      <c r="G1752" s="711">
        <v>0.75</v>
      </c>
      <c r="H1752" s="710">
        <v>44822</v>
      </c>
      <c r="I1752" s="711">
        <v>0.75</v>
      </c>
      <c r="J1752" s="728">
        <v>7</v>
      </c>
      <c r="K1752" s="725">
        <v>28541</v>
      </c>
      <c r="L1752" s="936">
        <v>171269158639</v>
      </c>
      <c r="M1752" s="710"/>
      <c r="N1752" s="734" t="s">
        <v>2810</v>
      </c>
      <c r="O1752" s="920">
        <v>43385</v>
      </c>
      <c r="P1752" s="892" t="s">
        <v>2124</v>
      </c>
      <c r="Q1752" s="908"/>
      <c r="R1752" s="1073"/>
      <c r="S1752" s="908"/>
      <c r="T1752" s="550" t="s">
        <v>2695</v>
      </c>
      <c r="U1752" s="545" t="s">
        <v>2812</v>
      </c>
      <c r="V1752" s="527" t="s">
        <v>2811</v>
      </c>
      <c r="W1752" s="156"/>
    </row>
    <row r="1753" spans="1:25" ht="18.75" customHeight="1" x14ac:dyDescent="0.25">
      <c r="A1753" s="20">
        <v>3878</v>
      </c>
      <c r="B1753" s="3">
        <v>57133719</v>
      </c>
      <c r="C1753" s="3" t="s">
        <v>5325</v>
      </c>
      <c r="D1753" s="3" t="s">
        <v>193</v>
      </c>
      <c r="E1753" s="1159" t="s">
        <v>194</v>
      </c>
      <c r="F1753" s="714">
        <v>45323</v>
      </c>
      <c r="G1753" s="715">
        <v>0.44791666666666669</v>
      </c>
      <c r="H1753" s="714">
        <v>45328</v>
      </c>
      <c r="I1753" s="715">
        <v>0.44791666666666669</v>
      </c>
      <c r="J1753" s="755" t="s">
        <v>336</v>
      </c>
      <c r="K1753" s="19">
        <v>25870</v>
      </c>
      <c r="L1753" s="921" t="s">
        <v>5326</v>
      </c>
      <c r="N1753" s="923" t="s">
        <v>5327</v>
      </c>
      <c r="O1753" s="209">
        <v>45215</v>
      </c>
      <c r="P1753" s="889" t="s">
        <v>5328</v>
      </c>
      <c r="Q1753" s="907"/>
      <c r="R1753" s="1008"/>
      <c r="S1753" s="884"/>
      <c r="T1753" s="527"/>
      <c r="U1753" s="564" t="s">
        <v>975</v>
      </c>
      <c r="V1753" s="527"/>
      <c r="Y1753" s="531"/>
    </row>
    <row r="1754" spans="1:25" ht="23.25" customHeight="1" x14ac:dyDescent="0.25">
      <c r="A1754" s="186">
        <v>1303</v>
      </c>
      <c r="B1754" s="186"/>
      <c r="C1754" s="18" t="s">
        <v>2780</v>
      </c>
      <c r="D1754" s="18" t="s">
        <v>29</v>
      </c>
      <c r="E1754" s="1156" t="s">
        <v>30</v>
      </c>
      <c r="F1754" s="710">
        <v>44821</v>
      </c>
      <c r="G1754" s="719">
        <v>0.55902777777777779</v>
      </c>
      <c r="H1754" s="718">
        <v>44828</v>
      </c>
      <c r="I1754" s="719">
        <v>0.55902777777777779</v>
      </c>
      <c r="J1754" s="728" t="s">
        <v>1980</v>
      </c>
      <c r="K1754" s="710">
        <v>28492</v>
      </c>
      <c r="L1754" s="18">
        <v>6780169</v>
      </c>
      <c r="M1754" s="21"/>
      <c r="N1754" s="926" t="s">
        <v>2781</v>
      </c>
      <c r="O1754" s="927">
        <v>43362</v>
      </c>
      <c r="P1754" s="898"/>
      <c r="Q1754" s="1003"/>
      <c r="R1754" s="1004"/>
      <c r="S1754" s="1003"/>
      <c r="T1754" s="565"/>
      <c r="V1754" s="554"/>
      <c r="W1754" s="599"/>
      <c r="Y1754" s="531"/>
    </row>
    <row r="1755" spans="1:25" ht="31.5" customHeight="1" x14ac:dyDescent="0.25">
      <c r="A1755" s="1267">
        <v>6183</v>
      </c>
      <c r="B1755" s="186">
        <v>97732843</v>
      </c>
      <c r="C1755" s="186" t="s">
        <v>1145</v>
      </c>
      <c r="D1755" s="4" t="s">
        <v>4688</v>
      </c>
      <c r="E1755" s="1156" t="s">
        <v>4240</v>
      </c>
      <c r="F1755" s="725">
        <v>45457</v>
      </c>
      <c r="G1755" s="720">
        <v>0.64583333333333337</v>
      </c>
      <c r="H1755" s="725">
        <v>45470</v>
      </c>
      <c r="I1755" s="720">
        <v>0.70833333333333337</v>
      </c>
      <c r="J1755" s="713" t="s">
        <v>179</v>
      </c>
      <c r="K1755" s="710">
        <v>29305</v>
      </c>
      <c r="L1755" s="929" t="s">
        <v>1146</v>
      </c>
      <c r="M1755" s="21">
        <v>41897</v>
      </c>
      <c r="N1755" s="934" t="s">
        <v>1147</v>
      </c>
      <c r="O1755" s="920">
        <v>41663</v>
      </c>
      <c r="P1755" s="898"/>
      <c r="Q1755" s="1022"/>
      <c r="R1755" s="1023"/>
      <c r="S1755" s="1022"/>
      <c r="T1755" s="568"/>
      <c r="U1755" s="545" t="s">
        <v>1133</v>
      </c>
      <c r="V1755" s="544"/>
      <c r="Y1755" s="531"/>
    </row>
    <row r="1756" spans="1:25" ht="18.75" customHeight="1" x14ac:dyDescent="0.25">
      <c r="A1756" s="4">
        <v>2435</v>
      </c>
      <c r="B1756" s="186">
        <v>97732843</v>
      </c>
      <c r="C1756" s="186" t="s">
        <v>1145</v>
      </c>
      <c r="D1756" s="4" t="s">
        <v>29</v>
      </c>
      <c r="E1756" s="1156" t="s">
        <v>30</v>
      </c>
      <c r="F1756" s="725">
        <v>45052</v>
      </c>
      <c r="G1756" s="720">
        <v>0.77083333333333337</v>
      </c>
      <c r="H1756" s="725">
        <v>45077</v>
      </c>
      <c r="I1756" s="720">
        <v>0.77083333333333337</v>
      </c>
      <c r="J1756" s="713" t="s">
        <v>1129</v>
      </c>
      <c r="K1756" s="710">
        <v>29305</v>
      </c>
      <c r="L1756" s="929" t="s">
        <v>1146</v>
      </c>
      <c r="M1756" s="21">
        <v>41897</v>
      </c>
      <c r="N1756" s="934" t="s">
        <v>1147</v>
      </c>
      <c r="O1756" s="920">
        <v>41663</v>
      </c>
      <c r="P1756" s="898"/>
      <c r="Q1756" s="1022"/>
      <c r="R1756" s="1023"/>
      <c r="S1756" s="1022"/>
      <c r="T1756" s="568"/>
      <c r="U1756" s="545" t="s">
        <v>1133</v>
      </c>
      <c r="V1756" s="544"/>
      <c r="Y1756" s="531"/>
    </row>
    <row r="1757" spans="1:25" s="546" customFormat="1" ht="18.75" customHeight="1" x14ac:dyDescent="0.25">
      <c r="A1757" s="186">
        <v>1636</v>
      </c>
      <c r="B1757" s="186">
        <v>97732843</v>
      </c>
      <c r="C1757" s="186" t="s">
        <v>1145</v>
      </c>
      <c r="D1757" s="186" t="s">
        <v>235</v>
      </c>
      <c r="E1757" s="1156" t="s">
        <v>205</v>
      </c>
      <c r="F1757" s="710">
        <v>44911</v>
      </c>
      <c r="G1757" s="711">
        <v>0.75</v>
      </c>
      <c r="H1757" s="710">
        <v>44929</v>
      </c>
      <c r="I1757" s="711">
        <v>0.58333333333333337</v>
      </c>
      <c r="J1757" s="728" t="s">
        <v>2350</v>
      </c>
      <c r="K1757" s="710">
        <v>29305</v>
      </c>
      <c r="L1757" s="929" t="s">
        <v>1146</v>
      </c>
      <c r="M1757" s="21">
        <v>41897</v>
      </c>
      <c r="N1757" s="934" t="s">
        <v>1147</v>
      </c>
      <c r="O1757" s="920">
        <v>41663</v>
      </c>
      <c r="P1757" s="898"/>
      <c r="Q1757" s="1022"/>
      <c r="R1757" s="1023"/>
      <c r="S1757" s="1022"/>
      <c r="T1757" s="568"/>
      <c r="U1757" s="545" t="s">
        <v>1133</v>
      </c>
      <c r="V1757" s="544"/>
      <c r="W1757" s="156"/>
    </row>
    <row r="1758" spans="1:25" s="546" customFormat="1" ht="18.75" customHeight="1" x14ac:dyDescent="0.25">
      <c r="A1758" s="4">
        <v>1035</v>
      </c>
      <c r="B1758" s="799"/>
      <c r="C1758" s="799" t="s">
        <v>3353</v>
      </c>
      <c r="D1758" s="799" t="s">
        <v>94</v>
      </c>
      <c r="E1758" s="1156" t="s">
        <v>219</v>
      </c>
      <c r="F1758" s="807">
        <v>44721</v>
      </c>
      <c r="G1758" s="806">
        <v>0.8125</v>
      </c>
      <c r="H1758" s="807">
        <v>44728</v>
      </c>
      <c r="I1758" s="806">
        <v>0.8125</v>
      </c>
      <c r="J1758" s="728" t="s">
        <v>1980</v>
      </c>
      <c r="K1758" s="720"/>
      <c r="L1758" s="799">
        <v>6848317</v>
      </c>
      <c r="M1758" s="19"/>
      <c r="N1758" s="926" t="s">
        <v>3354</v>
      </c>
      <c r="O1758" s="927">
        <v>39749</v>
      </c>
      <c r="P1758" s="898"/>
      <c r="Q1758" s="1003"/>
      <c r="R1758" s="1004"/>
      <c r="S1758" s="1003"/>
      <c r="T1758" s="565"/>
      <c r="U1758" s="545"/>
      <c r="V1758" s="668"/>
      <c r="W1758" s="156"/>
    </row>
    <row r="1759" spans="1:25" s="546" customFormat="1" ht="18.75" customHeight="1" x14ac:dyDescent="0.25">
      <c r="A1759" s="186">
        <v>5764</v>
      </c>
      <c r="B1759" s="186"/>
      <c r="C1759" s="186" t="s">
        <v>7551</v>
      </c>
      <c r="D1759" s="186" t="s">
        <v>292</v>
      </c>
      <c r="E1759" s="1156" t="s">
        <v>7431</v>
      </c>
      <c r="F1759" s="710">
        <v>45620</v>
      </c>
      <c r="G1759" s="711">
        <v>0.60416666666666663</v>
      </c>
      <c r="H1759" s="710">
        <v>45624</v>
      </c>
      <c r="I1759" s="711">
        <v>0.53125</v>
      </c>
      <c r="J1759" s="728" t="s">
        <v>642</v>
      </c>
      <c r="K1759" s="710">
        <v>24959</v>
      </c>
      <c r="L1759" s="734" t="s">
        <v>7552</v>
      </c>
      <c r="M1759" s="21">
        <v>43594</v>
      </c>
      <c r="N1759" s="734" t="s">
        <v>7553</v>
      </c>
      <c r="O1759" s="920">
        <v>33136</v>
      </c>
      <c r="P1759" s="912" t="s">
        <v>4813</v>
      </c>
      <c r="Q1759" s="196"/>
      <c r="R1759" s="1002"/>
      <c r="S1759" s="196"/>
      <c r="T1759" s="580"/>
      <c r="U1759" s="545" t="s">
        <v>8118</v>
      </c>
      <c r="V1759" s="544"/>
      <c r="W1759" s="156"/>
    </row>
    <row r="1760" spans="1:25" s="546" customFormat="1" ht="18.75" customHeight="1" x14ac:dyDescent="0.25">
      <c r="A1760" s="1266">
        <v>5566</v>
      </c>
      <c r="B1760" s="735">
        <v>98812216</v>
      </c>
      <c r="C1760" s="735" t="s">
        <v>7551</v>
      </c>
      <c r="D1760" s="4" t="s">
        <v>35</v>
      </c>
      <c r="E1760" s="1156" t="s">
        <v>171</v>
      </c>
      <c r="F1760" s="725">
        <v>45591</v>
      </c>
      <c r="G1760" s="720">
        <v>0.52083333333333337</v>
      </c>
      <c r="H1760" s="710">
        <v>45603</v>
      </c>
      <c r="I1760" s="720">
        <v>0.55555555555555558</v>
      </c>
      <c r="J1760" s="728" t="s">
        <v>7635</v>
      </c>
      <c r="K1760" s="741">
        <v>24959</v>
      </c>
      <c r="L1760" s="775" t="s">
        <v>7552</v>
      </c>
      <c r="M1760" s="741">
        <v>43594</v>
      </c>
      <c r="N1760" s="775" t="s">
        <v>7553</v>
      </c>
      <c r="O1760" s="930">
        <v>33136</v>
      </c>
      <c r="P1760" s="902" t="s">
        <v>7759</v>
      </c>
      <c r="Q1760" s="905"/>
      <c r="R1760" s="1037"/>
      <c r="S1760" s="881"/>
      <c r="T1760" s="575"/>
      <c r="U1760" s="593" t="s">
        <v>7554</v>
      </c>
      <c r="V1760" s="580"/>
      <c r="W1760" s="594"/>
    </row>
    <row r="1761" spans="1:25" ht="30" hidden="1" customHeight="1" x14ac:dyDescent="0.25">
      <c r="A1761" s="186"/>
      <c r="B1761" s="186"/>
      <c r="C1761" s="186" t="s">
        <v>7551</v>
      </c>
      <c r="D1761" s="186" t="s">
        <v>292</v>
      </c>
      <c r="E1761" s="1159" t="s">
        <v>6936</v>
      </c>
      <c r="F1761" s="714"/>
      <c r="G1761" s="719"/>
      <c r="H1761" s="710"/>
      <c r="I1761" s="711"/>
      <c r="J1761" s="712"/>
      <c r="K1761" s="710"/>
      <c r="L1761" s="734"/>
      <c r="M1761" s="710"/>
      <c r="N1761" s="734"/>
      <c r="O1761" s="920"/>
      <c r="P1761" s="1007"/>
      <c r="Q1761" s="884"/>
      <c r="R1761" s="1014"/>
      <c r="S1761" s="884"/>
      <c r="T1761" s="524"/>
      <c r="U1761" s="528"/>
      <c r="V1761" s="527"/>
      <c r="W1761" s="529"/>
      <c r="Y1761" s="546"/>
    </row>
    <row r="1762" spans="1:25" ht="18.75" hidden="1" customHeight="1" x14ac:dyDescent="0.25">
      <c r="A1762" s="186"/>
      <c r="B1762" s="186"/>
      <c r="C1762" s="186" t="s">
        <v>8034</v>
      </c>
      <c r="D1762" s="186" t="s">
        <v>292</v>
      </c>
      <c r="E1762" s="1159" t="s">
        <v>6936</v>
      </c>
      <c r="F1762" s="714">
        <v>45610</v>
      </c>
      <c r="G1762" s="719">
        <v>0.52083333333333337</v>
      </c>
      <c r="H1762" s="710">
        <v>45615</v>
      </c>
      <c r="I1762" s="711">
        <v>0.60069444444444442</v>
      </c>
      <c r="J1762" s="728" t="s">
        <v>336</v>
      </c>
      <c r="K1762" s="710"/>
      <c r="L1762" s="734"/>
      <c r="M1762" s="710"/>
      <c r="N1762" s="734"/>
      <c r="O1762" s="920"/>
      <c r="P1762" s="892" t="s">
        <v>8035</v>
      </c>
      <c r="Q1762" s="884"/>
      <c r="R1762" s="1014"/>
      <c r="S1762" s="884"/>
      <c r="T1762" s="524"/>
      <c r="U1762" s="528"/>
      <c r="V1762" s="527"/>
      <c r="W1762" s="529"/>
    </row>
    <row r="1763" spans="1:25" ht="18.75" customHeight="1" x14ac:dyDescent="0.25">
      <c r="A1763" s="186">
        <v>4752</v>
      </c>
      <c r="B1763" s="734" t="s">
        <v>6169</v>
      </c>
      <c r="C1763" s="186" t="s">
        <v>6170</v>
      </c>
      <c r="D1763" s="186" t="s">
        <v>83</v>
      </c>
      <c r="E1763" s="1156" t="s">
        <v>3852</v>
      </c>
      <c r="F1763" s="710">
        <v>45409</v>
      </c>
      <c r="G1763" s="711">
        <v>0.56944444444444442</v>
      </c>
      <c r="H1763" s="710">
        <v>45410</v>
      </c>
      <c r="I1763" s="711">
        <v>0.875</v>
      </c>
      <c r="J1763" s="728" t="s">
        <v>330</v>
      </c>
      <c r="K1763" s="710">
        <v>26831</v>
      </c>
      <c r="L1763" s="734" t="s">
        <v>6171</v>
      </c>
      <c r="M1763" s="21">
        <v>39592</v>
      </c>
      <c r="N1763" s="734" t="s">
        <v>6172</v>
      </c>
      <c r="O1763" s="920">
        <v>39776</v>
      </c>
      <c r="P1763" s="892" t="s">
        <v>5309</v>
      </c>
      <c r="Q1763" s="196"/>
      <c r="R1763" s="1002"/>
      <c r="S1763" s="196"/>
      <c r="T1763" s="533"/>
      <c r="U1763" s="545" t="s">
        <v>6173</v>
      </c>
      <c r="V1763" s="544"/>
      <c r="Y1763" s="531"/>
    </row>
    <row r="1764" spans="1:25" ht="30" customHeight="1" x14ac:dyDescent="0.25">
      <c r="A1764" s="186">
        <v>5779</v>
      </c>
      <c r="B1764" s="186"/>
      <c r="C1764" s="20" t="s">
        <v>8272</v>
      </c>
      <c r="D1764" s="186" t="s">
        <v>292</v>
      </c>
      <c r="E1764" s="1156" t="s">
        <v>6581</v>
      </c>
      <c r="F1764" s="710">
        <v>45626</v>
      </c>
      <c r="G1764" s="711">
        <v>0.54166666666666663</v>
      </c>
      <c r="H1764" s="710">
        <v>45637</v>
      </c>
      <c r="I1764" s="711">
        <v>0.625</v>
      </c>
      <c r="J1764" s="728" t="s">
        <v>430</v>
      </c>
      <c r="K1764" s="725">
        <v>32537</v>
      </c>
      <c r="L1764" s="929" t="s">
        <v>8273</v>
      </c>
      <c r="M1764" s="725">
        <v>44439</v>
      </c>
      <c r="N1764" s="929" t="s">
        <v>8274</v>
      </c>
      <c r="O1764" s="932">
        <v>45131</v>
      </c>
      <c r="P1764" s="1395" t="s">
        <v>5059</v>
      </c>
      <c r="Q1764" s="1021">
        <v>150</v>
      </c>
      <c r="R1764" s="1011"/>
      <c r="S1764" s="884" t="s">
        <v>859</v>
      </c>
      <c r="T1764" s="527" t="s">
        <v>8275</v>
      </c>
      <c r="U1764" s="545" t="s">
        <v>8276</v>
      </c>
      <c r="V1764" s="550"/>
      <c r="Y1764" s="531"/>
    </row>
    <row r="1765" spans="1:25" ht="18.75" hidden="1" customHeight="1" x14ac:dyDescent="0.25">
      <c r="A1765" s="809">
        <v>1</v>
      </c>
      <c r="B1765" s="809"/>
      <c r="C1765" s="809" t="s">
        <v>3768</v>
      </c>
      <c r="D1765" s="809" t="s">
        <v>22</v>
      </c>
      <c r="E1765" s="1159" t="s">
        <v>194</v>
      </c>
      <c r="F1765" s="810">
        <v>44372</v>
      </c>
      <c r="G1765" s="811">
        <v>0.625</v>
      </c>
      <c r="H1765" s="810">
        <v>44373</v>
      </c>
      <c r="I1765" s="811">
        <v>0.625</v>
      </c>
      <c r="J1765" s="755">
        <v>1</v>
      </c>
      <c r="K1765" s="769"/>
      <c r="L1765" s="809"/>
      <c r="N1765" s="940"/>
      <c r="O1765" s="938"/>
      <c r="P1765" s="1119"/>
      <c r="Q1765" s="1120"/>
      <c r="R1765" s="1121"/>
      <c r="S1765" s="1120"/>
      <c r="T1765" s="670"/>
      <c r="V1765" s="670"/>
      <c r="Y1765" s="531"/>
    </row>
    <row r="1766" spans="1:25" ht="18.75" customHeight="1" x14ac:dyDescent="0.25">
      <c r="A1766" s="4">
        <v>1885</v>
      </c>
      <c r="B1766" s="4"/>
      <c r="C1766" s="4" t="s">
        <v>2023</v>
      </c>
      <c r="D1766" s="4" t="s">
        <v>29</v>
      </c>
      <c r="E1766" s="1156" t="s">
        <v>205</v>
      </c>
      <c r="F1766" s="710">
        <v>44971</v>
      </c>
      <c r="G1766" s="711">
        <v>0.44444444444444442</v>
      </c>
      <c r="H1766" s="710">
        <v>44980</v>
      </c>
      <c r="I1766" s="711">
        <v>0.4375</v>
      </c>
      <c r="J1766" s="728" t="s">
        <v>2015</v>
      </c>
      <c r="K1766" s="725">
        <v>32811</v>
      </c>
      <c r="L1766" s="929" t="s">
        <v>2024</v>
      </c>
      <c r="M1766" s="19">
        <v>43875</v>
      </c>
      <c r="N1766" s="929" t="s">
        <v>2025</v>
      </c>
      <c r="O1766" s="932">
        <v>39743</v>
      </c>
      <c r="P1766" s="892" t="s">
        <v>2026</v>
      </c>
      <c r="Q1766" s="908"/>
      <c r="R1766" s="1073"/>
      <c r="S1766" s="908">
        <v>73722</v>
      </c>
      <c r="T1766" s="550"/>
      <c r="U1766" s="545" t="s">
        <v>2018</v>
      </c>
      <c r="V1766" s="550"/>
      <c r="Y1766" s="531"/>
    </row>
    <row r="1767" spans="1:25" ht="18.75" customHeight="1" x14ac:dyDescent="0.25">
      <c r="A1767" s="4">
        <v>1763</v>
      </c>
      <c r="B1767" s="4"/>
      <c r="C1767" s="4" t="s">
        <v>2023</v>
      </c>
      <c r="D1767" s="4" t="s">
        <v>764</v>
      </c>
      <c r="E1767" s="1156" t="s">
        <v>131</v>
      </c>
      <c r="F1767" s="725">
        <v>44946</v>
      </c>
      <c r="G1767" s="720">
        <v>0.64930555555555558</v>
      </c>
      <c r="H1767" s="725">
        <v>44949</v>
      </c>
      <c r="I1767" s="720">
        <v>0.64930555555555558</v>
      </c>
      <c r="J1767" s="728" t="s">
        <v>1902</v>
      </c>
      <c r="K1767" s="725">
        <v>32811</v>
      </c>
      <c r="L1767" s="929">
        <v>6887699</v>
      </c>
      <c r="M1767" s="19">
        <v>43875</v>
      </c>
      <c r="N1767" s="931" t="s">
        <v>2025</v>
      </c>
      <c r="O1767" s="932">
        <v>39743</v>
      </c>
      <c r="P1767" s="892">
        <v>210</v>
      </c>
      <c r="Y1767" s="531"/>
    </row>
    <row r="1768" spans="1:25" s="546" customFormat="1" ht="18.75" customHeight="1" x14ac:dyDescent="0.25">
      <c r="A1768" s="4">
        <v>1733</v>
      </c>
      <c r="B1768" s="4"/>
      <c r="C1768" s="4" t="s">
        <v>2023</v>
      </c>
      <c r="D1768" s="4" t="s">
        <v>94</v>
      </c>
      <c r="E1768" s="1156" t="s">
        <v>243</v>
      </c>
      <c r="F1768" s="725">
        <v>44937</v>
      </c>
      <c r="G1768" s="720">
        <v>0.66666666666666663</v>
      </c>
      <c r="H1768" s="725">
        <v>44939</v>
      </c>
      <c r="I1768" s="720">
        <v>0.66666666666666663</v>
      </c>
      <c r="J1768" s="728" t="s">
        <v>1825</v>
      </c>
      <c r="K1768" s="725">
        <v>32811</v>
      </c>
      <c r="L1768" s="929">
        <v>6887699</v>
      </c>
      <c r="M1768" s="19">
        <v>43875</v>
      </c>
      <c r="N1768" s="931" t="s">
        <v>2025</v>
      </c>
      <c r="O1768" s="932">
        <v>39743</v>
      </c>
      <c r="P1768" s="892" t="s">
        <v>2277</v>
      </c>
      <c r="Q1768" s="194"/>
      <c r="R1768" s="1033"/>
      <c r="S1768" s="194"/>
      <c r="T1768" s="563"/>
      <c r="U1768" s="545"/>
      <c r="V1768" s="555"/>
      <c r="W1768" s="156"/>
    </row>
    <row r="1769" spans="1:25" ht="18.75" customHeight="1" x14ac:dyDescent="0.25">
      <c r="A1769" s="186">
        <v>1419</v>
      </c>
      <c r="B1769" s="186"/>
      <c r="C1769" s="4" t="s">
        <v>2023</v>
      </c>
      <c r="D1769" s="186" t="s">
        <v>29</v>
      </c>
      <c r="E1769" s="1156" t="s">
        <v>30</v>
      </c>
      <c r="F1769" s="710" t="s">
        <v>2657</v>
      </c>
      <c r="G1769" s="711">
        <v>0.47638888888888892</v>
      </c>
      <c r="H1769" s="710">
        <v>44862</v>
      </c>
      <c r="I1769" s="711">
        <v>0.72222222222222221</v>
      </c>
      <c r="J1769" s="728" t="s">
        <v>1825</v>
      </c>
      <c r="K1769" s="710">
        <v>32811</v>
      </c>
      <c r="L1769" s="18">
        <v>6887699</v>
      </c>
      <c r="M1769" s="21">
        <v>43875</v>
      </c>
      <c r="N1769" s="926" t="s">
        <v>2025</v>
      </c>
      <c r="O1769" s="927">
        <v>39743</v>
      </c>
      <c r="P1769" s="1026"/>
      <c r="Q1769" s="1022"/>
      <c r="R1769" s="1023"/>
      <c r="S1769" s="1003"/>
      <c r="T1769" s="565"/>
      <c r="V1769" s="554"/>
      <c r="W1769" s="599"/>
      <c r="Y1769" s="531"/>
    </row>
    <row r="1770" spans="1:25" ht="18.75" customHeight="1" x14ac:dyDescent="0.25">
      <c r="A1770" s="186">
        <v>1373</v>
      </c>
      <c r="B1770" s="186"/>
      <c r="C1770" s="4" t="s">
        <v>2023</v>
      </c>
      <c r="D1770" s="186" t="s">
        <v>35</v>
      </c>
      <c r="E1770" s="1156" t="s">
        <v>313</v>
      </c>
      <c r="F1770" s="710">
        <v>44847</v>
      </c>
      <c r="G1770" s="711">
        <v>0.58333333333333337</v>
      </c>
      <c r="H1770" s="710">
        <v>44857</v>
      </c>
      <c r="I1770" s="711">
        <v>0.75</v>
      </c>
      <c r="J1770" s="728" t="s">
        <v>2058</v>
      </c>
      <c r="K1770" s="710">
        <v>32811</v>
      </c>
      <c r="L1770" s="936">
        <v>6887699</v>
      </c>
      <c r="M1770" s="710">
        <v>43875</v>
      </c>
      <c r="N1770" s="734" t="s">
        <v>2025</v>
      </c>
      <c r="O1770" s="920">
        <v>39743</v>
      </c>
      <c r="P1770" s="892">
        <v>600</v>
      </c>
      <c r="Q1770" s="884"/>
      <c r="R1770" s="1008"/>
      <c r="S1770" s="884"/>
      <c r="T1770" s="527"/>
      <c r="V1770" s="527"/>
      <c r="W1770" s="599"/>
      <c r="Y1770" s="531"/>
    </row>
    <row r="1771" spans="1:25" ht="18.75" customHeight="1" x14ac:dyDescent="0.25">
      <c r="A1771" s="20">
        <v>4753</v>
      </c>
      <c r="B1771" s="3">
        <v>95814366</v>
      </c>
      <c r="C1771" s="3" t="s">
        <v>6016</v>
      </c>
      <c r="D1771" s="3" t="s">
        <v>94</v>
      </c>
      <c r="E1771" s="1159" t="s">
        <v>95</v>
      </c>
      <c r="F1771" s="714">
        <v>45411</v>
      </c>
      <c r="G1771" s="715">
        <v>0.76388888888888884</v>
      </c>
      <c r="H1771" s="714">
        <v>45422</v>
      </c>
      <c r="I1771" s="715">
        <v>0.33333333333333331</v>
      </c>
      <c r="J1771" s="755" t="s">
        <v>6190</v>
      </c>
      <c r="K1771" s="21">
        <v>24180</v>
      </c>
      <c r="L1771" s="721" t="s">
        <v>1440</v>
      </c>
      <c r="M1771" s="21">
        <v>38195</v>
      </c>
      <c r="N1771" s="925" t="s">
        <v>1441</v>
      </c>
      <c r="O1771" s="208">
        <v>43262</v>
      </c>
      <c r="P1771" s="889" t="s">
        <v>6189</v>
      </c>
      <c r="Q1771" s="907"/>
      <c r="R1771" s="1011"/>
      <c r="S1771" s="884"/>
      <c r="T1771" s="527"/>
      <c r="U1771" s="539" t="s">
        <v>6193</v>
      </c>
      <c r="V1771" s="527" t="s">
        <v>6194</v>
      </c>
      <c r="W1771" s="128"/>
      <c r="Y1771" s="531"/>
    </row>
    <row r="1772" spans="1:25" ht="18.75" customHeight="1" x14ac:dyDescent="0.25">
      <c r="A1772" s="20">
        <v>4610</v>
      </c>
      <c r="B1772" s="3"/>
      <c r="C1772" s="3" t="s">
        <v>6016</v>
      </c>
      <c r="D1772" s="3" t="s">
        <v>94</v>
      </c>
      <c r="E1772" s="1159" t="s">
        <v>1053</v>
      </c>
      <c r="F1772" s="714">
        <v>45396</v>
      </c>
      <c r="G1772" s="715">
        <v>0.58333333333333337</v>
      </c>
      <c r="H1772" s="714">
        <v>45411</v>
      </c>
      <c r="I1772" s="715">
        <v>0.76388888888888884</v>
      </c>
      <c r="J1772" s="755" t="s">
        <v>6191</v>
      </c>
      <c r="K1772" s="21">
        <v>24180</v>
      </c>
      <c r="L1772" s="721" t="s">
        <v>1440</v>
      </c>
      <c r="M1772" s="21">
        <v>38195</v>
      </c>
      <c r="N1772" s="925" t="s">
        <v>1441</v>
      </c>
      <c r="O1772" s="208">
        <v>43262</v>
      </c>
      <c r="P1772" s="889" t="s">
        <v>4914</v>
      </c>
      <c r="Q1772" s="907"/>
      <c r="R1772" s="1008"/>
      <c r="S1772" s="884"/>
      <c r="T1772" s="527"/>
      <c r="U1772" s="539"/>
      <c r="V1772" s="527" t="s">
        <v>6192</v>
      </c>
      <c r="W1772" s="128"/>
    </row>
    <row r="1773" spans="1:25" ht="24" customHeight="1" x14ac:dyDescent="0.25">
      <c r="A1773" s="20">
        <v>4747</v>
      </c>
      <c r="B1773" s="3"/>
      <c r="C1773" s="3" t="s">
        <v>6198</v>
      </c>
      <c r="D1773" s="3" t="s">
        <v>6199</v>
      </c>
      <c r="E1773" s="1159" t="s">
        <v>3852</v>
      </c>
      <c r="F1773" s="714">
        <v>45410</v>
      </c>
      <c r="G1773" s="715">
        <v>0.91666666666666663</v>
      </c>
      <c r="H1773" s="714">
        <v>45413</v>
      </c>
      <c r="I1773" s="715">
        <v>0.58333333333333337</v>
      </c>
      <c r="J1773" s="755" t="s">
        <v>449</v>
      </c>
      <c r="K1773" s="21">
        <v>24655</v>
      </c>
      <c r="L1773" s="939" t="s">
        <v>4288</v>
      </c>
      <c r="M1773" s="714">
        <v>42763</v>
      </c>
      <c r="N1773" s="940" t="s">
        <v>4289</v>
      </c>
      <c r="O1773" s="938">
        <v>43857</v>
      </c>
      <c r="P1773" s="1065"/>
      <c r="Q1773" s="1058"/>
      <c r="R1773" s="1063"/>
      <c r="S1773" s="1058">
        <v>25618</v>
      </c>
      <c r="T1773" s="627"/>
      <c r="U1773" s="551" t="s">
        <v>6200</v>
      </c>
      <c r="V1773" s="627"/>
      <c r="W1773" s="128"/>
      <c r="Y1773" s="531"/>
    </row>
    <row r="1774" spans="1:25" ht="18.75" customHeight="1" x14ac:dyDescent="0.25">
      <c r="A1774" s="186">
        <v>3636</v>
      </c>
      <c r="B1774" s="186"/>
      <c r="C1774" s="186" t="s">
        <v>4433</v>
      </c>
      <c r="D1774" s="186" t="s">
        <v>657</v>
      </c>
      <c r="E1774" s="1156" t="s">
        <v>521</v>
      </c>
      <c r="F1774" s="710">
        <v>45236</v>
      </c>
      <c r="G1774" s="711">
        <v>0.5</v>
      </c>
      <c r="H1774" s="710">
        <v>45237</v>
      </c>
      <c r="I1774" s="711">
        <v>0.5</v>
      </c>
      <c r="J1774" s="728" t="s">
        <v>4603</v>
      </c>
      <c r="K1774" s="710">
        <v>27606</v>
      </c>
      <c r="L1774" s="734" t="s">
        <v>4434</v>
      </c>
      <c r="M1774" s="21">
        <v>41873</v>
      </c>
      <c r="N1774" s="734" t="s">
        <v>4435</v>
      </c>
      <c r="O1774" s="920">
        <v>44356</v>
      </c>
      <c r="P1774" s="892" t="s">
        <v>4604</v>
      </c>
      <c r="Q1774" s="196"/>
      <c r="R1774" s="1002"/>
      <c r="S1774" s="196"/>
      <c r="T1774" s="579"/>
      <c r="U1774" s="545" t="s">
        <v>214</v>
      </c>
      <c r="V1774" s="544"/>
    </row>
    <row r="1775" spans="1:25" ht="18.75" customHeight="1" x14ac:dyDescent="0.25">
      <c r="A1775" s="186">
        <v>3528</v>
      </c>
      <c r="B1775" s="186"/>
      <c r="C1775" s="186" t="s">
        <v>4433</v>
      </c>
      <c r="D1775" s="186" t="s">
        <v>657</v>
      </c>
      <c r="E1775" s="1156" t="s">
        <v>521</v>
      </c>
      <c r="F1775" s="710">
        <v>45218</v>
      </c>
      <c r="G1775" s="711">
        <v>0.5</v>
      </c>
      <c r="H1775" s="710">
        <v>45236</v>
      </c>
      <c r="I1775" s="711">
        <v>0.5</v>
      </c>
      <c r="J1775" s="728" t="s">
        <v>4501</v>
      </c>
      <c r="K1775" s="710">
        <v>27606</v>
      </c>
      <c r="L1775" s="734" t="s">
        <v>4434</v>
      </c>
      <c r="M1775" s="21">
        <v>41873</v>
      </c>
      <c r="N1775" s="734" t="s">
        <v>4435</v>
      </c>
      <c r="O1775" s="920">
        <v>44356</v>
      </c>
      <c r="P1775" s="892">
        <v>1000</v>
      </c>
      <c r="Q1775" s="196"/>
      <c r="R1775" s="1002"/>
      <c r="S1775" s="196"/>
      <c r="T1775" s="579"/>
      <c r="U1775" s="545" t="s">
        <v>214</v>
      </c>
      <c r="V1775" s="544"/>
      <c r="Y1775" s="531"/>
    </row>
    <row r="1776" spans="1:25" ht="18.75" customHeight="1" x14ac:dyDescent="0.25">
      <c r="A1776" s="20">
        <v>3065</v>
      </c>
      <c r="B1776" s="20"/>
      <c r="C1776" s="20" t="s">
        <v>416</v>
      </c>
      <c r="D1776" s="20" t="s">
        <v>412</v>
      </c>
      <c r="E1776" s="1156" t="s">
        <v>184</v>
      </c>
      <c r="F1776" s="21">
        <v>45125</v>
      </c>
      <c r="G1776" s="729">
        <v>0.94791666666666663</v>
      </c>
      <c r="H1776" s="710">
        <v>45149</v>
      </c>
      <c r="I1776" s="711">
        <v>0.875</v>
      </c>
      <c r="J1776" s="730" t="s">
        <v>413</v>
      </c>
      <c r="K1776" s="19">
        <v>36397</v>
      </c>
      <c r="L1776" s="921" t="s">
        <v>417</v>
      </c>
      <c r="M1776" s="19">
        <v>44770</v>
      </c>
      <c r="N1776" s="935" t="s">
        <v>418</v>
      </c>
      <c r="O1776" s="209">
        <v>43542</v>
      </c>
      <c r="P1776" s="892" t="s">
        <v>419</v>
      </c>
      <c r="Q1776" s="1055">
        <v>100</v>
      </c>
      <c r="R1776" s="1073"/>
      <c r="S1776" s="908"/>
      <c r="T1776" s="550"/>
      <c r="U1776" s="564" t="s">
        <v>420</v>
      </c>
      <c r="V1776" s="550"/>
      <c r="Y1776" s="531"/>
    </row>
    <row r="1777" spans="1:25" ht="56.25" customHeight="1" x14ac:dyDescent="0.25">
      <c r="A1777" s="20">
        <v>2970</v>
      </c>
      <c r="B1777" s="20"/>
      <c r="C1777" s="20" t="s">
        <v>416</v>
      </c>
      <c r="D1777" s="20" t="s">
        <v>412</v>
      </c>
      <c r="E1777" s="1156" t="s">
        <v>184</v>
      </c>
      <c r="F1777" s="21">
        <v>45125</v>
      </c>
      <c r="G1777" s="729">
        <v>0.375</v>
      </c>
      <c r="H1777" s="710">
        <v>45130</v>
      </c>
      <c r="I1777" s="711">
        <v>0.94791666666666663</v>
      </c>
      <c r="J1777" s="730" t="s">
        <v>336</v>
      </c>
      <c r="K1777" s="19">
        <v>36397</v>
      </c>
      <c r="L1777" s="921" t="s">
        <v>417</v>
      </c>
      <c r="M1777" s="19">
        <v>44770</v>
      </c>
      <c r="N1777" s="935" t="s">
        <v>418</v>
      </c>
      <c r="O1777" s="209">
        <v>43542</v>
      </c>
      <c r="P1777" s="892">
        <v>2000</v>
      </c>
      <c r="Q1777" s="908"/>
      <c r="R1777" s="1073"/>
      <c r="S1777" s="908"/>
      <c r="T1777" s="550"/>
      <c r="U1777" s="564" t="s">
        <v>420</v>
      </c>
      <c r="V1777" s="550" t="s">
        <v>601</v>
      </c>
    </row>
    <row r="1778" spans="1:25" ht="26.25" customHeight="1" x14ac:dyDescent="0.25">
      <c r="A1778" s="186">
        <v>5801</v>
      </c>
      <c r="B1778" s="186"/>
      <c r="C1778" s="186" t="s">
        <v>8292</v>
      </c>
      <c r="D1778" s="186" t="s">
        <v>22</v>
      </c>
      <c r="E1778" s="1159" t="s">
        <v>364</v>
      </c>
      <c r="F1778" s="714">
        <v>45628</v>
      </c>
      <c r="G1778" s="719">
        <v>0.5</v>
      </c>
      <c r="H1778" s="710">
        <v>45634</v>
      </c>
      <c r="I1778" s="711" t="s">
        <v>8337</v>
      </c>
      <c r="J1778" s="728" t="s">
        <v>864</v>
      </c>
      <c r="K1778" s="710">
        <v>30736</v>
      </c>
      <c r="L1778" s="734" t="s">
        <v>8293</v>
      </c>
      <c r="M1778" s="710">
        <v>44833</v>
      </c>
      <c r="N1778" s="734" t="s">
        <v>8294</v>
      </c>
      <c r="O1778" s="920">
        <v>42578</v>
      </c>
      <c r="P1778" s="892" t="s">
        <v>5378</v>
      </c>
      <c r="Q1778" s="199"/>
      <c r="R1778" s="1001"/>
      <c r="S1778" s="884"/>
      <c r="T1778" s="524"/>
      <c r="U1778" s="528" t="s">
        <v>8295</v>
      </c>
      <c r="V1778" s="527"/>
      <c r="W1778" s="529"/>
      <c r="Y1778" s="531"/>
    </row>
    <row r="1779" spans="1:25" ht="18.75" customHeight="1" x14ac:dyDescent="0.25">
      <c r="A1779" s="1267">
        <v>4878</v>
      </c>
      <c r="B1779" s="186"/>
      <c r="C1779" s="186" t="s">
        <v>7029</v>
      </c>
      <c r="D1779" s="186" t="s">
        <v>35</v>
      </c>
      <c r="E1779" s="1156" t="s">
        <v>119</v>
      </c>
      <c r="F1779" s="710">
        <v>45486</v>
      </c>
      <c r="G1779" s="711">
        <v>0.60069444444444442</v>
      </c>
      <c r="H1779" s="710">
        <v>45500</v>
      </c>
      <c r="I1779" s="711">
        <v>0.60069444444444442</v>
      </c>
      <c r="J1779" s="728" t="s">
        <v>78</v>
      </c>
      <c r="K1779" s="710">
        <v>30322</v>
      </c>
      <c r="L1779" s="929" t="s">
        <v>7030</v>
      </c>
      <c r="M1779" s="21">
        <v>42098</v>
      </c>
      <c r="N1779" s="926" t="s">
        <v>7031</v>
      </c>
      <c r="O1779" s="927">
        <v>42627</v>
      </c>
      <c r="P1779" s="892" t="s">
        <v>6324</v>
      </c>
      <c r="Q1779" s="884"/>
      <c r="R1779" s="1011"/>
      <c r="S1779" s="884" t="s">
        <v>724</v>
      </c>
      <c r="T1779" s="527"/>
      <c r="U1779" s="545" t="s">
        <v>5297</v>
      </c>
      <c r="V1779" s="550"/>
      <c r="Y1779" s="531"/>
    </row>
    <row r="1780" spans="1:25" ht="18.75" hidden="1" customHeight="1" x14ac:dyDescent="0.25">
      <c r="A1780" s="1">
        <v>127</v>
      </c>
      <c r="B1780" s="1">
        <v>23222675</v>
      </c>
      <c r="C1780" s="1" t="s">
        <v>3758</v>
      </c>
      <c r="D1780" s="1" t="s">
        <v>22</v>
      </c>
      <c r="E1780" s="1158" t="s">
        <v>3687</v>
      </c>
      <c r="F1780" s="19">
        <v>44404</v>
      </c>
      <c r="G1780" s="796">
        <v>0.60416666666666663</v>
      </c>
      <c r="H1780" s="19">
        <v>44414</v>
      </c>
      <c r="I1780" s="796">
        <v>0.60416666666666663</v>
      </c>
      <c r="J1780" s="730">
        <v>10</v>
      </c>
      <c r="K1780" s="796"/>
      <c r="L1780" s="1"/>
      <c r="N1780" s="924"/>
      <c r="O1780" s="208"/>
      <c r="P1780" s="1119"/>
      <c r="Q1780" s="1039"/>
      <c r="R1780" s="1044"/>
      <c r="S1780" s="1039"/>
      <c r="T1780" s="555"/>
      <c r="V1780" s="555" t="s">
        <v>3492</v>
      </c>
      <c r="Y1780" s="531"/>
    </row>
    <row r="1781" spans="1:25" ht="18.75" hidden="1" customHeight="1" x14ac:dyDescent="0.25">
      <c r="A1781" s="18">
        <v>702</v>
      </c>
      <c r="B1781" s="4">
        <v>22630948</v>
      </c>
      <c r="C1781" s="4" t="s">
        <v>3574</v>
      </c>
      <c r="D1781" s="4" t="s">
        <v>35</v>
      </c>
      <c r="E1781" s="1156" t="s">
        <v>119</v>
      </c>
      <c r="F1781" s="725">
        <v>44629</v>
      </c>
      <c r="G1781" s="744">
        <v>0.6875</v>
      </c>
      <c r="H1781" s="725">
        <v>44632</v>
      </c>
      <c r="I1781" s="744">
        <v>0.6875</v>
      </c>
      <c r="J1781" s="730"/>
      <c r="K1781" s="744"/>
      <c r="L1781" s="4"/>
      <c r="N1781" s="934"/>
      <c r="O1781" s="920"/>
      <c r="P1781" s="1107"/>
      <c r="Q1781" s="908"/>
      <c r="R1781" s="1073"/>
      <c r="S1781" s="908"/>
      <c r="T1781" s="550"/>
      <c r="V1781" s="550" t="s">
        <v>3549</v>
      </c>
      <c r="Y1781" s="531"/>
    </row>
    <row r="1782" spans="1:25" ht="18.75" hidden="1" customHeight="1" x14ac:dyDescent="0.25">
      <c r="A1782" s="812">
        <v>881</v>
      </c>
      <c r="B1782" s="799"/>
      <c r="C1782" s="799" t="s">
        <v>3519</v>
      </c>
      <c r="D1782" s="799" t="s">
        <v>35</v>
      </c>
      <c r="E1782" s="1168" t="s">
        <v>119</v>
      </c>
      <c r="F1782" s="807">
        <v>44683</v>
      </c>
      <c r="G1782" s="806">
        <v>0</v>
      </c>
      <c r="H1782" s="807">
        <v>44684</v>
      </c>
      <c r="I1782" s="806">
        <v>0</v>
      </c>
      <c r="J1782" s="730" t="s">
        <v>2048</v>
      </c>
      <c r="K1782" s="769"/>
      <c r="L1782" s="799">
        <v>5108941</v>
      </c>
      <c r="M1782" s="807">
        <v>41988</v>
      </c>
      <c r="N1782" s="926">
        <v>2592739004</v>
      </c>
      <c r="O1782" s="927">
        <v>40784</v>
      </c>
      <c r="P1782" s="1122"/>
      <c r="Q1782" s="915"/>
      <c r="R1782" s="1118"/>
      <c r="S1782" s="915"/>
      <c r="T1782" s="668"/>
      <c r="V1782" s="668"/>
      <c r="Y1782" s="531"/>
    </row>
    <row r="1783" spans="1:25" ht="31.5" customHeight="1" x14ac:dyDescent="0.3">
      <c r="A1783" s="4">
        <v>1884</v>
      </c>
      <c r="C1783" s="4" t="s">
        <v>1789</v>
      </c>
      <c r="D1783" s="4" t="s">
        <v>412</v>
      </c>
      <c r="E1783" s="1156" t="s">
        <v>358</v>
      </c>
      <c r="F1783" s="725">
        <v>44970</v>
      </c>
      <c r="G1783" s="720">
        <v>0.79166666666666663</v>
      </c>
      <c r="H1783" s="725">
        <v>45001</v>
      </c>
      <c r="I1783" s="720">
        <v>0.79166666666666663</v>
      </c>
      <c r="J1783" s="728" t="s">
        <v>24</v>
      </c>
      <c r="K1783" s="725">
        <v>27099</v>
      </c>
      <c r="L1783" s="929" t="s">
        <v>1790</v>
      </c>
      <c r="M1783" s="19">
        <v>41988</v>
      </c>
      <c r="N1783" s="929" t="s">
        <v>1791</v>
      </c>
      <c r="O1783" s="932">
        <v>40784</v>
      </c>
      <c r="P1783" s="1019">
        <v>2395</v>
      </c>
      <c r="R1783" s="1017"/>
      <c r="T1783" s="555" t="s">
        <v>1793</v>
      </c>
      <c r="V1783" s="555" t="s">
        <v>1792</v>
      </c>
      <c r="Y1783" s="531"/>
    </row>
    <row r="1784" spans="1:25" ht="18.75" customHeight="1" x14ac:dyDescent="0.25">
      <c r="A1784" s="1267">
        <v>4921</v>
      </c>
      <c r="B1784" s="186">
        <v>92086870</v>
      </c>
      <c r="C1784" s="724" t="s">
        <v>7178</v>
      </c>
      <c r="D1784" s="186" t="s">
        <v>35</v>
      </c>
      <c r="E1784" s="1156" t="s">
        <v>570</v>
      </c>
      <c r="F1784" s="710">
        <v>45504</v>
      </c>
      <c r="G1784" s="711">
        <v>0.49513888888888885</v>
      </c>
      <c r="H1784" s="710">
        <v>45510</v>
      </c>
      <c r="I1784" s="711">
        <v>0.5</v>
      </c>
      <c r="J1784" s="728" t="s">
        <v>864</v>
      </c>
      <c r="K1784" s="710">
        <v>36614</v>
      </c>
      <c r="L1784" s="734" t="s">
        <v>7179</v>
      </c>
      <c r="M1784" s="21">
        <v>42828</v>
      </c>
      <c r="N1784" s="926" t="s">
        <v>7180</v>
      </c>
      <c r="O1784" s="927">
        <v>44061</v>
      </c>
      <c r="P1784" s="892" t="s">
        <v>6713</v>
      </c>
      <c r="Q1784" s="884"/>
      <c r="R1784" s="1008"/>
      <c r="S1784" s="884"/>
      <c r="T1784" s="527"/>
      <c r="U1784" s="551"/>
      <c r="V1784" s="527"/>
      <c r="W1784" s="128"/>
      <c r="Y1784" s="531"/>
    </row>
    <row r="1785" spans="1:25" ht="20.25" customHeight="1" x14ac:dyDescent="0.3">
      <c r="A1785" s="1267">
        <v>6194</v>
      </c>
      <c r="C1785" s="186" t="s">
        <v>4333</v>
      </c>
      <c r="D1785" s="186" t="s">
        <v>35</v>
      </c>
      <c r="E1785" s="1156" t="s">
        <v>105</v>
      </c>
      <c r="F1785" s="710">
        <v>45459</v>
      </c>
      <c r="G1785" s="711">
        <v>0.91666666666666663</v>
      </c>
      <c r="H1785" s="710">
        <v>45461</v>
      </c>
      <c r="I1785" s="711">
        <v>0.3923611111111111</v>
      </c>
      <c r="J1785" s="728" t="s">
        <v>4597</v>
      </c>
      <c r="K1785" s="710">
        <v>29314</v>
      </c>
      <c r="L1785" s="734" t="s">
        <v>4334</v>
      </c>
      <c r="M1785" s="21"/>
      <c r="N1785" s="734" t="s">
        <v>4335</v>
      </c>
      <c r="O1785" s="920">
        <v>41852</v>
      </c>
      <c r="P1785" s="892" t="s">
        <v>4982</v>
      </c>
      <c r="Q1785" s="196"/>
      <c r="R1785" s="1017"/>
      <c r="S1785" s="196"/>
      <c r="T1785" s="580"/>
      <c r="U1785" s="545" t="s">
        <v>64</v>
      </c>
      <c r="V1785" s="538" t="s">
        <v>6716</v>
      </c>
      <c r="Y1785" s="531"/>
    </row>
    <row r="1786" spans="1:25" ht="18.75" customHeight="1" x14ac:dyDescent="0.3">
      <c r="A1786" s="186">
        <v>5860</v>
      </c>
      <c r="C1786" s="186" t="s">
        <v>4333</v>
      </c>
      <c r="D1786" s="186" t="s">
        <v>4053</v>
      </c>
      <c r="E1786" s="1156" t="s">
        <v>3852</v>
      </c>
      <c r="F1786" s="710">
        <v>45426</v>
      </c>
      <c r="G1786" s="711">
        <v>0.84375</v>
      </c>
      <c r="H1786" s="710">
        <v>45434</v>
      </c>
      <c r="I1786" s="711">
        <v>0.5</v>
      </c>
      <c r="J1786" s="728" t="s">
        <v>85</v>
      </c>
      <c r="K1786" s="710">
        <v>29314</v>
      </c>
      <c r="L1786" s="734" t="s">
        <v>4334</v>
      </c>
      <c r="M1786" s="21"/>
      <c r="N1786" s="734" t="s">
        <v>4335</v>
      </c>
      <c r="O1786" s="920">
        <v>41852</v>
      </c>
      <c r="P1786" s="892" t="s">
        <v>6475</v>
      </c>
      <c r="Q1786" s="196"/>
      <c r="R1786" s="1017"/>
      <c r="S1786" s="196"/>
      <c r="T1786" s="580"/>
      <c r="U1786" s="545" t="s">
        <v>64</v>
      </c>
      <c r="V1786" s="544" t="s">
        <v>6400</v>
      </c>
      <c r="Y1786" s="531"/>
    </row>
    <row r="1787" spans="1:25" ht="31.5" customHeight="1" x14ac:dyDescent="0.25">
      <c r="A1787" s="186">
        <v>4625</v>
      </c>
      <c r="B1787" s="186">
        <v>98229449</v>
      </c>
      <c r="C1787" s="186" t="s">
        <v>4333</v>
      </c>
      <c r="D1787" s="186" t="s">
        <v>35</v>
      </c>
      <c r="E1787" s="1156" t="s">
        <v>261</v>
      </c>
      <c r="F1787" s="710">
        <v>45400</v>
      </c>
      <c r="G1787" s="711">
        <v>0.86458333333333337</v>
      </c>
      <c r="H1787" s="710">
        <v>45403</v>
      </c>
      <c r="I1787" s="711">
        <v>0.375</v>
      </c>
      <c r="J1787" s="728" t="s">
        <v>330</v>
      </c>
      <c r="K1787" s="710">
        <v>29314</v>
      </c>
      <c r="L1787" s="734" t="s">
        <v>4334</v>
      </c>
      <c r="M1787" s="21"/>
      <c r="N1787" s="734" t="s">
        <v>4335</v>
      </c>
      <c r="O1787" s="920">
        <v>41852</v>
      </c>
      <c r="P1787" s="892" t="s">
        <v>4926</v>
      </c>
      <c r="Q1787" s="196"/>
      <c r="R1787" s="1017"/>
      <c r="S1787" s="196"/>
      <c r="T1787" s="580"/>
      <c r="U1787" s="545" t="s">
        <v>64</v>
      </c>
      <c r="V1787" s="544"/>
      <c r="Y1787" s="531"/>
    </row>
    <row r="1788" spans="1:25" ht="30" customHeight="1" x14ac:dyDescent="0.25">
      <c r="A1788" s="186">
        <v>4269</v>
      </c>
      <c r="B1788" s="186">
        <v>98229449</v>
      </c>
      <c r="C1788" s="186" t="s">
        <v>4333</v>
      </c>
      <c r="D1788" s="186" t="s">
        <v>94</v>
      </c>
      <c r="E1788" s="1156" t="s">
        <v>389</v>
      </c>
      <c r="F1788" s="710">
        <v>45385</v>
      </c>
      <c r="G1788" s="711">
        <v>0.54166666666666663</v>
      </c>
      <c r="H1788" s="710">
        <v>45393</v>
      </c>
      <c r="I1788" s="711">
        <v>0.54166666666666663</v>
      </c>
      <c r="J1788" s="728" t="s">
        <v>113</v>
      </c>
      <c r="K1788" s="710">
        <v>29314</v>
      </c>
      <c r="L1788" s="734" t="s">
        <v>4334</v>
      </c>
      <c r="M1788" s="21"/>
      <c r="N1788" s="734" t="s">
        <v>4335</v>
      </c>
      <c r="O1788" s="920">
        <v>41852</v>
      </c>
      <c r="P1788" s="892" t="s">
        <v>4870</v>
      </c>
      <c r="Q1788" s="196"/>
      <c r="R1788" s="1002"/>
      <c r="S1788" s="196"/>
      <c r="T1788" s="580"/>
      <c r="U1788" s="545" t="s">
        <v>64</v>
      </c>
      <c r="V1788" s="544"/>
      <c r="Y1788" s="531"/>
    </row>
    <row r="1789" spans="1:25" ht="18.75" customHeight="1" x14ac:dyDescent="0.25">
      <c r="A1789" s="186">
        <v>4383</v>
      </c>
      <c r="B1789" s="186">
        <v>98229449</v>
      </c>
      <c r="C1789" s="186" t="s">
        <v>4333</v>
      </c>
      <c r="D1789" s="186" t="s">
        <v>29</v>
      </c>
      <c r="E1789" s="1156" t="s">
        <v>205</v>
      </c>
      <c r="F1789" s="710">
        <v>45359</v>
      </c>
      <c r="G1789" s="711">
        <v>0.88263888888888886</v>
      </c>
      <c r="H1789" s="710">
        <v>45362</v>
      </c>
      <c r="I1789" s="711">
        <v>0.5</v>
      </c>
      <c r="J1789" s="728" t="s">
        <v>330</v>
      </c>
      <c r="K1789" s="710">
        <v>29314</v>
      </c>
      <c r="L1789" s="734" t="s">
        <v>4334</v>
      </c>
      <c r="M1789" s="21"/>
      <c r="N1789" s="734" t="s">
        <v>4335</v>
      </c>
      <c r="O1789" s="920">
        <v>41852</v>
      </c>
      <c r="P1789" s="892" t="s">
        <v>4926</v>
      </c>
      <c r="Q1789" s="196"/>
      <c r="R1789" s="1002"/>
      <c r="S1789" s="196"/>
      <c r="T1789" s="580"/>
      <c r="U1789" s="545" t="s">
        <v>64</v>
      </c>
      <c r="V1789" s="544"/>
      <c r="Y1789" s="531"/>
    </row>
    <row r="1790" spans="1:25" ht="18.75" customHeight="1" x14ac:dyDescent="0.25">
      <c r="A1790" s="186">
        <v>4039</v>
      </c>
      <c r="B1790" s="186">
        <v>94743994</v>
      </c>
      <c r="C1790" s="186" t="s">
        <v>4333</v>
      </c>
      <c r="D1790" s="186" t="s">
        <v>5214</v>
      </c>
      <c r="E1790" s="1156" t="s">
        <v>205</v>
      </c>
      <c r="F1790" s="725">
        <v>45309</v>
      </c>
      <c r="G1790" s="720">
        <v>0.83680555555555547</v>
      </c>
      <c r="H1790" s="725">
        <v>45313</v>
      </c>
      <c r="I1790" s="720">
        <v>0.83680555555555547</v>
      </c>
      <c r="J1790" s="728" t="s">
        <v>162</v>
      </c>
      <c r="K1790" s="725">
        <v>29314</v>
      </c>
      <c r="L1790" s="929" t="s">
        <v>4334</v>
      </c>
      <c r="N1790" s="929" t="s">
        <v>4335</v>
      </c>
      <c r="O1790" s="932">
        <v>41852</v>
      </c>
      <c r="P1790" s="888" t="s">
        <v>4813</v>
      </c>
      <c r="Q1790" s="884"/>
      <c r="R1790" s="1017"/>
      <c r="S1790" s="196"/>
      <c r="T1790" s="544"/>
      <c r="U1790" s="545" t="s">
        <v>4336</v>
      </c>
      <c r="V1790" s="544"/>
      <c r="Y1790" s="531"/>
    </row>
    <row r="1791" spans="1:25" ht="18.75" customHeight="1" x14ac:dyDescent="0.25">
      <c r="A1791" s="186">
        <v>4084</v>
      </c>
      <c r="B1791" s="4">
        <v>94743994</v>
      </c>
      <c r="C1791" s="186" t="s">
        <v>4333</v>
      </c>
      <c r="D1791" s="186" t="s">
        <v>193</v>
      </c>
      <c r="E1791" s="1156" t="s">
        <v>199</v>
      </c>
      <c r="F1791" s="725">
        <v>45268</v>
      </c>
      <c r="G1791" s="720">
        <v>0.63888888888888895</v>
      </c>
      <c r="H1791" s="725">
        <v>45271</v>
      </c>
      <c r="I1791" s="720">
        <v>0.83333333333333337</v>
      </c>
      <c r="J1791" s="728" t="s">
        <v>449</v>
      </c>
      <c r="K1791" s="725">
        <v>29314</v>
      </c>
      <c r="L1791" s="929" t="s">
        <v>4334</v>
      </c>
      <c r="N1791" s="929" t="s">
        <v>4335</v>
      </c>
      <c r="O1791" s="932">
        <v>41852</v>
      </c>
      <c r="P1791" s="888" t="s">
        <v>4881</v>
      </c>
      <c r="Q1791" s="884"/>
      <c r="R1791" s="1002"/>
      <c r="S1791" s="196"/>
      <c r="T1791" s="544"/>
      <c r="U1791" s="545" t="s">
        <v>4336</v>
      </c>
      <c r="V1791" s="544"/>
      <c r="Y1791" s="531"/>
    </row>
    <row r="1792" spans="1:25" ht="31.5" customHeight="1" x14ac:dyDescent="0.25">
      <c r="A1792" s="4">
        <v>3431</v>
      </c>
      <c r="B1792" s="4">
        <v>94743994</v>
      </c>
      <c r="C1792" s="186" t="s">
        <v>4333</v>
      </c>
      <c r="D1792" s="186" t="s">
        <v>412</v>
      </c>
      <c r="E1792" s="1156" t="s">
        <v>184</v>
      </c>
      <c r="F1792" s="725">
        <v>45211</v>
      </c>
      <c r="G1792" s="720">
        <v>0.39583333333333331</v>
      </c>
      <c r="H1792" s="725">
        <v>45215</v>
      </c>
      <c r="I1792" s="720">
        <v>0.39583333333333331</v>
      </c>
      <c r="J1792" s="728" t="s">
        <v>162</v>
      </c>
      <c r="K1792" s="725">
        <v>29314</v>
      </c>
      <c r="L1792" s="929" t="s">
        <v>4334</v>
      </c>
      <c r="N1792" s="929" t="s">
        <v>4335</v>
      </c>
      <c r="O1792" s="932">
        <v>41852</v>
      </c>
      <c r="P1792" s="888">
        <v>280</v>
      </c>
      <c r="Q1792" s="884"/>
      <c r="R1792" s="1017"/>
      <c r="S1792" s="196"/>
      <c r="T1792" s="544"/>
      <c r="U1792" s="545" t="s">
        <v>4336</v>
      </c>
      <c r="V1792" s="544"/>
      <c r="Y1792" s="531"/>
    </row>
    <row r="1793" spans="1:25" ht="19.5" hidden="1" customHeight="1" x14ac:dyDescent="0.25">
      <c r="A1793" s="820">
        <v>823</v>
      </c>
      <c r="B1793" s="809">
        <v>52706736</v>
      </c>
      <c r="C1793" s="809" t="s">
        <v>3511</v>
      </c>
      <c r="D1793" s="809" t="s">
        <v>35</v>
      </c>
      <c r="E1793" s="1159" t="s">
        <v>313</v>
      </c>
      <c r="F1793" s="810">
        <v>44677</v>
      </c>
      <c r="G1793" s="811">
        <v>0.60416666666666663</v>
      </c>
      <c r="H1793" s="810">
        <v>44686</v>
      </c>
      <c r="I1793" s="811">
        <v>0.71527777777777779</v>
      </c>
      <c r="J1793" s="730"/>
      <c r="K1793" s="769"/>
      <c r="L1793" s="809"/>
      <c r="M1793" s="810"/>
      <c r="N1793" s="960"/>
      <c r="O1793" s="961"/>
      <c r="P1793" s="1107"/>
      <c r="Q1793" s="1120"/>
      <c r="R1793" s="1121"/>
      <c r="S1793" s="1120"/>
      <c r="T1793" s="670"/>
      <c r="V1793" s="670" t="s">
        <v>3512</v>
      </c>
    </row>
    <row r="1794" spans="1:25" ht="18.75" customHeight="1" x14ac:dyDescent="0.25">
      <c r="A1794" s="1"/>
      <c r="B1794" s="3"/>
      <c r="C1794" s="3" t="s">
        <v>4026</v>
      </c>
      <c r="D1794" s="3" t="s">
        <v>152</v>
      </c>
      <c r="E1794" s="1159" t="s">
        <v>358</v>
      </c>
      <c r="F1794" s="714">
        <v>45177</v>
      </c>
      <c r="G1794" s="715">
        <v>0.74305555555555547</v>
      </c>
      <c r="H1794" s="714">
        <v>45184</v>
      </c>
      <c r="I1794" s="715">
        <v>0.79166666666666663</v>
      </c>
      <c r="J1794" s="755" t="s">
        <v>4047</v>
      </c>
      <c r="K1794" s="21">
        <v>26240</v>
      </c>
      <c r="L1794" s="939" t="s">
        <v>4027</v>
      </c>
      <c r="M1794" s="714">
        <v>35146</v>
      </c>
      <c r="N1794" s="939" t="s">
        <v>4028</v>
      </c>
      <c r="O1794" s="938">
        <v>39966</v>
      </c>
      <c r="P1794" s="897"/>
      <c r="Q1794" s="1060"/>
      <c r="R1794" s="1061"/>
      <c r="S1794" s="1060"/>
      <c r="T1794" s="628"/>
      <c r="U1794" s="617" t="s">
        <v>4030</v>
      </c>
      <c r="V1794" s="627" t="s">
        <v>4029</v>
      </c>
      <c r="W1794" s="648"/>
      <c r="Y1794" s="531"/>
    </row>
    <row r="1795" spans="1:25" ht="18.75" customHeight="1" x14ac:dyDescent="0.25">
      <c r="A1795" s="1">
        <v>3204</v>
      </c>
      <c r="B1795" s="3"/>
      <c r="C1795" s="3" t="s">
        <v>4026</v>
      </c>
      <c r="D1795" s="3" t="s">
        <v>657</v>
      </c>
      <c r="E1795" s="1159" t="s">
        <v>521</v>
      </c>
      <c r="F1795" s="714">
        <v>45175</v>
      </c>
      <c r="G1795" s="715">
        <v>0.375</v>
      </c>
      <c r="H1795" s="714">
        <v>45177</v>
      </c>
      <c r="I1795" s="715">
        <v>0.74305555555555547</v>
      </c>
      <c r="J1795" s="755" t="s">
        <v>330</v>
      </c>
      <c r="K1795" s="21">
        <v>26240</v>
      </c>
      <c r="L1795" s="939" t="s">
        <v>4027</v>
      </c>
      <c r="M1795" s="714">
        <v>35146</v>
      </c>
      <c r="N1795" s="939" t="s">
        <v>4028</v>
      </c>
      <c r="O1795" s="938">
        <v>39966</v>
      </c>
      <c r="P1795" s="897"/>
      <c r="Q1795" s="1060"/>
      <c r="R1795" s="1061"/>
      <c r="S1795" s="1060"/>
      <c r="T1795" s="628"/>
      <c r="U1795" s="617" t="s">
        <v>4030</v>
      </c>
      <c r="V1795" s="627" t="s">
        <v>4029</v>
      </c>
      <c r="W1795" s="648"/>
      <c r="Y1795" s="531"/>
    </row>
    <row r="1796" spans="1:25" ht="32.25" customHeight="1" x14ac:dyDescent="0.25">
      <c r="A1796" s="735">
        <v>2394</v>
      </c>
      <c r="B1796" s="735"/>
      <c r="C1796" s="735" t="s">
        <v>1328</v>
      </c>
      <c r="D1796" s="735" t="s">
        <v>649</v>
      </c>
      <c r="E1796" s="1156" t="s">
        <v>389</v>
      </c>
      <c r="F1796" s="741">
        <v>45048</v>
      </c>
      <c r="G1796" s="740">
        <v>0.625</v>
      </c>
      <c r="H1796" s="741">
        <v>45058</v>
      </c>
      <c r="I1796" s="740">
        <v>0.625</v>
      </c>
      <c r="J1796" s="732" t="s">
        <v>1329</v>
      </c>
      <c r="K1796" s="741">
        <v>32427</v>
      </c>
      <c r="L1796" s="929" t="s">
        <v>1330</v>
      </c>
      <c r="M1796" s="741">
        <v>44837</v>
      </c>
      <c r="N1796" s="933" t="s">
        <v>1331</v>
      </c>
      <c r="O1796" s="930">
        <v>43249</v>
      </c>
      <c r="P1796" s="902" t="s">
        <v>1332</v>
      </c>
      <c r="Q1796" s="890"/>
      <c r="R1796" s="1068"/>
      <c r="S1796" s="909">
        <v>31140</v>
      </c>
      <c r="T1796" s="592"/>
      <c r="U1796" s="593" t="s">
        <v>1333</v>
      </c>
      <c r="V1796" s="592"/>
      <c r="W1796" s="594"/>
      <c r="Y1796" s="531"/>
    </row>
    <row r="1797" spans="1:25" ht="18.75" customHeight="1" x14ac:dyDescent="0.25">
      <c r="A1797" s="735">
        <v>2354</v>
      </c>
      <c r="B1797" s="735"/>
      <c r="C1797" s="735" t="s">
        <v>1328</v>
      </c>
      <c r="D1797" s="735" t="s">
        <v>649</v>
      </c>
      <c r="E1797" s="1156" t="s">
        <v>389</v>
      </c>
      <c r="F1797" s="741">
        <v>45036</v>
      </c>
      <c r="G1797" s="740">
        <v>0.625</v>
      </c>
      <c r="H1797" s="741">
        <v>45048</v>
      </c>
      <c r="I1797" s="740">
        <v>0.625</v>
      </c>
      <c r="J1797" s="732" t="s">
        <v>1434</v>
      </c>
      <c r="K1797" s="741">
        <v>32427</v>
      </c>
      <c r="L1797" s="929" t="s">
        <v>1330</v>
      </c>
      <c r="M1797" s="741">
        <v>44837</v>
      </c>
      <c r="N1797" s="933" t="s">
        <v>1331</v>
      </c>
      <c r="O1797" s="930">
        <v>43249</v>
      </c>
      <c r="P1797" s="902">
        <v>640</v>
      </c>
      <c r="Q1797" s="890"/>
      <c r="R1797" s="1068"/>
      <c r="S1797" s="909">
        <v>31140</v>
      </c>
      <c r="T1797" s="592"/>
      <c r="U1797" s="593" t="s">
        <v>1333</v>
      </c>
      <c r="V1797" s="592"/>
      <c r="W1797" s="594"/>
      <c r="Y1797" s="531"/>
    </row>
    <row r="1798" spans="1:25" ht="31.5" customHeight="1" x14ac:dyDescent="0.25">
      <c r="A1798" s="707">
        <v>4470</v>
      </c>
      <c r="B1798" s="707">
        <v>55199166</v>
      </c>
      <c r="C1798" s="707" t="s">
        <v>5740</v>
      </c>
      <c r="D1798" s="707" t="s">
        <v>22</v>
      </c>
      <c r="E1798" s="1156" t="s">
        <v>23</v>
      </c>
      <c r="F1798" s="747">
        <v>45379</v>
      </c>
      <c r="G1798" s="748">
        <v>0.91666666666666663</v>
      </c>
      <c r="H1798" s="747">
        <v>45380</v>
      </c>
      <c r="I1798" s="748">
        <v>0.95833333333333337</v>
      </c>
      <c r="J1798" s="751" t="s">
        <v>797</v>
      </c>
      <c r="K1798" s="741">
        <v>32847</v>
      </c>
      <c r="L1798" s="775" t="s">
        <v>5741</v>
      </c>
      <c r="M1798" s="741">
        <v>43815</v>
      </c>
      <c r="N1798" s="933" t="s">
        <v>5742</v>
      </c>
      <c r="O1798" s="930">
        <v>43954</v>
      </c>
      <c r="P1798" s="902">
        <v>90</v>
      </c>
      <c r="Q1798" s="1015"/>
      <c r="R1798" s="1002" t="s">
        <v>5751</v>
      </c>
      <c r="S1798" s="905"/>
      <c r="T1798" s="575"/>
      <c r="U1798" s="593" t="s">
        <v>5743</v>
      </c>
      <c r="V1798" s="575"/>
      <c r="W1798" s="594"/>
    </row>
    <row r="1799" spans="1:25" ht="18.75" customHeight="1" x14ac:dyDescent="0.25">
      <c r="A1799" s="707">
        <v>4461</v>
      </c>
      <c r="B1799" s="707">
        <v>55199166</v>
      </c>
      <c r="C1799" s="707" t="s">
        <v>5740</v>
      </c>
      <c r="D1799" s="707" t="s">
        <v>22</v>
      </c>
      <c r="E1799" s="1156" t="s">
        <v>23</v>
      </c>
      <c r="F1799" s="747">
        <v>45377</v>
      </c>
      <c r="G1799" s="748">
        <v>0.83333333333333337</v>
      </c>
      <c r="H1799" s="747">
        <v>45378</v>
      </c>
      <c r="I1799" s="748">
        <v>0.41666666666666669</v>
      </c>
      <c r="J1799" s="751" t="s">
        <v>797</v>
      </c>
      <c r="K1799" s="741">
        <v>32847</v>
      </c>
      <c r="L1799" s="775" t="s">
        <v>5741</v>
      </c>
      <c r="M1799" s="741">
        <v>43815</v>
      </c>
      <c r="N1799" s="933" t="s">
        <v>5742</v>
      </c>
      <c r="O1799" s="930">
        <v>43954</v>
      </c>
      <c r="P1799" s="902">
        <v>90</v>
      </c>
      <c r="Q1799" s="1015" t="s">
        <v>4861</v>
      </c>
      <c r="R1799" s="1002" t="s">
        <v>5751</v>
      </c>
      <c r="S1799" s="905"/>
      <c r="T1799" s="575"/>
      <c r="U1799" s="593" t="s">
        <v>5743</v>
      </c>
      <c r="V1799" s="575"/>
      <c r="W1799" s="594"/>
      <c r="Y1799" s="531"/>
    </row>
    <row r="1800" spans="1:25" ht="18.75" customHeight="1" x14ac:dyDescent="0.25">
      <c r="A1800" s="707">
        <v>4336</v>
      </c>
      <c r="B1800" s="707">
        <v>55199166</v>
      </c>
      <c r="C1800" s="707" t="s">
        <v>5740</v>
      </c>
      <c r="D1800" s="707" t="s">
        <v>412</v>
      </c>
      <c r="E1800" s="1156" t="s">
        <v>131</v>
      </c>
      <c r="F1800" s="747">
        <v>45363</v>
      </c>
      <c r="G1800" s="748">
        <v>0.8125</v>
      </c>
      <c r="H1800" s="747">
        <v>45364</v>
      </c>
      <c r="I1800" s="748">
        <v>0.875</v>
      </c>
      <c r="J1800" s="751" t="s">
        <v>797</v>
      </c>
      <c r="K1800" s="741">
        <v>32847</v>
      </c>
      <c r="L1800" s="775" t="s">
        <v>5741</v>
      </c>
      <c r="M1800" s="741">
        <v>43815</v>
      </c>
      <c r="N1800" s="933" t="s">
        <v>5742</v>
      </c>
      <c r="O1800" s="930">
        <v>43954</v>
      </c>
      <c r="P1800" s="1015" t="s">
        <v>4861</v>
      </c>
      <c r="Q1800" s="196" t="s">
        <v>5751</v>
      </c>
      <c r="R1800" s="1037"/>
      <c r="S1800" s="905"/>
      <c r="T1800" s="575" t="s">
        <v>6442</v>
      </c>
      <c r="U1800" s="593" t="s">
        <v>5743</v>
      </c>
      <c r="V1800" s="575"/>
      <c r="W1800" s="594"/>
      <c r="Y1800" s="531"/>
    </row>
    <row r="1801" spans="1:25" ht="18.75" customHeight="1" x14ac:dyDescent="0.25">
      <c r="A1801" s="186">
        <v>5213</v>
      </c>
      <c r="B1801" s="4">
        <v>20024083</v>
      </c>
      <c r="C1801" s="186" t="s">
        <v>7673</v>
      </c>
      <c r="D1801" s="186" t="s">
        <v>94</v>
      </c>
      <c r="E1801" s="1161" t="s">
        <v>625</v>
      </c>
      <c r="F1801" s="710">
        <v>45548</v>
      </c>
      <c r="G1801" s="711">
        <v>0.79166666666666663</v>
      </c>
      <c r="H1801" s="710">
        <v>45555</v>
      </c>
      <c r="I1801" s="711">
        <v>0.83333333333333337</v>
      </c>
      <c r="J1801" s="1244" t="s">
        <v>85</v>
      </c>
      <c r="K1801" s="725">
        <v>31646</v>
      </c>
      <c r="L1801" s="929" t="s">
        <v>7674</v>
      </c>
      <c r="M1801" s="19">
        <v>44698</v>
      </c>
      <c r="N1801" s="929" t="s">
        <v>7675</v>
      </c>
      <c r="O1801" s="932">
        <v>40016</v>
      </c>
      <c r="P1801" s="1019" t="s">
        <v>7676</v>
      </c>
      <c r="Q1801" s="884"/>
      <c r="R1801" s="1017"/>
      <c r="S1801" s="1018" t="s">
        <v>7677</v>
      </c>
      <c r="T1801" s="580"/>
      <c r="U1801" s="545" t="s">
        <v>7752</v>
      </c>
      <c r="V1801" s="544"/>
      <c r="Y1801" s="531"/>
    </row>
    <row r="1802" spans="1:25" ht="31.5" customHeight="1" x14ac:dyDescent="0.25">
      <c r="A1802" s="186">
        <v>4305</v>
      </c>
      <c r="B1802" s="734" t="s">
        <v>5599</v>
      </c>
      <c r="C1802" s="186" t="s">
        <v>5600</v>
      </c>
      <c r="D1802" s="186" t="s">
        <v>235</v>
      </c>
      <c r="E1802" s="1156" t="s">
        <v>370</v>
      </c>
      <c r="F1802" s="710">
        <v>45350</v>
      </c>
      <c r="G1802" s="711">
        <v>0.73958333333333337</v>
      </c>
      <c r="H1802" s="710">
        <v>45354</v>
      </c>
      <c r="I1802" s="711">
        <v>0.8125</v>
      </c>
      <c r="J1802" s="728" t="s">
        <v>5633</v>
      </c>
      <c r="K1802" s="710">
        <v>28041</v>
      </c>
      <c r="L1802" s="734" t="s">
        <v>5601</v>
      </c>
      <c r="M1802" s="21"/>
      <c r="N1802" s="734" t="s">
        <v>5602</v>
      </c>
      <c r="O1802" s="920">
        <v>42320</v>
      </c>
      <c r="P1802" s="892" t="s">
        <v>5641</v>
      </c>
      <c r="Q1802" s="196"/>
      <c r="R1802" s="1017"/>
      <c r="S1802" s="196"/>
      <c r="T1802" s="580"/>
      <c r="U1802" s="545" t="s">
        <v>5603</v>
      </c>
      <c r="V1802" s="544"/>
      <c r="Y1802" s="531"/>
    </row>
    <row r="1803" spans="1:25" ht="18.75" hidden="1" customHeight="1" x14ac:dyDescent="0.25">
      <c r="A1803" s="18">
        <v>1026</v>
      </c>
      <c r="B1803" s="4">
        <v>27417057</v>
      </c>
      <c r="C1803" s="4" t="s">
        <v>3397</v>
      </c>
      <c r="D1803" s="4" t="s">
        <v>59</v>
      </c>
      <c r="E1803" s="1156" t="s">
        <v>60</v>
      </c>
      <c r="F1803" s="725">
        <v>44711</v>
      </c>
      <c r="G1803" s="744">
        <v>0.79166666666666663</v>
      </c>
      <c r="H1803" s="725">
        <v>44716</v>
      </c>
      <c r="I1803" s="744">
        <v>0.79166666666666663</v>
      </c>
      <c r="J1803" s="728" t="s">
        <v>3398</v>
      </c>
      <c r="K1803" s="744"/>
      <c r="L1803" s="4">
        <v>6923550</v>
      </c>
      <c r="M1803" s="19">
        <v>43018</v>
      </c>
      <c r="N1803" s="934">
        <v>3151</v>
      </c>
      <c r="O1803" s="920">
        <v>42298</v>
      </c>
      <c r="P1803" s="1107"/>
      <c r="Q1803" s="908"/>
      <c r="R1803" s="1073"/>
      <c r="S1803" s="908"/>
      <c r="T1803" s="550"/>
      <c r="V1803" s="550"/>
    </row>
    <row r="1804" spans="1:25" s="546" customFormat="1" ht="31.5" customHeight="1" x14ac:dyDescent="0.25">
      <c r="A1804" s="4">
        <v>1029</v>
      </c>
      <c r="B1804" s="799">
        <v>56959149</v>
      </c>
      <c r="C1804" s="799" t="s">
        <v>3372</v>
      </c>
      <c r="D1804" s="799" t="s">
        <v>59</v>
      </c>
      <c r="E1804" s="1156" t="s">
        <v>131</v>
      </c>
      <c r="F1804" s="807">
        <v>44715</v>
      </c>
      <c r="G1804" s="806">
        <v>0.58333333333333337</v>
      </c>
      <c r="H1804" s="807">
        <v>44724</v>
      </c>
      <c r="I1804" s="806">
        <v>0.5</v>
      </c>
      <c r="J1804" s="737" t="s">
        <v>2310</v>
      </c>
      <c r="K1804" s="720"/>
      <c r="L1804" s="799">
        <v>5031483</v>
      </c>
      <c r="M1804" s="807">
        <v>35143</v>
      </c>
      <c r="N1804" s="959" t="s">
        <v>3373</v>
      </c>
      <c r="O1804" s="958">
        <v>44595</v>
      </c>
      <c r="P1804" s="892"/>
      <c r="Q1804" s="194"/>
      <c r="R1804" s="1033"/>
      <c r="S1804" s="908"/>
      <c r="T1804" s="550" t="s">
        <v>1846</v>
      </c>
      <c r="U1804" s="545"/>
      <c r="V1804" s="668"/>
      <c r="W1804" s="156"/>
    </row>
    <row r="1805" spans="1:25" ht="30" customHeight="1" x14ac:dyDescent="0.25">
      <c r="A1805" s="20">
        <v>5638</v>
      </c>
      <c r="B1805" s="3"/>
      <c r="C1805" s="3" t="s">
        <v>7764</v>
      </c>
      <c r="D1805" s="3" t="s">
        <v>94</v>
      </c>
      <c r="E1805" s="1159" t="s">
        <v>95</v>
      </c>
      <c r="F1805" s="714">
        <v>45604</v>
      </c>
      <c r="G1805" s="715">
        <v>0.65277777777777779</v>
      </c>
      <c r="H1805" s="714">
        <v>45605</v>
      </c>
      <c r="I1805" s="715">
        <v>0.77777777777777779</v>
      </c>
      <c r="J1805" s="755" t="s">
        <v>797</v>
      </c>
      <c r="K1805" s="21">
        <v>28216</v>
      </c>
      <c r="L1805" s="721" t="s">
        <v>7765</v>
      </c>
      <c r="M1805" s="21">
        <v>42497</v>
      </c>
      <c r="N1805" s="925" t="s">
        <v>7766</v>
      </c>
      <c r="O1805" s="208">
        <v>35599</v>
      </c>
      <c r="P1805" s="889" t="s">
        <v>7792</v>
      </c>
      <c r="Q1805" s="907"/>
      <c r="R1805" s="1011"/>
      <c r="S1805" s="884"/>
      <c r="T1805" s="527"/>
      <c r="U1805" s="539" t="s">
        <v>975</v>
      </c>
      <c r="V1805" s="527"/>
      <c r="W1805" s="128"/>
      <c r="Y1805" s="531"/>
    </row>
    <row r="1806" spans="1:25" ht="30" customHeight="1" x14ac:dyDescent="0.25">
      <c r="A1806" s="186">
        <v>3324</v>
      </c>
      <c r="B1806" s="18"/>
      <c r="C1806" s="18" t="s">
        <v>1253</v>
      </c>
      <c r="D1806" s="186" t="s">
        <v>35</v>
      </c>
      <c r="E1806" s="1156" t="s">
        <v>261</v>
      </c>
      <c r="F1806" s="718">
        <v>45189</v>
      </c>
      <c r="G1806" s="719">
        <v>0.70833333333333337</v>
      </c>
      <c r="H1806" s="718">
        <v>45190</v>
      </c>
      <c r="I1806" s="719">
        <v>0.75</v>
      </c>
      <c r="J1806" s="759" t="s">
        <v>4138</v>
      </c>
      <c r="K1806" s="725">
        <v>27090</v>
      </c>
      <c r="L1806" s="928" t="s">
        <v>1254</v>
      </c>
      <c r="M1806" s="21">
        <v>37580</v>
      </c>
      <c r="N1806" s="926" t="s">
        <v>1255</v>
      </c>
      <c r="O1806" s="927">
        <v>35985</v>
      </c>
      <c r="P1806" s="898"/>
      <c r="Q1806" s="1003"/>
      <c r="R1806" s="1004"/>
      <c r="S1806" s="1003"/>
      <c r="T1806" s="565"/>
      <c r="U1806" s="545" t="s">
        <v>1256</v>
      </c>
      <c r="V1806" s="554"/>
      <c r="Y1806" s="531"/>
    </row>
    <row r="1807" spans="1:25" ht="18.75" customHeight="1" x14ac:dyDescent="0.25">
      <c r="A1807" s="186">
        <v>3306</v>
      </c>
      <c r="B1807" s="18"/>
      <c r="C1807" s="18" t="s">
        <v>1253</v>
      </c>
      <c r="D1807" s="186" t="s">
        <v>35</v>
      </c>
      <c r="E1807" s="1156" t="s">
        <v>261</v>
      </c>
      <c r="F1807" s="718">
        <v>45183</v>
      </c>
      <c r="G1807" s="719">
        <v>0.75</v>
      </c>
      <c r="H1807" s="718">
        <v>45189</v>
      </c>
      <c r="I1807" s="719">
        <v>0.70833333333333337</v>
      </c>
      <c r="J1807" s="759" t="s">
        <v>734</v>
      </c>
      <c r="K1807" s="725">
        <v>27090</v>
      </c>
      <c r="L1807" s="928" t="s">
        <v>1254</v>
      </c>
      <c r="M1807" s="21">
        <v>37580</v>
      </c>
      <c r="N1807" s="926" t="s">
        <v>1255</v>
      </c>
      <c r="O1807" s="927">
        <v>35985</v>
      </c>
      <c r="P1807" s="898"/>
      <c r="Q1807" s="1003"/>
      <c r="R1807" s="1004"/>
      <c r="S1807" s="1003"/>
      <c r="T1807" s="565"/>
      <c r="U1807" s="545" t="s">
        <v>1256</v>
      </c>
      <c r="V1807" s="554"/>
      <c r="Y1807" s="531"/>
    </row>
    <row r="1808" spans="1:25" ht="18.75" customHeight="1" x14ac:dyDescent="0.25">
      <c r="A1808" s="186">
        <v>2461</v>
      </c>
      <c r="B1808" s="18">
        <v>97293751</v>
      </c>
      <c r="C1808" s="18" t="s">
        <v>1253</v>
      </c>
      <c r="D1808" s="4" t="s">
        <v>35</v>
      </c>
      <c r="E1808" s="1156" t="s">
        <v>48</v>
      </c>
      <c r="F1808" s="725">
        <v>45063</v>
      </c>
      <c r="G1808" s="720">
        <v>0.72222222222222221</v>
      </c>
      <c r="H1808" s="725">
        <v>45066</v>
      </c>
      <c r="I1808" s="720">
        <v>0.72916666666666663</v>
      </c>
      <c r="J1808" s="737" t="s">
        <v>449</v>
      </c>
      <c r="K1808" s="725">
        <v>27090</v>
      </c>
      <c r="L1808" s="929" t="s">
        <v>1254</v>
      </c>
      <c r="M1808" s="21">
        <v>37580</v>
      </c>
      <c r="N1808" s="926" t="s">
        <v>1255</v>
      </c>
      <c r="O1808" s="927">
        <v>35985</v>
      </c>
      <c r="P1808" s="892">
        <v>240</v>
      </c>
      <c r="Q1808" s="884"/>
      <c r="R1808" s="1008"/>
      <c r="S1808" s="884"/>
      <c r="T1808" s="527"/>
      <c r="U1808" s="545" t="s">
        <v>1256</v>
      </c>
      <c r="V1808" s="554"/>
      <c r="Y1808" s="531"/>
    </row>
    <row r="1809" spans="1:25" ht="31.5" customHeight="1" x14ac:dyDescent="0.25">
      <c r="A1809" s="186">
        <v>1145</v>
      </c>
      <c r="B1809" s="18"/>
      <c r="C1809" s="18" t="s">
        <v>1253</v>
      </c>
      <c r="D1809" s="186" t="s">
        <v>22</v>
      </c>
      <c r="E1809" s="1156" t="s">
        <v>23</v>
      </c>
      <c r="F1809" s="718">
        <v>44743</v>
      </c>
      <c r="G1809" s="719">
        <v>0.71736111111111101</v>
      </c>
      <c r="H1809" s="718">
        <v>44753</v>
      </c>
      <c r="I1809" s="719">
        <v>0.71736111111111101</v>
      </c>
      <c r="J1809" s="737" t="s">
        <v>2058</v>
      </c>
      <c r="K1809" s="725">
        <v>27090</v>
      </c>
      <c r="L1809" s="928" t="s">
        <v>1254</v>
      </c>
      <c r="M1809" s="21">
        <v>37580</v>
      </c>
      <c r="N1809" s="926" t="s">
        <v>1255</v>
      </c>
      <c r="O1809" s="927">
        <v>35985</v>
      </c>
      <c r="P1809" s="898"/>
      <c r="Q1809" s="1003"/>
      <c r="R1809" s="1004"/>
      <c r="S1809" s="1003"/>
      <c r="T1809" s="565"/>
      <c r="U1809" s="545" t="s">
        <v>1256</v>
      </c>
      <c r="V1809" s="554"/>
      <c r="Y1809" s="531"/>
    </row>
    <row r="1810" spans="1:25" ht="31.5" customHeight="1" x14ac:dyDescent="0.25">
      <c r="A1810" s="20">
        <v>4763</v>
      </c>
      <c r="B1810" s="3"/>
      <c r="C1810" s="3" t="s">
        <v>6201</v>
      </c>
      <c r="D1810" s="3" t="s">
        <v>193</v>
      </c>
      <c r="E1810" s="1159" t="s">
        <v>23</v>
      </c>
      <c r="F1810" s="714">
        <v>45413</v>
      </c>
      <c r="G1810" s="715">
        <v>0.56944444444444442</v>
      </c>
      <c r="H1810" s="714">
        <v>45421</v>
      </c>
      <c r="I1810" s="715">
        <v>0.625</v>
      </c>
      <c r="J1810" s="755" t="s">
        <v>113</v>
      </c>
      <c r="K1810" s="21">
        <v>34817</v>
      </c>
      <c r="L1810" s="939" t="s">
        <v>857</v>
      </c>
      <c r="M1810" s="714"/>
      <c r="N1810" s="940" t="s">
        <v>858</v>
      </c>
      <c r="O1810" s="938">
        <v>44676</v>
      </c>
      <c r="P1810" s="889" t="s">
        <v>4813</v>
      </c>
      <c r="Q1810" s="1062"/>
      <c r="R1810" s="1063"/>
      <c r="T1810" s="612" t="s">
        <v>6249</v>
      </c>
      <c r="U1810" s="551" t="s">
        <v>6200</v>
      </c>
      <c r="V1810" s="627"/>
      <c r="W1810" s="128"/>
      <c r="Y1810" s="531"/>
    </row>
    <row r="1811" spans="1:25" ht="18.75" customHeight="1" x14ac:dyDescent="0.25">
      <c r="A1811" s="20">
        <v>4747</v>
      </c>
      <c r="B1811" s="3"/>
      <c r="C1811" s="3" t="s">
        <v>6201</v>
      </c>
      <c r="D1811" s="3" t="s">
        <v>6199</v>
      </c>
      <c r="E1811" s="1159" t="s">
        <v>3852</v>
      </c>
      <c r="F1811" s="714">
        <v>45410</v>
      </c>
      <c r="G1811" s="715">
        <v>0.91666666666666663</v>
      </c>
      <c r="H1811" s="714">
        <v>45413</v>
      </c>
      <c r="I1811" s="715">
        <v>0.58333333333333337</v>
      </c>
      <c r="J1811" s="762" t="s">
        <v>449</v>
      </c>
      <c r="K1811" s="21">
        <v>34817</v>
      </c>
      <c r="L1811" s="939" t="s">
        <v>857</v>
      </c>
      <c r="M1811" s="714"/>
      <c r="N1811" s="940" t="s">
        <v>858</v>
      </c>
      <c r="O1811" s="938">
        <v>44676</v>
      </c>
      <c r="P1811" s="897"/>
      <c r="Q1811" s="1060"/>
      <c r="R1811" s="1061"/>
      <c r="S1811" s="1060"/>
      <c r="T1811" s="628"/>
      <c r="U1811" s="551" t="s">
        <v>6200</v>
      </c>
      <c r="V1811" s="627"/>
      <c r="W1811" s="128"/>
      <c r="Y1811" s="531"/>
    </row>
    <row r="1812" spans="1:25" ht="63" customHeight="1" x14ac:dyDescent="0.25">
      <c r="A1812" s="707">
        <v>2880</v>
      </c>
      <c r="B1812" s="707">
        <v>24467936</v>
      </c>
      <c r="C1812" s="707" t="s">
        <v>856</v>
      </c>
      <c r="D1812" s="707" t="s">
        <v>35</v>
      </c>
      <c r="E1812" s="1156" t="s">
        <v>48</v>
      </c>
      <c r="F1812" s="708">
        <v>45104</v>
      </c>
      <c r="G1812" s="709">
        <v>0.79166666666666663</v>
      </c>
      <c r="H1812" s="708">
        <v>45108</v>
      </c>
      <c r="I1812" s="709">
        <v>0.75</v>
      </c>
      <c r="J1812" s="732" t="s">
        <v>162</v>
      </c>
      <c r="K1812" s="708">
        <v>34817</v>
      </c>
      <c r="L1812" s="929" t="s">
        <v>857</v>
      </c>
      <c r="M1812" s="708"/>
      <c r="N1812" s="918" t="s">
        <v>858</v>
      </c>
      <c r="O1812" s="919">
        <v>44676</v>
      </c>
      <c r="P1812" s="1054">
        <f>140*4</f>
        <v>560</v>
      </c>
      <c r="Q1812" s="1045" t="s">
        <v>860</v>
      </c>
      <c r="R1812" s="1037"/>
      <c r="S1812" s="194">
        <v>102771</v>
      </c>
      <c r="T1812" s="541" t="s">
        <v>859</v>
      </c>
      <c r="U1812" s="642" t="s">
        <v>861</v>
      </c>
      <c r="V1812" s="575"/>
      <c r="W1812" s="577"/>
      <c r="Y1812" s="531"/>
    </row>
    <row r="1813" spans="1:25" ht="45" hidden="1" customHeight="1" x14ac:dyDescent="0.25">
      <c r="A1813" s="809">
        <v>615</v>
      </c>
      <c r="B1813" s="809"/>
      <c r="C1813" s="809" t="s">
        <v>3605</v>
      </c>
      <c r="D1813" s="809" t="s">
        <v>412</v>
      </c>
      <c r="E1813" s="1159" t="s">
        <v>60</v>
      </c>
      <c r="F1813" s="810">
        <v>44606</v>
      </c>
      <c r="G1813" s="811">
        <v>0.375</v>
      </c>
      <c r="H1813" s="810">
        <v>44614</v>
      </c>
      <c r="I1813" s="811">
        <v>0.375</v>
      </c>
      <c r="J1813" s="730"/>
      <c r="K1813" s="769"/>
      <c r="L1813" s="809"/>
      <c r="N1813" s="940"/>
      <c r="O1813" s="938"/>
      <c r="Q1813" s="1120"/>
      <c r="R1813" s="1121"/>
      <c r="S1813" s="1120"/>
      <c r="T1813" s="670"/>
      <c r="V1813" s="670" t="s">
        <v>3512</v>
      </c>
      <c r="Y1813" s="531"/>
    </row>
    <row r="1814" spans="1:25" ht="31.5" hidden="1" customHeight="1" x14ac:dyDescent="0.25">
      <c r="A1814" s="3">
        <v>602</v>
      </c>
      <c r="B1814" s="1"/>
      <c r="C1814" s="1" t="s">
        <v>3605</v>
      </c>
      <c r="D1814" s="3" t="s">
        <v>35</v>
      </c>
      <c r="E1814" s="1158" t="s">
        <v>261</v>
      </c>
      <c r="F1814" s="19">
        <v>44593</v>
      </c>
      <c r="G1814" s="796">
        <v>0.41666666666666669</v>
      </c>
      <c r="H1814" s="19">
        <v>44602</v>
      </c>
      <c r="I1814" s="796">
        <v>0.5</v>
      </c>
      <c r="J1814" s="730"/>
      <c r="K1814" s="796"/>
      <c r="L1814" s="1"/>
      <c r="N1814" s="924"/>
      <c r="O1814" s="208"/>
      <c r="P1814" s="1107"/>
      <c r="Q1814" s="1039"/>
      <c r="R1814" s="1044"/>
      <c r="S1814" s="1039"/>
      <c r="T1814" s="555"/>
      <c r="V1814" s="555" t="s">
        <v>3512</v>
      </c>
      <c r="Y1814" s="531"/>
    </row>
    <row r="1815" spans="1:25" ht="47.25" customHeight="1" x14ac:dyDescent="0.3">
      <c r="A1815" s="4">
        <v>3417</v>
      </c>
      <c r="C1815" s="4" t="s">
        <v>5172</v>
      </c>
      <c r="D1815" s="1" t="s">
        <v>35</v>
      </c>
      <c r="E1815" s="1156" t="s">
        <v>313</v>
      </c>
      <c r="F1815" s="21">
        <v>45209</v>
      </c>
      <c r="G1815" s="729">
        <v>0.75</v>
      </c>
      <c r="H1815" s="21">
        <v>45211</v>
      </c>
      <c r="I1815" s="722">
        <v>0.45833333333333331</v>
      </c>
      <c r="J1815" s="755" t="s">
        <v>4259</v>
      </c>
      <c r="K1815" s="725">
        <v>31938</v>
      </c>
      <c r="L1815" s="929"/>
      <c r="N1815" s="931" t="s">
        <v>4264</v>
      </c>
      <c r="O1815" s="932">
        <v>44130</v>
      </c>
      <c r="P1815" s="892" t="s">
        <v>4332</v>
      </c>
      <c r="Q1815" s="196"/>
      <c r="R1815" s="1017"/>
      <c r="S1815" s="194">
        <v>84778</v>
      </c>
      <c r="U1815" s="614" t="s">
        <v>4265</v>
      </c>
      <c r="V1815" s="555" t="s">
        <v>4295</v>
      </c>
    </row>
    <row r="1816" spans="1:25" ht="18.75" customHeight="1" x14ac:dyDescent="0.3">
      <c r="A1816" s="4">
        <v>3404</v>
      </c>
      <c r="C1816" s="4" t="s">
        <v>5172</v>
      </c>
      <c r="D1816" s="1" t="s">
        <v>35</v>
      </c>
      <c r="E1816" s="1156" t="s">
        <v>313</v>
      </c>
      <c r="F1816" s="21">
        <v>45206</v>
      </c>
      <c r="G1816" s="729">
        <v>0.75</v>
      </c>
      <c r="H1816" s="21">
        <v>45209</v>
      </c>
      <c r="I1816" s="722">
        <v>0.75</v>
      </c>
      <c r="J1816" s="755" t="s">
        <v>1017</v>
      </c>
      <c r="K1816" s="725">
        <v>31938</v>
      </c>
      <c r="L1816" s="929"/>
      <c r="N1816" s="931" t="s">
        <v>4264</v>
      </c>
      <c r="O1816" s="932">
        <v>44130</v>
      </c>
      <c r="P1816" s="892">
        <v>100</v>
      </c>
      <c r="Q1816" s="196"/>
      <c r="R1816" s="1017"/>
      <c r="S1816" s="194">
        <v>84778</v>
      </c>
      <c r="U1816" s="614" t="s">
        <v>4265</v>
      </c>
      <c r="V1816" s="555" t="s">
        <v>640</v>
      </c>
      <c r="Y1816" s="531"/>
    </row>
    <row r="1817" spans="1:25" s="546" customFormat="1" ht="33" hidden="1" customHeight="1" x14ac:dyDescent="0.25">
      <c r="A1817" s="186">
        <v>4190</v>
      </c>
      <c r="B1817" s="4"/>
      <c r="C1817" s="4" t="s">
        <v>2075</v>
      </c>
      <c r="D1817" s="4" t="s">
        <v>22</v>
      </c>
      <c r="E1817" s="1156" t="s">
        <v>23</v>
      </c>
      <c r="F1817" s="710">
        <v>45340</v>
      </c>
      <c r="G1817" s="711">
        <v>0.61111111111111105</v>
      </c>
      <c r="H1817" s="710">
        <v>45348</v>
      </c>
      <c r="I1817" s="720">
        <v>0.79166666666666663</v>
      </c>
      <c r="J1817" s="728" t="s">
        <v>940</v>
      </c>
      <c r="K1817" s="725">
        <v>26755</v>
      </c>
      <c r="L1817" s="929">
        <v>90969101226</v>
      </c>
      <c r="M1817" s="19">
        <v>40059</v>
      </c>
      <c r="N1817" s="931">
        <v>920169111872</v>
      </c>
      <c r="O1817" s="932">
        <v>34544</v>
      </c>
      <c r="P1817" s="892" t="s">
        <v>5583</v>
      </c>
      <c r="Q1817" s="194"/>
      <c r="R1817" s="1033"/>
      <c r="S1817" s="194"/>
      <c r="T1817" s="555"/>
      <c r="U1817" s="545" t="s">
        <v>4121</v>
      </c>
      <c r="V1817" s="555"/>
      <c r="W1817" s="156"/>
    </row>
    <row r="1818" spans="1:25" ht="31.5" hidden="1" customHeight="1" x14ac:dyDescent="0.25">
      <c r="A1818" s="4">
        <v>1818</v>
      </c>
      <c r="B1818" s="4"/>
      <c r="C1818" s="4" t="s">
        <v>2075</v>
      </c>
      <c r="D1818" s="4" t="s">
        <v>35</v>
      </c>
      <c r="E1818" s="1156" t="s">
        <v>313</v>
      </c>
      <c r="F1818" s="710">
        <v>44966</v>
      </c>
      <c r="G1818" s="711">
        <v>0.33333333333333331</v>
      </c>
      <c r="H1818" s="710">
        <v>44973</v>
      </c>
      <c r="I1818" s="720">
        <v>0.41666666666666669</v>
      </c>
      <c r="J1818" s="728" t="s">
        <v>1980</v>
      </c>
      <c r="K1818" s="725">
        <v>26755</v>
      </c>
      <c r="L1818" s="929">
        <v>90969101226</v>
      </c>
      <c r="M1818" s="19">
        <v>40059</v>
      </c>
      <c r="N1818" s="931">
        <v>920169111872</v>
      </c>
      <c r="O1818" s="932">
        <v>34544</v>
      </c>
      <c r="P1818" s="892">
        <v>430</v>
      </c>
      <c r="T1818" s="555"/>
    </row>
    <row r="1819" spans="1:25" s="546" customFormat="1" ht="18.75" customHeight="1" x14ac:dyDescent="0.25">
      <c r="A1819" s="1245">
        <v>4851</v>
      </c>
      <c r="B1819" s="20"/>
      <c r="C1819" s="20" t="s">
        <v>6823</v>
      </c>
      <c r="D1819" s="20" t="s">
        <v>22</v>
      </c>
      <c r="E1819" s="1156" t="s">
        <v>364</v>
      </c>
      <c r="F1819" s="21">
        <v>45467</v>
      </c>
      <c r="G1819" s="729">
        <v>0.41666666666666669</v>
      </c>
      <c r="H1819" s="21">
        <v>45496</v>
      </c>
      <c r="I1819" s="722">
        <v>0.8125</v>
      </c>
      <c r="J1819" s="730" t="s">
        <v>37</v>
      </c>
      <c r="K1819" s="21">
        <v>31874</v>
      </c>
      <c r="L1819" s="721" t="s">
        <v>6824</v>
      </c>
      <c r="M1819" s="708">
        <v>44769</v>
      </c>
      <c r="N1819" s="721" t="s">
        <v>6825</v>
      </c>
      <c r="O1819" s="208">
        <v>41137</v>
      </c>
      <c r="P1819" s="1019" t="s">
        <v>7133</v>
      </c>
      <c r="Q1819" s="1015"/>
      <c r="R1819" s="1020"/>
      <c r="S1819" s="907"/>
      <c r="T1819" s="544"/>
      <c r="U1819" s="545" t="s">
        <v>7012</v>
      </c>
      <c r="V1819" s="544"/>
      <c r="W1819" s="156"/>
    </row>
    <row r="1820" spans="1:25" ht="30" customHeight="1" x14ac:dyDescent="0.25">
      <c r="A1820" s="4">
        <v>5781</v>
      </c>
      <c r="B1820" s="4"/>
      <c r="C1820" s="4" t="s">
        <v>2457</v>
      </c>
      <c r="D1820" s="4" t="s">
        <v>292</v>
      </c>
      <c r="E1820" s="1156" t="s">
        <v>7814</v>
      </c>
      <c r="F1820" s="725">
        <v>45627</v>
      </c>
      <c r="G1820" s="720">
        <v>0.45833333333333331</v>
      </c>
      <c r="H1820" s="725">
        <v>45646</v>
      </c>
      <c r="I1820" s="720">
        <v>0.45833333333333331</v>
      </c>
      <c r="J1820" s="728" t="s">
        <v>70</v>
      </c>
      <c r="K1820" s="725">
        <v>32652</v>
      </c>
      <c r="L1820" s="207">
        <v>69048810</v>
      </c>
      <c r="M1820" s="19">
        <v>40649</v>
      </c>
      <c r="N1820" s="931" t="s">
        <v>2458</v>
      </c>
      <c r="O1820" s="932">
        <v>41297</v>
      </c>
      <c r="P1820" s="892" t="s">
        <v>4914</v>
      </c>
      <c r="Q1820" s="903" t="s">
        <v>8302</v>
      </c>
      <c r="R1820" s="1011" t="s">
        <v>8301</v>
      </c>
      <c r="V1820" s="555" t="s">
        <v>2459</v>
      </c>
      <c r="W1820" s="599"/>
      <c r="Y1820" s="531"/>
    </row>
    <row r="1821" spans="1:25" ht="31.5" customHeight="1" x14ac:dyDescent="0.25">
      <c r="A1821" s="4">
        <v>1604</v>
      </c>
      <c r="B1821" s="4"/>
      <c r="C1821" s="4" t="s">
        <v>2457</v>
      </c>
      <c r="D1821" s="4" t="s">
        <v>29</v>
      </c>
      <c r="E1821" s="1156" t="s">
        <v>205</v>
      </c>
      <c r="F1821" s="725">
        <v>44901</v>
      </c>
      <c r="G1821" s="720">
        <v>0.64583333333333337</v>
      </c>
      <c r="H1821" s="725">
        <v>44909</v>
      </c>
      <c r="I1821" s="720">
        <v>0.5</v>
      </c>
      <c r="J1821" s="728" t="s">
        <v>2250</v>
      </c>
      <c r="K1821" s="725">
        <v>32652</v>
      </c>
      <c r="L1821" s="207">
        <v>69048810</v>
      </c>
      <c r="M1821" s="19">
        <v>40649</v>
      </c>
      <c r="N1821" s="931" t="s">
        <v>2458</v>
      </c>
      <c r="O1821" s="932">
        <v>41297</v>
      </c>
      <c r="P1821" s="892">
        <v>280</v>
      </c>
      <c r="Q1821" s="901">
        <v>60</v>
      </c>
      <c r="R1821" s="1411">
        <v>370</v>
      </c>
      <c r="V1821" s="555" t="s">
        <v>2459</v>
      </c>
      <c r="W1821" s="599"/>
      <c r="Y1821" s="531"/>
    </row>
    <row r="1822" spans="1:25" ht="18.75" customHeight="1" x14ac:dyDescent="0.25">
      <c r="A1822" s="186">
        <v>1543</v>
      </c>
      <c r="B1822" s="186"/>
      <c r="C1822" s="186" t="s">
        <v>2457</v>
      </c>
      <c r="D1822" s="186" t="s">
        <v>193</v>
      </c>
      <c r="E1822" s="1156" t="s">
        <v>364</v>
      </c>
      <c r="F1822" s="718">
        <v>44886</v>
      </c>
      <c r="G1822" s="719">
        <v>0.52083333333333337</v>
      </c>
      <c r="H1822" s="725">
        <v>44901</v>
      </c>
      <c r="I1822" s="719">
        <v>0.64583333333333337</v>
      </c>
      <c r="J1822" s="728" t="s">
        <v>2494</v>
      </c>
      <c r="K1822" s="710">
        <v>32652</v>
      </c>
      <c r="L1822" s="936">
        <v>69048810</v>
      </c>
      <c r="M1822" s="21">
        <v>40649</v>
      </c>
      <c r="N1822" s="926" t="s">
        <v>2458</v>
      </c>
      <c r="O1822" s="927">
        <v>41297</v>
      </c>
      <c r="P1822" s="892" t="s">
        <v>2495</v>
      </c>
      <c r="Q1822" s="196"/>
      <c r="R1822" s="1002"/>
      <c r="S1822" s="196"/>
      <c r="T1822" s="533"/>
      <c r="V1822" s="544"/>
      <c r="W1822" s="599"/>
      <c r="Y1822" s="531"/>
    </row>
    <row r="1823" spans="1:25" ht="31.5" customHeight="1" x14ac:dyDescent="0.25">
      <c r="A1823" s="186">
        <v>1577</v>
      </c>
      <c r="B1823" s="186"/>
      <c r="C1823" s="186" t="s">
        <v>2457</v>
      </c>
      <c r="D1823" s="186" t="s">
        <v>29</v>
      </c>
      <c r="E1823" s="1156" t="s">
        <v>205</v>
      </c>
      <c r="F1823" s="718">
        <v>44872</v>
      </c>
      <c r="G1823" s="719">
        <v>0.54166666666666663</v>
      </c>
      <c r="H1823" s="725">
        <v>44886</v>
      </c>
      <c r="I1823" s="719">
        <v>0.52083333333333337</v>
      </c>
      <c r="J1823" s="728" t="s">
        <v>1813</v>
      </c>
      <c r="K1823" s="710">
        <v>32652</v>
      </c>
      <c r="L1823" s="936">
        <v>69048810</v>
      </c>
      <c r="M1823" s="21">
        <v>40649</v>
      </c>
      <c r="N1823" s="926" t="s">
        <v>2458</v>
      </c>
      <c r="O1823" s="927">
        <v>41297</v>
      </c>
      <c r="P1823" s="892">
        <f>14*70</f>
        <v>980</v>
      </c>
      <c r="Q1823" s="196"/>
      <c r="R1823" s="1002"/>
      <c r="S1823" s="196"/>
      <c r="T1823" s="533"/>
      <c r="U1823" s="564"/>
      <c r="V1823" s="588" t="s">
        <v>2545</v>
      </c>
      <c r="W1823" s="599"/>
      <c r="Y1823" s="531"/>
    </row>
    <row r="1824" spans="1:25" ht="31.5" customHeight="1" x14ac:dyDescent="0.25">
      <c r="A1824" s="186">
        <v>1158</v>
      </c>
      <c r="B1824" s="18"/>
      <c r="C1824" s="18" t="s">
        <v>2457</v>
      </c>
      <c r="D1824" s="18" t="s">
        <v>94</v>
      </c>
      <c r="E1824" s="1156" t="s">
        <v>243</v>
      </c>
      <c r="F1824" s="718">
        <v>44747</v>
      </c>
      <c r="G1824" s="719">
        <v>0.58333333333333337</v>
      </c>
      <c r="H1824" s="718">
        <v>44764</v>
      </c>
      <c r="I1824" s="719">
        <v>0.58333333333333337</v>
      </c>
      <c r="J1824" s="737" t="s">
        <v>3137</v>
      </c>
      <c r="K1824" s="720"/>
      <c r="L1824" s="18">
        <v>69048810</v>
      </c>
      <c r="M1824" s="718">
        <v>40649</v>
      </c>
      <c r="N1824" s="928" t="s">
        <v>2458</v>
      </c>
      <c r="O1824" s="927">
        <v>41297</v>
      </c>
      <c r="P1824" s="892">
        <v>1500</v>
      </c>
      <c r="Q1824" s="1055">
        <v>370</v>
      </c>
      <c r="R1824" s="1008">
        <f>110*17</f>
        <v>1870</v>
      </c>
      <c r="S1824" s="884"/>
      <c r="T1824" s="527" t="s">
        <v>3138</v>
      </c>
      <c r="V1824" s="554"/>
      <c r="Y1824" s="531"/>
    </row>
    <row r="1825" spans="1:25" ht="18.75" hidden="1" customHeight="1" x14ac:dyDescent="0.25">
      <c r="A1825" s="1">
        <v>408</v>
      </c>
      <c r="B1825" s="1"/>
      <c r="C1825" s="1" t="s">
        <v>2457</v>
      </c>
      <c r="D1825" s="1" t="s">
        <v>35</v>
      </c>
      <c r="E1825" s="1158" t="s">
        <v>119</v>
      </c>
      <c r="F1825" s="19">
        <v>44496</v>
      </c>
      <c r="G1825" s="796">
        <v>0.5</v>
      </c>
      <c r="H1825" s="19">
        <v>44511</v>
      </c>
      <c r="I1825" s="796">
        <v>0.5</v>
      </c>
      <c r="J1825" s="730"/>
      <c r="K1825" s="796"/>
      <c r="L1825" s="1"/>
      <c r="N1825" s="924"/>
      <c r="O1825" s="208"/>
      <c r="Q1825" s="1039"/>
      <c r="R1825" s="1044"/>
      <c r="S1825" s="1039"/>
      <c r="T1825" s="555"/>
    </row>
    <row r="1826" spans="1:25" ht="18.75" customHeight="1" x14ac:dyDescent="0.25">
      <c r="A1826" s="1266">
        <v>5265</v>
      </c>
      <c r="B1826" s="707">
        <v>29290695</v>
      </c>
      <c r="C1826" s="707" t="s">
        <v>1541</v>
      </c>
      <c r="D1826" s="707" t="s">
        <v>35</v>
      </c>
      <c r="E1826" s="1156" t="s">
        <v>119</v>
      </c>
      <c r="F1826" s="708">
        <v>45554</v>
      </c>
      <c r="G1826" s="709">
        <v>0.625</v>
      </c>
      <c r="H1826" s="708">
        <v>45557</v>
      </c>
      <c r="I1826" s="709">
        <v>0.45833333333333331</v>
      </c>
      <c r="J1826" s="757" t="s">
        <v>449</v>
      </c>
      <c r="K1826" s="708">
        <v>31085</v>
      </c>
      <c r="L1826" s="746" t="s">
        <v>1542</v>
      </c>
      <c r="M1826" s="708">
        <v>44859</v>
      </c>
      <c r="N1826" s="918" t="s">
        <v>1543</v>
      </c>
      <c r="O1826" s="919">
        <v>42339</v>
      </c>
      <c r="P1826" s="1025" t="s">
        <v>5309</v>
      </c>
      <c r="Q1826" s="1097" t="s">
        <v>7683</v>
      </c>
      <c r="R1826" s="1000"/>
      <c r="S1826" s="912" t="s">
        <v>7684</v>
      </c>
      <c r="T1826" s="541"/>
      <c r="U1826" s="576" t="s">
        <v>4445</v>
      </c>
      <c r="V1826" s="575"/>
      <c r="W1826" s="577"/>
    </row>
    <row r="1827" spans="1:25" ht="18.75" customHeight="1" x14ac:dyDescent="0.25">
      <c r="A1827" s="1266">
        <v>6236</v>
      </c>
      <c r="B1827" s="707">
        <v>29290695</v>
      </c>
      <c r="C1827" s="707" t="s">
        <v>1541</v>
      </c>
      <c r="D1827" s="707" t="s">
        <v>412</v>
      </c>
      <c r="E1827" s="1156" t="s">
        <v>131</v>
      </c>
      <c r="F1827" s="708">
        <v>45464</v>
      </c>
      <c r="G1827" s="709">
        <v>0.88194444444444453</v>
      </c>
      <c r="H1827" s="708">
        <v>45523</v>
      </c>
      <c r="I1827" s="709">
        <v>0.375</v>
      </c>
      <c r="J1827" s="757" t="s">
        <v>8002</v>
      </c>
      <c r="K1827" s="708">
        <v>31085</v>
      </c>
      <c r="L1827" s="746" t="s">
        <v>1542</v>
      </c>
      <c r="M1827" s="708">
        <v>44859</v>
      </c>
      <c r="N1827" s="918" t="s">
        <v>1543</v>
      </c>
      <c r="O1827" s="919">
        <v>42339</v>
      </c>
      <c r="P1827" s="912" t="s">
        <v>7684</v>
      </c>
      <c r="Q1827" s="881"/>
      <c r="R1827" s="1000"/>
      <c r="S1827" s="881"/>
      <c r="T1827" s="541"/>
      <c r="U1827" s="576" t="s">
        <v>4445</v>
      </c>
      <c r="V1827" s="575"/>
      <c r="W1827" s="577"/>
      <c r="Y1827" s="531"/>
    </row>
    <row r="1828" spans="1:25" ht="18.75" customHeight="1" x14ac:dyDescent="0.25">
      <c r="A1828" s="1266">
        <v>6179</v>
      </c>
      <c r="B1828" s="735">
        <v>29290695</v>
      </c>
      <c r="C1828" s="707" t="s">
        <v>1541</v>
      </c>
      <c r="D1828" s="707" t="s">
        <v>412</v>
      </c>
      <c r="E1828" s="1156" t="s">
        <v>335</v>
      </c>
      <c r="F1828" s="708">
        <v>45457</v>
      </c>
      <c r="G1828" s="709">
        <v>0.59722222222222221</v>
      </c>
      <c r="H1828" s="708">
        <v>45461</v>
      </c>
      <c r="I1828" s="709">
        <v>0.75</v>
      </c>
      <c r="J1828" s="757" t="s">
        <v>162</v>
      </c>
      <c r="K1828" s="741">
        <v>31085</v>
      </c>
      <c r="L1828" s="775" t="s">
        <v>1542</v>
      </c>
      <c r="M1828" s="741">
        <v>44859</v>
      </c>
      <c r="N1828" s="933" t="s">
        <v>1543</v>
      </c>
      <c r="O1828" s="930">
        <v>42339</v>
      </c>
      <c r="P1828" s="1047" t="s">
        <v>6707</v>
      </c>
      <c r="Q1828" s="881"/>
      <c r="R1828" s="1000"/>
      <c r="S1828" s="881"/>
      <c r="T1828" s="541" t="s">
        <v>6734</v>
      </c>
      <c r="U1828" s="593" t="s">
        <v>4445</v>
      </c>
      <c r="V1828" s="575" t="s">
        <v>6691</v>
      </c>
      <c r="W1828" s="594"/>
      <c r="Y1828" s="531"/>
    </row>
    <row r="1829" spans="1:25" ht="18.75" customHeight="1" x14ac:dyDescent="0.25">
      <c r="A1829" s="707">
        <v>4636</v>
      </c>
      <c r="B1829" s="735">
        <v>29290695</v>
      </c>
      <c r="C1829" s="707" t="s">
        <v>1541</v>
      </c>
      <c r="D1829" s="707" t="s">
        <v>22</v>
      </c>
      <c r="E1829" s="1156" t="s">
        <v>23</v>
      </c>
      <c r="F1829" s="708">
        <v>45402</v>
      </c>
      <c r="G1829" s="709">
        <v>0.45833333333333331</v>
      </c>
      <c r="H1829" s="708">
        <v>45403</v>
      </c>
      <c r="I1829" s="709">
        <v>0.45833333333333331</v>
      </c>
      <c r="J1829" s="757" t="s">
        <v>6114</v>
      </c>
      <c r="K1829" s="741">
        <v>31085</v>
      </c>
      <c r="L1829" s="775" t="s">
        <v>1542</v>
      </c>
      <c r="M1829" s="741">
        <v>44859</v>
      </c>
      <c r="N1829" s="933" t="s">
        <v>1543</v>
      </c>
      <c r="O1829" s="930">
        <v>42339</v>
      </c>
      <c r="P1829" s="912" t="s">
        <v>6101</v>
      </c>
      <c r="Q1829" s="881"/>
      <c r="R1829" s="1000"/>
      <c r="S1829" s="881"/>
      <c r="T1829" s="541"/>
      <c r="U1829" s="593" t="s">
        <v>4445</v>
      </c>
      <c r="V1829" s="592" t="s">
        <v>5113</v>
      </c>
      <c r="W1829" s="594"/>
      <c r="Y1829" s="531"/>
    </row>
    <row r="1830" spans="1:25" ht="47.25" customHeight="1" x14ac:dyDescent="0.25">
      <c r="A1830" s="707">
        <v>4623</v>
      </c>
      <c r="B1830" s="735">
        <v>29290695</v>
      </c>
      <c r="C1830" s="707" t="s">
        <v>1541</v>
      </c>
      <c r="D1830" s="707" t="s">
        <v>412</v>
      </c>
      <c r="E1830" s="1156" t="s">
        <v>131</v>
      </c>
      <c r="F1830" s="708">
        <v>45400</v>
      </c>
      <c r="G1830" s="709">
        <v>0.4861111111111111</v>
      </c>
      <c r="H1830" s="708">
        <v>45402</v>
      </c>
      <c r="I1830" s="709">
        <v>0.45833333333333331</v>
      </c>
      <c r="J1830" s="757" t="s">
        <v>6099</v>
      </c>
      <c r="K1830" s="741">
        <v>31085</v>
      </c>
      <c r="L1830" s="775" t="s">
        <v>1542</v>
      </c>
      <c r="M1830" s="741">
        <v>44859</v>
      </c>
      <c r="N1830" s="933" t="s">
        <v>1543</v>
      </c>
      <c r="O1830" s="930">
        <v>42339</v>
      </c>
      <c r="P1830" s="912" t="s">
        <v>6077</v>
      </c>
      <c r="Q1830" s="881"/>
      <c r="R1830" s="1000"/>
      <c r="S1830" s="881"/>
      <c r="T1830" s="541"/>
      <c r="U1830" s="593" t="s">
        <v>4445</v>
      </c>
      <c r="V1830" s="592" t="s">
        <v>6100</v>
      </c>
      <c r="W1830" s="594"/>
      <c r="Y1830" s="531"/>
    </row>
    <row r="1831" spans="1:25" ht="31.5" customHeight="1" x14ac:dyDescent="0.25">
      <c r="A1831" s="735">
        <v>4493</v>
      </c>
      <c r="B1831" s="735">
        <v>29290695</v>
      </c>
      <c r="C1831" s="707" t="s">
        <v>1541</v>
      </c>
      <c r="D1831" s="707" t="s">
        <v>412</v>
      </c>
      <c r="E1831" s="1156" t="s">
        <v>131</v>
      </c>
      <c r="F1831" s="708">
        <v>45390</v>
      </c>
      <c r="G1831" s="709">
        <v>0.5083333333333333</v>
      </c>
      <c r="H1831" s="708">
        <v>45400</v>
      </c>
      <c r="I1831" s="709">
        <v>0.4861111111111111</v>
      </c>
      <c r="J1831" s="757" t="s">
        <v>6033</v>
      </c>
      <c r="K1831" s="741">
        <v>31085</v>
      </c>
      <c r="L1831" s="775" t="s">
        <v>1542</v>
      </c>
      <c r="M1831" s="741">
        <v>44859</v>
      </c>
      <c r="N1831" s="933" t="s">
        <v>1543</v>
      </c>
      <c r="O1831" s="930">
        <v>42339</v>
      </c>
      <c r="P1831" s="912" t="s">
        <v>6034</v>
      </c>
      <c r="Q1831" s="881" t="s">
        <v>638</v>
      </c>
      <c r="R1831" s="1000"/>
      <c r="S1831" s="881"/>
      <c r="T1831" s="541"/>
      <c r="U1831" s="593" t="s">
        <v>4445</v>
      </c>
      <c r="V1831" s="592"/>
      <c r="W1831" s="594"/>
    </row>
    <row r="1832" spans="1:25" ht="45" customHeight="1" x14ac:dyDescent="0.25">
      <c r="A1832" s="735">
        <v>4478</v>
      </c>
      <c r="B1832" s="735">
        <v>29290695</v>
      </c>
      <c r="C1832" s="707" t="s">
        <v>1541</v>
      </c>
      <c r="D1832" s="707" t="s">
        <v>137</v>
      </c>
      <c r="E1832" s="1156" t="s">
        <v>138</v>
      </c>
      <c r="F1832" s="708">
        <v>45386</v>
      </c>
      <c r="G1832" s="709">
        <v>0.9</v>
      </c>
      <c r="H1832" s="708">
        <v>45390</v>
      </c>
      <c r="I1832" s="709">
        <v>0.5083333333333333</v>
      </c>
      <c r="J1832" s="757" t="s">
        <v>4114</v>
      </c>
      <c r="K1832" s="741">
        <v>31085</v>
      </c>
      <c r="L1832" s="775" t="s">
        <v>1542</v>
      </c>
      <c r="M1832" s="741">
        <v>44859</v>
      </c>
      <c r="N1832" s="933" t="s">
        <v>1543</v>
      </c>
      <c r="O1832" s="930">
        <v>42339</v>
      </c>
      <c r="P1832" s="912" t="s">
        <v>5921</v>
      </c>
      <c r="Q1832" s="881"/>
      <c r="R1832" s="1000"/>
      <c r="S1832" s="881"/>
      <c r="T1832" s="541"/>
      <c r="U1832" s="593" t="s">
        <v>4445</v>
      </c>
      <c r="V1832" s="592"/>
      <c r="W1832" s="594"/>
    </row>
    <row r="1833" spans="1:25" ht="31.5" customHeight="1" x14ac:dyDescent="0.25">
      <c r="A1833" s="707">
        <v>4399</v>
      </c>
      <c r="B1833" s="735">
        <v>52780696</v>
      </c>
      <c r="C1833" s="707" t="s">
        <v>1541</v>
      </c>
      <c r="D1833" s="707" t="s">
        <v>143</v>
      </c>
      <c r="E1833" s="1156" t="s">
        <v>144</v>
      </c>
      <c r="F1833" s="708">
        <v>45372</v>
      </c>
      <c r="G1833" s="709">
        <v>0.67152777777777783</v>
      </c>
      <c r="H1833" s="708">
        <v>45378</v>
      </c>
      <c r="I1833" s="709">
        <v>0.5</v>
      </c>
      <c r="J1833" s="757" t="s">
        <v>200</v>
      </c>
      <c r="K1833" s="741">
        <v>31085</v>
      </c>
      <c r="L1833" s="775" t="s">
        <v>1542</v>
      </c>
      <c r="M1833" s="741">
        <v>44859</v>
      </c>
      <c r="N1833" s="933" t="s">
        <v>1543</v>
      </c>
      <c r="O1833" s="930">
        <v>42339</v>
      </c>
      <c r="P1833" s="912" t="s">
        <v>4930</v>
      </c>
      <c r="Q1833" s="881"/>
      <c r="R1833" s="1000"/>
      <c r="S1833" s="881"/>
      <c r="T1833" s="541"/>
      <c r="U1833" s="593" t="s">
        <v>4445</v>
      </c>
      <c r="V1833" s="592" t="s">
        <v>5787</v>
      </c>
      <c r="W1833" s="594"/>
    </row>
    <row r="1834" spans="1:25" ht="18.75" customHeight="1" x14ac:dyDescent="0.25">
      <c r="A1834" s="707">
        <v>4348</v>
      </c>
      <c r="B1834" s="735">
        <v>52780696</v>
      </c>
      <c r="C1834" s="707" t="s">
        <v>1541</v>
      </c>
      <c r="D1834" s="707" t="s">
        <v>35</v>
      </c>
      <c r="E1834" s="1156" t="s">
        <v>313</v>
      </c>
      <c r="F1834" s="708">
        <v>45368</v>
      </c>
      <c r="G1834" s="709">
        <v>0.5</v>
      </c>
      <c r="H1834" s="708">
        <v>45372</v>
      </c>
      <c r="I1834" s="709">
        <v>0.67152777777777783</v>
      </c>
      <c r="J1834" s="751" t="s">
        <v>4114</v>
      </c>
      <c r="K1834" s="741">
        <v>31085</v>
      </c>
      <c r="L1834" s="775" t="s">
        <v>1542</v>
      </c>
      <c r="M1834" s="741">
        <v>44859</v>
      </c>
      <c r="N1834" s="933" t="s">
        <v>1543</v>
      </c>
      <c r="O1834" s="930">
        <v>42339</v>
      </c>
      <c r="P1834" s="912" t="s">
        <v>4930</v>
      </c>
      <c r="Q1834" s="881"/>
      <c r="R1834" s="1000"/>
      <c r="S1834" s="881"/>
      <c r="T1834" s="541"/>
      <c r="U1834" s="593" t="s">
        <v>4445</v>
      </c>
      <c r="V1834" s="592" t="s">
        <v>5786</v>
      </c>
      <c r="W1834" s="594"/>
      <c r="Y1834" s="531"/>
    </row>
    <row r="1835" spans="1:25" ht="18.75" customHeight="1" x14ac:dyDescent="0.25">
      <c r="A1835" s="735">
        <v>3532</v>
      </c>
      <c r="B1835" s="735">
        <v>52780696</v>
      </c>
      <c r="C1835" s="707" t="s">
        <v>1541</v>
      </c>
      <c r="D1835" s="707" t="s">
        <v>35</v>
      </c>
      <c r="E1835" s="1156" t="s">
        <v>261</v>
      </c>
      <c r="F1835" s="708">
        <v>45219</v>
      </c>
      <c r="G1835" s="709">
        <v>0.58333333333333337</v>
      </c>
      <c r="H1835" s="708">
        <v>45229</v>
      </c>
      <c r="I1835" s="709">
        <v>0.58333333333333337</v>
      </c>
      <c r="J1835" s="751" t="s">
        <v>200</v>
      </c>
      <c r="K1835" s="741">
        <v>31085</v>
      </c>
      <c r="L1835" s="775" t="s">
        <v>1542</v>
      </c>
      <c r="M1835" s="741">
        <v>44859</v>
      </c>
      <c r="N1835" s="933" t="s">
        <v>1543</v>
      </c>
      <c r="O1835" s="930">
        <v>42339</v>
      </c>
      <c r="P1835" s="912" t="s">
        <v>4444</v>
      </c>
      <c r="Q1835" s="881"/>
      <c r="R1835" s="1084"/>
      <c r="S1835" s="890"/>
      <c r="T1835" s="584" t="s">
        <v>408</v>
      </c>
      <c r="U1835" s="593" t="s">
        <v>4445</v>
      </c>
      <c r="V1835" s="592"/>
      <c r="W1835" s="594"/>
      <c r="Y1835" s="531"/>
    </row>
    <row r="1836" spans="1:25" s="546" customFormat="1" ht="31.5" customHeight="1" x14ac:dyDescent="0.25">
      <c r="A1836" s="735">
        <v>2261</v>
      </c>
      <c r="B1836" s="735">
        <v>52780696</v>
      </c>
      <c r="C1836" s="735" t="s">
        <v>1541</v>
      </c>
      <c r="D1836" s="735" t="s">
        <v>35</v>
      </c>
      <c r="E1836" s="1156" t="s">
        <v>261</v>
      </c>
      <c r="F1836" s="741">
        <v>45024</v>
      </c>
      <c r="G1836" s="740">
        <v>0.52083333333333337</v>
      </c>
      <c r="H1836" s="741">
        <v>45039</v>
      </c>
      <c r="I1836" s="740">
        <v>0.52083333333333337</v>
      </c>
      <c r="J1836" s="751" t="s">
        <v>106</v>
      </c>
      <c r="K1836" s="741">
        <v>31085</v>
      </c>
      <c r="L1836" s="929" t="s">
        <v>1542</v>
      </c>
      <c r="M1836" s="741">
        <v>44859</v>
      </c>
      <c r="N1836" s="933" t="s">
        <v>1543</v>
      </c>
      <c r="O1836" s="930">
        <v>42339</v>
      </c>
      <c r="P1836" s="912" t="s">
        <v>1544</v>
      </c>
      <c r="Q1836" s="890"/>
      <c r="R1836" s="1084"/>
      <c r="S1836" s="890"/>
      <c r="T1836" s="584" t="s">
        <v>408</v>
      </c>
      <c r="U1836" s="593"/>
      <c r="V1836" s="592"/>
      <c r="W1836" s="594"/>
    </row>
    <row r="1837" spans="1:25" ht="18.75" customHeight="1" x14ac:dyDescent="0.25">
      <c r="A1837" s="707">
        <v>2645</v>
      </c>
      <c r="B1837" s="707">
        <v>52866510</v>
      </c>
      <c r="C1837" s="186" t="s">
        <v>980</v>
      </c>
      <c r="D1837" s="707" t="s">
        <v>35</v>
      </c>
      <c r="E1837" s="1156" t="s">
        <v>119</v>
      </c>
      <c r="F1837" s="708">
        <v>45088</v>
      </c>
      <c r="G1837" s="709">
        <v>0.65277777777777779</v>
      </c>
      <c r="H1837" s="708">
        <v>45092</v>
      </c>
      <c r="I1837" s="709">
        <v>0.65277777777777779</v>
      </c>
      <c r="J1837" s="732" t="s">
        <v>642</v>
      </c>
      <c r="K1837" s="708">
        <v>32461</v>
      </c>
      <c r="L1837" s="929" t="s">
        <v>981</v>
      </c>
      <c r="M1837" s="708">
        <v>41354</v>
      </c>
      <c r="N1837" s="746" t="s">
        <v>982</v>
      </c>
      <c r="O1837" s="919">
        <v>39596</v>
      </c>
      <c r="P1837" s="892" t="s">
        <v>983</v>
      </c>
      <c r="Q1837" s="196"/>
      <c r="R1837" s="1002"/>
      <c r="S1837" s="196"/>
      <c r="T1837" s="533"/>
      <c r="U1837" s="551" t="s">
        <v>984</v>
      </c>
      <c r="V1837" s="544"/>
      <c r="W1837" s="577"/>
    </row>
    <row r="1838" spans="1:25" s="546" customFormat="1" ht="18.75" hidden="1" customHeight="1" x14ac:dyDescent="0.25">
      <c r="A1838" s="4">
        <v>1698</v>
      </c>
      <c r="B1838" s="4"/>
      <c r="C1838" s="4" t="s">
        <v>2363</v>
      </c>
      <c r="D1838" s="4" t="s">
        <v>35</v>
      </c>
      <c r="E1838" s="1156" t="s">
        <v>298</v>
      </c>
      <c r="F1838" s="725">
        <v>44922</v>
      </c>
      <c r="G1838" s="720">
        <v>0.60416666666666663</v>
      </c>
      <c r="H1838" s="725">
        <v>44926</v>
      </c>
      <c r="I1838" s="720">
        <v>0.64583333333333337</v>
      </c>
      <c r="J1838" s="728" t="s">
        <v>2186</v>
      </c>
      <c r="K1838" s="725">
        <v>26316</v>
      </c>
      <c r="L1838" s="929">
        <v>4187002</v>
      </c>
      <c r="M1838" s="19">
        <v>37125</v>
      </c>
      <c r="N1838" s="931">
        <v>980192100556</v>
      </c>
      <c r="O1838" s="932">
        <v>36122</v>
      </c>
      <c r="P1838" s="892">
        <v>400</v>
      </c>
      <c r="Q1838" s="194"/>
      <c r="R1838" s="1033"/>
      <c r="S1838" s="194"/>
      <c r="T1838" s="563"/>
      <c r="U1838" s="545"/>
      <c r="V1838" s="555"/>
      <c r="W1838" s="156"/>
    </row>
    <row r="1839" spans="1:25" s="546" customFormat="1" ht="31.5" customHeight="1" x14ac:dyDescent="0.25">
      <c r="A1839" s="1267">
        <v>5347</v>
      </c>
      <c r="B1839" s="270"/>
      <c r="C1839" s="186" t="s">
        <v>8059</v>
      </c>
      <c r="D1839" s="186" t="s">
        <v>412</v>
      </c>
      <c r="E1839" s="1156" t="s">
        <v>243</v>
      </c>
      <c r="F1839" s="718">
        <v>45561</v>
      </c>
      <c r="G1839" s="719">
        <v>0.625</v>
      </c>
      <c r="H1839" s="718">
        <v>45562</v>
      </c>
      <c r="I1839" s="719">
        <v>0.625</v>
      </c>
      <c r="J1839" s="1352" t="s">
        <v>797</v>
      </c>
      <c r="K1839" s="710">
        <v>27362</v>
      </c>
      <c r="L1839" s="734" t="s">
        <v>6607</v>
      </c>
      <c r="M1839" s="710">
        <v>40024</v>
      </c>
      <c r="N1839" s="734" t="s">
        <v>1446</v>
      </c>
      <c r="O1839" s="920">
        <v>36141</v>
      </c>
      <c r="P1839" s="1019" t="s">
        <v>4284</v>
      </c>
      <c r="Q1839" s="196"/>
      <c r="R1839" s="1002"/>
      <c r="S1839" s="196"/>
      <c r="T1839" s="533"/>
      <c r="U1839" s="545"/>
      <c r="V1839" s="527"/>
      <c r="W1839" s="156"/>
    </row>
    <row r="1840" spans="1:25" s="546" customFormat="1" ht="31.5" customHeight="1" x14ac:dyDescent="0.25">
      <c r="A1840" s="1267">
        <v>5144</v>
      </c>
      <c r="B1840" s="270"/>
      <c r="C1840" s="186" t="s">
        <v>8059</v>
      </c>
      <c r="D1840" s="186" t="s">
        <v>137</v>
      </c>
      <c r="E1840" s="1156" t="s">
        <v>5483</v>
      </c>
      <c r="F1840" s="718">
        <v>45535</v>
      </c>
      <c r="G1840" s="719">
        <v>0.84375</v>
      </c>
      <c r="H1840" s="718">
        <v>45550</v>
      </c>
      <c r="I1840" s="719">
        <v>0.84375</v>
      </c>
      <c r="J1840" s="759" t="s">
        <v>231</v>
      </c>
      <c r="K1840" s="710">
        <v>27362</v>
      </c>
      <c r="L1840" s="734" t="s">
        <v>6607</v>
      </c>
      <c r="M1840" s="710">
        <v>40024</v>
      </c>
      <c r="N1840" s="734" t="s">
        <v>1446</v>
      </c>
      <c r="O1840" s="920">
        <v>36141</v>
      </c>
      <c r="P1840" s="1232"/>
      <c r="Q1840" s="1256"/>
      <c r="R1840" s="1257"/>
      <c r="S1840" s="1256"/>
      <c r="T1840" s="1258"/>
      <c r="U1840" s="545"/>
      <c r="V1840" s="527"/>
      <c r="W1840" s="156"/>
    </row>
    <row r="1841" spans="1:25" s="546" customFormat="1" ht="18.75" customHeight="1" x14ac:dyDescent="0.25">
      <c r="A1841" s="4">
        <v>2831</v>
      </c>
      <c r="B1841" s="4"/>
      <c r="C1841" s="4" t="s">
        <v>908</v>
      </c>
      <c r="D1841" s="4" t="s">
        <v>412</v>
      </c>
      <c r="E1841" s="1156" t="s">
        <v>60</v>
      </c>
      <c r="F1841" s="725">
        <v>45098</v>
      </c>
      <c r="G1841" s="720">
        <v>0.5</v>
      </c>
      <c r="H1841" s="725">
        <v>45100</v>
      </c>
      <c r="I1841" s="720">
        <v>0.5</v>
      </c>
      <c r="J1841" s="728" t="s">
        <v>909</v>
      </c>
      <c r="K1841" s="725">
        <v>23087</v>
      </c>
      <c r="L1841" s="929" t="s">
        <v>910</v>
      </c>
      <c r="M1841" s="19">
        <v>35730</v>
      </c>
      <c r="N1841" s="929" t="s">
        <v>911</v>
      </c>
      <c r="O1841" s="932">
        <v>30708</v>
      </c>
      <c r="P1841" s="892" t="s">
        <v>912</v>
      </c>
      <c r="Q1841" s="194"/>
      <c r="R1841" s="1033"/>
      <c r="S1841" s="194"/>
      <c r="T1841" s="563"/>
      <c r="U1841" s="545" t="s">
        <v>913</v>
      </c>
      <c r="V1841" s="555"/>
      <c r="W1841" s="156"/>
    </row>
    <row r="1842" spans="1:25" ht="31.5" customHeight="1" x14ac:dyDescent="0.25">
      <c r="A1842" s="4">
        <v>2545</v>
      </c>
      <c r="B1842" s="4"/>
      <c r="C1842" s="4" t="s">
        <v>908</v>
      </c>
      <c r="D1842" s="4" t="s">
        <v>193</v>
      </c>
      <c r="E1842" s="1156" t="s">
        <v>199</v>
      </c>
      <c r="F1842" s="725">
        <v>45073</v>
      </c>
      <c r="G1842" s="720">
        <v>0.39583333333333331</v>
      </c>
      <c r="H1842" s="725">
        <v>45075</v>
      </c>
      <c r="I1842" s="720">
        <v>0.39583333333333331</v>
      </c>
      <c r="J1842" s="728" t="s">
        <v>330</v>
      </c>
      <c r="K1842" s="725">
        <v>23087</v>
      </c>
      <c r="L1842" s="929" t="s">
        <v>910</v>
      </c>
      <c r="M1842" s="19">
        <v>35730</v>
      </c>
      <c r="N1842" s="929" t="s">
        <v>911</v>
      </c>
      <c r="O1842" s="932">
        <v>30708</v>
      </c>
      <c r="P1842" s="892"/>
      <c r="Q1842" s="903" t="s">
        <v>1157</v>
      </c>
      <c r="U1842" s="545" t="s">
        <v>913</v>
      </c>
      <c r="V1842" s="588" t="s">
        <v>1156</v>
      </c>
    </row>
    <row r="1843" spans="1:25" ht="18.75" customHeight="1" x14ac:dyDescent="0.25">
      <c r="A1843" s="1267">
        <v>5498</v>
      </c>
      <c r="B1843" s="186"/>
      <c r="C1843" s="4" t="s">
        <v>1445</v>
      </c>
      <c r="D1843" s="186" t="s">
        <v>22</v>
      </c>
      <c r="E1843" s="1156" t="s">
        <v>364</v>
      </c>
      <c r="F1843" s="710">
        <v>45579</v>
      </c>
      <c r="G1843" s="711">
        <v>0.41666666666666669</v>
      </c>
      <c r="H1843" s="710">
        <v>45616</v>
      </c>
      <c r="I1843" s="711">
        <v>0.75</v>
      </c>
      <c r="J1843" s="728" t="s">
        <v>8080</v>
      </c>
      <c r="K1843" s="725">
        <v>27362</v>
      </c>
      <c r="L1843" s="929" t="s">
        <v>6607</v>
      </c>
      <c r="M1843" s="725">
        <v>40024</v>
      </c>
      <c r="N1843" s="929" t="s">
        <v>1446</v>
      </c>
      <c r="O1843" s="932">
        <v>36141</v>
      </c>
      <c r="P1843" s="892" t="s">
        <v>7338</v>
      </c>
      <c r="Q1843" s="884"/>
      <c r="R1843" s="1008"/>
      <c r="S1843" s="884"/>
      <c r="T1843" s="527"/>
      <c r="U1843" s="545" t="s">
        <v>674</v>
      </c>
      <c r="V1843" s="550"/>
      <c r="Y1843" s="531"/>
    </row>
    <row r="1844" spans="1:25" ht="18.75" customHeight="1" x14ac:dyDescent="0.25">
      <c r="A1844" s="1267">
        <v>5457</v>
      </c>
      <c r="B1844" s="186"/>
      <c r="C1844" s="4" t="s">
        <v>1445</v>
      </c>
      <c r="D1844" s="186" t="s">
        <v>35</v>
      </c>
      <c r="E1844" s="1156" t="s">
        <v>36</v>
      </c>
      <c r="F1844" s="710">
        <v>45569</v>
      </c>
      <c r="G1844" s="711">
        <v>0.82291666666666663</v>
      </c>
      <c r="H1844" s="710">
        <v>45579</v>
      </c>
      <c r="I1844" s="711">
        <v>0.41666666666666669</v>
      </c>
      <c r="J1844" s="728" t="s">
        <v>6160</v>
      </c>
      <c r="K1844" s="725">
        <v>27362</v>
      </c>
      <c r="L1844" s="929" t="s">
        <v>6607</v>
      </c>
      <c r="M1844" s="725">
        <v>40024</v>
      </c>
      <c r="N1844" s="929" t="s">
        <v>1446</v>
      </c>
      <c r="O1844" s="932">
        <v>36141</v>
      </c>
      <c r="P1844" s="892" t="s">
        <v>7338</v>
      </c>
      <c r="Q1844" s="884"/>
      <c r="R1844" s="1008"/>
      <c r="S1844" s="884"/>
      <c r="T1844" s="527"/>
      <c r="U1844" s="545" t="s">
        <v>674</v>
      </c>
      <c r="V1844" s="550"/>
      <c r="Y1844" s="531"/>
    </row>
    <row r="1845" spans="1:25" ht="18.75" customHeight="1" x14ac:dyDescent="0.25">
      <c r="A1845" s="1226">
        <v>4929</v>
      </c>
      <c r="B1845" s="186"/>
      <c r="C1845" s="4" t="s">
        <v>1445</v>
      </c>
      <c r="D1845" s="186" t="s">
        <v>1443</v>
      </c>
      <c r="E1845" s="1156" t="s">
        <v>144</v>
      </c>
      <c r="F1845" s="710">
        <v>45502</v>
      </c>
      <c r="G1845" s="711">
        <v>0.79166666666666663</v>
      </c>
      <c r="H1845" s="710">
        <v>45509</v>
      </c>
      <c r="I1845" s="711">
        <v>0.43541666666666662</v>
      </c>
      <c r="J1845" s="713" t="s">
        <v>7126</v>
      </c>
      <c r="K1845" s="725">
        <v>27362</v>
      </c>
      <c r="L1845" s="929" t="s">
        <v>6607</v>
      </c>
      <c r="M1845" s="725">
        <v>40024</v>
      </c>
      <c r="N1845" s="929" t="s">
        <v>1446</v>
      </c>
      <c r="O1845" s="932">
        <v>36141</v>
      </c>
      <c r="P1845" s="898"/>
      <c r="Q1845" s="1003"/>
      <c r="R1845" s="1004"/>
      <c r="S1845" s="1003"/>
      <c r="T1845" s="565"/>
      <c r="U1845" s="545" t="s">
        <v>674</v>
      </c>
      <c r="V1845" s="550"/>
      <c r="Y1845" s="531"/>
    </row>
    <row r="1846" spans="1:25" s="546" customFormat="1" ht="18.75" customHeight="1" x14ac:dyDescent="0.25">
      <c r="A1846" s="1226">
        <v>4836</v>
      </c>
      <c r="B1846" s="186"/>
      <c r="C1846" s="4" t="s">
        <v>1445</v>
      </c>
      <c r="D1846" s="186" t="s">
        <v>1443</v>
      </c>
      <c r="E1846" s="1156" t="s">
        <v>144</v>
      </c>
      <c r="F1846" s="710">
        <v>45481</v>
      </c>
      <c r="G1846" s="711">
        <v>0.79166666666666663</v>
      </c>
      <c r="H1846" s="710">
        <v>45502</v>
      </c>
      <c r="I1846" s="711">
        <v>0.79166666666666663</v>
      </c>
      <c r="J1846" s="713" t="s">
        <v>438</v>
      </c>
      <c r="K1846" s="725">
        <v>27362</v>
      </c>
      <c r="L1846" s="929" t="s">
        <v>6607</v>
      </c>
      <c r="M1846" s="725">
        <v>40024</v>
      </c>
      <c r="N1846" s="929" t="s">
        <v>1446</v>
      </c>
      <c r="O1846" s="932">
        <v>36141</v>
      </c>
      <c r="P1846" s="898"/>
      <c r="Q1846" s="1003"/>
      <c r="R1846" s="1004"/>
      <c r="S1846" s="1003"/>
      <c r="T1846" s="565"/>
      <c r="U1846" s="545" t="s">
        <v>674</v>
      </c>
      <c r="V1846" s="550"/>
      <c r="W1846" s="156"/>
    </row>
    <row r="1847" spans="1:25" ht="18.75" hidden="1" customHeight="1" x14ac:dyDescent="0.25">
      <c r="A1847" s="1267">
        <v>5895</v>
      </c>
      <c r="B1847" s="186"/>
      <c r="C1847" s="4" t="s">
        <v>1445</v>
      </c>
      <c r="D1847" s="186" t="s">
        <v>35</v>
      </c>
      <c r="E1847" s="1156" t="s">
        <v>171</v>
      </c>
      <c r="F1847" s="710">
        <v>45443</v>
      </c>
      <c r="G1847" s="711">
        <v>0.95833333333333337</v>
      </c>
      <c r="H1847" s="710">
        <v>45445</v>
      </c>
      <c r="I1847" s="711">
        <v>0.95833333333333337</v>
      </c>
      <c r="J1847" s="713" t="s">
        <v>864</v>
      </c>
      <c r="K1847" s="725"/>
      <c r="L1847" s="929"/>
      <c r="M1847" s="725"/>
      <c r="N1847" s="929"/>
      <c r="O1847" s="932"/>
      <c r="P1847" s="898"/>
      <c r="Q1847" s="1003"/>
      <c r="R1847" s="1004"/>
      <c r="S1847" s="1003"/>
      <c r="T1847" s="565"/>
      <c r="V1847" s="550"/>
    </row>
    <row r="1848" spans="1:25" s="546" customFormat="1" ht="27" customHeight="1" x14ac:dyDescent="0.25">
      <c r="A1848" s="186">
        <v>4455</v>
      </c>
      <c r="B1848" s="186"/>
      <c r="C1848" s="4" t="s">
        <v>1445</v>
      </c>
      <c r="D1848" s="742" t="s">
        <v>137</v>
      </c>
      <c r="E1848" s="1156" t="s">
        <v>138</v>
      </c>
      <c r="F1848" s="767">
        <v>45374</v>
      </c>
      <c r="G1848" s="768">
        <v>0.83333333333333337</v>
      </c>
      <c r="H1848" s="767">
        <v>45382</v>
      </c>
      <c r="I1848" s="768">
        <v>0.83333333333333337</v>
      </c>
      <c r="J1848" s="728" t="s">
        <v>113</v>
      </c>
      <c r="K1848" s="725">
        <v>27362</v>
      </c>
      <c r="L1848" s="929" t="s">
        <v>6607</v>
      </c>
      <c r="M1848" s="725">
        <v>40024</v>
      </c>
      <c r="N1848" s="929" t="s">
        <v>1446</v>
      </c>
      <c r="O1848" s="932">
        <v>36141</v>
      </c>
      <c r="P1848" s="892" t="s">
        <v>5762</v>
      </c>
      <c r="Q1848" s="908"/>
      <c r="R1848" s="1073"/>
      <c r="S1848" s="908"/>
      <c r="T1848" s="550"/>
      <c r="U1848" s="545" t="s">
        <v>674</v>
      </c>
      <c r="V1848" s="550"/>
      <c r="W1848" s="156"/>
    </row>
    <row r="1849" spans="1:25" s="546" customFormat="1" ht="18.75" customHeight="1" x14ac:dyDescent="0.25">
      <c r="A1849" s="186">
        <v>4334</v>
      </c>
      <c r="B1849" s="186"/>
      <c r="C1849" s="4" t="s">
        <v>1445</v>
      </c>
      <c r="D1849" s="4" t="s">
        <v>412</v>
      </c>
      <c r="E1849" s="1156" t="s">
        <v>184</v>
      </c>
      <c r="F1849" s="725">
        <v>45363</v>
      </c>
      <c r="G1849" s="720">
        <v>0.45833333333333331</v>
      </c>
      <c r="H1849" s="725">
        <v>45366</v>
      </c>
      <c r="I1849" s="720">
        <v>0.5</v>
      </c>
      <c r="J1849" s="728" t="s">
        <v>330</v>
      </c>
      <c r="K1849" s="725">
        <v>27362</v>
      </c>
      <c r="L1849" s="929">
        <v>6775254</v>
      </c>
      <c r="M1849" s="725">
        <v>40024</v>
      </c>
      <c r="N1849" s="929" t="s">
        <v>1446</v>
      </c>
      <c r="O1849" s="932">
        <v>36141</v>
      </c>
      <c r="P1849" s="892" t="s">
        <v>5762</v>
      </c>
      <c r="Q1849" s="908"/>
      <c r="R1849" s="1073"/>
      <c r="S1849" s="908"/>
      <c r="T1849" s="550"/>
      <c r="U1849" s="545" t="s">
        <v>674</v>
      </c>
      <c r="V1849" s="550"/>
      <c r="W1849" s="156"/>
    </row>
    <row r="1850" spans="1:25" ht="18.75" customHeight="1" x14ac:dyDescent="0.25">
      <c r="A1850" s="186">
        <v>3898</v>
      </c>
      <c r="B1850" s="186"/>
      <c r="C1850" s="4" t="s">
        <v>1445</v>
      </c>
      <c r="D1850" s="4" t="s">
        <v>35</v>
      </c>
      <c r="E1850" s="1156" t="s">
        <v>178</v>
      </c>
      <c r="F1850" s="725">
        <v>45328</v>
      </c>
      <c r="G1850" s="720">
        <v>0.125</v>
      </c>
      <c r="H1850" s="725">
        <v>45333</v>
      </c>
      <c r="I1850" s="720">
        <v>0.83333333333333337</v>
      </c>
      <c r="J1850" s="728" t="s">
        <v>864</v>
      </c>
      <c r="K1850" s="725">
        <v>27362</v>
      </c>
      <c r="L1850" s="929">
        <v>6775254</v>
      </c>
      <c r="M1850" s="725">
        <v>40024</v>
      </c>
      <c r="N1850" s="929" t="s">
        <v>1446</v>
      </c>
      <c r="O1850" s="932">
        <v>36141</v>
      </c>
      <c r="P1850" s="892" t="s">
        <v>5397</v>
      </c>
      <c r="Q1850" s="908"/>
      <c r="R1850" s="1073"/>
      <c r="S1850" s="908"/>
      <c r="T1850" s="550"/>
      <c r="U1850" s="545" t="s">
        <v>674</v>
      </c>
      <c r="V1850" s="550"/>
      <c r="Y1850" s="531"/>
    </row>
    <row r="1851" spans="1:25" ht="18.75" customHeight="1" x14ac:dyDescent="0.25">
      <c r="A1851" s="186">
        <v>4095</v>
      </c>
      <c r="B1851" s="186"/>
      <c r="C1851" s="4" t="s">
        <v>1445</v>
      </c>
      <c r="D1851" s="4" t="s">
        <v>235</v>
      </c>
      <c r="E1851" s="1156" t="s">
        <v>370</v>
      </c>
      <c r="F1851" s="725">
        <v>45269</v>
      </c>
      <c r="G1851" s="720">
        <v>0.625</v>
      </c>
      <c r="H1851" s="725">
        <v>45270</v>
      </c>
      <c r="I1851" s="720">
        <v>0.625</v>
      </c>
      <c r="J1851" s="728" t="s">
        <v>797</v>
      </c>
      <c r="K1851" s="725">
        <v>27362</v>
      </c>
      <c r="L1851" s="929">
        <v>6775254</v>
      </c>
      <c r="M1851" s="725">
        <v>40024</v>
      </c>
      <c r="N1851" s="929" t="s">
        <v>1446</v>
      </c>
      <c r="O1851" s="932">
        <v>36141</v>
      </c>
      <c r="P1851" s="898"/>
      <c r="Q1851" s="908"/>
      <c r="R1851" s="1073"/>
      <c r="S1851" s="908"/>
      <c r="T1851" s="550"/>
      <c r="U1851" s="545" t="s">
        <v>674</v>
      </c>
      <c r="V1851" s="550"/>
      <c r="Y1851" s="531"/>
    </row>
    <row r="1852" spans="1:25" ht="23.25" customHeight="1" x14ac:dyDescent="0.25">
      <c r="A1852" s="186">
        <v>3788</v>
      </c>
      <c r="B1852" s="186"/>
      <c r="C1852" s="4" t="s">
        <v>1445</v>
      </c>
      <c r="D1852" s="4" t="s">
        <v>193</v>
      </c>
      <c r="E1852" s="1156" t="s">
        <v>194</v>
      </c>
      <c r="F1852" s="725">
        <v>45261</v>
      </c>
      <c r="G1852" s="720">
        <v>0.5625</v>
      </c>
      <c r="H1852" s="725">
        <v>45263</v>
      </c>
      <c r="I1852" s="720">
        <v>0.75</v>
      </c>
      <c r="J1852" s="728" t="s">
        <v>909</v>
      </c>
      <c r="K1852" s="725">
        <v>27362</v>
      </c>
      <c r="L1852" s="929">
        <v>6775254</v>
      </c>
      <c r="M1852" s="725">
        <v>40024</v>
      </c>
      <c r="N1852" s="929" t="s">
        <v>1446</v>
      </c>
      <c r="O1852" s="932">
        <v>36141</v>
      </c>
      <c r="P1852" s="892" t="s">
        <v>4792</v>
      </c>
      <c r="Q1852" s="908"/>
      <c r="R1852" s="1073"/>
      <c r="S1852" s="908"/>
      <c r="T1852" s="550"/>
      <c r="U1852" s="545" t="s">
        <v>674</v>
      </c>
      <c r="V1852" s="550"/>
      <c r="Y1852" s="531"/>
    </row>
    <row r="1853" spans="1:25" s="546" customFormat="1" ht="18.75" customHeight="1" x14ac:dyDescent="0.25">
      <c r="A1853" s="186">
        <v>2390</v>
      </c>
      <c r="B1853" s="186"/>
      <c r="C1853" s="4" t="s">
        <v>1445</v>
      </c>
      <c r="D1853" s="4" t="s">
        <v>59</v>
      </c>
      <c r="E1853" s="1156" t="s">
        <v>77</v>
      </c>
      <c r="F1853" s="725">
        <v>45047</v>
      </c>
      <c r="G1853" s="720">
        <v>0.75347222222222221</v>
      </c>
      <c r="H1853" s="725">
        <v>45048</v>
      </c>
      <c r="I1853" s="720">
        <v>0.75347222222222221</v>
      </c>
      <c r="J1853" s="1583" t="s">
        <v>797</v>
      </c>
      <c r="K1853" s="725">
        <v>27362</v>
      </c>
      <c r="L1853" s="929">
        <v>6775254</v>
      </c>
      <c r="M1853" s="725">
        <v>40024</v>
      </c>
      <c r="N1853" s="929" t="s">
        <v>1446</v>
      </c>
      <c r="O1853" s="932">
        <v>36141</v>
      </c>
      <c r="P1853" s="898"/>
      <c r="Q1853" s="908"/>
      <c r="R1853" s="1073"/>
      <c r="S1853" s="908"/>
      <c r="T1853" s="550"/>
      <c r="U1853" s="545" t="s">
        <v>674</v>
      </c>
      <c r="V1853" s="550"/>
      <c r="W1853" s="156"/>
      <c r="Y1853" s="547"/>
    </row>
    <row r="1854" spans="1:25" ht="18.75" customHeight="1" x14ac:dyDescent="0.25">
      <c r="A1854" s="186">
        <v>2330</v>
      </c>
      <c r="B1854" s="186"/>
      <c r="C1854" s="4" t="s">
        <v>1445</v>
      </c>
      <c r="D1854" s="4" t="s">
        <v>235</v>
      </c>
      <c r="E1854" s="1156" t="s">
        <v>370</v>
      </c>
      <c r="F1854" s="710">
        <v>45029</v>
      </c>
      <c r="G1854" s="711">
        <v>0.95833333333333337</v>
      </c>
      <c r="H1854" s="725">
        <v>45031</v>
      </c>
      <c r="I1854" s="720">
        <v>0.95833333333333337</v>
      </c>
      <c r="J1854" s="728" t="s">
        <v>330</v>
      </c>
      <c r="K1854" s="725">
        <v>27362</v>
      </c>
      <c r="L1854" s="929">
        <v>6775254</v>
      </c>
      <c r="M1854" s="725">
        <v>40024</v>
      </c>
      <c r="N1854" s="929" t="s">
        <v>1446</v>
      </c>
      <c r="O1854" s="932">
        <v>36141</v>
      </c>
      <c r="P1854" s="898"/>
      <c r="Q1854" s="908"/>
      <c r="R1854" s="1073"/>
      <c r="S1854" s="908"/>
      <c r="T1854" s="550"/>
      <c r="U1854" s="545" t="s">
        <v>674</v>
      </c>
      <c r="V1854" s="550"/>
      <c r="Y1854" s="531"/>
    </row>
    <row r="1855" spans="1:25" ht="45" customHeight="1" x14ac:dyDescent="0.25">
      <c r="A1855" s="186">
        <v>1324</v>
      </c>
      <c r="B1855" s="186"/>
      <c r="C1855" s="4" t="s">
        <v>1445</v>
      </c>
      <c r="D1855" s="4" t="s">
        <v>412</v>
      </c>
      <c r="E1855" s="1156" t="s">
        <v>243</v>
      </c>
      <c r="F1855" s="710">
        <v>44835</v>
      </c>
      <c r="G1855" s="711">
        <v>0.54027777777777775</v>
      </c>
      <c r="H1855" s="725">
        <v>44836</v>
      </c>
      <c r="I1855" s="720">
        <v>0.79166666666666663</v>
      </c>
      <c r="J1855" s="728" t="s">
        <v>2084</v>
      </c>
      <c r="K1855" s="725">
        <v>27362</v>
      </c>
      <c r="L1855" s="207">
        <v>6775254</v>
      </c>
      <c r="M1855" s="725">
        <v>40024</v>
      </c>
      <c r="N1855" s="929" t="s">
        <v>1446</v>
      </c>
      <c r="O1855" s="932">
        <v>36141</v>
      </c>
      <c r="P1855" s="898"/>
      <c r="Q1855" s="908"/>
      <c r="R1855" s="1073"/>
      <c r="S1855" s="908"/>
      <c r="T1855" s="550"/>
      <c r="U1855" s="545" t="s">
        <v>674</v>
      </c>
      <c r="V1855" s="550"/>
      <c r="Y1855" s="531"/>
    </row>
    <row r="1856" spans="1:25" ht="18.75" customHeight="1" x14ac:dyDescent="0.25">
      <c r="A1856" s="186">
        <v>1173</v>
      </c>
      <c r="B1856" s="18"/>
      <c r="C1856" s="4" t="s">
        <v>1445</v>
      </c>
      <c r="D1856" s="18" t="s">
        <v>29</v>
      </c>
      <c r="E1856" s="1156" t="s">
        <v>30</v>
      </c>
      <c r="F1856" s="718">
        <v>44755</v>
      </c>
      <c r="G1856" s="719">
        <v>0.625</v>
      </c>
      <c r="H1856" s="718">
        <v>44755</v>
      </c>
      <c r="I1856" s="719">
        <v>0.875</v>
      </c>
      <c r="J1856" s="737" t="s">
        <v>2084</v>
      </c>
      <c r="K1856" s="720"/>
      <c r="L1856" s="18">
        <v>67752554</v>
      </c>
      <c r="M1856" s="718">
        <v>40024</v>
      </c>
      <c r="N1856" s="928" t="s">
        <v>1446</v>
      </c>
      <c r="O1856" s="927">
        <v>36141</v>
      </c>
      <c r="P1856" s="898"/>
      <c r="Q1856" s="1050"/>
      <c r="R1856" s="1051"/>
      <c r="S1856" s="1003"/>
      <c r="T1856" s="565"/>
      <c r="U1856" s="545" t="s">
        <v>3186</v>
      </c>
      <c r="V1856" s="554"/>
      <c r="Y1856" s="531"/>
    </row>
    <row r="1857" spans="1:25" s="546" customFormat="1" ht="18.75" hidden="1" customHeight="1" x14ac:dyDescent="0.25">
      <c r="A1857" s="186">
        <v>862</v>
      </c>
      <c r="B1857" s="18"/>
      <c r="C1857" s="4" t="s">
        <v>1445</v>
      </c>
      <c r="D1857" s="18" t="s">
        <v>1212</v>
      </c>
      <c r="E1857" s="1156" t="s">
        <v>184</v>
      </c>
      <c r="F1857" s="718">
        <v>44754</v>
      </c>
      <c r="G1857" s="719"/>
      <c r="H1857" s="718">
        <v>44754</v>
      </c>
      <c r="I1857" s="719"/>
      <c r="J1857" s="737" t="s">
        <v>3191</v>
      </c>
      <c r="K1857" s="720"/>
      <c r="L1857" s="18"/>
      <c r="M1857" s="718"/>
      <c r="N1857" s="928"/>
      <c r="O1857" s="927"/>
      <c r="P1857" s="898"/>
      <c r="Q1857" s="1003"/>
      <c r="R1857" s="1004"/>
      <c r="S1857" s="1003"/>
      <c r="T1857" s="565"/>
      <c r="U1857" s="545" t="s">
        <v>3192</v>
      </c>
      <c r="V1857" s="554"/>
      <c r="W1857" s="156"/>
    </row>
    <row r="1858" spans="1:25" ht="18.75" hidden="1" customHeight="1" x14ac:dyDescent="0.25">
      <c r="A1858" s="186">
        <v>862</v>
      </c>
      <c r="B1858" s="18"/>
      <c r="C1858" s="4" t="s">
        <v>1445</v>
      </c>
      <c r="D1858" s="18" t="s">
        <v>1212</v>
      </c>
      <c r="E1858" s="1156" t="s">
        <v>184</v>
      </c>
      <c r="F1858" s="718">
        <v>44752</v>
      </c>
      <c r="G1858" s="719"/>
      <c r="H1858" s="718">
        <v>44752</v>
      </c>
      <c r="I1858" s="719"/>
      <c r="J1858" s="737" t="s">
        <v>3202</v>
      </c>
      <c r="K1858" s="720"/>
      <c r="L1858" s="18"/>
      <c r="M1858" s="718"/>
      <c r="N1858" s="928"/>
      <c r="O1858" s="927"/>
      <c r="P1858" s="898"/>
      <c r="Q1858" s="1050"/>
      <c r="R1858" s="1051"/>
      <c r="S1858" s="1003"/>
      <c r="T1858" s="565"/>
      <c r="U1858" s="617" t="s">
        <v>3192</v>
      </c>
      <c r="V1858" s="554"/>
      <c r="W1858" s="648"/>
      <c r="Y1858" s="531"/>
    </row>
    <row r="1859" spans="1:25" ht="30" customHeight="1" x14ac:dyDescent="0.25">
      <c r="A1859" s="186">
        <v>4628</v>
      </c>
      <c r="B1859" s="4"/>
      <c r="C1859" s="186" t="s">
        <v>4343</v>
      </c>
      <c r="D1859" s="186" t="s">
        <v>29</v>
      </c>
      <c r="E1859" s="1161" t="s">
        <v>30</v>
      </c>
      <c r="F1859" s="710">
        <v>45398</v>
      </c>
      <c r="G1859" s="711">
        <v>0.58333333333333337</v>
      </c>
      <c r="H1859" s="725">
        <v>45405</v>
      </c>
      <c r="I1859" s="720">
        <v>0.58333333333333337</v>
      </c>
      <c r="J1859" s="728" t="s">
        <v>132</v>
      </c>
      <c r="K1859" s="725">
        <v>28613</v>
      </c>
      <c r="L1859" s="929" t="s">
        <v>1526</v>
      </c>
      <c r="M1859" s="19">
        <v>38642</v>
      </c>
      <c r="N1859" s="929" t="s">
        <v>1527</v>
      </c>
      <c r="O1859" s="932">
        <v>43115</v>
      </c>
      <c r="P1859" s="1019" t="s">
        <v>4870</v>
      </c>
      <c r="Q1859" s="908"/>
      <c r="R1859" s="1017"/>
      <c r="S1859" s="196"/>
      <c r="T1859" s="579"/>
      <c r="U1859" s="545" t="s">
        <v>1528</v>
      </c>
      <c r="Y1859" s="531"/>
    </row>
    <row r="1860" spans="1:25" ht="30" customHeight="1" x14ac:dyDescent="0.25">
      <c r="A1860" s="186">
        <v>4262</v>
      </c>
      <c r="B1860" s="186"/>
      <c r="C1860" s="186" t="s">
        <v>4343</v>
      </c>
      <c r="D1860" s="186" t="s">
        <v>29</v>
      </c>
      <c r="E1860" s="1161" t="s">
        <v>30</v>
      </c>
      <c r="F1860" s="710">
        <v>45383</v>
      </c>
      <c r="G1860" s="711">
        <v>0.46388888888888885</v>
      </c>
      <c r="H1860" s="725">
        <v>45398</v>
      </c>
      <c r="I1860" s="720">
        <v>0.58333333333333337</v>
      </c>
      <c r="J1860" s="728" t="s">
        <v>231</v>
      </c>
      <c r="K1860" s="725">
        <v>28613</v>
      </c>
      <c r="L1860" s="929" t="s">
        <v>1526</v>
      </c>
      <c r="M1860" s="19">
        <v>38642</v>
      </c>
      <c r="N1860" s="929" t="s">
        <v>1527</v>
      </c>
      <c r="O1860" s="932">
        <v>43115</v>
      </c>
      <c r="P1860" s="1019" t="s">
        <v>5020</v>
      </c>
      <c r="Q1860" s="908"/>
      <c r="R1860" s="1017"/>
      <c r="S1860" s="196"/>
      <c r="T1860" s="579"/>
      <c r="U1860" s="545" t="s">
        <v>1528</v>
      </c>
      <c r="V1860" s="555" t="s">
        <v>640</v>
      </c>
      <c r="Y1860" s="531"/>
    </row>
    <row r="1861" spans="1:25" ht="18.75" customHeight="1" x14ac:dyDescent="0.25">
      <c r="A1861" s="4">
        <v>3437</v>
      </c>
      <c r="B1861" s="4"/>
      <c r="C1861" s="186" t="s">
        <v>4343</v>
      </c>
      <c r="D1861" s="186" t="s">
        <v>35</v>
      </c>
      <c r="E1861" s="1161" t="s">
        <v>112</v>
      </c>
      <c r="F1861" s="725">
        <v>45212</v>
      </c>
      <c r="G1861" s="720">
        <v>0.5625</v>
      </c>
      <c r="H1861" s="725">
        <v>45218</v>
      </c>
      <c r="I1861" s="720">
        <v>0.54166666666666663</v>
      </c>
      <c r="J1861" s="728" t="s">
        <v>864</v>
      </c>
      <c r="K1861" s="725">
        <v>28613</v>
      </c>
      <c r="L1861" s="929" t="s">
        <v>1526</v>
      </c>
      <c r="M1861" s="19">
        <v>38642</v>
      </c>
      <c r="N1861" s="929" t="s">
        <v>1527</v>
      </c>
      <c r="O1861" s="932">
        <v>43115</v>
      </c>
      <c r="P1861" s="1019" t="s">
        <v>4424</v>
      </c>
      <c r="Q1861" s="908"/>
      <c r="R1861" s="1017"/>
      <c r="T1861" s="630" t="s">
        <v>4344</v>
      </c>
      <c r="U1861" s="545" t="s">
        <v>1528</v>
      </c>
      <c r="Y1861" s="531"/>
    </row>
    <row r="1862" spans="1:25" ht="18.75" customHeight="1" x14ac:dyDescent="0.25">
      <c r="A1862" s="735">
        <v>2333</v>
      </c>
      <c r="B1862" s="735">
        <v>50795133</v>
      </c>
      <c r="C1862" s="735" t="s">
        <v>1525</v>
      </c>
      <c r="D1862" s="735" t="s">
        <v>94</v>
      </c>
      <c r="E1862" s="1156" t="s">
        <v>1053</v>
      </c>
      <c r="F1862" s="741">
        <v>45032</v>
      </c>
      <c r="G1862" s="740">
        <v>0.91666666666666663</v>
      </c>
      <c r="H1862" s="741">
        <v>45040</v>
      </c>
      <c r="I1862" s="740">
        <v>0.95833333333333337</v>
      </c>
      <c r="J1862" s="732" t="s">
        <v>113</v>
      </c>
      <c r="K1862" s="741">
        <v>28613</v>
      </c>
      <c r="L1862" s="929" t="s">
        <v>1526</v>
      </c>
      <c r="M1862" s="741">
        <v>38642</v>
      </c>
      <c r="N1862" s="933" t="s">
        <v>1527</v>
      </c>
      <c r="O1862" s="930">
        <v>43115</v>
      </c>
      <c r="P1862" s="902">
        <v>800</v>
      </c>
      <c r="Q1862" s="890"/>
      <c r="R1862" s="1006"/>
      <c r="S1862" s="890">
        <v>29700</v>
      </c>
      <c r="T1862" s="584" t="s">
        <v>732</v>
      </c>
      <c r="U1862" s="593" t="s">
        <v>1528</v>
      </c>
      <c r="V1862" s="592"/>
      <c r="W1862" s="594"/>
      <c r="Y1862" s="531"/>
    </row>
    <row r="1863" spans="1:25" ht="18.75" customHeight="1" x14ac:dyDescent="0.25">
      <c r="A1863" s="4">
        <v>2929</v>
      </c>
      <c r="B1863" s="4">
        <v>25095995</v>
      </c>
      <c r="C1863" s="186" t="s">
        <v>578</v>
      </c>
      <c r="D1863" s="186" t="s">
        <v>35</v>
      </c>
      <c r="E1863" s="1156" t="s">
        <v>48</v>
      </c>
      <c r="F1863" s="725">
        <v>45113</v>
      </c>
      <c r="G1863" s="720">
        <v>0.51388888888888895</v>
      </c>
      <c r="H1863" s="725">
        <v>45132</v>
      </c>
      <c r="I1863" s="720">
        <v>0.875</v>
      </c>
      <c r="J1863" s="728" t="s">
        <v>70</v>
      </c>
      <c r="K1863" s="725">
        <v>30661</v>
      </c>
      <c r="L1863" s="929" t="s">
        <v>579</v>
      </c>
      <c r="M1863" s="19">
        <v>41500</v>
      </c>
      <c r="N1863" s="929" t="s">
        <v>580</v>
      </c>
      <c r="O1863" s="932">
        <v>42322</v>
      </c>
      <c r="P1863" s="902">
        <v>2400</v>
      </c>
      <c r="Q1863" s="908"/>
      <c r="T1863" s="599"/>
      <c r="U1863" s="545" t="s">
        <v>582</v>
      </c>
      <c r="V1863" s="588" t="s">
        <v>581</v>
      </c>
      <c r="Y1863" s="531"/>
    </row>
    <row r="1864" spans="1:25" ht="18.75" customHeight="1" x14ac:dyDescent="0.25">
      <c r="A1864" s="186">
        <v>4451</v>
      </c>
      <c r="B1864" s="186">
        <v>97076222</v>
      </c>
      <c r="C1864" s="186" t="s">
        <v>5791</v>
      </c>
      <c r="D1864" s="186" t="s">
        <v>35</v>
      </c>
      <c r="E1864" s="1161" t="s">
        <v>313</v>
      </c>
      <c r="F1864" s="767">
        <v>45373</v>
      </c>
      <c r="G1864" s="768">
        <v>0.875</v>
      </c>
      <c r="H1864" s="767">
        <v>45404</v>
      </c>
      <c r="I1864" s="768">
        <v>0.79166666666666663</v>
      </c>
      <c r="J1864" s="728" t="s">
        <v>37</v>
      </c>
      <c r="K1864" s="710">
        <v>28931</v>
      </c>
      <c r="L1864" s="734" t="s">
        <v>5792</v>
      </c>
      <c r="M1864" s="21">
        <v>35451</v>
      </c>
      <c r="N1864" s="734" t="s">
        <v>5793</v>
      </c>
      <c r="O1864" s="920">
        <v>35952</v>
      </c>
      <c r="P1864" s="892" t="s">
        <v>6128</v>
      </c>
      <c r="Q1864" s="884"/>
      <c r="R1864" s="1002"/>
      <c r="S1864" s="196"/>
      <c r="T1864" s="533"/>
      <c r="U1864" s="558" t="s">
        <v>5794</v>
      </c>
      <c r="V1864" s="549" t="s">
        <v>5799</v>
      </c>
      <c r="W1864" s="128"/>
      <c r="Y1864" s="531"/>
    </row>
    <row r="1865" spans="1:25" ht="18.75" customHeight="1" x14ac:dyDescent="0.25">
      <c r="A1865" s="4">
        <v>3056</v>
      </c>
      <c r="B1865" s="4"/>
      <c r="C1865" s="186" t="s">
        <v>318</v>
      </c>
      <c r="D1865" s="186" t="s">
        <v>94</v>
      </c>
      <c r="E1865" s="1156" t="s">
        <v>219</v>
      </c>
      <c r="F1865" s="710">
        <v>45127</v>
      </c>
      <c r="G1865" s="711">
        <v>0.83333333333333337</v>
      </c>
      <c r="H1865" s="710">
        <v>45158</v>
      </c>
      <c r="I1865" s="711">
        <v>0.83333333333333337</v>
      </c>
      <c r="J1865" s="728" t="s">
        <v>24</v>
      </c>
      <c r="K1865" s="710">
        <v>33087</v>
      </c>
      <c r="L1865" s="734" t="s">
        <v>319</v>
      </c>
      <c r="M1865" s="21">
        <v>44461</v>
      </c>
      <c r="N1865" s="928" t="s">
        <v>320</v>
      </c>
      <c r="O1865" s="927">
        <v>41594</v>
      </c>
      <c r="P1865" s="892" t="s">
        <v>321</v>
      </c>
      <c r="Q1865" s="196"/>
      <c r="R1865" s="1002"/>
      <c r="S1865" s="196"/>
      <c r="T1865" s="533"/>
      <c r="U1865" s="545" t="s">
        <v>322</v>
      </c>
      <c r="V1865" s="544"/>
      <c r="Y1865" s="531"/>
    </row>
    <row r="1866" spans="1:25" s="546" customFormat="1" ht="30" customHeight="1" x14ac:dyDescent="0.3">
      <c r="A1866" s="4">
        <v>2166</v>
      </c>
      <c r="B1866" s="750"/>
      <c r="C1866" s="4" t="s">
        <v>318</v>
      </c>
      <c r="D1866" s="4" t="s">
        <v>35</v>
      </c>
      <c r="E1866" s="1156" t="s">
        <v>112</v>
      </c>
      <c r="F1866" s="725">
        <v>44998</v>
      </c>
      <c r="G1866" s="720">
        <v>0.625</v>
      </c>
      <c r="H1866" s="725">
        <v>45016</v>
      </c>
      <c r="I1866" s="720">
        <v>0.625</v>
      </c>
      <c r="J1866" s="728" t="s">
        <v>314</v>
      </c>
      <c r="K1866" s="710">
        <v>33087</v>
      </c>
      <c r="L1866" s="929" t="s">
        <v>319</v>
      </c>
      <c r="M1866" s="21"/>
      <c r="N1866" s="934" t="s">
        <v>320</v>
      </c>
      <c r="O1866" s="920">
        <v>41594</v>
      </c>
      <c r="P1866" s="892">
        <v>1260</v>
      </c>
      <c r="Q1866" s="194"/>
      <c r="R1866" s="1002"/>
      <c r="S1866" s="196"/>
      <c r="T1866" s="544"/>
      <c r="U1866" s="545"/>
      <c r="V1866" s="544"/>
      <c r="W1866" s="156"/>
    </row>
    <row r="1867" spans="1:25" ht="18.75" customHeight="1" x14ac:dyDescent="0.3">
      <c r="A1867" s="186">
        <v>2154</v>
      </c>
      <c r="B1867" s="754"/>
      <c r="C1867" s="186" t="s">
        <v>318</v>
      </c>
      <c r="D1867" s="186" t="s">
        <v>29</v>
      </c>
      <c r="E1867" s="1156" t="s">
        <v>205</v>
      </c>
      <c r="F1867" s="725">
        <v>44994</v>
      </c>
      <c r="G1867" s="720">
        <v>0.73263888888888884</v>
      </c>
      <c r="H1867" s="725">
        <v>44995</v>
      </c>
      <c r="I1867" s="720">
        <v>0.41666666666666669</v>
      </c>
      <c r="J1867" s="728" t="s">
        <v>1861</v>
      </c>
      <c r="K1867" s="710">
        <v>33087</v>
      </c>
      <c r="L1867" s="929" t="s">
        <v>319</v>
      </c>
      <c r="M1867" s="21"/>
      <c r="N1867" s="934" t="s">
        <v>320</v>
      </c>
      <c r="O1867" s="920">
        <v>41594</v>
      </c>
      <c r="P1867" s="898"/>
      <c r="Q1867" s="196"/>
      <c r="R1867" s="1002"/>
      <c r="S1867" s="196"/>
      <c r="T1867" s="544"/>
      <c r="V1867" s="544"/>
      <c r="W1867" s="599"/>
      <c r="Y1867" s="531"/>
    </row>
    <row r="1868" spans="1:25" ht="18.75" customHeight="1" x14ac:dyDescent="0.25">
      <c r="A1868" s="735">
        <v>5543</v>
      </c>
      <c r="B1868" s="735"/>
      <c r="C1868" s="735" t="s">
        <v>976</v>
      </c>
      <c r="D1868" s="4" t="s">
        <v>143</v>
      </c>
      <c r="E1868" s="1156" t="s">
        <v>521</v>
      </c>
      <c r="F1868" s="725">
        <v>45584</v>
      </c>
      <c r="G1868" s="720">
        <v>0.60069444444444442</v>
      </c>
      <c r="H1868" s="725">
        <v>45598</v>
      </c>
      <c r="I1868" s="720">
        <v>0.51041666666666663</v>
      </c>
      <c r="J1868" s="713" t="s">
        <v>78</v>
      </c>
      <c r="K1868" s="741">
        <v>35502</v>
      </c>
      <c r="L1868" s="775" t="s">
        <v>977</v>
      </c>
      <c r="M1868" s="741">
        <v>41011</v>
      </c>
      <c r="N1868" s="933" t="s">
        <v>978</v>
      </c>
      <c r="O1868" s="930">
        <v>42433</v>
      </c>
      <c r="P1868" s="904"/>
      <c r="Q1868" s="1022"/>
      <c r="R1868" s="1036"/>
      <c r="S1868" s="1035"/>
      <c r="T1868" s="596"/>
      <c r="U1868" s="593" t="s">
        <v>979</v>
      </c>
      <c r="V1868" s="616"/>
      <c r="W1868" s="594"/>
    </row>
    <row r="1869" spans="1:25" ht="30" customHeight="1" x14ac:dyDescent="0.25">
      <c r="A1869" s="735">
        <v>3872</v>
      </c>
      <c r="B1869" s="735"/>
      <c r="C1869" s="735" t="s">
        <v>976</v>
      </c>
      <c r="D1869" s="4" t="s">
        <v>143</v>
      </c>
      <c r="E1869" s="1156" t="s">
        <v>871</v>
      </c>
      <c r="F1869" s="725">
        <v>45283</v>
      </c>
      <c r="G1869" s="720">
        <v>0.91666666666666663</v>
      </c>
      <c r="H1869" s="725">
        <v>45289</v>
      </c>
      <c r="I1869" s="720">
        <v>0.54166666666666663</v>
      </c>
      <c r="J1869" s="713" t="s">
        <v>4949</v>
      </c>
      <c r="K1869" s="741">
        <v>35502</v>
      </c>
      <c r="L1869" s="775" t="s">
        <v>977</v>
      </c>
      <c r="M1869" s="741">
        <v>41011</v>
      </c>
      <c r="N1869" s="933" t="s">
        <v>978</v>
      </c>
      <c r="O1869" s="930">
        <v>42433</v>
      </c>
      <c r="P1869" s="904"/>
      <c r="Q1869" s="1022"/>
      <c r="R1869" s="1036"/>
      <c r="S1869" s="1035"/>
      <c r="T1869" s="596"/>
      <c r="U1869" s="593" t="s">
        <v>979</v>
      </c>
      <c r="V1869" s="616"/>
      <c r="W1869" s="594"/>
      <c r="Y1869" s="531"/>
    </row>
    <row r="1870" spans="1:25" ht="30" customHeight="1" x14ac:dyDescent="0.25">
      <c r="A1870" s="707">
        <v>4100</v>
      </c>
      <c r="B1870" s="735"/>
      <c r="C1870" s="735" t="s">
        <v>976</v>
      </c>
      <c r="D1870" s="4" t="s">
        <v>35</v>
      </c>
      <c r="E1870" s="1156" t="s">
        <v>507</v>
      </c>
      <c r="F1870" s="725">
        <v>45271</v>
      </c>
      <c r="G1870" s="720">
        <v>0.375</v>
      </c>
      <c r="H1870" s="725">
        <v>45283</v>
      </c>
      <c r="I1870" s="720">
        <v>0.91666666666666663</v>
      </c>
      <c r="J1870" s="728" t="s">
        <v>4123</v>
      </c>
      <c r="K1870" s="741">
        <v>35502</v>
      </c>
      <c r="L1870" s="775" t="s">
        <v>977</v>
      </c>
      <c r="M1870" s="741">
        <v>41011</v>
      </c>
      <c r="N1870" s="933" t="s">
        <v>978</v>
      </c>
      <c r="O1870" s="930">
        <v>42433</v>
      </c>
      <c r="P1870" s="902" t="s">
        <v>4945</v>
      </c>
      <c r="Q1870" s="196"/>
      <c r="R1870" s="1037"/>
      <c r="S1870" s="881"/>
      <c r="T1870" s="541"/>
      <c r="U1870" s="593" t="s">
        <v>979</v>
      </c>
      <c r="V1870" s="575" t="s">
        <v>4948</v>
      </c>
      <c r="W1870" s="594"/>
      <c r="Y1870" s="531"/>
    </row>
    <row r="1871" spans="1:25" ht="18.75" customHeight="1" x14ac:dyDescent="0.25">
      <c r="A1871" s="735">
        <v>3756</v>
      </c>
      <c r="B1871" s="735"/>
      <c r="C1871" s="735" t="s">
        <v>976</v>
      </c>
      <c r="D1871" s="4" t="s">
        <v>657</v>
      </c>
      <c r="E1871" s="1156" t="s">
        <v>871</v>
      </c>
      <c r="F1871" s="725">
        <v>45247</v>
      </c>
      <c r="G1871" s="720">
        <v>0.79166666666666663</v>
      </c>
      <c r="H1871" s="725">
        <v>45261</v>
      </c>
      <c r="I1871" s="720">
        <v>0.54166666666666663</v>
      </c>
      <c r="J1871" s="713" t="s">
        <v>78</v>
      </c>
      <c r="K1871" s="741">
        <v>35502</v>
      </c>
      <c r="L1871" s="775" t="s">
        <v>977</v>
      </c>
      <c r="M1871" s="741">
        <v>41011</v>
      </c>
      <c r="N1871" s="933" t="s">
        <v>978</v>
      </c>
      <c r="O1871" s="930">
        <v>42433</v>
      </c>
      <c r="P1871" s="904"/>
      <c r="Q1871" s="1022"/>
      <c r="R1871" s="1036"/>
      <c r="S1871" s="1035"/>
      <c r="T1871" s="596"/>
      <c r="U1871" s="593" t="s">
        <v>979</v>
      </c>
      <c r="V1871" s="592"/>
      <c r="W1871" s="594"/>
      <c r="Y1871" s="531"/>
    </row>
    <row r="1872" spans="1:25" ht="18.75" customHeight="1" x14ac:dyDescent="0.25">
      <c r="A1872" s="735">
        <v>3630</v>
      </c>
      <c r="B1872" s="735"/>
      <c r="C1872" s="735" t="s">
        <v>976</v>
      </c>
      <c r="D1872" s="4" t="s">
        <v>412</v>
      </c>
      <c r="E1872" s="1156" t="s">
        <v>60</v>
      </c>
      <c r="F1872" s="725">
        <v>45234</v>
      </c>
      <c r="G1872" s="720">
        <v>0.75</v>
      </c>
      <c r="H1872" s="725">
        <v>45235</v>
      </c>
      <c r="I1872" s="720">
        <v>0.79166666666666663</v>
      </c>
      <c r="J1872" s="713" t="s">
        <v>4591</v>
      </c>
      <c r="K1872" s="741">
        <v>35502</v>
      </c>
      <c r="L1872" s="775" t="s">
        <v>977</v>
      </c>
      <c r="M1872" s="741">
        <v>41011</v>
      </c>
      <c r="N1872" s="933" t="s">
        <v>978</v>
      </c>
      <c r="O1872" s="930">
        <v>42433</v>
      </c>
      <c r="P1872" s="904"/>
      <c r="Q1872" s="1022"/>
      <c r="R1872" s="1036"/>
      <c r="S1872" s="1035"/>
      <c r="T1872" s="596"/>
      <c r="U1872" s="593" t="s">
        <v>979</v>
      </c>
      <c r="V1872" s="592"/>
      <c r="W1872" s="594"/>
      <c r="Y1872" s="531"/>
    </row>
    <row r="1873" spans="1:25" ht="18.75" customHeight="1" x14ac:dyDescent="0.25">
      <c r="A1873" s="735">
        <v>3616</v>
      </c>
      <c r="B1873" s="735"/>
      <c r="C1873" s="735" t="s">
        <v>976</v>
      </c>
      <c r="D1873" s="4" t="s">
        <v>412</v>
      </c>
      <c r="E1873" s="1156" t="s">
        <v>184</v>
      </c>
      <c r="F1873" s="725">
        <v>45232</v>
      </c>
      <c r="G1873" s="720">
        <v>0.70833333333333337</v>
      </c>
      <c r="H1873" s="725">
        <v>45234</v>
      </c>
      <c r="I1873" s="720">
        <v>0.75</v>
      </c>
      <c r="J1873" s="713" t="s">
        <v>909</v>
      </c>
      <c r="K1873" s="741">
        <v>35502</v>
      </c>
      <c r="L1873" s="775" t="s">
        <v>977</v>
      </c>
      <c r="M1873" s="741">
        <v>41011</v>
      </c>
      <c r="N1873" s="933" t="s">
        <v>978</v>
      </c>
      <c r="O1873" s="930">
        <v>42433</v>
      </c>
      <c r="P1873" s="904"/>
      <c r="Q1873" s="1022"/>
      <c r="R1873" s="1036"/>
      <c r="S1873" s="1035"/>
      <c r="T1873" s="596"/>
      <c r="U1873" s="593" t="s">
        <v>979</v>
      </c>
      <c r="V1873" s="592"/>
      <c r="W1873" s="594"/>
      <c r="Y1873" s="531"/>
    </row>
    <row r="1874" spans="1:25" ht="18.75" customHeight="1" x14ac:dyDescent="0.25">
      <c r="A1874" s="735">
        <v>3327</v>
      </c>
      <c r="B1874" s="735"/>
      <c r="C1874" s="735" t="s">
        <v>976</v>
      </c>
      <c r="D1874" s="186" t="s">
        <v>35</v>
      </c>
      <c r="E1874" s="1156" t="s">
        <v>69</v>
      </c>
      <c r="F1874" s="710">
        <v>45189</v>
      </c>
      <c r="G1874" s="711">
        <v>0.91666666666666663</v>
      </c>
      <c r="H1874" s="710">
        <v>45198</v>
      </c>
      <c r="I1874" s="711">
        <v>0.5</v>
      </c>
      <c r="J1874" s="713" t="s">
        <v>622</v>
      </c>
      <c r="K1874" s="741">
        <v>35502</v>
      </c>
      <c r="L1874" s="775" t="s">
        <v>977</v>
      </c>
      <c r="M1874" s="741">
        <v>41011</v>
      </c>
      <c r="N1874" s="933" t="s">
        <v>978</v>
      </c>
      <c r="O1874" s="930">
        <v>42433</v>
      </c>
      <c r="P1874" s="904" t="s">
        <v>4350</v>
      </c>
      <c r="Q1874" s="1022"/>
      <c r="R1874" s="1036"/>
      <c r="S1874" s="1035"/>
      <c r="T1874" s="596"/>
      <c r="U1874" s="593" t="s">
        <v>979</v>
      </c>
      <c r="V1874" s="592" t="s">
        <v>4349</v>
      </c>
      <c r="W1874" s="594"/>
      <c r="Y1874" s="531"/>
    </row>
    <row r="1875" spans="1:25" ht="30" customHeight="1" x14ac:dyDescent="0.25">
      <c r="A1875" s="735">
        <v>3326</v>
      </c>
      <c r="B1875" s="735"/>
      <c r="C1875" s="735" t="s">
        <v>976</v>
      </c>
      <c r="D1875" s="186" t="s">
        <v>35</v>
      </c>
      <c r="E1875" s="1156" t="s">
        <v>69</v>
      </c>
      <c r="F1875" s="710">
        <v>45189</v>
      </c>
      <c r="G1875" s="711">
        <v>0.66666666666666663</v>
      </c>
      <c r="H1875" s="710">
        <v>45189</v>
      </c>
      <c r="I1875" s="711">
        <v>0.91666666666666663</v>
      </c>
      <c r="J1875" s="713" t="s">
        <v>326</v>
      </c>
      <c r="K1875" s="741">
        <v>35502</v>
      </c>
      <c r="L1875" s="775" t="s">
        <v>977</v>
      </c>
      <c r="M1875" s="741">
        <v>41011</v>
      </c>
      <c r="N1875" s="933" t="s">
        <v>978</v>
      </c>
      <c r="O1875" s="930">
        <v>42433</v>
      </c>
      <c r="P1875" s="904" t="s">
        <v>4350</v>
      </c>
      <c r="Q1875" s="1022"/>
      <c r="R1875" s="1036"/>
      <c r="S1875" s="1035"/>
      <c r="T1875" s="596"/>
      <c r="U1875" s="593" t="s">
        <v>979</v>
      </c>
      <c r="V1875" s="592" t="s">
        <v>4349</v>
      </c>
      <c r="W1875" s="594"/>
      <c r="Y1875" s="531"/>
    </row>
    <row r="1876" spans="1:25" ht="18.75" customHeight="1" x14ac:dyDescent="0.25">
      <c r="A1876" s="735">
        <v>2681</v>
      </c>
      <c r="B1876" s="735"/>
      <c r="C1876" s="735" t="s">
        <v>976</v>
      </c>
      <c r="D1876" s="4" t="s">
        <v>412</v>
      </c>
      <c r="E1876" s="1156" t="s">
        <v>131</v>
      </c>
      <c r="F1876" s="725">
        <v>45090</v>
      </c>
      <c r="G1876" s="720">
        <v>0.80555555555555547</v>
      </c>
      <c r="H1876" s="725">
        <v>45092</v>
      </c>
      <c r="I1876" s="720">
        <v>0.70833333333333337</v>
      </c>
      <c r="J1876" s="713" t="s">
        <v>909</v>
      </c>
      <c r="K1876" s="741">
        <v>35502</v>
      </c>
      <c r="L1876" s="929" t="s">
        <v>977</v>
      </c>
      <c r="M1876" s="741">
        <v>41011</v>
      </c>
      <c r="N1876" s="933" t="s">
        <v>978</v>
      </c>
      <c r="O1876" s="930">
        <v>42433</v>
      </c>
      <c r="P1876" s="904"/>
      <c r="Q1876" s="1035"/>
      <c r="R1876" s="1036"/>
      <c r="S1876" s="1035"/>
      <c r="T1876" s="596"/>
      <c r="U1876" s="593" t="s">
        <v>979</v>
      </c>
      <c r="V1876" s="592"/>
      <c r="W1876" s="594"/>
      <c r="Y1876" s="531"/>
    </row>
    <row r="1877" spans="1:25" ht="18.75" customHeight="1" x14ac:dyDescent="0.25">
      <c r="A1877" s="735">
        <v>2470</v>
      </c>
      <c r="B1877" s="735"/>
      <c r="C1877" s="735" t="s">
        <v>976</v>
      </c>
      <c r="D1877" s="4" t="s">
        <v>412</v>
      </c>
      <c r="E1877" s="1156" t="s">
        <v>153</v>
      </c>
      <c r="F1877" s="725">
        <v>45065</v>
      </c>
      <c r="G1877" s="720">
        <v>0.52083333333333337</v>
      </c>
      <c r="H1877" s="725">
        <v>45066</v>
      </c>
      <c r="I1877" s="720">
        <v>0.54166666666666663</v>
      </c>
      <c r="J1877" s="713" t="s">
        <v>797</v>
      </c>
      <c r="K1877" s="741">
        <v>35502</v>
      </c>
      <c r="L1877" s="929" t="s">
        <v>977</v>
      </c>
      <c r="M1877" s="741">
        <v>41011</v>
      </c>
      <c r="N1877" s="933" t="s">
        <v>978</v>
      </c>
      <c r="O1877" s="930">
        <v>42433</v>
      </c>
      <c r="P1877" s="904"/>
      <c r="Q1877" s="1035"/>
      <c r="R1877" s="1036"/>
      <c r="S1877" s="1035"/>
      <c r="T1877" s="596"/>
      <c r="U1877" s="593" t="s">
        <v>979</v>
      </c>
      <c r="V1877" s="592"/>
      <c r="W1877" s="594"/>
      <c r="Y1877" s="531"/>
    </row>
    <row r="1878" spans="1:25" ht="18.75" customHeight="1" x14ac:dyDescent="0.3">
      <c r="A1878" s="4">
        <v>2195</v>
      </c>
      <c r="C1878" s="4" t="s">
        <v>976</v>
      </c>
      <c r="D1878" s="4" t="s">
        <v>29</v>
      </c>
      <c r="E1878" s="1156" t="s">
        <v>205</v>
      </c>
      <c r="F1878" s="725">
        <v>45007</v>
      </c>
      <c r="G1878" s="720">
        <v>0.66666666666666663</v>
      </c>
      <c r="H1878" s="725">
        <v>45012</v>
      </c>
      <c r="I1878" s="720">
        <v>0.70833333333333337</v>
      </c>
      <c r="J1878" s="713" t="s">
        <v>336</v>
      </c>
      <c r="K1878" s="725">
        <v>35502</v>
      </c>
      <c r="L1878" s="929" t="s">
        <v>977</v>
      </c>
      <c r="M1878" s="19">
        <v>41011</v>
      </c>
      <c r="N1878" s="931" t="s">
        <v>978</v>
      </c>
      <c r="O1878" s="932">
        <v>42433</v>
      </c>
      <c r="P1878" s="898"/>
      <c r="Q1878" s="1022"/>
      <c r="R1878" s="1023"/>
      <c r="S1878" s="1022"/>
      <c r="T1878" s="569"/>
      <c r="U1878" s="545" t="s">
        <v>1692</v>
      </c>
      <c r="Y1878" s="531"/>
    </row>
    <row r="1879" spans="1:25" s="546" customFormat="1" ht="18.75" hidden="1" customHeight="1" x14ac:dyDescent="0.25">
      <c r="A1879" s="1">
        <v>563</v>
      </c>
      <c r="B1879" s="1"/>
      <c r="C1879" s="735" t="s">
        <v>976</v>
      </c>
      <c r="D1879" s="1" t="s">
        <v>29</v>
      </c>
      <c r="E1879" s="1158" t="s">
        <v>30</v>
      </c>
      <c r="F1879" s="19">
        <v>44573</v>
      </c>
      <c r="G1879" s="796">
        <v>0.5</v>
      </c>
      <c r="H1879" s="19">
        <v>44578</v>
      </c>
      <c r="I1879" s="796">
        <v>0.5</v>
      </c>
      <c r="J1879" s="730"/>
      <c r="K1879" s="796"/>
      <c r="L1879" s="1"/>
      <c r="M1879" s="19"/>
      <c r="N1879" s="924"/>
      <c r="O1879" s="208"/>
      <c r="P1879" s="1119"/>
      <c r="Q1879" s="1039"/>
      <c r="R1879" s="1044"/>
      <c r="S1879" s="1039"/>
      <c r="T1879" s="555"/>
      <c r="U1879" s="545"/>
      <c r="V1879" s="555" t="s">
        <v>3549</v>
      </c>
      <c r="W1879" s="156"/>
    </row>
    <row r="1880" spans="1:25" s="546" customFormat="1" ht="18.75" customHeight="1" x14ac:dyDescent="0.25">
      <c r="A1880" s="186">
        <v>1192</v>
      </c>
      <c r="B1880" s="18"/>
      <c r="C1880" s="18" t="s">
        <v>3070</v>
      </c>
      <c r="D1880" s="18" t="s">
        <v>412</v>
      </c>
      <c r="E1880" s="1156" t="s">
        <v>342</v>
      </c>
      <c r="F1880" s="718">
        <v>44773</v>
      </c>
      <c r="G1880" s="719">
        <v>0.73333333333333339</v>
      </c>
      <c r="H1880" s="718">
        <v>44779</v>
      </c>
      <c r="I1880" s="719">
        <v>0.73333333333333339</v>
      </c>
      <c r="J1880" s="737" t="s">
        <v>2172</v>
      </c>
      <c r="K1880" s="720"/>
      <c r="L1880" s="18">
        <v>6793337</v>
      </c>
      <c r="M1880" s="718">
        <v>43371</v>
      </c>
      <c r="N1880" s="928" t="s">
        <v>3071</v>
      </c>
      <c r="O1880" s="927">
        <v>43119</v>
      </c>
      <c r="P1880" s="892" t="s">
        <v>3073</v>
      </c>
      <c r="Q1880" s="906"/>
      <c r="R1880" s="1032"/>
      <c r="S1880" s="884"/>
      <c r="T1880" s="527">
        <f>6*130</f>
        <v>780</v>
      </c>
      <c r="U1880" s="545"/>
      <c r="V1880" s="554" t="s">
        <v>3072</v>
      </c>
      <c r="W1880" s="156"/>
    </row>
    <row r="1881" spans="1:25" s="546" customFormat="1" ht="18.75" customHeight="1" x14ac:dyDescent="0.25">
      <c r="A1881" s="799">
        <v>1052</v>
      </c>
      <c r="B1881" s="799"/>
      <c r="C1881" s="799" t="s">
        <v>3382</v>
      </c>
      <c r="D1881" s="799" t="s">
        <v>59</v>
      </c>
      <c r="E1881" s="1156" t="s">
        <v>243</v>
      </c>
      <c r="F1881" s="807">
        <v>44716</v>
      </c>
      <c r="G1881" s="806">
        <v>0.5</v>
      </c>
      <c r="H1881" s="807">
        <v>44722</v>
      </c>
      <c r="I1881" s="806">
        <v>0.5</v>
      </c>
      <c r="J1881" s="737" t="s">
        <v>2172</v>
      </c>
      <c r="K1881" s="720"/>
      <c r="L1881" s="799">
        <v>6775518</v>
      </c>
      <c r="M1881" s="19">
        <v>41557</v>
      </c>
      <c r="N1881" s="926" t="s">
        <v>3383</v>
      </c>
      <c r="O1881" s="927">
        <v>37859</v>
      </c>
      <c r="P1881" s="891">
        <v>480</v>
      </c>
      <c r="Q1881" s="908"/>
      <c r="R1881" s="1073">
        <f>80*6</f>
        <v>480</v>
      </c>
      <c r="S1881" s="908"/>
      <c r="T1881" s="550" t="s">
        <v>3384</v>
      </c>
      <c r="U1881" s="545"/>
      <c r="V1881" s="668"/>
      <c r="W1881" s="156"/>
    </row>
    <row r="1882" spans="1:25" s="546" customFormat="1" ht="30" customHeight="1" x14ac:dyDescent="0.25">
      <c r="A1882" s="186">
        <v>5212</v>
      </c>
      <c r="B1882" s="186">
        <v>98979543</v>
      </c>
      <c r="C1882" s="186" t="s">
        <v>6291</v>
      </c>
      <c r="D1882" s="710" t="s">
        <v>94</v>
      </c>
      <c r="E1882" s="1161" t="s">
        <v>389</v>
      </c>
      <c r="F1882" s="710">
        <v>45548</v>
      </c>
      <c r="G1882" s="711">
        <v>0.78125</v>
      </c>
      <c r="H1882" s="710">
        <v>45553</v>
      </c>
      <c r="I1882" s="711">
        <v>0.58333333333333337</v>
      </c>
      <c r="J1882" s="1244" t="s">
        <v>5581</v>
      </c>
      <c r="K1882" s="725">
        <v>23779</v>
      </c>
      <c r="L1882" s="929" t="s">
        <v>6292</v>
      </c>
      <c r="M1882" s="19">
        <v>35384</v>
      </c>
      <c r="N1882" s="929" t="s">
        <v>6293</v>
      </c>
      <c r="O1882" s="932">
        <v>31381</v>
      </c>
      <c r="P1882" s="1019" t="s">
        <v>7672</v>
      </c>
      <c r="Q1882" s="884"/>
      <c r="R1882" s="1001"/>
      <c r="S1882" s="908" t="s">
        <v>7671</v>
      </c>
      <c r="T1882" s="533"/>
      <c r="U1882" s="545" t="s">
        <v>1024</v>
      </c>
      <c r="V1882" s="544"/>
      <c r="W1882" s="128"/>
    </row>
    <row r="1883" spans="1:25" s="546" customFormat="1" ht="18.75" customHeight="1" x14ac:dyDescent="0.25">
      <c r="A1883" s="186">
        <v>5209</v>
      </c>
      <c r="B1883" s="186">
        <v>98979543</v>
      </c>
      <c r="C1883" s="186" t="s">
        <v>6291</v>
      </c>
      <c r="D1883" s="710" t="s">
        <v>94</v>
      </c>
      <c r="E1883" s="1161" t="s">
        <v>276</v>
      </c>
      <c r="F1883" s="725">
        <v>45548</v>
      </c>
      <c r="G1883" s="720">
        <v>0.58333333333333337</v>
      </c>
      <c r="H1883" s="725">
        <v>45548</v>
      </c>
      <c r="I1883" s="720">
        <v>0.78125</v>
      </c>
      <c r="J1883" s="1244" t="s">
        <v>992</v>
      </c>
      <c r="K1883" s="725">
        <v>23779</v>
      </c>
      <c r="L1883" s="929" t="s">
        <v>6292</v>
      </c>
      <c r="M1883" s="19">
        <v>35384</v>
      </c>
      <c r="N1883" s="929" t="s">
        <v>6293</v>
      </c>
      <c r="O1883" s="932">
        <v>31381</v>
      </c>
      <c r="P1883" s="1019"/>
      <c r="Q1883" s="908" t="s">
        <v>7671</v>
      </c>
      <c r="R1883" s="1014"/>
      <c r="S1883" s="196"/>
      <c r="T1883" s="533"/>
      <c r="U1883" s="564"/>
      <c r="V1883" s="544"/>
      <c r="W1883" s="128"/>
    </row>
    <row r="1884" spans="1:25" s="546" customFormat="1" ht="18.75" customHeight="1" x14ac:dyDescent="0.25">
      <c r="A1884" s="186">
        <v>4810</v>
      </c>
      <c r="B1884" s="186">
        <v>98979543</v>
      </c>
      <c r="C1884" s="186" t="s">
        <v>6291</v>
      </c>
      <c r="D1884" s="186" t="s">
        <v>193</v>
      </c>
      <c r="E1884" s="1161" t="s">
        <v>194</v>
      </c>
      <c r="F1884" s="725">
        <v>45418</v>
      </c>
      <c r="G1884" s="720">
        <v>0.71527777777777779</v>
      </c>
      <c r="H1884" s="725">
        <v>45429</v>
      </c>
      <c r="I1884" s="720">
        <v>0.375</v>
      </c>
      <c r="J1884" s="728" t="s">
        <v>430</v>
      </c>
      <c r="K1884" s="725">
        <v>23779</v>
      </c>
      <c r="L1884" s="929" t="s">
        <v>6292</v>
      </c>
      <c r="M1884" s="19">
        <v>35384</v>
      </c>
      <c r="N1884" s="929" t="s">
        <v>6293</v>
      </c>
      <c r="O1884" s="932">
        <v>31381</v>
      </c>
      <c r="P1884" s="1019" t="s">
        <v>4855</v>
      </c>
      <c r="Q1884" s="908"/>
      <c r="R1884" s="1014"/>
      <c r="S1884" s="196">
        <v>121640</v>
      </c>
      <c r="T1884" s="533"/>
      <c r="U1884" s="551" t="s">
        <v>6294</v>
      </c>
      <c r="V1884" s="555"/>
      <c r="W1884" s="128"/>
    </row>
    <row r="1885" spans="1:25" s="546" customFormat="1" ht="18.75" customHeight="1" x14ac:dyDescent="0.25">
      <c r="A1885" s="186">
        <v>4385</v>
      </c>
      <c r="B1885" s="186">
        <v>99676388</v>
      </c>
      <c r="C1885" s="186" t="s">
        <v>475</v>
      </c>
      <c r="D1885" s="186" t="s">
        <v>35</v>
      </c>
      <c r="E1885" s="1156" t="s">
        <v>112</v>
      </c>
      <c r="F1885" s="710">
        <v>45360</v>
      </c>
      <c r="G1885" s="711">
        <v>0.53125</v>
      </c>
      <c r="H1885" s="710">
        <v>45362</v>
      </c>
      <c r="I1885" s="711">
        <v>0.53125</v>
      </c>
      <c r="J1885" s="728" t="s">
        <v>330</v>
      </c>
      <c r="K1885" s="710">
        <v>35619</v>
      </c>
      <c r="L1885" s="734" t="s">
        <v>5702</v>
      </c>
      <c r="M1885" s="21">
        <v>42217</v>
      </c>
      <c r="N1885" s="734" t="s">
        <v>477</v>
      </c>
      <c r="O1885" s="920">
        <v>42530</v>
      </c>
      <c r="P1885" s="892" t="s">
        <v>4926</v>
      </c>
      <c r="Q1885" s="196"/>
      <c r="R1885" s="1002"/>
      <c r="S1885" s="196">
        <v>42648</v>
      </c>
      <c r="T1885" s="580"/>
      <c r="U1885" s="545" t="s">
        <v>5703</v>
      </c>
      <c r="V1885" s="544"/>
      <c r="W1885" s="156"/>
    </row>
    <row r="1886" spans="1:25" s="546" customFormat="1" ht="18.75" customHeight="1" x14ac:dyDescent="0.25">
      <c r="A1886" s="186">
        <v>3063</v>
      </c>
      <c r="B1886" s="18"/>
      <c r="C1886" s="18" t="s">
        <v>475</v>
      </c>
      <c r="D1886" s="18" t="s">
        <v>94</v>
      </c>
      <c r="E1886" s="1156" t="s">
        <v>276</v>
      </c>
      <c r="F1886" s="718">
        <v>45130</v>
      </c>
      <c r="G1886" s="719">
        <v>0.55208333333333337</v>
      </c>
      <c r="H1886" s="718">
        <v>45143</v>
      </c>
      <c r="I1886" s="719">
        <v>0.55208333333333337</v>
      </c>
      <c r="J1886" s="773" t="s">
        <v>179</v>
      </c>
      <c r="K1886" s="937">
        <v>35619</v>
      </c>
      <c r="L1886" s="928" t="s">
        <v>476</v>
      </c>
      <c r="M1886" s="718">
        <v>43542</v>
      </c>
      <c r="N1886" s="928" t="s">
        <v>477</v>
      </c>
      <c r="O1886" s="927">
        <v>42530</v>
      </c>
      <c r="P1886" s="898"/>
      <c r="Q1886" s="1050"/>
      <c r="R1886" s="1051"/>
      <c r="S1886" s="1003"/>
      <c r="T1886" s="565"/>
      <c r="U1886" s="545" t="s">
        <v>214</v>
      </c>
      <c r="V1886" s="554"/>
      <c r="W1886" s="156"/>
    </row>
    <row r="1887" spans="1:25" s="546" customFormat="1" ht="33" customHeight="1" x14ac:dyDescent="0.25">
      <c r="A1887" s="1266">
        <v>5563</v>
      </c>
      <c r="B1887" s="735">
        <v>58406231</v>
      </c>
      <c r="C1887" s="735" t="s">
        <v>7546</v>
      </c>
      <c r="D1887" s="4" t="s">
        <v>35</v>
      </c>
      <c r="E1887" s="1156" t="s">
        <v>69</v>
      </c>
      <c r="F1887" s="725">
        <v>45590</v>
      </c>
      <c r="G1887" s="720">
        <v>0.74305555555555558</v>
      </c>
      <c r="H1887" s="710">
        <v>45592</v>
      </c>
      <c r="I1887" s="720">
        <v>0.77916666666666667</v>
      </c>
      <c r="J1887" s="728" t="s">
        <v>330</v>
      </c>
      <c r="K1887" s="741">
        <v>35169</v>
      </c>
      <c r="L1887" s="775" t="s">
        <v>7547</v>
      </c>
      <c r="M1887" s="741">
        <v>44158</v>
      </c>
      <c r="N1887" s="933" t="s">
        <v>7548</v>
      </c>
      <c r="O1887" s="930">
        <v>42990</v>
      </c>
      <c r="P1887" s="902" t="s">
        <v>4863</v>
      </c>
      <c r="Q1887" s="905"/>
      <c r="R1887" s="1037"/>
      <c r="S1887" s="881"/>
      <c r="T1887" s="575"/>
      <c r="U1887" s="593" t="s">
        <v>7549</v>
      </c>
      <c r="V1887" s="580"/>
      <c r="W1887" s="594"/>
    </row>
    <row r="1888" spans="1:25" ht="18.75" customHeight="1" x14ac:dyDescent="0.25">
      <c r="A1888" s="1267">
        <v>5263</v>
      </c>
      <c r="B1888" s="270"/>
      <c r="C1888" s="186" t="s">
        <v>7707</v>
      </c>
      <c r="D1888" s="186" t="s">
        <v>412</v>
      </c>
      <c r="E1888" s="1156" t="s">
        <v>153</v>
      </c>
      <c r="F1888" s="718">
        <v>45554</v>
      </c>
      <c r="G1888" s="719">
        <v>0.5</v>
      </c>
      <c r="H1888" s="718">
        <v>45556</v>
      </c>
      <c r="I1888" s="719">
        <v>0.5</v>
      </c>
      <c r="J1888" s="737" t="s">
        <v>330</v>
      </c>
      <c r="K1888" s="710">
        <v>34885</v>
      </c>
      <c r="L1888" s="734" t="s">
        <v>7708</v>
      </c>
      <c r="M1888" s="710"/>
      <c r="N1888" s="734" t="s">
        <v>7709</v>
      </c>
      <c r="O1888" s="920">
        <v>41821</v>
      </c>
      <c r="P1888" s="1019" t="s">
        <v>5309</v>
      </c>
      <c r="Q1888" s="196"/>
      <c r="R1888" s="1002"/>
      <c r="S1888" s="196"/>
      <c r="V1888" s="527"/>
      <c r="Y1888" s="531"/>
    </row>
    <row r="1889" spans="1:25" ht="18.75" customHeight="1" x14ac:dyDescent="0.25">
      <c r="A1889" s="186">
        <v>4488</v>
      </c>
      <c r="B1889" s="186">
        <v>58780730</v>
      </c>
      <c r="C1889" s="186" t="s">
        <v>3232</v>
      </c>
      <c r="D1889" s="4" t="s">
        <v>29</v>
      </c>
      <c r="E1889" s="1156" t="s">
        <v>205</v>
      </c>
      <c r="F1889" s="710">
        <v>45389</v>
      </c>
      <c r="G1889" s="711">
        <v>0.875</v>
      </c>
      <c r="H1889" s="710">
        <v>45396</v>
      </c>
      <c r="I1889" s="711">
        <v>0.58333333333333337</v>
      </c>
      <c r="J1889" s="713" t="s">
        <v>4257</v>
      </c>
      <c r="K1889" s="725">
        <v>31608</v>
      </c>
      <c r="L1889" s="734" t="s">
        <v>5957</v>
      </c>
      <c r="M1889" s="710">
        <v>42067</v>
      </c>
      <c r="N1889" s="734" t="s">
        <v>3233</v>
      </c>
      <c r="O1889" s="920">
        <v>41354</v>
      </c>
      <c r="P1889" s="898"/>
      <c r="Q1889" s="1003"/>
      <c r="R1889" s="1004"/>
      <c r="S1889" s="1003"/>
      <c r="T1889" s="565"/>
      <c r="V1889" s="527"/>
      <c r="Y1889" s="531"/>
    </row>
    <row r="1890" spans="1:25" ht="18.75" customHeight="1" x14ac:dyDescent="0.25">
      <c r="A1890" s="186">
        <v>1155</v>
      </c>
      <c r="B1890" s="186">
        <v>58780730</v>
      </c>
      <c r="C1890" s="186" t="s">
        <v>3232</v>
      </c>
      <c r="D1890" s="186" t="s">
        <v>193</v>
      </c>
      <c r="E1890" s="1156" t="s">
        <v>23</v>
      </c>
      <c r="F1890" s="710">
        <v>44740</v>
      </c>
      <c r="G1890" s="711">
        <v>0.8125</v>
      </c>
      <c r="H1890" s="710">
        <v>44743</v>
      </c>
      <c r="I1890" s="711">
        <v>0.39583333333333331</v>
      </c>
      <c r="J1890" s="728" t="s">
        <v>1825</v>
      </c>
      <c r="K1890" s="720"/>
      <c r="L1890" s="186">
        <v>6893173</v>
      </c>
      <c r="M1890" s="710">
        <v>42067</v>
      </c>
      <c r="N1890" s="734" t="s">
        <v>3233</v>
      </c>
      <c r="O1890" s="920">
        <v>41354</v>
      </c>
      <c r="P1890" s="892">
        <v>300</v>
      </c>
      <c r="Q1890" s="884"/>
      <c r="R1890" s="1008">
        <f>100*3</f>
        <v>300</v>
      </c>
      <c r="S1890" s="884"/>
      <c r="T1890" s="527" t="s">
        <v>3234</v>
      </c>
      <c r="V1890" s="527"/>
      <c r="Y1890" s="531"/>
    </row>
    <row r="1891" spans="1:25" ht="30" customHeight="1" x14ac:dyDescent="0.25">
      <c r="A1891" s="20">
        <v>5610</v>
      </c>
      <c r="B1891" s="186">
        <v>29265586</v>
      </c>
      <c r="C1891" s="20" t="s">
        <v>7591</v>
      </c>
      <c r="D1891" s="20" t="s">
        <v>35</v>
      </c>
      <c r="E1891" s="1156" t="s">
        <v>36</v>
      </c>
      <c r="F1891" s="21">
        <v>45595</v>
      </c>
      <c r="G1891" s="722">
        <v>0.84722222222222221</v>
      </c>
      <c r="H1891" s="21">
        <v>45596</v>
      </c>
      <c r="I1891" s="722">
        <v>0.84722222222222221</v>
      </c>
      <c r="J1891" s="730" t="s">
        <v>797</v>
      </c>
      <c r="K1891" s="21">
        <v>32989</v>
      </c>
      <c r="L1891" s="721" t="s">
        <v>7526</v>
      </c>
      <c r="M1891" s="708">
        <v>40071</v>
      </c>
      <c r="N1891" s="21" t="s">
        <v>7527</v>
      </c>
      <c r="O1891" s="208">
        <v>40262</v>
      </c>
      <c r="P1891" s="902" t="s">
        <v>7605</v>
      </c>
      <c r="Q1891" s="1015"/>
      <c r="R1891" s="1020"/>
      <c r="S1891" s="1015"/>
      <c r="T1891" s="544"/>
      <c r="U1891" s="558" t="s">
        <v>7592</v>
      </c>
      <c r="V1891" s="543"/>
      <c r="W1891" s="128"/>
      <c r="Y1891" s="531"/>
    </row>
    <row r="1892" spans="1:25" ht="24.75" customHeight="1" x14ac:dyDescent="0.25">
      <c r="A1892" s="20">
        <v>5608</v>
      </c>
      <c r="B1892" s="186">
        <v>29265586</v>
      </c>
      <c r="C1892" s="20" t="s">
        <v>7591</v>
      </c>
      <c r="D1892" s="20" t="s">
        <v>193</v>
      </c>
      <c r="E1892" s="1156" t="s">
        <v>199</v>
      </c>
      <c r="F1892" s="21">
        <v>45594</v>
      </c>
      <c r="G1892" s="722">
        <v>0.83333333333333337</v>
      </c>
      <c r="H1892" s="21">
        <v>45595</v>
      </c>
      <c r="I1892" s="722">
        <v>0.84722222222222221</v>
      </c>
      <c r="J1892" s="730" t="s">
        <v>797</v>
      </c>
      <c r="K1892" s="21">
        <v>32989</v>
      </c>
      <c r="L1892" s="721" t="s">
        <v>7526</v>
      </c>
      <c r="M1892" s="708">
        <v>40071</v>
      </c>
      <c r="N1892" s="21" t="s">
        <v>7527</v>
      </c>
      <c r="O1892" s="208">
        <v>40262</v>
      </c>
      <c r="P1892" s="902">
        <v>80</v>
      </c>
      <c r="Q1892" s="1015"/>
      <c r="R1892" s="1020"/>
      <c r="S1892" s="1015"/>
      <c r="T1892" s="544"/>
      <c r="U1892" s="558" t="s">
        <v>7592</v>
      </c>
      <c r="V1892" s="543"/>
      <c r="W1892" s="128"/>
      <c r="Y1892" s="531"/>
    </row>
    <row r="1893" spans="1:25" ht="31.5" hidden="1" customHeight="1" x14ac:dyDescent="0.25">
      <c r="A1893" s="20">
        <v>1227</v>
      </c>
      <c r="B1893" s="20"/>
      <c r="C1893" s="20" t="s">
        <v>2989</v>
      </c>
      <c r="D1893" s="20" t="s">
        <v>29</v>
      </c>
      <c r="E1893" s="1158" t="s">
        <v>30</v>
      </c>
      <c r="F1893" s="21">
        <v>44768</v>
      </c>
      <c r="G1893" s="729">
        <v>0.58333333333333337</v>
      </c>
      <c r="H1893" s="21">
        <v>44798</v>
      </c>
      <c r="I1893" s="729">
        <v>0.4375</v>
      </c>
      <c r="J1893" s="730" t="s">
        <v>2468</v>
      </c>
      <c r="K1893" s="769"/>
      <c r="L1893" s="20">
        <v>4151139</v>
      </c>
      <c r="M1893" s="21">
        <v>39932</v>
      </c>
      <c r="N1893" s="924">
        <v>10591201325</v>
      </c>
      <c r="O1893" s="208">
        <v>37319</v>
      </c>
      <c r="P1893" s="892" t="s">
        <v>2991</v>
      </c>
      <c r="Q1893" s="884"/>
      <c r="R1893" s="1008">
        <f>150*30</f>
        <v>4500</v>
      </c>
      <c r="S1893" s="884"/>
      <c r="T1893" s="527" t="s">
        <v>2990</v>
      </c>
      <c r="V1893" s="544"/>
      <c r="Y1893" s="531"/>
    </row>
    <row r="1894" spans="1:25" ht="31.5" customHeight="1" x14ac:dyDescent="0.3">
      <c r="A1894" s="186">
        <v>1579</v>
      </c>
      <c r="C1894" s="186" t="s">
        <v>2570</v>
      </c>
      <c r="D1894" s="186" t="s">
        <v>22</v>
      </c>
      <c r="E1894" s="1156" t="s">
        <v>23</v>
      </c>
      <c r="F1894" s="718">
        <v>44872</v>
      </c>
      <c r="G1894" s="719">
        <v>0.73958333333333337</v>
      </c>
      <c r="H1894" s="718">
        <v>44881</v>
      </c>
      <c r="I1894" s="719">
        <v>0.5625</v>
      </c>
      <c r="J1894" s="737" t="s">
        <v>2567</v>
      </c>
      <c r="K1894" s="710">
        <v>31890</v>
      </c>
      <c r="L1894" s="936">
        <v>6883198</v>
      </c>
      <c r="M1894" s="21">
        <v>40487</v>
      </c>
      <c r="N1894" s="926" t="s">
        <v>2571</v>
      </c>
      <c r="O1894" s="927">
        <v>40677</v>
      </c>
      <c r="P1894" s="1026"/>
      <c r="Q1894" s="1022"/>
      <c r="R1894" s="1023"/>
      <c r="S1894" s="1022"/>
      <c r="T1894" s="568"/>
      <c r="V1894" s="544"/>
      <c r="W1894" s="599"/>
      <c r="Y1894" s="531"/>
    </row>
    <row r="1895" spans="1:25" ht="18.75" customHeight="1" x14ac:dyDescent="0.25">
      <c r="A1895" s="186">
        <v>1403</v>
      </c>
      <c r="B1895" s="186"/>
      <c r="C1895" s="186" t="s">
        <v>2570</v>
      </c>
      <c r="D1895" s="186" t="s">
        <v>22</v>
      </c>
      <c r="E1895" s="1156" t="s">
        <v>23</v>
      </c>
      <c r="F1895" s="718">
        <v>44851</v>
      </c>
      <c r="G1895" s="719">
        <v>0.5625</v>
      </c>
      <c r="H1895" s="718">
        <v>44872</v>
      </c>
      <c r="I1895" s="719">
        <v>0.73958333333333337</v>
      </c>
      <c r="J1895" s="737" t="s">
        <v>2149</v>
      </c>
      <c r="K1895" s="710">
        <v>31890</v>
      </c>
      <c r="L1895" s="936">
        <v>6883198</v>
      </c>
      <c r="M1895" s="21">
        <v>40487</v>
      </c>
      <c r="N1895" s="926" t="s">
        <v>2571</v>
      </c>
      <c r="O1895" s="927">
        <v>40677</v>
      </c>
      <c r="P1895" s="1026"/>
      <c r="Q1895" s="1022"/>
      <c r="R1895" s="1023"/>
      <c r="S1895" s="1022"/>
      <c r="T1895" s="568"/>
      <c r="V1895" s="544"/>
      <c r="W1895" s="599"/>
    </row>
    <row r="1896" spans="1:25" ht="30" customHeight="1" x14ac:dyDescent="0.25">
      <c r="A1896" s="4">
        <v>2047</v>
      </c>
      <c r="B1896" s="4">
        <v>55255296</v>
      </c>
      <c r="C1896" s="4" t="s">
        <v>1917</v>
      </c>
      <c r="D1896" s="4" t="s">
        <v>1212</v>
      </c>
      <c r="E1896" s="1156" t="s">
        <v>335</v>
      </c>
      <c r="F1896" s="725">
        <v>44985</v>
      </c>
      <c r="G1896" s="720">
        <v>0.64583333333333337</v>
      </c>
      <c r="H1896" s="725">
        <v>44989</v>
      </c>
      <c r="I1896" s="720">
        <v>0.64583333333333337</v>
      </c>
      <c r="J1896" s="728" t="s">
        <v>1913</v>
      </c>
      <c r="K1896" s="725">
        <v>29412</v>
      </c>
      <c r="L1896" s="929" t="s">
        <v>1918</v>
      </c>
      <c r="M1896" s="19">
        <v>39710</v>
      </c>
      <c r="N1896" s="929" t="s">
        <v>1919</v>
      </c>
      <c r="O1896" s="932">
        <v>42303</v>
      </c>
      <c r="P1896" s="892">
        <v>350</v>
      </c>
      <c r="Q1896" s="196"/>
      <c r="T1896" s="599"/>
      <c r="U1896" s="545" t="s">
        <v>1920</v>
      </c>
      <c r="W1896" s="599"/>
      <c r="Y1896" s="632"/>
    </row>
    <row r="1897" spans="1:25" ht="18.75" customHeight="1" x14ac:dyDescent="0.25">
      <c r="A1897" s="4">
        <v>6728</v>
      </c>
      <c r="B1897" s="4"/>
      <c r="C1897" s="4" t="s">
        <v>8477</v>
      </c>
      <c r="D1897" s="4" t="s">
        <v>292</v>
      </c>
      <c r="E1897" s="1156" t="s">
        <v>7814</v>
      </c>
      <c r="F1897" s="725">
        <v>45691</v>
      </c>
      <c r="G1897" s="720">
        <v>0.47916666666666669</v>
      </c>
      <c r="H1897" s="725">
        <v>45693</v>
      </c>
      <c r="I1897" s="720">
        <v>0.47916666666666669</v>
      </c>
      <c r="J1897" s="712" t="s">
        <v>330</v>
      </c>
      <c r="K1897" s="725">
        <v>29592</v>
      </c>
      <c r="L1897" s="929" t="s">
        <v>8478</v>
      </c>
      <c r="M1897" s="19">
        <v>41401</v>
      </c>
      <c r="N1897" s="931" t="s">
        <v>8479</v>
      </c>
      <c r="O1897" s="932">
        <v>41557</v>
      </c>
      <c r="P1897" s="1201"/>
      <c r="R1897" s="1424"/>
      <c r="S1897" s="1425"/>
      <c r="T1897" s="1426"/>
      <c r="U1897" s="1802" t="s">
        <v>8480</v>
      </c>
      <c r="W1897" s="599"/>
      <c r="Y1897" s="531"/>
    </row>
    <row r="1898" spans="1:25" ht="18.75" customHeight="1" thickBot="1" x14ac:dyDescent="0.3">
      <c r="A1898" s="186">
        <v>3876</v>
      </c>
      <c r="B1898" s="186"/>
      <c r="C1898" s="186" t="s">
        <v>1552</v>
      </c>
      <c r="D1898" s="4" t="s">
        <v>35</v>
      </c>
      <c r="E1898" s="1156" t="s">
        <v>284</v>
      </c>
      <c r="F1898" s="725">
        <v>45322</v>
      </c>
      <c r="G1898" s="720">
        <v>0.75</v>
      </c>
      <c r="H1898" s="725">
        <v>45328</v>
      </c>
      <c r="I1898" s="720">
        <v>0.5</v>
      </c>
      <c r="J1898" s="728" t="s">
        <v>5324</v>
      </c>
      <c r="K1898" s="710">
        <v>29185</v>
      </c>
      <c r="L1898" s="929" t="s">
        <v>5114</v>
      </c>
      <c r="M1898" s="21">
        <v>43371</v>
      </c>
      <c r="N1898" s="934" t="s">
        <v>1553</v>
      </c>
      <c r="O1898" s="920">
        <v>43119</v>
      </c>
      <c r="P1898" s="892" t="s">
        <v>5370</v>
      </c>
      <c r="Q1898" s="1028" t="s">
        <v>5377</v>
      </c>
      <c r="R1898" s="1002"/>
      <c r="S1898" s="196"/>
      <c r="T1898" s="533"/>
      <c r="U1898" s="545" t="s">
        <v>1557</v>
      </c>
      <c r="V1898" s="555" t="s">
        <v>788</v>
      </c>
    </row>
    <row r="1899" spans="1:25" ht="31.5" customHeight="1" x14ac:dyDescent="0.25">
      <c r="A1899" s="186">
        <v>4013</v>
      </c>
      <c r="B1899" s="186"/>
      <c r="C1899" s="186" t="s">
        <v>1552</v>
      </c>
      <c r="D1899" s="186" t="s">
        <v>35</v>
      </c>
      <c r="E1899" s="1156" t="s">
        <v>284</v>
      </c>
      <c r="F1899" s="710">
        <v>45299</v>
      </c>
      <c r="G1899" s="711">
        <v>0.75</v>
      </c>
      <c r="H1899" s="710">
        <v>45322</v>
      </c>
      <c r="I1899" s="711">
        <v>0.75</v>
      </c>
      <c r="J1899" s="728" t="s">
        <v>5234</v>
      </c>
      <c r="K1899" s="710">
        <v>29185</v>
      </c>
      <c r="L1899" s="929" t="s">
        <v>5114</v>
      </c>
      <c r="M1899" s="21">
        <v>43371</v>
      </c>
      <c r="N1899" s="934" t="s">
        <v>1553</v>
      </c>
      <c r="O1899" s="920">
        <v>43119</v>
      </c>
      <c r="P1899" s="892"/>
      <c r="Q1899" s="1028" t="s">
        <v>1556</v>
      </c>
      <c r="R1899" s="1002"/>
      <c r="S1899" s="196"/>
      <c r="T1899" s="533"/>
      <c r="U1899" s="545" t="s">
        <v>1557</v>
      </c>
      <c r="V1899" s="555" t="s">
        <v>788</v>
      </c>
      <c r="Y1899" s="1832">
        <v>326</v>
      </c>
    </row>
    <row r="1900" spans="1:25" ht="30" customHeight="1" x14ac:dyDescent="0.25">
      <c r="A1900" s="186">
        <v>2332</v>
      </c>
      <c r="B1900" s="186"/>
      <c r="C1900" s="186" t="s">
        <v>1552</v>
      </c>
      <c r="D1900" s="4" t="s">
        <v>35</v>
      </c>
      <c r="E1900" s="1156" t="s">
        <v>112</v>
      </c>
      <c r="F1900" s="725">
        <v>45031</v>
      </c>
      <c r="G1900" s="720">
        <v>0.83333333333333337</v>
      </c>
      <c r="H1900" s="725">
        <v>45038</v>
      </c>
      <c r="I1900" s="720">
        <v>0.41666666666666669</v>
      </c>
      <c r="J1900" s="728" t="s">
        <v>85</v>
      </c>
      <c r="K1900" s="710">
        <v>29185</v>
      </c>
      <c r="L1900" s="929" t="s">
        <v>5114</v>
      </c>
      <c r="M1900" s="21">
        <v>43371</v>
      </c>
      <c r="N1900" s="934" t="s">
        <v>1553</v>
      </c>
      <c r="O1900" s="920">
        <v>43119</v>
      </c>
      <c r="P1900" s="892">
        <v>620</v>
      </c>
      <c r="Q1900" s="1028" t="s">
        <v>1556</v>
      </c>
      <c r="R1900" s="1017"/>
      <c r="S1900" s="194">
        <v>13938</v>
      </c>
      <c r="T1900" s="563" t="s">
        <v>1555</v>
      </c>
      <c r="U1900" s="545" t="s">
        <v>1557</v>
      </c>
      <c r="V1900" s="555" t="s">
        <v>1554</v>
      </c>
      <c r="Y1900" s="1833"/>
    </row>
    <row r="1901" spans="1:25" ht="18.75" customHeight="1" x14ac:dyDescent="0.25">
      <c r="A1901" s="186">
        <v>1732</v>
      </c>
      <c r="B1901" s="186"/>
      <c r="C1901" s="186" t="s">
        <v>1552</v>
      </c>
      <c r="D1901" s="186" t="s">
        <v>35</v>
      </c>
      <c r="E1901" s="1156" t="s">
        <v>298</v>
      </c>
      <c r="F1901" s="710">
        <v>44937</v>
      </c>
      <c r="G1901" s="711">
        <v>0.74305555555555547</v>
      </c>
      <c r="H1901" s="725">
        <v>44939</v>
      </c>
      <c r="I1901" s="711">
        <v>0.83333333333333337</v>
      </c>
      <c r="J1901" s="728" t="s">
        <v>2274</v>
      </c>
      <c r="K1901" s="710">
        <v>29185</v>
      </c>
      <c r="L1901" s="929">
        <v>6793337</v>
      </c>
      <c r="M1901" s="21">
        <v>43371</v>
      </c>
      <c r="N1901" s="934" t="s">
        <v>1553</v>
      </c>
      <c r="O1901" s="920">
        <v>43119</v>
      </c>
      <c r="P1901" s="892" t="s">
        <v>2276</v>
      </c>
      <c r="Q1901" s="196"/>
      <c r="R1901" s="1002"/>
      <c r="S1901" s="196"/>
      <c r="T1901" s="533" t="s">
        <v>2275</v>
      </c>
      <c r="U1901" s="545" t="s">
        <v>1557</v>
      </c>
      <c r="V1901" s="555" t="s">
        <v>1090</v>
      </c>
      <c r="Y1901" s="1833"/>
    </row>
    <row r="1902" spans="1:25" ht="18.75" customHeight="1" x14ac:dyDescent="0.25">
      <c r="A1902" s="186">
        <v>1705</v>
      </c>
      <c r="B1902" s="186"/>
      <c r="C1902" s="186" t="s">
        <v>1552</v>
      </c>
      <c r="D1902" s="186" t="s">
        <v>35</v>
      </c>
      <c r="E1902" s="1156" t="s">
        <v>298</v>
      </c>
      <c r="F1902" s="710">
        <v>44926</v>
      </c>
      <c r="G1902" s="711">
        <v>0.83333333333333337</v>
      </c>
      <c r="H1902" s="710">
        <v>44937</v>
      </c>
      <c r="I1902" s="711">
        <v>0.74305555555555547</v>
      </c>
      <c r="J1902" s="728" t="s">
        <v>2107</v>
      </c>
      <c r="K1902" s="710">
        <v>29185</v>
      </c>
      <c r="L1902" s="929">
        <v>6793337</v>
      </c>
      <c r="M1902" s="21">
        <v>43371</v>
      </c>
      <c r="N1902" s="934" t="s">
        <v>1553</v>
      </c>
      <c r="O1902" s="920">
        <v>43119</v>
      </c>
      <c r="P1902" s="892">
        <v>800</v>
      </c>
      <c r="Q1902" s="196"/>
      <c r="R1902" s="1002"/>
      <c r="S1902" s="196"/>
      <c r="T1902" s="533"/>
      <c r="Y1902" s="1833"/>
    </row>
    <row r="1903" spans="1:25" ht="18.75" customHeight="1" x14ac:dyDescent="0.25">
      <c r="A1903" s="735">
        <v>3833</v>
      </c>
      <c r="B1903" s="735">
        <v>50239292</v>
      </c>
      <c r="C1903" s="735" t="s">
        <v>708</v>
      </c>
      <c r="D1903" s="735" t="s">
        <v>657</v>
      </c>
      <c r="E1903" s="1156" t="s">
        <v>871</v>
      </c>
      <c r="F1903" s="741">
        <v>45272</v>
      </c>
      <c r="G1903" s="740">
        <v>0.81944444444444453</v>
      </c>
      <c r="H1903" s="741">
        <v>45273</v>
      </c>
      <c r="I1903" s="740">
        <v>0.75347222222222221</v>
      </c>
      <c r="J1903" s="776" t="s">
        <v>797</v>
      </c>
      <c r="K1903" s="741">
        <v>35006</v>
      </c>
      <c r="L1903" s="775" t="s">
        <v>163</v>
      </c>
      <c r="M1903" s="741">
        <v>43609</v>
      </c>
      <c r="N1903" s="933" t="s">
        <v>164</v>
      </c>
      <c r="O1903" s="930">
        <v>41860</v>
      </c>
      <c r="P1903" s="902" t="s">
        <v>4861</v>
      </c>
      <c r="Q1903" s="881"/>
      <c r="R1903" s="1037"/>
      <c r="S1903" s="881"/>
      <c r="T1903" s="610" t="s">
        <v>4795</v>
      </c>
      <c r="U1903" s="593" t="s">
        <v>710</v>
      </c>
      <c r="V1903" s="544"/>
      <c r="W1903" s="594"/>
      <c r="Y1903" s="1833"/>
    </row>
    <row r="1904" spans="1:25" ht="30" customHeight="1" x14ac:dyDescent="0.25">
      <c r="A1904" s="707">
        <v>4098</v>
      </c>
      <c r="B1904" s="735">
        <v>50239292</v>
      </c>
      <c r="C1904" s="735" t="s">
        <v>708</v>
      </c>
      <c r="D1904" s="735" t="s">
        <v>22</v>
      </c>
      <c r="E1904" s="1156" t="s">
        <v>161</v>
      </c>
      <c r="F1904" s="741">
        <v>45270</v>
      </c>
      <c r="G1904" s="740">
        <v>0.86111111111111116</v>
      </c>
      <c r="H1904" s="741">
        <v>45271</v>
      </c>
      <c r="I1904" s="740">
        <v>0.75</v>
      </c>
      <c r="J1904" s="776" t="s">
        <v>4761</v>
      </c>
      <c r="K1904" s="741">
        <v>35006</v>
      </c>
      <c r="L1904" s="775" t="s">
        <v>163</v>
      </c>
      <c r="M1904" s="741">
        <v>43609</v>
      </c>
      <c r="N1904" s="933" t="s">
        <v>164</v>
      </c>
      <c r="O1904" s="930">
        <v>41860</v>
      </c>
      <c r="P1904" s="902" t="s">
        <v>4825</v>
      </c>
      <c r="Q1904" s="881"/>
      <c r="R1904" s="1037"/>
      <c r="S1904" s="881"/>
      <c r="T1904" s="610" t="s">
        <v>4795</v>
      </c>
      <c r="U1904" s="593" t="s">
        <v>710</v>
      </c>
      <c r="V1904" s="544"/>
      <c r="W1904" s="594"/>
      <c r="Y1904" s="1833"/>
    </row>
    <row r="1905" spans="1:25" ht="18.75" customHeight="1" x14ac:dyDescent="0.25">
      <c r="A1905" s="707">
        <v>4082</v>
      </c>
      <c r="B1905" s="735">
        <v>50239292</v>
      </c>
      <c r="C1905" s="735" t="s">
        <v>708</v>
      </c>
      <c r="D1905" s="735" t="s">
        <v>22</v>
      </c>
      <c r="E1905" s="1156" t="s">
        <v>161</v>
      </c>
      <c r="F1905" s="741">
        <v>45265</v>
      </c>
      <c r="G1905" s="740">
        <v>0.86111111111111116</v>
      </c>
      <c r="H1905" s="741">
        <v>45270</v>
      </c>
      <c r="I1905" s="740">
        <v>0.86111111111111116</v>
      </c>
      <c r="J1905" s="776" t="s">
        <v>4259</v>
      </c>
      <c r="K1905" s="741">
        <v>35006</v>
      </c>
      <c r="L1905" s="775" t="s">
        <v>163</v>
      </c>
      <c r="M1905" s="741">
        <v>43609</v>
      </c>
      <c r="N1905" s="933" t="s">
        <v>164</v>
      </c>
      <c r="O1905" s="930">
        <v>41860</v>
      </c>
      <c r="P1905" s="902" t="s">
        <v>4796</v>
      </c>
      <c r="Q1905" s="881"/>
      <c r="R1905" s="1037"/>
      <c r="S1905" s="881"/>
      <c r="T1905" s="575"/>
      <c r="U1905" s="593" t="s">
        <v>710</v>
      </c>
      <c r="V1905" s="544"/>
      <c r="W1905" s="594"/>
      <c r="Y1905" s="1833"/>
    </row>
    <row r="1906" spans="1:25" ht="30" customHeight="1" x14ac:dyDescent="0.25">
      <c r="A1906" s="735">
        <v>3774</v>
      </c>
      <c r="B1906" s="735">
        <v>50239292</v>
      </c>
      <c r="C1906" s="735" t="s">
        <v>708</v>
      </c>
      <c r="D1906" s="735" t="s">
        <v>94</v>
      </c>
      <c r="E1906" s="1156" t="s">
        <v>1053</v>
      </c>
      <c r="F1906" s="741">
        <v>45255</v>
      </c>
      <c r="G1906" s="740">
        <v>0.43055555555555558</v>
      </c>
      <c r="H1906" s="741">
        <v>45258</v>
      </c>
      <c r="I1906" s="740">
        <v>0.75</v>
      </c>
      <c r="J1906" s="780" t="s">
        <v>642</v>
      </c>
      <c r="K1906" s="741">
        <v>35006</v>
      </c>
      <c r="L1906" s="775" t="s">
        <v>163</v>
      </c>
      <c r="M1906" s="741">
        <v>43609</v>
      </c>
      <c r="N1906" s="933" t="s">
        <v>164</v>
      </c>
      <c r="O1906" s="930">
        <v>41860</v>
      </c>
      <c r="P1906" s="904"/>
      <c r="Q1906" s="1035"/>
      <c r="R1906" s="1036"/>
      <c r="S1906" s="1035"/>
      <c r="T1906" s="616"/>
      <c r="U1906" s="593" t="s">
        <v>710</v>
      </c>
      <c r="V1906" s="544"/>
      <c r="W1906" s="594"/>
      <c r="Y1906" s="1833"/>
    </row>
    <row r="1907" spans="1:25" ht="31.5" customHeight="1" x14ac:dyDescent="0.25">
      <c r="A1907" s="735">
        <v>3492</v>
      </c>
      <c r="B1907" s="735">
        <v>50239292</v>
      </c>
      <c r="C1907" s="707" t="s">
        <v>708</v>
      </c>
      <c r="D1907" s="707" t="s">
        <v>35</v>
      </c>
      <c r="E1907" s="1156" t="s">
        <v>264</v>
      </c>
      <c r="F1907" s="708">
        <v>45218</v>
      </c>
      <c r="G1907" s="709">
        <v>0.54166666666666663</v>
      </c>
      <c r="H1907" s="708">
        <v>45225</v>
      </c>
      <c r="I1907" s="709">
        <v>0.5</v>
      </c>
      <c r="J1907" s="780" t="s">
        <v>4497</v>
      </c>
      <c r="K1907" s="741">
        <v>35006</v>
      </c>
      <c r="L1907" s="775" t="s">
        <v>163</v>
      </c>
      <c r="M1907" s="741">
        <v>43609</v>
      </c>
      <c r="N1907" s="933" t="s">
        <v>164</v>
      </c>
      <c r="O1907" s="930">
        <v>41860</v>
      </c>
      <c r="P1907" s="904"/>
      <c r="Q1907" s="1035"/>
      <c r="R1907" s="1036"/>
      <c r="S1907" s="1035"/>
      <c r="T1907" s="616"/>
      <c r="U1907" s="593" t="s">
        <v>710</v>
      </c>
      <c r="V1907" s="592"/>
      <c r="W1907" s="594"/>
      <c r="Y1907" s="1833"/>
    </row>
    <row r="1908" spans="1:25" ht="18.75" customHeight="1" x14ac:dyDescent="0.25">
      <c r="A1908" s="735">
        <v>3488</v>
      </c>
      <c r="B1908" s="735">
        <v>50239292</v>
      </c>
      <c r="C1908" s="735" t="s">
        <v>708</v>
      </c>
      <c r="D1908" s="735" t="s">
        <v>29</v>
      </c>
      <c r="E1908" s="1156" t="s">
        <v>205</v>
      </c>
      <c r="F1908" s="741">
        <v>45217</v>
      </c>
      <c r="G1908" s="740">
        <v>0.4375</v>
      </c>
      <c r="H1908" s="741">
        <v>45218</v>
      </c>
      <c r="I1908" s="740">
        <v>0.54166666666666663</v>
      </c>
      <c r="J1908" s="780" t="s">
        <v>992</v>
      </c>
      <c r="K1908" s="741">
        <v>35006</v>
      </c>
      <c r="L1908" s="775" t="s">
        <v>163</v>
      </c>
      <c r="M1908" s="741">
        <v>43609</v>
      </c>
      <c r="N1908" s="933" t="s">
        <v>164</v>
      </c>
      <c r="O1908" s="930">
        <v>41860</v>
      </c>
      <c r="P1908" s="904"/>
      <c r="Q1908" s="1035"/>
      <c r="R1908" s="1036"/>
      <c r="S1908" s="1035"/>
      <c r="T1908" s="616"/>
      <c r="U1908" s="593" t="s">
        <v>710</v>
      </c>
      <c r="V1908" s="544" t="s">
        <v>4427</v>
      </c>
      <c r="W1908" s="594"/>
      <c r="Y1908" s="1833"/>
    </row>
    <row r="1909" spans="1:25" ht="18.75" customHeight="1" x14ac:dyDescent="0.25">
      <c r="A1909" s="735">
        <v>3426</v>
      </c>
      <c r="B1909" s="735">
        <v>50239292</v>
      </c>
      <c r="C1909" s="735" t="s">
        <v>708</v>
      </c>
      <c r="D1909" s="735" t="s">
        <v>59</v>
      </c>
      <c r="E1909" s="1156" t="s">
        <v>119</v>
      </c>
      <c r="F1909" s="741">
        <v>45206</v>
      </c>
      <c r="G1909" s="740">
        <v>0.79166666666666663</v>
      </c>
      <c r="H1909" s="741">
        <v>45211</v>
      </c>
      <c r="I1909" s="740">
        <v>0.625</v>
      </c>
      <c r="J1909" s="776" t="s">
        <v>399</v>
      </c>
      <c r="K1909" s="741">
        <v>35006</v>
      </c>
      <c r="L1909" s="775" t="s">
        <v>163</v>
      </c>
      <c r="M1909" s="741">
        <v>43609</v>
      </c>
      <c r="N1909" s="933" t="s">
        <v>164</v>
      </c>
      <c r="O1909" s="930">
        <v>41860</v>
      </c>
      <c r="P1909" s="902">
        <v>200</v>
      </c>
      <c r="Q1909" s="881"/>
      <c r="R1909" s="1057"/>
      <c r="S1909" s="890"/>
      <c r="T1909" s="592"/>
      <c r="U1909" s="593" t="s">
        <v>710</v>
      </c>
      <c r="V1909" s="592"/>
      <c r="W1909" s="594"/>
      <c r="Y1909" s="1833"/>
    </row>
    <row r="1910" spans="1:25" ht="18.75" customHeight="1" x14ac:dyDescent="0.25">
      <c r="A1910" s="735">
        <v>3397</v>
      </c>
      <c r="B1910" s="735">
        <v>50239292</v>
      </c>
      <c r="C1910" s="735" t="s">
        <v>708</v>
      </c>
      <c r="D1910" s="735" t="s">
        <v>59</v>
      </c>
      <c r="E1910" s="1156" t="s">
        <v>243</v>
      </c>
      <c r="F1910" s="741">
        <v>45204</v>
      </c>
      <c r="G1910" s="740">
        <v>0.58333333333333337</v>
      </c>
      <c r="H1910" s="741">
        <v>45206</v>
      </c>
      <c r="I1910" s="740">
        <v>0.79166666666666663</v>
      </c>
      <c r="J1910" s="776" t="s">
        <v>401</v>
      </c>
      <c r="K1910" s="741">
        <v>35006</v>
      </c>
      <c r="L1910" s="775" t="s">
        <v>163</v>
      </c>
      <c r="M1910" s="741">
        <v>43609</v>
      </c>
      <c r="N1910" s="933" t="s">
        <v>164</v>
      </c>
      <c r="O1910" s="930">
        <v>41860</v>
      </c>
      <c r="P1910" s="1054"/>
      <c r="Q1910" s="881"/>
      <c r="R1910" s="1057"/>
      <c r="S1910" s="890"/>
      <c r="T1910" s="592"/>
      <c r="U1910" s="593" t="s">
        <v>710</v>
      </c>
      <c r="V1910" s="592"/>
      <c r="W1910" s="594"/>
      <c r="Y1910" s="1833"/>
    </row>
    <row r="1911" spans="1:25" ht="18.75" customHeight="1" x14ac:dyDescent="0.25">
      <c r="A1911" s="4">
        <v>3168</v>
      </c>
      <c r="B1911" s="4">
        <v>50239292</v>
      </c>
      <c r="C1911" s="735" t="s">
        <v>708</v>
      </c>
      <c r="D1911" s="186" t="s">
        <v>22</v>
      </c>
      <c r="E1911" s="1156" t="s">
        <v>161</v>
      </c>
      <c r="F1911" s="725">
        <v>45164</v>
      </c>
      <c r="G1911" s="720">
        <v>0.5625</v>
      </c>
      <c r="H1911" s="725">
        <v>45168</v>
      </c>
      <c r="I1911" s="720">
        <v>0.5625</v>
      </c>
      <c r="J1911" s="713" t="s">
        <v>162</v>
      </c>
      <c r="K1911" s="725">
        <v>35006</v>
      </c>
      <c r="L1911" s="929" t="s">
        <v>163</v>
      </c>
      <c r="M1911" s="19">
        <v>43609</v>
      </c>
      <c r="N1911" s="929" t="s">
        <v>164</v>
      </c>
      <c r="O1911" s="932">
        <v>41860</v>
      </c>
      <c r="P1911" s="898"/>
      <c r="Q1911" s="1022"/>
      <c r="R1911" s="1023"/>
      <c r="S1911" s="1022"/>
      <c r="T1911" s="638"/>
      <c r="U1911" s="545" t="s">
        <v>165</v>
      </c>
      <c r="V1911" s="569"/>
      <c r="Y1911" s="1833"/>
    </row>
    <row r="1912" spans="1:25" ht="18.75" customHeight="1" x14ac:dyDescent="0.25">
      <c r="A1912" s="735">
        <v>2954</v>
      </c>
      <c r="B1912" s="735">
        <v>50239292</v>
      </c>
      <c r="C1912" s="735" t="s">
        <v>708</v>
      </c>
      <c r="D1912" s="735" t="s">
        <v>59</v>
      </c>
      <c r="E1912" s="1156" t="s">
        <v>60</v>
      </c>
      <c r="F1912" s="741">
        <v>45120</v>
      </c>
      <c r="G1912" s="740">
        <v>0.45833333333333331</v>
      </c>
      <c r="H1912" s="741">
        <v>45121</v>
      </c>
      <c r="I1912" s="740">
        <v>0.54166666666666663</v>
      </c>
      <c r="J1912" s="776" t="s">
        <v>709</v>
      </c>
      <c r="K1912" s="741">
        <v>35006</v>
      </c>
      <c r="L1912" s="929" t="s">
        <v>163</v>
      </c>
      <c r="M1912" s="741">
        <v>43609</v>
      </c>
      <c r="N1912" s="933" t="s">
        <v>164</v>
      </c>
      <c r="O1912" s="930">
        <v>41860</v>
      </c>
      <c r="P1912" s="902">
        <v>150</v>
      </c>
      <c r="Q1912" s="896">
        <v>150</v>
      </c>
      <c r="R1912" s="1057"/>
      <c r="S1912" s="890"/>
      <c r="T1912" s="592"/>
      <c r="U1912" s="593" t="s">
        <v>710</v>
      </c>
      <c r="V1912" s="592"/>
      <c r="W1912" s="594"/>
      <c r="Y1912" s="1833"/>
    </row>
    <row r="1913" spans="1:25" ht="30" customHeight="1" x14ac:dyDescent="0.25">
      <c r="A1913" s="735">
        <v>2949</v>
      </c>
      <c r="B1913" s="735">
        <v>50239292</v>
      </c>
      <c r="C1913" s="735" t="s">
        <v>708</v>
      </c>
      <c r="D1913" s="735" t="s">
        <v>59</v>
      </c>
      <c r="E1913" s="1156" t="s">
        <v>60</v>
      </c>
      <c r="F1913" s="741">
        <v>45118</v>
      </c>
      <c r="G1913" s="740">
        <v>0.66666666666666663</v>
      </c>
      <c r="H1913" s="741">
        <v>45120</v>
      </c>
      <c r="I1913" s="740">
        <v>0.45833333333333331</v>
      </c>
      <c r="J1913" s="776" t="s">
        <v>330</v>
      </c>
      <c r="K1913" s="741">
        <v>35006</v>
      </c>
      <c r="L1913" s="929" t="s">
        <v>163</v>
      </c>
      <c r="M1913" s="741">
        <v>43609</v>
      </c>
      <c r="N1913" s="933" t="s">
        <v>164</v>
      </c>
      <c r="O1913" s="930">
        <v>41860</v>
      </c>
      <c r="P1913" s="902">
        <v>150</v>
      </c>
      <c r="Q1913" s="881"/>
      <c r="R1913" s="1057"/>
      <c r="S1913" s="890"/>
      <c r="T1913" s="592"/>
      <c r="U1913" s="594" t="s">
        <v>710</v>
      </c>
      <c r="V1913" s="592" t="s">
        <v>638</v>
      </c>
      <c r="W1913" s="594"/>
      <c r="Y1913" s="1833"/>
    </row>
    <row r="1914" spans="1:25" ht="18.75" customHeight="1" x14ac:dyDescent="0.25">
      <c r="A1914" s="735">
        <v>2381</v>
      </c>
      <c r="B1914" s="735">
        <v>50239292</v>
      </c>
      <c r="C1914" s="735" t="s">
        <v>708</v>
      </c>
      <c r="D1914" s="735" t="s">
        <v>235</v>
      </c>
      <c r="E1914" s="1156" t="s">
        <v>236</v>
      </c>
      <c r="F1914" s="741">
        <v>45044</v>
      </c>
      <c r="G1914" s="740">
        <v>0.82361111111111107</v>
      </c>
      <c r="H1914" s="741">
        <v>45047</v>
      </c>
      <c r="I1914" s="740">
        <v>0.82361111111111107</v>
      </c>
      <c r="J1914" s="776" t="s">
        <v>449</v>
      </c>
      <c r="K1914" s="741">
        <v>35006</v>
      </c>
      <c r="L1914" s="929" t="s">
        <v>163</v>
      </c>
      <c r="M1914" s="741">
        <v>43609</v>
      </c>
      <c r="N1914" s="933" t="s">
        <v>164</v>
      </c>
      <c r="O1914" s="930">
        <v>41860</v>
      </c>
      <c r="P1914" s="902" t="s">
        <v>1457</v>
      </c>
      <c r="Q1914" s="890"/>
      <c r="R1914" s="1057"/>
      <c r="S1914" s="890"/>
      <c r="T1914" s="592"/>
      <c r="U1914" s="593" t="s">
        <v>710</v>
      </c>
      <c r="V1914" s="592"/>
      <c r="W1914" s="594"/>
      <c r="Y1914" s="1833"/>
    </row>
    <row r="1915" spans="1:25" ht="18.75" customHeight="1" x14ac:dyDescent="0.25">
      <c r="A1915" s="4">
        <v>1701</v>
      </c>
      <c r="B1915" s="4"/>
      <c r="C1915" s="735" t="s">
        <v>708</v>
      </c>
      <c r="D1915" s="4" t="s">
        <v>94</v>
      </c>
      <c r="E1915" s="1156" t="s">
        <v>358</v>
      </c>
      <c r="F1915" s="725">
        <v>44923</v>
      </c>
      <c r="G1915" s="720">
        <v>0.71527777777777779</v>
      </c>
      <c r="H1915" s="725">
        <v>44939</v>
      </c>
      <c r="I1915" s="720">
        <v>0.71527777777777779</v>
      </c>
      <c r="J1915" s="728" t="s">
        <v>2272</v>
      </c>
      <c r="K1915" s="725">
        <v>35006</v>
      </c>
      <c r="L1915" s="929">
        <v>6956363</v>
      </c>
      <c r="M1915" s="19">
        <v>43609</v>
      </c>
      <c r="N1915" s="931" t="s">
        <v>164</v>
      </c>
      <c r="O1915" s="932">
        <v>41860</v>
      </c>
      <c r="P1915" s="898"/>
      <c r="Q1915" s="1022"/>
      <c r="R1915" s="1023"/>
      <c r="S1915" s="1022"/>
      <c r="T1915" s="568"/>
      <c r="Y1915" s="1833"/>
    </row>
    <row r="1916" spans="1:25" ht="18.75" customHeight="1" x14ac:dyDescent="0.25">
      <c r="A1916" s="186">
        <v>1353</v>
      </c>
      <c r="B1916" s="186"/>
      <c r="C1916" s="735" t="s">
        <v>708</v>
      </c>
      <c r="D1916" s="4" t="s">
        <v>22</v>
      </c>
      <c r="E1916" s="1156" t="s">
        <v>364</v>
      </c>
      <c r="F1916" s="805">
        <v>44839</v>
      </c>
      <c r="G1916" s="711">
        <v>0.47569444444444442</v>
      </c>
      <c r="H1916" s="725">
        <v>44842</v>
      </c>
      <c r="I1916" s="720">
        <v>0.54166666666666663</v>
      </c>
      <c r="J1916" s="728" t="s">
        <v>1902</v>
      </c>
      <c r="K1916" s="725">
        <v>35008</v>
      </c>
      <c r="L1916" s="775" t="s">
        <v>163</v>
      </c>
      <c r="M1916" s="19">
        <v>43609</v>
      </c>
      <c r="N1916" s="931" t="s">
        <v>164</v>
      </c>
      <c r="O1916" s="932">
        <v>41860</v>
      </c>
      <c r="P1916" s="898"/>
      <c r="Q1916" s="1003"/>
      <c r="R1916" s="1004"/>
      <c r="S1916" s="1003"/>
      <c r="T1916" s="565"/>
      <c r="U1916" s="593" t="s">
        <v>710</v>
      </c>
      <c r="V1916" s="550"/>
      <c r="W1916" s="599"/>
      <c r="Y1916" s="1833"/>
    </row>
    <row r="1917" spans="1:25" ht="18.75" customHeight="1" x14ac:dyDescent="0.25">
      <c r="A1917" s="4">
        <v>3168</v>
      </c>
      <c r="B1917" s="4">
        <v>50239292</v>
      </c>
      <c r="C1917" s="4" t="s">
        <v>166</v>
      </c>
      <c r="D1917" s="186" t="s">
        <v>22</v>
      </c>
      <c r="E1917" s="1156" t="s">
        <v>161</v>
      </c>
      <c r="F1917" s="725">
        <v>45164</v>
      </c>
      <c r="G1917" s="720">
        <v>0.5625</v>
      </c>
      <c r="H1917" s="725">
        <v>45168</v>
      </c>
      <c r="I1917" s="720">
        <v>0.5625</v>
      </c>
      <c r="J1917" s="728" t="s">
        <v>162</v>
      </c>
      <c r="K1917" s="725">
        <v>35433</v>
      </c>
      <c r="L1917" s="929" t="s">
        <v>167</v>
      </c>
      <c r="M1917" s="19">
        <v>40918</v>
      </c>
      <c r="N1917" s="931" t="s">
        <v>168</v>
      </c>
      <c r="O1917" s="932">
        <v>43668</v>
      </c>
      <c r="P1917" s="892">
        <v>360</v>
      </c>
      <c r="R1917" s="1017"/>
      <c r="S1917" s="903" t="s">
        <v>73</v>
      </c>
      <c r="U1917" s="545" t="s">
        <v>169</v>
      </c>
      <c r="Y1917" s="1833"/>
    </row>
    <row r="1918" spans="1:25" ht="18.75" customHeight="1" x14ac:dyDescent="0.25">
      <c r="A1918" s="4">
        <v>2639</v>
      </c>
      <c r="B1918" s="4">
        <v>50239292</v>
      </c>
      <c r="C1918" s="4" t="s">
        <v>166</v>
      </c>
      <c r="D1918" s="186" t="s">
        <v>59</v>
      </c>
      <c r="E1918" s="1156" t="s">
        <v>335</v>
      </c>
      <c r="F1918" s="725">
        <v>45086</v>
      </c>
      <c r="G1918" s="720">
        <v>0.95833333333333337</v>
      </c>
      <c r="H1918" s="725">
        <v>45089</v>
      </c>
      <c r="I1918" s="720">
        <v>0.39583333333333331</v>
      </c>
      <c r="J1918" s="728" t="s">
        <v>449</v>
      </c>
      <c r="K1918" s="725">
        <v>35433</v>
      </c>
      <c r="L1918" s="929" t="s">
        <v>167</v>
      </c>
      <c r="M1918" s="19">
        <v>40918</v>
      </c>
      <c r="N1918" s="931" t="s">
        <v>168</v>
      </c>
      <c r="O1918" s="932">
        <v>43668</v>
      </c>
      <c r="P1918" s="892">
        <v>200</v>
      </c>
      <c r="R1918" s="1017"/>
      <c r="S1918" s="194">
        <v>74016</v>
      </c>
      <c r="U1918" s="545" t="s">
        <v>169</v>
      </c>
      <c r="Y1918" s="1833"/>
    </row>
    <row r="1919" spans="1:25" ht="31.5" customHeight="1" x14ac:dyDescent="0.25">
      <c r="A1919" s="4">
        <v>1701</v>
      </c>
      <c r="B1919" s="4">
        <v>50239292</v>
      </c>
      <c r="C1919" s="4" t="s">
        <v>166</v>
      </c>
      <c r="D1919" s="4" t="s">
        <v>94</v>
      </c>
      <c r="E1919" s="1156" t="s">
        <v>358</v>
      </c>
      <c r="F1919" s="725">
        <v>44923</v>
      </c>
      <c r="G1919" s="720">
        <v>0.71527777777777779</v>
      </c>
      <c r="H1919" s="725">
        <v>44939</v>
      </c>
      <c r="I1919" s="720">
        <v>0.71527777777777779</v>
      </c>
      <c r="J1919" s="728" t="s">
        <v>2272</v>
      </c>
      <c r="K1919" s="725">
        <v>35433</v>
      </c>
      <c r="L1919" s="929" t="s">
        <v>167</v>
      </c>
      <c r="M1919" s="19">
        <v>40918</v>
      </c>
      <c r="N1919" s="931" t="s">
        <v>168</v>
      </c>
      <c r="O1919" s="932">
        <v>43668</v>
      </c>
      <c r="P1919" s="892" t="s">
        <v>2285</v>
      </c>
      <c r="Y1919" s="1833"/>
    </row>
    <row r="1920" spans="1:25" ht="18.75" customHeight="1" x14ac:dyDescent="0.25">
      <c r="A1920" s="186">
        <v>1353</v>
      </c>
      <c r="B1920" s="186">
        <v>98530640</v>
      </c>
      <c r="C1920" s="4" t="s">
        <v>166</v>
      </c>
      <c r="D1920" s="4" t="s">
        <v>22</v>
      </c>
      <c r="E1920" s="1156" t="s">
        <v>364</v>
      </c>
      <c r="F1920" s="805">
        <v>44839</v>
      </c>
      <c r="G1920" s="711">
        <v>0.47569444444444442</v>
      </c>
      <c r="H1920" s="725">
        <v>44842</v>
      </c>
      <c r="I1920" s="720">
        <v>0.54166666666666663</v>
      </c>
      <c r="J1920" s="728" t="s">
        <v>1902</v>
      </c>
      <c r="K1920" s="725">
        <v>35433</v>
      </c>
      <c r="L1920" s="929" t="s">
        <v>167</v>
      </c>
      <c r="M1920" s="21">
        <v>40918</v>
      </c>
      <c r="N1920" s="926" t="s">
        <v>168</v>
      </c>
      <c r="O1920" s="927">
        <v>43668</v>
      </c>
      <c r="P1920" s="892" t="s">
        <v>2719</v>
      </c>
      <c r="Q1920" s="908"/>
      <c r="R1920" s="1073"/>
      <c r="S1920" s="908"/>
      <c r="T1920" s="550"/>
      <c r="W1920" s="599"/>
      <c r="Y1920" s="1833"/>
    </row>
    <row r="1921" spans="1:25" ht="30" customHeight="1" x14ac:dyDescent="0.25">
      <c r="A1921" s="186">
        <v>1280</v>
      </c>
      <c r="B1921" s="186">
        <v>98530640</v>
      </c>
      <c r="C1921" s="4" t="s">
        <v>166</v>
      </c>
      <c r="D1921" s="4" t="s">
        <v>193</v>
      </c>
      <c r="E1921" s="1156" t="s">
        <v>364</v>
      </c>
      <c r="F1921" s="718">
        <v>44813</v>
      </c>
      <c r="G1921" s="719">
        <v>0.44791666666666669</v>
      </c>
      <c r="H1921" s="718">
        <v>44839</v>
      </c>
      <c r="I1921" s="719">
        <v>0.85416666666666663</v>
      </c>
      <c r="J1921" s="737" t="s">
        <v>2734</v>
      </c>
      <c r="K1921" s="725">
        <v>35433</v>
      </c>
      <c r="L1921" s="929" t="s">
        <v>167</v>
      </c>
      <c r="M1921" s="21">
        <v>40918</v>
      </c>
      <c r="N1921" s="926" t="s">
        <v>168</v>
      </c>
      <c r="O1921" s="927">
        <v>43668</v>
      </c>
      <c r="P1921" s="892" t="s">
        <v>2737</v>
      </c>
      <c r="Q1921" s="908"/>
      <c r="R1921" s="1073"/>
      <c r="S1921" s="908"/>
      <c r="T1921" s="550" t="s">
        <v>2736</v>
      </c>
      <c r="V1921" s="554" t="s">
        <v>2735</v>
      </c>
      <c r="Y1921" s="1833"/>
    </row>
    <row r="1922" spans="1:25" ht="18.75" customHeight="1" x14ac:dyDescent="0.3">
      <c r="A1922" s="186">
        <v>1280</v>
      </c>
      <c r="B1922" s="754"/>
      <c r="C1922" s="18" t="s">
        <v>166</v>
      </c>
      <c r="D1922" s="18" t="s">
        <v>94</v>
      </c>
      <c r="E1922" s="1156" t="s">
        <v>60</v>
      </c>
      <c r="F1922" s="718">
        <v>44812</v>
      </c>
      <c r="G1922" s="719">
        <v>0.52083333333333337</v>
      </c>
      <c r="H1922" s="718">
        <v>44813</v>
      </c>
      <c r="I1922" s="719">
        <v>0.44791666666666669</v>
      </c>
      <c r="J1922" s="737" t="s">
        <v>2084</v>
      </c>
      <c r="K1922" s="725">
        <v>35433</v>
      </c>
      <c r="L1922" s="929" t="s">
        <v>167</v>
      </c>
      <c r="M1922" s="21">
        <v>40918</v>
      </c>
      <c r="N1922" s="926" t="s">
        <v>168</v>
      </c>
      <c r="O1922" s="927">
        <v>43668</v>
      </c>
      <c r="P1922" s="892"/>
      <c r="Q1922" s="908"/>
      <c r="R1922" s="1073"/>
      <c r="S1922" s="908"/>
      <c r="T1922" s="550" t="s">
        <v>2653</v>
      </c>
      <c r="V1922" s="554" t="s">
        <v>2895</v>
      </c>
      <c r="Y1922" s="1833"/>
    </row>
    <row r="1923" spans="1:25" ht="18.75" hidden="1" customHeight="1" x14ac:dyDescent="0.25">
      <c r="A1923" s="186">
        <v>3859</v>
      </c>
      <c r="B1923" s="186"/>
      <c r="C1923" s="186" t="s">
        <v>4927</v>
      </c>
      <c r="D1923" s="186" t="s">
        <v>35</v>
      </c>
      <c r="E1923" s="1156" t="s">
        <v>570</v>
      </c>
      <c r="F1923" s="710">
        <v>45281</v>
      </c>
      <c r="G1923" s="711">
        <v>0.51180555555555551</v>
      </c>
      <c r="H1923" s="710">
        <v>45283</v>
      </c>
      <c r="I1923" s="711">
        <v>0.51180555555555551</v>
      </c>
      <c r="J1923" s="728" t="s">
        <v>330</v>
      </c>
      <c r="K1923" s="710">
        <v>24377</v>
      </c>
      <c r="L1923" s="928" t="s">
        <v>4928</v>
      </c>
      <c r="M1923" s="21">
        <v>43085</v>
      </c>
      <c r="N1923" s="926">
        <v>1740743390</v>
      </c>
      <c r="O1923" s="927">
        <v>45171</v>
      </c>
      <c r="P1923" s="892" t="s">
        <v>4863</v>
      </c>
      <c r="Q1923" s="884"/>
      <c r="R1923" s="1008"/>
      <c r="S1923" s="884"/>
      <c r="T1923" s="527"/>
      <c r="V1923" s="554"/>
      <c r="Y1923" s="1833"/>
    </row>
    <row r="1924" spans="1:25" ht="18.75" customHeight="1" x14ac:dyDescent="0.25">
      <c r="A1924" s="1267">
        <v>5494</v>
      </c>
      <c r="B1924" s="186"/>
      <c r="C1924" s="186" t="s">
        <v>4939</v>
      </c>
      <c r="D1924" s="186" t="s">
        <v>22</v>
      </c>
      <c r="E1924" s="1156" t="s">
        <v>23</v>
      </c>
      <c r="F1924" s="710">
        <v>45578</v>
      </c>
      <c r="G1924" s="719">
        <v>0.625</v>
      </c>
      <c r="H1924" s="710">
        <v>45578</v>
      </c>
      <c r="I1924" s="711">
        <v>0.95833333333333337</v>
      </c>
      <c r="J1924" s="713" t="s">
        <v>7266</v>
      </c>
      <c r="K1924" s="805">
        <v>28431</v>
      </c>
      <c r="L1924" s="928" t="s">
        <v>4940</v>
      </c>
      <c r="M1924" s="718">
        <v>36925</v>
      </c>
      <c r="N1924" s="928" t="s">
        <v>4941</v>
      </c>
      <c r="O1924" s="927">
        <v>36686</v>
      </c>
      <c r="P1924" s="898"/>
      <c r="Q1924" s="900"/>
      <c r="R1924" s="1012"/>
      <c r="S1924" s="900"/>
      <c r="T1924" s="557"/>
      <c r="U1924" s="528"/>
      <c r="V1924" s="527"/>
      <c r="W1924" s="529"/>
      <c r="Y1924" s="1833"/>
    </row>
    <row r="1925" spans="1:25" ht="18.75" customHeight="1" x14ac:dyDescent="0.25">
      <c r="A1925" s="1267">
        <v>5481</v>
      </c>
      <c r="B1925" s="186"/>
      <c r="C1925" s="186" t="s">
        <v>4939</v>
      </c>
      <c r="D1925" s="186" t="s">
        <v>143</v>
      </c>
      <c r="E1925" s="1156" t="s">
        <v>189</v>
      </c>
      <c r="F1925" s="710">
        <v>45576</v>
      </c>
      <c r="G1925" s="719">
        <v>0.25</v>
      </c>
      <c r="H1925" s="710">
        <v>45576</v>
      </c>
      <c r="I1925" s="711">
        <v>0.58333333333333337</v>
      </c>
      <c r="J1925" s="713" t="s">
        <v>7266</v>
      </c>
      <c r="K1925" s="805">
        <v>28431</v>
      </c>
      <c r="L1925" s="928" t="s">
        <v>4940</v>
      </c>
      <c r="M1925" s="718">
        <v>36925</v>
      </c>
      <c r="N1925" s="928" t="s">
        <v>4941</v>
      </c>
      <c r="O1925" s="927">
        <v>36686</v>
      </c>
      <c r="P1925" s="898"/>
      <c r="Q1925" s="900"/>
      <c r="R1925" s="1012"/>
      <c r="S1925" s="900"/>
      <c r="T1925" s="557"/>
      <c r="U1925" s="528"/>
      <c r="V1925" s="527"/>
      <c r="W1925" s="529"/>
      <c r="Y1925" s="1833"/>
    </row>
    <row r="1926" spans="1:25" ht="18.75" customHeight="1" x14ac:dyDescent="0.25">
      <c r="A1926" s="1267">
        <v>5346</v>
      </c>
      <c r="B1926" s="186"/>
      <c r="C1926" s="186" t="s">
        <v>4939</v>
      </c>
      <c r="D1926" s="186" t="s">
        <v>4688</v>
      </c>
      <c r="E1926" s="1156" t="s">
        <v>5913</v>
      </c>
      <c r="F1926" s="718">
        <v>45555</v>
      </c>
      <c r="G1926" s="719">
        <v>0.41666666666666669</v>
      </c>
      <c r="H1926" s="710">
        <v>45561</v>
      </c>
      <c r="I1926" s="719">
        <v>0.41666666666666669</v>
      </c>
      <c r="J1926" s="728" t="s">
        <v>326</v>
      </c>
      <c r="K1926" s="710">
        <v>28431</v>
      </c>
      <c r="L1926" s="734" t="s">
        <v>4940</v>
      </c>
      <c r="M1926" s="21">
        <v>36925</v>
      </c>
      <c r="N1926" s="934" t="s">
        <v>4941</v>
      </c>
      <c r="O1926" s="920">
        <v>36686</v>
      </c>
      <c r="P1926" s="892" t="s">
        <v>8061</v>
      </c>
      <c r="Q1926" s="1022"/>
      <c r="R1926" s="1023"/>
      <c r="S1926" s="1022"/>
      <c r="T1926" s="568"/>
      <c r="U1926" s="545" t="s">
        <v>4361</v>
      </c>
      <c r="V1926" s="544"/>
      <c r="Y1926" s="1833"/>
    </row>
    <row r="1927" spans="1:25" ht="18.75" customHeight="1" x14ac:dyDescent="0.25">
      <c r="A1927" s="186">
        <v>3863</v>
      </c>
      <c r="B1927" s="186"/>
      <c r="C1927" s="186" t="s">
        <v>4939</v>
      </c>
      <c r="D1927" s="186" t="s">
        <v>292</v>
      </c>
      <c r="E1927" s="1156" t="s">
        <v>293</v>
      </c>
      <c r="F1927" s="718">
        <v>45282</v>
      </c>
      <c r="G1927" s="719">
        <v>0.80555555555555547</v>
      </c>
      <c r="H1927" s="710">
        <v>45288</v>
      </c>
      <c r="I1927" s="719">
        <v>0.625</v>
      </c>
      <c r="J1927" s="713" t="s">
        <v>864</v>
      </c>
      <c r="K1927" s="710">
        <v>28431</v>
      </c>
      <c r="L1927" s="734" t="s">
        <v>4940</v>
      </c>
      <c r="M1927" s="21">
        <v>36925</v>
      </c>
      <c r="N1927" s="934" t="s">
        <v>4941</v>
      </c>
      <c r="O1927" s="920">
        <v>36686</v>
      </c>
      <c r="P1927" s="898"/>
      <c r="Q1927" s="1022"/>
      <c r="R1927" s="1023"/>
      <c r="S1927" s="1022"/>
      <c r="T1927" s="568"/>
      <c r="V1927" s="544"/>
      <c r="Y1927" s="1833"/>
    </row>
    <row r="1928" spans="1:25" ht="18.75" hidden="1" customHeight="1" x14ac:dyDescent="0.25">
      <c r="A1928" s="809">
        <v>679</v>
      </c>
      <c r="B1928" s="809"/>
      <c r="C1928" s="809" t="s">
        <v>3565</v>
      </c>
      <c r="D1928" s="809" t="s">
        <v>412</v>
      </c>
      <c r="E1928" s="1159" t="s">
        <v>131</v>
      </c>
      <c r="F1928" s="810">
        <v>44631</v>
      </c>
      <c r="G1928" s="811">
        <v>0.375</v>
      </c>
      <c r="H1928" s="810">
        <v>44640</v>
      </c>
      <c r="I1928" s="811">
        <v>0.375</v>
      </c>
      <c r="J1928" s="730"/>
      <c r="K1928" s="769"/>
      <c r="L1928" s="809"/>
      <c r="N1928" s="940"/>
      <c r="O1928" s="938"/>
      <c r="Q1928" s="1120"/>
      <c r="R1928" s="1121"/>
      <c r="S1928" s="1120"/>
      <c r="T1928" s="670"/>
      <c r="V1928" s="670"/>
      <c r="Y1928" s="1833"/>
    </row>
    <row r="1929" spans="1:25" ht="32.25" customHeight="1" thickBot="1" x14ac:dyDescent="0.3">
      <c r="A1929" s="186">
        <v>1452</v>
      </c>
      <c r="B1929" s="186">
        <v>99085051</v>
      </c>
      <c r="C1929" s="186" t="s">
        <v>2639</v>
      </c>
      <c r="D1929" s="186" t="s">
        <v>29</v>
      </c>
      <c r="E1929" s="1156" t="s">
        <v>30</v>
      </c>
      <c r="F1929" s="710">
        <v>44862</v>
      </c>
      <c r="G1929" s="711">
        <v>0.72569444444444453</v>
      </c>
      <c r="H1929" s="710">
        <v>44866</v>
      </c>
      <c r="I1929" s="711">
        <v>0.54166666666666663</v>
      </c>
      <c r="J1929" s="728" t="s">
        <v>2186</v>
      </c>
      <c r="K1929" s="710">
        <v>28635</v>
      </c>
      <c r="L1929" s="936">
        <v>549239720</v>
      </c>
      <c r="M1929" s="21">
        <v>42949</v>
      </c>
      <c r="N1929" s="926" t="s">
        <v>2640</v>
      </c>
      <c r="O1929" s="927">
        <v>44765</v>
      </c>
      <c r="P1929" s="892" t="s">
        <v>2642</v>
      </c>
      <c r="Q1929" s="1055">
        <v>500</v>
      </c>
      <c r="R1929" s="1008"/>
      <c r="S1929" s="884"/>
      <c r="T1929" s="527"/>
      <c r="U1929" s="564"/>
      <c r="V1929" s="527" t="s">
        <v>2641</v>
      </c>
      <c r="W1929" s="599"/>
      <c r="Y1929" s="1834"/>
    </row>
    <row r="1930" spans="1:25" ht="18.75" customHeight="1" x14ac:dyDescent="0.25">
      <c r="A1930" s="186">
        <v>1371</v>
      </c>
      <c r="B1930" s="186">
        <v>99085051</v>
      </c>
      <c r="C1930" s="186" t="s">
        <v>2639</v>
      </c>
      <c r="D1930" s="186" t="s">
        <v>193</v>
      </c>
      <c r="E1930" s="1156" t="s">
        <v>364</v>
      </c>
      <c r="F1930" s="718">
        <v>44845</v>
      </c>
      <c r="G1930" s="719">
        <v>0.54166666666666663</v>
      </c>
      <c r="H1930" s="710">
        <v>44862</v>
      </c>
      <c r="I1930" s="711">
        <v>0.72569444444444453</v>
      </c>
      <c r="J1930" s="728" t="s">
        <v>2629</v>
      </c>
      <c r="K1930" s="710">
        <v>28635</v>
      </c>
      <c r="L1930" s="936">
        <v>549239720</v>
      </c>
      <c r="M1930" s="21">
        <v>42949</v>
      </c>
      <c r="N1930" s="926" t="s">
        <v>2640</v>
      </c>
      <c r="O1930" s="927">
        <v>44765</v>
      </c>
      <c r="P1930" s="892" t="s">
        <v>2661</v>
      </c>
      <c r="Q1930" s="908"/>
      <c r="R1930" s="1008"/>
      <c r="S1930" s="884"/>
      <c r="T1930" s="527"/>
      <c r="V1930" s="561" t="s">
        <v>2660</v>
      </c>
      <c r="W1930" s="599"/>
    </row>
    <row r="1931" spans="1:25" ht="30" hidden="1" customHeight="1" x14ac:dyDescent="0.25">
      <c r="A1931" s="1">
        <v>328</v>
      </c>
      <c r="B1931" s="1"/>
      <c r="C1931" s="1" t="s">
        <v>3726</v>
      </c>
      <c r="D1931" s="1" t="s">
        <v>29</v>
      </c>
      <c r="E1931" s="1158" t="s">
        <v>30</v>
      </c>
      <c r="F1931" s="19">
        <v>44452</v>
      </c>
      <c r="G1931" s="796">
        <v>0.33333333333333331</v>
      </c>
      <c r="H1931" s="19">
        <v>44457</v>
      </c>
      <c r="I1931" s="796">
        <v>0.33333333333333331</v>
      </c>
      <c r="J1931" s="730">
        <v>5</v>
      </c>
      <c r="K1931" s="796"/>
      <c r="L1931" s="1"/>
      <c r="N1931" s="924"/>
      <c r="O1931" s="208"/>
      <c r="Q1931" s="1039"/>
      <c r="R1931" s="1044"/>
      <c r="S1931" s="1039"/>
      <c r="T1931" s="555"/>
      <c r="V1931" s="555" t="s">
        <v>3705</v>
      </c>
    </row>
    <row r="1932" spans="1:25" ht="18.75" hidden="1" customHeight="1" x14ac:dyDescent="0.25">
      <c r="A1932" s="1">
        <v>3649</v>
      </c>
      <c r="B1932" s="1">
        <v>50166325</v>
      </c>
      <c r="C1932" s="20" t="s">
        <v>4644</v>
      </c>
      <c r="D1932" s="20" t="s">
        <v>94</v>
      </c>
      <c r="E1932" s="1156" t="s">
        <v>95</v>
      </c>
      <c r="F1932" s="21">
        <v>45238</v>
      </c>
      <c r="G1932" s="729">
        <v>0.68402777777777779</v>
      </c>
      <c r="H1932" s="21">
        <v>45246</v>
      </c>
      <c r="I1932" s="722">
        <v>0.6875</v>
      </c>
      <c r="J1932" s="726" t="s">
        <v>85</v>
      </c>
      <c r="K1932" s="19"/>
      <c r="L1932" s="921"/>
      <c r="N1932" s="935"/>
      <c r="O1932" s="209"/>
      <c r="P1932" s="885"/>
      <c r="Q1932" s="1009"/>
      <c r="R1932" s="1027"/>
      <c r="S1932" s="1009"/>
      <c r="T1932" s="569"/>
      <c r="V1932" s="569"/>
    </row>
    <row r="1933" spans="1:25" ht="18.75" customHeight="1" x14ac:dyDescent="0.25">
      <c r="A1933" s="1">
        <v>894</v>
      </c>
      <c r="B1933" s="1">
        <v>58703502</v>
      </c>
      <c r="C1933" s="3" t="s">
        <v>3444</v>
      </c>
      <c r="D1933" s="3" t="s">
        <v>412</v>
      </c>
      <c r="E1933" s="1159" t="s">
        <v>131</v>
      </c>
      <c r="F1933" s="714">
        <v>44693</v>
      </c>
      <c r="G1933" s="715">
        <v>0.5</v>
      </c>
      <c r="H1933" s="714">
        <v>44707</v>
      </c>
      <c r="I1933" s="715">
        <v>0.5</v>
      </c>
      <c r="J1933" s="755" t="s">
        <v>2310</v>
      </c>
      <c r="K1933" s="769"/>
      <c r="L1933" s="3">
        <v>11868116</v>
      </c>
      <c r="M1933" s="714"/>
      <c r="N1933" s="940" t="s">
        <v>3445</v>
      </c>
      <c r="O1933" s="938">
        <v>42639</v>
      </c>
      <c r="Q1933" s="1120"/>
      <c r="R1933" s="1121"/>
      <c r="S1933" s="1120"/>
      <c r="T1933" s="670"/>
      <c r="V1933" s="670"/>
    </row>
    <row r="1934" spans="1:25" ht="30" customHeight="1" x14ac:dyDescent="0.25">
      <c r="A1934" s="186">
        <v>5780</v>
      </c>
      <c r="B1934" s="186">
        <v>50750977</v>
      </c>
      <c r="C1934" s="186" t="s">
        <v>8268</v>
      </c>
      <c r="D1934" s="186" t="s">
        <v>292</v>
      </c>
      <c r="E1934" s="1159" t="s">
        <v>5483</v>
      </c>
      <c r="F1934" s="714">
        <v>45626</v>
      </c>
      <c r="G1934" s="719">
        <v>0.64583333333333337</v>
      </c>
      <c r="H1934" s="710">
        <v>45628</v>
      </c>
      <c r="I1934" s="711">
        <v>0.875</v>
      </c>
      <c r="J1934" s="728" t="s">
        <v>330</v>
      </c>
      <c r="K1934" s="710">
        <v>34064</v>
      </c>
      <c r="L1934" s="734" t="s">
        <v>8269</v>
      </c>
      <c r="M1934" s="710">
        <v>44797</v>
      </c>
      <c r="N1934" s="734" t="s">
        <v>8270</v>
      </c>
      <c r="O1934" s="920">
        <v>41173</v>
      </c>
      <c r="P1934" s="998"/>
      <c r="Q1934" s="884"/>
      <c r="R1934" s="1001"/>
      <c r="S1934" s="884"/>
      <c r="T1934" s="524"/>
      <c r="U1934" s="528" t="s">
        <v>8271</v>
      </c>
      <c r="V1934" s="527"/>
      <c r="W1934" s="529"/>
    </row>
    <row r="1935" spans="1:25" ht="18.75" customHeight="1" x14ac:dyDescent="0.25">
      <c r="A1935" s="186">
        <v>4303</v>
      </c>
      <c r="B1935" s="186">
        <v>57057026</v>
      </c>
      <c r="C1935" s="186" t="s">
        <v>5594</v>
      </c>
      <c r="D1935" s="186" t="s">
        <v>35</v>
      </c>
      <c r="E1935" s="1156" t="s">
        <v>69</v>
      </c>
      <c r="F1935" s="710">
        <v>45350</v>
      </c>
      <c r="G1935" s="711">
        <v>0.5625</v>
      </c>
      <c r="H1935" s="710">
        <v>45353</v>
      </c>
      <c r="I1935" s="711">
        <v>0.5625</v>
      </c>
      <c r="J1935" s="728" t="s">
        <v>449</v>
      </c>
      <c r="K1935" s="710">
        <v>36629</v>
      </c>
      <c r="L1935" s="734" t="s">
        <v>1737</v>
      </c>
      <c r="M1935" s="21">
        <v>45257</v>
      </c>
      <c r="N1935" s="734" t="s">
        <v>1738</v>
      </c>
      <c r="O1935" s="920">
        <v>43878</v>
      </c>
      <c r="P1935" s="892" t="s">
        <v>4841</v>
      </c>
      <c r="Q1935" s="196"/>
      <c r="R1935" s="1002"/>
      <c r="S1935" s="196"/>
      <c r="T1935" s="580"/>
      <c r="U1935" s="551" t="s">
        <v>5595</v>
      </c>
      <c r="V1935" s="544"/>
      <c r="W1935" s="128"/>
    </row>
    <row r="1936" spans="1:25" ht="18.75" hidden="1" customHeight="1" x14ac:dyDescent="0.25">
      <c r="A1936" s="3">
        <v>206</v>
      </c>
      <c r="B1936" s="1"/>
      <c r="C1936" s="1" t="s">
        <v>3579</v>
      </c>
      <c r="D1936" s="1" t="s">
        <v>412</v>
      </c>
      <c r="E1936" s="1158" t="s">
        <v>60</v>
      </c>
      <c r="F1936" s="19">
        <v>44615</v>
      </c>
      <c r="G1936" s="796">
        <v>0.5</v>
      </c>
      <c r="H1936" s="19">
        <v>44628</v>
      </c>
      <c r="I1936" s="796">
        <v>0.5</v>
      </c>
      <c r="J1936" s="730"/>
      <c r="K1936" s="796"/>
      <c r="L1936" s="1"/>
      <c r="N1936" s="924"/>
      <c r="O1936" s="208"/>
      <c r="P1936" s="1107"/>
      <c r="Q1936" s="1039"/>
      <c r="R1936" s="1044"/>
      <c r="S1936" s="1039"/>
      <c r="T1936" s="555"/>
      <c r="V1936" s="555" t="s">
        <v>3492</v>
      </c>
    </row>
    <row r="1937" spans="1:25" ht="31.5" customHeight="1" x14ac:dyDescent="0.25">
      <c r="A1937" s="1267">
        <v>4924</v>
      </c>
      <c r="B1937" s="186"/>
      <c r="C1937" s="186" t="s">
        <v>7182</v>
      </c>
      <c r="D1937" s="186" t="s">
        <v>7008</v>
      </c>
      <c r="E1937" s="1160" t="s">
        <v>7009</v>
      </c>
      <c r="F1937" s="710">
        <v>45505</v>
      </c>
      <c r="G1937" s="711">
        <v>0.54166666666666663</v>
      </c>
      <c r="H1937" s="710">
        <v>45508</v>
      </c>
      <c r="I1937" s="711">
        <v>0.41666666666666669</v>
      </c>
      <c r="J1937" s="728" t="s">
        <v>449</v>
      </c>
      <c r="K1937" s="710">
        <v>30525</v>
      </c>
      <c r="L1937" s="734" t="s">
        <v>7183</v>
      </c>
      <c r="M1937" s="21"/>
      <c r="N1937" s="926" t="s">
        <v>5678</v>
      </c>
      <c r="O1937" s="927">
        <v>44322</v>
      </c>
      <c r="P1937" s="892" t="s">
        <v>4967</v>
      </c>
      <c r="Q1937" s="1071" t="s">
        <v>5518</v>
      </c>
      <c r="R1937" s="1008"/>
      <c r="S1937" s="884"/>
      <c r="T1937" s="527"/>
      <c r="U1937" s="593" t="s">
        <v>7219</v>
      </c>
      <c r="V1937" s="592"/>
      <c r="W1937" s="594"/>
      <c r="Y1937" s="632"/>
    </row>
    <row r="1938" spans="1:25" ht="18.75" hidden="1" customHeight="1" x14ac:dyDescent="0.25">
      <c r="A1938" s="1">
        <v>2439</v>
      </c>
      <c r="B1938" s="1"/>
      <c r="C1938" s="1" t="s">
        <v>1305</v>
      </c>
      <c r="D1938" s="1" t="s">
        <v>152</v>
      </c>
      <c r="E1938" s="1156" t="s">
        <v>358</v>
      </c>
      <c r="F1938" s="19">
        <v>45055</v>
      </c>
      <c r="G1938" s="769">
        <v>0.33333333333333331</v>
      </c>
      <c r="H1938" s="725">
        <v>45060</v>
      </c>
      <c r="I1938" s="720">
        <v>0.5</v>
      </c>
      <c r="J1938" s="726" t="s">
        <v>864</v>
      </c>
      <c r="K1938" s="19">
        <v>26207</v>
      </c>
      <c r="L1938" s="929"/>
      <c r="N1938" s="935">
        <v>910395110389</v>
      </c>
      <c r="O1938" s="209">
        <v>41110</v>
      </c>
      <c r="P1938" s="898"/>
      <c r="Q1938" s="1003"/>
      <c r="R1938" s="1004"/>
      <c r="S1938" s="1003"/>
      <c r="T1938" s="565"/>
      <c r="U1938" s="564" t="s">
        <v>141</v>
      </c>
      <c r="V1938" s="550"/>
    </row>
    <row r="1939" spans="1:25" ht="30" customHeight="1" x14ac:dyDescent="0.25">
      <c r="A1939" s="1267">
        <v>5267</v>
      </c>
      <c r="B1939" s="18"/>
      <c r="C1939" s="18" t="s">
        <v>3114</v>
      </c>
      <c r="D1939" s="18" t="s">
        <v>35</v>
      </c>
      <c r="E1939" s="1156" t="s">
        <v>313</v>
      </c>
      <c r="F1939" s="718">
        <v>45554</v>
      </c>
      <c r="G1939" s="719">
        <v>0.75</v>
      </c>
      <c r="H1939" s="710">
        <v>45555</v>
      </c>
      <c r="I1939" s="711">
        <v>0.53055555555555556</v>
      </c>
      <c r="J1939" s="737" t="s">
        <v>797</v>
      </c>
      <c r="K1939" s="720"/>
      <c r="L1939" s="928" t="s">
        <v>7720</v>
      </c>
      <c r="M1939" s="718">
        <v>36918</v>
      </c>
      <c r="N1939" s="928" t="s">
        <v>3116</v>
      </c>
      <c r="O1939" s="927">
        <v>34703</v>
      </c>
      <c r="P1939" s="892" t="s">
        <v>7721</v>
      </c>
      <c r="Q1939" s="884"/>
      <c r="R1939" s="1008"/>
      <c r="S1939" s="884"/>
      <c r="T1939" s="527"/>
      <c r="V1939" s="544"/>
    </row>
    <row r="1940" spans="1:25" ht="18.75" customHeight="1" x14ac:dyDescent="0.25">
      <c r="A1940" s="186">
        <v>1188</v>
      </c>
      <c r="B1940" s="18"/>
      <c r="C1940" s="18" t="s">
        <v>3114</v>
      </c>
      <c r="D1940" s="18" t="s">
        <v>35</v>
      </c>
      <c r="E1940" s="1156" t="s">
        <v>313</v>
      </c>
      <c r="F1940" s="718">
        <v>44766</v>
      </c>
      <c r="G1940" s="719">
        <v>0.70833333333333337</v>
      </c>
      <c r="H1940" s="725">
        <v>44767</v>
      </c>
      <c r="I1940" s="720">
        <v>0.70833333333333337</v>
      </c>
      <c r="J1940" s="737" t="s">
        <v>3115</v>
      </c>
      <c r="K1940" s="720"/>
      <c r="L1940" s="18">
        <v>4141056</v>
      </c>
      <c r="M1940" s="718">
        <v>36918</v>
      </c>
      <c r="N1940" s="928" t="s">
        <v>3116</v>
      </c>
      <c r="O1940" s="927">
        <v>34703</v>
      </c>
      <c r="P1940" s="1116"/>
      <c r="Q1940" s="1117"/>
      <c r="R1940" s="1472"/>
      <c r="S1940" s="1117"/>
      <c r="T1940" s="1481"/>
      <c r="U1940" s="1484" t="s">
        <v>3117</v>
      </c>
      <c r="V1940" s="554"/>
    </row>
    <row r="1941" spans="1:25" ht="18.75" customHeight="1" x14ac:dyDescent="0.25">
      <c r="A1941" s="809">
        <v>1001</v>
      </c>
      <c r="B1941" s="809"/>
      <c r="C1941" s="809" t="s">
        <v>3466</v>
      </c>
      <c r="D1941" s="809" t="s">
        <v>35</v>
      </c>
      <c r="E1941" s="1159" t="s">
        <v>261</v>
      </c>
      <c r="F1941" s="810">
        <v>44700</v>
      </c>
      <c r="G1941" s="811">
        <v>0.5</v>
      </c>
      <c r="H1941" s="810">
        <v>44702</v>
      </c>
      <c r="I1941" s="811">
        <v>0.875</v>
      </c>
      <c r="J1941" s="755" t="s">
        <v>1902</v>
      </c>
      <c r="K1941" s="769"/>
      <c r="L1941" s="809">
        <v>4145725</v>
      </c>
      <c r="M1941" s="807">
        <v>43899</v>
      </c>
      <c r="N1941" s="807" t="s">
        <v>3467</v>
      </c>
      <c r="O1941" s="958">
        <v>43679</v>
      </c>
      <c r="P1941" s="1119"/>
      <c r="Q1941" s="1120"/>
      <c r="R1941" s="1121"/>
      <c r="S1941" s="1120"/>
      <c r="T1941" s="670"/>
      <c r="V1941" s="670"/>
    </row>
    <row r="1942" spans="1:25" ht="18.75" customHeight="1" x14ac:dyDescent="0.25">
      <c r="A1942" s="1228">
        <v>4832</v>
      </c>
      <c r="B1942" s="3"/>
      <c r="C1942" s="3" t="s">
        <v>6954</v>
      </c>
      <c r="D1942" s="3" t="s">
        <v>22</v>
      </c>
      <c r="E1942" s="1159" t="s">
        <v>23</v>
      </c>
      <c r="F1942" s="714">
        <v>45481</v>
      </c>
      <c r="G1942" s="715">
        <v>0.56527777777777777</v>
      </c>
      <c r="H1942" s="714">
        <v>45485</v>
      </c>
      <c r="I1942" s="715">
        <v>0.56527777777777777</v>
      </c>
      <c r="J1942" s="733" t="s">
        <v>162</v>
      </c>
      <c r="K1942" s="21">
        <v>29927</v>
      </c>
      <c r="L1942" s="721" t="s">
        <v>6956</v>
      </c>
      <c r="M1942" s="21">
        <v>43635</v>
      </c>
      <c r="N1942" s="925" t="s">
        <v>6955</v>
      </c>
      <c r="O1942" s="208">
        <v>44118</v>
      </c>
      <c r="P1942" s="889" t="s">
        <v>973</v>
      </c>
      <c r="Q1942" s="1029" t="s">
        <v>6999</v>
      </c>
      <c r="R1942" s="1008"/>
      <c r="S1942" s="884"/>
      <c r="T1942" s="527"/>
      <c r="U1942" s="539"/>
      <c r="V1942" s="527"/>
      <c r="W1942" s="128"/>
    </row>
    <row r="1943" spans="1:25" ht="18.75" hidden="1" customHeight="1" x14ac:dyDescent="0.25">
      <c r="A1943" s="820">
        <v>334</v>
      </c>
      <c r="B1943" s="820">
        <v>21881234</v>
      </c>
      <c r="C1943" s="820" t="s">
        <v>3715</v>
      </c>
      <c r="D1943" s="820" t="s">
        <v>35</v>
      </c>
      <c r="E1943" s="1158" t="s">
        <v>313</v>
      </c>
      <c r="F1943" s="867">
        <v>44457</v>
      </c>
      <c r="G1943" s="868">
        <v>0.375</v>
      </c>
      <c r="H1943" s="867">
        <v>44464</v>
      </c>
      <c r="I1943" s="868">
        <v>0.375</v>
      </c>
      <c r="J1943" s="726">
        <v>7</v>
      </c>
      <c r="K1943" s="796"/>
      <c r="L1943" s="820"/>
      <c r="N1943" s="924"/>
      <c r="O1943" s="208"/>
      <c r="P1943" s="1153"/>
      <c r="Q1943" s="1151"/>
      <c r="R1943" s="1152"/>
      <c r="S1943" s="1151"/>
      <c r="T1943" s="694"/>
      <c r="V1943" s="694" t="s">
        <v>3701</v>
      </c>
    </row>
    <row r="1944" spans="1:25" ht="30" hidden="1" customHeight="1" x14ac:dyDescent="0.25">
      <c r="A1944" s="1">
        <v>21</v>
      </c>
      <c r="B1944" s="1"/>
      <c r="C1944" s="1" t="s">
        <v>3754</v>
      </c>
      <c r="D1944" s="1" t="s">
        <v>412</v>
      </c>
      <c r="E1944" s="1158" t="s">
        <v>131</v>
      </c>
      <c r="F1944" s="19">
        <v>44409</v>
      </c>
      <c r="G1944" s="796">
        <v>0.41666666666666669</v>
      </c>
      <c r="H1944" s="852">
        <v>44419</v>
      </c>
      <c r="I1944" s="796">
        <v>0.41666666666666669</v>
      </c>
      <c r="J1944" s="872">
        <v>10</v>
      </c>
      <c r="K1944" s="796"/>
      <c r="L1944" s="1"/>
      <c r="N1944" s="924"/>
      <c r="O1944" s="208"/>
      <c r="P1944" s="1119"/>
      <c r="Q1944" s="1039"/>
      <c r="R1944" s="1044"/>
      <c r="S1944" s="1039"/>
      <c r="T1944" s="555"/>
      <c r="V1944" s="555" t="s">
        <v>3701</v>
      </c>
    </row>
    <row r="1945" spans="1:25" ht="18.75" hidden="1" customHeight="1" x14ac:dyDescent="0.25">
      <c r="A1945" s="1">
        <v>21</v>
      </c>
      <c r="B1945" s="1"/>
      <c r="C1945" s="1" t="s">
        <v>3754</v>
      </c>
      <c r="D1945" s="1" t="s">
        <v>29</v>
      </c>
      <c r="E1945" s="1158" t="s">
        <v>30</v>
      </c>
      <c r="F1945" s="19">
        <v>44397</v>
      </c>
      <c r="G1945" s="796">
        <v>0.41666666666666669</v>
      </c>
      <c r="H1945" s="852">
        <v>44419</v>
      </c>
      <c r="I1945" s="796">
        <v>0.41666666666666669</v>
      </c>
      <c r="J1945" s="876">
        <v>22</v>
      </c>
      <c r="K1945" s="796"/>
      <c r="L1945" s="1"/>
      <c r="N1945" s="924"/>
      <c r="O1945" s="208"/>
      <c r="P1945" s="1153"/>
      <c r="Q1945" s="1039"/>
      <c r="R1945" s="1044"/>
      <c r="S1945" s="1039"/>
      <c r="T1945" s="555"/>
      <c r="V1945" s="555" t="s">
        <v>3560</v>
      </c>
    </row>
    <row r="1946" spans="1:25" ht="30" hidden="1" customHeight="1" x14ac:dyDescent="0.25">
      <c r="A1946" s="1">
        <v>332</v>
      </c>
      <c r="B1946" s="1"/>
      <c r="C1946" s="1" t="s">
        <v>3727</v>
      </c>
      <c r="D1946" s="1" t="s">
        <v>29</v>
      </c>
      <c r="E1946" s="1158" t="s">
        <v>30</v>
      </c>
      <c r="F1946" s="19">
        <v>44456</v>
      </c>
      <c r="G1946" s="796">
        <v>0.33333333333333331</v>
      </c>
      <c r="H1946" s="19">
        <v>44457</v>
      </c>
      <c r="I1946" s="796">
        <v>0.33333333333333331</v>
      </c>
      <c r="J1946" s="730">
        <v>1</v>
      </c>
      <c r="K1946" s="796"/>
      <c r="L1946" s="1"/>
      <c r="N1946" s="924"/>
      <c r="O1946" s="208"/>
      <c r="Q1946" s="1039"/>
      <c r="R1946" s="1044"/>
      <c r="S1946" s="1039"/>
      <c r="T1946" s="555"/>
    </row>
    <row r="1947" spans="1:25" ht="42" hidden="1" customHeight="1" x14ac:dyDescent="0.25">
      <c r="A1947" s="20">
        <v>817</v>
      </c>
      <c r="B1947" s="20"/>
      <c r="C1947" s="20" t="s">
        <v>3524</v>
      </c>
      <c r="D1947" s="20" t="s">
        <v>412</v>
      </c>
      <c r="E1947" s="1158" t="s">
        <v>342</v>
      </c>
      <c r="F1947" s="21">
        <v>44671</v>
      </c>
      <c r="G1947" s="821">
        <v>0.375</v>
      </c>
      <c r="H1947" s="21">
        <v>44677</v>
      </c>
      <c r="I1947" s="821">
        <v>0.375</v>
      </c>
      <c r="J1947" s="730"/>
      <c r="K1947" s="796"/>
      <c r="L1947" s="20"/>
      <c r="N1947" s="924"/>
      <c r="O1947" s="208"/>
      <c r="P1947" s="1107"/>
      <c r="Q1947" s="1039"/>
      <c r="R1947" s="1044"/>
      <c r="S1947" s="1039"/>
      <c r="T1947" s="555"/>
    </row>
    <row r="1948" spans="1:25" ht="18.75" hidden="1" customHeight="1" x14ac:dyDescent="0.25">
      <c r="A1948" s="820">
        <v>328</v>
      </c>
      <c r="B1948" s="820"/>
      <c r="C1948" s="820" t="s">
        <v>3524</v>
      </c>
      <c r="D1948" s="820" t="s">
        <v>29</v>
      </c>
      <c r="E1948" s="1158" t="s">
        <v>30</v>
      </c>
      <c r="F1948" s="867">
        <v>44451</v>
      </c>
      <c r="G1948" s="868">
        <v>0.33333333333333331</v>
      </c>
      <c r="H1948" s="867">
        <v>44456</v>
      </c>
      <c r="I1948" s="868">
        <v>0.33333333333333331</v>
      </c>
      <c r="J1948" s="730">
        <v>5</v>
      </c>
      <c r="K1948" s="796"/>
      <c r="L1948" s="820"/>
      <c r="N1948" s="924"/>
      <c r="O1948" s="208"/>
      <c r="P1948" s="1153"/>
      <c r="Q1948" s="1151"/>
      <c r="R1948" s="1152"/>
      <c r="S1948" s="1151"/>
      <c r="T1948" s="694"/>
      <c r="V1948" s="694" t="s">
        <v>3701</v>
      </c>
    </row>
    <row r="1949" spans="1:25" ht="18.75" hidden="1" customHeight="1" x14ac:dyDescent="0.25">
      <c r="A1949" s="809">
        <v>21</v>
      </c>
      <c r="B1949" s="809"/>
      <c r="C1949" s="809" t="s">
        <v>3524</v>
      </c>
      <c r="D1949" s="809" t="s">
        <v>412</v>
      </c>
      <c r="E1949" s="1159" t="s">
        <v>131</v>
      </c>
      <c r="F1949" s="810">
        <v>44409</v>
      </c>
      <c r="G1949" s="870">
        <v>0.41666666666666669</v>
      </c>
      <c r="H1949" s="823">
        <v>44419</v>
      </c>
      <c r="I1949" s="870">
        <v>0.41666666666666669</v>
      </c>
      <c r="J1949" s="730">
        <v>10</v>
      </c>
      <c r="K1949" s="796"/>
      <c r="L1949" s="809"/>
      <c r="N1949" s="940"/>
      <c r="O1949" s="938"/>
      <c r="Q1949" s="1120"/>
      <c r="R1949" s="1121"/>
      <c r="S1949" s="1120"/>
      <c r="T1949" s="670"/>
      <c r="V1949" s="670" t="s">
        <v>3705</v>
      </c>
      <c r="Y1949" s="632"/>
    </row>
    <row r="1950" spans="1:25" ht="18.75" hidden="1" customHeight="1" x14ac:dyDescent="0.25">
      <c r="A1950" s="820">
        <v>21</v>
      </c>
      <c r="B1950" s="809"/>
      <c r="C1950" s="809" t="s">
        <v>3524</v>
      </c>
      <c r="D1950" s="820" t="s">
        <v>29</v>
      </c>
      <c r="E1950" s="1158" t="s">
        <v>30</v>
      </c>
      <c r="F1950" s="867">
        <v>44397</v>
      </c>
      <c r="G1950" s="868">
        <v>0.41666666666666669</v>
      </c>
      <c r="H1950" s="871">
        <v>44419</v>
      </c>
      <c r="I1950" s="868">
        <v>0.41666666666666669</v>
      </c>
      <c r="J1950" s="872">
        <v>22</v>
      </c>
      <c r="K1950" s="796"/>
      <c r="L1950" s="809"/>
      <c r="N1950" s="924"/>
      <c r="O1950" s="208"/>
      <c r="Q1950" s="1151"/>
      <c r="R1950" s="1152"/>
      <c r="S1950" s="1151"/>
      <c r="T1950" s="694"/>
      <c r="V1950" s="694" t="s">
        <v>3560</v>
      </c>
    </row>
    <row r="1951" spans="1:25" ht="18.75" customHeight="1" x14ac:dyDescent="0.25">
      <c r="A1951" s="1245">
        <v>4913</v>
      </c>
      <c r="B1951" s="3"/>
      <c r="C1951" s="3" t="s">
        <v>7136</v>
      </c>
      <c r="D1951" s="3" t="s">
        <v>137</v>
      </c>
      <c r="E1951" s="1159" t="s">
        <v>5483</v>
      </c>
      <c r="F1951" s="714">
        <v>45498</v>
      </c>
      <c r="G1951" s="715">
        <v>0.51736111111111105</v>
      </c>
      <c r="H1951" s="714">
        <v>45530</v>
      </c>
      <c r="I1951" s="715">
        <v>0.51736111111111105</v>
      </c>
      <c r="J1951" s="733" t="s">
        <v>7036</v>
      </c>
      <c r="K1951" s="19">
        <v>31543</v>
      </c>
      <c r="L1951" s="921" t="s">
        <v>7137</v>
      </c>
      <c r="M1951" s="19">
        <v>38573</v>
      </c>
      <c r="N1951" s="923" t="s">
        <v>7138</v>
      </c>
      <c r="O1951" s="209">
        <v>40683</v>
      </c>
      <c r="P1951" s="889" t="s">
        <v>7106</v>
      </c>
      <c r="Q1951" s="1055">
        <v>160</v>
      </c>
      <c r="R1951" s="1008"/>
      <c r="S1951" s="884"/>
      <c r="T1951" s="527"/>
      <c r="U1951" s="564"/>
      <c r="V1951" s="561"/>
    </row>
    <row r="1952" spans="1:25" ht="18.75" customHeight="1" x14ac:dyDescent="0.25">
      <c r="A1952" s="186">
        <v>3207</v>
      </c>
      <c r="B1952" s="18">
        <v>55232698</v>
      </c>
      <c r="C1952" s="18" t="s">
        <v>3193</v>
      </c>
      <c r="D1952" s="18" t="s">
        <v>137</v>
      </c>
      <c r="E1952" s="1156" t="s">
        <v>138</v>
      </c>
      <c r="F1952" s="718">
        <v>45175</v>
      </c>
      <c r="G1952" s="719">
        <v>0.80208333333333337</v>
      </c>
      <c r="H1952" s="718">
        <v>45179</v>
      </c>
      <c r="I1952" s="719">
        <v>0.41666666666666669</v>
      </c>
      <c r="J1952" s="737" t="s">
        <v>162</v>
      </c>
      <c r="K1952" s="725">
        <v>23322</v>
      </c>
      <c r="L1952" s="928" t="s">
        <v>3194</v>
      </c>
      <c r="M1952" s="718"/>
      <c r="N1952" s="928" t="s">
        <v>4036</v>
      </c>
      <c r="O1952" s="927">
        <v>36986</v>
      </c>
      <c r="P1952" s="892">
        <v>360</v>
      </c>
      <c r="Q1952" s="906"/>
      <c r="R1952" s="1032"/>
      <c r="S1952" s="884"/>
      <c r="T1952" s="527"/>
      <c r="V1952" s="554"/>
    </row>
    <row r="1953" spans="1:25" ht="31.5" customHeight="1" x14ac:dyDescent="0.25">
      <c r="A1953" s="186">
        <v>1166</v>
      </c>
      <c r="B1953" s="18">
        <v>55232698</v>
      </c>
      <c r="C1953" s="18" t="s">
        <v>3193</v>
      </c>
      <c r="D1953" s="18" t="s">
        <v>235</v>
      </c>
      <c r="E1953" s="1156" t="s">
        <v>205</v>
      </c>
      <c r="F1953" s="718">
        <v>44752</v>
      </c>
      <c r="G1953" s="719">
        <v>0.70833333333333337</v>
      </c>
      <c r="H1953" s="718">
        <v>44754</v>
      </c>
      <c r="I1953" s="719">
        <v>0.70833333333333337</v>
      </c>
      <c r="J1953" s="737" t="s">
        <v>1825</v>
      </c>
      <c r="K1953" s="720"/>
      <c r="L1953" s="955">
        <v>861093111375</v>
      </c>
      <c r="M1953" s="718">
        <v>36986</v>
      </c>
      <c r="N1953" s="928" t="s">
        <v>3194</v>
      </c>
      <c r="O1953" s="927"/>
      <c r="P1953" s="892">
        <v>240</v>
      </c>
      <c r="Q1953" s="906"/>
      <c r="R1953" s="1032">
        <f>120*2</f>
        <v>240</v>
      </c>
      <c r="S1953" s="884"/>
      <c r="T1953" s="527" t="s">
        <v>3195</v>
      </c>
      <c r="V1953" s="554"/>
    </row>
    <row r="1954" spans="1:25" ht="18.75" customHeight="1" x14ac:dyDescent="0.25">
      <c r="A1954" s="20">
        <v>1171</v>
      </c>
      <c r="B1954" s="20">
        <v>99912240</v>
      </c>
      <c r="C1954" s="20" t="s">
        <v>3149</v>
      </c>
      <c r="D1954" s="20" t="s">
        <v>94</v>
      </c>
      <c r="E1954" s="1158" t="s">
        <v>60</v>
      </c>
      <c r="F1954" s="21">
        <v>44755</v>
      </c>
      <c r="G1954" s="729">
        <v>0.4375</v>
      </c>
      <c r="H1954" s="21">
        <v>44762</v>
      </c>
      <c r="I1954" s="729">
        <v>0.4375</v>
      </c>
      <c r="J1954" s="730" t="s">
        <v>1980</v>
      </c>
      <c r="K1954" s="769"/>
      <c r="L1954" s="20">
        <v>6947190</v>
      </c>
      <c r="M1954" s="21">
        <v>40655</v>
      </c>
      <c r="N1954" s="924" t="s">
        <v>3150</v>
      </c>
      <c r="O1954" s="208">
        <v>43537</v>
      </c>
      <c r="P1954" s="892">
        <v>910</v>
      </c>
      <c r="Q1954" s="884"/>
      <c r="R1954" s="1008">
        <f>130*7</f>
        <v>910</v>
      </c>
      <c r="S1954" s="884"/>
      <c r="T1954" s="527" t="s">
        <v>3151</v>
      </c>
      <c r="V1954" s="544"/>
    </row>
    <row r="1955" spans="1:25" ht="18.75" hidden="1" customHeight="1" x14ac:dyDescent="0.25">
      <c r="A1955" s="809">
        <v>23</v>
      </c>
      <c r="B1955" s="809">
        <v>22032054</v>
      </c>
      <c r="C1955" s="809" t="s">
        <v>3750</v>
      </c>
      <c r="D1955" s="809" t="s">
        <v>35</v>
      </c>
      <c r="E1955" s="1159" t="s">
        <v>1045</v>
      </c>
      <c r="F1955" s="810">
        <v>44398</v>
      </c>
      <c r="G1955" s="811">
        <v>0.5</v>
      </c>
      <c r="H1955" s="810">
        <v>44426</v>
      </c>
      <c r="I1955" s="811">
        <v>0.5</v>
      </c>
      <c r="J1955" s="730">
        <v>28</v>
      </c>
      <c r="K1955" s="769"/>
      <c r="L1955" s="809"/>
      <c r="N1955" s="940"/>
      <c r="O1955" s="938"/>
      <c r="P1955" s="1013"/>
      <c r="Q1955" s="1120"/>
      <c r="R1955" s="1121"/>
      <c r="S1955" s="1120"/>
      <c r="T1955" s="670"/>
      <c r="V1955" s="670" t="s">
        <v>3549</v>
      </c>
      <c r="Y1955" s="632"/>
    </row>
    <row r="1956" spans="1:25" ht="18.75" hidden="1" customHeight="1" x14ac:dyDescent="0.25">
      <c r="A1956" s="1">
        <v>23</v>
      </c>
      <c r="B1956" s="1">
        <v>22032054</v>
      </c>
      <c r="C1956" s="1" t="s">
        <v>3751</v>
      </c>
      <c r="D1956" s="1" t="s">
        <v>35</v>
      </c>
      <c r="E1956" s="1158" t="s">
        <v>1045</v>
      </c>
      <c r="F1956" s="19">
        <v>44398</v>
      </c>
      <c r="G1956" s="796">
        <v>0.5</v>
      </c>
      <c r="H1956" s="19">
        <v>44426</v>
      </c>
      <c r="I1956" s="796">
        <v>0.5</v>
      </c>
      <c r="J1956" s="730">
        <v>28</v>
      </c>
      <c r="K1956" s="796"/>
      <c r="L1956" s="1"/>
      <c r="N1956" s="924"/>
      <c r="O1956" s="208"/>
      <c r="P1956" s="1119"/>
      <c r="Q1956" s="1039"/>
      <c r="R1956" s="1044"/>
      <c r="S1956" s="1039"/>
      <c r="T1956" s="555"/>
      <c r="V1956" s="555" t="s">
        <v>3512</v>
      </c>
      <c r="Y1956" s="632"/>
    </row>
    <row r="1957" spans="1:25" ht="18.75" customHeight="1" x14ac:dyDescent="0.25">
      <c r="A1957" s="186">
        <v>4639</v>
      </c>
      <c r="B1957" s="186"/>
      <c r="C1957" s="186" t="s">
        <v>6082</v>
      </c>
      <c r="D1957" s="186" t="s">
        <v>22</v>
      </c>
      <c r="E1957" s="1156" t="s">
        <v>161</v>
      </c>
      <c r="F1957" s="710">
        <v>45402</v>
      </c>
      <c r="G1957" s="711">
        <v>0.5625</v>
      </c>
      <c r="H1957" s="710">
        <v>45413</v>
      </c>
      <c r="I1957" s="711">
        <v>0.41666666666666669</v>
      </c>
      <c r="J1957" s="713" t="s">
        <v>139</v>
      </c>
      <c r="K1957" s="710">
        <v>25108</v>
      </c>
      <c r="L1957" s="734" t="s">
        <v>6083</v>
      </c>
      <c r="M1957" s="21">
        <v>43259</v>
      </c>
      <c r="N1957" s="734" t="s">
        <v>6084</v>
      </c>
      <c r="O1957" s="920">
        <v>44505</v>
      </c>
      <c r="P1957" s="898"/>
      <c r="Q1957" s="1022"/>
      <c r="R1957" s="1023"/>
      <c r="S1957" s="1022"/>
      <c r="T1957" s="568"/>
      <c r="U1957" s="156" t="s">
        <v>6085</v>
      </c>
      <c r="V1957" s="544"/>
      <c r="Y1957" s="632"/>
    </row>
    <row r="1958" spans="1:25" ht="18.75" customHeight="1" x14ac:dyDescent="0.25">
      <c r="A1958" s="186">
        <v>4619</v>
      </c>
      <c r="B1958" s="734" t="s">
        <v>6105</v>
      </c>
      <c r="C1958" s="186" t="s">
        <v>6082</v>
      </c>
      <c r="D1958" s="186" t="s">
        <v>94</v>
      </c>
      <c r="E1958" s="1156" t="s">
        <v>95</v>
      </c>
      <c r="F1958" s="710">
        <v>45400</v>
      </c>
      <c r="G1958" s="711">
        <v>0.91666666666666663</v>
      </c>
      <c r="H1958" s="710">
        <v>45410</v>
      </c>
      <c r="I1958" s="711">
        <v>0.83333333333333337</v>
      </c>
      <c r="J1958" s="728" t="s">
        <v>200</v>
      </c>
      <c r="K1958" s="710">
        <v>25108</v>
      </c>
      <c r="L1958" s="734" t="s">
        <v>6083</v>
      </c>
      <c r="M1958" s="21">
        <v>43259</v>
      </c>
      <c r="N1958" s="734" t="s">
        <v>6084</v>
      </c>
      <c r="O1958" s="920">
        <v>44505</v>
      </c>
      <c r="P1958" s="892" t="s">
        <v>4982</v>
      </c>
      <c r="Q1958" s="196"/>
      <c r="R1958" s="1002"/>
      <c r="S1958" s="196"/>
      <c r="T1958" s="533"/>
      <c r="U1958" s="545" t="s">
        <v>6085</v>
      </c>
      <c r="V1958" s="544"/>
      <c r="Y1958" s="632"/>
    </row>
    <row r="1959" spans="1:25" ht="30" hidden="1" customHeight="1" x14ac:dyDescent="0.25">
      <c r="A1959" s="820">
        <v>331</v>
      </c>
      <c r="B1959" s="820"/>
      <c r="C1959" s="820" t="s">
        <v>3730</v>
      </c>
      <c r="D1959" s="820" t="s">
        <v>412</v>
      </c>
      <c r="E1959" s="1158" t="s">
        <v>131</v>
      </c>
      <c r="F1959" s="867">
        <v>44453</v>
      </c>
      <c r="G1959" s="868">
        <v>0.45833333333333331</v>
      </c>
      <c r="H1959" s="867">
        <v>44455</v>
      </c>
      <c r="I1959" s="868">
        <v>0.45833333333333331</v>
      </c>
      <c r="J1959" s="730">
        <v>2</v>
      </c>
      <c r="K1959" s="796"/>
      <c r="L1959" s="820"/>
      <c r="N1959" s="924"/>
      <c r="O1959" s="208"/>
      <c r="Q1959" s="1151"/>
      <c r="R1959" s="1152"/>
      <c r="S1959" s="1151"/>
      <c r="T1959" s="694"/>
      <c r="V1959" s="694"/>
    </row>
    <row r="1960" spans="1:25" ht="30" customHeight="1" x14ac:dyDescent="0.25">
      <c r="A1960" s="186">
        <v>3932</v>
      </c>
      <c r="B1960" s="4"/>
      <c r="C1960" s="186" t="s">
        <v>4979</v>
      </c>
      <c r="D1960" s="186" t="s">
        <v>35</v>
      </c>
      <c r="E1960" s="1161" t="s">
        <v>4352</v>
      </c>
      <c r="F1960" s="710">
        <v>45286</v>
      </c>
      <c r="G1960" s="711">
        <v>0.75347222222222221</v>
      </c>
      <c r="H1960" s="710">
        <v>45295</v>
      </c>
      <c r="I1960" s="711">
        <v>0.66666666666666663</v>
      </c>
      <c r="J1960" s="728" t="s">
        <v>5049</v>
      </c>
      <c r="K1960" s="725">
        <v>39924</v>
      </c>
      <c r="L1960" s="929" t="s">
        <v>4980</v>
      </c>
      <c r="M1960" s="19">
        <v>40525</v>
      </c>
      <c r="N1960" s="929" t="s">
        <v>4981</v>
      </c>
      <c r="O1960" s="932">
        <v>39924</v>
      </c>
      <c r="P1960" s="1019" t="s">
        <v>5050</v>
      </c>
      <c r="Q1960" s="884"/>
      <c r="R1960" s="1002"/>
      <c r="S1960" s="196"/>
      <c r="T1960" s="579"/>
      <c r="U1960" s="545" t="s">
        <v>1339</v>
      </c>
      <c r="V1960" s="544"/>
    </row>
    <row r="1961" spans="1:25" ht="18.75" customHeight="1" x14ac:dyDescent="0.25">
      <c r="A1961" s="735">
        <v>3605</v>
      </c>
      <c r="B1961" s="735"/>
      <c r="C1961" s="707" t="s">
        <v>1596</v>
      </c>
      <c r="D1961" s="707" t="s">
        <v>35</v>
      </c>
      <c r="E1961" s="1156" t="s">
        <v>105</v>
      </c>
      <c r="F1961" s="747">
        <v>45227</v>
      </c>
      <c r="G1961" s="748">
        <v>0.5</v>
      </c>
      <c r="H1961" s="747">
        <v>45237</v>
      </c>
      <c r="I1961" s="748">
        <v>0.29166666666666669</v>
      </c>
      <c r="J1961" s="751" t="s">
        <v>200</v>
      </c>
      <c r="K1961" s="741">
        <v>26597</v>
      </c>
      <c r="L1961" s="775" t="s">
        <v>1597</v>
      </c>
      <c r="M1961" s="741"/>
      <c r="N1961" s="775" t="s">
        <v>1598</v>
      </c>
      <c r="O1961" s="930">
        <v>41309</v>
      </c>
      <c r="P1961" s="912">
        <v>800</v>
      </c>
      <c r="Q1961" s="1045" t="s">
        <v>4616</v>
      </c>
      <c r="R1961" s="1006"/>
      <c r="S1961" s="890"/>
      <c r="U1961" s="593" t="s">
        <v>4531</v>
      </c>
      <c r="V1961" s="592" t="s">
        <v>4618</v>
      </c>
      <c r="W1961" s="594"/>
    </row>
    <row r="1962" spans="1:25" ht="18.75" customHeight="1" x14ac:dyDescent="0.25">
      <c r="A1962" s="735">
        <v>3186</v>
      </c>
      <c r="B1962" s="735"/>
      <c r="C1962" s="735" t="s">
        <v>1596</v>
      </c>
      <c r="D1962" s="707" t="s">
        <v>412</v>
      </c>
      <c r="E1962" s="1156" t="s">
        <v>153</v>
      </c>
      <c r="F1962" s="747">
        <v>45171</v>
      </c>
      <c r="G1962" s="748">
        <v>0.5</v>
      </c>
      <c r="H1962" s="747">
        <v>45185</v>
      </c>
      <c r="I1962" s="748">
        <v>0.5</v>
      </c>
      <c r="J1962" s="751" t="s">
        <v>78</v>
      </c>
      <c r="K1962" s="741">
        <v>26597</v>
      </c>
      <c r="L1962" s="775" t="s">
        <v>1597</v>
      </c>
      <c r="M1962" s="741"/>
      <c r="N1962" s="775" t="s">
        <v>1598</v>
      </c>
      <c r="O1962" s="930">
        <v>41309</v>
      </c>
      <c r="P1962" s="912">
        <v>1350</v>
      </c>
      <c r="Q1962" s="890"/>
      <c r="R1962" s="1057"/>
      <c r="S1962" s="890"/>
      <c r="T1962" s="592"/>
      <c r="U1962" s="593" t="s">
        <v>3973</v>
      </c>
      <c r="V1962" s="592"/>
      <c r="W1962" s="594"/>
    </row>
    <row r="1963" spans="1:25" ht="18.75" customHeight="1" x14ac:dyDescent="0.25">
      <c r="A1963" s="735">
        <v>2262</v>
      </c>
      <c r="B1963" s="735"/>
      <c r="C1963" s="735" t="s">
        <v>1596</v>
      </c>
      <c r="D1963" s="735" t="s">
        <v>657</v>
      </c>
      <c r="E1963" s="1156" t="s">
        <v>521</v>
      </c>
      <c r="F1963" s="752">
        <v>45024</v>
      </c>
      <c r="G1963" s="753">
        <v>0.45833333333333331</v>
      </c>
      <c r="H1963" s="752">
        <v>45031</v>
      </c>
      <c r="I1963" s="753">
        <v>0.5</v>
      </c>
      <c r="J1963" s="751" t="s">
        <v>85</v>
      </c>
      <c r="K1963" s="741">
        <v>26597</v>
      </c>
      <c r="L1963" s="929" t="s">
        <v>1597</v>
      </c>
      <c r="M1963" s="741"/>
      <c r="N1963" s="775" t="s">
        <v>1598</v>
      </c>
      <c r="O1963" s="930">
        <v>41309</v>
      </c>
      <c r="P1963" s="912">
        <v>650</v>
      </c>
      <c r="Q1963" s="890"/>
      <c r="R1963" s="1057"/>
      <c r="S1963" s="890"/>
      <c r="T1963" s="592"/>
      <c r="U1963" s="593"/>
      <c r="V1963" s="592" t="s">
        <v>1599</v>
      </c>
      <c r="W1963" s="594"/>
    </row>
    <row r="1964" spans="1:25" ht="18.75" customHeight="1" x14ac:dyDescent="0.3">
      <c r="A1964" s="4">
        <v>2170</v>
      </c>
      <c r="C1964" s="4" t="s">
        <v>1596</v>
      </c>
      <c r="D1964" s="4" t="s">
        <v>152</v>
      </c>
      <c r="E1964" s="1156" t="s">
        <v>184</v>
      </c>
      <c r="F1964" s="725">
        <v>44999</v>
      </c>
      <c r="G1964" s="720">
        <v>0.95833333333333337</v>
      </c>
      <c r="H1964" s="725">
        <v>45006</v>
      </c>
      <c r="I1964" s="720">
        <v>0.79166666666666663</v>
      </c>
      <c r="J1964" s="728" t="s">
        <v>85</v>
      </c>
      <c r="K1964" s="725">
        <v>26597</v>
      </c>
      <c r="L1964" s="929" t="s">
        <v>1597</v>
      </c>
      <c r="N1964" s="929" t="s">
        <v>1598</v>
      </c>
      <c r="O1964" s="932">
        <v>41309</v>
      </c>
      <c r="P1964" s="892">
        <v>550</v>
      </c>
      <c r="T1964" s="555"/>
      <c r="V1964" s="555" t="s">
        <v>1731</v>
      </c>
    </row>
    <row r="1965" spans="1:25" ht="18.75" customHeight="1" x14ac:dyDescent="0.25">
      <c r="A1965" s="4">
        <v>1882</v>
      </c>
      <c r="B1965" s="4"/>
      <c r="C1965" s="4" t="s">
        <v>1596</v>
      </c>
      <c r="D1965" s="4" t="s">
        <v>29</v>
      </c>
      <c r="E1965" s="1156" t="s">
        <v>30</v>
      </c>
      <c r="F1965" s="725">
        <v>44970</v>
      </c>
      <c r="G1965" s="720">
        <v>0.79166666666666663</v>
      </c>
      <c r="H1965" s="725">
        <v>44980</v>
      </c>
      <c r="I1965" s="720">
        <v>0.29166666666666669</v>
      </c>
      <c r="J1965" s="728" t="s">
        <v>2027</v>
      </c>
      <c r="K1965" s="725">
        <v>26597</v>
      </c>
      <c r="L1965" s="929" t="s">
        <v>1597</v>
      </c>
      <c r="N1965" s="929" t="s">
        <v>1598</v>
      </c>
      <c r="O1965" s="932">
        <v>41309</v>
      </c>
      <c r="P1965" s="892">
        <v>750</v>
      </c>
      <c r="Q1965" s="1041" t="s">
        <v>2029</v>
      </c>
      <c r="R1965" s="1017"/>
      <c r="T1965" s="599"/>
      <c r="V1965" s="555" t="s">
        <v>2028</v>
      </c>
    </row>
    <row r="1966" spans="1:25" ht="18.75" hidden="1" customHeight="1" x14ac:dyDescent="0.25">
      <c r="A1966" s="799">
        <v>554</v>
      </c>
      <c r="B1966" s="799"/>
      <c r="C1966" s="799" t="s">
        <v>3640</v>
      </c>
      <c r="D1966" s="799" t="s">
        <v>412</v>
      </c>
      <c r="E1966" s="1165" t="s">
        <v>342</v>
      </c>
      <c r="F1966" s="807">
        <v>44560</v>
      </c>
      <c r="G1966" s="806">
        <v>0.41875000000000001</v>
      </c>
      <c r="H1966" s="807">
        <v>44570</v>
      </c>
      <c r="I1966" s="806">
        <v>0.4375</v>
      </c>
      <c r="J1966" s="730"/>
      <c r="K1966" s="720"/>
      <c r="L1966" s="799"/>
      <c r="N1966" s="926"/>
      <c r="O1966" s="927"/>
      <c r="P1966" s="1107"/>
      <c r="Q1966" s="915"/>
      <c r="R1966" s="1118"/>
      <c r="S1966" s="915"/>
      <c r="T1966" s="668"/>
      <c r="V1966" s="668" t="s">
        <v>3549</v>
      </c>
    </row>
    <row r="1967" spans="1:25" ht="18.75" customHeight="1" x14ac:dyDescent="0.25">
      <c r="A1967" s="1245">
        <v>5132</v>
      </c>
      <c r="B1967" s="1182"/>
      <c r="C1967" s="186" t="s">
        <v>7643</v>
      </c>
      <c r="D1967" s="3" t="s">
        <v>35</v>
      </c>
      <c r="E1967" s="1159" t="s">
        <v>105</v>
      </c>
      <c r="F1967" s="714">
        <v>45531</v>
      </c>
      <c r="G1967" s="715">
        <v>0.96527777777777779</v>
      </c>
      <c r="H1967" s="714">
        <v>45548</v>
      </c>
      <c r="I1967" s="715">
        <v>0.59375</v>
      </c>
      <c r="J1967" s="733" t="s">
        <v>7644</v>
      </c>
      <c r="K1967" s="21">
        <v>25277</v>
      </c>
      <c r="L1967" s="721" t="s">
        <v>127</v>
      </c>
      <c r="M1967" s="21">
        <v>41460</v>
      </c>
      <c r="N1967" s="942" t="s">
        <v>128</v>
      </c>
      <c r="O1967" s="208">
        <v>43976</v>
      </c>
      <c r="P1967" s="889" t="s">
        <v>7645</v>
      </c>
      <c r="Q1967" s="1028" t="s">
        <v>7646</v>
      </c>
      <c r="R1967" s="1008"/>
      <c r="S1967" s="527"/>
      <c r="T1967" s="527"/>
      <c r="U1967" s="539"/>
      <c r="V1967" s="527"/>
      <c r="W1967" s="128"/>
      <c r="Y1967" s="589"/>
    </row>
    <row r="1968" spans="1:25" ht="18.75" customHeight="1" x14ac:dyDescent="0.25">
      <c r="A1968" s="1267">
        <v>5028</v>
      </c>
      <c r="B1968" s="186"/>
      <c r="C1968" s="186" t="s">
        <v>7643</v>
      </c>
      <c r="D1968" s="186" t="s">
        <v>83</v>
      </c>
      <c r="E1968" s="1156" t="s">
        <v>3852</v>
      </c>
      <c r="F1968" s="710">
        <v>45524</v>
      </c>
      <c r="G1968" s="711">
        <v>0.79166666666666663</v>
      </c>
      <c r="H1968" s="710">
        <v>45531</v>
      </c>
      <c r="I1968" s="711">
        <v>0.95833333333333337</v>
      </c>
      <c r="J1968" s="728" t="s">
        <v>85</v>
      </c>
      <c r="K1968" s="710">
        <v>25277</v>
      </c>
      <c r="L1968" s="734" t="s">
        <v>127</v>
      </c>
      <c r="M1968" s="710">
        <v>41460</v>
      </c>
      <c r="N1968" s="734" t="s">
        <v>128</v>
      </c>
      <c r="O1968" s="920">
        <v>43976</v>
      </c>
      <c r="P1968" s="892" t="s">
        <v>7645</v>
      </c>
      <c r="Q1968" s="1310" t="s">
        <v>7955</v>
      </c>
      <c r="R1968" s="1001"/>
      <c r="S1968" s="882"/>
      <c r="T1968" s="524"/>
      <c r="U1968" s="551" t="s">
        <v>5297</v>
      </c>
      <c r="V1968" s="544"/>
      <c r="W1968" s="128"/>
    </row>
    <row r="1969" spans="1:25" ht="31.5" customHeight="1" thickBot="1" x14ac:dyDescent="0.3">
      <c r="A1969" s="1245">
        <v>6106</v>
      </c>
      <c r="B1969" s="3"/>
      <c r="C1969" s="3" t="s">
        <v>6638</v>
      </c>
      <c r="D1969" s="3" t="s">
        <v>35</v>
      </c>
      <c r="E1969" s="1159" t="s">
        <v>105</v>
      </c>
      <c r="F1969" s="714">
        <v>45453</v>
      </c>
      <c r="G1969" s="715">
        <v>0.3923611111111111</v>
      </c>
      <c r="H1969" s="714">
        <v>45459</v>
      </c>
      <c r="I1969" s="715">
        <v>0.91666666666666663</v>
      </c>
      <c r="J1969" s="760" t="s">
        <v>4597</v>
      </c>
      <c r="K1969" s="21">
        <v>30030</v>
      </c>
      <c r="L1969" s="721" t="s">
        <v>6639</v>
      </c>
      <c r="M1969" s="21">
        <v>44985</v>
      </c>
      <c r="N1969" s="925" t="s">
        <v>6640</v>
      </c>
      <c r="O1969" s="208">
        <v>39304</v>
      </c>
      <c r="P1969" s="897"/>
      <c r="Q1969" s="1009"/>
      <c r="R1969" s="1004"/>
      <c r="S1969" s="1003"/>
      <c r="T1969" s="565"/>
      <c r="U1969" s="539" t="s">
        <v>4493</v>
      </c>
      <c r="V1969" s="527"/>
      <c r="W1969" s="128"/>
    </row>
    <row r="1970" spans="1:25" ht="27.75" hidden="1" customHeight="1" thickBot="1" x14ac:dyDescent="0.3">
      <c r="A1970" s="809">
        <v>411</v>
      </c>
      <c r="B1970" s="809"/>
      <c r="C1970" s="809" t="s">
        <v>3678</v>
      </c>
      <c r="D1970" s="809" t="s">
        <v>22</v>
      </c>
      <c r="E1970" s="1159" t="s">
        <v>364</v>
      </c>
      <c r="F1970" s="810">
        <v>44499</v>
      </c>
      <c r="G1970" s="811">
        <v>0.625</v>
      </c>
      <c r="H1970" s="810">
        <v>44506</v>
      </c>
      <c r="I1970" s="811">
        <v>0.625</v>
      </c>
      <c r="J1970" s="730"/>
      <c r="K1970" s="769"/>
      <c r="L1970" s="809"/>
      <c r="N1970" s="940"/>
      <c r="O1970" s="938"/>
      <c r="Q1970" s="1120"/>
      <c r="R1970" s="1121"/>
      <c r="S1970" s="1120"/>
      <c r="T1970" s="670"/>
      <c r="V1970" s="670" t="s">
        <v>3549</v>
      </c>
    </row>
    <row r="1971" spans="1:25" ht="18.75" customHeight="1" x14ac:dyDescent="0.25">
      <c r="A1971" s="735">
        <v>2261</v>
      </c>
      <c r="B1971" s="735"/>
      <c r="C1971" s="735" t="s">
        <v>1545</v>
      </c>
      <c r="D1971" s="735" t="s">
        <v>35</v>
      </c>
      <c r="E1971" s="1156" t="s">
        <v>261</v>
      </c>
      <c r="F1971" s="741">
        <v>45024</v>
      </c>
      <c r="G1971" s="740">
        <v>0.52083333333333337</v>
      </c>
      <c r="H1971" s="741">
        <v>45039</v>
      </c>
      <c r="I1971" s="740">
        <v>0.52083333333333337</v>
      </c>
      <c r="J1971" s="771" t="s">
        <v>106</v>
      </c>
      <c r="K1971" s="741">
        <v>30931</v>
      </c>
      <c r="L1971" s="929" t="s">
        <v>1546</v>
      </c>
      <c r="M1971" s="741">
        <v>44064</v>
      </c>
      <c r="N1971" s="775" t="s">
        <v>1547</v>
      </c>
      <c r="O1971" s="930">
        <v>44358</v>
      </c>
      <c r="P1971" s="904"/>
      <c r="Q1971" s="1035"/>
      <c r="R1971" s="1036"/>
      <c r="S1971" s="1035"/>
      <c r="T1971" s="616"/>
      <c r="U1971" s="593"/>
      <c r="V1971" s="592"/>
      <c r="W1971" s="594"/>
      <c r="Y1971" s="1832">
        <v>126</v>
      </c>
    </row>
    <row r="1972" spans="1:25" ht="30" customHeight="1" x14ac:dyDescent="0.25">
      <c r="A1972" s="186">
        <v>2829</v>
      </c>
      <c r="B1972" s="186">
        <v>28115686</v>
      </c>
      <c r="C1972" s="186" t="s">
        <v>936</v>
      </c>
      <c r="D1972" s="186" t="s">
        <v>35</v>
      </c>
      <c r="E1972" s="1156" t="s">
        <v>119</v>
      </c>
      <c r="F1972" s="710">
        <v>45097</v>
      </c>
      <c r="G1972" s="711">
        <v>0.875</v>
      </c>
      <c r="H1972" s="710">
        <v>45098</v>
      </c>
      <c r="I1972" s="711">
        <v>0.875</v>
      </c>
      <c r="J1972" s="728" t="s">
        <v>797</v>
      </c>
      <c r="K1972" s="710">
        <v>32148</v>
      </c>
      <c r="L1972" s="929" t="s">
        <v>937</v>
      </c>
      <c r="M1972" s="21">
        <v>44862</v>
      </c>
      <c r="N1972" s="934" t="s">
        <v>938</v>
      </c>
      <c r="O1972" s="920">
        <v>39092</v>
      </c>
      <c r="P1972" s="1019">
        <v>70</v>
      </c>
      <c r="Q1972" s="196"/>
      <c r="R1972" s="1002"/>
      <c r="S1972" s="907"/>
      <c r="T1972" s="527"/>
      <c r="U1972" s="576" t="s">
        <v>939</v>
      </c>
      <c r="V1972" s="544"/>
      <c r="W1972" s="128"/>
      <c r="Y1972" s="1833"/>
    </row>
    <row r="1973" spans="1:25" ht="18.75" customHeight="1" x14ac:dyDescent="0.25">
      <c r="A1973" s="735">
        <v>4493</v>
      </c>
      <c r="B1973" s="735">
        <v>52780696</v>
      </c>
      <c r="C1973" s="707" t="s">
        <v>4450</v>
      </c>
      <c r="D1973" s="707" t="s">
        <v>412</v>
      </c>
      <c r="E1973" s="1156" t="s">
        <v>131</v>
      </c>
      <c r="F1973" s="708">
        <v>45390</v>
      </c>
      <c r="G1973" s="709">
        <v>0.5083333333333333</v>
      </c>
      <c r="H1973" s="708">
        <v>45400</v>
      </c>
      <c r="I1973" s="709">
        <v>0.4861111111111111</v>
      </c>
      <c r="J1973" s="771" t="s">
        <v>6033</v>
      </c>
      <c r="K1973" s="710">
        <v>30931</v>
      </c>
      <c r="L1973" s="734" t="s">
        <v>1546</v>
      </c>
      <c r="M1973" s="21"/>
      <c r="N1973" s="734" t="s">
        <v>4451</v>
      </c>
      <c r="O1973" s="920">
        <v>45071</v>
      </c>
      <c r="P1973" s="904"/>
      <c r="Q1973" s="1003"/>
      <c r="R1973" s="1023"/>
      <c r="S1973" s="1009"/>
      <c r="T1973" s="568"/>
      <c r="U1973" s="551"/>
      <c r="V1973" s="544"/>
      <c r="W1973" s="128"/>
      <c r="Y1973" s="1833"/>
    </row>
    <row r="1974" spans="1:25" ht="18.75" customHeight="1" x14ac:dyDescent="0.25">
      <c r="A1974" s="735">
        <v>4478</v>
      </c>
      <c r="B1974" s="735">
        <v>52780696</v>
      </c>
      <c r="C1974" s="707" t="s">
        <v>4450</v>
      </c>
      <c r="D1974" s="707" t="s">
        <v>137</v>
      </c>
      <c r="E1974" s="1156" t="s">
        <v>138</v>
      </c>
      <c r="F1974" s="708">
        <v>45386</v>
      </c>
      <c r="G1974" s="709">
        <v>0.9</v>
      </c>
      <c r="H1974" s="708">
        <v>45390</v>
      </c>
      <c r="I1974" s="709">
        <v>0.5083333333333333</v>
      </c>
      <c r="J1974" s="771" t="s">
        <v>4114</v>
      </c>
      <c r="K1974" s="710">
        <v>30931</v>
      </c>
      <c r="L1974" s="734" t="s">
        <v>1546</v>
      </c>
      <c r="M1974" s="21"/>
      <c r="N1974" s="734" t="s">
        <v>4451</v>
      </c>
      <c r="O1974" s="920">
        <v>45071</v>
      </c>
      <c r="P1974" s="904"/>
      <c r="Q1974" s="1003"/>
      <c r="R1974" s="1023"/>
      <c r="S1974" s="1009"/>
      <c r="T1974" s="568"/>
      <c r="U1974" s="128"/>
      <c r="V1974" s="544"/>
      <c r="W1974" s="128"/>
      <c r="Y1974" s="1833"/>
    </row>
    <row r="1975" spans="1:25" ht="18.75" customHeight="1" x14ac:dyDescent="0.25">
      <c r="A1975" s="707">
        <v>4399</v>
      </c>
      <c r="B1975" s="735">
        <v>52780696</v>
      </c>
      <c r="C1975" s="707" t="s">
        <v>4450</v>
      </c>
      <c r="D1975" s="707" t="s">
        <v>143</v>
      </c>
      <c r="E1975" s="1156" t="s">
        <v>144</v>
      </c>
      <c r="F1975" s="708">
        <v>45372</v>
      </c>
      <c r="G1975" s="709">
        <v>0.67152777777777783</v>
      </c>
      <c r="H1975" s="708">
        <v>45378</v>
      </c>
      <c r="I1975" s="709">
        <v>0.5</v>
      </c>
      <c r="J1975" s="771" t="s">
        <v>200</v>
      </c>
      <c r="K1975" s="710">
        <v>30931</v>
      </c>
      <c r="L1975" s="734" t="s">
        <v>1546</v>
      </c>
      <c r="M1975" s="21"/>
      <c r="N1975" s="734" t="s">
        <v>4451</v>
      </c>
      <c r="O1975" s="920">
        <v>45071</v>
      </c>
      <c r="P1975" s="904"/>
      <c r="Q1975" s="1003"/>
      <c r="R1975" s="1023"/>
      <c r="S1975" s="1009"/>
      <c r="T1975" s="568"/>
      <c r="U1975" s="551"/>
      <c r="V1975" s="544"/>
      <c r="W1975" s="128"/>
      <c r="Y1975" s="1833"/>
    </row>
    <row r="1976" spans="1:25" ht="18.75" customHeight="1" x14ac:dyDescent="0.25">
      <c r="A1976" s="707">
        <v>4348</v>
      </c>
      <c r="B1976" s="735">
        <v>52780696</v>
      </c>
      <c r="C1976" s="707" t="s">
        <v>4450</v>
      </c>
      <c r="D1976" s="707" t="s">
        <v>35</v>
      </c>
      <c r="E1976" s="1156" t="s">
        <v>313</v>
      </c>
      <c r="F1976" s="708">
        <v>45368</v>
      </c>
      <c r="G1976" s="709">
        <v>0.5</v>
      </c>
      <c r="H1976" s="708">
        <v>45372</v>
      </c>
      <c r="I1976" s="709">
        <v>0.67152777777777783</v>
      </c>
      <c r="J1976" s="771" t="s">
        <v>4114</v>
      </c>
      <c r="K1976" s="710">
        <v>30931</v>
      </c>
      <c r="L1976" s="734" t="s">
        <v>1546</v>
      </c>
      <c r="M1976" s="21"/>
      <c r="N1976" s="734" t="s">
        <v>4451</v>
      </c>
      <c r="O1976" s="920">
        <v>45071</v>
      </c>
      <c r="P1976" s="904"/>
      <c r="Q1976" s="1003"/>
      <c r="R1976" s="1023"/>
      <c r="S1976" s="1009"/>
      <c r="T1976" s="568"/>
      <c r="U1976" s="551"/>
      <c r="V1976" s="544"/>
      <c r="W1976" s="128"/>
      <c r="Y1976" s="1833"/>
    </row>
    <row r="1977" spans="1:25" ht="18.75" customHeight="1" x14ac:dyDescent="0.25">
      <c r="A1977" s="735">
        <v>3532</v>
      </c>
      <c r="B1977" s="735">
        <v>52780696</v>
      </c>
      <c r="C1977" s="20" t="s">
        <v>4450</v>
      </c>
      <c r="D1977" s="707" t="s">
        <v>35</v>
      </c>
      <c r="E1977" s="1156" t="s">
        <v>261</v>
      </c>
      <c r="F1977" s="708">
        <v>45219</v>
      </c>
      <c r="G1977" s="709">
        <v>0.58333333333333337</v>
      </c>
      <c r="H1977" s="708">
        <v>45229</v>
      </c>
      <c r="I1977" s="709">
        <v>0.58333333333333337</v>
      </c>
      <c r="J1977" s="771" t="s">
        <v>200</v>
      </c>
      <c r="K1977" s="725">
        <v>30931</v>
      </c>
      <c r="L1977" s="929" t="s">
        <v>1546</v>
      </c>
      <c r="M1977" s="19">
        <v>44064</v>
      </c>
      <c r="N1977" s="931" t="s">
        <v>4451</v>
      </c>
      <c r="O1977" s="932">
        <v>45071</v>
      </c>
      <c r="P1977" s="898"/>
      <c r="Q1977" s="1022"/>
      <c r="R1977" s="1023"/>
      <c r="S1977" s="1022"/>
      <c r="T1977" s="568"/>
      <c r="U1977" s="545" t="s">
        <v>4452</v>
      </c>
      <c r="Y1977" s="1833"/>
    </row>
    <row r="1978" spans="1:25" ht="18.75" customHeight="1" x14ac:dyDescent="0.25">
      <c r="A1978" s="186">
        <v>2122</v>
      </c>
      <c r="B1978" s="186"/>
      <c r="C1978" s="186" t="s">
        <v>1845</v>
      </c>
      <c r="D1978" s="186" t="s">
        <v>657</v>
      </c>
      <c r="E1978" s="1156" t="s">
        <v>871</v>
      </c>
      <c r="F1978" s="710">
        <v>44995</v>
      </c>
      <c r="G1978" s="711">
        <v>0.66666666666666663</v>
      </c>
      <c r="H1978" s="710">
        <v>44996</v>
      </c>
      <c r="I1978" s="711">
        <v>0.61111111111111105</v>
      </c>
      <c r="J1978" s="728" t="s">
        <v>1846</v>
      </c>
      <c r="K1978" s="710">
        <v>22395</v>
      </c>
      <c r="L1978" s="929"/>
      <c r="M1978" s="21"/>
      <c r="N1978" s="734" t="s">
        <v>1847</v>
      </c>
      <c r="O1978" s="920">
        <v>33043</v>
      </c>
      <c r="P1978" s="892">
        <v>630</v>
      </c>
      <c r="Q1978" s="196"/>
      <c r="R1978" s="1008"/>
      <c r="S1978" s="884"/>
      <c r="T1978" s="527"/>
      <c r="V1978" s="544"/>
      <c r="W1978" s="599"/>
      <c r="Y1978" s="1833"/>
    </row>
    <row r="1979" spans="1:25" ht="18.75" customHeight="1" x14ac:dyDescent="0.25">
      <c r="A1979" s="1245">
        <v>5131</v>
      </c>
      <c r="B1979" s="1182"/>
      <c r="C1979" s="3" t="s">
        <v>157</v>
      </c>
      <c r="D1979" s="3" t="s">
        <v>83</v>
      </c>
      <c r="E1979" s="1159" t="s">
        <v>3852</v>
      </c>
      <c r="F1979" s="714">
        <v>45531</v>
      </c>
      <c r="G1979" s="715">
        <v>0.96527777777777779</v>
      </c>
      <c r="H1979" s="714">
        <v>45536</v>
      </c>
      <c r="I1979" s="715">
        <v>0.89583333333333337</v>
      </c>
      <c r="J1979" s="733" t="s">
        <v>430</v>
      </c>
      <c r="K1979" s="21">
        <v>34458</v>
      </c>
      <c r="L1979" s="721" t="s">
        <v>7951</v>
      </c>
      <c r="M1979" s="21">
        <v>42779</v>
      </c>
      <c r="N1979" s="942" t="s">
        <v>159</v>
      </c>
      <c r="O1979" s="208">
        <v>42677</v>
      </c>
      <c r="P1979" s="889" t="s">
        <v>8253</v>
      </c>
      <c r="Q1979" s="907"/>
      <c r="R1979" s="1008"/>
      <c r="S1979" s="527"/>
      <c r="T1979" s="527"/>
      <c r="U1979" s="564" t="s">
        <v>7954</v>
      </c>
      <c r="V1979" s="527"/>
      <c r="W1979" s="128"/>
      <c r="Y1979" s="1833"/>
    </row>
    <row r="1980" spans="1:25" ht="18.75" customHeight="1" x14ac:dyDescent="0.25">
      <c r="A1980" s="1245">
        <v>5033</v>
      </c>
      <c r="B1980" s="3"/>
      <c r="C1980" s="3" t="s">
        <v>157</v>
      </c>
      <c r="D1980" s="3" t="s">
        <v>35</v>
      </c>
      <c r="E1980" s="1159" t="s">
        <v>105</v>
      </c>
      <c r="F1980" s="714">
        <v>45525</v>
      </c>
      <c r="G1980" s="715">
        <v>0.95833333333333337</v>
      </c>
      <c r="H1980" s="714">
        <v>45531</v>
      </c>
      <c r="I1980" s="715">
        <v>0.95833333333333337</v>
      </c>
      <c r="J1980" s="733" t="s">
        <v>864</v>
      </c>
      <c r="K1980" s="19">
        <v>34458</v>
      </c>
      <c r="L1980" s="921" t="s">
        <v>7951</v>
      </c>
      <c r="M1980" s="19">
        <v>42779</v>
      </c>
      <c r="N1980" s="922" t="s">
        <v>159</v>
      </c>
      <c r="O1980" s="209">
        <v>42677</v>
      </c>
      <c r="P1980" s="889" t="s">
        <v>7952</v>
      </c>
      <c r="Q1980" s="1309" t="s">
        <v>7953</v>
      </c>
      <c r="R1980" s="1011"/>
      <c r="S1980" s="908"/>
      <c r="T1980" s="527"/>
      <c r="U1980" s="564" t="s">
        <v>7954</v>
      </c>
      <c r="V1980" s="561"/>
      <c r="Y1980" s="1833"/>
    </row>
    <row r="1981" spans="1:25" ht="18.75" customHeight="1" x14ac:dyDescent="0.25">
      <c r="A1981" s="186">
        <v>3045</v>
      </c>
      <c r="B1981" s="186"/>
      <c r="C1981" s="186" t="s">
        <v>157</v>
      </c>
      <c r="D1981" s="186" t="s">
        <v>83</v>
      </c>
      <c r="E1981" s="1156" t="s">
        <v>84</v>
      </c>
      <c r="F1981" s="718">
        <v>45146</v>
      </c>
      <c r="G1981" s="719">
        <v>0.51041666666666663</v>
      </c>
      <c r="H1981" s="718">
        <v>45169</v>
      </c>
      <c r="I1981" s="719">
        <v>0.51041666666666663</v>
      </c>
      <c r="J1981" s="759" t="s">
        <v>158</v>
      </c>
      <c r="K1981" s="725">
        <v>34458</v>
      </c>
      <c r="L1981" s="186">
        <v>14005080</v>
      </c>
      <c r="M1981" s="710">
        <v>42779</v>
      </c>
      <c r="N1981" s="734" t="s">
        <v>159</v>
      </c>
      <c r="O1981" s="920">
        <v>42677</v>
      </c>
      <c r="P1981" s="898"/>
      <c r="Q1981" s="1003"/>
      <c r="R1981" s="1004"/>
      <c r="S1981" s="1003"/>
      <c r="T1981" s="565"/>
      <c r="U1981" s="545" t="s">
        <v>160</v>
      </c>
      <c r="V1981" s="527"/>
      <c r="Y1981" s="1833"/>
    </row>
    <row r="1982" spans="1:25" ht="18.75" customHeight="1" x14ac:dyDescent="0.25">
      <c r="A1982" s="186">
        <v>1250</v>
      </c>
      <c r="B1982" s="186"/>
      <c r="C1982" s="186" t="s">
        <v>157</v>
      </c>
      <c r="D1982" s="186" t="s">
        <v>35</v>
      </c>
      <c r="E1982" s="1156" t="s">
        <v>507</v>
      </c>
      <c r="F1982" s="718">
        <v>44791</v>
      </c>
      <c r="G1982" s="719">
        <v>0.53472222222222221</v>
      </c>
      <c r="H1982" s="718">
        <v>44810</v>
      </c>
      <c r="I1982" s="719">
        <v>0.84722222222222221</v>
      </c>
      <c r="J1982" s="737" t="s">
        <v>2854</v>
      </c>
      <c r="K1982" s="725">
        <v>34458</v>
      </c>
      <c r="L1982" s="186">
        <v>14005080</v>
      </c>
      <c r="M1982" s="710">
        <v>42779</v>
      </c>
      <c r="N1982" s="734" t="s">
        <v>159</v>
      </c>
      <c r="O1982" s="920">
        <v>42677</v>
      </c>
      <c r="P1982" s="898"/>
      <c r="Q1982" s="1003"/>
      <c r="R1982" s="1004"/>
      <c r="S1982" s="1003"/>
      <c r="T1982" s="565"/>
      <c r="U1982" s="545" t="s">
        <v>160</v>
      </c>
      <c r="V1982" s="527"/>
      <c r="Y1982" s="1833"/>
    </row>
    <row r="1983" spans="1:25" ht="47.25" customHeight="1" x14ac:dyDescent="0.25">
      <c r="A1983" s="186">
        <v>3385</v>
      </c>
      <c r="B1983" s="186">
        <v>98332187</v>
      </c>
      <c r="C1983" s="186" t="s">
        <v>4223</v>
      </c>
      <c r="D1983" s="186" t="s">
        <v>1212</v>
      </c>
      <c r="E1983" s="1156" t="s">
        <v>358</v>
      </c>
      <c r="F1983" s="710">
        <v>45200</v>
      </c>
      <c r="G1983" s="711">
        <v>0.45833333333333331</v>
      </c>
      <c r="H1983" s="710">
        <v>45207</v>
      </c>
      <c r="I1983" s="711">
        <v>0.58333333333333337</v>
      </c>
      <c r="J1983" s="728" t="s">
        <v>85</v>
      </c>
      <c r="K1983" s="710">
        <v>29373</v>
      </c>
      <c r="L1983" s="734"/>
      <c r="M1983" s="21"/>
      <c r="N1983" s="734" t="s">
        <v>4224</v>
      </c>
      <c r="O1983" s="920">
        <v>36369</v>
      </c>
      <c r="P1983" s="892" t="s">
        <v>973</v>
      </c>
      <c r="Q1983" s="196"/>
      <c r="R1983" s="1002"/>
      <c r="S1983" s="196"/>
      <c r="T1983" s="579"/>
      <c r="U1983" s="545" t="s">
        <v>4225</v>
      </c>
      <c r="V1983" s="544"/>
      <c r="Y1983" s="1833"/>
    </row>
    <row r="1984" spans="1:25" ht="18.75" customHeight="1" x14ac:dyDescent="0.25">
      <c r="A1984" s="186">
        <v>1178</v>
      </c>
      <c r="B1984" s="18"/>
      <c r="C1984" s="18" t="s">
        <v>3093</v>
      </c>
      <c r="D1984" s="18" t="s">
        <v>412</v>
      </c>
      <c r="E1984" s="1156" t="s">
        <v>184</v>
      </c>
      <c r="F1984" s="718">
        <v>44759</v>
      </c>
      <c r="G1984" s="719">
        <v>0.625</v>
      </c>
      <c r="H1984" s="718">
        <v>44773</v>
      </c>
      <c r="I1984" s="719">
        <v>0.66666666666666663</v>
      </c>
      <c r="J1984" s="737" t="s">
        <v>2441</v>
      </c>
      <c r="K1984" s="720"/>
      <c r="L1984" s="18" t="s">
        <v>3094</v>
      </c>
      <c r="M1984" s="718">
        <v>42723</v>
      </c>
      <c r="N1984" s="928" t="s">
        <v>3095</v>
      </c>
      <c r="O1984" s="927">
        <v>41761</v>
      </c>
      <c r="P1984" s="892">
        <v>2080</v>
      </c>
      <c r="Q1984" s="906">
        <f>140*14</f>
        <v>1960</v>
      </c>
      <c r="R1984" s="1032">
        <f>130*16</f>
        <v>2080</v>
      </c>
      <c r="S1984" s="884"/>
      <c r="T1984" s="527" t="s">
        <v>3096</v>
      </c>
      <c r="V1984" s="554"/>
      <c r="Y1984" s="1833"/>
    </row>
    <row r="1985" spans="1:25" ht="31.5" customHeight="1" x14ac:dyDescent="0.25">
      <c r="A1985" s="1267">
        <v>5167</v>
      </c>
      <c r="B1985" s="270"/>
      <c r="C1985" s="186" t="s">
        <v>4331</v>
      </c>
      <c r="D1985" s="186" t="s">
        <v>35</v>
      </c>
      <c r="E1985" s="1156" t="s">
        <v>313</v>
      </c>
      <c r="F1985" s="718">
        <v>45541</v>
      </c>
      <c r="G1985" s="719">
        <v>0.70833333333333337</v>
      </c>
      <c r="H1985" s="718">
        <v>45542</v>
      </c>
      <c r="I1985" s="719">
        <v>0.38541666666666669</v>
      </c>
      <c r="J1985" s="737" t="s">
        <v>797</v>
      </c>
      <c r="K1985" s="710">
        <v>27338</v>
      </c>
      <c r="L1985" s="734" t="s">
        <v>86</v>
      </c>
      <c r="M1985" s="710">
        <v>41971</v>
      </c>
      <c r="N1985" s="734" t="s">
        <v>87</v>
      </c>
      <c r="O1985" s="920">
        <v>34916</v>
      </c>
      <c r="P1985" s="1019" t="s">
        <v>5192</v>
      </c>
      <c r="Q1985" s="196"/>
      <c r="R1985" s="1002"/>
      <c r="U1985" s="545" t="s">
        <v>7730</v>
      </c>
      <c r="V1985" s="527"/>
      <c r="Y1985" s="1833"/>
    </row>
    <row r="1986" spans="1:25" ht="18.75" customHeight="1" x14ac:dyDescent="0.25">
      <c r="A1986" s="1267">
        <v>4852</v>
      </c>
      <c r="B1986" s="18">
        <v>94902345</v>
      </c>
      <c r="C1986" s="18" t="s">
        <v>4331</v>
      </c>
      <c r="D1986" s="18" t="s">
        <v>35</v>
      </c>
      <c r="E1986" s="1156" t="s">
        <v>119</v>
      </c>
      <c r="F1986" s="718">
        <v>45467</v>
      </c>
      <c r="G1986" s="719">
        <v>0.625</v>
      </c>
      <c r="H1986" s="718">
        <v>45474</v>
      </c>
      <c r="I1986" s="719">
        <v>0.625</v>
      </c>
      <c r="J1986" s="739" t="s">
        <v>1267</v>
      </c>
      <c r="K1986" s="937">
        <v>27338</v>
      </c>
      <c r="L1986" s="928" t="s">
        <v>86</v>
      </c>
      <c r="M1986" s="718">
        <v>41971</v>
      </c>
      <c r="N1986" s="928" t="s">
        <v>87</v>
      </c>
      <c r="O1986" s="927">
        <v>34916</v>
      </c>
      <c r="P1986" s="888" t="s">
        <v>6862</v>
      </c>
      <c r="Q1986" s="884"/>
      <c r="R1986" s="1017"/>
      <c r="S1986" s="907"/>
      <c r="T1986" s="587" t="s">
        <v>6826</v>
      </c>
      <c r="U1986" s="551" t="s">
        <v>6767</v>
      </c>
      <c r="V1986" s="544"/>
      <c r="W1986" s="128"/>
      <c r="Y1986" s="1833"/>
    </row>
    <row r="1987" spans="1:25" ht="18.75" customHeight="1" x14ac:dyDescent="0.25">
      <c r="A1987" s="186">
        <v>3852</v>
      </c>
      <c r="B1987" s="18">
        <v>94902345</v>
      </c>
      <c r="C1987" s="18" t="s">
        <v>4331</v>
      </c>
      <c r="D1987" s="18" t="s">
        <v>193</v>
      </c>
      <c r="E1987" s="1156" t="s">
        <v>194</v>
      </c>
      <c r="F1987" s="718">
        <v>45278</v>
      </c>
      <c r="G1987" s="719">
        <v>0.48125000000000001</v>
      </c>
      <c r="H1987" s="718">
        <v>45284</v>
      </c>
      <c r="I1987" s="719">
        <v>0.48125000000000001</v>
      </c>
      <c r="J1987" s="739" t="s">
        <v>1059</v>
      </c>
      <c r="K1987" s="937">
        <v>27338</v>
      </c>
      <c r="L1987" s="928" t="s">
        <v>86</v>
      </c>
      <c r="M1987" s="718">
        <v>41971</v>
      </c>
      <c r="N1987" s="928" t="s">
        <v>87</v>
      </c>
      <c r="O1987" s="927">
        <v>34916</v>
      </c>
      <c r="P1987" s="888" t="s">
        <v>4965</v>
      </c>
      <c r="Q1987" s="884"/>
      <c r="R1987" s="1002"/>
      <c r="S1987" s="907"/>
      <c r="T1987" s="587" t="s">
        <v>4908</v>
      </c>
      <c r="U1987" s="545" t="s">
        <v>88</v>
      </c>
      <c r="V1987" s="544"/>
      <c r="Y1987" s="1833"/>
    </row>
    <row r="1988" spans="1:25" ht="18.75" customHeight="1" x14ac:dyDescent="0.25">
      <c r="A1988" s="186">
        <v>3432</v>
      </c>
      <c r="B1988" s="18">
        <v>94902345</v>
      </c>
      <c r="C1988" s="18" t="s">
        <v>4331</v>
      </c>
      <c r="D1988" s="18" t="s">
        <v>83</v>
      </c>
      <c r="E1988" s="1156" t="s">
        <v>84</v>
      </c>
      <c r="F1988" s="718">
        <v>45211</v>
      </c>
      <c r="G1988" s="719">
        <v>0.47916666666666669</v>
      </c>
      <c r="H1988" s="718">
        <v>45219</v>
      </c>
      <c r="I1988" s="719">
        <v>0.5</v>
      </c>
      <c r="J1988" s="773" t="s">
        <v>113</v>
      </c>
      <c r="K1988" s="937">
        <v>27338</v>
      </c>
      <c r="L1988" s="928" t="s">
        <v>86</v>
      </c>
      <c r="M1988" s="718">
        <v>41971</v>
      </c>
      <c r="N1988" s="928" t="s">
        <v>87</v>
      </c>
      <c r="O1988" s="927">
        <v>34916</v>
      </c>
      <c r="P1988" s="885"/>
      <c r="Q1988" s="1003"/>
      <c r="R1988" s="1023"/>
      <c r="S1988" s="1009"/>
      <c r="T1988" s="569"/>
      <c r="U1988" s="545" t="s">
        <v>88</v>
      </c>
      <c r="V1988" s="544"/>
      <c r="Y1988" s="1833"/>
    </row>
    <row r="1989" spans="1:25" ht="18.75" customHeight="1" x14ac:dyDescent="0.25">
      <c r="A1989" s="186">
        <v>3174</v>
      </c>
      <c r="B1989" s="18"/>
      <c r="C1989" s="18" t="s">
        <v>4331</v>
      </c>
      <c r="D1989" s="18" t="s">
        <v>83</v>
      </c>
      <c r="E1989" s="1156" t="s">
        <v>84</v>
      </c>
      <c r="F1989" s="718">
        <v>45169</v>
      </c>
      <c r="G1989" s="719">
        <v>0.51041666666666663</v>
      </c>
      <c r="H1989" s="718">
        <v>45176</v>
      </c>
      <c r="I1989" s="719">
        <v>0.79166666666666663</v>
      </c>
      <c r="J1989" s="773" t="s">
        <v>85</v>
      </c>
      <c r="K1989" s="937">
        <v>27338</v>
      </c>
      <c r="L1989" s="928" t="s">
        <v>86</v>
      </c>
      <c r="M1989" s="718">
        <v>41971</v>
      </c>
      <c r="N1989" s="928" t="s">
        <v>87</v>
      </c>
      <c r="O1989" s="927">
        <v>34916</v>
      </c>
      <c r="P1989" s="898"/>
      <c r="Q1989" s="1050"/>
      <c r="R1989" s="1051"/>
      <c r="S1989" s="1003"/>
      <c r="T1989" s="565"/>
      <c r="U1989" s="545" t="s">
        <v>88</v>
      </c>
      <c r="V1989" s="554"/>
      <c r="Y1989" s="1833"/>
    </row>
    <row r="1990" spans="1:25" ht="18.75" customHeight="1" x14ac:dyDescent="0.25">
      <c r="A1990" s="186">
        <v>3074</v>
      </c>
      <c r="B1990" s="18"/>
      <c r="C1990" s="18" t="s">
        <v>4331</v>
      </c>
      <c r="D1990" s="18" t="s">
        <v>83</v>
      </c>
      <c r="E1990" s="1156" t="s">
        <v>84</v>
      </c>
      <c r="F1990" s="718">
        <v>45133</v>
      </c>
      <c r="G1990" s="719">
        <v>0.77083333333333337</v>
      </c>
      <c r="H1990" s="718">
        <v>45146</v>
      </c>
      <c r="I1990" s="719">
        <v>0.51041666666666663</v>
      </c>
      <c r="J1990" s="773" t="s">
        <v>459</v>
      </c>
      <c r="K1990" s="937">
        <v>27338</v>
      </c>
      <c r="L1990" s="928" t="s">
        <v>86</v>
      </c>
      <c r="M1990" s="718">
        <v>41971</v>
      </c>
      <c r="N1990" s="928" t="s">
        <v>87</v>
      </c>
      <c r="O1990" s="927">
        <v>34916</v>
      </c>
      <c r="P1990" s="898"/>
      <c r="Q1990" s="1050"/>
      <c r="R1990" s="1051"/>
      <c r="S1990" s="1003"/>
      <c r="T1990" s="565"/>
      <c r="U1990" s="545" t="s">
        <v>88</v>
      </c>
      <c r="V1990" s="554"/>
      <c r="Y1990" s="1833"/>
    </row>
    <row r="1991" spans="1:25" ht="18.75" hidden="1" customHeight="1" x14ac:dyDescent="0.25">
      <c r="A1991" s="857">
        <v>431</v>
      </c>
      <c r="B1991" s="851"/>
      <c r="C1991" s="18" t="s">
        <v>4331</v>
      </c>
      <c r="D1991" s="857" t="s">
        <v>35</v>
      </c>
      <c r="E1991" s="1176" t="s">
        <v>119</v>
      </c>
      <c r="F1991" s="852">
        <v>44528</v>
      </c>
      <c r="G1991" s="853">
        <v>0.75</v>
      </c>
      <c r="H1991" s="852">
        <v>44533</v>
      </c>
      <c r="I1991" s="853">
        <v>0.75</v>
      </c>
      <c r="J1991" s="730"/>
      <c r="K1991" s="853"/>
      <c r="L1991" s="851"/>
      <c r="N1991" s="969"/>
      <c r="O1991" s="970"/>
      <c r="P1991" s="1119"/>
      <c r="Q1991" s="198"/>
      <c r="R1991" s="1144"/>
      <c r="S1991" s="198"/>
      <c r="T1991" s="691"/>
      <c r="V1991" s="691" t="s">
        <v>3512</v>
      </c>
      <c r="Y1991" s="1833"/>
    </row>
    <row r="1992" spans="1:25" ht="18.75" hidden="1" customHeight="1" x14ac:dyDescent="0.25">
      <c r="A1992" s="986">
        <v>428</v>
      </c>
      <c r="B1992" s="986"/>
      <c r="C1992" s="18" t="s">
        <v>4331</v>
      </c>
      <c r="D1992" s="986" t="s">
        <v>35</v>
      </c>
      <c r="E1992" s="1233" t="s">
        <v>119</v>
      </c>
      <c r="F1992" s="862">
        <v>44521</v>
      </c>
      <c r="G1992" s="1234">
        <v>0.75</v>
      </c>
      <c r="H1992" s="862">
        <v>44531</v>
      </c>
      <c r="I1992" s="1234">
        <v>0.75</v>
      </c>
      <c r="J1992" s="730"/>
      <c r="K1992" s="985"/>
      <c r="L1992" s="986"/>
      <c r="N1992" s="987"/>
      <c r="O1992" s="988"/>
      <c r="P1992" s="1119"/>
      <c r="Q1992" s="1149"/>
      <c r="R1992" s="1150"/>
      <c r="S1992" s="1149"/>
      <c r="T1992" s="693"/>
      <c r="V1992" s="693" t="s">
        <v>3512</v>
      </c>
      <c r="Y1992" s="1833"/>
    </row>
    <row r="1993" spans="1:25" ht="18.75" hidden="1" customHeight="1" x14ac:dyDescent="0.25">
      <c r="A1993" s="809">
        <v>373</v>
      </c>
      <c r="B1993" s="809"/>
      <c r="C1993" s="18" t="s">
        <v>4331</v>
      </c>
      <c r="D1993" s="809" t="s">
        <v>412</v>
      </c>
      <c r="E1993" s="1159" t="s">
        <v>60</v>
      </c>
      <c r="F1993" s="810">
        <v>44486</v>
      </c>
      <c r="G1993" s="811">
        <v>0.79166666666666663</v>
      </c>
      <c r="H1993" s="810">
        <v>44491</v>
      </c>
      <c r="I1993" s="811">
        <v>0.79166666666666663</v>
      </c>
      <c r="J1993" s="730"/>
      <c r="K1993" s="769"/>
      <c r="L1993" s="809"/>
      <c r="N1993" s="940"/>
      <c r="O1993" s="938"/>
      <c r="P1993" s="1119"/>
      <c r="Q1993" s="1120"/>
      <c r="R1993" s="1121"/>
      <c r="S1993" s="1120"/>
      <c r="T1993" s="670"/>
      <c r="V1993" s="670" t="s">
        <v>3549</v>
      </c>
      <c r="Y1993" s="1833"/>
    </row>
    <row r="1994" spans="1:25" ht="18.75" customHeight="1" x14ac:dyDescent="0.25">
      <c r="A1994" s="1">
        <v>3478</v>
      </c>
      <c r="B1994" s="1"/>
      <c r="C1994" s="20" t="s">
        <v>4390</v>
      </c>
      <c r="D1994" s="20" t="s">
        <v>29</v>
      </c>
      <c r="E1994" s="1156" t="s">
        <v>30</v>
      </c>
      <c r="F1994" s="21">
        <v>45216</v>
      </c>
      <c r="G1994" s="729">
        <v>0.30902777777777779</v>
      </c>
      <c r="H1994" s="21">
        <v>45230</v>
      </c>
      <c r="I1994" s="722">
        <v>0.54166666666666663</v>
      </c>
      <c r="J1994" s="730" t="s">
        <v>78</v>
      </c>
      <c r="K1994" s="19">
        <v>37240</v>
      </c>
      <c r="L1994" s="921"/>
      <c r="N1994" s="935" t="s">
        <v>3148</v>
      </c>
      <c r="O1994" s="209">
        <v>44735</v>
      </c>
      <c r="P1994" s="1019">
        <v>1100</v>
      </c>
      <c r="Q1994" s="1029" t="s">
        <v>4598</v>
      </c>
      <c r="R1994" s="1020"/>
      <c r="S1994" s="1039"/>
      <c r="T1994" s="555"/>
      <c r="Y1994" s="1833"/>
    </row>
    <row r="1995" spans="1:25" ht="19.5" customHeight="1" thickBot="1" x14ac:dyDescent="0.3">
      <c r="A1995" s="186">
        <v>1167</v>
      </c>
      <c r="B1995" s="18"/>
      <c r="C1995" s="18" t="s">
        <v>3146</v>
      </c>
      <c r="D1995" s="18" t="s">
        <v>59</v>
      </c>
      <c r="E1995" s="1156" t="s">
        <v>131</v>
      </c>
      <c r="F1995" s="718">
        <v>44753</v>
      </c>
      <c r="G1995" s="719">
        <v>0.77777777777777779</v>
      </c>
      <c r="H1995" s="718">
        <v>44763</v>
      </c>
      <c r="I1995" s="719">
        <v>0.58333333333333337</v>
      </c>
      <c r="J1995" s="737" t="s">
        <v>2058</v>
      </c>
      <c r="K1995" s="720"/>
      <c r="L1995" s="18" t="s">
        <v>3147</v>
      </c>
      <c r="M1995" s="718">
        <v>43201</v>
      </c>
      <c r="N1995" s="928" t="s">
        <v>3148</v>
      </c>
      <c r="O1995" s="927">
        <v>44735</v>
      </c>
      <c r="P1995" s="898"/>
      <c r="Q1995" s="1003"/>
      <c r="R1995" s="1004"/>
      <c r="S1995" s="1003"/>
      <c r="T1995" s="565"/>
      <c r="U1995" s="156"/>
      <c r="V1995" s="554"/>
      <c r="Y1995" s="1834"/>
    </row>
    <row r="1996" spans="1:25" ht="18.75" customHeight="1" x14ac:dyDescent="0.25">
      <c r="A1996" s="186">
        <v>2650</v>
      </c>
      <c r="B1996" s="186">
        <v>23175538</v>
      </c>
      <c r="C1996" s="186" t="s">
        <v>826</v>
      </c>
      <c r="D1996" s="186" t="s">
        <v>29</v>
      </c>
      <c r="E1996" s="1156" t="s">
        <v>205</v>
      </c>
      <c r="F1996" s="718">
        <v>45090</v>
      </c>
      <c r="G1996" s="719">
        <v>0.66666666666666663</v>
      </c>
      <c r="H1996" s="710">
        <v>45110</v>
      </c>
      <c r="I1996" s="711">
        <v>0.72916666666666663</v>
      </c>
      <c r="J1996" s="728" t="s">
        <v>827</v>
      </c>
      <c r="K1996" s="710">
        <v>29442</v>
      </c>
      <c r="L1996" s="929" t="s">
        <v>828</v>
      </c>
      <c r="M1996" s="21">
        <v>43340</v>
      </c>
      <c r="N1996" s="926" t="s">
        <v>829</v>
      </c>
      <c r="O1996" s="927">
        <v>36656</v>
      </c>
      <c r="P1996" s="892" t="s">
        <v>831</v>
      </c>
      <c r="Q1996" s="903" t="s">
        <v>830</v>
      </c>
      <c r="R1996" s="1017"/>
      <c r="U1996" s="545" t="s">
        <v>832</v>
      </c>
      <c r="V1996" s="544"/>
      <c r="Y1996" s="1832">
        <v>351</v>
      </c>
    </row>
    <row r="1997" spans="1:25" ht="18.75" customHeight="1" x14ac:dyDescent="0.25">
      <c r="A1997" s="186">
        <v>2678</v>
      </c>
      <c r="B1997" s="186">
        <v>23175538</v>
      </c>
      <c r="C1997" s="186" t="s">
        <v>826</v>
      </c>
      <c r="D1997" s="186" t="s">
        <v>22</v>
      </c>
      <c r="E1997" s="1156" t="s">
        <v>364</v>
      </c>
      <c r="F1997" s="718">
        <v>45087</v>
      </c>
      <c r="G1997" s="719">
        <v>0.72916666666666663</v>
      </c>
      <c r="H1997" s="710">
        <v>45090</v>
      </c>
      <c r="I1997" s="711">
        <v>0.66666666666666663</v>
      </c>
      <c r="J1997" s="728" t="s">
        <v>1017</v>
      </c>
      <c r="K1997" s="710">
        <v>29442</v>
      </c>
      <c r="L1997" s="929" t="s">
        <v>828</v>
      </c>
      <c r="M1997" s="21">
        <v>43340</v>
      </c>
      <c r="N1997" s="926" t="s">
        <v>829</v>
      </c>
      <c r="O1997" s="927">
        <v>36656</v>
      </c>
      <c r="P1997" s="892" t="s">
        <v>505</v>
      </c>
      <c r="R1997" s="1017"/>
      <c r="U1997" s="545" t="s">
        <v>832</v>
      </c>
      <c r="V1997" s="544" t="s">
        <v>1018</v>
      </c>
      <c r="Y1997" s="1833"/>
    </row>
    <row r="1998" spans="1:25" ht="31.5" customHeight="1" x14ac:dyDescent="0.25">
      <c r="A1998" s="186">
        <v>1683</v>
      </c>
      <c r="B1998" s="186">
        <v>23175538</v>
      </c>
      <c r="C1998" s="186" t="s">
        <v>826</v>
      </c>
      <c r="D1998" s="186" t="s">
        <v>22</v>
      </c>
      <c r="E1998" s="1156" t="s">
        <v>161</v>
      </c>
      <c r="F1998" s="718">
        <v>44920</v>
      </c>
      <c r="G1998" s="719">
        <v>0.63541666666666663</v>
      </c>
      <c r="H1998" s="710">
        <v>44933</v>
      </c>
      <c r="I1998" s="711">
        <v>0.42708333333333331</v>
      </c>
      <c r="J1998" s="728">
        <v>13</v>
      </c>
      <c r="K1998" s="710">
        <v>29442</v>
      </c>
      <c r="L1998" s="929" t="s">
        <v>828</v>
      </c>
      <c r="M1998" s="21">
        <v>43340</v>
      </c>
      <c r="N1998" s="926" t="s">
        <v>829</v>
      </c>
      <c r="O1998" s="927">
        <v>36656</v>
      </c>
      <c r="P1998" s="892" t="s">
        <v>2318</v>
      </c>
      <c r="U1998" s="545" t="s">
        <v>832</v>
      </c>
      <c r="V1998" s="544" t="s">
        <v>2317</v>
      </c>
      <c r="Y1998" s="1833"/>
    </row>
    <row r="1999" spans="1:25" ht="18.75" customHeight="1" x14ac:dyDescent="0.25">
      <c r="A1999" s="186">
        <v>1575</v>
      </c>
      <c r="B1999" s="186">
        <v>23175538</v>
      </c>
      <c r="C1999" s="186" t="s">
        <v>826</v>
      </c>
      <c r="D1999" s="186" t="s">
        <v>22</v>
      </c>
      <c r="E1999" s="1156" t="s">
        <v>161</v>
      </c>
      <c r="F1999" s="718">
        <v>44900</v>
      </c>
      <c r="G1999" s="719">
        <v>0.63541666666666663</v>
      </c>
      <c r="H1999" s="710">
        <v>44920</v>
      </c>
      <c r="I1999" s="711">
        <v>0.63541666666666663</v>
      </c>
      <c r="J1999" s="728">
        <v>20</v>
      </c>
      <c r="K1999" s="710">
        <v>29442</v>
      </c>
      <c r="L1999" s="929" t="s">
        <v>828</v>
      </c>
      <c r="M1999" s="21">
        <v>43340</v>
      </c>
      <c r="N1999" s="926" t="s">
        <v>829</v>
      </c>
      <c r="O1999" s="927">
        <v>36656</v>
      </c>
      <c r="P1999" s="892" t="s">
        <v>2399</v>
      </c>
      <c r="U1999" s="545" t="s">
        <v>832</v>
      </c>
      <c r="V1999" s="544" t="s">
        <v>2322</v>
      </c>
      <c r="Y1999" s="1833"/>
    </row>
    <row r="2000" spans="1:25" ht="90" customHeight="1" x14ac:dyDescent="0.25">
      <c r="A2000" s="186">
        <v>2834</v>
      </c>
      <c r="B2000" s="186"/>
      <c r="C2000" s="186" t="s">
        <v>899</v>
      </c>
      <c r="D2000" s="186" t="s">
        <v>35</v>
      </c>
      <c r="E2000" s="1156" t="s">
        <v>570</v>
      </c>
      <c r="F2000" s="710">
        <v>45098</v>
      </c>
      <c r="G2000" s="711">
        <v>0.95833333333333337</v>
      </c>
      <c r="H2000" s="710">
        <v>45102</v>
      </c>
      <c r="I2000" s="711">
        <v>0.41666666666666669</v>
      </c>
      <c r="J2000" s="728" t="s">
        <v>449</v>
      </c>
      <c r="K2000" s="710">
        <v>27407</v>
      </c>
      <c r="L2000" s="929" t="s">
        <v>900</v>
      </c>
      <c r="M2000" s="21">
        <v>44797</v>
      </c>
      <c r="N2000" s="934" t="s">
        <v>901</v>
      </c>
      <c r="O2000" s="920">
        <v>43386</v>
      </c>
      <c r="P2000" s="888">
        <v>270</v>
      </c>
      <c r="Q2000" s="884"/>
      <c r="R2000" s="1002"/>
      <c r="S2000" s="196">
        <v>89891</v>
      </c>
      <c r="T2000" s="533" t="s">
        <v>902</v>
      </c>
      <c r="U2000" s="551" t="s">
        <v>903</v>
      </c>
      <c r="V2000" s="544"/>
      <c r="W2000" s="128"/>
      <c r="Y2000" s="1833"/>
    </row>
    <row r="2001" spans="1:25" ht="18.75" customHeight="1" x14ac:dyDescent="0.25">
      <c r="A2001" s="186">
        <v>4498</v>
      </c>
      <c r="B2001" s="186"/>
      <c r="C2001" s="186" t="s">
        <v>2032</v>
      </c>
      <c r="D2001" s="186" t="s">
        <v>35</v>
      </c>
      <c r="E2001" s="1156" t="s">
        <v>126</v>
      </c>
      <c r="F2001" s="710">
        <v>45392</v>
      </c>
      <c r="G2001" s="711">
        <v>0.66666666666666663</v>
      </c>
      <c r="H2001" s="710">
        <v>45398</v>
      </c>
      <c r="I2001" s="711">
        <v>0.6875</v>
      </c>
      <c r="J2001" s="761" t="s">
        <v>864</v>
      </c>
      <c r="K2001" s="725">
        <v>25271</v>
      </c>
      <c r="L2001" s="929" t="s">
        <v>2033</v>
      </c>
      <c r="M2001" s="19">
        <v>44883</v>
      </c>
      <c r="N2001" s="931" t="s">
        <v>2034</v>
      </c>
      <c r="O2001" s="932">
        <v>37601</v>
      </c>
      <c r="P2001" s="904"/>
      <c r="Q2001" s="1003"/>
      <c r="R2001" s="1023"/>
      <c r="S2001" s="1009"/>
      <c r="T2001" s="568"/>
      <c r="U2001" s="551" t="s">
        <v>5992</v>
      </c>
      <c r="V2001" s="544"/>
      <c r="W2001" s="128"/>
      <c r="Y2001" s="1833"/>
    </row>
    <row r="2002" spans="1:25" ht="18.75" customHeight="1" x14ac:dyDescent="0.25">
      <c r="A2002" s="4">
        <v>1918</v>
      </c>
      <c r="B2002" s="4"/>
      <c r="C2002" s="4" t="s">
        <v>2032</v>
      </c>
      <c r="D2002" s="4" t="s">
        <v>412</v>
      </c>
      <c r="E2002" s="1156" t="s">
        <v>342</v>
      </c>
      <c r="F2002" s="725">
        <v>44978</v>
      </c>
      <c r="G2002" s="720">
        <v>0.45833333333333331</v>
      </c>
      <c r="H2002" s="710">
        <v>44979</v>
      </c>
      <c r="I2002" s="720">
        <v>0.45833333333333331</v>
      </c>
      <c r="J2002" s="728" t="s">
        <v>1899</v>
      </c>
      <c r="K2002" s="725">
        <v>25271</v>
      </c>
      <c r="L2002" s="929" t="s">
        <v>2033</v>
      </c>
      <c r="M2002" s="19">
        <v>44883</v>
      </c>
      <c r="N2002" s="931" t="s">
        <v>2034</v>
      </c>
      <c r="O2002" s="932">
        <v>37601</v>
      </c>
      <c r="P2002" s="892">
        <v>90</v>
      </c>
      <c r="S2002" s="194">
        <v>39664</v>
      </c>
      <c r="Y2002" s="1833"/>
    </row>
    <row r="2003" spans="1:25" ht="30" customHeight="1" x14ac:dyDescent="0.25">
      <c r="A2003" s="1267">
        <v>5572</v>
      </c>
      <c r="B2003" s="18"/>
      <c r="C2003" s="18" t="s">
        <v>307</v>
      </c>
      <c r="D2003" s="18" t="s">
        <v>137</v>
      </c>
      <c r="E2003" s="1156" t="s">
        <v>6936</v>
      </c>
      <c r="F2003" s="718">
        <v>45592</v>
      </c>
      <c r="G2003" s="719">
        <v>0.48055555555555557</v>
      </c>
      <c r="H2003" s="718">
        <v>45595</v>
      </c>
      <c r="I2003" s="719">
        <v>0.75347222222222221</v>
      </c>
      <c r="J2003" s="739" t="s">
        <v>449</v>
      </c>
      <c r="K2003" s="937">
        <v>24167</v>
      </c>
      <c r="L2003" s="928" t="s">
        <v>308</v>
      </c>
      <c r="M2003" s="718">
        <v>42231</v>
      </c>
      <c r="N2003" s="928" t="s">
        <v>309</v>
      </c>
      <c r="O2003" s="927">
        <v>40639</v>
      </c>
      <c r="P2003" s="892" t="s">
        <v>5051</v>
      </c>
      <c r="Q2003" s="906"/>
      <c r="R2003" s="1032"/>
      <c r="S2003" s="884"/>
      <c r="T2003" s="527"/>
      <c r="U2003" s="545" t="s">
        <v>311</v>
      </c>
      <c r="V2003" s="554"/>
      <c r="Y2003" s="1833"/>
    </row>
    <row r="2004" spans="1:25" ht="18.75" customHeight="1" x14ac:dyDescent="0.25">
      <c r="A2004" s="186">
        <v>3080</v>
      </c>
      <c r="B2004" s="18"/>
      <c r="C2004" s="18" t="s">
        <v>307</v>
      </c>
      <c r="D2004" s="18" t="s">
        <v>137</v>
      </c>
      <c r="E2004" s="1156" t="s">
        <v>138</v>
      </c>
      <c r="F2004" s="718">
        <v>45148</v>
      </c>
      <c r="G2004" s="719">
        <v>0.50694444444444442</v>
      </c>
      <c r="H2004" s="718">
        <v>45158</v>
      </c>
      <c r="I2004" s="719">
        <v>0.50694444444444442</v>
      </c>
      <c r="J2004" s="739" t="s">
        <v>200</v>
      </c>
      <c r="K2004" s="937">
        <v>24167</v>
      </c>
      <c r="L2004" s="928" t="s">
        <v>308</v>
      </c>
      <c r="M2004" s="718"/>
      <c r="N2004" s="928" t="s">
        <v>309</v>
      </c>
      <c r="O2004" s="927">
        <v>40639</v>
      </c>
      <c r="P2004" s="892" t="s">
        <v>310</v>
      </c>
      <c r="Q2004" s="906"/>
      <c r="R2004" s="1052"/>
      <c r="S2004" s="884"/>
      <c r="T2004" s="527"/>
      <c r="U2004" s="545" t="s">
        <v>311</v>
      </c>
      <c r="V2004" s="554"/>
      <c r="Y2004" s="1833"/>
    </row>
    <row r="2005" spans="1:25" ht="18.75" customHeight="1" x14ac:dyDescent="0.25">
      <c r="A2005" s="186">
        <v>3064</v>
      </c>
      <c r="B2005" s="18"/>
      <c r="C2005" s="18" t="s">
        <v>307</v>
      </c>
      <c r="D2005" s="18" t="s">
        <v>35</v>
      </c>
      <c r="E2005" s="1156" t="s">
        <v>178</v>
      </c>
      <c r="F2005" s="718">
        <v>45131</v>
      </c>
      <c r="G2005" s="719">
        <v>0.83333333333333337</v>
      </c>
      <c r="H2005" s="718">
        <v>45143</v>
      </c>
      <c r="I2005" s="719">
        <v>0.83333333333333337</v>
      </c>
      <c r="J2005" s="739" t="s">
        <v>61</v>
      </c>
      <c r="K2005" s="937">
        <v>24167</v>
      </c>
      <c r="L2005" s="928" t="s">
        <v>308</v>
      </c>
      <c r="M2005" s="718"/>
      <c r="N2005" s="928" t="s">
        <v>309</v>
      </c>
      <c r="O2005" s="927">
        <v>40639</v>
      </c>
      <c r="P2005" s="892" t="s">
        <v>474</v>
      </c>
      <c r="Q2005" s="906"/>
      <c r="R2005" s="1052"/>
      <c r="S2005" s="884"/>
      <c r="T2005" s="527" t="s">
        <v>473</v>
      </c>
      <c r="U2005" s="545" t="s">
        <v>311</v>
      </c>
      <c r="V2005" s="554"/>
      <c r="Y2005" s="1833"/>
    </row>
    <row r="2006" spans="1:25" ht="18.75" customHeight="1" x14ac:dyDescent="0.25">
      <c r="A2006" s="186">
        <v>19198</v>
      </c>
      <c r="B2006" s="18"/>
      <c r="C2006" s="18" t="s">
        <v>3000</v>
      </c>
      <c r="D2006" s="18" t="s">
        <v>2977</v>
      </c>
      <c r="E2006" s="1156" t="s">
        <v>2957</v>
      </c>
      <c r="F2006" s="718">
        <v>44788</v>
      </c>
      <c r="G2006" s="719">
        <v>0.81388888888888899</v>
      </c>
      <c r="H2006" s="718">
        <v>44792</v>
      </c>
      <c r="I2006" s="719">
        <v>0.83333333333333337</v>
      </c>
      <c r="J2006" s="737" t="s">
        <v>2186</v>
      </c>
      <c r="K2006" s="720"/>
      <c r="L2006" s="18">
        <v>276234</v>
      </c>
      <c r="M2006" s="718">
        <v>42231</v>
      </c>
      <c r="N2006" s="928" t="s">
        <v>309</v>
      </c>
      <c r="O2006" s="927">
        <v>40639</v>
      </c>
      <c r="P2006" s="892">
        <v>560</v>
      </c>
      <c r="Q2006" s="884"/>
      <c r="R2006" s="1008">
        <v>560</v>
      </c>
      <c r="S2006" s="884"/>
      <c r="T2006" s="527" t="s">
        <v>3001</v>
      </c>
      <c r="V2006" s="554"/>
      <c r="Y2006" s="1833"/>
    </row>
    <row r="2007" spans="1:25" ht="47.25" hidden="1" customHeight="1" x14ac:dyDescent="0.25">
      <c r="A2007" s="186">
        <v>3945</v>
      </c>
      <c r="B2007" s="186"/>
      <c r="C2007" s="186" t="s">
        <v>5027</v>
      </c>
      <c r="D2007" s="4" t="s">
        <v>412</v>
      </c>
      <c r="E2007" s="1156" t="s">
        <v>342</v>
      </c>
      <c r="F2007" s="725">
        <v>45290</v>
      </c>
      <c r="G2007" s="720">
        <v>0.58333333333333337</v>
      </c>
      <c r="H2007" s="725">
        <v>45296</v>
      </c>
      <c r="I2007" s="720">
        <v>0.8125</v>
      </c>
      <c r="J2007" s="728" t="s">
        <v>734</v>
      </c>
      <c r="K2007" s="710">
        <v>18640</v>
      </c>
      <c r="L2007" s="929" t="s">
        <v>5028</v>
      </c>
      <c r="M2007" s="21">
        <v>40442</v>
      </c>
      <c r="N2007" s="926"/>
      <c r="O2007" s="927"/>
      <c r="P2007" s="892" t="s">
        <v>5047</v>
      </c>
      <c r="Q2007" s="1030" t="s">
        <v>5084</v>
      </c>
      <c r="R2007" s="1017"/>
      <c r="S2007" s="196"/>
      <c r="T2007" s="533"/>
      <c r="U2007" s="545" t="s">
        <v>5032</v>
      </c>
      <c r="V2007" s="544" t="s">
        <v>5033</v>
      </c>
      <c r="Y2007" s="1833"/>
    </row>
    <row r="2008" spans="1:25" ht="18.75" customHeight="1" x14ac:dyDescent="0.25">
      <c r="A2008" s="4">
        <v>2040</v>
      </c>
      <c r="B2008" s="4"/>
      <c r="C2008" s="4" t="s">
        <v>1926</v>
      </c>
      <c r="D2008" s="4" t="s">
        <v>94</v>
      </c>
      <c r="E2008" s="1156" t="s">
        <v>131</v>
      </c>
      <c r="F2008" s="710">
        <v>44985</v>
      </c>
      <c r="G2008" s="711">
        <v>0.83819444444444446</v>
      </c>
      <c r="H2008" s="710">
        <v>44988</v>
      </c>
      <c r="I2008" s="711">
        <v>0.87847222222222221</v>
      </c>
      <c r="J2008" s="713" t="s">
        <v>1927</v>
      </c>
      <c r="K2008" s="725">
        <v>29715</v>
      </c>
      <c r="L2008" s="929" t="s">
        <v>1928</v>
      </c>
      <c r="N2008" s="929" t="s">
        <v>1929</v>
      </c>
      <c r="O2008" s="932">
        <v>37890</v>
      </c>
      <c r="P2008" s="898"/>
      <c r="Q2008" s="1003"/>
      <c r="R2008" s="1004"/>
      <c r="S2008" s="1003"/>
      <c r="T2008" s="565"/>
      <c r="W2008" s="599"/>
      <c r="Y2008" s="1833"/>
    </row>
    <row r="2009" spans="1:25" ht="18.75" customHeight="1" x14ac:dyDescent="0.25">
      <c r="A2009" s="4">
        <v>1921</v>
      </c>
      <c r="B2009" s="4"/>
      <c r="C2009" s="4" t="s">
        <v>1926</v>
      </c>
      <c r="D2009" s="4" t="s">
        <v>94</v>
      </c>
      <c r="E2009" s="1156" t="s">
        <v>131</v>
      </c>
      <c r="F2009" s="725">
        <v>44978</v>
      </c>
      <c r="G2009" s="720">
        <v>0.83819444444444446</v>
      </c>
      <c r="H2009" s="725">
        <v>44985</v>
      </c>
      <c r="I2009" s="720">
        <v>0.83819444444444446</v>
      </c>
      <c r="J2009" s="728" t="s">
        <v>1854</v>
      </c>
      <c r="K2009" s="725">
        <v>29715</v>
      </c>
      <c r="L2009" s="929">
        <v>6837867</v>
      </c>
      <c r="N2009" s="929" t="s">
        <v>1929</v>
      </c>
      <c r="O2009" s="932">
        <v>37890</v>
      </c>
      <c r="P2009" s="898"/>
      <c r="Q2009" s="1003"/>
      <c r="R2009" s="1004"/>
      <c r="S2009" s="1003"/>
      <c r="T2009" s="565"/>
      <c r="W2009" s="599"/>
      <c r="Y2009" s="1833"/>
    </row>
    <row r="2010" spans="1:25" ht="18.75" customHeight="1" x14ac:dyDescent="0.25">
      <c r="A2010" s="707">
        <v>5627</v>
      </c>
      <c r="B2010" s="707"/>
      <c r="C2010" s="707" t="s">
        <v>7626</v>
      </c>
      <c r="D2010" s="707" t="s">
        <v>35</v>
      </c>
      <c r="E2010" s="1156" t="s">
        <v>261</v>
      </c>
      <c r="F2010" s="708">
        <v>45600</v>
      </c>
      <c r="G2010" s="709">
        <v>0.77083333333333337</v>
      </c>
      <c r="H2010" s="708">
        <v>45601</v>
      </c>
      <c r="I2010" s="709">
        <v>0.77083333333333337</v>
      </c>
      <c r="J2010" s="713" t="s">
        <v>797</v>
      </c>
      <c r="K2010" s="725">
        <v>26982</v>
      </c>
      <c r="L2010" s="929" t="s">
        <v>7627</v>
      </c>
      <c r="N2010" s="929" t="s">
        <v>7628</v>
      </c>
      <c r="O2010" s="932">
        <v>39342</v>
      </c>
      <c r="P2010" s="1026"/>
      <c r="Q2010" s="1003"/>
      <c r="R2010" s="1023"/>
      <c r="S2010" s="586"/>
      <c r="T2010" s="586"/>
      <c r="V2010" s="544"/>
      <c r="Y2010" s="1833"/>
    </row>
    <row r="2011" spans="1:25" ht="18.75" customHeight="1" x14ac:dyDescent="0.25">
      <c r="A2011" s="186">
        <v>3418</v>
      </c>
      <c r="B2011" s="186">
        <v>52171701</v>
      </c>
      <c r="C2011" s="186" t="s">
        <v>4323</v>
      </c>
      <c r="D2011" s="186" t="s">
        <v>412</v>
      </c>
      <c r="E2011" s="1156" t="s">
        <v>243</v>
      </c>
      <c r="F2011" s="710">
        <v>45209</v>
      </c>
      <c r="G2011" s="711">
        <v>0.95833333333333337</v>
      </c>
      <c r="H2011" s="710">
        <v>45216</v>
      </c>
      <c r="I2011" s="711">
        <v>0.41666666666666669</v>
      </c>
      <c r="J2011" s="728" t="s">
        <v>85</v>
      </c>
      <c r="K2011" s="710">
        <v>26234</v>
      </c>
      <c r="L2011" s="734" t="s">
        <v>4324</v>
      </c>
      <c r="M2011" s="21">
        <v>39311</v>
      </c>
      <c r="N2011" s="734" t="s">
        <v>4325</v>
      </c>
      <c r="O2011" s="920">
        <v>34520</v>
      </c>
      <c r="P2011" s="892">
        <f>70*7</f>
        <v>490</v>
      </c>
      <c r="Q2011" s="196"/>
      <c r="R2011" s="1017"/>
      <c r="S2011" s="196"/>
      <c r="T2011" s="579"/>
      <c r="U2011" s="545" t="s">
        <v>4326</v>
      </c>
      <c r="V2011" s="544"/>
      <c r="Y2011" s="1833"/>
    </row>
    <row r="2012" spans="1:25" ht="30" hidden="1" customHeight="1" x14ac:dyDescent="0.25">
      <c r="A2012" s="809">
        <v>11</v>
      </c>
      <c r="B2012" s="809"/>
      <c r="C2012" s="809" t="s">
        <v>3761</v>
      </c>
      <c r="D2012" s="809" t="s">
        <v>22</v>
      </c>
      <c r="E2012" s="1159" t="s">
        <v>23</v>
      </c>
      <c r="F2012" s="810">
        <v>44384</v>
      </c>
      <c r="G2012" s="811">
        <v>0.75</v>
      </c>
      <c r="H2012" s="810">
        <v>44406</v>
      </c>
      <c r="I2012" s="811">
        <v>0.75</v>
      </c>
      <c r="J2012" s="876">
        <v>22</v>
      </c>
      <c r="K2012" s="769"/>
      <c r="L2012" s="809"/>
      <c r="N2012" s="940"/>
      <c r="O2012" s="938"/>
      <c r="Q2012" s="1120"/>
      <c r="R2012" s="1121"/>
      <c r="S2012" s="1120"/>
      <c r="T2012" s="670"/>
      <c r="V2012" s="670" t="s">
        <v>3549</v>
      </c>
      <c r="Y2012" s="1833"/>
    </row>
    <row r="2013" spans="1:25" ht="18.75" hidden="1" customHeight="1" x14ac:dyDescent="0.25">
      <c r="A2013" s="809">
        <v>424</v>
      </c>
      <c r="B2013" s="809"/>
      <c r="C2013" s="809" t="s">
        <v>3669</v>
      </c>
      <c r="D2013" s="809" t="s">
        <v>412</v>
      </c>
      <c r="E2013" s="1159" t="s">
        <v>335</v>
      </c>
      <c r="F2013" s="810">
        <v>44516</v>
      </c>
      <c r="G2013" s="811">
        <v>0.5</v>
      </c>
      <c r="H2013" s="810">
        <v>44521</v>
      </c>
      <c r="I2013" s="811">
        <v>0.5</v>
      </c>
      <c r="J2013" s="730"/>
      <c r="K2013" s="769"/>
      <c r="L2013" s="809"/>
      <c r="N2013" s="940"/>
      <c r="O2013" s="938"/>
      <c r="Q2013" s="1120"/>
      <c r="R2013" s="1121"/>
      <c r="S2013" s="1120"/>
      <c r="T2013" s="670"/>
      <c r="V2013" s="670" t="s">
        <v>3492</v>
      </c>
      <c r="Y2013" s="1833"/>
    </row>
    <row r="2014" spans="1:25" ht="47.25" customHeight="1" x14ac:dyDescent="0.25">
      <c r="A2014" s="20">
        <v>4037</v>
      </c>
      <c r="B2014" s="3"/>
      <c r="C2014" s="3" t="s">
        <v>5210</v>
      </c>
      <c r="D2014" s="3" t="s">
        <v>35</v>
      </c>
      <c r="E2014" s="1159" t="s">
        <v>570</v>
      </c>
      <c r="F2014" s="714">
        <v>45309</v>
      </c>
      <c r="G2014" s="715">
        <v>0.46875</v>
      </c>
      <c r="H2014" s="714">
        <v>45325</v>
      </c>
      <c r="I2014" s="715">
        <v>0.46875</v>
      </c>
      <c r="J2014" s="755" t="s">
        <v>5295</v>
      </c>
      <c r="K2014" s="19">
        <v>34358</v>
      </c>
      <c r="L2014" s="921" t="s">
        <v>5211</v>
      </c>
      <c r="M2014" s="19">
        <v>44441</v>
      </c>
      <c r="N2014" s="922" t="s">
        <v>5212</v>
      </c>
      <c r="O2014" s="209">
        <v>44902</v>
      </c>
      <c r="P2014" s="889" t="s">
        <v>5296</v>
      </c>
      <c r="Q2014" s="907"/>
      <c r="R2014" s="1011"/>
      <c r="S2014" s="884"/>
      <c r="T2014" s="527" t="s">
        <v>4498</v>
      </c>
      <c r="U2014" s="564" t="s">
        <v>5213</v>
      </c>
      <c r="V2014" s="527"/>
      <c r="Y2014" s="1833"/>
    </row>
    <row r="2015" spans="1:25" ht="18.75" customHeight="1" x14ac:dyDescent="0.25">
      <c r="A2015" s="18">
        <v>1056</v>
      </c>
      <c r="B2015" s="4"/>
      <c r="C2015" s="4" t="s">
        <v>3385</v>
      </c>
      <c r="D2015" s="4" t="s">
        <v>35</v>
      </c>
      <c r="E2015" s="1156" t="s">
        <v>119</v>
      </c>
      <c r="F2015" s="725">
        <v>44719</v>
      </c>
      <c r="G2015" s="744">
        <v>0.47222222222222227</v>
      </c>
      <c r="H2015" s="725">
        <v>44721</v>
      </c>
      <c r="I2015" s="744">
        <v>0.64583333333333337</v>
      </c>
      <c r="J2015" s="728" t="s">
        <v>1825</v>
      </c>
      <c r="K2015" s="744"/>
      <c r="L2015" s="4">
        <v>6852584</v>
      </c>
      <c r="M2015" s="19">
        <v>37223</v>
      </c>
      <c r="N2015" s="934" t="s">
        <v>2039</v>
      </c>
      <c r="O2015" s="920">
        <v>40647</v>
      </c>
      <c r="P2015" s="1019">
        <v>140</v>
      </c>
      <c r="Q2015" s="908"/>
      <c r="R2015" s="1073">
        <f>70*2</f>
        <v>140</v>
      </c>
      <c r="S2015" s="908"/>
      <c r="T2015" s="550" t="s">
        <v>3386</v>
      </c>
      <c r="V2015" s="550" t="s">
        <v>788</v>
      </c>
      <c r="Y2015" s="1833"/>
    </row>
    <row r="2016" spans="1:25" ht="18.75" customHeight="1" x14ac:dyDescent="0.25">
      <c r="A2016" s="1267">
        <v>5575</v>
      </c>
      <c r="B2016" s="186">
        <v>55666689</v>
      </c>
      <c r="C2016" s="20" t="s">
        <v>7570</v>
      </c>
      <c r="D2016" s="186" t="s">
        <v>35</v>
      </c>
      <c r="E2016" s="1156" t="s">
        <v>4352</v>
      </c>
      <c r="F2016" s="710">
        <v>45593</v>
      </c>
      <c r="G2016" s="711">
        <v>0.52083333333333337</v>
      </c>
      <c r="H2016" s="710">
        <v>45603</v>
      </c>
      <c r="I2016" s="711">
        <v>0.75</v>
      </c>
      <c r="J2016" s="728" t="s">
        <v>200</v>
      </c>
      <c r="K2016" s="710">
        <v>35087</v>
      </c>
      <c r="L2016" s="734" t="s">
        <v>1395</v>
      </c>
      <c r="M2016" s="21">
        <v>43607</v>
      </c>
      <c r="N2016" s="734" t="s">
        <v>1396</v>
      </c>
      <c r="O2016" s="920">
        <v>42034</v>
      </c>
      <c r="P2016" s="892" t="s">
        <v>5421</v>
      </c>
      <c r="Q2016" s="884"/>
      <c r="R2016" s="1008"/>
      <c r="S2016" s="884"/>
      <c r="T2016" s="527"/>
      <c r="V2016" s="550"/>
      <c r="Y2016" s="1833"/>
    </row>
    <row r="2017" spans="1:25" ht="18.75" customHeight="1" x14ac:dyDescent="0.25">
      <c r="A2017" s="186">
        <v>5607</v>
      </c>
      <c r="B2017" s="186">
        <v>55666689</v>
      </c>
      <c r="C2017" s="20" t="s">
        <v>7570</v>
      </c>
      <c r="D2017" s="186" t="s">
        <v>137</v>
      </c>
      <c r="E2017" s="1156" t="s">
        <v>5458</v>
      </c>
      <c r="F2017" s="710">
        <v>45594</v>
      </c>
      <c r="G2017" s="711">
        <v>0.74652777777777779</v>
      </c>
      <c r="H2017" s="710">
        <v>45598</v>
      </c>
      <c r="I2017" s="711">
        <v>0.74652777777777779</v>
      </c>
      <c r="J2017" s="728" t="s">
        <v>162</v>
      </c>
      <c r="K2017" s="710">
        <v>35087</v>
      </c>
      <c r="L2017" s="734" t="s">
        <v>1395</v>
      </c>
      <c r="M2017" s="21">
        <v>43607</v>
      </c>
      <c r="N2017" s="734" t="s">
        <v>1396</v>
      </c>
      <c r="O2017" s="920">
        <v>42034</v>
      </c>
      <c r="P2017" s="892" t="s">
        <v>4813</v>
      </c>
      <c r="Q2017" s="884"/>
      <c r="R2017" s="1008"/>
      <c r="S2017" s="884"/>
      <c r="T2017" s="527"/>
      <c r="V2017" s="550"/>
      <c r="Y2017" s="1833"/>
    </row>
    <row r="2018" spans="1:25" ht="45" customHeight="1" x14ac:dyDescent="0.25">
      <c r="A2018" s="4">
        <v>6353</v>
      </c>
      <c r="B2018" s="4">
        <v>98180080</v>
      </c>
      <c r="C2018" s="4" t="s">
        <v>8341</v>
      </c>
      <c r="D2018" s="4" t="s">
        <v>22</v>
      </c>
      <c r="E2018" s="1156" t="s">
        <v>364</v>
      </c>
      <c r="F2018" s="725">
        <v>45646</v>
      </c>
      <c r="G2018" s="720">
        <v>0.45833333333333331</v>
      </c>
      <c r="H2018" s="725">
        <v>45659</v>
      </c>
      <c r="I2018" s="720">
        <v>0.45833333333333331</v>
      </c>
      <c r="J2018" s="728" t="s">
        <v>179</v>
      </c>
      <c r="K2018" s="725">
        <v>23560</v>
      </c>
      <c r="L2018" s="929" t="s">
        <v>8342</v>
      </c>
      <c r="N2018" s="929" t="s">
        <v>8343</v>
      </c>
      <c r="O2018" s="932" t="s">
        <v>8344</v>
      </c>
      <c r="P2018" s="1201"/>
      <c r="R2018" s="1424"/>
      <c r="S2018" s="1425"/>
      <c r="T2018" s="1426"/>
      <c r="U2018" s="545" t="s">
        <v>8345</v>
      </c>
      <c r="W2018" s="599"/>
      <c r="Y2018" s="1833"/>
    </row>
    <row r="2019" spans="1:25" ht="18.75" customHeight="1" x14ac:dyDescent="0.25">
      <c r="A2019" s="1245">
        <v>5330</v>
      </c>
      <c r="B2019" s="20"/>
      <c r="C2019" s="18" t="s">
        <v>8051</v>
      </c>
      <c r="D2019" s="186" t="s">
        <v>94</v>
      </c>
      <c r="E2019" s="1156" t="s">
        <v>95</v>
      </c>
      <c r="F2019" s="710">
        <v>45557</v>
      </c>
      <c r="G2019" s="711">
        <v>0.57638888888888895</v>
      </c>
      <c r="H2019" s="710">
        <v>45565</v>
      </c>
      <c r="I2019" s="711">
        <v>0.72916666666666663</v>
      </c>
      <c r="J2019" s="759" t="s">
        <v>113</v>
      </c>
      <c r="K2019" s="19">
        <v>38155</v>
      </c>
      <c r="L2019" s="721" t="s">
        <v>4818</v>
      </c>
      <c r="M2019" s="19">
        <v>42333</v>
      </c>
      <c r="N2019" s="924" t="s">
        <v>4819</v>
      </c>
      <c r="O2019" s="208">
        <v>44888</v>
      </c>
      <c r="P2019" s="898"/>
      <c r="Q2019" s="1003"/>
      <c r="R2019" s="1004"/>
      <c r="S2019" s="1003"/>
      <c r="T2019" s="565"/>
      <c r="U2019" s="593" t="s">
        <v>4892</v>
      </c>
      <c r="V2019" s="592"/>
      <c r="W2019" s="594"/>
      <c r="Y2019" s="1833"/>
    </row>
    <row r="2020" spans="1:25" ht="18.75" customHeight="1" x14ac:dyDescent="0.25">
      <c r="A2020" s="20">
        <v>4096</v>
      </c>
      <c r="B2020" s="20"/>
      <c r="C2020" s="18" t="s">
        <v>4817</v>
      </c>
      <c r="D2020" s="20" t="s">
        <v>35</v>
      </c>
      <c r="E2020" s="1158" t="s">
        <v>313</v>
      </c>
      <c r="F2020" s="21">
        <v>45271</v>
      </c>
      <c r="G2020" s="729">
        <v>0.875</v>
      </c>
      <c r="H2020" s="21">
        <v>45283</v>
      </c>
      <c r="I2020" s="729">
        <v>0.83333333333333337</v>
      </c>
      <c r="J2020" s="737" t="s">
        <v>61</v>
      </c>
      <c r="K2020" s="19">
        <v>38155</v>
      </c>
      <c r="L2020" s="721" t="s">
        <v>4818</v>
      </c>
      <c r="M2020" s="19">
        <v>42333</v>
      </c>
      <c r="N2020" s="924" t="s">
        <v>4819</v>
      </c>
      <c r="O2020" s="208">
        <v>44888</v>
      </c>
      <c r="P2020" s="892" t="s">
        <v>4953</v>
      </c>
      <c r="Q2020" s="1018" t="s">
        <v>5448</v>
      </c>
      <c r="R2020" s="1008"/>
      <c r="S2020" s="884"/>
      <c r="T2020" s="527"/>
      <c r="V2020" s="544"/>
      <c r="Y2020" s="1833"/>
    </row>
    <row r="2021" spans="1:25" ht="18.75" hidden="1" customHeight="1" x14ac:dyDescent="0.25">
      <c r="A2021" s="1">
        <v>225</v>
      </c>
      <c r="B2021" s="1"/>
      <c r="C2021" s="1" t="s">
        <v>3556</v>
      </c>
      <c r="D2021" s="1" t="s">
        <v>22</v>
      </c>
      <c r="E2021" s="1158" t="s">
        <v>364</v>
      </c>
      <c r="F2021" s="19">
        <v>44628</v>
      </c>
      <c r="G2021" s="796">
        <v>0.4375</v>
      </c>
      <c r="H2021" s="19">
        <v>44646</v>
      </c>
      <c r="I2021" s="796">
        <v>0.5625</v>
      </c>
      <c r="J2021" s="730"/>
      <c r="K2021" s="796"/>
      <c r="L2021" s="1"/>
      <c r="N2021" s="924"/>
      <c r="O2021" s="208"/>
      <c r="Q2021" s="1039"/>
      <c r="R2021" s="1044"/>
      <c r="S2021" s="1039"/>
      <c r="T2021" s="555"/>
      <c r="Y2021" s="1833"/>
    </row>
    <row r="2022" spans="1:25" ht="18.75" customHeight="1" x14ac:dyDescent="0.25">
      <c r="A2022" s="1">
        <v>723</v>
      </c>
      <c r="B2022" s="20"/>
      <c r="C2022" s="23" t="s">
        <v>3493</v>
      </c>
      <c r="D2022" s="20" t="s">
        <v>29</v>
      </c>
      <c r="E2022" s="1158" t="s">
        <v>30</v>
      </c>
      <c r="F2022" s="21">
        <v>44652</v>
      </c>
      <c r="G2022" s="821">
        <v>0.6875</v>
      </c>
      <c r="H2022" s="21">
        <v>44694</v>
      </c>
      <c r="I2022" s="821">
        <v>0.6875</v>
      </c>
      <c r="J2022" s="730" t="s">
        <v>3494</v>
      </c>
      <c r="K2022" s="796"/>
      <c r="L2022" s="20">
        <v>6750404</v>
      </c>
      <c r="N2022" s="924" t="s">
        <v>3495</v>
      </c>
      <c r="O2022" s="208">
        <v>37832</v>
      </c>
      <c r="P2022" s="892"/>
      <c r="Q2022" s="1039"/>
      <c r="R2022" s="1044"/>
      <c r="S2022" s="1039"/>
      <c r="T2022" s="555"/>
      <c r="U2022" s="545" t="s">
        <v>1687</v>
      </c>
      <c r="Y2022" s="1833"/>
    </row>
    <row r="2023" spans="1:25" ht="31.5" customHeight="1" x14ac:dyDescent="0.25">
      <c r="A2023" s="186">
        <v>1627</v>
      </c>
      <c r="B2023" s="186">
        <v>54999432</v>
      </c>
      <c r="C2023" s="186" t="s">
        <v>2336</v>
      </c>
      <c r="D2023" s="186" t="s">
        <v>35</v>
      </c>
      <c r="E2023" s="1156" t="s">
        <v>507</v>
      </c>
      <c r="F2023" s="710">
        <v>44910</v>
      </c>
      <c r="G2023" s="711">
        <v>0.5</v>
      </c>
      <c r="H2023" s="710">
        <v>44931</v>
      </c>
      <c r="I2023" s="711">
        <v>0.33333333333333331</v>
      </c>
      <c r="J2023" s="728" t="s">
        <v>2335</v>
      </c>
      <c r="K2023" s="710">
        <v>29124</v>
      </c>
      <c r="L2023" s="929">
        <v>6771270</v>
      </c>
      <c r="M2023" s="21"/>
      <c r="N2023" s="934" t="s">
        <v>2337</v>
      </c>
      <c r="O2023" s="920">
        <v>42010</v>
      </c>
      <c r="P2023" s="892">
        <v>1650</v>
      </c>
      <c r="Q2023" s="196"/>
      <c r="R2023" s="1017"/>
      <c r="S2023" s="196" t="s">
        <v>2338</v>
      </c>
      <c r="T2023" s="533">
        <v>8104</v>
      </c>
      <c r="U2023" s="545" t="s">
        <v>141</v>
      </c>
      <c r="V2023" s="544"/>
      <c r="Y2023" s="1833"/>
    </row>
    <row r="2024" spans="1:25" ht="18.75" customHeight="1" x14ac:dyDescent="0.25">
      <c r="A2024" s="186">
        <v>2579</v>
      </c>
      <c r="B2024" s="186"/>
      <c r="C2024" s="186" t="s">
        <v>1034</v>
      </c>
      <c r="D2024" s="186" t="s">
        <v>412</v>
      </c>
      <c r="E2024" s="1156" t="s">
        <v>342</v>
      </c>
      <c r="F2024" s="710">
        <v>45075</v>
      </c>
      <c r="G2024" s="711">
        <v>0.39583333333333331</v>
      </c>
      <c r="H2024" s="710">
        <v>45088</v>
      </c>
      <c r="I2024" s="711">
        <v>0.39583333333333331</v>
      </c>
      <c r="J2024" s="728" t="s">
        <v>1035</v>
      </c>
      <c r="K2024" s="710">
        <v>24896</v>
      </c>
      <c r="L2024" s="929" t="s">
        <v>1036</v>
      </c>
      <c r="M2024" s="21">
        <v>44553</v>
      </c>
      <c r="N2024" s="934" t="s">
        <v>1037</v>
      </c>
      <c r="O2024" s="920">
        <v>41779</v>
      </c>
      <c r="P2024" s="892" t="s">
        <v>1039</v>
      </c>
      <c r="Q2024" s="901">
        <v>90</v>
      </c>
      <c r="R2024" s="1017"/>
      <c r="S2024" s="196"/>
      <c r="T2024" s="555"/>
      <c r="U2024" s="551" t="s">
        <v>1040</v>
      </c>
      <c r="V2024" s="544" t="s">
        <v>1038</v>
      </c>
      <c r="W2024" s="128"/>
      <c r="Y2024" s="1833"/>
    </row>
    <row r="2025" spans="1:25" ht="18.75" customHeight="1" x14ac:dyDescent="0.3">
      <c r="A2025" s="186">
        <v>3997</v>
      </c>
      <c r="B2025" s="754"/>
      <c r="C2025" s="186" t="s">
        <v>4848</v>
      </c>
      <c r="D2025" s="186" t="s">
        <v>22</v>
      </c>
      <c r="E2025" s="1156" t="s">
        <v>23</v>
      </c>
      <c r="F2025" s="718">
        <v>45301</v>
      </c>
      <c r="G2025" s="719">
        <v>0.5</v>
      </c>
      <c r="H2025" s="718">
        <v>45305</v>
      </c>
      <c r="I2025" s="719">
        <v>0.5</v>
      </c>
      <c r="J2025" s="759" t="s">
        <v>5139</v>
      </c>
      <c r="K2025" s="19">
        <v>25978</v>
      </c>
      <c r="L2025" s="921" t="s">
        <v>4849</v>
      </c>
      <c r="M2025" s="19">
        <v>42857</v>
      </c>
      <c r="N2025" s="921" t="s">
        <v>4850</v>
      </c>
      <c r="O2025" s="209">
        <v>33322</v>
      </c>
      <c r="P2025" s="897"/>
      <c r="Q2025" s="1009"/>
      <c r="R2025" s="1004"/>
      <c r="S2025" s="1003"/>
      <c r="T2025" s="565"/>
      <c r="U2025" s="564" t="s">
        <v>2396</v>
      </c>
      <c r="V2025" s="527"/>
      <c r="Y2025" s="1833"/>
    </row>
    <row r="2026" spans="1:25" ht="63" customHeight="1" thickBot="1" x14ac:dyDescent="0.35">
      <c r="A2026" s="186">
        <v>3830</v>
      </c>
      <c r="C2026" s="186" t="s">
        <v>4848</v>
      </c>
      <c r="D2026" s="186" t="s">
        <v>22</v>
      </c>
      <c r="E2026" s="1156" t="s">
        <v>23</v>
      </c>
      <c r="F2026" s="718">
        <v>45272</v>
      </c>
      <c r="G2026" s="719">
        <v>0.5</v>
      </c>
      <c r="H2026" s="718">
        <v>45301</v>
      </c>
      <c r="I2026" s="719">
        <v>0.5</v>
      </c>
      <c r="J2026" s="759" t="s">
        <v>4869</v>
      </c>
      <c r="K2026" s="19">
        <v>25978</v>
      </c>
      <c r="L2026" s="921" t="s">
        <v>4849</v>
      </c>
      <c r="M2026" s="19">
        <v>42857</v>
      </c>
      <c r="N2026" s="921" t="s">
        <v>4850</v>
      </c>
      <c r="O2026" s="209">
        <v>33322</v>
      </c>
      <c r="P2026" s="897"/>
      <c r="Q2026" s="1009"/>
      <c r="R2026" s="1004"/>
      <c r="S2026" s="1003"/>
      <c r="T2026" s="565"/>
      <c r="U2026" s="564" t="s">
        <v>2396</v>
      </c>
      <c r="V2026" s="527"/>
      <c r="Y2026" s="1833"/>
    </row>
    <row r="2027" spans="1:25" ht="45" hidden="1" customHeight="1" x14ac:dyDescent="0.25">
      <c r="A2027" s="809">
        <v>811</v>
      </c>
      <c r="B2027" s="809"/>
      <c r="C2027" s="809" t="s">
        <v>3539</v>
      </c>
      <c r="D2027" s="1" t="s">
        <v>35</v>
      </c>
      <c r="E2027" s="1158" t="s">
        <v>119</v>
      </c>
      <c r="F2027" s="810">
        <v>44667</v>
      </c>
      <c r="G2027" s="811">
        <v>0.8569444444444444</v>
      </c>
      <c r="H2027" s="810">
        <v>44670</v>
      </c>
      <c r="I2027" s="811">
        <v>0.375</v>
      </c>
      <c r="J2027" s="730"/>
      <c r="K2027" s="796"/>
      <c r="L2027" s="799"/>
      <c r="M2027" s="807"/>
      <c r="N2027" s="959"/>
      <c r="O2027" s="958"/>
      <c r="P2027" s="1119"/>
      <c r="Q2027" s="1120"/>
      <c r="R2027" s="1121"/>
      <c r="S2027" s="1120"/>
      <c r="T2027" s="670"/>
      <c r="V2027" s="670" t="s">
        <v>3512</v>
      </c>
      <c r="Y2027" s="1833"/>
    </row>
    <row r="2028" spans="1:25" ht="18.75" hidden="1" customHeight="1" x14ac:dyDescent="0.25">
      <c r="A2028" s="809">
        <v>721</v>
      </c>
      <c r="B2028" s="809"/>
      <c r="C2028" s="809" t="s">
        <v>3539</v>
      </c>
      <c r="D2028" s="809" t="s">
        <v>35</v>
      </c>
      <c r="E2028" s="1159" t="s">
        <v>119</v>
      </c>
      <c r="F2028" s="810">
        <v>44648</v>
      </c>
      <c r="G2028" s="811">
        <v>0.73611111111111116</v>
      </c>
      <c r="H2028" s="810">
        <v>44667</v>
      </c>
      <c r="I2028" s="811">
        <v>0.8569444444444444</v>
      </c>
      <c r="J2028" s="730"/>
      <c r="K2028" s="769"/>
      <c r="L2028" s="809"/>
      <c r="M2028" s="810"/>
      <c r="N2028" s="960"/>
      <c r="O2028" s="961"/>
      <c r="P2028" s="1122"/>
      <c r="Q2028" s="1120"/>
      <c r="R2028" s="1121"/>
      <c r="S2028" s="1120"/>
      <c r="T2028" s="670"/>
      <c r="V2028" s="670" t="s">
        <v>3512</v>
      </c>
      <c r="Y2028" s="1833"/>
    </row>
    <row r="2029" spans="1:25" ht="48" hidden="1" customHeight="1" thickBot="1" x14ac:dyDescent="0.3">
      <c r="A2029" s="820">
        <v>822</v>
      </c>
      <c r="B2029" s="809">
        <v>54999432</v>
      </c>
      <c r="C2029" s="809" t="s">
        <v>3518</v>
      </c>
      <c r="D2029" s="809" t="s">
        <v>22</v>
      </c>
      <c r="E2029" s="1159" t="s">
        <v>364</v>
      </c>
      <c r="F2029" s="810">
        <v>44675</v>
      </c>
      <c r="G2029" s="811">
        <v>0.54166666666666663</v>
      </c>
      <c r="H2029" s="810">
        <v>44685</v>
      </c>
      <c r="I2029" s="811">
        <v>0.54166666666666663</v>
      </c>
      <c r="J2029" s="730"/>
      <c r="K2029" s="769"/>
      <c r="L2029" s="809"/>
      <c r="M2029" s="810"/>
      <c r="N2029" s="960"/>
      <c r="O2029" s="961"/>
      <c r="P2029" s="1107"/>
      <c r="Q2029" s="1120"/>
      <c r="R2029" s="1121"/>
      <c r="S2029" s="1120"/>
      <c r="T2029" s="670"/>
      <c r="V2029" s="670" t="s">
        <v>3512</v>
      </c>
      <c r="Y2029" s="1834"/>
    </row>
    <row r="2030" spans="1:25" ht="18.75" customHeight="1" x14ac:dyDescent="0.25">
      <c r="A2030" s="186">
        <v>4822</v>
      </c>
      <c r="B2030" s="186">
        <v>98420165</v>
      </c>
      <c r="C2030" s="186" t="s">
        <v>1294</v>
      </c>
      <c r="D2030" s="186" t="s">
        <v>35</v>
      </c>
      <c r="E2030" s="1156" t="s">
        <v>126</v>
      </c>
      <c r="F2030" s="725">
        <v>45421</v>
      </c>
      <c r="G2030" s="720">
        <v>0.58333333333333337</v>
      </c>
      <c r="H2030" s="725">
        <v>45424</v>
      </c>
      <c r="I2030" s="720">
        <v>0.58333333333333337</v>
      </c>
      <c r="J2030" s="728" t="s">
        <v>6352</v>
      </c>
      <c r="K2030" s="710">
        <v>33550</v>
      </c>
      <c r="L2030" s="929" t="s">
        <v>337</v>
      </c>
      <c r="M2030" s="21">
        <v>42672</v>
      </c>
      <c r="N2030" s="926" t="s">
        <v>338</v>
      </c>
      <c r="O2030" s="927">
        <v>41417</v>
      </c>
      <c r="P2030" s="892" t="s">
        <v>6388</v>
      </c>
      <c r="Q2030" s="884"/>
      <c r="R2030" s="1008"/>
      <c r="S2030" s="908">
        <v>45828</v>
      </c>
      <c r="T2030" s="550"/>
      <c r="U2030" s="545" t="s">
        <v>1295</v>
      </c>
      <c r="V2030" s="550" t="s">
        <v>6003</v>
      </c>
      <c r="Y2030" s="1832">
        <v>401</v>
      </c>
    </row>
    <row r="2031" spans="1:25" ht="18.75" customHeight="1" x14ac:dyDescent="0.25">
      <c r="A2031" s="186">
        <v>4809</v>
      </c>
      <c r="B2031" s="186">
        <v>98420165</v>
      </c>
      <c r="C2031" s="186" t="s">
        <v>1294</v>
      </c>
      <c r="D2031" s="186" t="s">
        <v>35</v>
      </c>
      <c r="E2031" s="1156" t="s">
        <v>264</v>
      </c>
      <c r="F2031" s="725">
        <v>45418</v>
      </c>
      <c r="G2031" s="720">
        <v>0.5</v>
      </c>
      <c r="H2031" s="725">
        <v>45421</v>
      </c>
      <c r="I2031" s="720">
        <v>0.58333333333333337</v>
      </c>
      <c r="J2031" s="728" t="s">
        <v>449</v>
      </c>
      <c r="K2031" s="710">
        <v>33550</v>
      </c>
      <c r="L2031" s="929" t="s">
        <v>337</v>
      </c>
      <c r="M2031" s="21">
        <v>42672</v>
      </c>
      <c r="N2031" s="926" t="s">
        <v>338</v>
      </c>
      <c r="O2031" s="927">
        <v>41417</v>
      </c>
      <c r="P2031" s="1007"/>
      <c r="Q2031" s="884"/>
      <c r="R2031" s="1008"/>
      <c r="S2031" s="908">
        <v>45828</v>
      </c>
      <c r="T2031" s="550"/>
      <c r="U2031" s="545" t="s">
        <v>1295</v>
      </c>
      <c r="V2031" s="550" t="s">
        <v>6353</v>
      </c>
      <c r="Y2031" s="1833"/>
    </row>
    <row r="2032" spans="1:25" ht="18.75" customHeight="1" x14ac:dyDescent="0.25">
      <c r="A2032" s="186">
        <v>3866</v>
      </c>
      <c r="B2032" s="186">
        <v>98420165</v>
      </c>
      <c r="C2032" s="186" t="s">
        <v>1294</v>
      </c>
      <c r="D2032" s="186" t="s">
        <v>94</v>
      </c>
      <c r="E2032" s="1156" t="s">
        <v>1053</v>
      </c>
      <c r="F2032" s="725">
        <v>45283</v>
      </c>
      <c r="G2032" s="720">
        <v>0.48402777777777778</v>
      </c>
      <c r="H2032" s="725">
        <v>45291</v>
      </c>
      <c r="I2032" s="720">
        <v>0.45833333333333331</v>
      </c>
      <c r="J2032" s="728" t="s">
        <v>113</v>
      </c>
      <c r="K2032" s="710">
        <v>33550</v>
      </c>
      <c r="L2032" s="929" t="s">
        <v>337</v>
      </c>
      <c r="M2032" s="21">
        <v>42672</v>
      </c>
      <c r="N2032" s="926" t="s">
        <v>338</v>
      </c>
      <c r="O2032" s="927">
        <v>41417</v>
      </c>
      <c r="P2032" s="892" t="s">
        <v>5034</v>
      </c>
      <c r="Q2032" s="884"/>
      <c r="R2032" s="1008"/>
      <c r="S2032" s="908"/>
      <c r="T2032" s="550"/>
      <c r="U2032" s="545" t="s">
        <v>1295</v>
      </c>
      <c r="V2032" s="550"/>
      <c r="Y2032" s="1833"/>
    </row>
    <row r="2033" spans="1:25" ht="18.75" customHeight="1" x14ac:dyDescent="0.25">
      <c r="A2033" s="186">
        <v>2418</v>
      </c>
      <c r="B2033" s="186">
        <v>98420165</v>
      </c>
      <c r="C2033" s="186" t="s">
        <v>1294</v>
      </c>
      <c r="D2033" s="186" t="s">
        <v>22</v>
      </c>
      <c r="E2033" s="1156" t="s">
        <v>161</v>
      </c>
      <c r="F2033" s="725">
        <v>45060</v>
      </c>
      <c r="G2033" s="720">
        <v>0.74305555555555547</v>
      </c>
      <c r="H2033" s="725">
        <v>45061</v>
      </c>
      <c r="I2033" s="720">
        <v>0.875</v>
      </c>
      <c r="J2033" s="728" t="s">
        <v>797</v>
      </c>
      <c r="K2033" s="710">
        <v>33550</v>
      </c>
      <c r="L2033" s="929" t="s">
        <v>337</v>
      </c>
      <c r="M2033" s="21">
        <v>42672</v>
      </c>
      <c r="N2033" s="926" t="s">
        <v>338</v>
      </c>
      <c r="O2033" s="927">
        <v>41417</v>
      </c>
      <c r="P2033" s="892">
        <v>80</v>
      </c>
      <c r="Q2033" s="908"/>
      <c r="R2033" s="1011"/>
      <c r="S2033" s="908"/>
      <c r="T2033" s="550"/>
      <c r="U2033" s="545" t="s">
        <v>1295</v>
      </c>
      <c r="V2033" s="550"/>
      <c r="Y2033" s="1833"/>
    </row>
    <row r="2034" spans="1:25" ht="18.75" customHeight="1" x14ac:dyDescent="0.25">
      <c r="A2034" s="186">
        <v>2220</v>
      </c>
      <c r="B2034" s="186">
        <v>98420165</v>
      </c>
      <c r="C2034" s="186" t="s">
        <v>1294</v>
      </c>
      <c r="D2034" s="186" t="s">
        <v>412</v>
      </c>
      <c r="E2034" s="1156" t="s">
        <v>243</v>
      </c>
      <c r="F2034" s="725">
        <v>45018</v>
      </c>
      <c r="G2034" s="720">
        <v>0.66111111111111109</v>
      </c>
      <c r="H2034" s="725">
        <v>45019</v>
      </c>
      <c r="I2034" s="720">
        <v>0.83333333333333337</v>
      </c>
      <c r="J2034" s="728" t="s">
        <v>797</v>
      </c>
      <c r="K2034" s="710">
        <v>33550</v>
      </c>
      <c r="L2034" s="929" t="s">
        <v>337</v>
      </c>
      <c r="M2034" s="21">
        <v>42672</v>
      </c>
      <c r="N2034" s="926" t="s">
        <v>338</v>
      </c>
      <c r="O2034" s="927">
        <v>41417</v>
      </c>
      <c r="P2034" s="892" t="s">
        <v>1658</v>
      </c>
      <c r="Q2034" s="908"/>
      <c r="R2034" s="1073"/>
      <c r="S2034" s="908"/>
      <c r="T2034" s="550"/>
      <c r="U2034" s="545" t="s">
        <v>1295</v>
      </c>
      <c r="V2034" s="550"/>
      <c r="Y2034" s="1833"/>
    </row>
    <row r="2035" spans="1:25" ht="47.25" customHeight="1" x14ac:dyDescent="0.25">
      <c r="A2035" s="186">
        <v>1797</v>
      </c>
      <c r="B2035" s="186">
        <v>98420165</v>
      </c>
      <c r="C2035" s="186" t="s">
        <v>1294</v>
      </c>
      <c r="D2035" s="186" t="s">
        <v>1720</v>
      </c>
      <c r="E2035" s="1156" t="s">
        <v>131</v>
      </c>
      <c r="F2035" s="725">
        <v>44957</v>
      </c>
      <c r="G2035" s="720">
        <v>0.77430555555555547</v>
      </c>
      <c r="H2035" s="725">
        <v>44958</v>
      </c>
      <c r="I2035" s="720">
        <v>0.77430555555555547</v>
      </c>
      <c r="J2035" s="728" t="s">
        <v>1886</v>
      </c>
      <c r="K2035" s="710">
        <v>33550</v>
      </c>
      <c r="L2035" s="929" t="s">
        <v>337</v>
      </c>
      <c r="M2035" s="21">
        <v>42672</v>
      </c>
      <c r="N2035" s="926" t="s">
        <v>338</v>
      </c>
      <c r="O2035" s="927">
        <v>41417</v>
      </c>
      <c r="P2035" s="892">
        <v>80</v>
      </c>
      <c r="Q2035" s="884"/>
      <c r="R2035" s="1008"/>
      <c r="S2035" s="884"/>
      <c r="T2035" s="527"/>
      <c r="U2035" s="545" t="s">
        <v>1295</v>
      </c>
      <c r="V2035" s="527" t="s">
        <v>2144</v>
      </c>
      <c r="Y2035" s="1833"/>
    </row>
    <row r="2036" spans="1:25" ht="18.75" customHeight="1" x14ac:dyDescent="0.25">
      <c r="A2036" s="186">
        <v>1409</v>
      </c>
      <c r="B2036" s="186">
        <v>98420165</v>
      </c>
      <c r="C2036" s="186" t="s">
        <v>1294</v>
      </c>
      <c r="D2036" s="186" t="s">
        <v>1720</v>
      </c>
      <c r="E2036" s="1156" t="s">
        <v>60</v>
      </c>
      <c r="F2036" s="718">
        <v>44855</v>
      </c>
      <c r="G2036" s="719">
        <v>0.69791666666666663</v>
      </c>
      <c r="H2036" s="710">
        <v>44857</v>
      </c>
      <c r="I2036" s="711">
        <v>0.69791666666666663</v>
      </c>
      <c r="J2036" s="728" t="s">
        <v>1825</v>
      </c>
      <c r="K2036" s="710">
        <v>33550</v>
      </c>
      <c r="L2036" s="734" t="s">
        <v>337</v>
      </c>
      <c r="M2036" s="21">
        <v>42672</v>
      </c>
      <c r="N2036" s="926" t="s">
        <v>338</v>
      </c>
      <c r="O2036" s="927">
        <v>41417</v>
      </c>
      <c r="P2036" s="892" t="s">
        <v>2679</v>
      </c>
      <c r="Q2036" s="884"/>
      <c r="R2036" s="1008"/>
      <c r="S2036" s="884"/>
      <c r="T2036" s="527"/>
      <c r="V2036" s="527"/>
      <c r="W2036" s="599"/>
      <c r="Y2036" s="1833"/>
    </row>
    <row r="2037" spans="1:25" ht="31.5" customHeight="1" x14ac:dyDescent="0.25">
      <c r="A2037" s="186">
        <v>4608</v>
      </c>
      <c r="B2037" s="186">
        <v>97293042</v>
      </c>
      <c r="C2037" s="186" t="s">
        <v>5215</v>
      </c>
      <c r="D2037" s="186" t="s">
        <v>143</v>
      </c>
      <c r="E2037" s="1156" t="s">
        <v>189</v>
      </c>
      <c r="F2037" s="710">
        <v>45395</v>
      </c>
      <c r="G2037" s="711">
        <v>0.79166666666666663</v>
      </c>
      <c r="H2037" s="710">
        <v>45402</v>
      </c>
      <c r="I2037" s="711">
        <v>0.86458333333333337</v>
      </c>
      <c r="J2037" s="743" t="s">
        <v>6115</v>
      </c>
      <c r="K2037" s="710">
        <v>20947</v>
      </c>
      <c r="L2037" s="929" t="s">
        <v>5216</v>
      </c>
      <c r="M2037" s="21">
        <v>43076</v>
      </c>
      <c r="N2037" s="934" t="s">
        <v>5217</v>
      </c>
      <c r="O2037" s="920">
        <v>29412</v>
      </c>
      <c r="P2037" s="1026"/>
      <c r="Q2037" s="1022"/>
      <c r="R2037" s="1023"/>
      <c r="S2037" s="1022"/>
      <c r="T2037" s="568"/>
      <c r="U2037" s="545" t="s">
        <v>5218</v>
      </c>
      <c r="Y2037" s="1833"/>
    </row>
    <row r="2038" spans="1:25" ht="18.75" customHeight="1" x14ac:dyDescent="0.25">
      <c r="A2038" s="186">
        <v>4482</v>
      </c>
      <c r="B2038" s="186">
        <v>97293042</v>
      </c>
      <c r="C2038" s="186" t="s">
        <v>5215</v>
      </c>
      <c r="D2038" s="186" t="s">
        <v>83</v>
      </c>
      <c r="E2038" s="1156" t="s">
        <v>3852</v>
      </c>
      <c r="F2038" s="710">
        <v>45387</v>
      </c>
      <c r="G2038" s="711">
        <v>0.90277777777777779</v>
      </c>
      <c r="H2038" s="710">
        <v>45395</v>
      </c>
      <c r="I2038" s="711">
        <v>0.8125</v>
      </c>
      <c r="J2038" s="743" t="s">
        <v>4537</v>
      </c>
      <c r="K2038" s="710">
        <v>20947</v>
      </c>
      <c r="L2038" s="929" t="s">
        <v>5216</v>
      </c>
      <c r="M2038" s="21">
        <v>43076</v>
      </c>
      <c r="N2038" s="934" t="s">
        <v>5217</v>
      </c>
      <c r="O2038" s="920">
        <v>29412</v>
      </c>
      <c r="P2038" s="1007" t="s">
        <v>6036</v>
      </c>
      <c r="Q2038" s="196"/>
      <c r="R2038" s="1002"/>
      <c r="S2038" s="196"/>
      <c r="T2038" s="544" t="s">
        <v>6009</v>
      </c>
      <c r="U2038" s="545" t="s">
        <v>5218</v>
      </c>
      <c r="V2038" s="544"/>
      <c r="Y2038" s="1833"/>
    </row>
    <row r="2039" spans="1:25" ht="18.75" customHeight="1" x14ac:dyDescent="0.25">
      <c r="A2039" s="186">
        <v>4044</v>
      </c>
      <c r="B2039" s="186">
        <v>97293042</v>
      </c>
      <c r="C2039" s="186" t="s">
        <v>5215</v>
      </c>
      <c r="D2039" s="186" t="s">
        <v>657</v>
      </c>
      <c r="E2039" s="1156" t="s">
        <v>871</v>
      </c>
      <c r="F2039" s="710">
        <v>45310</v>
      </c>
      <c r="G2039" s="711">
        <v>0.76041666666666663</v>
      </c>
      <c r="H2039" s="710">
        <v>45321</v>
      </c>
      <c r="I2039" s="711">
        <v>0.58333333333333337</v>
      </c>
      <c r="J2039" s="743" t="s">
        <v>430</v>
      </c>
      <c r="K2039" s="710">
        <v>20947</v>
      </c>
      <c r="L2039" s="929" t="s">
        <v>5216</v>
      </c>
      <c r="M2039" s="21">
        <v>43076</v>
      </c>
      <c r="N2039" s="934" t="s">
        <v>5217</v>
      </c>
      <c r="O2039" s="920">
        <v>29412</v>
      </c>
      <c r="P2039" s="892" t="s">
        <v>4982</v>
      </c>
      <c r="Q2039" s="196"/>
      <c r="R2039" s="1002"/>
      <c r="S2039" s="196"/>
      <c r="T2039" s="544"/>
      <c r="U2039" s="545" t="s">
        <v>5218</v>
      </c>
      <c r="V2039" s="544"/>
      <c r="Y2039" s="1833"/>
    </row>
    <row r="2040" spans="1:25" ht="18.75" customHeight="1" x14ac:dyDescent="0.25">
      <c r="A2040" s="735">
        <v>3624</v>
      </c>
      <c r="B2040" s="735"/>
      <c r="C2040" s="707" t="s">
        <v>4576</v>
      </c>
      <c r="D2040" s="707" t="s">
        <v>235</v>
      </c>
      <c r="E2040" s="1156" t="s">
        <v>236</v>
      </c>
      <c r="F2040" s="747">
        <v>45234</v>
      </c>
      <c r="G2040" s="748">
        <v>0.58333333333333337</v>
      </c>
      <c r="H2040" s="747">
        <v>45237</v>
      </c>
      <c r="I2040" s="748">
        <v>0.77083333333333337</v>
      </c>
      <c r="J2040" s="749" t="s">
        <v>449</v>
      </c>
      <c r="K2040" s="741">
        <v>30899</v>
      </c>
      <c r="L2040" s="775" t="s">
        <v>4577</v>
      </c>
      <c r="M2040" s="741">
        <v>40948</v>
      </c>
      <c r="N2040" s="933" t="s">
        <v>4578</v>
      </c>
      <c r="O2040" s="930">
        <v>41142</v>
      </c>
      <c r="P2040" s="912">
        <v>210</v>
      </c>
      <c r="Q2040" s="881" t="s">
        <v>4642</v>
      </c>
      <c r="R2040" s="1037"/>
      <c r="S2040" s="881"/>
      <c r="T2040" s="541"/>
      <c r="U2040" s="593" t="s">
        <v>1333</v>
      </c>
      <c r="V2040" s="592"/>
      <c r="W2040" s="594"/>
      <c r="Y2040" s="1833"/>
    </row>
    <row r="2041" spans="1:25" ht="18.75" customHeight="1" x14ac:dyDescent="0.25">
      <c r="A2041" s="4">
        <v>3202</v>
      </c>
      <c r="B2041" s="4">
        <v>22506580</v>
      </c>
      <c r="C2041" s="4" t="s">
        <v>2106</v>
      </c>
      <c r="D2041" s="735" t="s">
        <v>143</v>
      </c>
      <c r="E2041" s="1156" t="s">
        <v>871</v>
      </c>
      <c r="F2041" s="708">
        <v>45174</v>
      </c>
      <c r="G2041" s="709">
        <v>0.58333333333333337</v>
      </c>
      <c r="H2041" s="708">
        <v>45178</v>
      </c>
      <c r="I2041" s="709">
        <v>0.64583333333333337</v>
      </c>
      <c r="J2041" s="717" t="s">
        <v>162</v>
      </c>
      <c r="K2041" s="725">
        <v>30335</v>
      </c>
      <c r="L2041" s="207">
        <v>6865183</v>
      </c>
      <c r="M2041" s="19">
        <v>43118</v>
      </c>
      <c r="N2041" s="931" t="s">
        <v>2108</v>
      </c>
      <c r="O2041" s="932">
        <v>39354</v>
      </c>
      <c r="P2041" s="898"/>
      <c r="Q2041" s="1022"/>
      <c r="R2041" s="1023"/>
      <c r="S2041" s="1022"/>
      <c r="T2041" s="568"/>
      <c r="Y2041" s="1833"/>
    </row>
    <row r="2042" spans="1:25" ht="18.75" customHeight="1" x14ac:dyDescent="0.25">
      <c r="A2042" s="4">
        <v>1785</v>
      </c>
      <c r="B2042" s="4">
        <v>22506580</v>
      </c>
      <c r="C2042" s="4" t="s">
        <v>2106</v>
      </c>
      <c r="D2042" s="4" t="s">
        <v>59</v>
      </c>
      <c r="E2042" s="1156" t="s">
        <v>243</v>
      </c>
      <c r="F2042" s="725">
        <v>44954</v>
      </c>
      <c r="G2042" s="720">
        <v>0.52083333333333337</v>
      </c>
      <c r="H2042" s="710">
        <v>44965</v>
      </c>
      <c r="I2042" s="720">
        <v>0.52083333333333337</v>
      </c>
      <c r="J2042" s="713" t="s">
        <v>2107</v>
      </c>
      <c r="K2042" s="725">
        <v>30335</v>
      </c>
      <c r="L2042" s="929">
        <v>6865183</v>
      </c>
      <c r="M2042" s="19">
        <v>43118</v>
      </c>
      <c r="N2042" s="931" t="s">
        <v>2108</v>
      </c>
      <c r="O2042" s="932">
        <v>39354</v>
      </c>
      <c r="P2042" s="898"/>
      <c r="Q2042" s="1022"/>
      <c r="R2042" s="1023"/>
      <c r="S2042" s="1022"/>
      <c r="T2042" s="568"/>
      <c r="Y2042" s="1833"/>
    </row>
    <row r="2043" spans="1:25" ht="18.75" customHeight="1" x14ac:dyDescent="0.25">
      <c r="A2043" s="1267">
        <v>4856</v>
      </c>
      <c r="B2043" s="186">
        <v>55922230</v>
      </c>
      <c r="C2043" s="186" t="s">
        <v>6833</v>
      </c>
      <c r="D2043" s="186" t="s">
        <v>4688</v>
      </c>
      <c r="E2043" s="1156" t="s">
        <v>5913</v>
      </c>
      <c r="F2043" s="710">
        <v>45468</v>
      </c>
      <c r="G2043" s="711">
        <v>0.86458333333333337</v>
      </c>
      <c r="H2043" s="710">
        <v>45474</v>
      </c>
      <c r="I2043" s="711">
        <v>0.86458333333333337</v>
      </c>
      <c r="J2043" s="728" t="s">
        <v>734</v>
      </c>
      <c r="K2043" s="710">
        <v>31479</v>
      </c>
      <c r="L2043" s="734" t="s">
        <v>6834</v>
      </c>
      <c r="M2043" s="710"/>
      <c r="N2043" s="734" t="s">
        <v>6835</v>
      </c>
      <c r="O2043" s="920">
        <v>41772</v>
      </c>
      <c r="P2043" s="892" t="s">
        <v>6960</v>
      </c>
      <c r="Q2043" s="882"/>
      <c r="R2043" s="1001"/>
      <c r="S2043" s="882"/>
      <c r="T2043" s="524"/>
      <c r="U2043" s="545" t="s">
        <v>5761</v>
      </c>
      <c r="V2043" s="550"/>
      <c r="Y2043" s="1833"/>
    </row>
    <row r="2044" spans="1:25" ht="47.25" customHeight="1" x14ac:dyDescent="0.25">
      <c r="A2044" s="186">
        <v>4031</v>
      </c>
      <c r="B2044" s="186">
        <v>55922230</v>
      </c>
      <c r="C2044" s="186" t="s">
        <v>6833</v>
      </c>
      <c r="D2044" s="186" t="s">
        <v>4688</v>
      </c>
      <c r="E2044" s="1156" t="s">
        <v>5913</v>
      </c>
      <c r="F2044" s="710">
        <v>45468</v>
      </c>
      <c r="G2044" s="711">
        <v>0.86458333333333337</v>
      </c>
      <c r="H2044" s="710">
        <v>45474</v>
      </c>
      <c r="I2044" s="711">
        <v>0.86458333333333337</v>
      </c>
      <c r="J2044" s="728" t="s">
        <v>734</v>
      </c>
      <c r="K2044" s="710">
        <v>31479</v>
      </c>
      <c r="L2044" s="734" t="s">
        <v>6834</v>
      </c>
      <c r="M2044" s="710"/>
      <c r="N2044" s="734" t="s">
        <v>6835</v>
      </c>
      <c r="O2044" s="920">
        <v>41772</v>
      </c>
      <c r="P2044" s="892" t="s">
        <v>6960</v>
      </c>
      <c r="Q2044" s="882"/>
      <c r="R2044" s="1001"/>
      <c r="S2044" s="882"/>
      <c r="T2044" s="524"/>
      <c r="U2044" s="528" t="s">
        <v>6836</v>
      </c>
      <c r="V2044" s="527"/>
      <c r="W2044" s="529"/>
      <c r="Y2044" s="1833"/>
    </row>
    <row r="2045" spans="1:25" ht="18.75" customHeight="1" x14ac:dyDescent="0.25">
      <c r="A2045" s="1267">
        <v>5460</v>
      </c>
      <c r="B2045" s="186">
        <v>53085085</v>
      </c>
      <c r="C2045" s="4" t="s">
        <v>5706</v>
      </c>
      <c r="D2045" s="186" t="s">
        <v>94</v>
      </c>
      <c r="E2045" s="1156" t="s">
        <v>625</v>
      </c>
      <c r="F2045" s="710">
        <v>45570</v>
      </c>
      <c r="G2045" s="711">
        <v>0.59375</v>
      </c>
      <c r="H2045" s="710">
        <v>45571</v>
      </c>
      <c r="I2045" s="711">
        <v>0.61111111111111116</v>
      </c>
      <c r="J2045" s="713" t="s">
        <v>797</v>
      </c>
      <c r="K2045" s="725">
        <v>28239</v>
      </c>
      <c r="L2045" s="929" t="s">
        <v>5707</v>
      </c>
      <c r="M2045" s="725">
        <v>44778</v>
      </c>
      <c r="N2045" s="929" t="s">
        <v>2576</v>
      </c>
      <c r="O2045" s="932">
        <v>37083</v>
      </c>
      <c r="P2045" s="898"/>
      <c r="Q2045" s="1003"/>
      <c r="R2045" s="1004"/>
      <c r="S2045" s="1003"/>
      <c r="T2045" s="565"/>
      <c r="U2045" s="545" t="s">
        <v>4121</v>
      </c>
      <c r="V2045" s="550"/>
      <c r="Y2045" s="1833"/>
    </row>
    <row r="2046" spans="1:25" ht="18.75" customHeight="1" x14ac:dyDescent="0.25">
      <c r="A2046" s="186">
        <v>4384</v>
      </c>
      <c r="B2046" s="186">
        <v>53085085</v>
      </c>
      <c r="C2046" s="4" t="s">
        <v>5706</v>
      </c>
      <c r="D2046" s="186" t="s">
        <v>1212</v>
      </c>
      <c r="E2046" s="1156" t="s">
        <v>184</v>
      </c>
      <c r="F2046" s="710">
        <v>45360</v>
      </c>
      <c r="G2046" s="711">
        <v>0.41666666666666669</v>
      </c>
      <c r="H2046" s="710">
        <v>45363</v>
      </c>
      <c r="I2046" s="711">
        <v>0.41666666666666669</v>
      </c>
      <c r="J2046" s="713" t="s">
        <v>449</v>
      </c>
      <c r="K2046" s="710">
        <v>28239</v>
      </c>
      <c r="L2046" s="734" t="s">
        <v>5707</v>
      </c>
      <c r="M2046" s="21">
        <v>44778</v>
      </c>
      <c r="N2046" s="734" t="s">
        <v>2576</v>
      </c>
      <c r="O2046" s="920">
        <v>37083</v>
      </c>
      <c r="P2046" s="898"/>
      <c r="Q2046" s="1022"/>
      <c r="R2046" s="1023"/>
      <c r="S2046" s="1022"/>
      <c r="T2046" s="586"/>
      <c r="U2046" s="545" t="s">
        <v>5709</v>
      </c>
      <c r="V2046" s="544"/>
      <c r="Y2046" s="1833"/>
    </row>
    <row r="2047" spans="1:25" ht="18.75" customHeight="1" x14ac:dyDescent="0.25">
      <c r="A2047" s="186">
        <v>1591</v>
      </c>
      <c r="B2047" s="186">
        <v>53085085</v>
      </c>
      <c r="C2047" s="4" t="s">
        <v>5706</v>
      </c>
      <c r="D2047" s="186" t="s">
        <v>412</v>
      </c>
      <c r="E2047" s="1156" t="s">
        <v>243</v>
      </c>
      <c r="F2047" s="718">
        <v>44875</v>
      </c>
      <c r="G2047" s="719">
        <v>0.84930555555555554</v>
      </c>
      <c r="H2047" s="718">
        <v>44879</v>
      </c>
      <c r="I2047" s="719">
        <v>0.73958333333333337</v>
      </c>
      <c r="J2047" s="737" t="s">
        <v>2186</v>
      </c>
      <c r="K2047" s="710">
        <v>28239</v>
      </c>
      <c r="L2047" s="734" t="s">
        <v>5707</v>
      </c>
      <c r="M2047" s="21">
        <v>44778</v>
      </c>
      <c r="N2047" s="926" t="s">
        <v>2576</v>
      </c>
      <c r="O2047" s="927">
        <v>37083</v>
      </c>
      <c r="P2047" s="892">
        <v>300</v>
      </c>
      <c r="Q2047" s="196"/>
      <c r="R2047" s="1002"/>
      <c r="S2047" s="196"/>
      <c r="T2047" s="533"/>
      <c r="U2047" s="545" t="s">
        <v>2577</v>
      </c>
      <c r="V2047" s="544"/>
      <c r="W2047" s="599"/>
      <c r="Y2047" s="1833"/>
    </row>
    <row r="2048" spans="1:25" ht="30" customHeight="1" x14ac:dyDescent="0.25">
      <c r="A2048" s="707">
        <v>5826</v>
      </c>
      <c r="B2048" s="707">
        <v>53229321</v>
      </c>
      <c r="C2048" s="707" t="s">
        <v>6220</v>
      </c>
      <c r="D2048" s="707" t="s">
        <v>137</v>
      </c>
      <c r="E2048" s="1156" t="s">
        <v>138</v>
      </c>
      <c r="F2048" s="708">
        <v>45420</v>
      </c>
      <c r="G2048" s="709">
        <v>0.8125</v>
      </c>
      <c r="H2048" s="708">
        <v>45427</v>
      </c>
      <c r="I2048" s="709">
        <v>0.45833333333333331</v>
      </c>
      <c r="J2048" s="745" t="s">
        <v>6395</v>
      </c>
      <c r="K2048" s="21">
        <v>37089</v>
      </c>
      <c r="L2048" s="721" t="s">
        <v>6206</v>
      </c>
      <c r="M2048" s="21">
        <v>44848</v>
      </c>
      <c r="N2048" s="721" t="s">
        <v>6207</v>
      </c>
      <c r="O2048" s="208">
        <v>44702</v>
      </c>
      <c r="P2048" s="1026"/>
      <c r="Q2048" s="1009"/>
      <c r="R2048" s="1027"/>
      <c r="S2048" s="1009"/>
      <c r="T2048" s="569"/>
      <c r="U2048" s="551" t="s">
        <v>6208</v>
      </c>
      <c r="V2048" s="544" t="s">
        <v>6215</v>
      </c>
      <c r="W2048" s="128"/>
      <c r="Y2048" s="1833"/>
    </row>
    <row r="2049" spans="1:25" ht="45" customHeight="1" x14ac:dyDescent="0.25">
      <c r="A2049" s="707">
        <v>4754</v>
      </c>
      <c r="B2049" s="707">
        <v>53229321</v>
      </c>
      <c r="C2049" s="707" t="s">
        <v>6220</v>
      </c>
      <c r="D2049" s="707" t="s">
        <v>137</v>
      </c>
      <c r="E2049" s="1156" t="s">
        <v>138</v>
      </c>
      <c r="F2049" s="708">
        <v>45411</v>
      </c>
      <c r="G2049" s="709">
        <v>0.8125</v>
      </c>
      <c r="H2049" s="708">
        <v>45412</v>
      </c>
      <c r="I2049" s="709">
        <v>0.79166666666666663</v>
      </c>
      <c r="J2049" s="745" t="s">
        <v>992</v>
      </c>
      <c r="K2049" s="21">
        <v>37089</v>
      </c>
      <c r="L2049" s="721" t="s">
        <v>6206</v>
      </c>
      <c r="M2049" s="21">
        <v>44848</v>
      </c>
      <c r="N2049" s="721" t="s">
        <v>6207</v>
      </c>
      <c r="O2049" s="208">
        <v>44702</v>
      </c>
      <c r="P2049" s="1026"/>
      <c r="Q2049" s="1009"/>
      <c r="R2049" s="1027"/>
      <c r="S2049" s="1009"/>
      <c r="T2049" s="569"/>
      <c r="U2049" s="551" t="s">
        <v>6208</v>
      </c>
      <c r="V2049" s="544" t="s">
        <v>6215</v>
      </c>
      <c r="W2049" s="128"/>
      <c r="Y2049" s="1833"/>
    </row>
    <row r="2050" spans="1:25" ht="18.75" customHeight="1" x14ac:dyDescent="0.25">
      <c r="A2050" s="20">
        <v>5601</v>
      </c>
      <c r="B2050" s="20">
        <v>51301308</v>
      </c>
      <c r="C2050" s="20" t="s">
        <v>5616</v>
      </c>
      <c r="D2050" s="20" t="s">
        <v>94</v>
      </c>
      <c r="E2050" s="1156" t="s">
        <v>389</v>
      </c>
      <c r="F2050" s="21">
        <v>45593</v>
      </c>
      <c r="G2050" s="729">
        <v>0.71180555555555547</v>
      </c>
      <c r="H2050" s="21">
        <v>45596</v>
      </c>
      <c r="I2050" s="722">
        <v>0.71180555555555547</v>
      </c>
      <c r="J2050" s="730" t="s">
        <v>449</v>
      </c>
      <c r="K2050" s="21">
        <v>35919</v>
      </c>
      <c r="L2050" s="721" t="s">
        <v>5617</v>
      </c>
      <c r="M2050" s="708">
        <v>43346</v>
      </c>
      <c r="N2050" s="21" t="s">
        <v>5618</v>
      </c>
      <c r="O2050" s="208">
        <v>42573</v>
      </c>
      <c r="P2050" s="1019" t="s">
        <v>7574</v>
      </c>
      <c r="Q2050" s="907"/>
      <c r="R2050" s="1020"/>
      <c r="S2050" s="907">
        <v>31557</v>
      </c>
      <c r="T2050" s="544"/>
      <c r="U2050" s="558" t="s">
        <v>5619</v>
      </c>
      <c r="V2050" s="544"/>
      <c r="W2050" s="128"/>
      <c r="Y2050" s="1833"/>
    </row>
    <row r="2051" spans="1:25" ht="18.75" customHeight="1" x14ac:dyDescent="0.25">
      <c r="A2051" s="20">
        <v>4326</v>
      </c>
      <c r="B2051" s="20">
        <v>51301308</v>
      </c>
      <c r="C2051" s="20" t="s">
        <v>5616</v>
      </c>
      <c r="D2051" s="20" t="s">
        <v>35</v>
      </c>
      <c r="E2051" s="1156" t="s">
        <v>105</v>
      </c>
      <c r="F2051" s="21">
        <v>45351</v>
      </c>
      <c r="G2051" s="729">
        <v>0.69791666666666663</v>
      </c>
      <c r="H2051" s="21">
        <v>45352</v>
      </c>
      <c r="I2051" s="722">
        <v>0.8125</v>
      </c>
      <c r="J2051" s="730" t="s">
        <v>797</v>
      </c>
      <c r="K2051" s="21">
        <v>35919</v>
      </c>
      <c r="L2051" s="721" t="s">
        <v>5617</v>
      </c>
      <c r="M2051" s="708">
        <v>43346</v>
      </c>
      <c r="N2051" s="21" t="s">
        <v>5618</v>
      </c>
      <c r="O2051" s="208">
        <v>42573</v>
      </c>
      <c r="P2051" s="1019" t="s">
        <v>5192</v>
      </c>
      <c r="Q2051" s="907"/>
      <c r="R2051" s="1020"/>
      <c r="S2051" s="907">
        <v>31557</v>
      </c>
      <c r="T2051" s="544"/>
      <c r="U2051" s="558" t="s">
        <v>5619</v>
      </c>
      <c r="V2051" s="544"/>
      <c r="W2051" s="128"/>
      <c r="Y2051" s="1833"/>
    </row>
    <row r="2052" spans="1:25" ht="18.75" customHeight="1" x14ac:dyDescent="0.25">
      <c r="A2052" s="1266">
        <v>4964</v>
      </c>
      <c r="B2052" s="775"/>
      <c r="C2052" s="707" t="s">
        <v>7897</v>
      </c>
      <c r="D2052" s="707" t="s">
        <v>94</v>
      </c>
      <c r="E2052" s="1157" t="s">
        <v>95</v>
      </c>
      <c r="F2052" s="708">
        <v>45521</v>
      </c>
      <c r="G2052" s="709">
        <v>0.49236111111111108</v>
      </c>
      <c r="H2052" s="708">
        <v>45522</v>
      </c>
      <c r="I2052" s="709">
        <v>0.75</v>
      </c>
      <c r="J2052" s="751" t="s">
        <v>797</v>
      </c>
      <c r="K2052" s="741">
        <v>33968</v>
      </c>
      <c r="L2052" s="775" t="s">
        <v>7711</v>
      </c>
      <c r="M2052" s="741">
        <v>40760</v>
      </c>
      <c r="N2052" s="933" t="s">
        <v>7712</v>
      </c>
      <c r="O2052" s="930">
        <v>44600</v>
      </c>
      <c r="P2052" s="902" t="s">
        <v>7898</v>
      </c>
      <c r="Q2052" s="1069" t="s">
        <v>7899</v>
      </c>
      <c r="R2052" s="1180"/>
      <c r="S2052" s="881"/>
      <c r="T2052" s="707"/>
      <c r="U2052" s="528" t="s">
        <v>7900</v>
      </c>
      <c r="V2052" s="527"/>
      <c r="Y2052" s="1833"/>
    </row>
    <row r="2053" spans="1:25" ht="18.75" customHeight="1" x14ac:dyDescent="0.25">
      <c r="A2053" s="1245">
        <v>5264</v>
      </c>
      <c r="B2053" s="3"/>
      <c r="C2053" s="3" t="s">
        <v>7710</v>
      </c>
      <c r="D2053" s="3" t="s">
        <v>35</v>
      </c>
      <c r="E2053" s="1156" t="s">
        <v>7329</v>
      </c>
      <c r="F2053" s="714">
        <v>45554</v>
      </c>
      <c r="G2053" s="715">
        <v>0.51388888888888895</v>
      </c>
      <c r="H2053" s="714">
        <v>45556</v>
      </c>
      <c r="I2053" s="715">
        <v>0.54166666666666663</v>
      </c>
      <c r="J2053" s="733" t="s">
        <v>330</v>
      </c>
      <c r="K2053" s="21">
        <v>33968</v>
      </c>
      <c r="L2053" s="721" t="s">
        <v>7711</v>
      </c>
      <c r="M2053" s="21">
        <v>40760</v>
      </c>
      <c r="N2053" s="925" t="s">
        <v>7712</v>
      </c>
      <c r="O2053" s="208">
        <v>44600</v>
      </c>
      <c r="P2053" s="889" t="s">
        <v>5069</v>
      </c>
      <c r="Q2053" s="907"/>
      <c r="R2053" s="1008"/>
      <c r="S2053" s="884"/>
      <c r="T2053" s="527"/>
      <c r="U2053" s="558" t="s">
        <v>7713</v>
      </c>
      <c r="V2053" s="543"/>
      <c r="W2053" s="128"/>
      <c r="Y2053" s="1833"/>
    </row>
    <row r="2054" spans="1:25" ht="18.75" customHeight="1" x14ac:dyDescent="0.25">
      <c r="A2054" s="1245">
        <v>4966</v>
      </c>
      <c r="B2054" s="3"/>
      <c r="C2054" s="3" t="s">
        <v>7710</v>
      </c>
      <c r="D2054" s="3" t="s">
        <v>4688</v>
      </c>
      <c r="E2054" s="1159" t="s">
        <v>4240</v>
      </c>
      <c r="F2054" s="714">
        <v>45522</v>
      </c>
      <c r="G2054" s="715">
        <v>0.5</v>
      </c>
      <c r="H2054" s="714">
        <v>45554</v>
      </c>
      <c r="I2054" s="715">
        <v>0.51388888888888895</v>
      </c>
      <c r="J2054" s="733" t="s">
        <v>7738</v>
      </c>
      <c r="K2054" s="21">
        <v>33968</v>
      </c>
      <c r="L2054" s="721" t="s">
        <v>7711</v>
      </c>
      <c r="M2054" s="21">
        <v>40760</v>
      </c>
      <c r="N2054" s="925" t="s">
        <v>7712</v>
      </c>
      <c r="O2054" s="208">
        <v>44600</v>
      </c>
      <c r="P2054" s="889" t="s">
        <v>7741</v>
      </c>
      <c r="Q2054" s="1041" t="s">
        <v>7742</v>
      </c>
      <c r="R2054" s="1011"/>
      <c r="S2054" s="884"/>
      <c r="T2054" s="156" t="s">
        <v>7850</v>
      </c>
      <c r="U2054" s="558" t="s">
        <v>7713</v>
      </c>
      <c r="V2054" s="543"/>
      <c r="Y2054" s="1833"/>
    </row>
    <row r="2055" spans="1:25" ht="18.75" customHeight="1" x14ac:dyDescent="0.25">
      <c r="A2055" s="4">
        <v>1035</v>
      </c>
      <c r="B2055" s="799">
        <v>22787208</v>
      </c>
      <c r="C2055" s="799" t="s">
        <v>3355</v>
      </c>
      <c r="D2055" s="799" t="s">
        <v>94</v>
      </c>
      <c r="E2055" s="1156" t="s">
        <v>219</v>
      </c>
      <c r="F2055" s="807">
        <v>44721</v>
      </c>
      <c r="G2055" s="806">
        <v>0.8125</v>
      </c>
      <c r="H2055" s="807">
        <v>44728</v>
      </c>
      <c r="I2055" s="806">
        <v>0.8125</v>
      </c>
      <c r="J2055" s="728" t="s">
        <v>1980</v>
      </c>
      <c r="K2055" s="720"/>
      <c r="L2055" s="799">
        <v>6814183</v>
      </c>
      <c r="M2055" s="19">
        <v>39552</v>
      </c>
      <c r="N2055" s="926" t="s">
        <v>3356</v>
      </c>
      <c r="O2055" s="927">
        <v>37625</v>
      </c>
      <c r="P2055" s="892">
        <v>520</v>
      </c>
      <c r="Q2055" s="908"/>
      <c r="R2055" s="1073">
        <v>525</v>
      </c>
      <c r="S2055" s="908"/>
      <c r="T2055" s="550" t="s">
        <v>3357</v>
      </c>
      <c r="V2055" s="668"/>
      <c r="Y2055" s="1833"/>
    </row>
    <row r="2056" spans="1:25" ht="19.5" customHeight="1" thickBot="1" x14ac:dyDescent="0.3">
      <c r="A2056" s="799">
        <v>1055</v>
      </c>
      <c r="B2056" s="799">
        <v>22787208</v>
      </c>
      <c r="C2056" s="799" t="s">
        <v>3355</v>
      </c>
      <c r="D2056" s="4" t="s">
        <v>412</v>
      </c>
      <c r="E2056" s="1156" t="s">
        <v>60</v>
      </c>
      <c r="F2056" s="807">
        <v>44717</v>
      </c>
      <c r="G2056" s="806">
        <v>0.75</v>
      </c>
      <c r="H2056" s="807">
        <v>44721</v>
      </c>
      <c r="I2056" s="806">
        <v>0.75</v>
      </c>
      <c r="J2056" s="737" t="s">
        <v>2186</v>
      </c>
      <c r="K2056" s="720"/>
      <c r="L2056" s="799">
        <v>6814183</v>
      </c>
      <c r="M2056" s="19">
        <v>39552</v>
      </c>
      <c r="N2056" s="926" t="s">
        <v>3356</v>
      </c>
      <c r="O2056" s="927">
        <v>37625</v>
      </c>
      <c r="P2056" s="891">
        <v>300</v>
      </c>
      <c r="Q2056" s="906"/>
      <c r="R2056" s="1032">
        <f>75*4</f>
        <v>300</v>
      </c>
      <c r="S2056" s="908"/>
      <c r="T2056" s="550" t="s">
        <v>3387</v>
      </c>
      <c r="V2056" s="668"/>
      <c r="Y2056" s="1834"/>
    </row>
    <row r="2057" spans="1:25" ht="18.75" customHeight="1" x14ac:dyDescent="0.25">
      <c r="A2057" s="186">
        <v>3875</v>
      </c>
      <c r="B2057" s="186"/>
      <c r="C2057" s="186" t="s">
        <v>4961</v>
      </c>
      <c r="D2057" s="186" t="s">
        <v>35</v>
      </c>
      <c r="E2057" s="1156" t="s">
        <v>313</v>
      </c>
      <c r="F2057" s="710">
        <v>45285</v>
      </c>
      <c r="G2057" s="711">
        <v>0.5</v>
      </c>
      <c r="H2057" s="710">
        <v>45306</v>
      </c>
      <c r="I2057" s="711">
        <v>0.66666666666666663</v>
      </c>
      <c r="J2057" s="728" t="s">
        <v>5169</v>
      </c>
      <c r="K2057" s="710">
        <v>29290</v>
      </c>
      <c r="L2057" s="734" t="s">
        <v>4962</v>
      </c>
      <c r="M2057" s="21">
        <v>44657</v>
      </c>
      <c r="N2057" s="734" t="s">
        <v>4963</v>
      </c>
      <c r="O2057" s="920">
        <v>40722</v>
      </c>
      <c r="P2057" s="892" t="s">
        <v>5171</v>
      </c>
      <c r="Q2057" s="196"/>
      <c r="R2057" s="1002"/>
      <c r="S2057" s="196"/>
      <c r="T2057" s="580"/>
      <c r="U2057" s="545" t="s">
        <v>4964</v>
      </c>
      <c r="V2057" s="544"/>
      <c r="Y2057" s="1832">
        <v>426</v>
      </c>
    </row>
    <row r="2058" spans="1:25" ht="18.75" customHeight="1" x14ac:dyDescent="0.25">
      <c r="A2058" s="4">
        <v>5789</v>
      </c>
      <c r="B2058" s="4"/>
      <c r="C2058" s="4" t="s">
        <v>8320</v>
      </c>
      <c r="D2058" s="4" t="s">
        <v>8321</v>
      </c>
      <c r="E2058" s="1156" t="s">
        <v>126</v>
      </c>
      <c r="F2058" s="725">
        <v>45633</v>
      </c>
      <c r="G2058" s="720">
        <v>0.41666666666666669</v>
      </c>
      <c r="H2058" s="725">
        <v>45640</v>
      </c>
      <c r="I2058" s="720">
        <v>0.5</v>
      </c>
      <c r="J2058" s="728" t="s">
        <v>85</v>
      </c>
      <c r="K2058" s="725">
        <v>33968</v>
      </c>
      <c r="L2058" s="929" t="s">
        <v>7711</v>
      </c>
      <c r="M2058" s="19">
        <v>40760</v>
      </c>
      <c r="N2058" s="931" t="s">
        <v>7712</v>
      </c>
      <c r="O2058" s="932">
        <v>44600</v>
      </c>
      <c r="P2058" s="1201"/>
      <c r="R2058" s="1424"/>
      <c r="S2058" s="1425" t="s">
        <v>8322</v>
      </c>
      <c r="T2058" s="1426"/>
      <c r="U2058" s="545" t="s">
        <v>8323</v>
      </c>
      <c r="W2058" s="599"/>
      <c r="Y2058" s="1833"/>
    </row>
    <row r="2059" spans="1:25" ht="31.5" customHeight="1" x14ac:dyDescent="0.25">
      <c r="A2059" s="707">
        <v>4817</v>
      </c>
      <c r="B2059" s="707"/>
      <c r="C2059" s="707" t="s">
        <v>6321</v>
      </c>
      <c r="D2059" s="707" t="s">
        <v>35</v>
      </c>
      <c r="E2059" s="1156" t="s">
        <v>178</v>
      </c>
      <c r="F2059" s="708">
        <v>45419</v>
      </c>
      <c r="G2059" s="709">
        <v>0.60416666666666663</v>
      </c>
      <c r="H2059" s="708">
        <v>45444</v>
      </c>
      <c r="I2059" s="709">
        <v>0.20833333333333334</v>
      </c>
      <c r="J2059" s="745" t="s">
        <v>6521</v>
      </c>
      <c r="K2059" s="21">
        <v>22184</v>
      </c>
      <c r="L2059" s="721" t="s">
        <v>6322</v>
      </c>
      <c r="M2059" s="21">
        <v>42439</v>
      </c>
      <c r="N2059" s="721" t="s">
        <v>6323</v>
      </c>
      <c r="O2059" s="208"/>
      <c r="P2059" s="1026"/>
      <c r="Q2059" s="1009"/>
      <c r="R2059" s="1027"/>
      <c r="S2059" s="1009"/>
      <c r="T2059" s="569"/>
      <c r="U2059" s="551"/>
      <c r="V2059" s="544"/>
      <c r="W2059" s="128"/>
      <c r="Y2059" s="1833"/>
    </row>
    <row r="2060" spans="1:25" ht="18.75" customHeight="1" x14ac:dyDescent="0.25">
      <c r="A2060" s="1267">
        <v>5470</v>
      </c>
      <c r="B2060" s="186">
        <v>58859578</v>
      </c>
      <c r="C2060" s="186" t="s">
        <v>7372</v>
      </c>
      <c r="D2060" s="186" t="s">
        <v>35</v>
      </c>
      <c r="E2060" s="1156" t="s">
        <v>298</v>
      </c>
      <c r="F2060" s="710">
        <v>45572</v>
      </c>
      <c r="G2060" s="711">
        <v>0.70833333333333337</v>
      </c>
      <c r="H2060" s="710">
        <v>45573</v>
      </c>
      <c r="I2060" s="711">
        <v>0.8125</v>
      </c>
      <c r="J2060" s="713" t="s">
        <v>294</v>
      </c>
      <c r="K2060" s="710">
        <v>36002</v>
      </c>
      <c r="L2060" s="929" t="s">
        <v>7373</v>
      </c>
      <c r="M2060" s="21">
        <v>45033</v>
      </c>
      <c r="N2060" s="926" t="s">
        <v>7374</v>
      </c>
      <c r="O2060" s="927">
        <v>44825</v>
      </c>
      <c r="P2060" s="898"/>
      <c r="Q2060" s="1003"/>
      <c r="R2060" s="1004"/>
      <c r="S2060" s="1003"/>
      <c r="T2060" s="565"/>
      <c r="U2060" s="558"/>
      <c r="V2060" s="544"/>
      <c r="W2060" s="128"/>
      <c r="Y2060" s="1833"/>
    </row>
    <row r="2061" spans="1:25" ht="30" customHeight="1" x14ac:dyDescent="0.25">
      <c r="A2061" s="1267">
        <v>5273</v>
      </c>
      <c r="B2061" s="186">
        <v>58859578</v>
      </c>
      <c r="C2061" s="186" t="s">
        <v>7372</v>
      </c>
      <c r="D2061" s="186" t="s">
        <v>29</v>
      </c>
      <c r="E2061" s="1156" t="s">
        <v>30</v>
      </c>
      <c r="F2061" s="710">
        <v>45555</v>
      </c>
      <c r="G2061" s="711">
        <v>0.70833333333333337</v>
      </c>
      <c r="H2061" s="710">
        <v>45572</v>
      </c>
      <c r="I2061" s="711">
        <v>0.70833333333333337</v>
      </c>
      <c r="J2061" s="713" t="s">
        <v>327</v>
      </c>
      <c r="K2061" s="710">
        <v>36002</v>
      </c>
      <c r="L2061" s="929" t="s">
        <v>7373</v>
      </c>
      <c r="M2061" s="21">
        <v>45033</v>
      </c>
      <c r="N2061" s="926" t="s">
        <v>7374</v>
      </c>
      <c r="O2061" s="927">
        <v>44825</v>
      </c>
      <c r="P2061" s="898"/>
      <c r="Q2061" s="1003"/>
      <c r="R2061" s="1004"/>
      <c r="S2061" s="1003"/>
      <c r="T2061" s="565"/>
      <c r="U2061" s="558"/>
      <c r="V2061" s="544"/>
      <c r="W2061" s="128"/>
      <c r="Y2061" s="1833"/>
    </row>
    <row r="2062" spans="1:25" ht="18.75" customHeight="1" x14ac:dyDescent="0.25">
      <c r="A2062" s="1267">
        <v>5339</v>
      </c>
      <c r="B2062" s="186">
        <v>58859578</v>
      </c>
      <c r="C2062" s="186" t="s">
        <v>7372</v>
      </c>
      <c r="D2062" s="186" t="s">
        <v>35</v>
      </c>
      <c r="E2062" s="1156" t="s">
        <v>112</v>
      </c>
      <c r="F2062" s="710">
        <v>45560</v>
      </c>
      <c r="G2062" s="711">
        <v>0.65972222222222221</v>
      </c>
      <c r="H2062" s="710">
        <v>45567</v>
      </c>
      <c r="I2062" s="711">
        <v>0.65972222222222221</v>
      </c>
      <c r="J2062" s="1339" t="s">
        <v>4138</v>
      </c>
      <c r="K2062" s="710">
        <v>36002</v>
      </c>
      <c r="L2062" s="929" t="s">
        <v>7373</v>
      </c>
      <c r="M2062" s="21">
        <v>45033</v>
      </c>
      <c r="N2062" s="926" t="s">
        <v>7374</v>
      </c>
      <c r="O2062" s="927">
        <v>44825</v>
      </c>
      <c r="P2062" s="892" t="s">
        <v>8127</v>
      </c>
      <c r="Q2062" s="884"/>
      <c r="R2062" s="1008"/>
      <c r="S2062" s="884"/>
      <c r="T2062" s="527"/>
      <c r="U2062" s="558"/>
      <c r="V2062" s="544"/>
      <c r="W2062" s="128"/>
      <c r="Y2062" s="1833"/>
    </row>
    <row r="2063" spans="1:25" ht="30" hidden="1" customHeight="1" x14ac:dyDescent="0.25">
      <c r="A2063" s="3">
        <v>713</v>
      </c>
      <c r="B2063" s="1"/>
      <c r="C2063" s="1" t="s">
        <v>3557</v>
      </c>
      <c r="D2063" s="1" t="s">
        <v>22</v>
      </c>
      <c r="E2063" s="1158" t="s">
        <v>23</v>
      </c>
      <c r="F2063" s="19">
        <v>44638</v>
      </c>
      <c r="G2063" s="796">
        <v>0.85486111111111107</v>
      </c>
      <c r="H2063" s="19">
        <v>44645</v>
      </c>
      <c r="I2063" s="796">
        <v>0.85486111111111107</v>
      </c>
      <c r="J2063" s="730"/>
      <c r="K2063" s="796"/>
      <c r="L2063" s="1"/>
      <c r="N2063" s="924"/>
      <c r="O2063" s="208"/>
      <c r="P2063" s="1133"/>
      <c r="Q2063" s="1039"/>
      <c r="R2063" s="1044"/>
      <c r="S2063" s="1039"/>
      <c r="T2063" s="555"/>
      <c r="Y2063" s="1833"/>
    </row>
    <row r="2064" spans="1:25" ht="18.75" hidden="1" customHeight="1" x14ac:dyDescent="0.25">
      <c r="A2064" s="809">
        <v>49</v>
      </c>
      <c r="B2064" s="809"/>
      <c r="C2064" s="809" t="s">
        <v>3648</v>
      </c>
      <c r="D2064" s="809" t="s">
        <v>412</v>
      </c>
      <c r="E2064" s="1159" t="s">
        <v>131</v>
      </c>
      <c r="F2064" s="810">
        <v>44547</v>
      </c>
      <c r="G2064" s="811">
        <v>0.45833333333333331</v>
      </c>
      <c r="H2064" s="810">
        <v>44553</v>
      </c>
      <c r="I2064" s="811">
        <v>0.45833333333333331</v>
      </c>
      <c r="J2064" s="730"/>
      <c r="K2064" s="769"/>
      <c r="L2064" s="809"/>
      <c r="N2064" s="940"/>
      <c r="O2064" s="938"/>
      <c r="P2064" s="1119"/>
      <c r="Q2064" s="1120"/>
      <c r="R2064" s="1121"/>
      <c r="S2064" s="1120"/>
      <c r="T2064" s="670"/>
      <c r="V2064" s="670" t="s">
        <v>3597</v>
      </c>
      <c r="Y2064" s="1833"/>
    </row>
    <row r="2065" spans="1:25" ht="18.75" customHeight="1" x14ac:dyDescent="0.25">
      <c r="A2065" s="186">
        <v>1457</v>
      </c>
      <c r="B2065" s="186"/>
      <c r="C2065" s="186" t="s">
        <v>2610</v>
      </c>
      <c r="D2065" s="186" t="s">
        <v>76</v>
      </c>
      <c r="E2065" s="1156" t="s">
        <v>335</v>
      </c>
      <c r="F2065" s="718">
        <v>44865</v>
      </c>
      <c r="G2065" s="719">
        <v>0.54513888888888895</v>
      </c>
      <c r="H2065" s="718">
        <v>44874</v>
      </c>
      <c r="I2065" s="719">
        <v>0.54513888888888895</v>
      </c>
      <c r="J2065" s="737" t="s">
        <v>2310</v>
      </c>
      <c r="K2065" s="710">
        <v>29770</v>
      </c>
      <c r="L2065" s="936">
        <v>6801876</v>
      </c>
      <c r="M2065" s="21">
        <v>43427</v>
      </c>
      <c r="N2065" s="926" t="s">
        <v>925</v>
      </c>
      <c r="O2065" s="927">
        <v>41487</v>
      </c>
      <c r="P2065" s="892">
        <v>540</v>
      </c>
      <c r="Q2065" s="196"/>
      <c r="R2065" s="1002"/>
      <c r="S2065" s="196"/>
      <c r="T2065" s="533"/>
      <c r="V2065" s="544"/>
      <c r="W2065" s="599"/>
      <c r="Y2065" s="1833"/>
    </row>
    <row r="2066" spans="1:25" ht="18.75" hidden="1" customHeight="1" x14ac:dyDescent="0.25">
      <c r="A2066" s="4">
        <v>362</v>
      </c>
      <c r="B2066" s="4"/>
      <c r="C2066" s="4" t="s">
        <v>3676</v>
      </c>
      <c r="D2066" s="4" t="s">
        <v>22</v>
      </c>
      <c r="E2066" s="1156" t="s">
        <v>23</v>
      </c>
      <c r="F2066" s="725">
        <v>44478</v>
      </c>
      <c r="G2066" s="744">
        <v>0.70833333333333337</v>
      </c>
      <c r="H2066" s="725">
        <v>44508</v>
      </c>
      <c r="I2066" s="744">
        <v>0.70833333333333337</v>
      </c>
      <c r="J2066" s="730"/>
      <c r="K2066" s="744"/>
      <c r="L2066" s="4"/>
      <c r="N2066" s="934"/>
      <c r="O2066" s="920"/>
      <c r="P2066" s="1122"/>
      <c r="Q2066" s="908"/>
      <c r="R2066" s="1073"/>
      <c r="S2066" s="908"/>
      <c r="T2066" s="550"/>
      <c r="V2066" s="550" t="s">
        <v>3492</v>
      </c>
      <c r="Y2066" s="1833"/>
    </row>
    <row r="2067" spans="1:25" ht="18.75" hidden="1" customHeight="1" x14ac:dyDescent="0.3">
      <c r="A2067" s="20">
        <v>4756</v>
      </c>
      <c r="C2067" s="20" t="s">
        <v>895</v>
      </c>
      <c r="D2067" s="20" t="s">
        <v>4688</v>
      </c>
      <c r="E2067" s="1156" t="s">
        <v>5913</v>
      </c>
      <c r="F2067" s="21">
        <v>45412</v>
      </c>
      <c r="G2067" s="729">
        <v>0.44791666666666669</v>
      </c>
      <c r="H2067" s="21">
        <v>45434</v>
      </c>
      <c r="I2067" s="722">
        <v>0.79166666666666663</v>
      </c>
      <c r="J2067" s="730" t="s">
        <v>6447</v>
      </c>
      <c r="K2067" s="19">
        <v>27852</v>
      </c>
      <c r="L2067" s="921" t="s">
        <v>896</v>
      </c>
      <c r="M2067" s="19">
        <v>38170</v>
      </c>
      <c r="N2067" s="935">
        <v>951194100548</v>
      </c>
      <c r="O2067" s="209">
        <v>35334</v>
      </c>
      <c r="P2067" s="1019" t="s">
        <v>4914</v>
      </c>
      <c r="Q2067" s="907">
        <v>980</v>
      </c>
      <c r="R2067" s="1044"/>
      <c r="S2067" s="1039"/>
      <c r="T2067" s="555"/>
      <c r="U2067" s="545" t="s">
        <v>898</v>
      </c>
      <c r="Y2067" s="1833"/>
    </row>
    <row r="2068" spans="1:25" ht="18.75" hidden="1" customHeight="1" x14ac:dyDescent="0.3">
      <c r="A2068" s="1">
        <v>3391</v>
      </c>
      <c r="C2068" s="20" t="s">
        <v>895</v>
      </c>
      <c r="D2068" s="20" t="s">
        <v>649</v>
      </c>
      <c r="E2068" s="1156" t="s">
        <v>389</v>
      </c>
      <c r="F2068" s="21">
        <v>45203</v>
      </c>
      <c r="G2068" s="729">
        <v>0.75</v>
      </c>
      <c r="H2068" s="21">
        <v>45220</v>
      </c>
      <c r="I2068" s="722">
        <v>0.79166666666666663</v>
      </c>
      <c r="J2068" s="730" t="s">
        <v>327</v>
      </c>
      <c r="K2068" s="19">
        <v>27852</v>
      </c>
      <c r="L2068" s="921" t="s">
        <v>896</v>
      </c>
      <c r="M2068" s="19">
        <v>38170</v>
      </c>
      <c r="N2068" s="935">
        <v>951194100548</v>
      </c>
      <c r="O2068" s="209">
        <v>35334</v>
      </c>
      <c r="P2068" s="1019">
        <v>1300</v>
      </c>
      <c r="Q2068" s="1039"/>
      <c r="R2068" s="1044"/>
      <c r="S2068" s="1039"/>
      <c r="T2068" s="555"/>
      <c r="U2068" s="545" t="s">
        <v>898</v>
      </c>
      <c r="Y2068" s="1833"/>
    </row>
    <row r="2069" spans="1:25" ht="18.75" hidden="1" customHeight="1" x14ac:dyDescent="0.3">
      <c r="A2069" s="1">
        <v>2613</v>
      </c>
      <c r="C2069" s="20" t="s">
        <v>895</v>
      </c>
      <c r="D2069" s="20" t="s">
        <v>29</v>
      </c>
      <c r="E2069" s="1156" t="s">
        <v>30</v>
      </c>
      <c r="F2069" s="21">
        <v>45083</v>
      </c>
      <c r="G2069" s="729">
        <v>0.43402777777777773</v>
      </c>
      <c r="H2069" s="21">
        <v>45103</v>
      </c>
      <c r="I2069" s="722">
        <v>0.41666666666666669</v>
      </c>
      <c r="J2069" s="730" t="s">
        <v>438</v>
      </c>
      <c r="K2069" s="19">
        <v>27852</v>
      </c>
      <c r="L2069" s="929" t="s">
        <v>896</v>
      </c>
      <c r="M2069" s="19">
        <v>38170</v>
      </c>
      <c r="N2069" s="935">
        <v>951194100548</v>
      </c>
      <c r="O2069" s="209">
        <v>35334</v>
      </c>
      <c r="P2069" s="1019" t="s">
        <v>897</v>
      </c>
      <c r="Q2069" s="1039"/>
      <c r="R2069" s="1044"/>
      <c r="S2069" s="1039">
        <v>76103</v>
      </c>
      <c r="T2069" s="555"/>
      <c r="U2069" s="545" t="s">
        <v>898</v>
      </c>
      <c r="Y2069" s="1833"/>
    </row>
    <row r="2070" spans="1:25" ht="18.75" hidden="1" customHeight="1" x14ac:dyDescent="0.3">
      <c r="A2070" s="1">
        <v>1008</v>
      </c>
      <c r="C2070" s="809" t="s">
        <v>895</v>
      </c>
      <c r="D2070" s="809" t="s">
        <v>22</v>
      </c>
      <c r="E2070" s="1159" t="s">
        <v>364</v>
      </c>
      <c r="F2070" s="810">
        <v>44703</v>
      </c>
      <c r="G2070" s="811">
        <v>0.79513888888888884</v>
      </c>
      <c r="H2070" s="810">
        <v>44715</v>
      </c>
      <c r="I2070" s="744">
        <v>0.60416666666666663</v>
      </c>
      <c r="J2070" s="1588" t="s">
        <v>2283</v>
      </c>
      <c r="K2070" s="769"/>
      <c r="L2070" s="809">
        <v>5028113</v>
      </c>
      <c r="M2070" s="810">
        <v>38170</v>
      </c>
      <c r="N2070" s="960">
        <v>951194100548</v>
      </c>
      <c r="O2070" s="961">
        <v>35334</v>
      </c>
      <c r="P2070" s="889" t="s">
        <v>3402</v>
      </c>
      <c r="Q2070" s="1120"/>
      <c r="R2070" s="1121"/>
      <c r="S2070" s="1120"/>
      <c r="T2070" s="670"/>
      <c r="V2070" s="670"/>
      <c r="Y2070" s="1833"/>
    </row>
    <row r="2071" spans="1:25" ht="31.5" hidden="1" customHeight="1" x14ac:dyDescent="0.25">
      <c r="A2071" s="1">
        <v>898</v>
      </c>
      <c r="B2071" s="3"/>
      <c r="C2071" s="3" t="s">
        <v>895</v>
      </c>
      <c r="D2071" s="3" t="s">
        <v>412</v>
      </c>
      <c r="E2071" s="1159" t="s">
        <v>342</v>
      </c>
      <c r="F2071" s="714">
        <v>44697</v>
      </c>
      <c r="G2071" s="715">
        <v>0.47222222222222227</v>
      </c>
      <c r="H2071" s="714">
        <v>44703</v>
      </c>
      <c r="I2071" s="715">
        <v>0.79166666666666663</v>
      </c>
      <c r="J2071" s="755" t="s">
        <v>3360</v>
      </c>
      <c r="K2071" s="769"/>
      <c r="L2071" s="3">
        <v>5028113</v>
      </c>
      <c r="M2071" s="714">
        <v>38170</v>
      </c>
      <c r="N2071" s="940">
        <v>951194100548</v>
      </c>
      <c r="O2071" s="938">
        <v>35334</v>
      </c>
      <c r="P2071" s="1013"/>
      <c r="Q2071" s="1120"/>
      <c r="R2071" s="1121"/>
      <c r="S2071" s="1120"/>
      <c r="T2071" s="670"/>
      <c r="V2071" s="670"/>
      <c r="Y2071" s="1833"/>
    </row>
    <row r="2072" spans="1:25" ht="18.75" hidden="1" customHeight="1" x14ac:dyDescent="0.3">
      <c r="A2072" s="1">
        <v>889</v>
      </c>
      <c r="C2072" s="809" t="s">
        <v>895</v>
      </c>
      <c r="D2072" s="809" t="s">
        <v>22</v>
      </c>
      <c r="E2072" s="1159" t="s">
        <v>364</v>
      </c>
      <c r="F2072" s="810">
        <v>44688</v>
      </c>
      <c r="G2072" s="811">
        <v>0.40972222222222227</v>
      </c>
      <c r="H2072" s="810">
        <v>44697</v>
      </c>
      <c r="I2072" s="811">
        <v>0.5</v>
      </c>
      <c r="J2072" s="755" t="s">
        <v>2310</v>
      </c>
      <c r="K2072" s="769"/>
      <c r="L2072" s="809">
        <v>5028113</v>
      </c>
      <c r="M2072" s="810">
        <v>38170</v>
      </c>
      <c r="N2072" s="960">
        <v>951194100548</v>
      </c>
      <c r="O2072" s="961">
        <v>35334</v>
      </c>
      <c r="Q2072" s="1120"/>
      <c r="R2072" s="1121"/>
      <c r="S2072" s="1120"/>
      <c r="T2072" s="670"/>
      <c r="U2072" s="614" t="s">
        <v>3483</v>
      </c>
      <c r="V2072" s="670"/>
      <c r="W2072" s="555"/>
      <c r="Y2072" s="1833"/>
    </row>
    <row r="2073" spans="1:25" ht="47.25" customHeight="1" x14ac:dyDescent="0.25">
      <c r="A2073" s="186">
        <v>3834</v>
      </c>
      <c r="B2073" s="1">
        <v>26532529</v>
      </c>
      <c r="C2073" s="186" t="s">
        <v>4864</v>
      </c>
      <c r="D2073" s="186" t="s">
        <v>193</v>
      </c>
      <c r="E2073" s="1156" t="s">
        <v>351</v>
      </c>
      <c r="F2073" s="718">
        <v>45273</v>
      </c>
      <c r="G2073" s="719">
        <v>0.39583333333333331</v>
      </c>
      <c r="H2073" s="718">
        <v>45292</v>
      </c>
      <c r="I2073" s="719">
        <v>0.41666666666666669</v>
      </c>
      <c r="J2073" s="737" t="s">
        <v>5046</v>
      </c>
      <c r="K2073" s="19">
        <v>36304</v>
      </c>
      <c r="L2073" s="921" t="s">
        <v>4865</v>
      </c>
      <c r="M2073" s="19">
        <v>44432</v>
      </c>
      <c r="N2073" s="921" t="s">
        <v>4866</v>
      </c>
      <c r="O2073" s="209">
        <v>44453</v>
      </c>
      <c r="P2073" s="889" t="s">
        <v>5045</v>
      </c>
      <c r="Q2073" s="907" t="s">
        <v>4867</v>
      </c>
      <c r="R2073" s="1011"/>
      <c r="S2073" s="884"/>
      <c r="T2073" s="527"/>
      <c r="U2073" s="564"/>
      <c r="V2073" s="527"/>
      <c r="Y2073" s="1833"/>
    </row>
    <row r="2074" spans="1:25" ht="18.75" customHeight="1" x14ac:dyDescent="0.25">
      <c r="A2074" s="4">
        <v>6326</v>
      </c>
      <c r="B2074" s="4"/>
      <c r="C2074" s="4" t="s">
        <v>8362</v>
      </c>
      <c r="D2074" s="4" t="s">
        <v>35</v>
      </c>
      <c r="E2074" s="1156" t="s">
        <v>261</v>
      </c>
      <c r="F2074" s="725">
        <v>45639</v>
      </c>
      <c r="G2074" s="720">
        <v>0.50694444444444442</v>
      </c>
      <c r="H2074" s="725">
        <v>45643</v>
      </c>
      <c r="I2074" s="720">
        <v>0.50694444444444442</v>
      </c>
      <c r="J2074" s="728" t="s">
        <v>162</v>
      </c>
      <c r="K2074" s="725">
        <v>33225</v>
      </c>
      <c r="L2074" s="929" t="s">
        <v>8363</v>
      </c>
      <c r="M2074" s="19">
        <v>41708</v>
      </c>
      <c r="N2074" s="931" t="s">
        <v>5760</v>
      </c>
      <c r="O2074" s="932">
        <v>40658</v>
      </c>
      <c r="P2074" s="998" t="s">
        <v>8364</v>
      </c>
      <c r="R2074" s="1424"/>
      <c r="S2074" s="1425"/>
      <c r="T2074" s="1426"/>
      <c r="W2074" s="599"/>
      <c r="Y2074" s="1833"/>
    </row>
    <row r="2075" spans="1:25" ht="18.75" customHeight="1" x14ac:dyDescent="0.25">
      <c r="A2075" s="186">
        <v>1685</v>
      </c>
      <c r="B2075" s="186">
        <v>29844955</v>
      </c>
      <c r="C2075" s="186" t="s">
        <v>2339</v>
      </c>
      <c r="D2075" s="186" t="s">
        <v>35</v>
      </c>
      <c r="E2075" s="1156" t="s">
        <v>261</v>
      </c>
      <c r="F2075" s="710">
        <v>44918</v>
      </c>
      <c r="G2075" s="711">
        <v>0.75</v>
      </c>
      <c r="H2075" s="710">
        <v>44931</v>
      </c>
      <c r="I2075" s="711">
        <v>0.77083333333333337</v>
      </c>
      <c r="J2075" s="728" t="s">
        <v>2332</v>
      </c>
      <c r="K2075" s="710">
        <v>35100</v>
      </c>
      <c r="L2075" s="929">
        <v>6958504</v>
      </c>
      <c r="M2075" s="21"/>
      <c r="N2075" s="934" t="s">
        <v>2340</v>
      </c>
      <c r="O2075" s="920">
        <v>41808</v>
      </c>
      <c r="P2075" s="892">
        <v>900</v>
      </c>
      <c r="Q2075" s="1028" t="s">
        <v>2341</v>
      </c>
      <c r="R2075" s="1017"/>
      <c r="S2075" s="196"/>
      <c r="T2075" s="533">
        <v>77643</v>
      </c>
      <c r="V2075" s="544"/>
      <c r="Y2075" s="1833"/>
    </row>
    <row r="2076" spans="1:25" ht="18.75" customHeight="1" x14ac:dyDescent="0.25">
      <c r="A2076" s="1267">
        <v>5574</v>
      </c>
      <c r="B2076" s="186">
        <v>27757029</v>
      </c>
      <c r="C2076" s="20" t="s">
        <v>4398</v>
      </c>
      <c r="D2076" s="186" t="s">
        <v>35</v>
      </c>
      <c r="E2076" s="1156" t="s">
        <v>7293</v>
      </c>
      <c r="F2076" s="710">
        <v>45593</v>
      </c>
      <c r="G2076" s="711">
        <v>0.5</v>
      </c>
      <c r="H2076" s="710">
        <v>45602</v>
      </c>
      <c r="I2076" s="711">
        <v>0.5</v>
      </c>
      <c r="J2076" s="728" t="s">
        <v>622</v>
      </c>
      <c r="K2076" s="19">
        <v>36877</v>
      </c>
      <c r="L2076" s="921" t="s">
        <v>4399</v>
      </c>
      <c r="M2076" s="19">
        <v>43430</v>
      </c>
      <c r="N2076" s="935" t="s">
        <v>4400</v>
      </c>
      <c r="O2076" s="209">
        <v>44051</v>
      </c>
      <c r="P2076" s="1019" t="s">
        <v>4987</v>
      </c>
      <c r="Q2076" s="907"/>
      <c r="R2076" s="1020"/>
      <c r="S2076" s="907"/>
      <c r="T2076" s="544"/>
      <c r="U2076" s="545" t="s">
        <v>4397</v>
      </c>
      <c r="V2076" s="550"/>
      <c r="Y2076" s="1833"/>
    </row>
    <row r="2077" spans="1:25" ht="45" customHeight="1" x14ac:dyDescent="0.25">
      <c r="A2077" s="20">
        <v>3894</v>
      </c>
      <c r="B2077" s="20">
        <v>27757029</v>
      </c>
      <c r="C2077" s="20" t="s">
        <v>4398</v>
      </c>
      <c r="D2077" s="20" t="s">
        <v>657</v>
      </c>
      <c r="E2077" s="1156" t="s">
        <v>871</v>
      </c>
      <c r="F2077" s="21">
        <v>45326</v>
      </c>
      <c r="G2077" s="729">
        <v>0.60416666666666663</v>
      </c>
      <c r="H2077" s="21">
        <v>45333</v>
      </c>
      <c r="I2077" s="722">
        <v>0.58333333333333337</v>
      </c>
      <c r="J2077" s="730" t="s">
        <v>4497</v>
      </c>
      <c r="K2077" s="19">
        <v>36877</v>
      </c>
      <c r="L2077" s="921" t="s">
        <v>4399</v>
      </c>
      <c r="M2077" s="19">
        <v>43430</v>
      </c>
      <c r="N2077" s="935" t="s">
        <v>4400</v>
      </c>
      <c r="O2077" s="209">
        <v>44051</v>
      </c>
      <c r="P2077" s="1019" t="s">
        <v>5351</v>
      </c>
      <c r="Q2077" s="907"/>
      <c r="R2077" s="1016"/>
      <c r="S2077" s="907"/>
      <c r="T2077" s="544"/>
      <c r="U2077" s="545" t="s">
        <v>4397</v>
      </c>
      <c r="Y2077" s="1833"/>
    </row>
    <row r="2078" spans="1:25" ht="18.75" customHeight="1" x14ac:dyDescent="0.25">
      <c r="A2078" s="20">
        <v>3887</v>
      </c>
      <c r="B2078" s="20">
        <v>27757029</v>
      </c>
      <c r="C2078" s="20" t="s">
        <v>4398</v>
      </c>
      <c r="D2078" s="20" t="s">
        <v>22</v>
      </c>
      <c r="E2078" s="1156" t="s">
        <v>161</v>
      </c>
      <c r="F2078" s="21">
        <v>45325</v>
      </c>
      <c r="G2078" s="729">
        <v>0.60416666666666663</v>
      </c>
      <c r="H2078" s="21">
        <v>45326</v>
      </c>
      <c r="I2078" s="722">
        <v>0.45833333333333331</v>
      </c>
      <c r="J2078" s="730" t="s">
        <v>992</v>
      </c>
      <c r="K2078" s="19">
        <v>36877</v>
      </c>
      <c r="L2078" s="921" t="s">
        <v>4399</v>
      </c>
      <c r="M2078" s="19">
        <v>43430</v>
      </c>
      <c r="N2078" s="935" t="s">
        <v>4400</v>
      </c>
      <c r="O2078" s="209">
        <v>44051</v>
      </c>
      <c r="P2078" s="1019" t="s">
        <v>5351</v>
      </c>
      <c r="Q2078" s="907"/>
      <c r="R2078" s="1016"/>
      <c r="S2078" s="907"/>
      <c r="T2078" s="544"/>
      <c r="U2078" s="545" t="s">
        <v>4397</v>
      </c>
      <c r="Y2078" s="1833"/>
    </row>
    <row r="2079" spans="1:25" ht="18.75" customHeight="1" x14ac:dyDescent="0.25">
      <c r="A2079" s="1">
        <v>3482</v>
      </c>
      <c r="B2079" s="1">
        <v>98571974</v>
      </c>
      <c r="C2079" s="20" t="s">
        <v>4398</v>
      </c>
      <c r="D2079" s="20" t="s">
        <v>59</v>
      </c>
      <c r="E2079" s="1156" t="s">
        <v>60</v>
      </c>
      <c r="F2079" s="21">
        <v>45216</v>
      </c>
      <c r="G2079" s="729">
        <v>0.71875</v>
      </c>
      <c r="H2079" s="21">
        <v>45221</v>
      </c>
      <c r="I2079" s="722">
        <v>0.71875</v>
      </c>
      <c r="J2079" s="726" t="s">
        <v>336</v>
      </c>
      <c r="K2079" s="19">
        <v>36877</v>
      </c>
      <c r="L2079" s="921" t="s">
        <v>4399</v>
      </c>
      <c r="M2079" s="19">
        <v>43430</v>
      </c>
      <c r="N2079" s="935" t="s">
        <v>4400</v>
      </c>
      <c r="O2079" s="209">
        <v>44051</v>
      </c>
      <c r="P2079" s="1026"/>
      <c r="Q2079" s="1009"/>
      <c r="R2079" s="1027"/>
      <c r="S2079" s="1009"/>
      <c r="T2079" s="569"/>
      <c r="U2079" s="545" t="s">
        <v>4397</v>
      </c>
      <c r="Y2079" s="1833"/>
    </row>
    <row r="2080" spans="1:25" ht="18.75" hidden="1" customHeight="1" x14ac:dyDescent="0.25">
      <c r="A2080" s="18">
        <v>803</v>
      </c>
      <c r="B2080" s="4"/>
      <c r="C2080" s="4" t="s">
        <v>3546</v>
      </c>
      <c r="D2080" s="4" t="s">
        <v>412</v>
      </c>
      <c r="E2080" s="1156" t="s">
        <v>60</v>
      </c>
      <c r="F2080" s="725">
        <v>44657</v>
      </c>
      <c r="G2080" s="744">
        <v>0.41666666666666669</v>
      </c>
      <c r="H2080" s="725">
        <v>44659</v>
      </c>
      <c r="I2080" s="744">
        <v>0.41666666666666669</v>
      </c>
      <c r="J2080" s="730"/>
      <c r="K2080" s="744"/>
      <c r="L2080" s="1461"/>
      <c r="M2080" s="1463"/>
      <c r="N2080" s="1466"/>
      <c r="O2080" s="1469"/>
      <c r="P2080" s="1119"/>
      <c r="Q2080" s="1120"/>
      <c r="R2080" s="1121"/>
      <c r="S2080" s="1120"/>
      <c r="T2080" s="670"/>
      <c r="V2080" s="670"/>
      <c r="Y2080" s="1833"/>
    </row>
    <row r="2081" spans="1:25" ht="31.5" hidden="1" customHeight="1" x14ac:dyDescent="0.25">
      <c r="A2081" s="1">
        <v>562</v>
      </c>
      <c r="B2081" s="1"/>
      <c r="C2081" s="1" t="s">
        <v>3636</v>
      </c>
      <c r="D2081" s="1" t="s">
        <v>29</v>
      </c>
      <c r="E2081" s="1158" t="s">
        <v>3611</v>
      </c>
      <c r="F2081" s="19">
        <v>44572</v>
      </c>
      <c r="G2081" s="796">
        <v>0.5</v>
      </c>
      <c r="H2081" s="19">
        <v>44575</v>
      </c>
      <c r="I2081" s="796">
        <v>0.5</v>
      </c>
      <c r="J2081" s="730"/>
      <c r="K2081" s="796"/>
      <c r="L2081" s="1"/>
      <c r="N2081" s="924"/>
      <c r="O2081" s="208"/>
      <c r="P2081" s="1119"/>
      <c r="Q2081" s="1039"/>
      <c r="R2081" s="1044"/>
      <c r="S2081" s="1039"/>
      <c r="T2081" s="555"/>
      <c r="Y2081" s="1833"/>
    </row>
    <row r="2082" spans="1:25" ht="31.5" customHeight="1" x14ac:dyDescent="0.25">
      <c r="A2082" s="4">
        <v>1184</v>
      </c>
      <c r="B2082" s="18"/>
      <c r="C2082" s="18" t="s">
        <v>2949</v>
      </c>
      <c r="D2082" s="18" t="s">
        <v>412</v>
      </c>
      <c r="E2082" s="1156" t="s">
        <v>131</v>
      </c>
      <c r="F2082" s="718">
        <v>44764</v>
      </c>
      <c r="G2082" s="719">
        <v>0.45833333333333331</v>
      </c>
      <c r="H2082" s="718">
        <v>44804</v>
      </c>
      <c r="I2082" s="719">
        <v>0.45833333333333331</v>
      </c>
      <c r="J2082" s="737" t="s">
        <v>2950</v>
      </c>
      <c r="K2082" s="720"/>
      <c r="L2082" s="18" t="s">
        <v>2951</v>
      </c>
      <c r="M2082" s="718">
        <v>43720</v>
      </c>
      <c r="N2082" s="928" t="s">
        <v>2952</v>
      </c>
      <c r="O2082" s="927">
        <v>40974</v>
      </c>
      <c r="P2082" s="892" t="s">
        <v>2954</v>
      </c>
      <c r="Q2082" s="908">
        <f>700*3.15</f>
        <v>2205</v>
      </c>
      <c r="R2082" s="1073">
        <v>4800</v>
      </c>
      <c r="S2082" s="884"/>
      <c r="T2082" s="527" t="s">
        <v>2953</v>
      </c>
      <c r="V2082" s="550"/>
      <c r="Y2082" s="1833"/>
    </row>
    <row r="2083" spans="1:25" ht="18.75" hidden="1" customHeight="1" x14ac:dyDescent="0.25">
      <c r="A2083" s="1">
        <v>22</v>
      </c>
      <c r="B2083" s="1"/>
      <c r="C2083" s="1" t="s">
        <v>3743</v>
      </c>
      <c r="D2083" s="1" t="s">
        <v>35</v>
      </c>
      <c r="E2083" s="1158" t="s">
        <v>261</v>
      </c>
      <c r="F2083" s="852">
        <v>44397</v>
      </c>
      <c r="G2083" s="796">
        <v>0.375</v>
      </c>
      <c r="H2083" s="19">
        <v>44439</v>
      </c>
      <c r="I2083" s="796">
        <v>0.375</v>
      </c>
      <c r="J2083" s="730">
        <v>11</v>
      </c>
      <c r="K2083" s="796"/>
      <c r="L2083" s="1"/>
      <c r="N2083" s="924"/>
      <c r="O2083" s="208"/>
      <c r="P2083" s="1119"/>
      <c r="Q2083" s="1039"/>
      <c r="R2083" s="1044"/>
      <c r="S2083" s="1039"/>
      <c r="T2083" s="555"/>
      <c r="Y2083" s="1833"/>
    </row>
    <row r="2084" spans="1:25" ht="18.75" customHeight="1" x14ac:dyDescent="0.25">
      <c r="A2084" s="20">
        <v>2946</v>
      </c>
      <c r="B2084" s="3"/>
      <c r="C2084" s="3" t="s">
        <v>635</v>
      </c>
      <c r="D2084" s="3" t="s">
        <v>35</v>
      </c>
      <c r="E2084" s="1159" t="s">
        <v>507</v>
      </c>
      <c r="F2084" s="714">
        <v>45117</v>
      </c>
      <c r="G2084" s="715">
        <v>0.80555555555555547</v>
      </c>
      <c r="H2084" s="714">
        <v>45127</v>
      </c>
      <c r="I2084" s="715">
        <v>0.80555555555555547</v>
      </c>
      <c r="J2084" s="755" t="s">
        <v>634</v>
      </c>
      <c r="K2084" s="21">
        <v>30598</v>
      </c>
      <c r="L2084" s="929" t="s">
        <v>636</v>
      </c>
      <c r="M2084" s="714">
        <v>42719</v>
      </c>
      <c r="N2084" s="940" t="s">
        <v>637</v>
      </c>
      <c r="O2084" s="938">
        <v>38832</v>
      </c>
      <c r="P2084" s="889">
        <v>200</v>
      </c>
      <c r="Q2084" s="1058"/>
      <c r="R2084" s="1063"/>
      <c r="S2084" s="1058"/>
      <c r="T2084" s="627"/>
      <c r="U2084" s="545" t="s">
        <v>639</v>
      </c>
      <c r="V2084" s="627" t="s">
        <v>638</v>
      </c>
      <c r="Y2084" s="1833"/>
    </row>
    <row r="2085" spans="1:25" ht="30.75" customHeight="1" thickBot="1" x14ac:dyDescent="0.3">
      <c r="A2085" s="820">
        <v>883</v>
      </c>
      <c r="B2085" s="809">
        <v>58804806</v>
      </c>
      <c r="C2085" s="809" t="s">
        <v>635</v>
      </c>
      <c r="D2085" s="809" t="s">
        <v>22</v>
      </c>
      <c r="E2085" s="1159" t="s">
        <v>23</v>
      </c>
      <c r="F2085" s="810">
        <v>44683</v>
      </c>
      <c r="G2085" s="811">
        <v>0.76597222222222217</v>
      </c>
      <c r="H2085" s="810">
        <v>44690</v>
      </c>
      <c r="I2085" s="811">
        <v>0.375</v>
      </c>
      <c r="J2085" s="755" t="s">
        <v>1980</v>
      </c>
      <c r="K2085" s="769"/>
      <c r="L2085" s="809">
        <v>6849820</v>
      </c>
      <c r="M2085" s="810">
        <v>42719</v>
      </c>
      <c r="N2085" s="940" t="s">
        <v>637</v>
      </c>
      <c r="O2085" s="938">
        <v>38832</v>
      </c>
      <c r="P2085" s="889">
        <f>5*90</f>
        <v>450</v>
      </c>
      <c r="Q2085" s="1120"/>
      <c r="R2085" s="1121"/>
      <c r="S2085" s="1120"/>
      <c r="T2085" s="670"/>
      <c r="V2085" s="670"/>
      <c r="Y2085" s="1834"/>
    </row>
    <row r="2086" spans="1:25" ht="30" customHeight="1" x14ac:dyDescent="0.25">
      <c r="A2086" s="186">
        <v>1228</v>
      </c>
      <c r="B2086" s="18"/>
      <c r="C2086" s="18" t="s">
        <v>3002</v>
      </c>
      <c r="D2086" s="18" t="s">
        <v>412</v>
      </c>
      <c r="E2086" s="1156" t="s">
        <v>358</v>
      </c>
      <c r="F2086" s="718">
        <v>44768</v>
      </c>
      <c r="G2086" s="719">
        <v>0.67013888888888884</v>
      </c>
      <c r="H2086" s="718">
        <v>44792</v>
      </c>
      <c r="I2086" s="719">
        <v>0.27083333333333331</v>
      </c>
      <c r="J2086" s="737" t="s">
        <v>3003</v>
      </c>
      <c r="K2086" s="720"/>
      <c r="L2086" s="18">
        <v>6858835</v>
      </c>
      <c r="M2086" s="718">
        <v>39899</v>
      </c>
      <c r="N2086" s="928" t="s">
        <v>3004</v>
      </c>
      <c r="O2086" s="927">
        <v>37440</v>
      </c>
      <c r="P2086" s="892" t="s">
        <v>3006</v>
      </c>
      <c r="Q2086" s="906"/>
      <c r="R2086" s="1032">
        <f>130*24</f>
        <v>3120</v>
      </c>
      <c r="S2086" s="884"/>
      <c r="T2086" s="527" t="s">
        <v>3005</v>
      </c>
      <c r="V2086" s="554"/>
      <c r="Y2086" s="1832">
        <v>551</v>
      </c>
    </row>
    <row r="2087" spans="1:25" ht="18.75" customHeight="1" x14ac:dyDescent="0.25">
      <c r="A2087" s="186">
        <v>1190</v>
      </c>
      <c r="B2087" s="782" t="s">
        <v>3074</v>
      </c>
      <c r="C2087" s="186" t="s">
        <v>3075</v>
      </c>
      <c r="D2087" s="186" t="s">
        <v>35</v>
      </c>
      <c r="E2087" s="1156" t="s">
        <v>119</v>
      </c>
      <c r="F2087" s="718">
        <v>44769</v>
      </c>
      <c r="G2087" s="719">
        <v>0.85416666666666663</v>
      </c>
      <c r="H2087" s="718">
        <v>44779</v>
      </c>
      <c r="I2087" s="719">
        <v>0.85416666666666663</v>
      </c>
      <c r="J2087" s="737" t="s">
        <v>2058</v>
      </c>
      <c r="K2087" s="720"/>
      <c r="L2087" s="186">
        <v>6876768</v>
      </c>
      <c r="M2087" s="710">
        <v>44439</v>
      </c>
      <c r="N2087" s="734" t="s">
        <v>3076</v>
      </c>
      <c r="O2087" s="920">
        <v>41800</v>
      </c>
      <c r="P2087" s="898"/>
      <c r="Q2087" s="1003"/>
      <c r="R2087" s="1004"/>
      <c r="S2087" s="1003"/>
      <c r="T2087" s="565"/>
      <c r="V2087" s="527"/>
      <c r="Y2087" s="1833"/>
    </row>
    <row r="2088" spans="1:25" ht="18.75" customHeight="1" x14ac:dyDescent="0.25">
      <c r="A2088" s="1228">
        <v>4948</v>
      </c>
      <c r="B2088" s="20"/>
      <c r="C2088" s="20" t="s">
        <v>1938</v>
      </c>
      <c r="D2088" s="20" t="s">
        <v>137</v>
      </c>
      <c r="E2088" s="1156" t="s">
        <v>6615</v>
      </c>
      <c r="F2088" s="21">
        <v>45507</v>
      </c>
      <c r="G2088" s="729">
        <v>0.875</v>
      </c>
      <c r="H2088" s="710">
        <v>45515</v>
      </c>
      <c r="I2088" s="711">
        <v>0.5</v>
      </c>
      <c r="J2088" s="1229" t="s">
        <v>113</v>
      </c>
      <c r="K2088" s="21">
        <v>30951</v>
      </c>
      <c r="L2088" s="929" t="s">
        <v>1939</v>
      </c>
      <c r="M2088" s="21">
        <v>42285</v>
      </c>
      <c r="N2088" s="924" t="s">
        <v>1940</v>
      </c>
      <c r="O2088" s="932">
        <v>37929</v>
      </c>
      <c r="P2088" s="1201" t="s">
        <v>7537</v>
      </c>
      <c r="Q2088" s="884" t="s">
        <v>7220</v>
      </c>
      <c r="R2088" s="1052"/>
      <c r="S2088" s="884" t="s">
        <v>7536</v>
      </c>
      <c r="T2088" s="527" t="s">
        <v>7221</v>
      </c>
      <c r="U2088" s="545" t="s">
        <v>4763</v>
      </c>
      <c r="V2088" s="544"/>
      <c r="Y2088" s="1833"/>
    </row>
    <row r="2089" spans="1:25" ht="18.75" customHeight="1" x14ac:dyDescent="0.25">
      <c r="A2089" s="20">
        <v>3779</v>
      </c>
      <c r="B2089" s="20"/>
      <c r="C2089" s="20" t="s">
        <v>1938</v>
      </c>
      <c r="D2089" s="20" t="s">
        <v>35</v>
      </c>
      <c r="E2089" s="1156" t="s">
        <v>105</v>
      </c>
      <c r="F2089" s="21">
        <v>45256</v>
      </c>
      <c r="G2089" s="729">
        <v>0.64652777777777781</v>
      </c>
      <c r="H2089" s="710">
        <v>45259</v>
      </c>
      <c r="I2089" s="711">
        <v>0.41666666666666669</v>
      </c>
      <c r="J2089" s="730" t="s">
        <v>4782</v>
      </c>
      <c r="K2089" s="21">
        <v>30951</v>
      </c>
      <c r="L2089" s="929" t="s">
        <v>1939</v>
      </c>
      <c r="M2089" s="21">
        <v>42285</v>
      </c>
      <c r="N2089" s="924" t="s">
        <v>1940</v>
      </c>
      <c r="O2089" s="932">
        <v>37929</v>
      </c>
      <c r="P2089" s="892">
        <f>70*18</f>
        <v>1260</v>
      </c>
      <c r="Q2089" s="884"/>
      <c r="R2089" s="1032"/>
      <c r="S2089" s="884"/>
      <c r="T2089" s="527"/>
      <c r="U2089" s="545" t="s">
        <v>4763</v>
      </c>
      <c r="V2089" s="544"/>
      <c r="Y2089" s="1833"/>
    </row>
    <row r="2090" spans="1:25" ht="18.75" customHeight="1" x14ac:dyDescent="0.25">
      <c r="A2090" s="20">
        <v>3654</v>
      </c>
      <c r="B2090" s="20"/>
      <c r="C2090" s="20" t="s">
        <v>1938</v>
      </c>
      <c r="D2090" s="20" t="s">
        <v>35</v>
      </c>
      <c r="E2090" s="1156" t="s">
        <v>105</v>
      </c>
      <c r="F2090" s="21">
        <v>45241</v>
      </c>
      <c r="G2090" s="729">
        <v>0.77083333333333337</v>
      </c>
      <c r="H2090" s="710">
        <v>45256</v>
      </c>
      <c r="I2090" s="711">
        <v>0.64652777777777781</v>
      </c>
      <c r="J2090" s="730" t="s">
        <v>106</v>
      </c>
      <c r="K2090" s="21">
        <v>30951</v>
      </c>
      <c r="L2090" s="929" t="s">
        <v>1939</v>
      </c>
      <c r="M2090" s="21">
        <v>42285</v>
      </c>
      <c r="N2090" s="924" t="s">
        <v>1940</v>
      </c>
      <c r="O2090" s="932">
        <v>37929</v>
      </c>
      <c r="P2090" s="1029" t="s">
        <v>892</v>
      </c>
      <c r="Q2090" s="884"/>
      <c r="R2090" s="1032"/>
      <c r="S2090" s="884"/>
      <c r="T2090" s="527"/>
      <c r="U2090" s="545" t="s">
        <v>4763</v>
      </c>
      <c r="Y2090" s="1833"/>
    </row>
    <row r="2091" spans="1:25" ht="18.75" customHeight="1" x14ac:dyDescent="0.25">
      <c r="A2091" s="20">
        <v>2032</v>
      </c>
      <c r="B2091" s="20"/>
      <c r="C2091" s="20" t="s">
        <v>1938</v>
      </c>
      <c r="D2091" s="20" t="s">
        <v>35</v>
      </c>
      <c r="E2091" s="1156" t="s">
        <v>112</v>
      </c>
      <c r="F2091" s="19">
        <v>44981</v>
      </c>
      <c r="G2091" s="769">
        <v>0.55069444444444449</v>
      </c>
      <c r="H2091" s="725">
        <v>44987</v>
      </c>
      <c r="I2091" s="720">
        <v>0.43402777777777773</v>
      </c>
      <c r="J2091" s="730" t="s">
        <v>1831</v>
      </c>
      <c r="K2091" s="21">
        <v>30951</v>
      </c>
      <c r="L2091" s="929" t="s">
        <v>1939</v>
      </c>
      <c r="M2091" s="21">
        <v>42285</v>
      </c>
      <c r="N2091" s="924" t="s">
        <v>1940</v>
      </c>
      <c r="O2091" s="932">
        <v>37929</v>
      </c>
      <c r="P2091" s="892">
        <v>200</v>
      </c>
      <c r="Q2091" s="1018" t="s">
        <v>4650</v>
      </c>
      <c r="R2091" s="1032"/>
      <c r="S2091" s="884"/>
      <c r="T2091" s="527"/>
      <c r="U2091" s="545" t="s">
        <v>4763</v>
      </c>
      <c r="V2091" s="554"/>
      <c r="W2091" s="599"/>
      <c r="Y2091" s="1833"/>
    </row>
    <row r="2092" spans="1:25" ht="18.75" customHeight="1" x14ac:dyDescent="0.25">
      <c r="A2092" s="4">
        <v>1925</v>
      </c>
      <c r="B2092" s="4"/>
      <c r="C2092" s="1" t="s">
        <v>1938</v>
      </c>
      <c r="D2092" s="4" t="s">
        <v>29</v>
      </c>
      <c r="E2092" s="1156" t="s">
        <v>30</v>
      </c>
      <c r="F2092" s="725">
        <v>44980</v>
      </c>
      <c r="G2092" s="720">
        <v>0.43402777777777773</v>
      </c>
      <c r="H2092" s="725">
        <v>44981</v>
      </c>
      <c r="I2092" s="720">
        <v>0.55069444444444449</v>
      </c>
      <c r="J2092" s="728" t="s">
        <v>1886</v>
      </c>
      <c r="K2092" s="725">
        <v>30951</v>
      </c>
      <c r="L2092" s="929" t="s">
        <v>1939</v>
      </c>
      <c r="M2092" s="19">
        <v>42285</v>
      </c>
      <c r="N2092" s="929" t="s">
        <v>1940</v>
      </c>
      <c r="O2092" s="932">
        <v>37929</v>
      </c>
      <c r="P2092" s="892"/>
      <c r="T2092" s="599"/>
      <c r="U2092" s="545" t="s">
        <v>4763</v>
      </c>
      <c r="V2092" s="555" t="s">
        <v>2012</v>
      </c>
      <c r="W2092" s="599"/>
      <c r="Y2092" s="1833"/>
    </row>
    <row r="2093" spans="1:25" ht="30" customHeight="1" x14ac:dyDescent="0.25">
      <c r="A2093" s="4">
        <v>1042</v>
      </c>
      <c r="B2093" s="18"/>
      <c r="C2093" s="20" t="s">
        <v>1938</v>
      </c>
      <c r="D2093" s="4" t="s">
        <v>94</v>
      </c>
      <c r="E2093" s="1156" t="s">
        <v>60</v>
      </c>
      <c r="F2093" s="718">
        <v>44729</v>
      </c>
      <c r="G2093" s="719">
        <v>0.45833333333333331</v>
      </c>
      <c r="H2093" s="718">
        <v>44734</v>
      </c>
      <c r="I2093" s="719">
        <v>0.5</v>
      </c>
      <c r="J2093" s="737" t="s">
        <v>1949</v>
      </c>
      <c r="K2093" s="725">
        <v>30951</v>
      </c>
      <c r="L2093" s="929" t="s">
        <v>1939</v>
      </c>
      <c r="M2093" s="718">
        <v>42285</v>
      </c>
      <c r="N2093" s="928" t="s">
        <v>1940</v>
      </c>
      <c r="O2093" s="932">
        <v>37929</v>
      </c>
      <c r="P2093" s="892">
        <v>400</v>
      </c>
      <c r="Q2093" s="884"/>
      <c r="R2093" s="1008">
        <f>80*5</f>
        <v>400</v>
      </c>
      <c r="S2093" s="884"/>
      <c r="T2093" s="527" t="s">
        <v>3319</v>
      </c>
      <c r="U2093" s="545" t="s">
        <v>4763</v>
      </c>
      <c r="V2093" s="554">
        <v>2003</v>
      </c>
      <c r="W2093" s="599"/>
      <c r="Y2093" s="1833"/>
    </row>
    <row r="2094" spans="1:25" ht="18.75" hidden="1" customHeight="1" x14ac:dyDescent="0.25">
      <c r="A2094" s="1">
        <v>8</v>
      </c>
      <c r="B2094" s="1"/>
      <c r="C2094" s="20" t="s">
        <v>1938</v>
      </c>
      <c r="D2094" s="1" t="s">
        <v>22</v>
      </c>
      <c r="E2094" s="1158" t="s">
        <v>364</v>
      </c>
      <c r="F2094" s="19">
        <v>44378</v>
      </c>
      <c r="G2094" s="796">
        <v>0.375</v>
      </c>
      <c r="H2094" s="19">
        <v>44379</v>
      </c>
      <c r="I2094" s="796">
        <v>0.375</v>
      </c>
      <c r="J2094" s="730">
        <v>1</v>
      </c>
      <c r="K2094" s="796"/>
      <c r="L2094" s="1"/>
      <c r="N2094" s="924"/>
      <c r="O2094" s="208"/>
      <c r="Q2094" s="1039"/>
      <c r="R2094" s="1044"/>
      <c r="S2094" s="1039"/>
      <c r="T2094" s="555"/>
      <c r="Y2094" s="1833"/>
    </row>
    <row r="2095" spans="1:25" ht="18.75" hidden="1" customHeight="1" x14ac:dyDescent="0.25">
      <c r="A2095" s="1266">
        <v>4892</v>
      </c>
      <c r="B2095" s="707"/>
      <c r="C2095" s="707" t="s">
        <v>468</v>
      </c>
      <c r="D2095" s="707" t="s">
        <v>83</v>
      </c>
      <c r="E2095" s="1156" t="s">
        <v>84</v>
      </c>
      <c r="F2095" s="708">
        <v>45490</v>
      </c>
      <c r="G2095" s="709">
        <v>0.72916666666666663</v>
      </c>
      <c r="H2095" s="708">
        <v>45495</v>
      </c>
      <c r="I2095" s="709">
        <v>0.41666666666666669</v>
      </c>
      <c r="J2095" s="731" t="s">
        <v>336</v>
      </c>
      <c r="K2095" s="19">
        <v>31670</v>
      </c>
      <c r="L2095" s="929"/>
      <c r="N2095" s="935">
        <v>110178400041</v>
      </c>
      <c r="O2095" s="209">
        <v>40576</v>
      </c>
      <c r="P2095" s="892" t="s">
        <v>4853</v>
      </c>
      <c r="Q2095" s="884"/>
      <c r="R2095" s="1011"/>
      <c r="S2095" s="884"/>
      <c r="T2095" s="527"/>
      <c r="U2095" s="551" t="s">
        <v>378</v>
      </c>
      <c r="V2095" s="550" t="s">
        <v>6870</v>
      </c>
      <c r="Y2095" s="1833"/>
    </row>
    <row r="2096" spans="1:25" ht="30" hidden="1" customHeight="1" x14ac:dyDescent="0.25">
      <c r="A2096" s="1266">
        <v>4865</v>
      </c>
      <c r="B2096" s="707"/>
      <c r="C2096" s="707" t="s">
        <v>468</v>
      </c>
      <c r="D2096" s="707" t="s">
        <v>137</v>
      </c>
      <c r="E2096" s="1156" t="s">
        <v>5483</v>
      </c>
      <c r="F2096" s="708">
        <v>45470</v>
      </c>
      <c r="G2096" s="709">
        <v>0.875</v>
      </c>
      <c r="H2096" s="708">
        <v>45473</v>
      </c>
      <c r="I2096" s="709">
        <v>0.45833333333333331</v>
      </c>
      <c r="J2096" s="731" t="s">
        <v>330</v>
      </c>
      <c r="K2096" s="19">
        <v>31670</v>
      </c>
      <c r="L2096" s="929"/>
      <c r="N2096" s="935">
        <v>110178400041</v>
      </c>
      <c r="O2096" s="209">
        <v>40576</v>
      </c>
      <c r="P2096" s="892" t="s">
        <v>4863</v>
      </c>
      <c r="Q2096" s="884"/>
      <c r="R2096" s="1008"/>
      <c r="S2096" s="884"/>
      <c r="T2096" s="549" t="s">
        <v>6851</v>
      </c>
      <c r="U2096" s="545" t="s">
        <v>4493</v>
      </c>
      <c r="V2096" s="544" t="s">
        <v>6871</v>
      </c>
      <c r="W2096" s="599"/>
      <c r="Y2096" s="1833"/>
    </row>
    <row r="2097" spans="1:25" ht="18.75" hidden="1" customHeight="1" x14ac:dyDescent="0.25">
      <c r="A2097" s="707">
        <v>4039</v>
      </c>
      <c r="B2097" s="707"/>
      <c r="C2097" s="707" t="s">
        <v>468</v>
      </c>
      <c r="D2097" s="707" t="s">
        <v>137</v>
      </c>
      <c r="E2097" s="1156" t="s">
        <v>5483</v>
      </c>
      <c r="F2097" s="708">
        <v>45470</v>
      </c>
      <c r="G2097" s="709">
        <v>0.875</v>
      </c>
      <c r="H2097" s="708">
        <v>45473</v>
      </c>
      <c r="I2097" s="709">
        <v>0.45833333333333331</v>
      </c>
      <c r="J2097" s="731" t="s">
        <v>330</v>
      </c>
      <c r="K2097" s="19">
        <v>31670</v>
      </c>
      <c r="L2097" s="929"/>
      <c r="N2097" s="935">
        <v>110178400041</v>
      </c>
      <c r="O2097" s="209">
        <v>40576</v>
      </c>
      <c r="P2097" s="892" t="s">
        <v>4863</v>
      </c>
      <c r="Q2097" s="884"/>
      <c r="R2097" s="1008"/>
      <c r="S2097" s="884"/>
      <c r="T2097" s="549" t="s">
        <v>6851</v>
      </c>
      <c r="U2097" s="551" t="s">
        <v>378</v>
      </c>
      <c r="V2097" s="550" t="s">
        <v>6870</v>
      </c>
      <c r="Y2097" s="1833"/>
    </row>
    <row r="2098" spans="1:25" ht="18.75" hidden="1" customHeight="1" x14ac:dyDescent="0.25">
      <c r="A2098" s="707">
        <v>3055</v>
      </c>
      <c r="B2098" s="707"/>
      <c r="C2098" s="707" t="s">
        <v>468</v>
      </c>
      <c r="D2098" s="707" t="s">
        <v>22</v>
      </c>
      <c r="E2098" s="1156" t="s">
        <v>447</v>
      </c>
      <c r="F2098" s="708">
        <v>45127</v>
      </c>
      <c r="G2098" s="709">
        <v>0.8125</v>
      </c>
      <c r="H2098" s="708">
        <v>45144</v>
      </c>
      <c r="I2098" s="709">
        <v>0.8125</v>
      </c>
      <c r="J2098" s="745" t="s">
        <v>469</v>
      </c>
      <c r="K2098" s="19">
        <v>31670</v>
      </c>
      <c r="L2098" s="921"/>
      <c r="N2098" s="935">
        <v>110178400041</v>
      </c>
      <c r="O2098" s="209">
        <v>40576</v>
      </c>
      <c r="P2098" s="898"/>
      <c r="Q2098" s="1003"/>
      <c r="R2098" s="1004"/>
      <c r="S2098" s="1003"/>
      <c r="T2098" s="565"/>
      <c r="U2098" s="551" t="s">
        <v>378</v>
      </c>
      <c r="V2098" s="549" t="s">
        <v>470</v>
      </c>
      <c r="Y2098" s="1833"/>
    </row>
    <row r="2099" spans="1:25" ht="18.75" hidden="1" customHeight="1" x14ac:dyDescent="0.25">
      <c r="A2099" s="707">
        <v>2966</v>
      </c>
      <c r="B2099" s="707"/>
      <c r="C2099" s="707" t="s">
        <v>468</v>
      </c>
      <c r="D2099" s="707" t="s">
        <v>35</v>
      </c>
      <c r="E2099" s="1156" t="s">
        <v>284</v>
      </c>
      <c r="F2099" s="708">
        <v>45122</v>
      </c>
      <c r="G2099" s="709">
        <v>0.875</v>
      </c>
      <c r="H2099" s="708">
        <v>45127</v>
      </c>
      <c r="I2099" s="709">
        <v>0.8125</v>
      </c>
      <c r="J2099" s="745" t="s">
        <v>336</v>
      </c>
      <c r="K2099" s="19">
        <v>31670</v>
      </c>
      <c r="L2099" s="929"/>
      <c r="N2099" s="935">
        <v>110178400041</v>
      </c>
      <c r="O2099" s="209">
        <v>40576</v>
      </c>
      <c r="P2099" s="898"/>
      <c r="Q2099" s="1003"/>
      <c r="R2099" s="1004"/>
      <c r="S2099" s="1003"/>
      <c r="T2099" s="565"/>
      <c r="U2099" s="551" t="s">
        <v>378</v>
      </c>
      <c r="V2099" s="550"/>
      <c r="Y2099" s="1833"/>
    </row>
    <row r="2100" spans="1:25" ht="31.5" customHeight="1" x14ac:dyDescent="0.25">
      <c r="A2100" s="186">
        <v>4074</v>
      </c>
      <c r="B2100" s="4">
        <v>95720300</v>
      </c>
      <c r="C2100" s="4" t="s">
        <v>1638</v>
      </c>
      <c r="D2100" s="4" t="s">
        <v>292</v>
      </c>
      <c r="E2100" s="1156" t="s">
        <v>293</v>
      </c>
      <c r="F2100" s="725">
        <v>45315</v>
      </c>
      <c r="G2100" s="720">
        <v>0.70833333333333337</v>
      </c>
      <c r="H2100" s="725">
        <v>45318</v>
      </c>
      <c r="I2100" s="720">
        <v>0.70833333333333337</v>
      </c>
      <c r="J2100" s="713" t="s">
        <v>449</v>
      </c>
      <c r="K2100" s="725">
        <v>20901</v>
      </c>
      <c r="L2100" s="929" t="s">
        <v>1639</v>
      </c>
      <c r="M2100" s="19">
        <v>42474</v>
      </c>
      <c r="N2100" s="931" t="s">
        <v>1640</v>
      </c>
      <c r="O2100" s="932"/>
      <c r="P2100" s="898"/>
      <c r="Q2100" s="1022"/>
      <c r="R2100" s="1023"/>
      <c r="S2100" s="1022"/>
      <c r="T2100" s="568"/>
      <c r="Y2100" s="1833"/>
    </row>
    <row r="2101" spans="1:25" ht="18.75" customHeight="1" x14ac:dyDescent="0.25">
      <c r="A2101" s="4">
        <v>2219</v>
      </c>
      <c r="B2101" s="4">
        <v>95720300</v>
      </c>
      <c r="C2101" s="4" t="s">
        <v>1638</v>
      </c>
      <c r="D2101" s="4" t="s">
        <v>35</v>
      </c>
      <c r="E2101" s="1156" t="s">
        <v>178</v>
      </c>
      <c r="F2101" s="725">
        <v>45018</v>
      </c>
      <c r="G2101" s="720">
        <v>0.66666666666666663</v>
      </c>
      <c r="H2101" s="725">
        <v>45022</v>
      </c>
      <c r="I2101" s="720">
        <v>0.70833333333333337</v>
      </c>
      <c r="J2101" s="713"/>
      <c r="K2101" s="725">
        <v>20901</v>
      </c>
      <c r="L2101" s="929" t="s">
        <v>1639</v>
      </c>
      <c r="M2101" s="19">
        <v>42474</v>
      </c>
      <c r="N2101" s="931" t="s">
        <v>1640</v>
      </c>
      <c r="O2101" s="932"/>
      <c r="P2101" s="898"/>
      <c r="Q2101" s="1022"/>
      <c r="R2101" s="1023"/>
      <c r="S2101" s="1022"/>
      <c r="T2101" s="568"/>
      <c r="Y2101" s="1833"/>
    </row>
    <row r="2102" spans="1:25" ht="30" customHeight="1" x14ac:dyDescent="0.25">
      <c r="A2102" s="4">
        <v>1776</v>
      </c>
      <c r="B2102" s="4">
        <v>95720300</v>
      </c>
      <c r="C2102" s="4" t="s">
        <v>1638</v>
      </c>
      <c r="D2102" s="4" t="s">
        <v>35</v>
      </c>
      <c r="E2102" s="1156" t="s">
        <v>178</v>
      </c>
      <c r="F2102" s="725">
        <v>44951</v>
      </c>
      <c r="G2102" s="720">
        <v>0.625</v>
      </c>
      <c r="H2102" s="725">
        <v>44954</v>
      </c>
      <c r="I2102" s="720">
        <v>0.66666666666666663</v>
      </c>
      <c r="J2102" s="713" t="s">
        <v>2159</v>
      </c>
      <c r="K2102" s="725">
        <v>20901</v>
      </c>
      <c r="L2102" s="929" t="s">
        <v>1639</v>
      </c>
      <c r="M2102" s="19">
        <v>42474</v>
      </c>
      <c r="N2102" s="931" t="s">
        <v>1640</v>
      </c>
      <c r="O2102" s="932"/>
      <c r="P2102" s="898"/>
      <c r="Q2102" s="1022"/>
      <c r="R2102" s="1023"/>
      <c r="S2102" s="1022"/>
      <c r="T2102" s="568"/>
      <c r="Y2102" s="1833"/>
    </row>
    <row r="2103" spans="1:25" ht="18.75" customHeight="1" x14ac:dyDescent="0.25">
      <c r="A2103" s="797">
        <v>1754</v>
      </c>
      <c r="B2103" s="4">
        <v>95720300</v>
      </c>
      <c r="C2103" s="4" t="s">
        <v>1638</v>
      </c>
      <c r="D2103" s="4" t="s">
        <v>35</v>
      </c>
      <c r="E2103" s="1156" t="s">
        <v>178</v>
      </c>
      <c r="F2103" s="725">
        <v>44945</v>
      </c>
      <c r="G2103" s="720">
        <v>0.625</v>
      </c>
      <c r="H2103" s="725">
        <v>44951</v>
      </c>
      <c r="I2103" s="798">
        <v>0.625</v>
      </c>
      <c r="J2103" s="713" t="s">
        <v>2181</v>
      </c>
      <c r="K2103" s="725">
        <v>20901</v>
      </c>
      <c r="L2103" s="929" t="s">
        <v>1639</v>
      </c>
      <c r="M2103" s="19">
        <v>42474</v>
      </c>
      <c r="N2103" s="931" t="s">
        <v>1640</v>
      </c>
      <c r="O2103" s="932"/>
      <c r="P2103" s="898"/>
      <c r="Q2103" s="1022"/>
      <c r="R2103" s="1023"/>
      <c r="S2103" s="1022"/>
      <c r="T2103" s="568"/>
      <c r="Y2103" s="1833"/>
    </row>
    <row r="2104" spans="1:25" ht="30" customHeight="1" x14ac:dyDescent="0.25">
      <c r="A2104" s="4">
        <v>1053</v>
      </c>
      <c r="B2104" s="799"/>
      <c r="C2104" s="799" t="s">
        <v>3333</v>
      </c>
      <c r="D2104" s="799" t="s">
        <v>3155</v>
      </c>
      <c r="E2104" s="1156" t="s">
        <v>313</v>
      </c>
      <c r="F2104" s="807">
        <v>44718</v>
      </c>
      <c r="G2104" s="806">
        <v>0.41666666666666669</v>
      </c>
      <c r="H2104" s="807">
        <v>44732</v>
      </c>
      <c r="I2104" s="806">
        <v>0.41666666666666669</v>
      </c>
      <c r="J2104" s="737" t="s">
        <v>2441</v>
      </c>
      <c r="K2104" s="720"/>
      <c r="L2104" s="799" t="s">
        <v>1639</v>
      </c>
      <c r="M2104" s="807">
        <v>42474</v>
      </c>
      <c r="N2104" s="959" t="s">
        <v>3334</v>
      </c>
      <c r="O2104" s="958"/>
      <c r="P2104" s="898"/>
      <c r="Q2104" s="1050"/>
      <c r="R2104" s="1051"/>
      <c r="S2104" s="1003"/>
      <c r="T2104" s="565"/>
      <c r="V2104" s="668"/>
      <c r="W2104" s="599"/>
      <c r="Y2104" s="1833"/>
    </row>
    <row r="2105" spans="1:25" ht="30" customHeight="1" x14ac:dyDescent="0.25">
      <c r="A2105" s="4">
        <v>1013</v>
      </c>
      <c r="B2105" s="799"/>
      <c r="C2105" s="799" t="s">
        <v>3333</v>
      </c>
      <c r="D2105" s="799" t="s">
        <v>3155</v>
      </c>
      <c r="E2105" s="1165" t="s">
        <v>313</v>
      </c>
      <c r="F2105" s="807">
        <v>44706</v>
      </c>
      <c r="G2105" s="806">
        <v>0.41666666666666669</v>
      </c>
      <c r="H2105" s="807">
        <v>44718</v>
      </c>
      <c r="I2105" s="806">
        <v>0.41666666666666669</v>
      </c>
      <c r="J2105" s="737" t="s">
        <v>2283</v>
      </c>
      <c r="K2105" s="720"/>
      <c r="L2105" s="799" t="s">
        <v>1639</v>
      </c>
      <c r="M2105" s="807">
        <v>42474</v>
      </c>
      <c r="N2105" s="959" t="s">
        <v>3393</v>
      </c>
      <c r="O2105" s="958"/>
      <c r="P2105" s="1107"/>
      <c r="Q2105" s="915"/>
      <c r="R2105" s="1118"/>
      <c r="S2105" s="915"/>
      <c r="T2105" s="668"/>
      <c r="V2105" s="668"/>
      <c r="Y2105" s="1833"/>
    </row>
    <row r="2106" spans="1:25" ht="18.75" customHeight="1" x14ac:dyDescent="0.25">
      <c r="A2106" s="4">
        <v>895</v>
      </c>
      <c r="B2106" s="799"/>
      <c r="C2106" s="799" t="s">
        <v>3333</v>
      </c>
      <c r="D2106" s="799" t="s">
        <v>3155</v>
      </c>
      <c r="E2106" s="1165" t="s">
        <v>313</v>
      </c>
      <c r="F2106" s="807">
        <v>44694</v>
      </c>
      <c r="G2106" s="808" t="s">
        <v>3448</v>
      </c>
      <c r="H2106" s="807">
        <v>44706</v>
      </c>
      <c r="I2106" s="806">
        <v>0.41666666666666669</v>
      </c>
      <c r="J2106" s="737" t="s">
        <v>2283</v>
      </c>
      <c r="K2106" s="720"/>
      <c r="L2106" s="799" t="s">
        <v>1639</v>
      </c>
      <c r="M2106" s="807">
        <v>42474</v>
      </c>
      <c r="N2106" s="959" t="s">
        <v>3393</v>
      </c>
      <c r="O2106" s="958"/>
      <c r="P2106" s="891"/>
      <c r="Q2106" s="915"/>
      <c r="R2106" s="1118"/>
      <c r="S2106" s="915"/>
      <c r="T2106" s="668"/>
      <c r="V2106" s="668"/>
      <c r="Y2106" s="1833"/>
    </row>
    <row r="2107" spans="1:25" ht="30" hidden="1" customHeight="1" x14ac:dyDescent="0.25">
      <c r="A2107" s="186">
        <v>4643</v>
      </c>
      <c r="B2107" s="186"/>
      <c r="C2107" s="186" t="s">
        <v>6118</v>
      </c>
      <c r="D2107" s="186" t="s">
        <v>143</v>
      </c>
      <c r="E2107" s="1156" t="s">
        <v>189</v>
      </c>
      <c r="F2107" s="710">
        <v>45402</v>
      </c>
      <c r="G2107" s="711">
        <v>0.86458333333333337</v>
      </c>
      <c r="H2107" s="710">
        <v>45403</v>
      </c>
      <c r="I2107" s="711">
        <v>0.625</v>
      </c>
      <c r="J2107" s="761" t="s">
        <v>6117</v>
      </c>
      <c r="K2107" s="19">
        <v>36381</v>
      </c>
      <c r="L2107" s="921" t="s">
        <v>6119</v>
      </c>
      <c r="M2107" s="19">
        <v>45229</v>
      </c>
      <c r="N2107" s="923"/>
      <c r="O2107" s="209"/>
      <c r="P2107" s="897"/>
      <c r="Q2107" s="1009"/>
      <c r="R2107" s="1004"/>
      <c r="S2107" s="1003"/>
      <c r="T2107" s="565"/>
      <c r="U2107" s="564" t="s">
        <v>6120</v>
      </c>
      <c r="V2107" s="527"/>
      <c r="Y2107" s="1833"/>
    </row>
    <row r="2108" spans="1:25" ht="30.75" customHeight="1" x14ac:dyDescent="0.25">
      <c r="A2108" s="707">
        <v>4819</v>
      </c>
      <c r="B2108" s="707"/>
      <c r="C2108" s="707" t="s">
        <v>6334</v>
      </c>
      <c r="D2108" s="707" t="s">
        <v>35</v>
      </c>
      <c r="E2108" s="1156" t="s">
        <v>126</v>
      </c>
      <c r="F2108" s="708">
        <v>45419</v>
      </c>
      <c r="G2108" s="709">
        <v>0.53680555555555554</v>
      </c>
      <c r="H2108" s="708">
        <v>45421</v>
      </c>
      <c r="I2108" s="709">
        <v>0.58333333333333337</v>
      </c>
      <c r="J2108" s="731" t="s">
        <v>330</v>
      </c>
      <c r="K2108" s="21">
        <v>26468</v>
      </c>
      <c r="L2108" s="721" t="s">
        <v>6335</v>
      </c>
      <c r="M2108" s="21">
        <v>45287</v>
      </c>
      <c r="N2108" s="721" t="s">
        <v>6336</v>
      </c>
      <c r="O2108" s="208">
        <v>44156</v>
      </c>
      <c r="P2108" s="1019" t="s">
        <v>6337</v>
      </c>
      <c r="Q2108" s="907"/>
      <c r="R2108" s="1020"/>
      <c r="S2108" s="907"/>
      <c r="T2108" s="544"/>
      <c r="U2108" s="551"/>
      <c r="V2108" s="544"/>
      <c r="W2108" s="128"/>
      <c r="Y2108" s="1833"/>
    </row>
    <row r="2109" spans="1:25" ht="23.25" customHeight="1" x14ac:dyDescent="0.25">
      <c r="A2109" s="4">
        <v>5823</v>
      </c>
      <c r="B2109" s="4"/>
      <c r="C2109" s="4" t="s">
        <v>7989</v>
      </c>
      <c r="D2109" s="4" t="s">
        <v>412</v>
      </c>
      <c r="E2109" s="1156" t="s">
        <v>131</v>
      </c>
      <c r="F2109" s="725">
        <v>45639</v>
      </c>
      <c r="G2109" s="720">
        <v>0.79166666666666663</v>
      </c>
      <c r="H2109" s="725">
        <v>45641</v>
      </c>
      <c r="I2109" s="720">
        <v>0.33333333333333331</v>
      </c>
      <c r="J2109" s="728" t="s">
        <v>909</v>
      </c>
      <c r="K2109" s="725">
        <v>33126</v>
      </c>
      <c r="L2109" s="928" t="s">
        <v>7990</v>
      </c>
      <c r="M2109" s="21">
        <v>43661</v>
      </c>
      <c r="N2109" s="926" t="s">
        <v>7991</v>
      </c>
      <c r="O2109" s="927">
        <v>39709</v>
      </c>
      <c r="P2109" s="149" t="s">
        <v>8406</v>
      </c>
      <c r="Q2109" s="1007"/>
      <c r="R2109" s="1008"/>
      <c r="S2109" s="884"/>
      <c r="T2109" s="884"/>
      <c r="U2109" s="551" t="s">
        <v>7992</v>
      </c>
      <c r="V2109" s="128" t="s">
        <v>7992</v>
      </c>
      <c r="W2109" s="599"/>
      <c r="Y2109" s="1833"/>
    </row>
    <row r="2110" spans="1:25" ht="30" customHeight="1" x14ac:dyDescent="0.25">
      <c r="A2110" s="1267">
        <v>5185</v>
      </c>
      <c r="B2110" s="18">
        <v>92192757</v>
      </c>
      <c r="C2110" s="18" t="s">
        <v>7989</v>
      </c>
      <c r="D2110" s="186" t="s">
        <v>35</v>
      </c>
      <c r="E2110" s="1156" t="s">
        <v>4352</v>
      </c>
      <c r="F2110" s="718">
        <v>45539</v>
      </c>
      <c r="G2110" s="719">
        <v>0.82013888888888886</v>
      </c>
      <c r="H2110" s="718">
        <v>45540</v>
      </c>
      <c r="I2110" s="711">
        <v>0.85416666666666663</v>
      </c>
      <c r="J2110" s="737" t="s">
        <v>797</v>
      </c>
      <c r="K2110" s="725">
        <v>33126</v>
      </c>
      <c r="L2110" s="928" t="s">
        <v>7990</v>
      </c>
      <c r="M2110" s="21">
        <v>43661</v>
      </c>
      <c r="N2110" s="926" t="s">
        <v>7991</v>
      </c>
      <c r="O2110" s="927">
        <v>39709</v>
      </c>
      <c r="P2110" s="149">
        <v>100</v>
      </c>
      <c r="Q2110" s="1007"/>
      <c r="R2110" s="1008"/>
      <c r="S2110" s="884"/>
      <c r="T2110" s="884"/>
      <c r="U2110" s="551" t="s">
        <v>7992</v>
      </c>
      <c r="Y2110" s="1833"/>
    </row>
    <row r="2111" spans="1:25" ht="18.75" customHeight="1" x14ac:dyDescent="0.25">
      <c r="A2111" s="186">
        <v>4308</v>
      </c>
      <c r="B2111" s="186">
        <v>25102697</v>
      </c>
      <c r="C2111" s="186" t="s">
        <v>5611</v>
      </c>
      <c r="D2111" s="186" t="s">
        <v>35</v>
      </c>
      <c r="E2111" s="1156" t="s">
        <v>178</v>
      </c>
      <c r="F2111" s="710">
        <v>45351</v>
      </c>
      <c r="G2111" s="711">
        <v>0.6875</v>
      </c>
      <c r="H2111" s="710">
        <v>45358</v>
      </c>
      <c r="I2111" s="711">
        <v>0.6875</v>
      </c>
      <c r="J2111" s="728" t="s">
        <v>85</v>
      </c>
      <c r="K2111" s="710">
        <v>32801</v>
      </c>
      <c r="L2111" s="734" t="s">
        <v>5612</v>
      </c>
      <c r="M2111" s="21">
        <v>42835</v>
      </c>
      <c r="N2111" s="734" t="s">
        <v>5613</v>
      </c>
      <c r="O2111" s="920">
        <v>41942</v>
      </c>
      <c r="P2111" s="892" t="s">
        <v>5615</v>
      </c>
      <c r="Q2111" s="196"/>
      <c r="R2111" s="1002"/>
      <c r="S2111" s="196"/>
      <c r="T2111" s="580"/>
      <c r="U2111" s="551" t="s">
        <v>5614</v>
      </c>
      <c r="V2111" s="544"/>
      <c r="W2111" s="128"/>
      <c r="Y2111" s="1833"/>
    </row>
    <row r="2112" spans="1:25" ht="18.75" customHeight="1" x14ac:dyDescent="0.25">
      <c r="A2112" s="186">
        <v>2315</v>
      </c>
      <c r="B2112" s="18">
        <v>22256619</v>
      </c>
      <c r="C2112" s="18" t="s">
        <v>3282</v>
      </c>
      <c r="D2112" s="18" t="s">
        <v>3283</v>
      </c>
      <c r="E2112" s="1156" t="s">
        <v>3278</v>
      </c>
      <c r="F2112" s="718">
        <v>44734</v>
      </c>
      <c r="G2112" s="719">
        <v>0.72083333333333333</v>
      </c>
      <c r="H2112" s="718">
        <v>44737</v>
      </c>
      <c r="I2112" s="719">
        <v>0.72083333333333333</v>
      </c>
      <c r="J2112" s="737" t="s">
        <v>1849</v>
      </c>
      <c r="K2112" s="720"/>
      <c r="L2112" s="18">
        <v>6901234</v>
      </c>
      <c r="M2112" s="718">
        <v>44519</v>
      </c>
      <c r="N2112" s="928" t="s">
        <v>3284</v>
      </c>
      <c r="O2112" s="927">
        <v>41225</v>
      </c>
      <c r="P2112" s="892">
        <v>250</v>
      </c>
      <c r="Q2112" s="906"/>
      <c r="R2112" s="1032">
        <f>90*3</f>
        <v>270</v>
      </c>
      <c r="S2112" s="884"/>
      <c r="T2112" s="527" t="s">
        <v>3285</v>
      </c>
      <c r="V2112" s="554"/>
      <c r="Y2112" s="1833"/>
    </row>
    <row r="2113" spans="1:25" ht="18.75" customHeight="1" x14ac:dyDescent="0.25">
      <c r="A2113" s="1245">
        <v>4916</v>
      </c>
      <c r="B2113" s="3">
        <v>40696655</v>
      </c>
      <c r="C2113" s="3" t="s">
        <v>6957</v>
      </c>
      <c r="D2113" s="3" t="s">
        <v>35</v>
      </c>
      <c r="E2113" s="1159" t="s">
        <v>313</v>
      </c>
      <c r="F2113" s="714">
        <v>45500</v>
      </c>
      <c r="G2113" s="715">
        <v>0.63541666666666663</v>
      </c>
      <c r="H2113" s="714">
        <v>45506</v>
      </c>
      <c r="I2113" s="715">
        <v>0.70833333333333337</v>
      </c>
      <c r="J2113" s="733" t="s">
        <v>7151</v>
      </c>
      <c r="K2113" s="21">
        <v>33139</v>
      </c>
      <c r="L2113" s="721" t="s">
        <v>6958</v>
      </c>
      <c r="M2113" s="21">
        <v>43595</v>
      </c>
      <c r="N2113" s="925" t="s">
        <v>6959</v>
      </c>
      <c r="O2113" s="208">
        <v>44645</v>
      </c>
      <c r="P2113" s="889" t="s">
        <v>7181</v>
      </c>
      <c r="Q2113" s="907"/>
      <c r="R2113" s="1008"/>
      <c r="S2113" s="884"/>
      <c r="T2113" s="527" t="s">
        <v>7164</v>
      </c>
      <c r="U2113" s="564" t="s">
        <v>1837</v>
      </c>
      <c r="V2113" s="544"/>
      <c r="W2113" s="128"/>
      <c r="Y2113" s="1833"/>
    </row>
    <row r="2114" spans="1:25" ht="18.75" customHeight="1" x14ac:dyDescent="0.25">
      <c r="A2114" s="1228">
        <v>4834</v>
      </c>
      <c r="B2114" s="3">
        <v>40696655</v>
      </c>
      <c r="C2114" s="3" t="s">
        <v>6957</v>
      </c>
      <c r="D2114" s="3" t="s">
        <v>35</v>
      </c>
      <c r="E2114" s="1159" t="s">
        <v>313</v>
      </c>
      <c r="F2114" s="714">
        <v>45481</v>
      </c>
      <c r="G2114" s="715">
        <v>0.63541666666666663</v>
      </c>
      <c r="H2114" s="714">
        <v>45500</v>
      </c>
      <c r="I2114" s="715">
        <v>0.63541666666666663</v>
      </c>
      <c r="J2114" s="733" t="s">
        <v>7089</v>
      </c>
      <c r="K2114" s="21">
        <v>33139</v>
      </c>
      <c r="L2114" s="721" t="s">
        <v>6958</v>
      </c>
      <c r="M2114" s="21">
        <v>43595</v>
      </c>
      <c r="N2114" s="925" t="s">
        <v>6959</v>
      </c>
      <c r="O2114" s="208">
        <v>44645</v>
      </c>
      <c r="P2114" s="889" t="s">
        <v>7150</v>
      </c>
      <c r="Q2114" s="907"/>
      <c r="R2114" s="1008"/>
      <c r="S2114" s="884"/>
      <c r="T2114" s="527"/>
      <c r="U2114" s="539"/>
      <c r="V2114" s="527"/>
      <c r="W2114" s="128"/>
      <c r="Y2114" s="1833"/>
    </row>
    <row r="2115" spans="1:25" ht="19.5" hidden="1" customHeight="1" thickBot="1" x14ac:dyDescent="0.3">
      <c r="A2115" s="186">
        <v>2434</v>
      </c>
      <c r="B2115" s="186"/>
      <c r="C2115" s="186" t="s">
        <v>1285</v>
      </c>
      <c r="D2115" s="4" t="s">
        <v>35</v>
      </c>
      <c r="E2115" s="1156" t="s">
        <v>298</v>
      </c>
      <c r="F2115" s="725">
        <v>45054</v>
      </c>
      <c r="G2115" s="720">
        <v>0.47916666666666669</v>
      </c>
      <c r="H2115" s="725">
        <v>45061</v>
      </c>
      <c r="I2115" s="720">
        <v>0.375</v>
      </c>
      <c r="J2115" s="728" t="s">
        <v>85</v>
      </c>
      <c r="K2115" s="710">
        <v>31578</v>
      </c>
      <c r="L2115" s="929" t="s">
        <v>1286</v>
      </c>
      <c r="M2115" s="21">
        <v>41743</v>
      </c>
      <c r="N2115" s="926">
        <v>110194100403</v>
      </c>
      <c r="O2115" s="927">
        <v>40547</v>
      </c>
      <c r="P2115" s="892">
        <v>540</v>
      </c>
      <c r="Q2115" s="196"/>
      <c r="R2115" s="1017"/>
      <c r="S2115" s="196">
        <v>20082</v>
      </c>
      <c r="T2115" s="533" t="s">
        <v>1287</v>
      </c>
      <c r="U2115" s="545" t="s">
        <v>1288</v>
      </c>
      <c r="V2115" s="544"/>
      <c r="Y2115" s="1834"/>
    </row>
    <row r="2116" spans="1:25" ht="18.75" hidden="1" customHeight="1" x14ac:dyDescent="0.25">
      <c r="A2116" s="186">
        <v>1527</v>
      </c>
      <c r="B2116" s="186"/>
      <c r="C2116" s="186" t="s">
        <v>1285</v>
      </c>
      <c r="D2116" s="186" t="s">
        <v>22</v>
      </c>
      <c r="E2116" s="1156" t="s">
        <v>161</v>
      </c>
      <c r="F2116" s="718">
        <v>44880</v>
      </c>
      <c r="G2116" s="719">
        <v>0.54166666666666663</v>
      </c>
      <c r="H2116" s="718">
        <v>44893</v>
      </c>
      <c r="I2116" s="719">
        <v>0.70833333333333337</v>
      </c>
      <c r="J2116" s="737">
        <v>13</v>
      </c>
      <c r="K2116" s="710">
        <v>31578</v>
      </c>
      <c r="L2116" s="936">
        <v>6856994</v>
      </c>
      <c r="M2116" s="21">
        <v>41743</v>
      </c>
      <c r="N2116" s="926">
        <v>110194100403</v>
      </c>
      <c r="O2116" s="927">
        <v>40547</v>
      </c>
      <c r="P2116" s="892" t="s">
        <v>2533</v>
      </c>
      <c r="Q2116" s="196"/>
      <c r="R2116" s="1002"/>
      <c r="S2116" s="196"/>
      <c r="T2116" s="533"/>
      <c r="V2116" s="544"/>
      <c r="W2116" s="599"/>
      <c r="Y2116" s="1832">
        <v>201</v>
      </c>
    </row>
    <row r="2117" spans="1:25" ht="18.75" hidden="1" customHeight="1" x14ac:dyDescent="0.25">
      <c r="A2117" s="4">
        <v>899</v>
      </c>
      <c r="B2117" s="4"/>
      <c r="C2117" s="4" t="s">
        <v>1285</v>
      </c>
      <c r="D2117" s="4" t="s">
        <v>59</v>
      </c>
      <c r="E2117" s="1156" t="s">
        <v>243</v>
      </c>
      <c r="F2117" s="725">
        <v>44697</v>
      </c>
      <c r="G2117" s="744">
        <v>0.52430555555555558</v>
      </c>
      <c r="H2117" s="725">
        <v>44704</v>
      </c>
      <c r="I2117" s="744">
        <v>0.29166666666666669</v>
      </c>
      <c r="J2117" s="728" t="s">
        <v>1980</v>
      </c>
      <c r="K2117" s="744"/>
      <c r="L2117" s="4">
        <v>6856994</v>
      </c>
      <c r="M2117" s="725">
        <v>41743</v>
      </c>
      <c r="N2117" s="934">
        <v>110194100403</v>
      </c>
      <c r="O2117" s="920">
        <v>40547</v>
      </c>
      <c r="P2117" s="1107"/>
      <c r="Q2117" s="908"/>
      <c r="R2117" s="1073"/>
      <c r="S2117" s="908"/>
      <c r="T2117" s="550"/>
      <c r="V2117" s="550"/>
      <c r="Y2117" s="1833"/>
    </row>
    <row r="2118" spans="1:25" ht="18.75" hidden="1" customHeight="1" x14ac:dyDescent="0.25">
      <c r="A2118" s="809">
        <v>561</v>
      </c>
      <c r="B2118" s="809"/>
      <c r="C2118" s="809" t="s">
        <v>1285</v>
      </c>
      <c r="D2118" s="809" t="s">
        <v>412</v>
      </c>
      <c r="E2118" s="1159" t="s">
        <v>342</v>
      </c>
      <c r="F2118" s="810">
        <v>44570</v>
      </c>
      <c r="G2118" s="811">
        <v>0.5</v>
      </c>
      <c r="H2118" s="810">
        <v>44577</v>
      </c>
      <c r="I2118" s="811">
        <v>0.5</v>
      </c>
      <c r="J2118" s="730"/>
      <c r="K2118" s="769"/>
      <c r="L2118" s="809"/>
      <c r="N2118" s="940"/>
      <c r="O2118" s="938"/>
      <c r="P2118" s="1119"/>
      <c r="Q2118" s="1120"/>
      <c r="R2118" s="1121"/>
      <c r="S2118" s="1120"/>
      <c r="T2118" s="670"/>
      <c r="V2118" s="670"/>
      <c r="Y2118" s="1833"/>
    </row>
    <row r="2119" spans="1:25" ht="18.75" hidden="1" customHeight="1" x14ac:dyDescent="0.25">
      <c r="A2119" s="4">
        <v>6534</v>
      </c>
      <c r="B2119" s="4"/>
      <c r="C2119" s="4" t="s">
        <v>8423</v>
      </c>
      <c r="D2119" s="4" t="s">
        <v>292</v>
      </c>
      <c r="E2119" s="1156" t="s">
        <v>6615</v>
      </c>
      <c r="F2119" s="725">
        <v>45668</v>
      </c>
      <c r="G2119" s="720">
        <v>0.77847222222222223</v>
      </c>
      <c r="H2119" s="725">
        <v>45675</v>
      </c>
      <c r="I2119" s="720">
        <v>0.60416666666666663</v>
      </c>
      <c r="J2119" s="728" t="s">
        <v>85</v>
      </c>
      <c r="K2119" s="725">
        <v>27725</v>
      </c>
      <c r="L2119" s="929" t="s">
        <v>8424</v>
      </c>
      <c r="N2119" s="931">
        <v>40191200597</v>
      </c>
      <c r="O2119" s="932">
        <v>41075</v>
      </c>
      <c r="P2119" s="892" t="s">
        <v>7667</v>
      </c>
      <c r="R2119" s="1424"/>
      <c r="S2119" s="1425"/>
      <c r="T2119" s="1426"/>
      <c r="W2119" s="599"/>
      <c r="Y2119" s="1833"/>
    </row>
    <row r="2120" spans="1:25" ht="18.75" customHeight="1" x14ac:dyDescent="0.25">
      <c r="A2120" s="1267">
        <v>4961</v>
      </c>
      <c r="B2120" s="724">
        <v>55219136</v>
      </c>
      <c r="C2120" s="186" t="s">
        <v>7886</v>
      </c>
      <c r="D2120" s="3" t="s">
        <v>412</v>
      </c>
      <c r="E2120" s="1296" t="s">
        <v>77</v>
      </c>
      <c r="F2120" s="710">
        <v>45519</v>
      </c>
      <c r="G2120" s="711">
        <v>0.74305555555555547</v>
      </c>
      <c r="H2120" s="710">
        <v>45526</v>
      </c>
      <c r="I2120" s="711">
        <v>0.74305555555555547</v>
      </c>
      <c r="J2120" s="728" t="s">
        <v>85</v>
      </c>
      <c r="K2120" s="710">
        <v>29732</v>
      </c>
      <c r="L2120" s="929" t="s">
        <v>4359</v>
      </c>
      <c r="M2120" s="21">
        <v>42702</v>
      </c>
      <c r="N2120" s="734" t="s">
        <v>4360</v>
      </c>
      <c r="O2120" s="920">
        <v>44272</v>
      </c>
      <c r="P2120" s="892" t="s">
        <v>7887</v>
      </c>
      <c r="Q2120" s="196"/>
      <c r="R2120" s="1017"/>
      <c r="S2120" s="196"/>
      <c r="T2120" s="533"/>
      <c r="V2120" s="544"/>
      <c r="Y2120" s="1833"/>
    </row>
    <row r="2121" spans="1:25" ht="30.75" customHeight="1" x14ac:dyDescent="0.25">
      <c r="A2121" s="186">
        <v>5713</v>
      </c>
      <c r="B2121" s="186"/>
      <c r="C2121" s="4" t="s">
        <v>5407</v>
      </c>
      <c r="D2121" s="186" t="s">
        <v>94</v>
      </c>
      <c r="E2121" s="1161" t="s">
        <v>422</v>
      </c>
      <c r="F2121" s="710">
        <v>45614</v>
      </c>
      <c r="G2121" s="711">
        <v>0.79166666666666663</v>
      </c>
      <c r="H2121" s="710">
        <v>45616</v>
      </c>
      <c r="I2121" s="711">
        <v>0.58333333333333337</v>
      </c>
      <c r="J2121" s="749" t="s">
        <v>909</v>
      </c>
      <c r="K2121" s="725">
        <v>32585</v>
      </c>
      <c r="L2121" s="929" t="s">
        <v>5408</v>
      </c>
      <c r="M2121" s="19">
        <v>42986</v>
      </c>
      <c r="N2121" s="931" t="s">
        <v>5409</v>
      </c>
      <c r="O2121" s="932">
        <v>43543</v>
      </c>
      <c r="P2121" s="896">
        <v>180</v>
      </c>
      <c r="Q2121" s="907"/>
      <c r="R2121" s="1020"/>
      <c r="S2121" s="907" t="s">
        <v>8026</v>
      </c>
      <c r="T2121" s="533"/>
      <c r="U2121" s="545" t="s">
        <v>1311</v>
      </c>
      <c r="Y2121" s="1833"/>
    </row>
    <row r="2122" spans="1:25" ht="18.75" customHeight="1" x14ac:dyDescent="0.25">
      <c r="A2122" s="1267">
        <v>4988</v>
      </c>
      <c r="B2122" s="186"/>
      <c r="C2122" s="4" t="s">
        <v>5407</v>
      </c>
      <c r="D2122" s="186" t="s">
        <v>193</v>
      </c>
      <c r="E2122" s="1161" t="s">
        <v>194</v>
      </c>
      <c r="F2122" s="710">
        <v>45511</v>
      </c>
      <c r="G2122" s="711">
        <v>0.8125</v>
      </c>
      <c r="H2122" s="710">
        <v>45537</v>
      </c>
      <c r="I2122" s="711">
        <v>0.8125</v>
      </c>
      <c r="J2122" s="728" t="s">
        <v>145</v>
      </c>
      <c r="K2122" s="725">
        <v>32585</v>
      </c>
      <c r="L2122" s="929" t="s">
        <v>5408</v>
      </c>
      <c r="M2122" s="19">
        <v>42986</v>
      </c>
      <c r="N2122" s="931" t="s">
        <v>5409</v>
      </c>
      <c r="O2122" s="932">
        <v>43543</v>
      </c>
      <c r="P2122" s="892" t="s">
        <v>8164</v>
      </c>
      <c r="Q2122" s="1041" t="s">
        <v>5473</v>
      </c>
      <c r="R2122" s="1002"/>
      <c r="S2122" s="196"/>
      <c r="T2122" s="533"/>
      <c r="U2122" s="545" t="s">
        <v>1311</v>
      </c>
      <c r="Y2122" s="1833"/>
    </row>
    <row r="2123" spans="1:25" ht="60" customHeight="1" x14ac:dyDescent="0.25">
      <c r="A2123" s="186">
        <v>4158</v>
      </c>
      <c r="B2123" s="186"/>
      <c r="C2123" s="4" t="s">
        <v>5407</v>
      </c>
      <c r="D2123" s="186" t="s">
        <v>22</v>
      </c>
      <c r="E2123" s="1161" t="s">
        <v>23</v>
      </c>
      <c r="F2123" s="710">
        <v>45331</v>
      </c>
      <c r="G2123" s="711">
        <v>0.89583333333333337</v>
      </c>
      <c r="H2123" s="710">
        <v>45340</v>
      </c>
      <c r="I2123" s="711">
        <v>0.54166666666666663</v>
      </c>
      <c r="J2123" s="728" t="s">
        <v>5472</v>
      </c>
      <c r="K2123" s="725">
        <v>32585</v>
      </c>
      <c r="L2123" s="929" t="s">
        <v>5408</v>
      </c>
      <c r="M2123" s="19">
        <v>42986</v>
      </c>
      <c r="N2123" s="931" t="s">
        <v>5409</v>
      </c>
      <c r="O2123" s="932">
        <v>43543</v>
      </c>
      <c r="P2123" s="892" t="s">
        <v>4845</v>
      </c>
      <c r="Q2123" s="1041" t="s">
        <v>5473</v>
      </c>
      <c r="R2123" s="1002"/>
      <c r="S2123" s="196"/>
      <c r="T2123" s="533"/>
      <c r="U2123" s="545" t="s">
        <v>1311</v>
      </c>
      <c r="Y2123" s="1833"/>
    </row>
    <row r="2124" spans="1:25" ht="18.75" customHeight="1" x14ac:dyDescent="0.25">
      <c r="A2124" s="4">
        <v>1699</v>
      </c>
      <c r="B2124" s="4"/>
      <c r="C2124" s="4" t="s">
        <v>2372</v>
      </c>
      <c r="D2124" s="4" t="s">
        <v>152</v>
      </c>
      <c r="E2124" s="1156" t="s">
        <v>358</v>
      </c>
      <c r="F2124" s="725">
        <v>44922</v>
      </c>
      <c r="G2124" s="720">
        <v>0.625</v>
      </c>
      <c r="H2124" s="725">
        <v>44923</v>
      </c>
      <c r="I2124" s="720">
        <v>0.625</v>
      </c>
      <c r="J2124" s="728" t="s">
        <v>1899</v>
      </c>
      <c r="K2124" s="725">
        <v>32707</v>
      </c>
      <c r="L2124" s="929">
        <v>6917008</v>
      </c>
      <c r="M2124" s="19">
        <v>42657</v>
      </c>
      <c r="N2124" s="931" t="s">
        <v>2373</v>
      </c>
      <c r="O2124" s="932">
        <v>40761</v>
      </c>
      <c r="P2124" s="892">
        <v>80</v>
      </c>
      <c r="Y2124" s="1833"/>
    </row>
    <row r="2125" spans="1:25" ht="18.75" customHeight="1" x14ac:dyDescent="0.25">
      <c r="A2125" s="4">
        <v>3868</v>
      </c>
      <c r="B2125" s="4">
        <v>21292997</v>
      </c>
      <c r="C2125" s="186" t="s">
        <v>4357</v>
      </c>
      <c r="D2125" s="186" t="s">
        <v>94</v>
      </c>
      <c r="E2125" s="1161" t="s">
        <v>77</v>
      </c>
      <c r="F2125" s="725">
        <v>45283</v>
      </c>
      <c r="G2125" s="720">
        <v>0.66666666666666663</v>
      </c>
      <c r="H2125" s="725">
        <v>45287</v>
      </c>
      <c r="I2125" s="720">
        <v>0.70833333333333337</v>
      </c>
      <c r="J2125" s="728" t="s">
        <v>162</v>
      </c>
      <c r="K2125" s="725" t="s">
        <v>4358</v>
      </c>
      <c r="L2125" s="929" t="s">
        <v>4359</v>
      </c>
      <c r="M2125" s="19">
        <v>42702</v>
      </c>
      <c r="N2125" s="929" t="s">
        <v>4360</v>
      </c>
      <c r="O2125" s="932">
        <v>44272</v>
      </c>
      <c r="P2125" s="1019" t="s">
        <v>4943</v>
      </c>
      <c r="Q2125" s="884"/>
      <c r="R2125" s="1002"/>
      <c r="S2125" s="196"/>
      <c r="T2125" s="579"/>
      <c r="U2125" s="545" t="s">
        <v>4361</v>
      </c>
      <c r="V2125" s="544"/>
      <c r="Y2125" s="1833"/>
    </row>
    <row r="2126" spans="1:25" ht="30" customHeight="1" x14ac:dyDescent="0.25">
      <c r="A2126" s="4">
        <v>3442</v>
      </c>
      <c r="B2126" s="4">
        <v>21292997</v>
      </c>
      <c r="C2126" s="186" t="s">
        <v>4357</v>
      </c>
      <c r="D2126" s="186" t="s">
        <v>94</v>
      </c>
      <c r="E2126" s="1161" t="s">
        <v>95</v>
      </c>
      <c r="F2126" s="725">
        <v>45214</v>
      </c>
      <c r="G2126" s="720">
        <v>0.4291666666666667</v>
      </c>
      <c r="H2126" s="725">
        <v>45219</v>
      </c>
      <c r="I2126" s="720">
        <v>0.4291666666666667</v>
      </c>
      <c r="J2126" s="728" t="s">
        <v>336</v>
      </c>
      <c r="K2126" s="725" t="s">
        <v>4358</v>
      </c>
      <c r="L2126" s="929" t="s">
        <v>4359</v>
      </c>
      <c r="M2126" s="19">
        <v>42702</v>
      </c>
      <c r="N2126" s="929" t="s">
        <v>4360</v>
      </c>
      <c r="O2126" s="932">
        <v>44272</v>
      </c>
      <c r="P2126" s="1019">
        <v>450</v>
      </c>
      <c r="Q2126" s="908"/>
      <c r="R2126" s="1017"/>
      <c r="T2126" s="599"/>
      <c r="U2126" s="545" t="s">
        <v>4361</v>
      </c>
      <c r="V2126" s="588" t="s">
        <v>1907</v>
      </c>
      <c r="Y2126" s="1833"/>
    </row>
    <row r="2127" spans="1:25" ht="18.75" customHeight="1" x14ac:dyDescent="0.25">
      <c r="A2127" s="4">
        <v>5863</v>
      </c>
      <c r="B2127" s="4">
        <v>55995562</v>
      </c>
      <c r="C2127" s="186" t="s">
        <v>1121</v>
      </c>
      <c r="D2127" s="186" t="s">
        <v>22</v>
      </c>
      <c r="E2127" s="1161" t="s">
        <v>161</v>
      </c>
      <c r="F2127" s="725">
        <v>45427</v>
      </c>
      <c r="G2127" s="720">
        <v>0.52083333333333337</v>
      </c>
      <c r="H2127" s="725">
        <v>45429</v>
      </c>
      <c r="I2127" s="720">
        <v>0.52083333333333337</v>
      </c>
      <c r="J2127" s="728" t="s">
        <v>330</v>
      </c>
      <c r="K2127" s="725">
        <v>35076</v>
      </c>
      <c r="L2127" s="929" t="s">
        <v>1122</v>
      </c>
      <c r="M2127" s="19">
        <v>41892</v>
      </c>
      <c r="N2127" s="929" t="s">
        <v>1123</v>
      </c>
      <c r="O2127" s="932">
        <v>42173</v>
      </c>
      <c r="P2127" s="1019" t="s">
        <v>4863</v>
      </c>
      <c r="Q2127" s="908"/>
      <c r="R2127" s="882"/>
      <c r="S2127" s="196"/>
      <c r="T2127" s="533"/>
      <c r="U2127" s="551" t="s">
        <v>1484</v>
      </c>
      <c r="W2127" s="128"/>
      <c r="Y2127" s="1833"/>
    </row>
    <row r="2128" spans="1:25" ht="45" customHeight="1" x14ac:dyDescent="0.25">
      <c r="A2128" s="186">
        <v>2586</v>
      </c>
      <c r="B2128" s="186">
        <v>55995562</v>
      </c>
      <c r="C2128" s="4" t="s">
        <v>1121</v>
      </c>
      <c r="D2128" s="4" t="s">
        <v>412</v>
      </c>
      <c r="E2128" s="1156" t="s">
        <v>60</v>
      </c>
      <c r="F2128" s="725">
        <v>45076</v>
      </c>
      <c r="G2128" s="720">
        <v>0.38541666666666669</v>
      </c>
      <c r="H2128" s="725">
        <v>45079</v>
      </c>
      <c r="I2128" s="720">
        <v>0.38541666666666669</v>
      </c>
      <c r="J2128" s="728" t="s">
        <v>709</v>
      </c>
      <c r="K2128" s="710">
        <v>35076</v>
      </c>
      <c r="L2128" s="929" t="s">
        <v>1122</v>
      </c>
      <c r="M2128" s="21">
        <v>41892</v>
      </c>
      <c r="N2128" s="734" t="s">
        <v>1123</v>
      </c>
      <c r="O2128" s="920">
        <v>42173</v>
      </c>
      <c r="P2128" s="892" t="s">
        <v>1124</v>
      </c>
      <c r="Q2128" s="196"/>
      <c r="R2128" s="1002"/>
      <c r="S2128" s="196"/>
      <c r="T2128" s="533"/>
      <c r="U2128" s="551" t="s">
        <v>1125</v>
      </c>
      <c r="V2128" s="544"/>
      <c r="W2128" s="128"/>
      <c r="Y2128" s="1833"/>
    </row>
    <row r="2129" spans="1:25" ht="18.75" customHeight="1" x14ac:dyDescent="0.25">
      <c r="A2129" s="186">
        <v>4820</v>
      </c>
      <c r="B2129" s="186"/>
      <c r="C2129" s="186" t="s">
        <v>4466</v>
      </c>
      <c r="D2129" s="186" t="s">
        <v>35</v>
      </c>
      <c r="E2129" s="1156" t="s">
        <v>105</v>
      </c>
      <c r="F2129" s="710">
        <v>45420</v>
      </c>
      <c r="G2129" s="711">
        <v>0.79166666666666663</v>
      </c>
      <c r="H2129" s="710">
        <v>45427</v>
      </c>
      <c r="I2129" s="711">
        <v>0.54166666666666663</v>
      </c>
      <c r="J2129" s="728" t="s">
        <v>85</v>
      </c>
      <c r="K2129" s="710">
        <v>32538</v>
      </c>
      <c r="L2129" s="734" t="s">
        <v>4467</v>
      </c>
      <c r="M2129" s="21">
        <v>44202</v>
      </c>
      <c r="N2129" s="734" t="s">
        <v>2903</v>
      </c>
      <c r="O2129" s="920">
        <v>44596</v>
      </c>
      <c r="P2129" s="892" t="s">
        <v>973</v>
      </c>
      <c r="Q2129" s="196"/>
      <c r="R2129" s="1002"/>
      <c r="S2129" s="196"/>
      <c r="T2129" s="544"/>
      <c r="U2129" s="156" t="s">
        <v>4468</v>
      </c>
      <c r="Y2129" s="1833"/>
    </row>
    <row r="2130" spans="1:25" ht="30" customHeight="1" x14ac:dyDescent="0.25">
      <c r="A2130" s="186">
        <v>3980</v>
      </c>
      <c r="B2130" s="186"/>
      <c r="C2130" s="186" t="s">
        <v>4466</v>
      </c>
      <c r="D2130" s="186" t="s">
        <v>412</v>
      </c>
      <c r="E2130" s="1156" t="s">
        <v>153</v>
      </c>
      <c r="F2130" s="710">
        <v>45294</v>
      </c>
      <c r="G2130" s="711">
        <v>0.70138888888888884</v>
      </c>
      <c r="H2130" s="710">
        <v>45303</v>
      </c>
      <c r="I2130" s="711">
        <v>0.61805555555555558</v>
      </c>
      <c r="J2130" s="728" t="s">
        <v>5048</v>
      </c>
      <c r="K2130" s="710">
        <v>32538</v>
      </c>
      <c r="L2130" s="734" t="s">
        <v>4467</v>
      </c>
      <c r="M2130" s="21">
        <v>44202</v>
      </c>
      <c r="N2130" s="734" t="s">
        <v>2903</v>
      </c>
      <c r="O2130" s="920">
        <v>44596</v>
      </c>
      <c r="P2130" s="892" t="s">
        <v>5140</v>
      </c>
      <c r="Q2130" s="196"/>
      <c r="R2130" s="1002"/>
      <c r="S2130" s="196"/>
      <c r="T2130" s="544" t="s">
        <v>5064</v>
      </c>
      <c r="U2130" s="545" t="s">
        <v>4468</v>
      </c>
      <c r="V2130" s="555" t="s">
        <v>5063</v>
      </c>
      <c r="Y2130" s="1833"/>
    </row>
    <row r="2131" spans="1:25" ht="18.75" customHeight="1" x14ac:dyDescent="0.25">
      <c r="A2131" s="186">
        <v>3940</v>
      </c>
      <c r="B2131" s="186"/>
      <c r="C2131" s="186" t="s">
        <v>4466</v>
      </c>
      <c r="D2131" s="186" t="s">
        <v>657</v>
      </c>
      <c r="E2131" s="1156" t="s">
        <v>871</v>
      </c>
      <c r="F2131" s="710">
        <v>45289</v>
      </c>
      <c r="G2131" s="711">
        <v>0.59027777777777779</v>
      </c>
      <c r="H2131" s="710">
        <v>45294</v>
      </c>
      <c r="I2131" s="711">
        <v>0.70138888888888884</v>
      </c>
      <c r="J2131" s="728" t="s">
        <v>747</v>
      </c>
      <c r="K2131" s="710">
        <v>32538</v>
      </c>
      <c r="L2131" s="734" t="s">
        <v>4467</v>
      </c>
      <c r="M2131" s="21">
        <v>44202</v>
      </c>
      <c r="N2131" s="734" t="s">
        <v>2903</v>
      </c>
      <c r="O2131" s="920">
        <v>44596</v>
      </c>
      <c r="P2131" s="892" t="s">
        <v>4853</v>
      </c>
      <c r="Q2131" s="196"/>
      <c r="R2131" s="1017"/>
      <c r="S2131" s="196"/>
      <c r="T2131" s="544"/>
      <c r="U2131" s="545" t="s">
        <v>4468</v>
      </c>
      <c r="V2131" s="555" t="s">
        <v>4108</v>
      </c>
      <c r="Y2131" s="1833"/>
    </row>
    <row r="2132" spans="1:25" ht="45" customHeight="1" x14ac:dyDescent="0.25">
      <c r="A2132" s="186">
        <v>3548</v>
      </c>
      <c r="B2132" s="186"/>
      <c r="C2132" s="186" t="s">
        <v>4466</v>
      </c>
      <c r="D2132" s="186" t="s">
        <v>94</v>
      </c>
      <c r="E2132" s="1156" t="s">
        <v>422</v>
      </c>
      <c r="F2132" s="710">
        <v>45229</v>
      </c>
      <c r="G2132" s="711">
        <v>0.625</v>
      </c>
      <c r="H2132" s="710">
        <v>45233</v>
      </c>
      <c r="I2132" s="711">
        <v>0.66666666666666663</v>
      </c>
      <c r="J2132" s="728" t="s">
        <v>4538</v>
      </c>
      <c r="K2132" s="710">
        <v>32538</v>
      </c>
      <c r="L2132" s="734" t="s">
        <v>4467</v>
      </c>
      <c r="M2132" s="21">
        <v>44202</v>
      </c>
      <c r="N2132" s="734" t="s">
        <v>2903</v>
      </c>
      <c r="O2132" s="920">
        <v>44596</v>
      </c>
      <c r="P2132" s="892" t="s">
        <v>4568</v>
      </c>
      <c r="Q2132" s="196"/>
      <c r="R2132" s="1017"/>
      <c r="S2132" s="196"/>
      <c r="T2132" s="544" t="s">
        <v>4539</v>
      </c>
      <c r="U2132" s="545" t="s">
        <v>4468</v>
      </c>
      <c r="V2132" s="555" t="s">
        <v>4541</v>
      </c>
      <c r="Y2132" s="1833"/>
    </row>
    <row r="2133" spans="1:25" ht="18.75" customHeight="1" x14ac:dyDescent="0.25">
      <c r="A2133" s="186">
        <v>3500</v>
      </c>
      <c r="B2133" s="186"/>
      <c r="C2133" s="186" t="s">
        <v>4466</v>
      </c>
      <c r="D2133" s="186" t="s">
        <v>649</v>
      </c>
      <c r="E2133" s="1156" t="s">
        <v>1053</v>
      </c>
      <c r="F2133" s="710">
        <v>45221</v>
      </c>
      <c r="G2133" s="711">
        <v>0.55208333333333337</v>
      </c>
      <c r="H2133" s="710">
        <v>45229</v>
      </c>
      <c r="I2133" s="711">
        <v>0.625</v>
      </c>
      <c r="J2133" s="728" t="s">
        <v>4537</v>
      </c>
      <c r="K2133" s="710">
        <v>32538</v>
      </c>
      <c r="L2133" s="734" t="s">
        <v>4467</v>
      </c>
      <c r="M2133" s="21">
        <v>44202</v>
      </c>
      <c r="N2133" s="734" t="s">
        <v>2903</v>
      </c>
      <c r="O2133" s="920">
        <v>44596</v>
      </c>
      <c r="P2133" s="892">
        <v>400</v>
      </c>
      <c r="Q2133" s="196"/>
      <c r="R2133" s="1017"/>
      <c r="S2133" s="196"/>
      <c r="T2133" s="579"/>
      <c r="U2133" s="545" t="s">
        <v>4468</v>
      </c>
      <c r="V2133" s="544" t="s">
        <v>4540</v>
      </c>
      <c r="Y2133" s="1833"/>
    </row>
    <row r="2134" spans="1:25" ht="18.75" hidden="1" customHeight="1" x14ac:dyDescent="0.25">
      <c r="A2134" s="3">
        <v>412</v>
      </c>
      <c r="B2134" s="1"/>
      <c r="C2134" s="1" t="s">
        <v>3664</v>
      </c>
      <c r="D2134" s="1" t="s">
        <v>412</v>
      </c>
      <c r="E2134" s="1158" t="s">
        <v>3665</v>
      </c>
      <c r="F2134" s="19">
        <v>44499</v>
      </c>
      <c r="G2134" s="796">
        <v>0.41666666666666669</v>
      </c>
      <c r="H2134" s="19">
        <v>44530</v>
      </c>
      <c r="I2134" s="796">
        <v>0.70833333333333337</v>
      </c>
      <c r="J2134" s="730"/>
      <c r="K2134" s="796"/>
      <c r="L2134" s="1"/>
      <c r="N2134" s="924"/>
      <c r="O2134" s="208"/>
      <c r="Q2134" s="1039"/>
      <c r="R2134" s="1044"/>
      <c r="S2134" s="1039"/>
      <c r="T2134" s="555"/>
      <c r="Y2134" s="1833"/>
    </row>
    <row r="2135" spans="1:25" ht="18.75" customHeight="1" x14ac:dyDescent="0.25">
      <c r="A2135" s="1267">
        <v>5037</v>
      </c>
      <c r="B2135" s="270"/>
      <c r="C2135" s="186" t="s">
        <v>7915</v>
      </c>
      <c r="D2135" s="186" t="s">
        <v>94</v>
      </c>
      <c r="E2135" s="1156" t="s">
        <v>276</v>
      </c>
      <c r="F2135" s="718">
        <v>45527</v>
      </c>
      <c r="G2135" s="719">
        <v>0.33333333333333331</v>
      </c>
      <c r="H2135" s="718">
        <v>45541</v>
      </c>
      <c r="I2135" s="719">
        <v>0.46875</v>
      </c>
      <c r="J2135" s="737" t="s">
        <v>78</v>
      </c>
      <c r="K2135" s="710">
        <v>32538</v>
      </c>
      <c r="L2135" s="734" t="s">
        <v>4467</v>
      </c>
      <c r="M2135" s="710">
        <v>44202</v>
      </c>
      <c r="N2135" s="734" t="s">
        <v>2903</v>
      </c>
      <c r="O2135" s="920">
        <v>44596</v>
      </c>
      <c r="P2135" s="1019" t="s">
        <v>5370</v>
      </c>
      <c r="Q2135" s="196"/>
      <c r="R2135" s="1017"/>
      <c r="U2135" s="545" t="s">
        <v>141</v>
      </c>
      <c r="V2135" s="527"/>
      <c r="Y2135" s="1833"/>
    </row>
    <row r="2136" spans="1:25" ht="18.75" customHeight="1" x14ac:dyDescent="0.25">
      <c r="A2136" s="20">
        <v>3057</v>
      </c>
      <c r="B2136" s="3">
        <v>58804806</v>
      </c>
      <c r="C2136" s="3" t="s">
        <v>511</v>
      </c>
      <c r="D2136" s="3" t="s">
        <v>35</v>
      </c>
      <c r="E2136" s="1159" t="s">
        <v>507</v>
      </c>
      <c r="F2136" s="714">
        <v>45127</v>
      </c>
      <c r="G2136" s="715">
        <v>0.83333333333333337</v>
      </c>
      <c r="H2136" s="714">
        <v>45139</v>
      </c>
      <c r="I2136" s="715">
        <v>0.80555555555555547</v>
      </c>
      <c r="J2136" s="762" t="s">
        <v>508</v>
      </c>
      <c r="K2136" s="725">
        <v>30323</v>
      </c>
      <c r="L2136" s="929" t="s">
        <v>512</v>
      </c>
      <c r="M2136" s="19">
        <v>39147</v>
      </c>
      <c r="N2136" s="929" t="s">
        <v>513</v>
      </c>
      <c r="O2136" s="932">
        <v>42942</v>
      </c>
      <c r="P2136" s="902" t="s">
        <v>5128</v>
      </c>
      <c r="Q2136" s="1003" t="s">
        <v>5127</v>
      </c>
      <c r="R2136" s="1023"/>
      <c r="S2136" s="1022"/>
      <c r="T2136" s="624"/>
      <c r="U2136" s="545" t="s">
        <v>514</v>
      </c>
      <c r="Y2136" s="1833"/>
    </row>
    <row r="2137" spans="1:25" ht="18.75" customHeight="1" x14ac:dyDescent="0.25">
      <c r="A2137" s="20">
        <v>2946</v>
      </c>
      <c r="B2137" s="3">
        <v>58804806</v>
      </c>
      <c r="C2137" s="3" t="s">
        <v>511</v>
      </c>
      <c r="D2137" s="3" t="s">
        <v>35</v>
      </c>
      <c r="E2137" s="1159" t="s">
        <v>507</v>
      </c>
      <c r="F2137" s="714">
        <v>45117</v>
      </c>
      <c r="G2137" s="715">
        <v>0.80555555555555547</v>
      </c>
      <c r="H2137" s="714">
        <v>45127</v>
      </c>
      <c r="I2137" s="715">
        <v>0.80555555555555547</v>
      </c>
      <c r="J2137" s="762" t="s">
        <v>634</v>
      </c>
      <c r="K2137" s="725">
        <v>30323</v>
      </c>
      <c r="L2137" s="929" t="s">
        <v>512</v>
      </c>
      <c r="M2137" s="19">
        <v>39147</v>
      </c>
      <c r="N2137" s="929" t="s">
        <v>513</v>
      </c>
      <c r="O2137" s="932">
        <v>42942</v>
      </c>
      <c r="P2137" s="904"/>
      <c r="Q2137" s="1003"/>
      <c r="R2137" s="1023"/>
      <c r="S2137" s="1022"/>
      <c r="T2137" s="624"/>
      <c r="U2137" s="545" t="s">
        <v>514</v>
      </c>
      <c r="Y2137" s="1833"/>
    </row>
    <row r="2138" spans="1:25" ht="63" hidden="1" customHeight="1" x14ac:dyDescent="0.25">
      <c r="A2138" s="3">
        <v>603</v>
      </c>
      <c r="B2138" s="1"/>
      <c r="C2138" s="1" t="s">
        <v>3618</v>
      </c>
      <c r="D2138" s="1" t="s">
        <v>412</v>
      </c>
      <c r="E2138" s="1158" t="s">
        <v>342</v>
      </c>
      <c r="F2138" s="19">
        <v>44595</v>
      </c>
      <c r="G2138" s="796">
        <v>0.5625</v>
      </c>
      <c r="H2138" s="19">
        <v>44600</v>
      </c>
      <c r="I2138" s="796">
        <v>0.5625</v>
      </c>
      <c r="J2138" s="730"/>
      <c r="K2138" s="796"/>
      <c r="L2138" s="1"/>
      <c r="N2138" s="924"/>
      <c r="O2138" s="208"/>
      <c r="Q2138" s="1039"/>
      <c r="R2138" s="1044"/>
      <c r="S2138" s="1039"/>
      <c r="T2138" s="555"/>
      <c r="Y2138" s="1833"/>
    </row>
    <row r="2139" spans="1:25" ht="18.75" customHeight="1" x14ac:dyDescent="0.25">
      <c r="A2139" s="4">
        <v>2414</v>
      </c>
      <c r="B2139" s="4"/>
      <c r="C2139" s="4" t="s">
        <v>1248</v>
      </c>
      <c r="D2139" s="4" t="s">
        <v>35</v>
      </c>
      <c r="E2139" s="1156" t="s">
        <v>178</v>
      </c>
      <c r="F2139" s="725">
        <v>45061</v>
      </c>
      <c r="G2139" s="720">
        <v>0.35416666666666669</v>
      </c>
      <c r="H2139" s="725">
        <v>45066</v>
      </c>
      <c r="I2139" s="720">
        <v>0.375</v>
      </c>
      <c r="J2139" s="713" t="s">
        <v>336</v>
      </c>
      <c r="K2139" s="725">
        <v>32234</v>
      </c>
      <c r="L2139" s="929">
        <v>6897039</v>
      </c>
      <c r="M2139" s="19">
        <v>42762</v>
      </c>
      <c r="N2139" s="931" t="s">
        <v>1249</v>
      </c>
      <c r="O2139" s="932">
        <v>41184</v>
      </c>
      <c r="P2139" s="898"/>
      <c r="Q2139" s="1022"/>
      <c r="R2139" s="1023"/>
      <c r="S2139" s="1022"/>
      <c r="T2139" s="568"/>
      <c r="Y2139" s="1833"/>
    </row>
    <row r="2140" spans="1:25" ht="45" customHeight="1" x14ac:dyDescent="0.25">
      <c r="A2140" s="4">
        <v>1805</v>
      </c>
      <c r="B2140" s="4"/>
      <c r="C2140" s="4" t="s">
        <v>1248</v>
      </c>
      <c r="D2140" s="4" t="s">
        <v>2080</v>
      </c>
      <c r="E2140" s="1156" t="s">
        <v>871</v>
      </c>
      <c r="F2140" s="725">
        <v>44963</v>
      </c>
      <c r="G2140" s="720">
        <v>0.8125</v>
      </c>
      <c r="H2140" s="725">
        <v>44968</v>
      </c>
      <c r="I2140" s="720">
        <v>0.8125</v>
      </c>
      <c r="J2140" s="713" t="s">
        <v>1949</v>
      </c>
      <c r="K2140" s="725">
        <v>32234</v>
      </c>
      <c r="L2140" s="929">
        <v>6897039</v>
      </c>
      <c r="M2140" s="19">
        <v>42762</v>
      </c>
      <c r="N2140" s="931" t="s">
        <v>1249</v>
      </c>
      <c r="O2140" s="932">
        <v>41184</v>
      </c>
      <c r="P2140" s="898"/>
      <c r="Q2140" s="1022"/>
      <c r="R2140" s="1023"/>
      <c r="S2140" s="1022"/>
      <c r="T2140" s="568"/>
      <c r="Y2140" s="1833"/>
    </row>
    <row r="2141" spans="1:25" ht="18.75" customHeight="1" x14ac:dyDescent="0.25">
      <c r="A2141" s="4">
        <v>1630</v>
      </c>
      <c r="B2141" s="4"/>
      <c r="C2141" s="4" t="s">
        <v>1248</v>
      </c>
      <c r="D2141" s="4" t="s">
        <v>94</v>
      </c>
      <c r="E2141" s="1156" t="s">
        <v>358</v>
      </c>
      <c r="F2141" s="725">
        <v>44910</v>
      </c>
      <c r="G2141" s="720">
        <v>0.79166666666666663</v>
      </c>
      <c r="H2141" s="725">
        <v>44913</v>
      </c>
      <c r="I2141" s="720">
        <v>0.79166666666666663</v>
      </c>
      <c r="J2141" s="728" t="s">
        <v>1902</v>
      </c>
      <c r="K2141" s="725">
        <v>32234</v>
      </c>
      <c r="L2141" s="207">
        <v>6897039</v>
      </c>
      <c r="M2141" s="725">
        <v>42762</v>
      </c>
      <c r="N2141" s="929" t="s">
        <v>1249</v>
      </c>
      <c r="O2141" s="932">
        <v>41184</v>
      </c>
      <c r="P2141" s="892">
        <v>210</v>
      </c>
      <c r="Q2141" s="196"/>
      <c r="S2141" s="196" t="s">
        <v>2338</v>
      </c>
      <c r="T2141" s="533">
        <v>17495</v>
      </c>
      <c r="U2141" s="545" t="s">
        <v>2442</v>
      </c>
      <c r="Y2141" s="1833"/>
    </row>
    <row r="2142" spans="1:25" ht="18.75" customHeight="1" x14ac:dyDescent="0.25">
      <c r="A2142" s="4">
        <v>1557</v>
      </c>
      <c r="B2142" s="4"/>
      <c r="C2142" s="4" t="s">
        <v>1248</v>
      </c>
      <c r="D2142" s="4" t="s">
        <v>35</v>
      </c>
      <c r="E2142" s="1156" t="s">
        <v>178</v>
      </c>
      <c r="F2142" s="725">
        <v>44900</v>
      </c>
      <c r="G2142" s="720">
        <v>0.54166666666666663</v>
      </c>
      <c r="H2142" s="725">
        <v>44906</v>
      </c>
      <c r="I2142" s="720">
        <v>0.54166666666666663</v>
      </c>
      <c r="J2142" s="728" t="s">
        <v>2172</v>
      </c>
      <c r="K2142" s="725">
        <v>32234</v>
      </c>
      <c r="L2142" s="207">
        <v>6897039</v>
      </c>
      <c r="M2142" s="725">
        <v>42762</v>
      </c>
      <c r="N2142" s="929" t="s">
        <v>1249</v>
      </c>
      <c r="O2142" s="932">
        <v>41184</v>
      </c>
      <c r="P2142" s="898"/>
      <c r="Q2142" s="1022"/>
      <c r="R2142" s="1023"/>
      <c r="S2142" s="1022"/>
      <c r="T2142" s="568"/>
      <c r="W2142" s="599"/>
      <c r="Y2142" s="1833"/>
    </row>
    <row r="2143" spans="1:25" ht="30" customHeight="1" x14ac:dyDescent="0.25">
      <c r="A2143" s="4">
        <v>891</v>
      </c>
      <c r="B2143" s="4">
        <v>98173967</v>
      </c>
      <c r="C2143" s="784" t="s">
        <v>1248</v>
      </c>
      <c r="D2143" s="4" t="s">
        <v>35</v>
      </c>
      <c r="E2143" s="1156" t="s">
        <v>261</v>
      </c>
      <c r="F2143" s="725">
        <v>44690</v>
      </c>
      <c r="G2143" s="720">
        <v>0.33333333333333331</v>
      </c>
      <c r="H2143" s="725">
        <v>44699</v>
      </c>
      <c r="I2143" s="720">
        <v>0.33333333333333331</v>
      </c>
      <c r="J2143" s="728" t="s">
        <v>2310</v>
      </c>
      <c r="K2143" s="720"/>
      <c r="L2143" s="4">
        <v>6897039</v>
      </c>
      <c r="M2143" s="725">
        <v>42762</v>
      </c>
      <c r="N2143" s="931" t="s">
        <v>1249</v>
      </c>
      <c r="O2143" s="932">
        <v>41184</v>
      </c>
      <c r="P2143" s="1107"/>
      <c r="Q2143" s="908"/>
      <c r="R2143" s="1073"/>
      <c r="S2143" s="908"/>
      <c r="T2143" s="550"/>
      <c r="V2143" s="550" t="s">
        <v>3472</v>
      </c>
      <c r="W2143" s="648"/>
      <c r="Y2143" s="1833"/>
    </row>
    <row r="2144" spans="1:25" ht="31.5" customHeight="1" x14ac:dyDescent="0.25">
      <c r="A2144" s="186">
        <v>5647</v>
      </c>
      <c r="B2144" s="186"/>
      <c r="C2144" s="186" t="s">
        <v>7451</v>
      </c>
      <c r="D2144" s="186" t="s">
        <v>35</v>
      </c>
      <c r="E2144" s="1159" t="s">
        <v>4352</v>
      </c>
      <c r="F2144" s="714">
        <v>45608</v>
      </c>
      <c r="G2144" s="719">
        <v>0.78125</v>
      </c>
      <c r="H2144" s="710">
        <v>45612</v>
      </c>
      <c r="I2144" s="711">
        <v>0.76041666666666663</v>
      </c>
      <c r="J2144" s="713" t="s">
        <v>162</v>
      </c>
      <c r="K2144" s="710">
        <v>35579</v>
      </c>
      <c r="L2144" s="734" t="s">
        <v>7452</v>
      </c>
      <c r="M2144" s="710">
        <v>44447</v>
      </c>
      <c r="N2144" s="734" t="s">
        <v>7453</v>
      </c>
      <c r="O2144" s="920">
        <v>42259</v>
      </c>
      <c r="P2144" s="898"/>
      <c r="Q2144" s="1003"/>
      <c r="R2144" s="1012"/>
      <c r="S2144" s="1003"/>
      <c r="T2144" s="557"/>
      <c r="U2144" s="528" t="s">
        <v>7449</v>
      </c>
      <c r="V2144" s="527"/>
      <c r="W2144" s="529"/>
      <c r="Y2144" s="1833"/>
    </row>
    <row r="2145" spans="1:25" ht="18.75" customHeight="1" x14ac:dyDescent="0.25">
      <c r="A2145" s="186">
        <v>5528</v>
      </c>
      <c r="B2145" s="186"/>
      <c r="C2145" s="186" t="s">
        <v>7451</v>
      </c>
      <c r="D2145" s="186" t="s">
        <v>292</v>
      </c>
      <c r="E2145" s="1156" t="s">
        <v>6615</v>
      </c>
      <c r="F2145" s="710">
        <v>45580</v>
      </c>
      <c r="G2145" s="719">
        <v>0.4513888888888889</v>
      </c>
      <c r="H2145" s="710">
        <v>45585</v>
      </c>
      <c r="I2145" s="711">
        <v>0.66666666666666663</v>
      </c>
      <c r="J2145" s="713" t="s">
        <v>336</v>
      </c>
      <c r="K2145" s="710">
        <v>35579</v>
      </c>
      <c r="L2145" s="734" t="s">
        <v>7452</v>
      </c>
      <c r="M2145" s="710">
        <v>44447</v>
      </c>
      <c r="N2145" s="734" t="s">
        <v>7453</v>
      </c>
      <c r="O2145" s="920">
        <v>42259</v>
      </c>
      <c r="P2145" s="898"/>
      <c r="Q2145" s="1003"/>
      <c r="R2145" s="1012"/>
      <c r="S2145" s="1003"/>
      <c r="T2145" s="557"/>
      <c r="U2145" s="528" t="s">
        <v>7449</v>
      </c>
      <c r="V2145" s="527"/>
      <c r="W2145" s="529"/>
      <c r="Y2145" s="1833"/>
    </row>
    <row r="2146" spans="1:25" ht="30.75" customHeight="1" thickBot="1" x14ac:dyDescent="0.3">
      <c r="A2146" s="186">
        <v>1923</v>
      </c>
      <c r="B2146" s="724" t="s">
        <v>1991</v>
      </c>
      <c r="C2146" s="186" t="s">
        <v>1992</v>
      </c>
      <c r="D2146" s="186" t="s">
        <v>35</v>
      </c>
      <c r="E2146" s="1156" t="s">
        <v>313</v>
      </c>
      <c r="F2146" s="725">
        <v>44979</v>
      </c>
      <c r="G2146" s="720">
        <v>0.75416666666666676</v>
      </c>
      <c r="H2146" s="725">
        <v>44983</v>
      </c>
      <c r="I2146" s="720">
        <v>0.79583333333333339</v>
      </c>
      <c r="J2146" s="728" t="s">
        <v>1993</v>
      </c>
      <c r="K2146" s="710">
        <v>34646</v>
      </c>
      <c r="L2146" s="929" t="s">
        <v>1994</v>
      </c>
      <c r="M2146" s="21">
        <v>43362</v>
      </c>
      <c r="N2146" s="734" t="s">
        <v>1995</v>
      </c>
      <c r="O2146" s="920">
        <v>44449</v>
      </c>
      <c r="P2146" s="892" t="s">
        <v>1998</v>
      </c>
      <c r="Q2146" s="196"/>
      <c r="R2146" s="1002"/>
      <c r="S2146" s="196" t="s">
        <v>1997</v>
      </c>
      <c r="T2146" s="609">
        <v>63593</v>
      </c>
      <c r="V2146" s="544" t="s">
        <v>1996</v>
      </c>
      <c r="W2146" s="599"/>
      <c r="Y2146" s="1834"/>
    </row>
    <row r="2147" spans="1:25" ht="18.75" customHeight="1" x14ac:dyDescent="0.25">
      <c r="A2147" s="186">
        <v>1914</v>
      </c>
      <c r="B2147" s="186">
        <v>24038858</v>
      </c>
      <c r="C2147" s="186" t="s">
        <v>1992</v>
      </c>
      <c r="D2147" s="186" t="s">
        <v>35</v>
      </c>
      <c r="E2147" s="1156" t="s">
        <v>313</v>
      </c>
      <c r="F2147" s="710">
        <v>44977</v>
      </c>
      <c r="G2147" s="711">
        <v>0.75416666666666676</v>
      </c>
      <c r="H2147" s="710">
        <v>44979</v>
      </c>
      <c r="I2147" s="711">
        <v>0.75416666666666676</v>
      </c>
      <c r="J2147" s="728" t="s">
        <v>1798</v>
      </c>
      <c r="K2147" s="710">
        <v>34646</v>
      </c>
      <c r="L2147" s="929" t="s">
        <v>1994</v>
      </c>
      <c r="M2147" s="21">
        <v>43362</v>
      </c>
      <c r="N2147" s="734" t="s">
        <v>1995</v>
      </c>
      <c r="O2147" s="920">
        <v>44449</v>
      </c>
      <c r="P2147" s="892">
        <v>180</v>
      </c>
      <c r="Q2147" s="196"/>
      <c r="R2147" s="1002"/>
      <c r="S2147" s="196" t="s">
        <v>1997</v>
      </c>
      <c r="T2147" s="579">
        <v>63593</v>
      </c>
      <c r="V2147" s="544"/>
      <c r="Y2147" s="1832">
        <v>601</v>
      </c>
    </row>
    <row r="2148" spans="1:25" ht="18.75" customHeight="1" x14ac:dyDescent="0.25">
      <c r="A2148" s="186">
        <v>4193</v>
      </c>
      <c r="B2148" s="186"/>
      <c r="C2148" s="186" t="s">
        <v>5482</v>
      </c>
      <c r="D2148" s="186" t="s">
        <v>137</v>
      </c>
      <c r="E2148" s="1156" t="s">
        <v>5483</v>
      </c>
      <c r="F2148" s="710">
        <v>45340</v>
      </c>
      <c r="G2148" s="711">
        <v>0.86805555555555547</v>
      </c>
      <c r="H2148" s="710">
        <v>45344</v>
      </c>
      <c r="I2148" s="711">
        <v>0.86805555555555547</v>
      </c>
      <c r="J2148" s="728" t="s">
        <v>162</v>
      </c>
      <c r="K2148" s="710">
        <v>34806</v>
      </c>
      <c r="L2148" s="734" t="s">
        <v>5485</v>
      </c>
      <c r="M2148" s="21">
        <v>45138</v>
      </c>
      <c r="N2148" s="734" t="s">
        <v>5486</v>
      </c>
      <c r="O2148" s="920">
        <v>42193</v>
      </c>
      <c r="P2148" s="892" t="s">
        <v>4813</v>
      </c>
      <c r="Q2148" s="907"/>
      <c r="R2148" s="1017"/>
      <c r="S2148" s="907" t="s">
        <v>45</v>
      </c>
      <c r="T2148" s="533"/>
      <c r="U2148" s="551" t="s">
        <v>5487</v>
      </c>
      <c r="V2148" s="544"/>
      <c r="W2148" s="128"/>
      <c r="Y2148" s="1833"/>
    </row>
    <row r="2149" spans="1:25" ht="18.75" customHeight="1" x14ac:dyDescent="0.25">
      <c r="A2149" s="186">
        <v>1571</v>
      </c>
      <c r="B2149" s="186"/>
      <c r="C2149" s="186" t="s">
        <v>2496</v>
      </c>
      <c r="D2149" s="186" t="s">
        <v>1212</v>
      </c>
      <c r="E2149" s="1156" t="s">
        <v>2315</v>
      </c>
      <c r="F2149" s="710">
        <v>44899</v>
      </c>
      <c r="G2149" s="711">
        <v>0.66666666666666663</v>
      </c>
      <c r="H2149" s="710">
        <v>44901</v>
      </c>
      <c r="I2149" s="711">
        <v>0.66666666666666663</v>
      </c>
      <c r="J2149" s="728" t="s">
        <v>1825</v>
      </c>
      <c r="K2149" s="710">
        <v>33786</v>
      </c>
      <c r="L2149" s="936" t="s">
        <v>2497</v>
      </c>
      <c r="M2149" s="710">
        <v>41541</v>
      </c>
      <c r="N2149" s="734" t="s">
        <v>2498</v>
      </c>
      <c r="O2149" s="920">
        <v>41541</v>
      </c>
      <c r="P2149" s="898"/>
      <c r="Q2149" s="196"/>
      <c r="R2149" s="1002"/>
      <c r="S2149" s="196"/>
      <c r="T2149" s="533"/>
      <c r="V2149" s="544"/>
      <c r="W2149" s="599"/>
      <c r="Y2149" s="1833"/>
    </row>
    <row r="2150" spans="1:25" ht="18.75" customHeight="1" x14ac:dyDescent="0.25">
      <c r="A2150" s="4">
        <v>1542</v>
      </c>
      <c r="B2150" s="4"/>
      <c r="C2150" s="4" t="s">
        <v>2496</v>
      </c>
      <c r="D2150" s="4" t="s">
        <v>35</v>
      </c>
      <c r="E2150" s="1156" t="s">
        <v>507</v>
      </c>
      <c r="F2150" s="725">
        <v>44885</v>
      </c>
      <c r="G2150" s="720">
        <v>0.73958333333333337</v>
      </c>
      <c r="H2150" s="725">
        <v>44887</v>
      </c>
      <c r="I2150" s="720">
        <v>0.58333333333333337</v>
      </c>
      <c r="J2150" s="728" t="s">
        <v>1825</v>
      </c>
      <c r="K2150" s="725">
        <v>33786</v>
      </c>
      <c r="L2150" s="207">
        <v>6918251</v>
      </c>
      <c r="M2150" s="19">
        <v>43672</v>
      </c>
      <c r="N2150" s="931" t="s">
        <v>2497</v>
      </c>
      <c r="O2150" s="932">
        <v>41541</v>
      </c>
      <c r="P2150" s="892">
        <v>140</v>
      </c>
      <c r="U2150" s="564"/>
      <c r="W2150" s="599"/>
      <c r="Y2150" s="1833"/>
    </row>
    <row r="2151" spans="1:25" ht="18.75" customHeight="1" x14ac:dyDescent="0.25">
      <c r="A2151" s="4">
        <v>1540</v>
      </c>
      <c r="B2151" s="4"/>
      <c r="C2151" s="1" t="s">
        <v>2496</v>
      </c>
      <c r="D2151" s="4" t="s">
        <v>22</v>
      </c>
      <c r="E2151" s="1156" t="s">
        <v>364</v>
      </c>
      <c r="F2151" s="725">
        <v>44885</v>
      </c>
      <c r="G2151" s="720">
        <v>0.51180555555555551</v>
      </c>
      <c r="H2151" s="725">
        <v>44885</v>
      </c>
      <c r="I2151" s="720">
        <v>0.73958333333333337</v>
      </c>
      <c r="J2151" s="728" t="s">
        <v>1886</v>
      </c>
      <c r="K2151" s="725">
        <v>33786</v>
      </c>
      <c r="L2151" s="207">
        <v>6918251</v>
      </c>
      <c r="M2151" s="19">
        <v>43672</v>
      </c>
      <c r="N2151" s="931" t="s">
        <v>2497</v>
      </c>
      <c r="O2151" s="932">
        <v>41541</v>
      </c>
      <c r="P2151" s="892"/>
      <c r="Q2151" s="908"/>
      <c r="R2151" s="1073"/>
      <c r="S2151" s="908"/>
      <c r="T2151" s="550"/>
      <c r="U2151" s="564"/>
      <c r="V2151" s="549" t="s">
        <v>2553</v>
      </c>
      <c r="W2151" s="599"/>
      <c r="Y2151" s="1833"/>
    </row>
    <row r="2152" spans="1:25" ht="18.75" customHeight="1" x14ac:dyDescent="0.25">
      <c r="A2152" s="707">
        <v>4731</v>
      </c>
      <c r="B2152" s="707">
        <v>55124014</v>
      </c>
      <c r="C2152" s="707" t="s">
        <v>471</v>
      </c>
      <c r="D2152" s="707" t="s">
        <v>29</v>
      </c>
      <c r="E2152" s="1156" t="s">
        <v>236</v>
      </c>
      <c r="F2152" s="708">
        <v>45406</v>
      </c>
      <c r="G2152" s="709">
        <v>0.9375</v>
      </c>
      <c r="H2152" s="708">
        <v>45412</v>
      </c>
      <c r="I2152" s="709">
        <v>0.41666666666666669</v>
      </c>
      <c r="J2152" s="731" t="s">
        <v>4761</v>
      </c>
      <c r="K2152" s="21">
        <v>27824</v>
      </c>
      <c r="L2152" s="721"/>
      <c r="M2152" s="21"/>
      <c r="N2152" s="721" t="s">
        <v>472</v>
      </c>
      <c r="O2152" s="208">
        <v>40575</v>
      </c>
      <c r="P2152" s="1019" t="s">
        <v>6221</v>
      </c>
      <c r="Q2152" s="1028"/>
      <c r="R2152" s="1044"/>
      <c r="S2152" s="1039"/>
      <c r="T2152" s="544"/>
      <c r="U2152" s="551" t="s">
        <v>378</v>
      </c>
      <c r="V2152" s="544"/>
      <c r="W2152" s="128"/>
      <c r="Y2152" s="1833"/>
    </row>
    <row r="2153" spans="1:25" ht="18.75" customHeight="1" x14ac:dyDescent="0.25">
      <c r="A2153" s="707">
        <v>3055</v>
      </c>
      <c r="B2153" s="707">
        <v>55124014</v>
      </c>
      <c r="C2153" s="707" t="s">
        <v>471</v>
      </c>
      <c r="D2153" s="707" t="s">
        <v>22</v>
      </c>
      <c r="E2153" s="1156" t="s">
        <v>447</v>
      </c>
      <c r="F2153" s="708">
        <v>45127</v>
      </c>
      <c r="G2153" s="709">
        <v>0.8125</v>
      </c>
      <c r="H2153" s="708">
        <v>45144</v>
      </c>
      <c r="I2153" s="709">
        <v>0.8125</v>
      </c>
      <c r="J2153" s="731" t="s">
        <v>469</v>
      </c>
      <c r="K2153" s="21">
        <v>27824</v>
      </c>
      <c r="L2153" s="721"/>
      <c r="M2153" s="21"/>
      <c r="N2153" s="721" t="s">
        <v>472</v>
      </c>
      <c r="O2153" s="208">
        <v>40575</v>
      </c>
      <c r="P2153" s="1019" t="s">
        <v>4103</v>
      </c>
      <c r="Q2153" s="907"/>
      <c r="R2153" s="1044"/>
      <c r="S2153" s="1039"/>
      <c r="T2153" s="544"/>
      <c r="U2153" s="551" t="s">
        <v>378</v>
      </c>
      <c r="V2153" s="544"/>
      <c r="W2153" s="128"/>
      <c r="Y2153" s="1833"/>
    </row>
    <row r="2154" spans="1:25" ht="18.75" customHeight="1" x14ac:dyDescent="0.25">
      <c r="A2154" s="707">
        <v>2966</v>
      </c>
      <c r="B2154" s="707"/>
      <c r="C2154" s="707" t="s">
        <v>471</v>
      </c>
      <c r="D2154" s="707" t="s">
        <v>35</v>
      </c>
      <c r="E2154" s="1156" t="s">
        <v>284</v>
      </c>
      <c r="F2154" s="708">
        <v>45122</v>
      </c>
      <c r="G2154" s="709">
        <v>0.875</v>
      </c>
      <c r="H2154" s="708">
        <v>45127</v>
      </c>
      <c r="I2154" s="709">
        <v>0.8125</v>
      </c>
      <c r="J2154" s="731" t="s">
        <v>336</v>
      </c>
      <c r="K2154" s="21">
        <v>27824</v>
      </c>
      <c r="L2154" s="929"/>
      <c r="M2154" s="21"/>
      <c r="N2154" s="721" t="s">
        <v>472</v>
      </c>
      <c r="O2154" s="208">
        <v>40575</v>
      </c>
      <c r="P2154" s="1019"/>
      <c r="Q2154" s="1039"/>
      <c r="R2154" s="1044"/>
      <c r="S2154" s="1039"/>
      <c r="T2154" s="555"/>
      <c r="U2154" s="551" t="s">
        <v>378</v>
      </c>
      <c r="V2154" s="588" t="s">
        <v>640</v>
      </c>
      <c r="W2154" s="128"/>
      <c r="Y2154" s="1833"/>
    </row>
    <row r="2155" spans="1:25" ht="18.75" customHeight="1" x14ac:dyDescent="0.25">
      <c r="A2155" s="707">
        <v>2839</v>
      </c>
      <c r="B2155" s="707"/>
      <c r="C2155" s="707" t="s">
        <v>471</v>
      </c>
      <c r="D2155" s="707" t="s">
        <v>657</v>
      </c>
      <c r="E2155" s="1156" t="s">
        <v>871</v>
      </c>
      <c r="F2155" s="708">
        <v>45101</v>
      </c>
      <c r="G2155" s="709">
        <v>0.5</v>
      </c>
      <c r="H2155" s="708">
        <v>45106</v>
      </c>
      <c r="I2155" s="709">
        <v>0.5</v>
      </c>
      <c r="J2155" s="745" t="s">
        <v>336</v>
      </c>
      <c r="K2155" s="21">
        <v>27824</v>
      </c>
      <c r="L2155" s="929"/>
      <c r="M2155" s="21"/>
      <c r="N2155" s="721" t="s">
        <v>472</v>
      </c>
      <c r="O2155" s="208">
        <v>40575</v>
      </c>
      <c r="P2155" s="1026"/>
      <c r="Q2155" s="1009"/>
      <c r="R2155" s="1027"/>
      <c r="S2155" s="1009"/>
      <c r="T2155" s="569"/>
      <c r="U2155" s="551" t="s">
        <v>378</v>
      </c>
      <c r="V2155" s="544"/>
      <c r="W2155" s="128"/>
      <c r="Y2155" s="1833"/>
    </row>
    <row r="2156" spans="1:25" ht="18.75" customHeight="1" x14ac:dyDescent="0.25">
      <c r="A2156" s="707">
        <v>2697</v>
      </c>
      <c r="B2156" s="707"/>
      <c r="C2156" s="707" t="s">
        <v>471</v>
      </c>
      <c r="D2156" s="707" t="s">
        <v>657</v>
      </c>
      <c r="E2156" s="1156" t="s">
        <v>521</v>
      </c>
      <c r="F2156" s="708">
        <v>45095</v>
      </c>
      <c r="G2156" s="709">
        <v>0.58333333333333337</v>
      </c>
      <c r="H2156" s="708">
        <v>45096</v>
      </c>
      <c r="I2156" s="709">
        <v>0.58333333333333337</v>
      </c>
      <c r="J2156" s="745" t="s">
        <v>797</v>
      </c>
      <c r="K2156" s="21">
        <v>27824</v>
      </c>
      <c r="L2156" s="929"/>
      <c r="M2156" s="21"/>
      <c r="N2156" s="721" t="s">
        <v>472</v>
      </c>
      <c r="O2156" s="208">
        <v>40575</v>
      </c>
      <c r="P2156" s="1026"/>
      <c r="Q2156" s="1009"/>
      <c r="R2156" s="1027"/>
      <c r="S2156" s="1009"/>
      <c r="T2156" s="569"/>
      <c r="U2156" s="551" t="s">
        <v>378</v>
      </c>
      <c r="V2156" s="544"/>
      <c r="W2156" s="128"/>
      <c r="Y2156" s="1833"/>
    </row>
    <row r="2157" spans="1:25" ht="18.75" customHeight="1" x14ac:dyDescent="0.25">
      <c r="A2157" s="186">
        <v>1168</v>
      </c>
      <c r="B2157" s="186">
        <v>20774128</v>
      </c>
      <c r="C2157" s="186" t="s">
        <v>3103</v>
      </c>
      <c r="D2157" s="186" t="s">
        <v>59</v>
      </c>
      <c r="E2157" s="1156" t="s">
        <v>335</v>
      </c>
      <c r="F2157" s="710">
        <v>44754</v>
      </c>
      <c r="G2157" s="711">
        <v>0.45833333333333331</v>
      </c>
      <c r="H2157" s="710">
        <v>44770</v>
      </c>
      <c r="I2157" s="711">
        <v>0.45833333333333331</v>
      </c>
      <c r="J2157" s="728" t="s">
        <v>2722</v>
      </c>
      <c r="K2157" s="720"/>
      <c r="L2157" s="186">
        <v>800545129</v>
      </c>
      <c r="M2157" s="710"/>
      <c r="N2157" s="734" t="s">
        <v>3104</v>
      </c>
      <c r="O2157" s="920">
        <v>42381</v>
      </c>
      <c r="P2157" s="892">
        <v>2300</v>
      </c>
      <c r="Q2157" s="884"/>
      <c r="R2157" s="1008">
        <f>145*16</f>
        <v>2320</v>
      </c>
      <c r="S2157" s="884"/>
      <c r="T2157" s="527" t="s">
        <v>3105</v>
      </c>
      <c r="V2157" s="527"/>
      <c r="Y2157" s="1833"/>
    </row>
    <row r="2158" spans="1:25" ht="18.75" hidden="1" customHeight="1" x14ac:dyDescent="0.25">
      <c r="A2158" s="809">
        <v>212</v>
      </c>
      <c r="B2158" s="809"/>
      <c r="C2158" s="809" t="s">
        <v>3588</v>
      </c>
      <c r="D2158" s="809" t="s">
        <v>22</v>
      </c>
      <c r="E2158" s="1159" t="s">
        <v>364</v>
      </c>
      <c r="F2158" s="810">
        <v>44615</v>
      </c>
      <c r="G2158" s="811">
        <v>0.66666666666666663</v>
      </c>
      <c r="H2158" s="810">
        <v>44621</v>
      </c>
      <c r="I2158" s="811">
        <v>0.66666666666666663</v>
      </c>
      <c r="J2158" s="730"/>
      <c r="K2158" s="769"/>
      <c r="L2158" s="809"/>
      <c r="N2158" s="940"/>
      <c r="O2158" s="938"/>
      <c r="Q2158" s="1120"/>
      <c r="R2158" s="1121"/>
      <c r="S2158" s="1120"/>
      <c r="T2158" s="670"/>
      <c r="V2158" s="670" t="s">
        <v>3549</v>
      </c>
      <c r="Y2158" s="1833"/>
    </row>
    <row r="2159" spans="1:25" ht="31.5" customHeight="1" x14ac:dyDescent="0.25">
      <c r="A2159" s="735">
        <v>2272</v>
      </c>
      <c r="B2159" s="735">
        <v>52232988</v>
      </c>
      <c r="C2159" s="735" t="s">
        <v>1606</v>
      </c>
      <c r="D2159" s="735" t="s">
        <v>94</v>
      </c>
      <c r="E2159" s="1156" t="s">
        <v>422</v>
      </c>
      <c r="F2159" s="741">
        <v>45027</v>
      </c>
      <c r="G2159" s="740">
        <v>0.91666666666666663</v>
      </c>
      <c r="H2159" s="741">
        <v>45029</v>
      </c>
      <c r="I2159" s="740">
        <v>0.91666666666666663</v>
      </c>
      <c r="J2159" s="732" t="s">
        <v>330</v>
      </c>
      <c r="K2159" s="741">
        <v>31057</v>
      </c>
      <c r="L2159" s="929" t="s">
        <v>1607</v>
      </c>
      <c r="M2159" s="741">
        <v>43215</v>
      </c>
      <c r="N2159" s="933" t="s">
        <v>1608</v>
      </c>
      <c r="O2159" s="930">
        <v>40364</v>
      </c>
      <c r="P2159" s="1103"/>
      <c r="Q2159" s="890"/>
      <c r="R2159" s="1057"/>
      <c r="S2159" s="890"/>
      <c r="T2159" s="584"/>
      <c r="U2159" s="593"/>
      <c r="V2159" s="592"/>
      <c r="W2159" s="594"/>
      <c r="Y2159" s="1833"/>
    </row>
    <row r="2160" spans="1:25" ht="45" hidden="1" customHeight="1" x14ac:dyDescent="0.25">
      <c r="A2160" s="18">
        <v>611</v>
      </c>
      <c r="B2160" s="4">
        <v>99760059</v>
      </c>
      <c r="C2160" s="4" t="s">
        <v>3616</v>
      </c>
      <c r="D2160" s="4" t="s">
        <v>412</v>
      </c>
      <c r="E2160" s="1156" t="s">
        <v>342</v>
      </c>
      <c r="F2160" s="725">
        <v>44601</v>
      </c>
      <c r="G2160" s="744">
        <v>0.47916666666666669</v>
      </c>
      <c r="H2160" s="725">
        <v>44604</v>
      </c>
      <c r="I2160" s="744">
        <v>0.47916666666666669</v>
      </c>
      <c r="J2160" s="730"/>
      <c r="K2160" s="744"/>
      <c r="L2160" s="4"/>
      <c r="N2160" s="934"/>
      <c r="O2160" s="920"/>
      <c r="P2160" s="1122"/>
      <c r="Q2160" s="908"/>
      <c r="R2160" s="1073"/>
      <c r="S2160" s="908"/>
      <c r="T2160" s="550"/>
      <c r="V2160" s="550"/>
      <c r="Y2160" s="1833"/>
    </row>
    <row r="2161" spans="1:25" ht="18.75" hidden="1" customHeight="1" x14ac:dyDescent="0.25">
      <c r="A2161" s="799">
        <v>608</v>
      </c>
      <c r="B2161" s="799"/>
      <c r="C2161" s="799" t="s">
        <v>3616</v>
      </c>
      <c r="D2161" s="799" t="s">
        <v>412</v>
      </c>
      <c r="E2161" s="1165" t="s">
        <v>60</v>
      </c>
      <c r="F2161" s="807">
        <v>44599</v>
      </c>
      <c r="G2161" s="806">
        <v>0.66666666666666663</v>
      </c>
      <c r="H2161" s="807">
        <v>44604</v>
      </c>
      <c r="I2161" s="806">
        <v>0.66666666666666663</v>
      </c>
      <c r="J2161" s="730"/>
      <c r="K2161" s="720"/>
      <c r="L2161" s="799"/>
      <c r="N2161" s="926"/>
      <c r="O2161" s="927"/>
      <c r="P2161" s="1107"/>
      <c r="Q2161" s="915"/>
      <c r="R2161" s="1118"/>
      <c r="S2161" s="915"/>
      <c r="T2161" s="668"/>
      <c r="V2161" s="668" t="s">
        <v>3549</v>
      </c>
      <c r="Y2161" s="1833"/>
    </row>
    <row r="2162" spans="1:25" ht="18.75" customHeight="1" x14ac:dyDescent="0.25">
      <c r="A2162" s="186">
        <v>3389</v>
      </c>
      <c r="B2162" s="186"/>
      <c r="C2162" s="186" t="s">
        <v>4230</v>
      </c>
      <c r="D2162" s="186" t="s">
        <v>35</v>
      </c>
      <c r="E2162" s="1156" t="s">
        <v>284</v>
      </c>
      <c r="F2162" s="710">
        <v>45200</v>
      </c>
      <c r="G2162" s="711">
        <v>0.83333333333333337</v>
      </c>
      <c r="H2162" s="710">
        <v>45226</v>
      </c>
      <c r="I2162" s="711">
        <v>0.83333333333333337</v>
      </c>
      <c r="J2162" s="728" t="s">
        <v>145</v>
      </c>
      <c r="K2162" s="710">
        <v>30882</v>
      </c>
      <c r="L2162" s="734" t="s">
        <v>4231</v>
      </c>
      <c r="M2162" s="21">
        <v>42349</v>
      </c>
      <c r="N2162" s="734" t="s">
        <v>4232</v>
      </c>
      <c r="O2162" s="920">
        <v>42642</v>
      </c>
      <c r="P2162" s="892" t="s">
        <v>4518</v>
      </c>
      <c r="Q2162" s="196"/>
      <c r="R2162" s="1002"/>
      <c r="S2162" s="196"/>
      <c r="T2162" s="579"/>
      <c r="U2162" s="545" t="s">
        <v>539</v>
      </c>
      <c r="V2162" s="544" t="s">
        <v>4519</v>
      </c>
      <c r="Y2162" s="1833"/>
    </row>
    <row r="2163" spans="1:25" ht="18.75" customHeight="1" x14ac:dyDescent="0.25">
      <c r="A2163" s="186">
        <v>3041</v>
      </c>
      <c r="B2163" s="186"/>
      <c r="C2163" s="186" t="s">
        <v>312</v>
      </c>
      <c r="D2163" s="186" t="s">
        <v>35</v>
      </c>
      <c r="E2163" s="1156" t="s">
        <v>313</v>
      </c>
      <c r="F2163" s="710">
        <v>45140</v>
      </c>
      <c r="G2163" s="711">
        <v>0.83333333333333337</v>
      </c>
      <c r="H2163" s="710">
        <v>45158</v>
      </c>
      <c r="I2163" s="711">
        <v>0.83333333333333337</v>
      </c>
      <c r="J2163" s="713" t="s">
        <v>314</v>
      </c>
      <c r="K2163" s="937">
        <v>30524</v>
      </c>
      <c r="L2163" s="928" t="s">
        <v>315</v>
      </c>
      <c r="M2163" s="718">
        <v>42565</v>
      </c>
      <c r="N2163" s="928" t="s">
        <v>316</v>
      </c>
      <c r="O2163" s="927">
        <v>39848</v>
      </c>
      <c r="P2163" s="898"/>
      <c r="Q2163" s="1050"/>
      <c r="R2163" s="1051"/>
      <c r="S2163" s="1003"/>
      <c r="T2163" s="565"/>
      <c r="V2163" s="554"/>
      <c r="Y2163" s="1833"/>
    </row>
    <row r="2164" spans="1:25" ht="18.75" customHeight="1" x14ac:dyDescent="0.25">
      <c r="A2164" s="4">
        <v>3384</v>
      </c>
      <c r="B2164" s="4">
        <v>53418008</v>
      </c>
      <c r="C2164" s="4" t="s">
        <v>2211</v>
      </c>
      <c r="D2164" s="4" t="s">
        <v>35</v>
      </c>
      <c r="E2164" s="1156" t="s">
        <v>119</v>
      </c>
      <c r="F2164" s="725">
        <v>45199</v>
      </c>
      <c r="G2164" s="720">
        <v>0.70833333333333337</v>
      </c>
      <c r="H2164" s="725">
        <v>45201</v>
      </c>
      <c r="I2164" s="720">
        <v>0.70833333333333337</v>
      </c>
      <c r="J2164" s="728" t="s">
        <v>330</v>
      </c>
      <c r="K2164" s="725">
        <v>27039</v>
      </c>
      <c r="L2164" s="207">
        <v>4182269</v>
      </c>
      <c r="N2164" s="931" t="s">
        <v>2212</v>
      </c>
      <c r="O2164" s="932">
        <v>38892</v>
      </c>
      <c r="P2164" s="892" t="s">
        <v>4234</v>
      </c>
      <c r="Q2164" s="196"/>
      <c r="R2164" s="1017"/>
      <c r="S2164" s="196"/>
      <c r="T2164" s="533"/>
      <c r="U2164" s="545" t="s">
        <v>4222</v>
      </c>
      <c r="Y2164" s="1833"/>
    </row>
    <row r="2165" spans="1:25" ht="60" customHeight="1" x14ac:dyDescent="0.25">
      <c r="A2165" s="4">
        <v>1764</v>
      </c>
      <c r="B2165" s="4"/>
      <c r="C2165" s="4" t="s">
        <v>2211</v>
      </c>
      <c r="D2165" s="4" t="s">
        <v>35</v>
      </c>
      <c r="E2165" s="1156" t="s">
        <v>313</v>
      </c>
      <c r="F2165" s="725">
        <v>44946</v>
      </c>
      <c r="G2165" s="720">
        <v>0.80555555555555547</v>
      </c>
      <c r="H2165" s="725">
        <v>44948</v>
      </c>
      <c r="I2165" s="720">
        <v>0.80555555555555547</v>
      </c>
      <c r="J2165" s="728" t="s">
        <v>1825</v>
      </c>
      <c r="K2165" s="725">
        <v>27039</v>
      </c>
      <c r="L2165" s="929">
        <v>4182269</v>
      </c>
      <c r="N2165" s="931" t="s">
        <v>2212</v>
      </c>
      <c r="O2165" s="932">
        <v>38892</v>
      </c>
      <c r="P2165" s="898"/>
      <c r="Q2165" s="1022"/>
      <c r="R2165" s="1023"/>
      <c r="S2165" s="1022"/>
      <c r="T2165" s="568"/>
      <c r="Y2165" s="1833"/>
    </row>
    <row r="2166" spans="1:25" ht="31.5" customHeight="1" x14ac:dyDescent="0.3">
      <c r="A2166" s="186">
        <v>1703</v>
      </c>
      <c r="B2166" s="754"/>
      <c r="C2166" s="4" t="s">
        <v>2211</v>
      </c>
      <c r="D2166" s="186" t="s">
        <v>35</v>
      </c>
      <c r="E2166" s="1156" t="s">
        <v>119</v>
      </c>
      <c r="F2166" s="718">
        <v>44925</v>
      </c>
      <c r="G2166" s="719">
        <v>0.76736111111111116</v>
      </c>
      <c r="H2166" s="718">
        <v>44929</v>
      </c>
      <c r="I2166" s="719">
        <v>0.83333333333333337</v>
      </c>
      <c r="J2166" s="737" t="s">
        <v>2186</v>
      </c>
      <c r="K2166" s="710">
        <v>27039</v>
      </c>
      <c r="L2166" s="929">
        <v>4182269</v>
      </c>
      <c r="M2166" s="21"/>
      <c r="N2166" s="926" t="s">
        <v>2212</v>
      </c>
      <c r="O2166" s="927">
        <v>38892</v>
      </c>
      <c r="P2166" s="1026"/>
      <c r="Q2166" s="1022"/>
      <c r="R2166" s="1023"/>
      <c r="S2166" s="1022"/>
      <c r="T2166" s="568"/>
      <c r="V2166" s="544"/>
      <c r="Y2166" s="1833"/>
    </row>
    <row r="2167" spans="1:25" ht="18.75" customHeight="1" x14ac:dyDescent="0.25">
      <c r="A2167" s="4">
        <v>1541</v>
      </c>
      <c r="B2167" s="4"/>
      <c r="C2167" s="4" t="s">
        <v>2211</v>
      </c>
      <c r="D2167" s="4" t="s">
        <v>35</v>
      </c>
      <c r="E2167" s="1156" t="s">
        <v>119</v>
      </c>
      <c r="F2167" s="725">
        <v>44885</v>
      </c>
      <c r="G2167" s="720">
        <v>0.66666666666666663</v>
      </c>
      <c r="H2167" s="725">
        <v>44887</v>
      </c>
      <c r="I2167" s="720">
        <v>0.70833333333333337</v>
      </c>
      <c r="J2167" s="728" t="s">
        <v>1825</v>
      </c>
      <c r="K2167" s="725">
        <v>27039</v>
      </c>
      <c r="L2167" s="207">
        <v>4182269</v>
      </c>
      <c r="M2167" s="725"/>
      <c r="N2167" s="929" t="s">
        <v>2212</v>
      </c>
      <c r="O2167" s="932">
        <v>38892</v>
      </c>
      <c r="P2167" s="1026"/>
      <c r="Q2167" s="1022"/>
      <c r="R2167" s="1023"/>
      <c r="S2167" s="1022"/>
      <c r="T2167" s="568"/>
      <c r="U2167" s="564"/>
      <c r="W2167" s="599"/>
      <c r="Y2167" s="1833"/>
    </row>
    <row r="2168" spans="1:25" ht="31.5" hidden="1" customHeight="1" x14ac:dyDescent="0.25">
      <c r="A2168" s="186">
        <v>1141</v>
      </c>
      <c r="B2168" s="18"/>
      <c r="C2168" s="18" t="s">
        <v>3187</v>
      </c>
      <c r="D2168" s="186" t="s">
        <v>29</v>
      </c>
      <c r="E2168" s="1156" t="s">
        <v>30</v>
      </c>
      <c r="F2168" s="718">
        <v>44741</v>
      </c>
      <c r="G2168" s="719">
        <v>0.75</v>
      </c>
      <c r="H2168" s="718">
        <v>44755</v>
      </c>
      <c r="I2168" s="719">
        <v>0.625</v>
      </c>
      <c r="J2168" s="737" t="s">
        <v>2441</v>
      </c>
      <c r="K2168" s="720"/>
      <c r="L2168" s="18">
        <v>6859625</v>
      </c>
      <c r="M2168" s="21"/>
      <c r="N2168" s="926">
        <v>971069810</v>
      </c>
      <c r="O2168" s="927">
        <v>40036</v>
      </c>
      <c r="P2168" s="898"/>
      <c r="Q2168" s="1003"/>
      <c r="R2168" s="1004"/>
      <c r="S2168" s="1003"/>
      <c r="T2168" s="565"/>
      <c r="V2168" s="554"/>
      <c r="Y2168" s="1833"/>
    </row>
    <row r="2169" spans="1:25" ht="18.75" hidden="1" customHeight="1" x14ac:dyDescent="0.25">
      <c r="A2169" s="3">
        <v>6</v>
      </c>
      <c r="B2169" s="1"/>
      <c r="C2169" s="1" t="s">
        <v>3187</v>
      </c>
      <c r="D2169" s="3" t="s">
        <v>22</v>
      </c>
      <c r="E2169" s="1158" t="s">
        <v>3687</v>
      </c>
      <c r="F2169" s="19">
        <v>44373</v>
      </c>
      <c r="G2169" s="796">
        <v>0.4909722222222222</v>
      </c>
      <c r="H2169" s="19">
        <v>44404</v>
      </c>
      <c r="I2169" s="796">
        <v>0.4909722222222222</v>
      </c>
      <c r="J2169" s="872">
        <v>1</v>
      </c>
      <c r="K2169" s="796"/>
      <c r="L2169" s="1"/>
      <c r="N2169" s="924"/>
      <c r="O2169" s="208"/>
      <c r="P2169" s="1119"/>
      <c r="Q2169" s="1039"/>
      <c r="R2169" s="1044"/>
      <c r="S2169" s="1039"/>
      <c r="T2169" s="555"/>
      <c r="V2169" s="555" t="s">
        <v>3549</v>
      </c>
      <c r="Y2169" s="1833"/>
    </row>
    <row r="2170" spans="1:25" ht="18.75" customHeight="1" x14ac:dyDescent="0.25">
      <c r="A2170" s="809">
        <v>821</v>
      </c>
      <c r="B2170" s="809"/>
      <c r="C2170" s="809" t="s">
        <v>3525</v>
      </c>
      <c r="D2170" s="809" t="s">
        <v>412</v>
      </c>
      <c r="E2170" s="1159" t="s">
        <v>60</v>
      </c>
      <c r="F2170" s="810">
        <v>44674</v>
      </c>
      <c r="G2170" s="811">
        <v>0.875</v>
      </c>
      <c r="H2170" s="810">
        <v>44677</v>
      </c>
      <c r="I2170" s="811">
        <v>0.875</v>
      </c>
      <c r="J2170" s="730"/>
      <c r="K2170" s="769"/>
      <c r="L2170" s="809">
        <v>6937327</v>
      </c>
      <c r="M2170" s="810">
        <v>40304</v>
      </c>
      <c r="N2170" s="960" t="s">
        <v>3526</v>
      </c>
      <c r="O2170" s="961">
        <v>41815</v>
      </c>
      <c r="P2170" s="1107"/>
      <c r="Q2170" s="1120"/>
      <c r="R2170" s="1121"/>
      <c r="S2170" s="1120"/>
      <c r="T2170" s="670"/>
      <c r="V2170" s="670"/>
      <c r="Y2170" s="1833"/>
    </row>
    <row r="2171" spans="1:25" ht="18.75" customHeight="1" x14ac:dyDescent="0.25">
      <c r="A2171" s="186">
        <v>5636</v>
      </c>
      <c r="B2171" s="4"/>
      <c r="C2171" s="186" t="s">
        <v>7603</v>
      </c>
      <c r="D2171" s="186" t="s">
        <v>35</v>
      </c>
      <c r="E2171" s="1156" t="s">
        <v>126</v>
      </c>
      <c r="F2171" s="710">
        <v>45604</v>
      </c>
      <c r="G2171" s="711">
        <v>0.41666666666666669</v>
      </c>
      <c r="H2171" s="710">
        <v>45607</v>
      </c>
      <c r="I2171" s="711">
        <v>0.41666666666666669</v>
      </c>
      <c r="J2171" s="728" t="s">
        <v>449</v>
      </c>
      <c r="K2171" s="710">
        <v>31792</v>
      </c>
      <c r="L2171" s="734" t="s">
        <v>1516</v>
      </c>
      <c r="M2171" s="21">
        <v>38460</v>
      </c>
      <c r="N2171" s="734" t="s">
        <v>1517</v>
      </c>
      <c r="O2171" s="920">
        <v>38733</v>
      </c>
      <c r="P2171" s="902" t="s">
        <v>4841</v>
      </c>
      <c r="Q2171" s="884"/>
      <c r="R2171" s="1002"/>
      <c r="S2171" s="580"/>
      <c r="T2171" s="580"/>
      <c r="U2171" s="551" t="s">
        <v>1519</v>
      </c>
      <c r="V2171" s="544"/>
      <c r="Y2171" s="1833"/>
    </row>
    <row r="2172" spans="1:25" ht="18.75" customHeight="1" x14ac:dyDescent="0.25">
      <c r="A2172" s="186">
        <v>5611</v>
      </c>
      <c r="B2172" s="186"/>
      <c r="C2172" s="186" t="s">
        <v>7603</v>
      </c>
      <c r="D2172" s="186" t="s">
        <v>35</v>
      </c>
      <c r="E2172" s="1156" t="s">
        <v>264</v>
      </c>
      <c r="F2172" s="710">
        <v>45596</v>
      </c>
      <c r="G2172" s="711">
        <v>0.4375</v>
      </c>
      <c r="H2172" s="710">
        <v>45600</v>
      </c>
      <c r="I2172" s="711">
        <v>0.41666666666666669</v>
      </c>
      <c r="J2172" s="728" t="s">
        <v>642</v>
      </c>
      <c r="K2172" s="710">
        <v>31792</v>
      </c>
      <c r="L2172" s="734" t="s">
        <v>1516</v>
      </c>
      <c r="M2172" s="21">
        <v>38460</v>
      </c>
      <c r="N2172" s="734" t="s">
        <v>1517</v>
      </c>
      <c r="O2172" s="920">
        <v>38733</v>
      </c>
      <c r="P2172" s="1019" t="s">
        <v>1830</v>
      </c>
      <c r="Q2172" s="1007"/>
      <c r="R2172" s="1002"/>
      <c r="S2172" s="196"/>
      <c r="T2172" s="579"/>
      <c r="U2172" s="551" t="s">
        <v>1519</v>
      </c>
      <c r="V2172" s="544"/>
      <c r="W2172" s="128"/>
      <c r="Y2172" s="1833"/>
    </row>
    <row r="2173" spans="1:25" ht="18.75" customHeight="1" x14ac:dyDescent="0.25">
      <c r="A2173" s="735">
        <v>2346</v>
      </c>
      <c r="B2173" s="735">
        <v>96421048</v>
      </c>
      <c r="C2173" s="735" t="s">
        <v>1515</v>
      </c>
      <c r="D2173" s="735" t="s">
        <v>412</v>
      </c>
      <c r="E2173" s="1156" t="s">
        <v>342</v>
      </c>
      <c r="F2173" s="741">
        <v>45034</v>
      </c>
      <c r="G2173" s="753">
        <v>0.97986111111111107</v>
      </c>
      <c r="H2173" s="752">
        <v>45041</v>
      </c>
      <c r="I2173" s="753">
        <v>0.91666666666666663</v>
      </c>
      <c r="J2173" s="731" t="s">
        <v>85</v>
      </c>
      <c r="K2173" s="741">
        <v>31792</v>
      </c>
      <c r="L2173" s="929" t="s">
        <v>1516</v>
      </c>
      <c r="M2173" s="741">
        <v>38460</v>
      </c>
      <c r="N2173" s="775" t="s">
        <v>1517</v>
      </c>
      <c r="O2173" s="930">
        <v>38733</v>
      </c>
      <c r="P2173" s="902" t="s">
        <v>1518</v>
      </c>
      <c r="Q2173" s="890"/>
      <c r="R2173" s="1057"/>
      <c r="S2173" s="890"/>
      <c r="T2173" s="584"/>
      <c r="U2173" s="593" t="s">
        <v>1519</v>
      </c>
      <c r="V2173" s="592"/>
      <c r="W2173" s="594"/>
      <c r="Y2173" s="1833"/>
    </row>
    <row r="2174" spans="1:25" ht="18.75" customHeight="1" x14ac:dyDescent="0.25">
      <c r="A2174" s="735">
        <v>2328</v>
      </c>
      <c r="B2174" s="735"/>
      <c r="C2174" s="735" t="s">
        <v>1515</v>
      </c>
      <c r="D2174" s="735" t="s">
        <v>35</v>
      </c>
      <c r="E2174" s="1156" t="s">
        <v>119</v>
      </c>
      <c r="F2174" s="752">
        <v>45029</v>
      </c>
      <c r="G2174" s="753">
        <v>0.38194444444444442</v>
      </c>
      <c r="H2174" s="752">
        <v>45031</v>
      </c>
      <c r="I2174" s="753">
        <v>0.38194444444444442</v>
      </c>
      <c r="J2174" s="731" t="s">
        <v>330</v>
      </c>
      <c r="K2174" s="741">
        <v>31792</v>
      </c>
      <c r="L2174" s="929" t="s">
        <v>1516</v>
      </c>
      <c r="M2174" s="741">
        <v>38460</v>
      </c>
      <c r="N2174" s="775" t="s">
        <v>1517</v>
      </c>
      <c r="O2174" s="930">
        <v>38733</v>
      </c>
      <c r="P2174" s="912">
        <v>160</v>
      </c>
      <c r="Q2174" s="890"/>
      <c r="R2174" s="1057"/>
      <c r="S2174" s="890"/>
      <c r="T2174" s="584"/>
      <c r="U2174" s="593"/>
      <c r="V2174" s="592"/>
      <c r="W2174" s="594"/>
      <c r="Y2174" s="1833"/>
    </row>
    <row r="2175" spans="1:25" ht="47.25" customHeight="1" x14ac:dyDescent="0.25">
      <c r="A2175" s="735">
        <v>2263</v>
      </c>
      <c r="B2175" s="735"/>
      <c r="C2175" s="735" t="s">
        <v>1515</v>
      </c>
      <c r="D2175" s="735" t="s">
        <v>35</v>
      </c>
      <c r="E2175" s="1156" t="s">
        <v>119</v>
      </c>
      <c r="F2175" s="752">
        <v>45024</v>
      </c>
      <c r="G2175" s="753">
        <v>0.38194444444444442</v>
      </c>
      <c r="H2175" s="752">
        <v>45029</v>
      </c>
      <c r="I2175" s="753">
        <v>0.38194444444444442</v>
      </c>
      <c r="J2175" s="731" t="s">
        <v>336</v>
      </c>
      <c r="K2175" s="741">
        <v>31792</v>
      </c>
      <c r="L2175" s="929" t="s">
        <v>1516</v>
      </c>
      <c r="M2175" s="741">
        <v>38460</v>
      </c>
      <c r="N2175" s="775" t="s">
        <v>1517</v>
      </c>
      <c r="O2175" s="930">
        <v>38733</v>
      </c>
      <c r="P2175" s="912" t="s">
        <v>1609</v>
      </c>
      <c r="Q2175" s="890"/>
      <c r="R2175" s="1057"/>
      <c r="S2175" s="890"/>
      <c r="T2175" s="584"/>
      <c r="U2175" s="593"/>
      <c r="V2175" s="592"/>
      <c r="W2175" s="594"/>
      <c r="Y2175" s="1833"/>
    </row>
    <row r="2176" spans="1:25" ht="18.75" customHeight="1" thickBot="1" x14ac:dyDescent="0.3">
      <c r="A2176" s="186">
        <v>5802</v>
      </c>
      <c r="B2176" s="4"/>
      <c r="C2176" s="186" t="s">
        <v>3653</v>
      </c>
      <c r="D2176" s="186" t="s">
        <v>412</v>
      </c>
      <c r="E2176" s="1156" t="s">
        <v>131</v>
      </c>
      <c r="F2176" s="710">
        <v>45628</v>
      </c>
      <c r="G2176" s="711">
        <v>0.54166666666666663</v>
      </c>
      <c r="H2176" s="710">
        <v>45630</v>
      </c>
      <c r="I2176" s="711">
        <v>0.54166666666666663</v>
      </c>
      <c r="J2176" s="728" t="s">
        <v>330</v>
      </c>
      <c r="K2176" s="725">
        <v>33671</v>
      </c>
      <c r="L2176" s="929" t="s">
        <v>8296</v>
      </c>
      <c r="M2176" s="19">
        <v>44015</v>
      </c>
      <c r="N2176" s="929" t="s">
        <v>8297</v>
      </c>
      <c r="O2176" s="932">
        <v>43252</v>
      </c>
      <c r="P2176" s="892" t="s">
        <v>4863</v>
      </c>
      <c r="Q2176" s="884"/>
      <c r="R2176" s="1002"/>
      <c r="S2176" s="580"/>
      <c r="T2176" s="580"/>
      <c r="V2176" s="544"/>
      <c r="Y2176" s="1833"/>
    </row>
    <row r="2177" spans="1:25" ht="19.5" hidden="1" customHeight="1" thickBot="1" x14ac:dyDescent="0.3">
      <c r="A2177" s="809">
        <v>442</v>
      </c>
      <c r="B2177" s="809"/>
      <c r="C2177" s="809" t="s">
        <v>3653</v>
      </c>
      <c r="D2177" s="809" t="s">
        <v>412</v>
      </c>
      <c r="E2177" s="1159" t="s">
        <v>60</v>
      </c>
      <c r="F2177" s="810">
        <v>44546</v>
      </c>
      <c r="G2177" s="811">
        <v>0.375</v>
      </c>
      <c r="H2177" s="810">
        <v>44549</v>
      </c>
      <c r="I2177" s="811">
        <v>0.375</v>
      </c>
      <c r="J2177" s="730"/>
      <c r="K2177" s="769"/>
      <c r="L2177" s="809"/>
      <c r="N2177" s="940"/>
      <c r="O2177" s="938"/>
      <c r="P2177" s="1119"/>
      <c r="Q2177" s="1120"/>
      <c r="R2177" s="1121"/>
      <c r="S2177" s="1120"/>
      <c r="T2177" s="670"/>
      <c r="V2177" s="670"/>
      <c r="Y2177" s="1834"/>
    </row>
    <row r="2178" spans="1:25" ht="18.75" customHeight="1" x14ac:dyDescent="0.25">
      <c r="A2178" s="1267">
        <v>5266</v>
      </c>
      <c r="B2178" s="4"/>
      <c r="C2178" s="186" t="s">
        <v>8202</v>
      </c>
      <c r="D2178" s="186" t="s">
        <v>4688</v>
      </c>
      <c r="E2178" s="1156" t="s">
        <v>4240</v>
      </c>
      <c r="F2178" s="710">
        <v>45554</v>
      </c>
      <c r="G2178" s="711">
        <v>0.75</v>
      </c>
      <c r="H2178" s="710">
        <v>45566</v>
      </c>
      <c r="I2178" s="711">
        <v>0.375</v>
      </c>
      <c r="J2178" s="728" t="s">
        <v>61</v>
      </c>
      <c r="K2178" s="725">
        <v>34678</v>
      </c>
      <c r="L2178" s="929" t="s">
        <v>1111</v>
      </c>
      <c r="M2178" s="19">
        <v>44718</v>
      </c>
      <c r="N2178" s="931" t="s">
        <v>1112</v>
      </c>
      <c r="O2178" s="932">
        <v>41732</v>
      </c>
      <c r="P2178" s="998"/>
      <c r="U2178" s="545" t="s">
        <v>1113</v>
      </c>
      <c r="Y2178" s="1832">
        <v>701</v>
      </c>
    </row>
    <row r="2179" spans="1:25" ht="18.75" customHeight="1" x14ac:dyDescent="0.25">
      <c r="A2179" s="20">
        <v>3059</v>
      </c>
      <c r="B2179" s="20"/>
      <c r="C2179" s="20" t="s">
        <v>442</v>
      </c>
      <c r="D2179" s="20" t="s">
        <v>412</v>
      </c>
      <c r="E2179" s="1156" t="s">
        <v>342</v>
      </c>
      <c r="F2179" s="21">
        <v>45128</v>
      </c>
      <c r="G2179" s="729">
        <v>0.5625</v>
      </c>
      <c r="H2179" s="710">
        <v>45148</v>
      </c>
      <c r="I2179" s="711">
        <v>0.58333333333333337</v>
      </c>
      <c r="J2179" s="730" t="s">
        <v>438</v>
      </c>
      <c r="K2179" s="19">
        <v>29177</v>
      </c>
      <c r="L2179" s="921" t="s">
        <v>443</v>
      </c>
      <c r="N2179" s="935" t="s">
        <v>444</v>
      </c>
      <c r="O2179" s="209">
        <v>42611</v>
      </c>
      <c r="P2179" s="892" t="s">
        <v>446</v>
      </c>
      <c r="Q2179" s="884"/>
      <c r="R2179" s="1011"/>
      <c r="S2179" s="908"/>
      <c r="T2179" s="550"/>
      <c r="U2179" s="564" t="s">
        <v>441</v>
      </c>
      <c r="V2179" s="549" t="s">
        <v>445</v>
      </c>
      <c r="Y2179" s="1833"/>
    </row>
    <row r="2180" spans="1:25" ht="60" customHeight="1" x14ac:dyDescent="0.25">
      <c r="A2180" s="186">
        <v>4480</v>
      </c>
      <c r="B2180" s="18">
        <v>58942155</v>
      </c>
      <c r="C2180" s="18" t="s">
        <v>5922</v>
      </c>
      <c r="D2180" s="18" t="s">
        <v>94</v>
      </c>
      <c r="E2180" s="1156" t="s">
        <v>1053</v>
      </c>
      <c r="F2180" s="718">
        <v>45387</v>
      </c>
      <c r="G2180" s="719">
        <v>0.39583333333333331</v>
      </c>
      <c r="H2180" s="718">
        <v>45387</v>
      </c>
      <c r="I2180" s="719">
        <v>0.91666666666666663</v>
      </c>
      <c r="J2180" s="739" t="s">
        <v>797</v>
      </c>
      <c r="K2180" s="805">
        <v>27120</v>
      </c>
      <c r="L2180" s="928" t="s">
        <v>5923</v>
      </c>
      <c r="M2180" s="718">
        <v>45148</v>
      </c>
      <c r="N2180" s="928" t="s">
        <v>5924</v>
      </c>
      <c r="O2180" s="927">
        <v>36704</v>
      </c>
      <c r="P2180" s="892" t="s">
        <v>5925</v>
      </c>
      <c r="Q2180" s="906"/>
      <c r="R2180" s="1032"/>
      <c r="S2180" s="884"/>
      <c r="T2180" s="527"/>
      <c r="U2180" s="551" t="s">
        <v>529</v>
      </c>
      <c r="V2180" s="554"/>
      <c r="W2180" s="128"/>
      <c r="Y2180" s="1833"/>
    </row>
    <row r="2181" spans="1:25" ht="18.75" hidden="1" customHeight="1" x14ac:dyDescent="0.25">
      <c r="A2181" s="4">
        <v>1066</v>
      </c>
      <c r="B2181" s="4"/>
      <c r="C2181" s="4" t="s">
        <v>3343</v>
      </c>
      <c r="D2181" s="4" t="s">
        <v>412</v>
      </c>
      <c r="E2181" s="1156" t="s">
        <v>358</v>
      </c>
      <c r="F2181" s="725">
        <v>44726</v>
      </c>
      <c r="G2181" s="720">
        <v>0.66666666666666663</v>
      </c>
      <c r="H2181" s="725">
        <v>44730</v>
      </c>
      <c r="I2181" s="720">
        <v>0.66666666666666663</v>
      </c>
      <c r="J2181" s="728" t="s">
        <v>2186</v>
      </c>
      <c r="K2181" s="720"/>
      <c r="L2181" s="4" t="s">
        <v>3344</v>
      </c>
      <c r="M2181" s="725">
        <v>42234</v>
      </c>
      <c r="N2181" s="931">
        <v>30569102307</v>
      </c>
      <c r="O2181" s="932">
        <v>39525</v>
      </c>
      <c r="P2181" s="892">
        <v>480</v>
      </c>
      <c r="Q2181" s="908"/>
      <c r="R2181" s="1073">
        <f>120*4</f>
        <v>480</v>
      </c>
      <c r="S2181" s="908"/>
      <c r="T2181" s="550" t="s">
        <v>3345</v>
      </c>
      <c r="V2181" s="550"/>
      <c r="Y2181" s="1833"/>
    </row>
    <row r="2182" spans="1:25" ht="18.75" customHeight="1" x14ac:dyDescent="0.3">
      <c r="A2182" s="4">
        <v>2035</v>
      </c>
      <c r="B2182" s="754"/>
      <c r="C2182" s="4" t="s">
        <v>1799</v>
      </c>
      <c r="D2182" s="4" t="s">
        <v>59</v>
      </c>
      <c r="E2182" s="1156" t="s">
        <v>60</v>
      </c>
      <c r="F2182" s="725">
        <v>44982</v>
      </c>
      <c r="G2182" s="720">
        <v>0.79166666666666663</v>
      </c>
      <c r="H2182" s="725">
        <v>45000</v>
      </c>
      <c r="I2182" s="720">
        <v>0.70833333333333337</v>
      </c>
      <c r="J2182" s="713" t="s">
        <v>1800</v>
      </c>
      <c r="K2182" s="710">
        <v>29125</v>
      </c>
      <c r="L2182" s="929" t="s">
        <v>1801</v>
      </c>
      <c r="M2182" s="21">
        <v>40999</v>
      </c>
      <c r="N2182" s="926" t="s">
        <v>1802</v>
      </c>
      <c r="O2182" s="927">
        <v>42887</v>
      </c>
      <c r="P2182" s="1026"/>
      <c r="Q2182" s="1022"/>
      <c r="R2182" s="1023"/>
      <c r="S2182" s="1022"/>
      <c r="T2182" s="568"/>
      <c r="U2182" s="545" t="s">
        <v>1803</v>
      </c>
      <c r="V2182" s="544"/>
      <c r="W2182" s="599"/>
      <c r="Y2182" s="1833"/>
    </row>
    <row r="2183" spans="1:25" ht="18.75" hidden="1" customHeight="1" x14ac:dyDescent="0.25">
      <c r="A2183" s="801">
        <v>3</v>
      </c>
      <c r="B2183" s="801"/>
      <c r="C2183" s="801" t="s">
        <v>3769</v>
      </c>
      <c r="D2183" s="801" t="s">
        <v>22</v>
      </c>
      <c r="E2183" s="1168" t="s">
        <v>3687</v>
      </c>
      <c r="F2183" s="823">
        <v>44372</v>
      </c>
      <c r="G2183" s="824">
        <v>0.625</v>
      </c>
      <c r="H2183" s="823">
        <v>44373</v>
      </c>
      <c r="I2183" s="824">
        <v>0.625</v>
      </c>
      <c r="J2183" s="872">
        <v>1</v>
      </c>
      <c r="K2183" s="877"/>
      <c r="L2183" s="801"/>
      <c r="N2183" s="996"/>
      <c r="O2183" s="997"/>
      <c r="P2183" s="1133"/>
      <c r="Q2183" s="1125"/>
      <c r="R2183" s="1126"/>
      <c r="S2183" s="1125"/>
      <c r="T2183" s="674"/>
      <c r="V2183" s="674"/>
      <c r="Y2183" s="1833"/>
    </row>
    <row r="2184" spans="1:25" ht="18.75" hidden="1" customHeight="1" x14ac:dyDescent="0.25">
      <c r="A2184" s="1">
        <v>2</v>
      </c>
      <c r="B2184" s="1"/>
      <c r="C2184" s="1" t="s">
        <v>3770</v>
      </c>
      <c r="D2184" s="1" t="s">
        <v>22</v>
      </c>
      <c r="E2184" s="1158" t="s">
        <v>364</v>
      </c>
      <c r="F2184" s="19">
        <v>44372</v>
      </c>
      <c r="G2184" s="796">
        <v>0.625</v>
      </c>
      <c r="H2184" s="19">
        <v>44373</v>
      </c>
      <c r="I2184" s="796">
        <v>0.625</v>
      </c>
      <c r="J2184" s="730">
        <v>1</v>
      </c>
      <c r="K2184" s="796"/>
      <c r="L2184" s="1"/>
      <c r="N2184" s="924"/>
      <c r="O2184" s="208"/>
      <c r="Q2184" s="1039"/>
      <c r="R2184" s="1044"/>
      <c r="S2184" s="1039"/>
      <c r="T2184" s="555"/>
      <c r="Y2184" s="1833"/>
    </row>
    <row r="2185" spans="1:25" ht="18.75" hidden="1" customHeight="1" x14ac:dyDescent="0.25">
      <c r="A2185" s="3">
        <v>621</v>
      </c>
      <c r="B2185" s="1"/>
      <c r="C2185" s="1" t="s">
        <v>3590</v>
      </c>
      <c r="D2185" s="1" t="s">
        <v>29</v>
      </c>
      <c r="E2185" s="1158" t="s">
        <v>30</v>
      </c>
      <c r="F2185" s="19">
        <v>44609</v>
      </c>
      <c r="G2185" s="796">
        <v>0.56944444444444442</v>
      </c>
      <c r="H2185" s="19">
        <v>44620</v>
      </c>
      <c r="I2185" s="796">
        <v>0.56944444444444442</v>
      </c>
      <c r="J2185" s="730"/>
      <c r="K2185" s="796"/>
      <c r="L2185" s="1"/>
      <c r="N2185" s="924"/>
      <c r="O2185" s="208"/>
      <c r="P2185" s="1107"/>
      <c r="Q2185" s="1039"/>
      <c r="R2185" s="1044"/>
      <c r="S2185" s="1039"/>
      <c r="T2185" s="555"/>
      <c r="V2185" s="555" t="s">
        <v>3512</v>
      </c>
      <c r="Y2185" s="1833"/>
    </row>
    <row r="2186" spans="1:25" ht="18.75" hidden="1" customHeight="1" x14ac:dyDescent="0.25">
      <c r="A2186" s="809">
        <v>607</v>
      </c>
      <c r="B2186" s="809"/>
      <c r="C2186" s="809" t="s">
        <v>3590</v>
      </c>
      <c r="D2186" s="809" t="s">
        <v>412</v>
      </c>
      <c r="E2186" s="1159" t="s">
        <v>131</v>
      </c>
      <c r="F2186" s="810">
        <v>44598</v>
      </c>
      <c r="G2186" s="811">
        <v>0.625</v>
      </c>
      <c r="H2186" s="810">
        <v>44608</v>
      </c>
      <c r="I2186" s="811">
        <v>0.625</v>
      </c>
      <c r="J2186" s="730"/>
      <c r="K2186" s="769"/>
      <c r="L2186" s="809"/>
      <c r="N2186" s="940"/>
      <c r="O2186" s="938"/>
      <c r="P2186" s="1122"/>
      <c r="Q2186" s="1120"/>
      <c r="R2186" s="1121"/>
      <c r="S2186" s="1120"/>
      <c r="T2186" s="670"/>
      <c r="V2186" s="670" t="s">
        <v>3549</v>
      </c>
      <c r="Y2186" s="1833"/>
    </row>
    <row r="2187" spans="1:25" ht="18.75" customHeight="1" x14ac:dyDescent="0.25">
      <c r="A2187" s="186">
        <v>4072</v>
      </c>
      <c r="B2187" s="4"/>
      <c r="C2187" s="4" t="s">
        <v>5265</v>
      </c>
      <c r="D2187" s="4" t="s">
        <v>193</v>
      </c>
      <c r="E2187" s="1156" t="s">
        <v>199</v>
      </c>
      <c r="F2187" s="725">
        <v>45315</v>
      </c>
      <c r="G2187" s="720">
        <v>0.3888888888888889</v>
      </c>
      <c r="H2187" s="725">
        <v>45315</v>
      </c>
      <c r="I2187" s="720">
        <v>0.8125</v>
      </c>
      <c r="J2187" s="728" t="s">
        <v>797</v>
      </c>
      <c r="K2187" s="725">
        <v>28697</v>
      </c>
      <c r="L2187" s="929" t="s">
        <v>5266</v>
      </c>
      <c r="M2187" s="19">
        <v>43087</v>
      </c>
      <c r="N2187" s="931" t="s">
        <v>5267</v>
      </c>
      <c r="O2187" s="932">
        <v>41921</v>
      </c>
      <c r="P2187" s="892" t="s">
        <v>5192</v>
      </c>
      <c r="U2187" s="545" t="s">
        <v>291</v>
      </c>
      <c r="Y2187" s="1833"/>
    </row>
    <row r="2188" spans="1:25" ht="18.75" hidden="1" customHeight="1" x14ac:dyDescent="0.25">
      <c r="A2188" s="799">
        <v>621</v>
      </c>
      <c r="B2188" s="799"/>
      <c r="C2188" s="799" t="s">
        <v>3591</v>
      </c>
      <c r="D2188" s="799" t="s">
        <v>29</v>
      </c>
      <c r="E2188" s="1165" t="s">
        <v>30</v>
      </c>
      <c r="F2188" s="807">
        <v>44609</v>
      </c>
      <c r="G2188" s="806">
        <v>0.56944444444444442</v>
      </c>
      <c r="H2188" s="807">
        <v>44620</v>
      </c>
      <c r="I2188" s="806">
        <v>0.56944444444444442</v>
      </c>
      <c r="J2188" s="730"/>
      <c r="K2188" s="720"/>
      <c r="L2188" s="799"/>
      <c r="N2188" s="926"/>
      <c r="O2188" s="927"/>
      <c r="P2188" s="1119"/>
      <c r="Q2188" s="915"/>
      <c r="R2188" s="1118"/>
      <c r="S2188" s="915"/>
      <c r="T2188" s="668"/>
      <c r="V2188" s="668" t="s">
        <v>3549</v>
      </c>
      <c r="Y2188" s="1833"/>
    </row>
    <row r="2189" spans="1:25" ht="18.75" hidden="1" customHeight="1" x14ac:dyDescent="0.25">
      <c r="A2189" s="1">
        <v>223</v>
      </c>
      <c r="B2189" s="1"/>
      <c r="C2189" s="1" t="s">
        <v>3570</v>
      </c>
      <c r="D2189" s="1" t="s">
        <v>412</v>
      </c>
      <c r="E2189" s="1158" t="s">
        <v>342</v>
      </c>
      <c r="F2189" s="19">
        <v>44626</v>
      </c>
      <c r="G2189" s="796">
        <v>0.6875</v>
      </c>
      <c r="H2189" s="19">
        <v>44634</v>
      </c>
      <c r="I2189" s="796">
        <v>0.6875</v>
      </c>
      <c r="J2189" s="730"/>
      <c r="K2189" s="796"/>
      <c r="L2189" s="1"/>
      <c r="N2189" s="924"/>
      <c r="O2189" s="208"/>
      <c r="P2189" s="1107"/>
      <c r="Q2189" s="1039"/>
      <c r="R2189" s="1044"/>
      <c r="S2189" s="1039"/>
      <c r="T2189" s="555"/>
      <c r="V2189" s="555" t="s">
        <v>3492</v>
      </c>
      <c r="Y2189" s="1833"/>
    </row>
    <row r="2190" spans="1:25" ht="18.75" hidden="1" customHeight="1" x14ac:dyDescent="0.25">
      <c r="A2190" s="1">
        <v>427</v>
      </c>
      <c r="B2190" s="1"/>
      <c r="C2190" s="1" t="s">
        <v>3570</v>
      </c>
      <c r="D2190" s="1" t="s">
        <v>412</v>
      </c>
      <c r="E2190" s="1158" t="s">
        <v>60</v>
      </c>
      <c r="F2190" s="19">
        <v>44521</v>
      </c>
      <c r="G2190" s="796">
        <v>0.5</v>
      </c>
      <c r="H2190" s="19">
        <v>44533</v>
      </c>
      <c r="I2190" s="796">
        <v>0.5</v>
      </c>
      <c r="J2190" s="730"/>
      <c r="K2190" s="796"/>
      <c r="L2190" s="1"/>
      <c r="N2190" s="924"/>
      <c r="O2190" s="208"/>
      <c r="P2190" s="1107"/>
      <c r="Q2190" s="1039"/>
      <c r="R2190" s="1044"/>
      <c r="S2190" s="1039"/>
      <c r="T2190" s="555"/>
      <c r="V2190" s="555" t="s">
        <v>3492</v>
      </c>
      <c r="Y2190" s="1833"/>
    </row>
    <row r="2191" spans="1:25" ht="18.75" customHeight="1" x14ac:dyDescent="0.25">
      <c r="A2191" s="4">
        <v>1894</v>
      </c>
      <c r="B2191" s="4"/>
      <c r="C2191" s="4" t="s">
        <v>2037</v>
      </c>
      <c r="D2191" s="4" t="s">
        <v>94</v>
      </c>
      <c r="E2191" s="1156" t="s">
        <v>131</v>
      </c>
      <c r="F2191" s="725">
        <v>44974</v>
      </c>
      <c r="G2191" s="720">
        <v>0.68055555555555547</v>
      </c>
      <c r="H2191" s="725">
        <v>44978</v>
      </c>
      <c r="I2191" s="711">
        <v>0.80208333333333337</v>
      </c>
      <c r="J2191" s="728" t="s">
        <v>1889</v>
      </c>
      <c r="K2191" s="725">
        <v>29547</v>
      </c>
      <c r="L2191" s="929" t="s">
        <v>2038</v>
      </c>
      <c r="M2191" s="19">
        <v>37223</v>
      </c>
      <c r="N2191" s="929" t="s">
        <v>2039</v>
      </c>
      <c r="O2191" s="932">
        <v>40647</v>
      </c>
      <c r="P2191" s="892">
        <v>240</v>
      </c>
      <c r="T2191" s="563">
        <v>63578</v>
      </c>
      <c r="U2191" s="545" t="s">
        <v>880</v>
      </c>
      <c r="Y2191" s="1833"/>
    </row>
    <row r="2192" spans="1:25" ht="18.75" customHeight="1" x14ac:dyDescent="0.25">
      <c r="A2192" s="186">
        <v>1696</v>
      </c>
      <c r="B2192" s="186"/>
      <c r="C2192" s="186" t="s">
        <v>2037</v>
      </c>
      <c r="D2192" s="186" t="s">
        <v>94</v>
      </c>
      <c r="E2192" s="1156" t="s">
        <v>131</v>
      </c>
      <c r="F2192" s="710">
        <v>44921</v>
      </c>
      <c r="G2192" s="711">
        <v>0.79166666666666663</v>
      </c>
      <c r="H2192" s="710">
        <v>44927</v>
      </c>
      <c r="I2192" s="711">
        <v>0.5</v>
      </c>
      <c r="J2192" s="743" t="s">
        <v>2360</v>
      </c>
      <c r="K2192" s="710">
        <v>29547</v>
      </c>
      <c r="L2192" s="929">
        <v>6852584</v>
      </c>
      <c r="M2192" s="710">
        <v>37223</v>
      </c>
      <c r="N2192" s="734" t="s">
        <v>2039</v>
      </c>
      <c r="O2192" s="920">
        <v>40647</v>
      </c>
      <c r="P2192" s="892">
        <v>310</v>
      </c>
      <c r="Q2192" s="908"/>
      <c r="R2192" s="1011"/>
      <c r="S2192" s="1113">
        <v>0</v>
      </c>
      <c r="T2192" s="666">
        <v>53600</v>
      </c>
      <c r="V2192" s="527"/>
      <c r="Y2192" s="1833"/>
    </row>
    <row r="2193" spans="1:25" ht="18.75" customHeight="1" x14ac:dyDescent="0.25">
      <c r="A2193" s="186">
        <v>1648</v>
      </c>
      <c r="B2193" s="186"/>
      <c r="C2193" s="186" t="s">
        <v>2037</v>
      </c>
      <c r="D2193" s="186" t="s">
        <v>94</v>
      </c>
      <c r="E2193" s="1156" t="s">
        <v>131</v>
      </c>
      <c r="F2193" s="710">
        <v>44915</v>
      </c>
      <c r="G2193" s="711">
        <v>0.79166666666666663</v>
      </c>
      <c r="H2193" s="710">
        <v>44921</v>
      </c>
      <c r="I2193" s="711">
        <v>0.79166666666666663</v>
      </c>
      <c r="J2193" s="743" t="s">
        <v>2392</v>
      </c>
      <c r="K2193" s="710">
        <v>29547</v>
      </c>
      <c r="L2193" s="929">
        <v>6852584</v>
      </c>
      <c r="M2193" s="710">
        <v>37223</v>
      </c>
      <c r="N2193" s="734" t="s">
        <v>2039</v>
      </c>
      <c r="O2193" s="920">
        <v>40647</v>
      </c>
      <c r="P2193" s="892" t="s">
        <v>2393</v>
      </c>
      <c r="Q2193" s="908"/>
      <c r="R2193" s="1011"/>
      <c r="S2193" s="1113">
        <v>0</v>
      </c>
      <c r="T2193" s="666">
        <v>53600</v>
      </c>
      <c r="U2193" s="617"/>
      <c r="V2193" s="527"/>
      <c r="Y2193" s="1833"/>
    </row>
    <row r="2194" spans="1:25" ht="18.75" customHeight="1" x14ac:dyDescent="0.25">
      <c r="A2194" s="186">
        <v>1632</v>
      </c>
      <c r="B2194" s="186"/>
      <c r="C2194" s="186" t="s">
        <v>2037</v>
      </c>
      <c r="D2194" s="186" t="s">
        <v>94</v>
      </c>
      <c r="E2194" s="1156" t="s">
        <v>131</v>
      </c>
      <c r="F2194" s="710">
        <v>44910</v>
      </c>
      <c r="G2194" s="711">
        <v>0.79166666666666663</v>
      </c>
      <c r="H2194" s="710">
        <v>44915</v>
      </c>
      <c r="I2194" s="711">
        <v>0.79166666666666663</v>
      </c>
      <c r="J2194" s="743" t="s">
        <v>2422</v>
      </c>
      <c r="K2194" s="710">
        <v>29547</v>
      </c>
      <c r="L2194" s="936">
        <v>6852584</v>
      </c>
      <c r="M2194" s="710">
        <v>37223</v>
      </c>
      <c r="N2194" s="734" t="s">
        <v>2039</v>
      </c>
      <c r="O2194" s="920">
        <v>40647</v>
      </c>
      <c r="P2194" s="892" t="s">
        <v>2423</v>
      </c>
      <c r="Q2194" s="908"/>
      <c r="R2194" s="1011"/>
      <c r="S2194" s="1113">
        <v>0</v>
      </c>
      <c r="T2194" s="666">
        <v>53600</v>
      </c>
      <c r="V2194" s="527"/>
      <c r="Y2194" s="1833"/>
    </row>
    <row r="2195" spans="1:25" ht="18.75" customHeight="1" x14ac:dyDescent="0.25">
      <c r="A2195" s="186">
        <v>1616</v>
      </c>
      <c r="B2195" s="186"/>
      <c r="C2195" s="186" t="s">
        <v>2037</v>
      </c>
      <c r="D2195" s="186" t="s">
        <v>94</v>
      </c>
      <c r="E2195" s="1156" t="s">
        <v>131</v>
      </c>
      <c r="F2195" s="710">
        <v>44905</v>
      </c>
      <c r="G2195" s="711">
        <v>0.64583333333333337</v>
      </c>
      <c r="H2195" s="710">
        <v>44910</v>
      </c>
      <c r="I2195" s="711">
        <v>0.79166666666666663</v>
      </c>
      <c r="J2195" s="728" t="s">
        <v>2452</v>
      </c>
      <c r="K2195" s="710">
        <v>29547</v>
      </c>
      <c r="L2195" s="936">
        <v>6852584</v>
      </c>
      <c r="M2195" s="710">
        <v>37223</v>
      </c>
      <c r="N2195" s="734" t="s">
        <v>2039</v>
      </c>
      <c r="O2195" s="920">
        <v>40647</v>
      </c>
      <c r="P2195" s="892" t="s">
        <v>2453</v>
      </c>
      <c r="Q2195" s="884"/>
      <c r="R2195" s="1073"/>
      <c r="S2195" s="908"/>
      <c r="T2195" s="550"/>
      <c r="V2195" s="550"/>
      <c r="W2195" s="599"/>
      <c r="Y2195" s="1833"/>
    </row>
    <row r="2196" spans="1:25" ht="18.75" customHeight="1" x14ac:dyDescent="0.25">
      <c r="A2196" s="4">
        <v>1548</v>
      </c>
      <c r="B2196" s="4"/>
      <c r="C2196" s="4" t="s">
        <v>2037</v>
      </c>
      <c r="D2196" s="4" t="s">
        <v>2536</v>
      </c>
      <c r="E2196" s="1156" t="s">
        <v>243</v>
      </c>
      <c r="F2196" s="725">
        <v>44886</v>
      </c>
      <c r="G2196" s="720">
        <v>0.80694444444444446</v>
      </c>
      <c r="H2196" s="725">
        <v>44890</v>
      </c>
      <c r="I2196" s="720">
        <v>0.41666666666666669</v>
      </c>
      <c r="J2196" s="728" t="s">
        <v>1849</v>
      </c>
      <c r="K2196" s="725">
        <v>29547</v>
      </c>
      <c r="L2196" s="207">
        <v>6852584</v>
      </c>
      <c r="M2196" s="19">
        <v>37223</v>
      </c>
      <c r="N2196" s="931" t="s">
        <v>2039</v>
      </c>
      <c r="O2196" s="932">
        <v>40647</v>
      </c>
      <c r="P2196" s="892">
        <v>130</v>
      </c>
      <c r="W2196" s="599"/>
      <c r="Y2196" s="1833"/>
    </row>
    <row r="2197" spans="1:25" ht="18.75" customHeight="1" x14ac:dyDescent="0.25">
      <c r="A2197" s="186">
        <v>1133</v>
      </c>
      <c r="B2197" s="18"/>
      <c r="C2197" s="18" t="s">
        <v>2037</v>
      </c>
      <c r="D2197" s="18" t="s">
        <v>1212</v>
      </c>
      <c r="E2197" s="1156" t="s">
        <v>60</v>
      </c>
      <c r="F2197" s="718">
        <v>44736</v>
      </c>
      <c r="G2197" s="719">
        <v>0.8847222222222223</v>
      </c>
      <c r="H2197" s="718">
        <v>44737</v>
      </c>
      <c r="I2197" s="719">
        <v>0.8847222222222223</v>
      </c>
      <c r="J2197" s="737" t="s">
        <v>2048</v>
      </c>
      <c r="K2197" s="720"/>
      <c r="L2197" s="18">
        <v>6852584</v>
      </c>
      <c r="M2197" s="718">
        <v>37223</v>
      </c>
      <c r="N2197" s="928" t="s">
        <v>2039</v>
      </c>
      <c r="O2197" s="927">
        <v>40647</v>
      </c>
      <c r="P2197" s="892"/>
      <c r="Q2197" s="884"/>
      <c r="R2197" s="1008"/>
      <c r="S2197" s="884"/>
      <c r="T2197" s="527" t="s">
        <v>2653</v>
      </c>
      <c r="V2197" s="554"/>
      <c r="Y2197" s="1833"/>
    </row>
    <row r="2198" spans="1:25" ht="18.75" hidden="1" customHeight="1" x14ac:dyDescent="0.25">
      <c r="A2198" s="3">
        <v>5</v>
      </c>
      <c r="B2198" s="1"/>
      <c r="C2198" s="1" t="s">
        <v>2037</v>
      </c>
      <c r="D2198" s="3" t="s">
        <v>22</v>
      </c>
      <c r="E2198" s="1158" t="s">
        <v>447</v>
      </c>
      <c r="F2198" s="19">
        <v>44372</v>
      </c>
      <c r="G2198" s="796">
        <v>0.625</v>
      </c>
      <c r="H2198" s="19">
        <v>44373</v>
      </c>
      <c r="I2198" s="796">
        <v>0.625</v>
      </c>
      <c r="J2198" s="730">
        <v>1</v>
      </c>
      <c r="K2198" s="796"/>
      <c r="L2198" s="1"/>
      <c r="N2198" s="924"/>
      <c r="O2198" s="208"/>
      <c r="Q2198" s="1039"/>
      <c r="R2198" s="1044"/>
      <c r="S2198" s="1039"/>
      <c r="T2198" s="555"/>
      <c r="Y2198" s="1833"/>
    </row>
    <row r="2199" spans="1:25" ht="18.75" hidden="1" customHeight="1" x14ac:dyDescent="0.25">
      <c r="A2199" s="4">
        <v>819</v>
      </c>
      <c r="B2199" s="4"/>
      <c r="C2199" s="4" t="s">
        <v>3521</v>
      </c>
      <c r="D2199" s="4" t="s">
        <v>35</v>
      </c>
      <c r="E2199" s="1156" t="s">
        <v>119</v>
      </c>
      <c r="F2199" s="725">
        <v>44674</v>
      </c>
      <c r="G2199" s="744">
        <v>0.44930555555555557</v>
      </c>
      <c r="H2199" s="725">
        <v>44682</v>
      </c>
      <c r="I2199" s="744">
        <v>0.54166666666666663</v>
      </c>
      <c r="J2199" s="730"/>
      <c r="K2199" s="744"/>
      <c r="L2199" s="931">
        <v>393483</v>
      </c>
      <c r="M2199" s="19">
        <v>41797</v>
      </c>
      <c r="N2199" s="934">
        <v>99109410115</v>
      </c>
      <c r="O2199" s="920">
        <v>39741</v>
      </c>
      <c r="P2199" s="1122"/>
      <c r="Q2199" s="908"/>
      <c r="R2199" s="1073"/>
      <c r="S2199" s="908"/>
      <c r="T2199" s="550"/>
      <c r="V2199" s="550"/>
      <c r="Y2199" s="1833"/>
    </row>
    <row r="2200" spans="1:25" ht="18.75" hidden="1" customHeight="1" x14ac:dyDescent="0.25">
      <c r="A2200" s="18">
        <v>819</v>
      </c>
      <c r="B2200" s="4"/>
      <c r="C2200" s="4" t="s">
        <v>3521</v>
      </c>
      <c r="D2200" s="4" t="s">
        <v>22</v>
      </c>
      <c r="E2200" s="1156" t="s">
        <v>364</v>
      </c>
      <c r="F2200" s="725">
        <v>44672</v>
      </c>
      <c r="G2200" s="744">
        <v>0.54166666666666663</v>
      </c>
      <c r="H2200" s="725">
        <v>44674</v>
      </c>
      <c r="I2200" s="744">
        <v>0.4465277777777778</v>
      </c>
      <c r="J2200" s="730"/>
      <c r="K2200" s="744"/>
      <c r="L2200" s="4"/>
      <c r="N2200" s="934"/>
      <c r="O2200" s="920"/>
      <c r="Q2200" s="908"/>
      <c r="R2200" s="1073"/>
      <c r="S2200" s="908"/>
      <c r="T2200" s="550"/>
      <c r="V2200" s="550" t="s">
        <v>3532</v>
      </c>
      <c r="Y2200" s="1833"/>
    </row>
    <row r="2201" spans="1:25" ht="18.75" hidden="1" customHeight="1" x14ac:dyDescent="0.25">
      <c r="A2201" s="18">
        <v>711</v>
      </c>
      <c r="B2201" s="4"/>
      <c r="C2201" s="4" t="s">
        <v>3521</v>
      </c>
      <c r="D2201" s="4" t="s">
        <v>35</v>
      </c>
      <c r="E2201" s="1156" t="s">
        <v>261</v>
      </c>
      <c r="F2201" s="725">
        <v>44635</v>
      </c>
      <c r="G2201" s="744">
        <v>0.58333333333333337</v>
      </c>
      <c r="H2201" s="725">
        <v>44650</v>
      </c>
      <c r="I2201" s="744">
        <v>0.58333333333333337</v>
      </c>
      <c r="J2201" s="730"/>
      <c r="K2201" s="744"/>
      <c r="L2201" s="4"/>
      <c r="N2201" s="934"/>
      <c r="O2201" s="920"/>
      <c r="P2201" s="1107"/>
      <c r="Q2201" s="908"/>
      <c r="R2201" s="1073"/>
      <c r="S2201" s="908"/>
      <c r="T2201" s="550"/>
      <c r="V2201" s="550"/>
      <c r="Y2201" s="1833"/>
    </row>
    <row r="2202" spans="1:25" ht="18.75" hidden="1" customHeight="1" x14ac:dyDescent="0.25">
      <c r="A2202" s="809">
        <v>209</v>
      </c>
      <c r="B2202" s="809">
        <v>52916880</v>
      </c>
      <c r="C2202" s="809" t="s">
        <v>3589</v>
      </c>
      <c r="D2202" s="809" t="s">
        <v>22</v>
      </c>
      <c r="E2202" s="1159" t="s">
        <v>23</v>
      </c>
      <c r="F2202" s="810">
        <v>44615</v>
      </c>
      <c r="G2202" s="811">
        <v>0.75</v>
      </c>
      <c r="H2202" s="810">
        <v>44621</v>
      </c>
      <c r="I2202" s="811">
        <v>0.75</v>
      </c>
      <c r="J2202" s="730"/>
      <c r="K2202" s="769"/>
      <c r="L2202" s="809"/>
      <c r="N2202" s="940"/>
      <c r="O2202" s="938"/>
      <c r="P2202" s="1107"/>
      <c r="Q2202" s="1120"/>
      <c r="R2202" s="1121"/>
      <c r="S2202" s="1120"/>
      <c r="T2202" s="670"/>
      <c r="V2202" s="670" t="s">
        <v>3549</v>
      </c>
      <c r="Y2202" s="1833"/>
    </row>
    <row r="2203" spans="1:25" ht="18.75" customHeight="1" x14ac:dyDescent="0.25">
      <c r="A2203" s="186">
        <v>2043</v>
      </c>
      <c r="B2203" s="186">
        <v>28209073</v>
      </c>
      <c r="C2203" s="186" t="s">
        <v>1942</v>
      </c>
      <c r="D2203" s="186" t="s">
        <v>22</v>
      </c>
      <c r="E2203" s="1156" t="s">
        <v>23</v>
      </c>
      <c r="F2203" s="725">
        <v>44984</v>
      </c>
      <c r="G2203" s="720">
        <v>0.69791666666666663</v>
      </c>
      <c r="H2203" s="725">
        <v>44987</v>
      </c>
      <c r="I2203" s="720">
        <v>0.69791666666666663</v>
      </c>
      <c r="J2203" s="728" t="s">
        <v>1849</v>
      </c>
      <c r="K2203" s="710">
        <v>31882</v>
      </c>
      <c r="L2203" s="929" t="s">
        <v>1943</v>
      </c>
      <c r="M2203" s="21">
        <v>38855</v>
      </c>
      <c r="N2203" s="926" t="s">
        <v>1944</v>
      </c>
      <c r="O2203" s="927">
        <v>41178</v>
      </c>
      <c r="P2203" s="892">
        <v>260</v>
      </c>
      <c r="Q2203" s="196"/>
      <c r="R2203" s="1002"/>
      <c r="S2203" s="196"/>
      <c r="T2203" s="533"/>
      <c r="V2203" s="588"/>
      <c r="W2203" s="599"/>
      <c r="Y2203" s="1833"/>
    </row>
    <row r="2204" spans="1:25" ht="18.75" customHeight="1" x14ac:dyDescent="0.25">
      <c r="A2204" s="186">
        <v>2200</v>
      </c>
      <c r="B2204" s="186"/>
      <c r="C2204" s="186" t="s">
        <v>1648</v>
      </c>
      <c r="D2204" s="4" t="s">
        <v>412</v>
      </c>
      <c r="E2204" s="1156" t="s">
        <v>342</v>
      </c>
      <c r="F2204" s="725">
        <v>45009</v>
      </c>
      <c r="G2204" s="720">
        <v>0.625</v>
      </c>
      <c r="H2204" s="725">
        <v>45021</v>
      </c>
      <c r="I2204" s="720">
        <v>0.625</v>
      </c>
      <c r="J2204" s="713" t="s">
        <v>154</v>
      </c>
      <c r="K2204" s="710">
        <v>37888</v>
      </c>
      <c r="L2204" s="929" t="s">
        <v>1649</v>
      </c>
      <c r="M2204" s="21">
        <v>43631</v>
      </c>
      <c r="N2204" s="934" t="s">
        <v>1650</v>
      </c>
      <c r="O2204" s="920">
        <v>44543</v>
      </c>
      <c r="P2204" s="898"/>
      <c r="Q2204" s="1003"/>
      <c r="R2204" s="1004"/>
      <c r="S2204" s="1003"/>
      <c r="T2204" s="565"/>
      <c r="U2204" s="551"/>
      <c r="W2204" s="128"/>
      <c r="Y2204" s="1833"/>
    </row>
    <row r="2205" spans="1:25" ht="30" customHeight="1" x14ac:dyDescent="0.25">
      <c r="A2205" s="186">
        <v>1181</v>
      </c>
      <c r="B2205" s="18">
        <v>24087927</v>
      </c>
      <c r="C2205" s="18" t="s">
        <v>3078</v>
      </c>
      <c r="D2205" s="186" t="s">
        <v>235</v>
      </c>
      <c r="E2205" s="1156" t="s">
        <v>205</v>
      </c>
      <c r="F2205" s="718">
        <v>44760</v>
      </c>
      <c r="G2205" s="719">
        <v>0.84027777777777779</v>
      </c>
      <c r="H2205" s="718">
        <v>44778</v>
      </c>
      <c r="I2205" s="719">
        <v>0.84027777777777779</v>
      </c>
      <c r="J2205" s="737" t="s">
        <v>3079</v>
      </c>
      <c r="K2205" s="720"/>
      <c r="L2205" s="18">
        <v>9048545</v>
      </c>
      <c r="M2205" s="21">
        <v>42548</v>
      </c>
      <c r="N2205" s="926" t="s">
        <v>3080</v>
      </c>
      <c r="O2205" s="927">
        <v>44015</v>
      </c>
      <c r="P2205" s="892" t="s">
        <v>3083</v>
      </c>
      <c r="Q2205" s="908"/>
      <c r="R2205" s="1008" t="s">
        <v>3082</v>
      </c>
      <c r="S2205" s="884"/>
      <c r="T2205" s="527" t="s">
        <v>3081</v>
      </c>
      <c r="V2205" s="554"/>
      <c r="Y2205" s="1833"/>
    </row>
    <row r="2206" spans="1:25" ht="31.5" customHeight="1" x14ac:dyDescent="0.35">
      <c r="A2206" s="1267">
        <v>6321</v>
      </c>
      <c r="B2206" s="734" t="s">
        <v>6430</v>
      </c>
      <c r="C2206" s="186" t="s">
        <v>1659</v>
      </c>
      <c r="D2206" s="186" t="s">
        <v>35</v>
      </c>
      <c r="E2206" s="1156" t="s">
        <v>298</v>
      </c>
      <c r="F2206" s="725">
        <v>45478</v>
      </c>
      <c r="G2206" s="711">
        <v>0.875</v>
      </c>
      <c r="H2206" s="710">
        <v>45489</v>
      </c>
      <c r="I2206" s="729">
        <v>0.5</v>
      </c>
      <c r="J2206" s="728" t="s">
        <v>430</v>
      </c>
      <c r="K2206" s="710">
        <v>31163</v>
      </c>
      <c r="L2206" s="929">
        <v>6868876</v>
      </c>
      <c r="M2206" s="21">
        <v>42282</v>
      </c>
      <c r="N2206" s="926" t="s">
        <v>1660</v>
      </c>
      <c r="O2206" s="927">
        <v>42608</v>
      </c>
      <c r="P2206" s="892" t="s">
        <v>7054</v>
      </c>
      <c r="Q2206" s="196"/>
      <c r="R2206" s="1031"/>
      <c r="S2206" s="895"/>
      <c r="T2206" s="580" t="s">
        <v>7053</v>
      </c>
      <c r="U2206" s="539" t="s">
        <v>5737</v>
      </c>
      <c r="V2206" s="581" t="s">
        <v>6931</v>
      </c>
      <c r="W2206" s="128"/>
      <c r="Y2206" s="1833"/>
    </row>
    <row r="2207" spans="1:25" ht="18.75" customHeight="1" x14ac:dyDescent="0.35">
      <c r="A2207" s="186">
        <v>5836</v>
      </c>
      <c r="B2207" s="734" t="s">
        <v>6430</v>
      </c>
      <c r="C2207" s="186" t="s">
        <v>1659</v>
      </c>
      <c r="D2207" s="186" t="s">
        <v>657</v>
      </c>
      <c r="E2207" s="1156" t="s">
        <v>521</v>
      </c>
      <c r="F2207" s="725">
        <v>45422</v>
      </c>
      <c r="G2207" s="711">
        <v>0.41666666666666669</v>
      </c>
      <c r="H2207" s="710">
        <v>45431</v>
      </c>
      <c r="I2207" s="729">
        <v>0.45833333333333331</v>
      </c>
      <c r="J2207" s="728" t="s">
        <v>622</v>
      </c>
      <c r="K2207" s="710">
        <v>31163</v>
      </c>
      <c r="L2207" s="929">
        <v>6868876</v>
      </c>
      <c r="M2207" s="21">
        <v>42282</v>
      </c>
      <c r="N2207" s="926" t="s">
        <v>1660</v>
      </c>
      <c r="O2207" s="927">
        <v>42608</v>
      </c>
      <c r="P2207" s="892" t="s">
        <v>6441</v>
      </c>
      <c r="Q2207" s="196"/>
      <c r="R2207" s="1031"/>
      <c r="S2207" s="895"/>
      <c r="T2207" s="579"/>
      <c r="U2207" s="539"/>
      <c r="V2207" s="581" t="s">
        <v>1465</v>
      </c>
      <c r="W2207" s="128"/>
      <c r="Y2207" s="1833"/>
    </row>
    <row r="2208" spans="1:25" ht="18.75" customHeight="1" x14ac:dyDescent="0.35">
      <c r="A2208" s="186">
        <v>2217</v>
      </c>
      <c r="B2208" s="186"/>
      <c r="C2208" s="186" t="s">
        <v>1659</v>
      </c>
      <c r="D2208" s="186" t="s">
        <v>35</v>
      </c>
      <c r="E2208" s="1156" t="s">
        <v>112</v>
      </c>
      <c r="F2208" s="725">
        <v>45017</v>
      </c>
      <c r="G2208" s="711">
        <v>3.4722222222222224E-2</v>
      </c>
      <c r="H2208" s="710">
        <v>45019</v>
      </c>
      <c r="I2208" s="729">
        <v>0.70833333333333337</v>
      </c>
      <c r="J2208" s="728" t="s">
        <v>330</v>
      </c>
      <c r="K2208" s="710">
        <v>31163</v>
      </c>
      <c r="L2208" s="929">
        <v>6868876</v>
      </c>
      <c r="M2208" s="21">
        <v>42282</v>
      </c>
      <c r="N2208" s="926" t="s">
        <v>1660</v>
      </c>
      <c r="O2208" s="927">
        <v>42608</v>
      </c>
      <c r="P2208" s="892">
        <v>240</v>
      </c>
      <c r="Q2208" s="196"/>
      <c r="R2208" s="1031"/>
      <c r="S2208" s="895">
        <v>12729</v>
      </c>
      <c r="T2208" s="579"/>
      <c r="U2208" s="539"/>
      <c r="V2208" s="580" t="s">
        <v>1465</v>
      </c>
      <c r="W2208" s="128"/>
      <c r="Y2208" s="1833"/>
    </row>
    <row r="2209" spans="1:25" ht="30" hidden="1" customHeight="1" x14ac:dyDescent="0.25">
      <c r="A2209" s="809">
        <v>712</v>
      </c>
      <c r="B2209" s="809"/>
      <c r="C2209" s="809" t="s">
        <v>3558</v>
      </c>
      <c r="D2209" s="809" t="s">
        <v>35</v>
      </c>
      <c r="E2209" s="1159" t="s">
        <v>313</v>
      </c>
      <c r="F2209" s="810">
        <v>44636</v>
      </c>
      <c r="G2209" s="811">
        <v>0.79166666666666663</v>
      </c>
      <c r="H2209" s="810">
        <v>44644</v>
      </c>
      <c r="I2209" s="811">
        <v>0.79166666666666663</v>
      </c>
      <c r="J2209" s="730"/>
      <c r="K2209" s="769"/>
      <c r="L2209" s="809"/>
      <c r="N2209" s="940"/>
      <c r="O2209" s="938"/>
      <c r="P2209" s="1133"/>
      <c r="Q2209" s="1120"/>
      <c r="R2209" s="1121"/>
      <c r="S2209" s="1120"/>
      <c r="T2209" s="670"/>
      <c r="V2209" s="670"/>
      <c r="Y2209" s="1833"/>
    </row>
    <row r="2210" spans="1:25" ht="20.25" hidden="1" customHeight="1" thickBot="1" x14ac:dyDescent="0.3">
      <c r="A2210" s="1">
        <v>210</v>
      </c>
      <c r="B2210" s="1"/>
      <c r="C2210" s="1" t="s">
        <v>3581</v>
      </c>
      <c r="D2210" s="1" t="s">
        <v>35</v>
      </c>
      <c r="E2210" s="1158" t="s">
        <v>313</v>
      </c>
      <c r="F2210" s="19">
        <v>44616</v>
      </c>
      <c r="G2210" s="796">
        <v>0.375</v>
      </c>
      <c r="H2210" s="19">
        <v>44627</v>
      </c>
      <c r="I2210" s="796">
        <v>0.375</v>
      </c>
      <c r="J2210" s="730"/>
      <c r="K2210" s="796"/>
      <c r="L2210" s="1"/>
      <c r="N2210" s="924"/>
      <c r="O2210" s="208"/>
      <c r="P2210" s="1122"/>
      <c r="Q2210" s="1039"/>
      <c r="R2210" s="1044"/>
      <c r="S2210" s="1039"/>
      <c r="T2210" s="555"/>
      <c r="V2210" s="555" t="s">
        <v>3492</v>
      </c>
      <c r="Y2210" s="1834"/>
    </row>
    <row r="2211" spans="1:25" ht="18.75" customHeight="1" x14ac:dyDescent="0.25">
      <c r="A2211" s="4">
        <v>3165</v>
      </c>
      <c r="B2211" s="186"/>
      <c r="C2211" s="186" t="s">
        <v>47</v>
      </c>
      <c r="D2211" s="186" t="s">
        <v>35</v>
      </c>
      <c r="E2211" s="1156" t="s">
        <v>48</v>
      </c>
      <c r="F2211" s="710">
        <v>45162</v>
      </c>
      <c r="G2211" s="711">
        <v>0.625</v>
      </c>
      <c r="H2211" s="710">
        <v>45183</v>
      </c>
      <c r="I2211" s="711">
        <v>0.70833333333333337</v>
      </c>
      <c r="J2211" s="713" t="s">
        <v>49</v>
      </c>
      <c r="K2211" s="725">
        <v>25007</v>
      </c>
      <c r="L2211" s="929" t="s">
        <v>50</v>
      </c>
      <c r="M2211" s="19">
        <v>42065</v>
      </c>
      <c r="N2211" s="929" t="s">
        <v>51</v>
      </c>
      <c r="O2211" s="932">
        <v>32454</v>
      </c>
      <c r="P2211" s="898"/>
      <c r="Q2211" s="1022"/>
      <c r="R2211" s="1023"/>
      <c r="S2211" s="1022"/>
      <c r="T2211" s="638"/>
      <c r="U2211" s="545" t="s">
        <v>52</v>
      </c>
      <c r="V2211" s="544"/>
      <c r="Y2211" s="664"/>
    </row>
    <row r="2212" spans="1:25" ht="18.75" customHeight="1" x14ac:dyDescent="0.25">
      <c r="A2212" s="186">
        <v>3531</v>
      </c>
      <c r="B2212" s="186"/>
      <c r="C2212" s="186" t="s">
        <v>4442</v>
      </c>
      <c r="D2212" s="186" t="s">
        <v>29</v>
      </c>
      <c r="E2212" s="1156" t="s">
        <v>205</v>
      </c>
      <c r="F2212" s="710">
        <v>45218</v>
      </c>
      <c r="G2212" s="711">
        <v>0.8125</v>
      </c>
      <c r="H2212" s="710">
        <v>45231</v>
      </c>
      <c r="I2212" s="711">
        <v>0.6875</v>
      </c>
      <c r="J2212" s="713" t="s">
        <v>179</v>
      </c>
      <c r="K2212" s="710">
        <v>32399</v>
      </c>
      <c r="L2212" s="734" t="s">
        <v>4443</v>
      </c>
      <c r="M2212" s="21">
        <v>41736</v>
      </c>
      <c r="N2212" s="734" t="s">
        <v>2599</v>
      </c>
      <c r="O2212" s="920">
        <v>44648</v>
      </c>
      <c r="P2212" s="898"/>
      <c r="Q2212" s="1022"/>
      <c r="R2212" s="1023"/>
      <c r="S2212" s="1022"/>
      <c r="T2212" s="624"/>
      <c r="U2212" s="545" t="s">
        <v>4441</v>
      </c>
      <c r="V2212" s="544"/>
      <c r="Y2212" s="1835"/>
    </row>
    <row r="2213" spans="1:25" ht="30" customHeight="1" x14ac:dyDescent="0.25">
      <c r="A2213" s="186">
        <v>3531</v>
      </c>
      <c r="B2213" s="186"/>
      <c r="C2213" s="186" t="s">
        <v>4436</v>
      </c>
      <c r="D2213" s="186" t="s">
        <v>29</v>
      </c>
      <c r="E2213" s="1156" t="s">
        <v>205</v>
      </c>
      <c r="F2213" s="710">
        <v>45218</v>
      </c>
      <c r="G2213" s="711">
        <v>0.8125</v>
      </c>
      <c r="H2213" s="710">
        <v>45231</v>
      </c>
      <c r="I2213" s="711">
        <v>0.6875</v>
      </c>
      <c r="J2213" s="728" t="s">
        <v>179</v>
      </c>
      <c r="K2213" s="710">
        <v>34974</v>
      </c>
      <c r="L2213" s="734" t="s">
        <v>4437</v>
      </c>
      <c r="M2213" s="21">
        <v>43176</v>
      </c>
      <c r="N2213" s="734" t="s">
        <v>4438</v>
      </c>
      <c r="O2213" s="920">
        <v>44736</v>
      </c>
      <c r="P2213" s="892" t="s">
        <v>4547</v>
      </c>
      <c r="Q2213" s="196"/>
      <c r="R2213" s="1002"/>
      <c r="S2213" s="196"/>
      <c r="T2213" s="630" t="s">
        <v>4440</v>
      </c>
      <c r="U2213" s="545" t="s">
        <v>4439</v>
      </c>
      <c r="V2213" s="544"/>
      <c r="Y2213" s="1835"/>
    </row>
    <row r="2214" spans="1:25" ht="18.75" customHeight="1" x14ac:dyDescent="0.25">
      <c r="A2214" s="186">
        <v>2102</v>
      </c>
      <c r="B2214" s="186"/>
      <c r="C2214" s="186" t="s">
        <v>1867</v>
      </c>
      <c r="D2214" s="4" t="s">
        <v>657</v>
      </c>
      <c r="E2214" s="1156" t="s">
        <v>871</v>
      </c>
      <c r="F2214" s="725">
        <v>44987</v>
      </c>
      <c r="G2214" s="720">
        <v>0.48402777777777778</v>
      </c>
      <c r="H2214" s="725">
        <v>44995</v>
      </c>
      <c r="I2214" s="720">
        <v>0.66666666666666663</v>
      </c>
      <c r="J2214" s="728" t="s">
        <v>1863</v>
      </c>
      <c r="K2214" s="710">
        <v>22395</v>
      </c>
      <c r="L2214" s="929"/>
      <c r="M2214" s="21"/>
      <c r="N2214" s="734" t="s">
        <v>1847</v>
      </c>
      <c r="O2214" s="920">
        <v>33043</v>
      </c>
      <c r="P2214" s="892" t="s">
        <v>666</v>
      </c>
      <c r="Q2214" s="196"/>
      <c r="R2214" s="1002"/>
      <c r="S2214" s="196"/>
      <c r="T2214" s="579"/>
      <c r="U2214" s="545" t="s">
        <v>378</v>
      </c>
      <c r="V2214" s="544"/>
      <c r="W2214" s="599"/>
      <c r="Y2214" s="1835"/>
    </row>
    <row r="2215" spans="1:25" ht="18.75" customHeight="1" x14ac:dyDescent="0.25">
      <c r="A2215" s="186">
        <v>3549</v>
      </c>
      <c r="B2215" s="186"/>
      <c r="C2215" s="186" t="s">
        <v>4430</v>
      </c>
      <c r="D2215" s="186" t="s">
        <v>657</v>
      </c>
      <c r="E2215" s="1156" t="s">
        <v>871</v>
      </c>
      <c r="F2215" s="710">
        <v>45237</v>
      </c>
      <c r="G2215" s="711">
        <v>0.4375</v>
      </c>
      <c r="H2215" s="710">
        <v>45238</v>
      </c>
      <c r="I2215" s="711">
        <v>0.54166666666666663</v>
      </c>
      <c r="J2215" s="728" t="s">
        <v>4544</v>
      </c>
      <c r="K2215" s="710">
        <v>29760</v>
      </c>
      <c r="L2215" s="734" t="s">
        <v>4431</v>
      </c>
      <c r="M2215" s="21"/>
      <c r="N2215" s="734" t="s">
        <v>4432</v>
      </c>
      <c r="O2215" s="920">
        <v>43052</v>
      </c>
      <c r="P2215" s="892" t="s">
        <v>4641</v>
      </c>
      <c r="Q2215" s="196"/>
      <c r="R2215" s="1017"/>
      <c r="S2215" s="196"/>
      <c r="T2215" s="579"/>
      <c r="U2215" s="545" t="s">
        <v>4077</v>
      </c>
      <c r="V2215" s="544"/>
      <c r="Y2215" s="1835"/>
    </row>
    <row r="2216" spans="1:25" ht="45" customHeight="1" x14ac:dyDescent="0.25">
      <c r="A2216" s="186">
        <v>3527</v>
      </c>
      <c r="B2216" s="186"/>
      <c r="C2216" s="186" t="s">
        <v>4430</v>
      </c>
      <c r="D2216" s="186" t="s">
        <v>657</v>
      </c>
      <c r="E2216" s="1156" t="s">
        <v>871</v>
      </c>
      <c r="F2216" s="710">
        <v>45218</v>
      </c>
      <c r="G2216" s="711">
        <v>0.4375</v>
      </c>
      <c r="H2216" s="710">
        <v>45237</v>
      </c>
      <c r="I2216" s="711">
        <v>0.4375</v>
      </c>
      <c r="J2216" s="728" t="s">
        <v>4622</v>
      </c>
      <c r="K2216" s="710">
        <v>29760</v>
      </c>
      <c r="L2216" s="734" t="s">
        <v>4431</v>
      </c>
      <c r="M2216" s="21"/>
      <c r="N2216" s="734" t="s">
        <v>4432</v>
      </c>
      <c r="O2216" s="920">
        <v>43052</v>
      </c>
      <c r="P2216" s="892">
        <v>1000</v>
      </c>
      <c r="R2216" s="1017"/>
      <c r="S2216" s="196"/>
      <c r="T2216" s="579"/>
      <c r="U2216" s="545" t="s">
        <v>4077</v>
      </c>
      <c r="V2216" s="544" t="s">
        <v>788</v>
      </c>
      <c r="Y2216" s="1835"/>
    </row>
    <row r="2217" spans="1:25" ht="18.75" customHeight="1" x14ac:dyDescent="0.25">
      <c r="A2217" s="20">
        <v>3199</v>
      </c>
      <c r="B2217" s="20"/>
      <c r="C2217" s="18" t="s">
        <v>3961</v>
      </c>
      <c r="D2217" s="3" t="s">
        <v>152</v>
      </c>
      <c r="E2217" s="1159" t="s">
        <v>358</v>
      </c>
      <c r="F2217" s="714">
        <v>45177</v>
      </c>
      <c r="G2217" s="715">
        <v>0.74305555555555547</v>
      </c>
      <c r="H2217" s="714">
        <v>45184</v>
      </c>
      <c r="I2217" s="715">
        <v>0.83333333333333337</v>
      </c>
      <c r="J2217" s="759" t="s">
        <v>4104</v>
      </c>
      <c r="K2217" s="19">
        <v>35965</v>
      </c>
      <c r="L2217" s="721" t="s">
        <v>3962</v>
      </c>
      <c r="M2217" s="21">
        <v>42618</v>
      </c>
      <c r="N2217" s="924" t="s">
        <v>3963</v>
      </c>
      <c r="O2217" s="208">
        <v>43546</v>
      </c>
      <c r="P2217" s="898"/>
      <c r="Q2217" s="1003"/>
      <c r="R2217" s="1004"/>
      <c r="S2217" s="1003"/>
      <c r="T2217" s="565"/>
      <c r="V2217" s="544"/>
      <c r="Y2217" s="1835"/>
    </row>
    <row r="2218" spans="1:25" ht="18" customHeight="1" x14ac:dyDescent="0.25">
      <c r="A2218" s="20">
        <v>3180</v>
      </c>
      <c r="B2218" s="20"/>
      <c r="C2218" s="18" t="s">
        <v>3961</v>
      </c>
      <c r="D2218" s="20" t="s">
        <v>143</v>
      </c>
      <c r="E2218" s="1158" t="s">
        <v>521</v>
      </c>
      <c r="F2218" s="21">
        <v>45169</v>
      </c>
      <c r="G2218" s="729">
        <v>0.625</v>
      </c>
      <c r="H2218" s="21">
        <v>45177</v>
      </c>
      <c r="I2218" s="715">
        <v>0.74305555555555547</v>
      </c>
      <c r="J2218" s="759" t="s">
        <v>4046</v>
      </c>
      <c r="K2218" s="19">
        <v>35965</v>
      </c>
      <c r="L2218" s="721" t="s">
        <v>3962</v>
      </c>
      <c r="M2218" s="21">
        <v>42618</v>
      </c>
      <c r="N2218" s="924" t="s">
        <v>3963</v>
      </c>
      <c r="O2218" s="208">
        <v>43546</v>
      </c>
      <c r="P2218" s="898"/>
      <c r="Q2218" s="1003"/>
      <c r="R2218" s="1004"/>
      <c r="S2218" s="1003"/>
      <c r="T2218" s="565"/>
      <c r="V2218" s="544"/>
      <c r="Y2218" s="1835"/>
    </row>
    <row r="2219" spans="1:25" ht="14.25" customHeight="1" x14ac:dyDescent="0.25">
      <c r="A2219" s="186">
        <v>1909</v>
      </c>
      <c r="B2219" s="186"/>
      <c r="C2219" s="186" t="s">
        <v>1964</v>
      </c>
      <c r="D2219" s="186" t="s">
        <v>35</v>
      </c>
      <c r="E2219" s="1156" t="s">
        <v>298</v>
      </c>
      <c r="F2219" s="725">
        <v>44977</v>
      </c>
      <c r="G2219" s="720">
        <v>0.83333333333333337</v>
      </c>
      <c r="H2219" s="725">
        <v>44985</v>
      </c>
      <c r="I2219" s="720">
        <v>0.52083333333333337</v>
      </c>
      <c r="J2219" s="728" t="s">
        <v>1833</v>
      </c>
      <c r="K2219" s="710">
        <v>17505</v>
      </c>
      <c r="L2219" s="929" t="s">
        <v>1965</v>
      </c>
      <c r="M2219" s="21">
        <v>41723</v>
      </c>
      <c r="N2219" s="928" t="s">
        <v>1966</v>
      </c>
      <c r="O2219" s="927">
        <v>41293</v>
      </c>
      <c r="P2219" s="892">
        <v>620</v>
      </c>
      <c r="Q2219" s="884"/>
      <c r="R2219" s="1011"/>
      <c r="S2219" s="884">
        <v>10349</v>
      </c>
      <c r="T2219" s="527" t="s">
        <v>1967</v>
      </c>
      <c r="V2219" s="527"/>
      <c r="W2219" s="599"/>
      <c r="Y2219" s="1835"/>
    </row>
    <row r="2220" spans="1:25" ht="18.75" hidden="1" customHeight="1" x14ac:dyDescent="0.25">
      <c r="A2220" s="735">
        <v>2264</v>
      </c>
      <c r="B2220" s="735"/>
      <c r="C2220" s="735" t="s">
        <v>1584</v>
      </c>
      <c r="D2220" s="735" t="s">
        <v>649</v>
      </c>
      <c r="E2220" s="1156" t="s">
        <v>358</v>
      </c>
      <c r="F2220" s="741">
        <v>45024</v>
      </c>
      <c r="G2220" s="740" t="s">
        <v>1561</v>
      </c>
      <c r="H2220" s="741">
        <v>45032</v>
      </c>
      <c r="I2220" s="740">
        <v>0.66666666666666663</v>
      </c>
      <c r="J2220" s="745"/>
      <c r="K2220" s="741">
        <v>32576</v>
      </c>
      <c r="L2220" s="929" t="s">
        <v>1585</v>
      </c>
      <c r="M2220" s="741">
        <v>44018</v>
      </c>
      <c r="N2220" s="933">
        <v>67789751001</v>
      </c>
      <c r="O2220" s="930">
        <v>40578</v>
      </c>
      <c r="P2220" s="904"/>
      <c r="Q2220" s="1035"/>
      <c r="R2220" s="1102"/>
      <c r="S2220" s="1035"/>
      <c r="T2220" s="616"/>
      <c r="U2220" s="593"/>
      <c r="V2220" s="592"/>
      <c r="W2220" s="594"/>
      <c r="Y2220" s="1835"/>
    </row>
    <row r="2221" spans="1:25" ht="18.75" hidden="1" customHeight="1" x14ac:dyDescent="0.25">
      <c r="A2221" s="809">
        <v>439</v>
      </c>
      <c r="B2221" s="809"/>
      <c r="C2221" s="809" t="s">
        <v>3654</v>
      </c>
      <c r="D2221" s="809" t="s">
        <v>412</v>
      </c>
      <c r="E2221" s="1159" t="s">
        <v>60</v>
      </c>
      <c r="F2221" s="810">
        <v>44542</v>
      </c>
      <c r="G2221" s="811">
        <v>0.75</v>
      </c>
      <c r="H2221" s="810">
        <v>44544</v>
      </c>
      <c r="I2221" s="811">
        <v>0.75</v>
      </c>
      <c r="J2221" s="730"/>
      <c r="K2221" s="769"/>
      <c r="L2221" s="809"/>
      <c r="N2221" s="940"/>
      <c r="O2221" s="938"/>
      <c r="Q2221" s="1120"/>
      <c r="R2221" s="1121"/>
      <c r="S2221" s="1120"/>
      <c r="T2221" s="670"/>
      <c r="V2221" s="670" t="s">
        <v>3549</v>
      </c>
      <c r="Y2221" s="1835"/>
    </row>
    <row r="2222" spans="1:25" ht="30" customHeight="1" x14ac:dyDescent="0.3">
      <c r="A2222" s="4">
        <v>1153</v>
      </c>
      <c r="B2222" s="754"/>
      <c r="C2222" s="18" t="s">
        <v>3235</v>
      </c>
      <c r="D2222" s="186" t="s">
        <v>3155</v>
      </c>
      <c r="E2222" s="1156" t="s">
        <v>178</v>
      </c>
      <c r="F2222" s="710">
        <v>44740</v>
      </c>
      <c r="G2222" s="711">
        <v>0.52083333333333337</v>
      </c>
      <c r="H2222" s="710">
        <v>44743</v>
      </c>
      <c r="I2222" s="711">
        <v>0.52083333333333337</v>
      </c>
      <c r="J2222" s="728" t="s">
        <v>1902</v>
      </c>
      <c r="K2222" s="720"/>
      <c r="L2222" s="18">
        <v>6989051</v>
      </c>
      <c r="M2222" s="718">
        <v>43470</v>
      </c>
      <c r="N2222" s="928" t="s">
        <v>3086</v>
      </c>
      <c r="O2222" s="927">
        <v>44274</v>
      </c>
      <c r="P2222" s="885"/>
      <c r="Q2222" s="1003"/>
      <c r="R2222" s="1004"/>
      <c r="S2222" s="1003"/>
      <c r="T2222" s="565"/>
      <c r="V2222" s="554"/>
      <c r="Y2222" s="1835"/>
    </row>
    <row r="2223" spans="1:25" ht="31.5" customHeight="1" x14ac:dyDescent="0.25">
      <c r="A2223" s="4">
        <v>1046</v>
      </c>
      <c r="B2223" s="18">
        <v>53082533</v>
      </c>
      <c r="C2223" s="18" t="s">
        <v>3235</v>
      </c>
      <c r="D2223" s="4" t="s">
        <v>412</v>
      </c>
      <c r="E2223" s="1156" t="s">
        <v>243</v>
      </c>
      <c r="F2223" s="725">
        <v>44726</v>
      </c>
      <c r="G2223" s="720">
        <v>0.88888888888888884</v>
      </c>
      <c r="H2223" s="725">
        <v>44735</v>
      </c>
      <c r="I2223" s="720">
        <v>0.88888888888888884</v>
      </c>
      <c r="J2223" s="737" t="s">
        <v>2310</v>
      </c>
      <c r="K2223" s="720"/>
      <c r="L2223" s="18"/>
      <c r="M2223" s="718"/>
      <c r="N2223" s="928" t="s">
        <v>3301</v>
      </c>
      <c r="O2223" s="927">
        <v>44274</v>
      </c>
      <c r="P2223" s="892">
        <v>810</v>
      </c>
      <c r="Q2223" s="908"/>
      <c r="R2223" s="1073">
        <f>90*9</f>
        <v>810</v>
      </c>
      <c r="S2223" s="884"/>
      <c r="T2223" s="527" t="s">
        <v>3303</v>
      </c>
      <c r="V2223" s="554" t="s">
        <v>3302</v>
      </c>
      <c r="Y2223" s="1835"/>
    </row>
    <row r="2224" spans="1:25" ht="33" customHeight="1" x14ac:dyDescent="0.25">
      <c r="A2224" s="186">
        <v>1153</v>
      </c>
      <c r="B2224" s="18">
        <v>53082533</v>
      </c>
      <c r="C2224" s="186" t="s">
        <v>3236</v>
      </c>
      <c r="D2224" s="186" t="s">
        <v>3155</v>
      </c>
      <c r="E2224" s="1156" t="s">
        <v>178</v>
      </c>
      <c r="F2224" s="710">
        <v>44740</v>
      </c>
      <c r="G2224" s="711">
        <v>0.52083333333333337</v>
      </c>
      <c r="H2224" s="710">
        <v>44743</v>
      </c>
      <c r="I2224" s="711">
        <v>0.52083333333333337</v>
      </c>
      <c r="J2224" s="728" t="s">
        <v>1902</v>
      </c>
      <c r="K2224" s="720"/>
      <c r="L2224" s="186">
        <v>6963117</v>
      </c>
      <c r="M2224" s="710">
        <v>43486</v>
      </c>
      <c r="N2224" s="734" t="s">
        <v>1874</v>
      </c>
      <c r="O2224" s="920">
        <v>44293</v>
      </c>
      <c r="P2224" s="892">
        <v>300</v>
      </c>
      <c r="Q2224" s="908"/>
      <c r="R2224" s="1073"/>
      <c r="S2224" s="884"/>
      <c r="T2224" s="527" t="s">
        <v>3234</v>
      </c>
      <c r="V2224" s="527"/>
      <c r="Y2224" s="1835"/>
    </row>
    <row r="2225" spans="1:25" ht="18.75" customHeight="1" x14ac:dyDescent="0.25">
      <c r="A2225" s="186">
        <v>2830</v>
      </c>
      <c r="B2225" s="186"/>
      <c r="C2225" s="186" t="s">
        <v>927</v>
      </c>
      <c r="D2225" s="186" t="s">
        <v>657</v>
      </c>
      <c r="E2225" s="1156" t="s">
        <v>871</v>
      </c>
      <c r="F2225" s="710">
        <v>45098</v>
      </c>
      <c r="G2225" s="711">
        <v>0.375</v>
      </c>
      <c r="H2225" s="710">
        <v>45099</v>
      </c>
      <c r="I2225" s="711">
        <v>0.75</v>
      </c>
      <c r="J2225" s="743" t="s">
        <v>797</v>
      </c>
      <c r="K2225" s="710">
        <v>27524</v>
      </c>
      <c r="L2225" s="929" t="s">
        <v>928</v>
      </c>
      <c r="M2225" s="21"/>
      <c r="N2225" s="934" t="s">
        <v>929</v>
      </c>
      <c r="O2225" s="920">
        <v>37419</v>
      </c>
      <c r="P2225" s="892" t="s">
        <v>930</v>
      </c>
      <c r="Q2225" s="196"/>
      <c r="R2225" s="1002"/>
      <c r="S2225" s="196"/>
      <c r="T2225" s="544"/>
      <c r="U2225" s="551"/>
      <c r="V2225" s="544"/>
      <c r="W2225" s="128"/>
      <c r="Y2225" s="1835"/>
    </row>
    <row r="2226" spans="1:25" ht="18.75" customHeight="1" x14ac:dyDescent="0.25">
      <c r="A2226" s="727" t="s">
        <v>5857</v>
      </c>
      <c r="B2226" s="724"/>
      <c r="C2226" s="186" t="s">
        <v>1620</v>
      </c>
      <c r="D2226" s="186" t="s">
        <v>4053</v>
      </c>
      <c r="E2226" s="1156" t="s">
        <v>7099</v>
      </c>
      <c r="F2226" s="710">
        <v>45492</v>
      </c>
      <c r="G2226" s="711">
        <v>0.50972222222222219</v>
      </c>
      <c r="H2226" s="710">
        <v>45496</v>
      </c>
      <c r="I2226" s="711">
        <v>0.65625</v>
      </c>
      <c r="J2226" s="728" t="s">
        <v>336</v>
      </c>
      <c r="K2226" s="741">
        <v>31035</v>
      </c>
      <c r="L2226" s="775" t="s">
        <v>1621</v>
      </c>
      <c r="M2226" s="741">
        <v>41809</v>
      </c>
      <c r="N2226" s="933" t="s">
        <v>1622</v>
      </c>
      <c r="O2226" s="930">
        <v>44250</v>
      </c>
      <c r="P2226" s="892" t="s">
        <v>4930</v>
      </c>
      <c r="Q2226" s="196"/>
      <c r="R2226" s="1002"/>
      <c r="S2226" s="196"/>
      <c r="T2226" s="533"/>
      <c r="V2226" s="544"/>
      <c r="Y2226" s="1835"/>
    </row>
    <row r="2227" spans="1:25" ht="18.75" customHeight="1" x14ac:dyDescent="0.25">
      <c r="A2227" s="1266">
        <v>6123</v>
      </c>
      <c r="B2227" s="707">
        <v>52555335</v>
      </c>
      <c r="C2227" s="735" t="s">
        <v>1620</v>
      </c>
      <c r="D2227" s="735" t="s">
        <v>35</v>
      </c>
      <c r="E2227" s="1156" t="s">
        <v>298</v>
      </c>
      <c r="F2227" s="752">
        <v>45455</v>
      </c>
      <c r="G2227" s="753">
        <v>0.88541666666666663</v>
      </c>
      <c r="H2227" s="752">
        <v>45463</v>
      </c>
      <c r="I2227" s="753">
        <v>0.41666666666666669</v>
      </c>
      <c r="J2227" s="749" t="s">
        <v>113</v>
      </c>
      <c r="K2227" s="741">
        <v>31035</v>
      </c>
      <c r="L2227" s="775" t="s">
        <v>1621</v>
      </c>
      <c r="M2227" s="741">
        <v>41809</v>
      </c>
      <c r="N2227" s="933" t="s">
        <v>1622</v>
      </c>
      <c r="O2227" s="930">
        <v>44250</v>
      </c>
      <c r="P2227" s="912" t="s">
        <v>5664</v>
      </c>
      <c r="Q2227" s="881"/>
      <c r="R2227" s="1006"/>
      <c r="S2227" s="881"/>
      <c r="T2227" s="541"/>
      <c r="U2227" s="593" t="s">
        <v>4573</v>
      </c>
      <c r="V2227" s="592" t="s">
        <v>6676</v>
      </c>
      <c r="W2227" s="594"/>
    </row>
    <row r="2228" spans="1:25" ht="18.75" customHeight="1" x14ac:dyDescent="0.25">
      <c r="A2228" s="707">
        <v>4332</v>
      </c>
      <c r="B2228" s="735">
        <v>52555335</v>
      </c>
      <c r="C2228" s="735" t="s">
        <v>1620</v>
      </c>
      <c r="D2228" s="735" t="s">
        <v>657</v>
      </c>
      <c r="E2228" s="1156" t="s">
        <v>521</v>
      </c>
      <c r="F2228" s="752">
        <v>45363</v>
      </c>
      <c r="G2228" s="753">
        <v>0.54166666666666663</v>
      </c>
      <c r="H2228" s="752">
        <v>45376</v>
      </c>
      <c r="I2228" s="753">
        <v>0.875</v>
      </c>
      <c r="J2228" s="749" t="s">
        <v>179</v>
      </c>
      <c r="K2228" s="741">
        <v>31035</v>
      </c>
      <c r="L2228" s="775" t="s">
        <v>1621</v>
      </c>
      <c r="M2228" s="741">
        <v>41809</v>
      </c>
      <c r="N2228" s="933" t="s">
        <v>1622</v>
      </c>
      <c r="O2228" s="930">
        <v>44250</v>
      </c>
      <c r="P2228" s="912" t="s">
        <v>4967</v>
      </c>
      <c r="Q2228" s="896" t="s">
        <v>6456</v>
      </c>
      <c r="R2228" s="1006"/>
      <c r="S2228" s="881"/>
      <c r="T2228" s="541"/>
      <c r="U2228" s="593" t="s">
        <v>4573</v>
      </c>
      <c r="V2228" s="592"/>
      <c r="W2228" s="594"/>
    </row>
    <row r="2229" spans="1:25" ht="29.25" customHeight="1" x14ac:dyDescent="0.25">
      <c r="A2229" s="735">
        <v>3623</v>
      </c>
      <c r="B2229" s="735">
        <v>52555335</v>
      </c>
      <c r="C2229" s="735" t="s">
        <v>1620</v>
      </c>
      <c r="D2229" s="735" t="s">
        <v>35</v>
      </c>
      <c r="E2229" s="1156" t="s">
        <v>112</v>
      </c>
      <c r="F2229" s="752">
        <v>45234</v>
      </c>
      <c r="G2229" s="753">
        <v>0.375</v>
      </c>
      <c r="H2229" s="752">
        <v>45240</v>
      </c>
      <c r="I2229" s="753">
        <v>0.83333333333333337</v>
      </c>
      <c r="J2229" s="749" t="s">
        <v>4597</v>
      </c>
      <c r="K2229" s="741">
        <v>31035</v>
      </c>
      <c r="L2229" s="775" t="s">
        <v>1621</v>
      </c>
      <c r="M2229" s="741">
        <v>41809</v>
      </c>
      <c r="N2229" s="933" t="s">
        <v>1622</v>
      </c>
      <c r="O2229" s="930">
        <v>44250</v>
      </c>
      <c r="P2229" s="912">
        <v>500</v>
      </c>
      <c r="Q2229" s="881"/>
      <c r="R2229" s="1006"/>
      <c r="S2229" s="881"/>
      <c r="T2229" s="541"/>
      <c r="U2229" s="593" t="s">
        <v>4573</v>
      </c>
      <c r="V2229" s="592"/>
      <c r="W2229" s="594"/>
      <c r="X2229" s="645"/>
    </row>
    <row r="2230" spans="1:25" ht="18.75" customHeight="1" x14ac:dyDescent="0.25">
      <c r="A2230" s="735">
        <v>3430</v>
      </c>
      <c r="B2230" s="735">
        <v>52555335</v>
      </c>
      <c r="C2230" s="735" t="s">
        <v>1620</v>
      </c>
      <c r="D2230" s="735" t="s">
        <v>35</v>
      </c>
      <c r="E2230" s="1156" t="s">
        <v>298</v>
      </c>
      <c r="F2230" s="752">
        <v>45211</v>
      </c>
      <c r="G2230" s="753">
        <v>0.79166666666666663</v>
      </c>
      <c r="H2230" s="752">
        <v>45216</v>
      </c>
      <c r="I2230" s="753">
        <v>0.33333333333333331</v>
      </c>
      <c r="J2230" s="749" t="s">
        <v>162</v>
      </c>
      <c r="K2230" s="741">
        <v>31035</v>
      </c>
      <c r="L2230" s="775" t="s">
        <v>1621</v>
      </c>
      <c r="M2230" s="741">
        <v>41809</v>
      </c>
      <c r="N2230" s="933" t="s">
        <v>1622</v>
      </c>
      <c r="O2230" s="930">
        <v>44250</v>
      </c>
      <c r="P2230" s="912" t="s">
        <v>4379</v>
      </c>
      <c r="Q2230" s="881"/>
      <c r="R2230" s="1037"/>
      <c r="S2230" s="881"/>
      <c r="T2230" s="541"/>
      <c r="U2230" s="593"/>
      <c r="V2230" s="592"/>
      <c r="W2230" s="594"/>
    </row>
    <row r="2231" spans="1:25" ht="18.75" customHeight="1" x14ac:dyDescent="0.25">
      <c r="A2231" s="735">
        <v>2221</v>
      </c>
      <c r="B2231" s="735">
        <v>52555335</v>
      </c>
      <c r="C2231" s="735" t="s">
        <v>1620</v>
      </c>
      <c r="D2231" s="735" t="s">
        <v>94</v>
      </c>
      <c r="E2231" s="1156" t="s">
        <v>1053</v>
      </c>
      <c r="F2231" s="752">
        <v>45019</v>
      </c>
      <c r="G2231" s="753">
        <v>0.58333333333333337</v>
      </c>
      <c r="H2231" s="752">
        <v>45026</v>
      </c>
      <c r="I2231" s="753">
        <v>0.58333333333333337</v>
      </c>
      <c r="J2231" s="791" t="s">
        <v>85</v>
      </c>
      <c r="K2231" s="741">
        <v>31035</v>
      </c>
      <c r="L2231" s="929" t="s">
        <v>1621</v>
      </c>
      <c r="M2231" s="741">
        <v>41809</v>
      </c>
      <c r="N2231" s="933" t="s">
        <v>1622</v>
      </c>
      <c r="O2231" s="930">
        <v>44250</v>
      </c>
      <c r="P2231" s="912">
        <v>560</v>
      </c>
      <c r="Q2231" s="890"/>
      <c r="R2231" s="1057"/>
      <c r="S2231" s="890"/>
      <c r="T2231" s="584"/>
      <c r="U2231" s="593"/>
      <c r="V2231" s="592"/>
      <c r="W2231" s="594"/>
    </row>
    <row r="2232" spans="1:25" ht="18.75" customHeight="1" x14ac:dyDescent="0.25">
      <c r="A2232" s="4">
        <v>1607</v>
      </c>
      <c r="B2232" s="4"/>
      <c r="C2232" s="735" t="s">
        <v>1620</v>
      </c>
      <c r="D2232" s="4" t="s">
        <v>2461</v>
      </c>
      <c r="E2232" s="1156" t="s">
        <v>364</v>
      </c>
      <c r="F2232" s="725">
        <v>44903</v>
      </c>
      <c r="G2232" s="720">
        <v>0.3888888888888889</v>
      </c>
      <c r="H2232" s="725">
        <v>44908</v>
      </c>
      <c r="I2232" s="720">
        <v>0.66666666666666663</v>
      </c>
      <c r="J2232" s="728" t="s">
        <v>1949</v>
      </c>
      <c r="K2232" s="741">
        <v>31035</v>
      </c>
      <c r="L2232" s="775" t="s">
        <v>1621</v>
      </c>
      <c r="M2232" s="741">
        <v>41809</v>
      </c>
      <c r="N2232" s="933" t="s">
        <v>1622</v>
      </c>
      <c r="O2232" s="930">
        <v>44250</v>
      </c>
      <c r="P2232" s="892" t="s">
        <v>2462</v>
      </c>
      <c r="W2232" s="599"/>
    </row>
    <row r="2233" spans="1:25" ht="18.75" customHeight="1" x14ac:dyDescent="0.25">
      <c r="A2233" s="4">
        <v>701</v>
      </c>
      <c r="B2233" s="4"/>
      <c r="C2233" s="735" t="s">
        <v>1620</v>
      </c>
      <c r="D2233" s="4" t="s">
        <v>412</v>
      </c>
      <c r="E2233" s="1156" t="s">
        <v>60</v>
      </c>
      <c r="F2233" s="725">
        <v>44629</v>
      </c>
      <c r="G2233" s="744">
        <v>0.60416666666666663</v>
      </c>
      <c r="H2233" s="725">
        <v>44639</v>
      </c>
      <c r="I2233" s="744">
        <v>0.60416666666666663</v>
      </c>
      <c r="J2233" s="730"/>
      <c r="K2233" s="741">
        <v>31035</v>
      </c>
      <c r="L2233" s="775" t="s">
        <v>1621</v>
      </c>
      <c r="M2233" s="741">
        <v>41809</v>
      </c>
      <c r="N2233" s="933" t="s">
        <v>1622</v>
      </c>
      <c r="O2233" s="930">
        <v>44250</v>
      </c>
      <c r="P2233" s="1133"/>
      <c r="Q2233" s="908"/>
      <c r="R2233" s="1073"/>
      <c r="S2233" s="908"/>
      <c r="T2233" s="550"/>
      <c r="V2233" s="550"/>
    </row>
    <row r="2234" spans="1:25" ht="18.75" customHeight="1" x14ac:dyDescent="0.25">
      <c r="A2234" s="186">
        <v>2125</v>
      </c>
      <c r="B2234" s="186"/>
      <c r="C2234" s="18" t="s">
        <v>1848</v>
      </c>
      <c r="D2234" s="186" t="s">
        <v>657</v>
      </c>
      <c r="E2234" s="1156" t="s">
        <v>521</v>
      </c>
      <c r="F2234" s="725">
        <v>44993</v>
      </c>
      <c r="G2234" s="720">
        <v>0.54166666666666663</v>
      </c>
      <c r="H2234" s="725">
        <v>44996</v>
      </c>
      <c r="I2234" s="720">
        <v>0.54166666666666663</v>
      </c>
      <c r="J2234" s="728" t="s">
        <v>1849</v>
      </c>
      <c r="K2234" s="710">
        <v>22920</v>
      </c>
      <c r="L2234" s="929" t="s">
        <v>1850</v>
      </c>
      <c r="M2234" s="21"/>
      <c r="N2234" s="734" t="s">
        <v>1851</v>
      </c>
      <c r="O2234" s="927">
        <v>33834</v>
      </c>
      <c r="P2234" s="998">
        <v>240</v>
      </c>
      <c r="Q2234" s="196"/>
      <c r="R2234" s="1017"/>
      <c r="S2234" s="196"/>
      <c r="T2234" s="533"/>
      <c r="U2234" s="545" t="s">
        <v>141</v>
      </c>
      <c r="V2234" s="544"/>
      <c r="W2234" s="599"/>
    </row>
    <row r="2235" spans="1:25" ht="18.75" customHeight="1" x14ac:dyDescent="0.25">
      <c r="A2235" s="186">
        <v>1649</v>
      </c>
      <c r="B2235" s="186"/>
      <c r="C2235" s="186" t="s">
        <v>2420</v>
      </c>
      <c r="D2235" s="186" t="s">
        <v>412</v>
      </c>
      <c r="E2235" s="1156" t="s">
        <v>60</v>
      </c>
      <c r="F2235" s="710">
        <v>44916</v>
      </c>
      <c r="G2235" s="711">
        <v>0.4375</v>
      </c>
      <c r="H2235" s="710">
        <v>44916</v>
      </c>
      <c r="I2235" s="711">
        <v>0.85416666666666663</v>
      </c>
      <c r="J2235" s="728" t="s">
        <v>2084</v>
      </c>
      <c r="K2235" s="710">
        <v>25125</v>
      </c>
      <c r="L2235" s="936">
        <v>4163867</v>
      </c>
      <c r="M2235" s="21">
        <v>44488</v>
      </c>
      <c r="N2235" s="934" t="s">
        <v>2100</v>
      </c>
      <c r="O2235" s="920">
        <v>39616</v>
      </c>
      <c r="P2235" s="892"/>
      <c r="Q2235" s="196"/>
      <c r="R2235" s="1002"/>
      <c r="S2235" s="196"/>
      <c r="T2235" s="533"/>
      <c r="V2235" s="544"/>
    </row>
    <row r="2236" spans="1:25" ht="18.75" hidden="1" customHeight="1" x14ac:dyDescent="0.25">
      <c r="A2236" s="18">
        <v>439</v>
      </c>
      <c r="B2236" s="4"/>
      <c r="C2236" s="4" t="s">
        <v>3655</v>
      </c>
      <c r="D2236" s="4" t="s">
        <v>412</v>
      </c>
      <c r="E2236" s="1156" t="s">
        <v>60</v>
      </c>
      <c r="F2236" s="725">
        <v>44542</v>
      </c>
      <c r="G2236" s="744">
        <v>0.75</v>
      </c>
      <c r="H2236" s="725">
        <v>44544</v>
      </c>
      <c r="I2236" s="744">
        <v>0.75</v>
      </c>
      <c r="J2236" s="730"/>
      <c r="K2236" s="744"/>
      <c r="L2236" s="4"/>
      <c r="N2236" s="934"/>
      <c r="O2236" s="920"/>
      <c r="P2236" s="1119"/>
      <c r="Q2236" s="908"/>
      <c r="R2236" s="1073"/>
      <c r="S2236" s="908"/>
      <c r="T2236" s="550"/>
      <c r="V2236" s="550" t="s">
        <v>3512</v>
      </c>
    </row>
    <row r="2237" spans="1:25" ht="18.75" customHeight="1" x14ac:dyDescent="0.25">
      <c r="A2237" s="4">
        <v>1046</v>
      </c>
      <c r="B2237" s="18"/>
      <c r="C2237" s="18" t="s">
        <v>3304</v>
      </c>
      <c r="D2237" s="4" t="s">
        <v>412</v>
      </c>
      <c r="E2237" s="1156" t="s">
        <v>243</v>
      </c>
      <c r="F2237" s="725">
        <v>44726</v>
      </c>
      <c r="G2237" s="720">
        <v>0.88888888888888884</v>
      </c>
      <c r="H2237" s="725">
        <v>44735</v>
      </c>
      <c r="I2237" s="720">
        <v>0.5</v>
      </c>
      <c r="J2237" s="737" t="s">
        <v>1980</v>
      </c>
      <c r="K2237" s="720"/>
      <c r="L2237" s="18">
        <v>6908184</v>
      </c>
      <c r="M2237" s="718">
        <v>43341</v>
      </c>
      <c r="N2237" s="928" t="s">
        <v>3305</v>
      </c>
      <c r="O2237" s="927">
        <v>44347</v>
      </c>
      <c r="P2237" s="898"/>
      <c r="Q2237" s="1050"/>
      <c r="R2237" s="1051"/>
      <c r="S2237" s="1003"/>
      <c r="T2237" s="565"/>
      <c r="V2237" s="554"/>
    </row>
    <row r="2238" spans="1:25" ht="18.75" hidden="1" customHeight="1" x14ac:dyDescent="0.25">
      <c r="A2238" s="4">
        <v>415</v>
      </c>
      <c r="B2238" s="4"/>
      <c r="C2238" s="4" t="s">
        <v>3661</v>
      </c>
      <c r="D2238" s="4" t="s">
        <v>35</v>
      </c>
      <c r="E2238" s="1156" t="s">
        <v>261</v>
      </c>
      <c r="F2238" s="725">
        <v>44503</v>
      </c>
      <c r="G2238" s="744">
        <v>0.75</v>
      </c>
      <c r="H2238" s="725">
        <v>44533</v>
      </c>
      <c r="I2238" s="744">
        <v>0.75</v>
      </c>
      <c r="J2238" s="730"/>
      <c r="K2238" s="744"/>
      <c r="L2238" s="4"/>
      <c r="N2238" s="934"/>
      <c r="O2238" s="920"/>
      <c r="P2238" s="1145"/>
      <c r="Q2238" s="908"/>
      <c r="R2238" s="1073"/>
      <c r="S2238" s="908"/>
      <c r="T2238" s="550"/>
      <c r="V2238" s="550" t="s">
        <v>3492</v>
      </c>
    </row>
    <row r="2239" spans="1:25" ht="18.75" customHeight="1" x14ac:dyDescent="0.25">
      <c r="A2239" s="4">
        <v>2377</v>
      </c>
      <c r="B2239" s="4">
        <v>96747625</v>
      </c>
      <c r="C2239" s="4" t="s">
        <v>1439</v>
      </c>
      <c r="D2239" s="4" t="s">
        <v>35</v>
      </c>
      <c r="E2239" s="1156" t="s">
        <v>112</v>
      </c>
      <c r="F2239" s="725">
        <v>45038</v>
      </c>
      <c r="G2239" s="720">
        <v>0.61249999999999993</v>
      </c>
      <c r="H2239" s="725">
        <v>45048</v>
      </c>
      <c r="I2239" s="720">
        <v>0.20833333333333334</v>
      </c>
      <c r="J2239" s="743" t="s">
        <v>200</v>
      </c>
      <c r="K2239" s="725">
        <v>24180</v>
      </c>
      <c r="L2239" s="929" t="s">
        <v>1440</v>
      </c>
      <c r="M2239" s="19">
        <v>38195</v>
      </c>
      <c r="N2239" s="931" t="s">
        <v>1441</v>
      </c>
      <c r="O2239" s="932">
        <v>43262</v>
      </c>
      <c r="P2239" s="892">
        <v>800</v>
      </c>
      <c r="T2239" s="555"/>
    </row>
    <row r="2240" spans="1:25" ht="18.75" customHeight="1" x14ac:dyDescent="0.3">
      <c r="A2240" s="4">
        <v>2968</v>
      </c>
      <c r="C2240" s="4" t="s">
        <v>630</v>
      </c>
      <c r="D2240" s="186" t="s">
        <v>94</v>
      </c>
      <c r="E2240" s="1156" t="s">
        <v>625</v>
      </c>
      <c r="F2240" s="725">
        <v>45124</v>
      </c>
      <c r="G2240" s="720">
        <v>0.83333333333333337</v>
      </c>
      <c r="H2240" s="725">
        <v>45128</v>
      </c>
      <c r="I2240" s="720">
        <v>0.5</v>
      </c>
      <c r="J2240" s="728" t="s">
        <v>626</v>
      </c>
      <c r="K2240" s="725">
        <v>34866</v>
      </c>
      <c r="L2240" s="929" t="s">
        <v>4479</v>
      </c>
      <c r="M2240" s="19">
        <v>41377</v>
      </c>
      <c r="N2240" s="931" t="s">
        <v>631</v>
      </c>
      <c r="O2240" s="932">
        <v>44447</v>
      </c>
      <c r="P2240" s="892" t="s">
        <v>632</v>
      </c>
      <c r="Q2240" s="196"/>
      <c r="U2240" s="545" t="s">
        <v>633</v>
      </c>
      <c r="V2240" s="544"/>
    </row>
    <row r="2241" spans="1:23" ht="18.75" customHeight="1" x14ac:dyDescent="0.3">
      <c r="A2241" s="4">
        <v>2934</v>
      </c>
      <c r="C2241" s="4" t="s">
        <v>630</v>
      </c>
      <c r="D2241" s="186" t="s">
        <v>94</v>
      </c>
      <c r="E2241" s="1156" t="s">
        <v>625</v>
      </c>
      <c r="F2241" s="725">
        <v>45114</v>
      </c>
      <c r="G2241" s="720">
        <v>0.5</v>
      </c>
      <c r="H2241" s="725">
        <v>45124</v>
      </c>
      <c r="I2241" s="720">
        <v>0.83333333333333337</v>
      </c>
      <c r="J2241" s="728" t="s">
        <v>675</v>
      </c>
      <c r="K2241" s="725">
        <v>34866</v>
      </c>
      <c r="L2241" s="929" t="s">
        <v>4479</v>
      </c>
      <c r="M2241" s="19">
        <v>41377</v>
      </c>
      <c r="N2241" s="931" t="s">
        <v>631</v>
      </c>
      <c r="O2241" s="932">
        <v>44447</v>
      </c>
      <c r="P2241" s="892">
        <v>1000</v>
      </c>
      <c r="Q2241" s="196"/>
      <c r="T2241" s="563" t="s">
        <v>666</v>
      </c>
      <c r="U2241" s="545" t="s">
        <v>633</v>
      </c>
      <c r="V2241" s="544"/>
    </row>
    <row r="2242" spans="1:23" ht="28.5" customHeight="1" x14ac:dyDescent="0.3">
      <c r="A2242" s="4">
        <v>2892</v>
      </c>
      <c r="C2242" s="4" t="s">
        <v>630</v>
      </c>
      <c r="D2242" s="186" t="s">
        <v>94</v>
      </c>
      <c r="E2242" s="1156" t="s">
        <v>625</v>
      </c>
      <c r="F2242" s="725">
        <v>45111</v>
      </c>
      <c r="G2242" s="720">
        <v>0.5</v>
      </c>
      <c r="H2242" s="725">
        <v>45114</v>
      </c>
      <c r="I2242" s="720">
        <v>0.5</v>
      </c>
      <c r="J2242" s="728" t="s">
        <v>449</v>
      </c>
      <c r="K2242" s="725">
        <v>34866</v>
      </c>
      <c r="L2242" s="929" t="s">
        <v>4479</v>
      </c>
      <c r="M2242" s="19">
        <v>41377</v>
      </c>
      <c r="N2242" s="931" t="s">
        <v>631</v>
      </c>
      <c r="O2242" s="932">
        <v>44447</v>
      </c>
      <c r="P2242" s="892"/>
      <c r="U2242" s="545" t="s">
        <v>633</v>
      </c>
      <c r="V2242" s="544" t="s">
        <v>788</v>
      </c>
    </row>
    <row r="2243" spans="1:23" ht="18.75" customHeight="1" x14ac:dyDescent="0.3">
      <c r="A2243" s="4">
        <v>1640</v>
      </c>
      <c r="C2243" s="4" t="s">
        <v>630</v>
      </c>
      <c r="D2243" s="4" t="s">
        <v>94</v>
      </c>
      <c r="E2243" s="1156" t="s">
        <v>358</v>
      </c>
      <c r="F2243" s="725">
        <v>44913</v>
      </c>
      <c r="G2243" s="720">
        <v>0.875</v>
      </c>
      <c r="H2243" s="725">
        <v>44917</v>
      </c>
      <c r="I2243" s="720">
        <v>0.41666666666666669</v>
      </c>
      <c r="J2243" s="728" t="s">
        <v>2186</v>
      </c>
      <c r="K2243" s="725">
        <v>34866</v>
      </c>
      <c r="L2243" s="929" t="s">
        <v>4479</v>
      </c>
      <c r="M2243" s="19">
        <v>41377</v>
      </c>
      <c r="N2243" s="931" t="s">
        <v>631</v>
      </c>
      <c r="O2243" s="932">
        <v>44447</v>
      </c>
      <c r="P2243" s="892">
        <v>260</v>
      </c>
      <c r="S2243" s="194">
        <v>0</v>
      </c>
      <c r="T2243" s="563">
        <v>18077</v>
      </c>
      <c r="U2243" s="545" t="s">
        <v>633</v>
      </c>
    </row>
    <row r="2244" spans="1:23" ht="30" customHeight="1" x14ac:dyDescent="0.3">
      <c r="A2244" s="4">
        <v>1638</v>
      </c>
      <c r="C2244" s="4" t="s">
        <v>630</v>
      </c>
      <c r="D2244" s="4" t="s">
        <v>22</v>
      </c>
      <c r="E2244" s="1156" t="s">
        <v>364</v>
      </c>
      <c r="F2244" s="725">
        <v>44913</v>
      </c>
      <c r="G2244" s="720">
        <v>0.41666666666666669</v>
      </c>
      <c r="H2244" s="725">
        <v>44913</v>
      </c>
      <c r="I2244" s="720">
        <v>0.875</v>
      </c>
      <c r="J2244" s="728" t="s">
        <v>1216</v>
      </c>
      <c r="K2244" s="725">
        <v>34866</v>
      </c>
      <c r="L2244" s="929" t="s">
        <v>4479</v>
      </c>
      <c r="M2244" s="19">
        <v>41377</v>
      </c>
      <c r="N2244" s="931" t="s">
        <v>631</v>
      </c>
      <c r="O2244" s="932">
        <v>44447</v>
      </c>
      <c r="P2244" s="1019"/>
      <c r="T2244" s="563">
        <v>61554</v>
      </c>
      <c r="U2244" s="545" t="s">
        <v>633</v>
      </c>
      <c r="V2244" s="555" t="s">
        <v>2443</v>
      </c>
    </row>
    <row r="2245" spans="1:23" ht="18.75" hidden="1" customHeight="1" x14ac:dyDescent="0.25">
      <c r="A2245" s="18">
        <v>702</v>
      </c>
      <c r="B2245" s="18">
        <v>22630948</v>
      </c>
      <c r="C2245" s="18" t="s">
        <v>3575</v>
      </c>
      <c r="D2245" s="18" t="s">
        <v>35</v>
      </c>
      <c r="E2245" s="1165" t="s">
        <v>119</v>
      </c>
      <c r="F2245" s="718">
        <v>44629</v>
      </c>
      <c r="G2245" s="719">
        <v>0.6875</v>
      </c>
      <c r="H2245" s="718">
        <v>44632</v>
      </c>
      <c r="I2245" s="719">
        <v>0.6875</v>
      </c>
      <c r="J2245" s="730"/>
      <c r="K2245" s="711"/>
      <c r="L2245" s="18"/>
      <c r="M2245" s="21"/>
      <c r="N2245" s="926"/>
      <c r="O2245" s="927"/>
      <c r="P2245" s="1015"/>
      <c r="Q2245" s="906"/>
      <c r="R2245" s="1032"/>
      <c r="S2245" s="906"/>
      <c r="T2245" s="554"/>
      <c r="V2245" s="554" t="s">
        <v>3512</v>
      </c>
    </row>
    <row r="2246" spans="1:23" ht="18.75" customHeight="1" x14ac:dyDescent="0.25">
      <c r="A2246" s="4">
        <v>1757</v>
      </c>
      <c r="B2246" s="4"/>
      <c r="C2246" s="4" t="s">
        <v>2169</v>
      </c>
      <c r="D2246" s="4" t="s">
        <v>29</v>
      </c>
      <c r="E2246" s="1156" t="s">
        <v>205</v>
      </c>
      <c r="F2246" s="725">
        <v>44945</v>
      </c>
      <c r="G2246" s="720">
        <v>0.44236111111111115</v>
      </c>
      <c r="H2246" s="725">
        <v>44953</v>
      </c>
      <c r="I2246" s="720">
        <v>0.44236111111111115</v>
      </c>
      <c r="J2246" s="728" t="s">
        <v>1833</v>
      </c>
      <c r="K2246" s="725">
        <v>27462</v>
      </c>
      <c r="L2246" s="929">
        <v>6775641</v>
      </c>
      <c r="M2246" s="19">
        <v>36517</v>
      </c>
      <c r="N2246" s="931" t="s">
        <v>2170</v>
      </c>
      <c r="O2246" s="932">
        <v>42058</v>
      </c>
      <c r="P2246" s="892">
        <v>500</v>
      </c>
    </row>
    <row r="2247" spans="1:23" ht="30" customHeight="1" x14ac:dyDescent="0.25">
      <c r="A2247" s="186">
        <v>4620</v>
      </c>
      <c r="B2247" s="186">
        <v>54371703</v>
      </c>
      <c r="C2247" s="186" t="s">
        <v>65</v>
      </c>
      <c r="D2247" s="186" t="s">
        <v>137</v>
      </c>
      <c r="E2247" s="1156" t="s">
        <v>5458</v>
      </c>
      <c r="F2247" s="710">
        <v>45400</v>
      </c>
      <c r="G2247" s="711">
        <v>0.79166666666666663</v>
      </c>
      <c r="H2247" s="710">
        <v>45411</v>
      </c>
      <c r="I2247" s="711">
        <v>0.41666666666666669</v>
      </c>
      <c r="J2247" s="713" t="s">
        <v>139</v>
      </c>
      <c r="K2247" s="710">
        <v>33310</v>
      </c>
      <c r="L2247" s="936"/>
      <c r="M2247" s="21"/>
      <c r="N2247" s="934" t="s">
        <v>66</v>
      </c>
      <c r="O2247" s="920">
        <v>44726</v>
      </c>
      <c r="P2247" s="898"/>
      <c r="Q2247" s="1022"/>
      <c r="R2247" s="1023"/>
      <c r="S2247" s="1022"/>
      <c r="T2247" s="568"/>
      <c r="U2247" s="545" t="s">
        <v>67</v>
      </c>
      <c r="V2247" s="544"/>
    </row>
    <row r="2248" spans="1:23" ht="18.75" customHeight="1" x14ac:dyDescent="0.25">
      <c r="A2248" s="186">
        <v>3170</v>
      </c>
      <c r="B2248" s="186">
        <v>54371703</v>
      </c>
      <c r="C2248" s="186" t="s">
        <v>65</v>
      </c>
      <c r="D2248" s="186" t="s">
        <v>59</v>
      </c>
      <c r="E2248" s="1156" t="s">
        <v>60</v>
      </c>
      <c r="F2248" s="710">
        <v>45166</v>
      </c>
      <c r="G2248" s="711">
        <v>0.44444444444444442</v>
      </c>
      <c r="H2248" s="710">
        <v>45180</v>
      </c>
      <c r="I2248" s="711">
        <v>0.44444444444444442</v>
      </c>
      <c r="J2248" s="728" t="s">
        <v>4056</v>
      </c>
      <c r="K2248" s="710">
        <v>33310</v>
      </c>
      <c r="L2248" s="936"/>
      <c r="M2248" s="21"/>
      <c r="N2248" s="934" t="s">
        <v>66</v>
      </c>
      <c r="O2248" s="920">
        <v>44726</v>
      </c>
      <c r="P2248" s="892" t="s">
        <v>4058</v>
      </c>
      <c r="Q2248" s="196"/>
      <c r="R2248" s="1002"/>
      <c r="S2248" s="196"/>
      <c r="T2248" s="533"/>
      <c r="U2248" s="545" t="s">
        <v>67</v>
      </c>
      <c r="V2248" s="544" t="s">
        <v>4057</v>
      </c>
    </row>
    <row r="2249" spans="1:23" ht="18.75" customHeight="1" x14ac:dyDescent="0.25">
      <c r="A2249" s="186">
        <v>2636</v>
      </c>
      <c r="B2249" s="186">
        <v>54371703</v>
      </c>
      <c r="C2249" s="186" t="s">
        <v>65</v>
      </c>
      <c r="D2249" s="186" t="s">
        <v>35</v>
      </c>
      <c r="E2249" s="1156" t="s">
        <v>36</v>
      </c>
      <c r="F2249" s="710">
        <v>45086</v>
      </c>
      <c r="G2249" s="711">
        <v>0.70833333333333337</v>
      </c>
      <c r="H2249" s="710">
        <v>45089</v>
      </c>
      <c r="I2249" s="711">
        <v>0.70833333333333337</v>
      </c>
      <c r="J2249" s="728" t="s">
        <v>449</v>
      </c>
      <c r="K2249" s="710">
        <v>33310</v>
      </c>
      <c r="L2249" s="929"/>
      <c r="M2249" s="21"/>
      <c r="N2249" s="934" t="s">
        <v>66</v>
      </c>
      <c r="O2249" s="920">
        <v>44726</v>
      </c>
      <c r="P2249" s="892">
        <v>210</v>
      </c>
      <c r="Q2249" s="196"/>
      <c r="R2249" s="1002"/>
      <c r="S2249" s="196"/>
      <c r="T2249" s="533"/>
      <c r="V2249" s="544"/>
    </row>
    <row r="2250" spans="1:23" ht="18.75" customHeight="1" x14ac:dyDescent="0.25">
      <c r="A2250" s="186">
        <v>1572</v>
      </c>
      <c r="B2250" s="186">
        <v>54371703</v>
      </c>
      <c r="C2250" s="186" t="s">
        <v>65</v>
      </c>
      <c r="D2250" s="186" t="s">
        <v>764</v>
      </c>
      <c r="E2250" s="1156" t="s">
        <v>342</v>
      </c>
      <c r="F2250" s="710">
        <v>44899</v>
      </c>
      <c r="G2250" s="711">
        <v>0.6875</v>
      </c>
      <c r="H2250" s="710">
        <v>44913</v>
      </c>
      <c r="I2250" s="711">
        <v>0.8125</v>
      </c>
      <c r="J2250" s="728" t="s">
        <v>2441</v>
      </c>
      <c r="K2250" s="710">
        <v>33310</v>
      </c>
      <c r="L2250" s="936"/>
      <c r="M2250" s="21"/>
      <c r="N2250" s="934" t="s">
        <v>66</v>
      </c>
      <c r="O2250" s="920">
        <v>44726</v>
      </c>
      <c r="P2250" s="892" t="s">
        <v>2444</v>
      </c>
      <c r="Q2250" s="196"/>
      <c r="R2250" s="1111"/>
      <c r="S2250" s="1112"/>
      <c r="T2250" s="665"/>
      <c r="V2250" s="544"/>
    </row>
    <row r="2251" spans="1:23" ht="18.75" hidden="1" customHeight="1" x14ac:dyDescent="0.25">
      <c r="A2251" s="1">
        <v>365</v>
      </c>
      <c r="B2251" s="1"/>
      <c r="C2251" s="1" t="s">
        <v>3697</v>
      </c>
      <c r="D2251" s="1" t="s">
        <v>412</v>
      </c>
      <c r="E2251" s="1158" t="s">
        <v>60</v>
      </c>
      <c r="F2251" s="19">
        <v>44483</v>
      </c>
      <c r="G2251" s="796">
        <v>0.72916666666666663</v>
      </c>
      <c r="H2251" s="19">
        <v>44485</v>
      </c>
      <c r="I2251" s="796">
        <v>0.72916666666666663</v>
      </c>
      <c r="J2251" s="730"/>
      <c r="K2251" s="821"/>
      <c r="L2251" s="20"/>
      <c r="M2251" s="21"/>
      <c r="N2251" s="924"/>
      <c r="O2251" s="208"/>
      <c r="P2251" s="1007"/>
      <c r="Q2251" s="907"/>
      <c r="R2251" s="1020"/>
      <c r="S2251" s="907"/>
      <c r="T2251" s="544"/>
      <c r="V2251" s="544"/>
    </row>
    <row r="2252" spans="1:23" ht="18.75" hidden="1" customHeight="1" x14ac:dyDescent="0.25">
      <c r="A2252" s="3">
        <v>431</v>
      </c>
      <c r="B2252" s="3"/>
      <c r="C2252" s="3" t="s">
        <v>3662</v>
      </c>
      <c r="D2252" s="3" t="s">
        <v>35</v>
      </c>
      <c r="E2252" s="1159" t="s">
        <v>119</v>
      </c>
      <c r="F2252" s="714">
        <v>44528</v>
      </c>
      <c r="G2252" s="715">
        <v>0.75</v>
      </c>
      <c r="H2252" s="714">
        <v>44533</v>
      </c>
      <c r="I2252" s="715">
        <v>0.75</v>
      </c>
      <c r="J2252" s="730"/>
      <c r="K2252" s="729"/>
      <c r="L2252" s="3"/>
      <c r="M2252" s="21"/>
      <c r="N2252" s="940"/>
      <c r="O2252" s="938"/>
      <c r="P2252" s="1146"/>
      <c r="Q2252" s="1058"/>
      <c r="R2252" s="1063"/>
      <c r="S2252" s="1058"/>
      <c r="T2252" s="627"/>
      <c r="V2252" s="627" t="s">
        <v>3549</v>
      </c>
    </row>
    <row r="2253" spans="1:23" ht="26.25" customHeight="1" x14ac:dyDescent="0.25">
      <c r="A2253" s="186">
        <v>1617</v>
      </c>
      <c r="B2253" s="186"/>
      <c r="C2253" s="186" t="s">
        <v>2445</v>
      </c>
      <c r="D2253" s="186" t="s">
        <v>764</v>
      </c>
      <c r="E2253" s="1156" t="s">
        <v>342</v>
      </c>
      <c r="F2253" s="710">
        <v>44899</v>
      </c>
      <c r="G2253" s="711">
        <v>0.6875</v>
      </c>
      <c r="H2253" s="710">
        <v>44913</v>
      </c>
      <c r="I2253" s="711">
        <v>0.8125</v>
      </c>
      <c r="J2253" s="728" t="s">
        <v>2441</v>
      </c>
      <c r="K2253" s="710">
        <v>21965</v>
      </c>
      <c r="L2253" s="936">
        <v>4011867</v>
      </c>
      <c r="M2253" s="21"/>
      <c r="N2253" s="934" t="s">
        <v>63</v>
      </c>
      <c r="O2253" s="920">
        <v>29536</v>
      </c>
      <c r="P2253" s="885"/>
      <c r="Q2253" s="1022"/>
      <c r="R2253" s="1111"/>
      <c r="S2253" s="1112"/>
      <c r="T2253" s="665"/>
      <c r="V2253" s="544"/>
    </row>
    <row r="2254" spans="1:23" ht="31.5" customHeight="1" x14ac:dyDescent="0.25">
      <c r="A2254" s="3">
        <v>3190</v>
      </c>
      <c r="B2254" s="3"/>
      <c r="C2254" s="3" t="s">
        <v>3626</v>
      </c>
      <c r="D2254" s="3" t="s">
        <v>657</v>
      </c>
      <c r="E2254" s="1156" t="s">
        <v>871</v>
      </c>
      <c r="F2254" s="714">
        <v>45172</v>
      </c>
      <c r="G2254" s="715">
        <v>0.41666666666666669</v>
      </c>
      <c r="H2254" s="714">
        <v>45174</v>
      </c>
      <c r="I2254" s="715">
        <v>0.41666666666666669</v>
      </c>
      <c r="J2254" s="730" t="s">
        <v>330</v>
      </c>
      <c r="K2254" s="21">
        <v>33137</v>
      </c>
      <c r="L2254" s="939" t="s">
        <v>3982</v>
      </c>
      <c r="M2254" s="21">
        <v>45022</v>
      </c>
      <c r="N2254" s="940" t="s">
        <v>3983</v>
      </c>
      <c r="O2254" s="938">
        <v>41296</v>
      </c>
      <c r="P2254" s="1065">
        <v>200</v>
      </c>
      <c r="Q2254" s="1062" t="s">
        <v>3771</v>
      </c>
      <c r="R2254" s="1063"/>
      <c r="S2254" s="1058" t="s">
        <v>1827</v>
      </c>
      <c r="T2254" s="627"/>
      <c r="U2254" s="545" t="s">
        <v>3984</v>
      </c>
      <c r="V2254" s="627"/>
    </row>
    <row r="2255" spans="1:23" ht="18.75" hidden="1" customHeight="1" x14ac:dyDescent="0.25">
      <c r="A2255" s="3">
        <v>568</v>
      </c>
      <c r="B2255" s="3"/>
      <c r="C2255" s="3" t="s">
        <v>3626</v>
      </c>
      <c r="D2255" s="3" t="s">
        <v>412</v>
      </c>
      <c r="E2255" s="1159" t="s">
        <v>131</v>
      </c>
      <c r="F2255" s="714">
        <v>44582</v>
      </c>
      <c r="G2255" s="715">
        <v>0.54166666666666663</v>
      </c>
      <c r="H2255" s="714">
        <v>44592</v>
      </c>
      <c r="I2255" s="715">
        <v>0.54166666666666663</v>
      </c>
      <c r="J2255" s="730"/>
      <c r="K2255" s="729"/>
      <c r="L2255" s="3"/>
      <c r="M2255" s="21"/>
      <c r="N2255" s="940"/>
      <c r="O2255" s="938"/>
      <c r="P2255" s="1013"/>
      <c r="Q2255" s="1058"/>
      <c r="R2255" s="1063"/>
      <c r="S2255" s="1058"/>
      <c r="T2255" s="627"/>
      <c r="V2255" s="627"/>
    </row>
    <row r="2256" spans="1:23" ht="18.75" customHeight="1" x14ac:dyDescent="0.25">
      <c r="A2256" s="1245">
        <v>5478</v>
      </c>
      <c r="B2256" s="3">
        <v>55197422</v>
      </c>
      <c r="C2256" s="3" t="s">
        <v>7390</v>
      </c>
      <c r="D2256" s="3" t="s">
        <v>4688</v>
      </c>
      <c r="E2256" s="1159" t="s">
        <v>4366</v>
      </c>
      <c r="F2256" s="714">
        <v>45575</v>
      </c>
      <c r="G2256" s="715">
        <v>0.54166666666666663</v>
      </c>
      <c r="H2256" s="714">
        <v>45611</v>
      </c>
      <c r="I2256" s="715">
        <v>0.54166666666666663</v>
      </c>
      <c r="J2256" s="755" t="s">
        <v>7771</v>
      </c>
      <c r="K2256" s="21">
        <v>27777</v>
      </c>
      <c r="L2256" s="721" t="s">
        <v>4831</v>
      </c>
      <c r="M2256" s="21">
        <v>45303</v>
      </c>
      <c r="N2256" s="925" t="s">
        <v>5349</v>
      </c>
      <c r="O2256" s="208">
        <v>45204</v>
      </c>
      <c r="P2256" s="889" t="s">
        <v>7960</v>
      </c>
      <c r="Q2256" s="907"/>
      <c r="R2256" s="1011"/>
      <c r="S2256" s="884"/>
      <c r="T2256" s="527">
        <v>37168</v>
      </c>
      <c r="U2256" s="539" t="s">
        <v>224</v>
      </c>
      <c r="V2256" s="527"/>
      <c r="W2256" s="128"/>
    </row>
    <row r="2257" spans="1:23" ht="18.75" customHeight="1" x14ac:dyDescent="0.25">
      <c r="A2257" s="20">
        <v>3885</v>
      </c>
      <c r="B2257" s="3">
        <v>53494094</v>
      </c>
      <c r="C2257" s="3" t="s">
        <v>7390</v>
      </c>
      <c r="D2257" s="3" t="s">
        <v>35</v>
      </c>
      <c r="E2257" s="1159" t="s">
        <v>570</v>
      </c>
      <c r="F2257" s="714">
        <v>45325</v>
      </c>
      <c r="G2257" s="715">
        <v>0.51388888888888895</v>
      </c>
      <c r="H2257" s="714">
        <v>45335</v>
      </c>
      <c r="I2257" s="715">
        <v>0.51388888888888895</v>
      </c>
      <c r="J2257" s="755" t="s">
        <v>200</v>
      </c>
      <c r="K2257" s="21">
        <v>27777</v>
      </c>
      <c r="L2257" s="721" t="s">
        <v>4831</v>
      </c>
      <c r="M2257" s="21">
        <v>45303</v>
      </c>
      <c r="N2257" s="925" t="s">
        <v>5349</v>
      </c>
      <c r="O2257" s="208">
        <v>45204</v>
      </c>
      <c r="P2257" s="889" t="s">
        <v>4930</v>
      </c>
      <c r="Q2257" s="907"/>
      <c r="R2257" s="1011"/>
      <c r="S2257" s="884"/>
      <c r="T2257" s="527">
        <v>124120</v>
      </c>
      <c r="U2257" s="539" t="s">
        <v>224</v>
      </c>
      <c r="V2257" s="527"/>
      <c r="W2257" s="128"/>
    </row>
    <row r="2258" spans="1:23" ht="18.75" customHeight="1" x14ac:dyDescent="0.3">
      <c r="A2258" s="186">
        <v>3979</v>
      </c>
      <c r="B2258" s="186"/>
      <c r="C2258" s="3" t="s">
        <v>7390</v>
      </c>
      <c r="D2258" s="186" t="s">
        <v>412</v>
      </c>
      <c r="E2258" s="1156" t="s">
        <v>184</v>
      </c>
      <c r="F2258" s="710">
        <v>45294</v>
      </c>
      <c r="G2258" s="711">
        <v>0.625</v>
      </c>
      <c r="H2258" s="710">
        <v>45301</v>
      </c>
      <c r="I2258" s="711">
        <v>0.55208333333333337</v>
      </c>
      <c r="J2258" s="728" t="s">
        <v>5061</v>
      </c>
      <c r="K2258" s="725">
        <v>27777</v>
      </c>
      <c r="L2258" s="734" t="s">
        <v>4831</v>
      </c>
      <c r="M2258" s="754"/>
      <c r="N2258" s="710" t="s">
        <v>4832</v>
      </c>
      <c r="O2258" s="941" t="s">
        <v>4833</v>
      </c>
      <c r="P2258" s="892" t="s">
        <v>5135</v>
      </c>
      <c r="Q2258" s="196"/>
      <c r="R2258" s="1008"/>
      <c r="S2258" s="884"/>
      <c r="T2258" s="527"/>
      <c r="U2258" s="551" t="s">
        <v>4834</v>
      </c>
      <c r="V2258" s="555" t="s">
        <v>5062</v>
      </c>
    </row>
    <row r="2259" spans="1:23" ht="31.5" customHeight="1" x14ac:dyDescent="0.3">
      <c r="A2259" s="4">
        <v>3828</v>
      </c>
      <c r="B2259" s="186"/>
      <c r="C2259" s="3" t="s">
        <v>7390</v>
      </c>
      <c r="D2259" s="186" t="s">
        <v>412</v>
      </c>
      <c r="E2259" s="1156" t="s">
        <v>60</v>
      </c>
      <c r="F2259" s="710">
        <v>45271</v>
      </c>
      <c r="G2259" s="711">
        <v>0.60416666666666663</v>
      </c>
      <c r="H2259" s="710">
        <v>45294</v>
      </c>
      <c r="I2259" s="711">
        <v>0.625</v>
      </c>
      <c r="J2259" s="728" t="s">
        <v>5060</v>
      </c>
      <c r="K2259" s="725">
        <v>27777</v>
      </c>
      <c r="L2259" s="734" t="s">
        <v>4831</v>
      </c>
      <c r="M2259" s="754"/>
      <c r="N2259" s="710" t="s">
        <v>4832</v>
      </c>
      <c r="O2259" s="941" t="s">
        <v>4833</v>
      </c>
      <c r="P2259" s="892" t="s">
        <v>4845</v>
      </c>
      <c r="Q2259" s="196"/>
      <c r="R2259" s="1008"/>
      <c r="S2259" s="884"/>
      <c r="T2259" s="527"/>
      <c r="U2259" s="551" t="s">
        <v>4834</v>
      </c>
      <c r="V2259" s="555" t="s">
        <v>402</v>
      </c>
    </row>
    <row r="2260" spans="1:23" ht="45" customHeight="1" x14ac:dyDescent="0.25">
      <c r="A2260" s="20">
        <v>3068</v>
      </c>
      <c r="B2260" s="3">
        <v>25916673</v>
      </c>
      <c r="C2260" s="3" t="s">
        <v>569</v>
      </c>
      <c r="D2260" s="3" t="s">
        <v>35</v>
      </c>
      <c r="E2260" s="1159" t="s">
        <v>570</v>
      </c>
      <c r="F2260" s="714">
        <v>45131</v>
      </c>
      <c r="G2260" s="715">
        <v>0.90625</v>
      </c>
      <c r="H2260" s="714">
        <v>45132</v>
      </c>
      <c r="I2260" s="715">
        <v>0.79166666666666663</v>
      </c>
      <c r="J2260" s="755" t="s">
        <v>571</v>
      </c>
      <c r="K2260" s="21">
        <v>25125</v>
      </c>
      <c r="L2260" s="3" t="s">
        <v>572</v>
      </c>
      <c r="M2260" s="714">
        <v>43193</v>
      </c>
      <c r="N2260" s="940" t="s">
        <v>573</v>
      </c>
      <c r="O2260" s="938">
        <v>44846</v>
      </c>
      <c r="P2260" s="1019">
        <v>2000</v>
      </c>
      <c r="Q2260" s="1058"/>
      <c r="R2260" s="1674"/>
      <c r="S2260" s="1706" t="s">
        <v>575</v>
      </c>
      <c r="T2260" s="1754"/>
      <c r="U2260" s="545" t="s">
        <v>353</v>
      </c>
      <c r="V2260" s="653" t="s">
        <v>574</v>
      </c>
    </row>
    <row r="2261" spans="1:23" ht="45" customHeight="1" x14ac:dyDescent="0.25">
      <c r="A2261" s="20">
        <v>2942</v>
      </c>
      <c r="B2261" s="3">
        <v>25916673</v>
      </c>
      <c r="C2261" s="3" t="s">
        <v>569</v>
      </c>
      <c r="D2261" s="3" t="s">
        <v>235</v>
      </c>
      <c r="E2261" s="1159" t="s">
        <v>205</v>
      </c>
      <c r="F2261" s="714">
        <v>45117</v>
      </c>
      <c r="G2261" s="715">
        <v>0.42708333333333331</v>
      </c>
      <c r="H2261" s="714">
        <v>45131</v>
      </c>
      <c r="I2261" s="715">
        <v>0.90625</v>
      </c>
      <c r="J2261" s="755" t="s">
        <v>571</v>
      </c>
      <c r="K2261" s="21">
        <v>25125</v>
      </c>
      <c r="L2261" s="3" t="s">
        <v>572</v>
      </c>
      <c r="M2261" s="714">
        <v>43193</v>
      </c>
      <c r="N2261" s="940" t="s">
        <v>573</v>
      </c>
      <c r="O2261" s="938">
        <v>44846</v>
      </c>
      <c r="P2261" s="1019">
        <v>2000</v>
      </c>
      <c r="Q2261" s="1058"/>
      <c r="R2261" s="1665"/>
      <c r="S2261" s="1706"/>
      <c r="T2261" s="1754" t="s">
        <v>593</v>
      </c>
      <c r="U2261" s="545" t="s">
        <v>353</v>
      </c>
      <c r="V2261" s="627" t="s">
        <v>574</v>
      </c>
    </row>
    <row r="2262" spans="1:23" ht="18.75" hidden="1" customHeight="1" x14ac:dyDescent="0.25">
      <c r="A2262" s="3">
        <v>578</v>
      </c>
      <c r="B2262" s="1"/>
      <c r="C2262" s="1" t="s">
        <v>3629</v>
      </c>
      <c r="D2262" s="1" t="s">
        <v>412</v>
      </c>
      <c r="E2262" s="1158" t="s">
        <v>342</v>
      </c>
      <c r="F2262" s="19">
        <v>44575</v>
      </c>
      <c r="G2262" s="769">
        <v>0.54166666666666663</v>
      </c>
      <c r="H2262" s="19">
        <v>44589</v>
      </c>
      <c r="I2262" s="769">
        <v>0.54166666666666663</v>
      </c>
      <c r="J2262" s="730"/>
      <c r="K2262" s="1"/>
      <c r="L2262" s="1"/>
      <c r="N2262" s="924"/>
      <c r="O2262" s="208"/>
      <c r="P2262" s="1119"/>
      <c r="V2262" s="555" t="s">
        <v>3597</v>
      </c>
    </row>
    <row r="2263" spans="1:23" ht="30" hidden="1" customHeight="1" x14ac:dyDescent="0.25">
      <c r="A2263" s="809">
        <v>136</v>
      </c>
      <c r="B2263" s="809"/>
      <c r="C2263" s="809" t="s">
        <v>3746</v>
      </c>
      <c r="D2263" s="809" t="s">
        <v>35</v>
      </c>
      <c r="E2263" s="1159" t="s">
        <v>119</v>
      </c>
      <c r="F2263" s="810">
        <v>44427</v>
      </c>
      <c r="G2263" s="811">
        <v>0.875</v>
      </c>
      <c r="H2263" s="810">
        <v>44431</v>
      </c>
      <c r="I2263" s="811">
        <v>0.875</v>
      </c>
      <c r="J2263" s="730">
        <v>4</v>
      </c>
      <c r="K2263" s="769"/>
      <c r="L2263" s="809"/>
      <c r="N2263" s="940"/>
      <c r="O2263" s="938"/>
      <c r="P2263" s="1119"/>
      <c r="Q2263" s="1120"/>
      <c r="R2263" s="1121"/>
      <c r="S2263" s="1120"/>
      <c r="T2263" s="670"/>
      <c r="V2263" s="670"/>
    </row>
    <row r="2264" spans="1:23" ht="18.75" customHeight="1" x14ac:dyDescent="0.25">
      <c r="A2264" s="4">
        <v>3479</v>
      </c>
      <c r="B2264" s="4">
        <v>25660064</v>
      </c>
      <c r="C2264" s="186" t="s">
        <v>395</v>
      </c>
      <c r="D2264" s="20" t="s">
        <v>94</v>
      </c>
      <c r="E2264" s="1156" t="s">
        <v>1053</v>
      </c>
      <c r="F2264" s="21">
        <v>45216</v>
      </c>
      <c r="G2264" s="729">
        <v>0.29166666666666669</v>
      </c>
      <c r="H2264" s="710">
        <v>45221</v>
      </c>
      <c r="I2264" s="711">
        <v>0.41666666666666669</v>
      </c>
      <c r="J2264" s="730" t="s">
        <v>336</v>
      </c>
      <c r="K2264" s="725">
        <v>37877</v>
      </c>
      <c r="L2264" s="929" t="s">
        <v>396</v>
      </c>
      <c r="M2264" s="19">
        <v>44624</v>
      </c>
      <c r="N2264" s="929" t="s">
        <v>397</v>
      </c>
      <c r="O2264" s="932">
        <v>45019</v>
      </c>
      <c r="P2264" s="888" t="s">
        <v>4463</v>
      </c>
      <c r="Q2264" s="1018" t="s">
        <v>4619</v>
      </c>
      <c r="R2264" s="1002"/>
      <c r="S2264" s="196"/>
      <c r="T2264" s="579"/>
      <c r="U2264" s="545" t="s">
        <v>398</v>
      </c>
      <c r="V2264" s="544"/>
    </row>
    <row r="2265" spans="1:23" ht="18.75" customHeight="1" x14ac:dyDescent="0.25">
      <c r="A2265" s="4">
        <v>2975</v>
      </c>
      <c r="B2265" s="4"/>
      <c r="C2265" s="186" t="s">
        <v>395</v>
      </c>
      <c r="D2265" s="20" t="s">
        <v>152</v>
      </c>
      <c r="E2265" s="1156" t="s">
        <v>389</v>
      </c>
      <c r="F2265" s="21">
        <v>45116</v>
      </c>
      <c r="G2265" s="729">
        <v>0.58333333333333337</v>
      </c>
      <c r="H2265" s="710">
        <v>45153</v>
      </c>
      <c r="I2265" s="711">
        <v>0.58333333333333337</v>
      </c>
      <c r="J2265" s="726" t="s">
        <v>390</v>
      </c>
      <c r="K2265" s="725">
        <v>37877</v>
      </c>
      <c r="L2265" s="929" t="s">
        <v>396</v>
      </c>
      <c r="M2265" s="19">
        <v>44624</v>
      </c>
      <c r="N2265" s="929" t="s">
        <v>397</v>
      </c>
      <c r="O2265" s="932">
        <v>45019</v>
      </c>
      <c r="P2265" s="885"/>
      <c r="Q2265" s="1003"/>
      <c r="R2265" s="1023"/>
      <c r="S2265" s="1022"/>
      <c r="T2265" s="624"/>
      <c r="U2265" s="545" t="s">
        <v>398</v>
      </c>
      <c r="V2265" s="544"/>
    </row>
    <row r="2266" spans="1:23" ht="18.75" customHeight="1" x14ac:dyDescent="0.25">
      <c r="A2266" s="4">
        <v>2898</v>
      </c>
      <c r="B2266" s="4"/>
      <c r="C2266" s="186" t="s">
        <v>395</v>
      </c>
      <c r="D2266" s="186" t="s">
        <v>235</v>
      </c>
      <c r="E2266" s="1156" t="s">
        <v>236</v>
      </c>
      <c r="F2266" s="725">
        <v>45112</v>
      </c>
      <c r="G2266" s="720">
        <v>0.375</v>
      </c>
      <c r="H2266" s="725">
        <v>45119</v>
      </c>
      <c r="I2266" s="720">
        <v>0.45833333333333331</v>
      </c>
      <c r="J2266" s="728" t="s">
        <v>85</v>
      </c>
      <c r="K2266" s="725">
        <v>37877</v>
      </c>
      <c r="L2266" s="929" t="s">
        <v>396</v>
      </c>
      <c r="M2266" s="19">
        <v>44624</v>
      </c>
      <c r="N2266" s="929" t="s">
        <v>397</v>
      </c>
      <c r="O2266" s="932">
        <v>45019</v>
      </c>
      <c r="P2266" s="888">
        <f>140*7</f>
        <v>980</v>
      </c>
      <c r="Q2266" s="884"/>
      <c r="T2266" s="599"/>
      <c r="U2266" s="545" t="s">
        <v>398</v>
      </c>
      <c r="V2266" s="544"/>
    </row>
    <row r="2267" spans="1:23" ht="18.75" hidden="1" customHeight="1" x14ac:dyDescent="0.25">
      <c r="A2267" s="186">
        <v>1265</v>
      </c>
      <c r="B2267" s="186"/>
      <c r="C2267" s="186" t="s">
        <v>2835</v>
      </c>
      <c r="D2267" s="186" t="s">
        <v>412</v>
      </c>
      <c r="E2267" s="1156" t="s">
        <v>358</v>
      </c>
      <c r="F2267" s="710">
        <v>44805</v>
      </c>
      <c r="G2267" s="711">
        <v>0.45833333333333331</v>
      </c>
      <c r="H2267" s="710">
        <v>44818</v>
      </c>
      <c r="I2267" s="711">
        <v>0.5</v>
      </c>
      <c r="J2267" s="728" t="s">
        <v>2441</v>
      </c>
      <c r="K2267" s="720"/>
      <c r="L2267" s="20">
        <v>4005848</v>
      </c>
      <c r="M2267" s="21">
        <v>42835</v>
      </c>
      <c r="N2267" s="924">
        <v>811059564118</v>
      </c>
      <c r="O2267" s="208">
        <v>30039</v>
      </c>
      <c r="P2267" s="898"/>
      <c r="Q2267" s="1003"/>
      <c r="R2267" s="1004"/>
      <c r="S2267" s="1003"/>
      <c r="T2267" s="565"/>
      <c r="V2267" s="544"/>
    </row>
    <row r="2268" spans="1:23" ht="18.75" customHeight="1" x14ac:dyDescent="0.25">
      <c r="A2268" s="820">
        <v>2272</v>
      </c>
      <c r="B2268" s="809">
        <v>53499502</v>
      </c>
      <c r="C2268" s="809" t="s">
        <v>3513</v>
      </c>
      <c r="D2268" s="809" t="s">
        <v>22</v>
      </c>
      <c r="E2268" s="1159" t="s">
        <v>2279</v>
      </c>
      <c r="F2268" s="810">
        <v>44681</v>
      </c>
      <c r="G2268" s="811">
        <v>0.52083333333333337</v>
      </c>
      <c r="H2268" s="810">
        <v>44686</v>
      </c>
      <c r="I2268" s="811">
        <v>0.52083333333333337</v>
      </c>
      <c r="J2268" s="730"/>
      <c r="K2268" s="769"/>
      <c r="L2268" s="809">
        <v>6883017</v>
      </c>
      <c r="M2268" s="810">
        <v>39861</v>
      </c>
      <c r="N2268" s="960" t="s">
        <v>3514</v>
      </c>
      <c r="O2268" s="961">
        <v>41960</v>
      </c>
      <c r="P2268" s="1019">
        <v>400</v>
      </c>
      <c r="Q2268" s="914"/>
      <c r="R2268" s="1123"/>
      <c r="S2268" s="914"/>
      <c r="T2268" s="7"/>
      <c r="V2268" s="670"/>
    </row>
    <row r="2269" spans="1:23" ht="19.5" customHeight="1" x14ac:dyDescent="0.25">
      <c r="A2269" s="18">
        <v>888</v>
      </c>
      <c r="B2269" s="4">
        <v>20268593</v>
      </c>
      <c r="C2269" s="4" t="s">
        <v>3496</v>
      </c>
      <c r="D2269" s="4" t="s">
        <v>35</v>
      </c>
      <c r="E2269" s="1156" t="s">
        <v>313</v>
      </c>
      <c r="F2269" s="725">
        <v>44687</v>
      </c>
      <c r="G2269" s="744">
        <v>0.3125</v>
      </c>
      <c r="H2269" s="710">
        <v>44694</v>
      </c>
      <c r="I2269" s="744">
        <v>0.3125</v>
      </c>
      <c r="J2269" s="728" t="s">
        <v>1980</v>
      </c>
      <c r="K2269" s="744"/>
      <c r="L2269" s="4">
        <v>7013458</v>
      </c>
      <c r="M2269" s="725"/>
      <c r="N2269" s="934" t="s">
        <v>3491</v>
      </c>
      <c r="O2269" s="920">
        <v>41667</v>
      </c>
      <c r="P2269" s="892">
        <f>80*7</f>
        <v>560</v>
      </c>
      <c r="Q2269" s="1120"/>
      <c r="R2269" s="1121"/>
      <c r="S2269" s="1120"/>
      <c r="T2269" s="670"/>
      <c r="V2269" s="670" t="s">
        <v>3492</v>
      </c>
    </row>
    <row r="2270" spans="1:23" ht="18.75" customHeight="1" x14ac:dyDescent="0.25">
      <c r="A2270" s="186">
        <v>3222</v>
      </c>
      <c r="B2270" s="186">
        <v>28248569</v>
      </c>
      <c r="C2270" s="186" t="s">
        <v>2516</v>
      </c>
      <c r="D2270" s="186" t="s">
        <v>137</v>
      </c>
      <c r="E2270" s="1156" t="s">
        <v>138</v>
      </c>
      <c r="F2270" s="718">
        <v>45181</v>
      </c>
      <c r="G2270" s="719">
        <v>0.73958333333333337</v>
      </c>
      <c r="H2270" s="710">
        <v>45189</v>
      </c>
      <c r="I2270" s="711">
        <v>0.39583333333333331</v>
      </c>
      <c r="J2270" s="728" t="s">
        <v>85</v>
      </c>
      <c r="K2270" s="710">
        <v>30254</v>
      </c>
      <c r="L2270" s="936" t="s">
        <v>2517</v>
      </c>
      <c r="M2270" s="21">
        <v>43138</v>
      </c>
      <c r="N2270" s="926" t="s">
        <v>2518</v>
      </c>
      <c r="O2270" s="927">
        <v>44299</v>
      </c>
      <c r="P2270" s="892" t="s">
        <v>4154</v>
      </c>
      <c r="Q2270" s="196"/>
      <c r="R2270" s="1002"/>
      <c r="S2270" s="196"/>
      <c r="T2270" s="533"/>
      <c r="V2270" s="544" t="s">
        <v>4137</v>
      </c>
    </row>
    <row r="2271" spans="1:23" ht="18.75" customHeight="1" x14ac:dyDescent="0.25">
      <c r="A2271" s="186">
        <v>1598</v>
      </c>
      <c r="B2271" s="186">
        <v>28248569</v>
      </c>
      <c r="C2271" s="186" t="s">
        <v>2516</v>
      </c>
      <c r="D2271" s="186" t="s">
        <v>35</v>
      </c>
      <c r="E2271" s="1156" t="s">
        <v>178</v>
      </c>
      <c r="F2271" s="718">
        <v>44879</v>
      </c>
      <c r="G2271" s="719">
        <v>0.54166666666666663</v>
      </c>
      <c r="H2271" s="710">
        <v>44899</v>
      </c>
      <c r="I2271" s="711">
        <v>0.625</v>
      </c>
      <c r="J2271" s="728" t="s">
        <v>2342</v>
      </c>
      <c r="K2271" s="710">
        <v>30254</v>
      </c>
      <c r="L2271" s="936" t="s">
        <v>2517</v>
      </c>
      <c r="M2271" s="21">
        <v>43138</v>
      </c>
      <c r="N2271" s="926" t="s">
        <v>2518</v>
      </c>
      <c r="O2271" s="927">
        <v>44299</v>
      </c>
      <c r="P2271" s="892" t="s">
        <v>2520</v>
      </c>
      <c r="Q2271" s="196"/>
      <c r="R2271" s="1002"/>
      <c r="S2271" s="196"/>
      <c r="T2271" s="533"/>
      <c r="V2271" s="544" t="s">
        <v>2519</v>
      </c>
      <c r="W2271" s="599"/>
    </row>
    <row r="2272" spans="1:23" ht="18.75" hidden="1" customHeight="1" x14ac:dyDescent="0.25">
      <c r="A2272" s="707">
        <v>4048</v>
      </c>
      <c r="B2272" s="707"/>
      <c r="C2272" s="735" t="s">
        <v>1400</v>
      </c>
      <c r="D2272" s="735" t="s">
        <v>35</v>
      </c>
      <c r="E2272" s="1156" t="s">
        <v>69</v>
      </c>
      <c r="F2272" s="741">
        <v>45313</v>
      </c>
      <c r="G2272" s="740">
        <v>0.33333333333333331</v>
      </c>
      <c r="H2272" s="741">
        <v>45321</v>
      </c>
      <c r="I2272" s="740">
        <v>0.45833333333333331</v>
      </c>
      <c r="J2272" s="732" t="s">
        <v>940</v>
      </c>
      <c r="K2272" s="741">
        <v>28887</v>
      </c>
      <c r="L2272" s="929" t="s">
        <v>1402</v>
      </c>
      <c r="M2272" s="741">
        <v>41302</v>
      </c>
      <c r="N2272" s="933">
        <v>40386300506</v>
      </c>
      <c r="O2272" s="930">
        <v>40673</v>
      </c>
      <c r="P2272" s="902" t="s">
        <v>5001</v>
      </c>
      <c r="Q2272" s="881"/>
      <c r="R2272" s="1037"/>
      <c r="S2272" s="881"/>
      <c r="T2272" s="541"/>
      <c r="U2272" s="593" t="s">
        <v>378</v>
      </c>
      <c r="V2272" s="592"/>
      <c r="W2272" s="594"/>
    </row>
    <row r="2273" spans="1:23" ht="18.75" hidden="1" customHeight="1" x14ac:dyDescent="0.25">
      <c r="A2273" s="735">
        <v>2359</v>
      </c>
      <c r="B2273" s="735"/>
      <c r="C2273" s="735" t="s">
        <v>1400</v>
      </c>
      <c r="D2273" s="735" t="s">
        <v>35</v>
      </c>
      <c r="E2273" s="1156" t="s">
        <v>69</v>
      </c>
      <c r="F2273" s="741">
        <v>45040</v>
      </c>
      <c r="G2273" s="740">
        <v>0.375</v>
      </c>
      <c r="H2273" s="741">
        <v>45052</v>
      </c>
      <c r="I2273" s="740">
        <v>0.41666666666666669</v>
      </c>
      <c r="J2273" s="732" t="s">
        <v>1401</v>
      </c>
      <c r="K2273" s="741">
        <v>28887</v>
      </c>
      <c r="L2273" s="929" t="s">
        <v>1402</v>
      </c>
      <c r="M2273" s="741">
        <v>41302</v>
      </c>
      <c r="N2273" s="933">
        <v>40386300506</v>
      </c>
      <c r="O2273" s="930">
        <v>40673</v>
      </c>
      <c r="P2273" s="902">
        <v>960</v>
      </c>
      <c r="Q2273" s="890"/>
      <c r="R2273" s="1006"/>
      <c r="S2273" s="890"/>
      <c r="T2273" s="584" t="s">
        <v>1403</v>
      </c>
      <c r="U2273" s="593" t="s">
        <v>378</v>
      </c>
      <c r="V2273" s="592"/>
      <c r="W2273" s="594"/>
    </row>
    <row r="2274" spans="1:23" ht="31.5" customHeight="1" x14ac:dyDescent="0.25">
      <c r="A2274" s="186">
        <v>4770</v>
      </c>
      <c r="B2274" s="186">
        <v>26821001</v>
      </c>
      <c r="C2274" s="186" t="s">
        <v>6268</v>
      </c>
      <c r="D2274" s="186" t="s">
        <v>657</v>
      </c>
      <c r="E2274" s="1156" t="s">
        <v>521</v>
      </c>
      <c r="F2274" s="710">
        <v>45415</v>
      </c>
      <c r="G2274" s="711">
        <v>0.75</v>
      </c>
      <c r="H2274" s="710">
        <v>45422</v>
      </c>
      <c r="I2274" s="711">
        <v>0.75</v>
      </c>
      <c r="J2274" s="728" t="s">
        <v>85</v>
      </c>
      <c r="K2274" s="710">
        <v>32619</v>
      </c>
      <c r="L2274" s="929" t="s">
        <v>1164</v>
      </c>
      <c r="M2274" s="21">
        <v>43214</v>
      </c>
      <c r="N2274" s="926" t="s">
        <v>1165</v>
      </c>
      <c r="O2274" s="927">
        <v>40487</v>
      </c>
      <c r="P2274" s="892" t="s">
        <v>4870</v>
      </c>
      <c r="Q2274" s="884"/>
      <c r="R2274" s="1011"/>
      <c r="S2274" s="884"/>
      <c r="T2274" s="527"/>
      <c r="U2274" s="545" t="s">
        <v>6269</v>
      </c>
      <c r="V2274" s="550"/>
      <c r="W2274" s="618"/>
    </row>
    <row r="2275" spans="1:23" ht="18.75" customHeight="1" x14ac:dyDescent="0.25">
      <c r="A2275" s="735">
        <v>2838</v>
      </c>
      <c r="B2275" s="735">
        <v>98960911</v>
      </c>
      <c r="C2275" s="4" t="s">
        <v>810</v>
      </c>
      <c r="D2275" s="735" t="s">
        <v>59</v>
      </c>
      <c r="E2275" s="1156" t="s">
        <v>219</v>
      </c>
      <c r="F2275" s="741">
        <v>45101</v>
      </c>
      <c r="G2275" s="740">
        <v>0.47916666666666669</v>
      </c>
      <c r="H2275" s="741">
        <v>45111</v>
      </c>
      <c r="I2275" s="740">
        <v>0.45833333333333331</v>
      </c>
      <c r="J2275" s="732" t="s">
        <v>634</v>
      </c>
      <c r="K2275" s="741">
        <v>30561</v>
      </c>
      <c r="L2275" s="929" t="s">
        <v>811</v>
      </c>
      <c r="M2275" s="741">
        <v>42704</v>
      </c>
      <c r="N2275" s="933" t="s">
        <v>812</v>
      </c>
      <c r="O2275" s="930">
        <v>42927</v>
      </c>
      <c r="P2275" s="902" t="s">
        <v>815</v>
      </c>
      <c r="Q2275" s="1067" t="s">
        <v>814</v>
      </c>
      <c r="R2275" s="1057"/>
      <c r="S2275" s="890"/>
      <c r="T2275" s="592">
        <v>74371</v>
      </c>
      <c r="U2275" s="545" t="s">
        <v>816</v>
      </c>
      <c r="V2275" s="592" t="s">
        <v>813</v>
      </c>
      <c r="W2275" s="1237"/>
    </row>
    <row r="2276" spans="1:23" ht="18.75" customHeight="1" x14ac:dyDescent="0.25">
      <c r="A2276" s="735">
        <v>2383</v>
      </c>
      <c r="B2276" s="735">
        <v>98960911</v>
      </c>
      <c r="C2276" s="4" t="s">
        <v>810</v>
      </c>
      <c r="D2276" s="735" t="s">
        <v>35</v>
      </c>
      <c r="E2276" s="1156" t="s">
        <v>570</v>
      </c>
      <c r="F2276" s="741">
        <v>45045</v>
      </c>
      <c r="G2276" s="740">
        <v>0.41666666666666669</v>
      </c>
      <c r="H2276" s="741">
        <v>45047</v>
      </c>
      <c r="I2276" s="740">
        <v>0.91666666666666663</v>
      </c>
      <c r="J2276" s="732" t="s">
        <v>1467</v>
      </c>
      <c r="K2276" s="741">
        <v>30561</v>
      </c>
      <c r="L2276" s="929" t="s">
        <v>811</v>
      </c>
      <c r="M2276" s="741">
        <v>42704</v>
      </c>
      <c r="N2276" s="933" t="s">
        <v>812</v>
      </c>
      <c r="O2276" s="930">
        <v>42927</v>
      </c>
      <c r="P2276" s="902">
        <v>240</v>
      </c>
      <c r="Q2276" s="890"/>
      <c r="R2276" s="1057"/>
      <c r="S2276" s="890">
        <v>83216</v>
      </c>
      <c r="T2276" s="592" t="s">
        <v>1469</v>
      </c>
      <c r="U2276" s="545" t="s">
        <v>816</v>
      </c>
      <c r="V2276" s="637" t="s">
        <v>1468</v>
      </c>
      <c r="W2276" s="1237"/>
    </row>
    <row r="2277" spans="1:23" ht="18.75" customHeight="1" x14ac:dyDescent="0.25">
      <c r="A2277" s="4">
        <v>2101</v>
      </c>
      <c r="B2277" s="4"/>
      <c r="C2277" s="4" t="s">
        <v>810</v>
      </c>
      <c r="D2277" s="4" t="s">
        <v>193</v>
      </c>
      <c r="E2277" s="1156" t="s">
        <v>161</v>
      </c>
      <c r="F2277" s="725">
        <v>44987</v>
      </c>
      <c r="G2277" s="720">
        <v>0.39027777777777778</v>
      </c>
      <c r="H2277" s="725">
        <v>44990</v>
      </c>
      <c r="I2277" s="720">
        <v>0.3972222222222222</v>
      </c>
      <c r="J2277" s="728" t="s">
        <v>1849</v>
      </c>
      <c r="K2277" s="725">
        <v>30561</v>
      </c>
      <c r="L2277" s="929" t="s">
        <v>811</v>
      </c>
      <c r="M2277" s="19">
        <v>42704</v>
      </c>
      <c r="N2277" s="931" t="s">
        <v>812</v>
      </c>
      <c r="O2277" s="932">
        <v>42927</v>
      </c>
      <c r="P2277" s="892">
        <v>220</v>
      </c>
      <c r="R2277" s="1017"/>
      <c r="S2277" s="194">
        <v>53993</v>
      </c>
      <c r="U2277" s="545" t="s">
        <v>816</v>
      </c>
      <c r="V2277" s="588" t="s">
        <v>1907</v>
      </c>
      <c r="W2277" s="530"/>
    </row>
    <row r="2278" spans="1:23" ht="18.75" hidden="1" customHeight="1" x14ac:dyDescent="0.25">
      <c r="A2278" s="18">
        <v>1948</v>
      </c>
      <c r="B2278" s="4">
        <v>97551985</v>
      </c>
      <c r="C2278" s="4" t="s">
        <v>3545</v>
      </c>
      <c r="D2278" s="4" t="s">
        <v>22</v>
      </c>
      <c r="E2278" s="1156" t="s">
        <v>2279</v>
      </c>
      <c r="F2278" s="725">
        <v>44658</v>
      </c>
      <c r="G2278" s="744">
        <v>0.66875000000000007</v>
      </c>
      <c r="H2278" s="725">
        <v>44660</v>
      </c>
      <c r="I2278" s="744">
        <v>0.66666666666666663</v>
      </c>
      <c r="J2278" s="730"/>
      <c r="K2278" s="744"/>
      <c r="L2278" s="4"/>
      <c r="N2278" s="934"/>
      <c r="O2278" s="920"/>
      <c r="Q2278" s="908"/>
      <c r="R2278" s="1073"/>
      <c r="S2278" s="908"/>
      <c r="T2278" s="550"/>
      <c r="V2278" s="550"/>
      <c r="W2278" s="618"/>
    </row>
    <row r="2279" spans="1:23" ht="18.75" customHeight="1" x14ac:dyDescent="0.25">
      <c r="A2279" s="4">
        <v>1053</v>
      </c>
      <c r="B2279" s="799">
        <v>95720300</v>
      </c>
      <c r="C2279" s="799" t="s">
        <v>3335</v>
      </c>
      <c r="D2279" s="799" t="s">
        <v>3155</v>
      </c>
      <c r="E2279" s="1156" t="s">
        <v>313</v>
      </c>
      <c r="F2279" s="807">
        <v>44718</v>
      </c>
      <c r="G2279" s="806">
        <v>0.41666666666666669</v>
      </c>
      <c r="H2279" s="807">
        <v>44732</v>
      </c>
      <c r="I2279" s="808" t="s">
        <v>3336</v>
      </c>
      <c r="J2279" s="737" t="s">
        <v>2441</v>
      </c>
      <c r="K2279" s="720"/>
      <c r="L2279" s="799">
        <v>6790127</v>
      </c>
      <c r="M2279" s="807">
        <v>42663</v>
      </c>
      <c r="N2279" s="959" t="s">
        <v>1642</v>
      </c>
      <c r="O2279" s="958">
        <v>35690</v>
      </c>
      <c r="P2279" s="892">
        <v>980</v>
      </c>
      <c r="Q2279" s="906"/>
      <c r="R2279" s="1032">
        <v>980</v>
      </c>
      <c r="S2279" s="908"/>
      <c r="T2279" s="550" t="s">
        <v>3337</v>
      </c>
      <c r="V2279" s="668"/>
      <c r="W2279" s="530"/>
    </row>
    <row r="2280" spans="1:23" ht="30.75" customHeight="1" x14ac:dyDescent="0.25">
      <c r="A2280" s="4">
        <v>1013</v>
      </c>
      <c r="B2280" s="799">
        <v>95720300</v>
      </c>
      <c r="C2280" s="799" t="s">
        <v>3335</v>
      </c>
      <c r="D2280" s="799" t="s">
        <v>3155</v>
      </c>
      <c r="E2280" s="1165" t="s">
        <v>313</v>
      </c>
      <c r="F2280" s="807">
        <v>44706</v>
      </c>
      <c r="G2280" s="806">
        <v>0.41666666666666669</v>
      </c>
      <c r="H2280" s="807">
        <v>44718</v>
      </c>
      <c r="I2280" s="808" t="s">
        <v>3336</v>
      </c>
      <c r="J2280" s="737" t="s">
        <v>2283</v>
      </c>
      <c r="K2280" s="720"/>
      <c r="L2280" s="799">
        <v>6790127</v>
      </c>
      <c r="M2280" s="807">
        <v>42663</v>
      </c>
      <c r="N2280" s="959" t="s">
        <v>1642</v>
      </c>
      <c r="O2280" s="958">
        <v>35690</v>
      </c>
      <c r="P2280" s="892">
        <v>840</v>
      </c>
      <c r="Q2280" s="915"/>
      <c r="R2280" s="1118"/>
      <c r="S2280" s="915"/>
      <c r="T2280" s="668"/>
      <c r="V2280" s="668"/>
      <c r="W2280" s="618"/>
    </row>
    <row r="2281" spans="1:23" ht="24" customHeight="1" x14ac:dyDescent="0.25">
      <c r="A2281" s="4">
        <v>895</v>
      </c>
      <c r="B2281" s="799">
        <v>95720300</v>
      </c>
      <c r="C2281" s="799" t="s">
        <v>3335</v>
      </c>
      <c r="D2281" s="799" t="s">
        <v>3155</v>
      </c>
      <c r="E2281" s="1165" t="s">
        <v>313</v>
      </c>
      <c r="F2281" s="807">
        <v>44694</v>
      </c>
      <c r="G2281" s="808" t="s">
        <v>3448</v>
      </c>
      <c r="H2281" s="807">
        <v>44706</v>
      </c>
      <c r="I2281" s="808" t="s">
        <v>3336</v>
      </c>
      <c r="J2281" s="737" t="s">
        <v>2283</v>
      </c>
      <c r="K2281" s="720"/>
      <c r="L2281" s="799">
        <v>6790127</v>
      </c>
      <c r="M2281" s="807">
        <v>42663</v>
      </c>
      <c r="N2281" s="959" t="s">
        <v>1642</v>
      </c>
      <c r="O2281" s="958">
        <v>35690</v>
      </c>
      <c r="P2281" s="891"/>
      <c r="Q2281" s="915"/>
      <c r="R2281" s="1118"/>
      <c r="S2281" s="915"/>
      <c r="T2281" s="668"/>
      <c r="V2281" s="668"/>
      <c r="W2281" s="618"/>
    </row>
    <row r="2282" spans="1:23" ht="18.75" customHeight="1" x14ac:dyDescent="0.25">
      <c r="A2282" s="186">
        <v>1308</v>
      </c>
      <c r="B2282" s="186">
        <v>53150033</v>
      </c>
      <c r="C2282" s="18" t="s">
        <v>2768</v>
      </c>
      <c r="D2282" s="18" t="s">
        <v>152</v>
      </c>
      <c r="E2282" s="1156" t="s">
        <v>153</v>
      </c>
      <c r="F2282" s="710">
        <v>44825</v>
      </c>
      <c r="G2282" s="719">
        <v>0.47916666666666669</v>
      </c>
      <c r="H2282" s="718">
        <v>44831</v>
      </c>
      <c r="I2282" s="719">
        <v>0.625</v>
      </c>
      <c r="J2282" s="728" t="s">
        <v>2172</v>
      </c>
      <c r="K2282" s="710">
        <v>22850</v>
      </c>
      <c r="L2282" s="18">
        <v>4138181</v>
      </c>
      <c r="M2282" s="718">
        <v>40515</v>
      </c>
      <c r="N2282" s="928" t="s">
        <v>2769</v>
      </c>
      <c r="O2282" s="927">
        <v>40462</v>
      </c>
      <c r="P2282" s="892">
        <f>(90*6)</f>
        <v>540</v>
      </c>
      <c r="Q2282" s="884"/>
      <c r="R2282" s="1008"/>
      <c r="S2282" s="884"/>
      <c r="T2282" s="527" t="s">
        <v>2770</v>
      </c>
      <c r="U2282" s="545" t="s">
        <v>2771</v>
      </c>
      <c r="V2282" s="527"/>
      <c r="W2282" s="618"/>
    </row>
    <row r="2283" spans="1:23" ht="18.75" hidden="1" customHeight="1" x14ac:dyDescent="0.25">
      <c r="A2283" s="1">
        <v>141</v>
      </c>
      <c r="B2283" s="1"/>
      <c r="C2283" s="1" t="s">
        <v>3742</v>
      </c>
      <c r="D2283" s="1" t="s">
        <v>412</v>
      </c>
      <c r="E2283" s="1158" t="s">
        <v>131</v>
      </c>
      <c r="F2283" s="19">
        <v>44433</v>
      </c>
      <c r="G2283" s="796">
        <v>0.73611111111111116</v>
      </c>
      <c r="H2283" s="19">
        <v>44440</v>
      </c>
      <c r="I2283" s="796">
        <v>0.73611111111111116</v>
      </c>
      <c r="J2283" s="730">
        <v>7</v>
      </c>
      <c r="K2283" s="796"/>
      <c r="L2283" s="1"/>
      <c r="N2283" s="924"/>
      <c r="O2283" s="208"/>
      <c r="P2283" s="1119"/>
      <c r="Q2283" s="1039"/>
      <c r="R2283" s="1044"/>
      <c r="S2283" s="1039"/>
      <c r="T2283" s="555"/>
      <c r="W2283" s="618"/>
    </row>
    <row r="2284" spans="1:23" ht="18.75" customHeight="1" x14ac:dyDescent="0.25">
      <c r="A2284" s="4">
        <v>3086</v>
      </c>
      <c r="B2284" s="20">
        <v>99854166</v>
      </c>
      <c r="C2284" s="186" t="s">
        <v>247</v>
      </c>
      <c r="D2284" s="186" t="s">
        <v>59</v>
      </c>
      <c r="E2284" s="1156" t="s">
        <v>243</v>
      </c>
      <c r="F2284" s="710">
        <v>45150</v>
      </c>
      <c r="G2284" s="720">
        <v>0.67083333333333339</v>
      </c>
      <c r="H2284" s="725">
        <v>45163</v>
      </c>
      <c r="I2284" s="720">
        <v>0.58333333333333337</v>
      </c>
      <c r="J2284" s="728" t="s">
        <v>179</v>
      </c>
      <c r="K2284" s="725">
        <v>38160</v>
      </c>
      <c r="L2284" s="929" t="s">
        <v>248</v>
      </c>
      <c r="M2284" s="19">
        <v>45063</v>
      </c>
      <c r="N2284" s="929" t="s">
        <v>249</v>
      </c>
      <c r="O2284" s="932">
        <v>44848</v>
      </c>
      <c r="P2284" s="892" t="s">
        <v>252</v>
      </c>
      <c r="Q2284" s="196"/>
      <c r="R2284" s="1002"/>
      <c r="S2284" s="196" t="s">
        <v>251</v>
      </c>
      <c r="T2284" s="609"/>
      <c r="U2284" s="545" t="s">
        <v>246</v>
      </c>
      <c r="V2284" s="588" t="s">
        <v>250</v>
      </c>
      <c r="W2284" s="618"/>
    </row>
    <row r="2285" spans="1:23" ht="18.75" customHeight="1" x14ac:dyDescent="0.25">
      <c r="A2285" s="186">
        <v>2292</v>
      </c>
      <c r="B2285" s="18"/>
      <c r="C2285" s="18" t="s">
        <v>3188</v>
      </c>
      <c r="D2285" s="18" t="s">
        <v>193</v>
      </c>
      <c r="E2285" s="1156" t="s">
        <v>2279</v>
      </c>
      <c r="F2285" s="718">
        <v>44755</v>
      </c>
      <c r="G2285" s="719">
        <v>0.625</v>
      </c>
      <c r="H2285" s="718">
        <v>44755</v>
      </c>
      <c r="I2285" s="719">
        <v>0.91666666666666663</v>
      </c>
      <c r="J2285" s="737" t="s">
        <v>2084</v>
      </c>
      <c r="K2285" s="720"/>
      <c r="L2285" s="18">
        <v>6904808</v>
      </c>
      <c r="M2285" s="718">
        <v>42570</v>
      </c>
      <c r="N2285" s="928" t="s">
        <v>2464</v>
      </c>
      <c r="O2285" s="927">
        <v>43482</v>
      </c>
      <c r="P2285" s="892">
        <v>120</v>
      </c>
      <c r="Q2285" s="884"/>
      <c r="R2285" s="1008">
        <v>120</v>
      </c>
      <c r="S2285" s="884"/>
      <c r="T2285" s="527" t="s">
        <v>3171</v>
      </c>
      <c r="V2285" s="554"/>
      <c r="W2285" s="618"/>
    </row>
    <row r="2286" spans="1:23" ht="18.75" customHeight="1" x14ac:dyDescent="0.25">
      <c r="A2286" s="186">
        <v>1141</v>
      </c>
      <c r="B2286" s="18"/>
      <c r="C2286" s="18" t="s">
        <v>3188</v>
      </c>
      <c r="D2286" s="186" t="s">
        <v>29</v>
      </c>
      <c r="E2286" s="1156" t="s">
        <v>30</v>
      </c>
      <c r="F2286" s="718">
        <v>44741</v>
      </c>
      <c r="G2286" s="719">
        <v>0.75</v>
      </c>
      <c r="H2286" s="718">
        <v>44755</v>
      </c>
      <c r="I2286" s="719">
        <v>0.625</v>
      </c>
      <c r="J2286" s="737" t="s">
        <v>2441</v>
      </c>
      <c r="K2286" s="720"/>
      <c r="L2286" s="18">
        <v>6904808</v>
      </c>
      <c r="M2286" s="21">
        <v>42570</v>
      </c>
      <c r="N2286" s="926" t="s">
        <v>2464</v>
      </c>
      <c r="O2286" s="927">
        <v>43482</v>
      </c>
      <c r="P2286" s="892">
        <v>1540</v>
      </c>
      <c r="Q2286" s="908"/>
      <c r="R2286" s="1008">
        <f>110*14</f>
        <v>1540</v>
      </c>
      <c r="S2286" s="884"/>
      <c r="T2286" s="527" t="s">
        <v>3189</v>
      </c>
      <c r="U2286" s="545" t="s">
        <v>3190</v>
      </c>
      <c r="V2286" s="554"/>
      <c r="W2286" s="618"/>
    </row>
    <row r="2287" spans="1:23" ht="18.75" customHeight="1" x14ac:dyDescent="0.25">
      <c r="A2287" s="186">
        <v>1292</v>
      </c>
      <c r="B2287" s="186"/>
      <c r="C2287" s="18" t="s">
        <v>2813</v>
      </c>
      <c r="D2287" s="18" t="s">
        <v>412</v>
      </c>
      <c r="E2287" s="1156" t="s">
        <v>153</v>
      </c>
      <c r="F2287" s="718">
        <v>44817</v>
      </c>
      <c r="G2287" s="719">
        <v>0.70138888888888884</v>
      </c>
      <c r="H2287" s="718">
        <v>44822</v>
      </c>
      <c r="I2287" s="719">
        <v>0.70138888888888884</v>
      </c>
      <c r="J2287" s="737" t="s">
        <v>1949</v>
      </c>
      <c r="K2287" s="710">
        <v>30258</v>
      </c>
      <c r="L2287" s="18">
        <v>6846035</v>
      </c>
      <c r="M2287" s="718">
        <v>42095</v>
      </c>
      <c r="N2287" s="928" t="s">
        <v>2814</v>
      </c>
      <c r="O2287" s="927">
        <v>37770</v>
      </c>
      <c r="P2287" s="892" t="s">
        <v>2815</v>
      </c>
      <c r="Q2287" s="884"/>
      <c r="R2287" s="1008"/>
      <c r="S2287" s="884"/>
      <c r="T2287" s="527"/>
      <c r="U2287" s="545" t="s">
        <v>2816</v>
      </c>
      <c r="V2287" s="527"/>
      <c r="W2287" s="618"/>
    </row>
    <row r="2288" spans="1:23" ht="18.75" hidden="1" customHeight="1" x14ac:dyDescent="0.25">
      <c r="A2288" s="809">
        <v>438</v>
      </c>
      <c r="B2288" s="809"/>
      <c r="C2288" s="809" t="s">
        <v>3656</v>
      </c>
      <c r="D2288" s="809" t="s">
        <v>35</v>
      </c>
      <c r="E2288" s="1159" t="s">
        <v>313</v>
      </c>
      <c r="F2288" s="810">
        <v>44540</v>
      </c>
      <c r="G2288" s="811">
        <v>0.8125</v>
      </c>
      <c r="H2288" s="810">
        <v>44543</v>
      </c>
      <c r="I2288" s="811">
        <v>0.8125</v>
      </c>
      <c r="J2288" s="730"/>
      <c r="K2288" s="769"/>
      <c r="L2288" s="809"/>
      <c r="N2288" s="940"/>
      <c r="O2288" s="938"/>
      <c r="P2288" s="1107"/>
      <c r="Q2288" s="1120"/>
      <c r="R2288" s="1121"/>
      <c r="S2288" s="1120"/>
      <c r="T2288" s="670"/>
      <c r="V2288" s="670"/>
      <c r="W2288" s="618"/>
    </row>
    <row r="2289" spans="1:23" ht="18.75" customHeight="1" x14ac:dyDescent="0.25">
      <c r="A2289" s="186">
        <v>1322</v>
      </c>
      <c r="B2289" s="186">
        <v>98288804</v>
      </c>
      <c r="C2289" s="4" t="s">
        <v>2754</v>
      </c>
      <c r="D2289" s="4" t="s">
        <v>59</v>
      </c>
      <c r="E2289" s="1156" t="s">
        <v>342</v>
      </c>
      <c r="F2289" s="805">
        <v>44833</v>
      </c>
      <c r="G2289" s="711">
        <v>0.75138888888888899</v>
      </c>
      <c r="H2289" s="710">
        <v>44834</v>
      </c>
      <c r="I2289" s="711">
        <v>0.75138888888888899</v>
      </c>
      <c r="J2289" s="728" t="s">
        <v>2048</v>
      </c>
      <c r="K2289" s="710">
        <v>20746</v>
      </c>
      <c r="L2289" s="207">
        <v>4002815</v>
      </c>
      <c r="M2289" s="19">
        <v>43230</v>
      </c>
      <c r="N2289" s="926" t="s">
        <v>2755</v>
      </c>
      <c r="O2289" s="927">
        <v>29311</v>
      </c>
      <c r="P2289" s="892">
        <v>50</v>
      </c>
      <c r="Q2289" s="884"/>
      <c r="R2289" s="1008"/>
      <c r="S2289" s="884"/>
      <c r="T2289" s="527" t="s">
        <v>2653</v>
      </c>
      <c r="V2289" s="554"/>
      <c r="W2289" s="618"/>
    </row>
    <row r="2290" spans="1:23" ht="18.75" hidden="1" customHeight="1" x14ac:dyDescent="0.25">
      <c r="A2290" s="186">
        <v>1299</v>
      </c>
      <c r="B2290" s="186">
        <v>21526972</v>
      </c>
      <c r="C2290" s="4" t="s">
        <v>2754</v>
      </c>
      <c r="D2290" s="4" t="s">
        <v>76</v>
      </c>
      <c r="E2290" s="1156" t="s">
        <v>60</v>
      </c>
      <c r="F2290" s="710">
        <v>44820</v>
      </c>
      <c r="G2290" s="711">
        <v>0.72916666666666663</v>
      </c>
      <c r="H2290" s="710">
        <v>44833</v>
      </c>
      <c r="I2290" s="711">
        <v>0.5</v>
      </c>
      <c r="J2290" s="728" t="s">
        <v>2756</v>
      </c>
      <c r="K2290" s="710">
        <v>18149</v>
      </c>
      <c r="L2290" s="18">
        <v>4005848</v>
      </c>
      <c r="M2290" s="21">
        <v>42835</v>
      </c>
      <c r="N2290" s="926">
        <v>811059564118</v>
      </c>
      <c r="O2290" s="927">
        <v>30039</v>
      </c>
      <c r="P2290" s="892">
        <v>850</v>
      </c>
      <c r="Q2290" s="884">
        <f>850/15</f>
        <v>56.666666666666664</v>
      </c>
      <c r="R2290" s="1008"/>
      <c r="S2290" s="884"/>
      <c r="T2290" s="527"/>
      <c r="V2290" s="554" t="s">
        <v>2757</v>
      </c>
      <c r="W2290" s="618"/>
    </row>
    <row r="2291" spans="1:23" ht="18.75" hidden="1" customHeight="1" x14ac:dyDescent="0.25">
      <c r="A2291" s="186">
        <v>1263</v>
      </c>
      <c r="B2291" s="18"/>
      <c r="C2291" s="4" t="s">
        <v>2754</v>
      </c>
      <c r="D2291" s="186" t="s">
        <v>2282</v>
      </c>
      <c r="E2291" s="1156" t="s">
        <v>358</v>
      </c>
      <c r="F2291" s="718">
        <v>44804</v>
      </c>
      <c r="G2291" s="719">
        <v>0.40972222222222227</v>
      </c>
      <c r="H2291" s="718">
        <v>44805</v>
      </c>
      <c r="I2291" s="719">
        <v>0.41666666666666669</v>
      </c>
      <c r="J2291" s="737" t="s">
        <v>1886</v>
      </c>
      <c r="K2291" s="720"/>
      <c r="L2291" s="18">
        <v>4005848</v>
      </c>
      <c r="M2291" s="21">
        <v>42835</v>
      </c>
      <c r="N2291" s="926">
        <v>811059564118</v>
      </c>
      <c r="O2291" s="927">
        <v>30039</v>
      </c>
      <c r="P2291" s="892"/>
      <c r="Q2291" s="884"/>
      <c r="R2291" s="1008"/>
      <c r="S2291" s="884"/>
      <c r="T2291" s="527"/>
      <c r="V2291" s="554"/>
      <c r="W2291" s="618"/>
    </row>
    <row r="2292" spans="1:23" ht="18.75" customHeight="1" x14ac:dyDescent="0.25">
      <c r="A2292" s="186">
        <v>1311</v>
      </c>
      <c r="B2292" s="186">
        <v>56758590</v>
      </c>
      <c r="C2292" s="4" t="s">
        <v>2739</v>
      </c>
      <c r="D2292" s="4" t="s">
        <v>412</v>
      </c>
      <c r="E2292" s="1156" t="s">
        <v>131</v>
      </c>
      <c r="F2292" s="805">
        <v>44832</v>
      </c>
      <c r="G2292" s="711">
        <v>0.69097222222222221</v>
      </c>
      <c r="H2292" s="710">
        <v>44838</v>
      </c>
      <c r="I2292" s="711">
        <v>0.4861111111111111</v>
      </c>
      <c r="J2292" s="728" t="s">
        <v>2058</v>
      </c>
      <c r="K2292" s="710">
        <v>23303</v>
      </c>
      <c r="L2292" s="20">
        <v>4147507</v>
      </c>
      <c r="M2292" s="21">
        <v>37855</v>
      </c>
      <c r="N2292" s="924" t="s">
        <v>72</v>
      </c>
      <c r="O2292" s="208">
        <v>44050</v>
      </c>
      <c r="P2292" s="892">
        <v>800</v>
      </c>
      <c r="Q2292" s="884"/>
      <c r="R2292" s="1008"/>
      <c r="S2292" s="884"/>
      <c r="T2292" s="527" t="s">
        <v>2741</v>
      </c>
      <c r="U2292" s="545" t="s">
        <v>2742</v>
      </c>
      <c r="V2292" s="544" t="s">
        <v>2740</v>
      </c>
      <c r="W2292" s="618"/>
    </row>
    <row r="2293" spans="1:23" ht="18.75" customHeight="1" x14ac:dyDescent="0.25">
      <c r="A2293" s="186">
        <v>1311</v>
      </c>
      <c r="B2293" s="186">
        <v>56758590</v>
      </c>
      <c r="C2293" s="4" t="s">
        <v>2739</v>
      </c>
      <c r="D2293" s="4" t="s">
        <v>22</v>
      </c>
      <c r="E2293" s="1156" t="s">
        <v>23</v>
      </c>
      <c r="F2293" s="805">
        <v>44828</v>
      </c>
      <c r="G2293" s="711">
        <v>0.4861111111111111</v>
      </c>
      <c r="H2293" s="710">
        <v>44832</v>
      </c>
      <c r="I2293" s="711">
        <v>0.69097222222222221</v>
      </c>
      <c r="J2293" s="728" t="s">
        <v>2186</v>
      </c>
      <c r="K2293" s="710">
        <v>23303</v>
      </c>
      <c r="L2293" s="20">
        <v>4147507</v>
      </c>
      <c r="M2293" s="21">
        <v>37855</v>
      </c>
      <c r="N2293" s="924" t="s">
        <v>72</v>
      </c>
      <c r="O2293" s="208">
        <v>44050</v>
      </c>
      <c r="P2293" s="892">
        <v>800</v>
      </c>
      <c r="Q2293" s="884"/>
      <c r="R2293" s="1008"/>
      <c r="S2293" s="884"/>
      <c r="T2293" s="527" t="s">
        <v>2741</v>
      </c>
      <c r="U2293" s="545" t="s">
        <v>2742</v>
      </c>
      <c r="V2293" s="544"/>
      <c r="W2293" s="618"/>
    </row>
    <row r="2294" spans="1:23" ht="30" customHeight="1" x14ac:dyDescent="0.25">
      <c r="A2294" s="4">
        <v>1606</v>
      </c>
      <c r="B2294" s="4">
        <v>2280943</v>
      </c>
      <c r="C2294" s="4" t="s">
        <v>2463</v>
      </c>
      <c r="D2294" s="4" t="s">
        <v>35</v>
      </c>
      <c r="E2294" s="1156" t="s">
        <v>298</v>
      </c>
      <c r="F2294" s="725">
        <v>44902</v>
      </c>
      <c r="G2294" s="720">
        <v>0.41666666666666669</v>
      </c>
      <c r="H2294" s="725">
        <v>44908</v>
      </c>
      <c r="I2294" s="720">
        <v>0.5</v>
      </c>
      <c r="J2294" s="728" t="s">
        <v>2172</v>
      </c>
      <c r="K2294" s="725">
        <v>43482</v>
      </c>
      <c r="L2294" s="207">
        <v>6904808</v>
      </c>
      <c r="M2294" s="725">
        <v>42570</v>
      </c>
      <c r="N2294" s="929" t="s">
        <v>2464</v>
      </c>
      <c r="O2294" s="932">
        <v>43482</v>
      </c>
      <c r="P2294" s="892" t="s">
        <v>2465</v>
      </c>
      <c r="Q2294" s="908"/>
      <c r="R2294" s="1073"/>
      <c r="S2294" s="908"/>
      <c r="T2294" s="550"/>
      <c r="V2294" s="550"/>
      <c r="W2294" s="530"/>
    </row>
    <row r="2295" spans="1:23" ht="18.75" hidden="1" customHeight="1" x14ac:dyDescent="0.25">
      <c r="A2295" s="809">
        <v>6</v>
      </c>
      <c r="B2295" s="809"/>
      <c r="C2295" s="809" t="s">
        <v>3762</v>
      </c>
      <c r="D2295" s="809" t="s">
        <v>22</v>
      </c>
      <c r="E2295" s="1159" t="s">
        <v>3687</v>
      </c>
      <c r="F2295" s="810">
        <v>44373</v>
      </c>
      <c r="G2295" s="811">
        <v>0.4909722222222222</v>
      </c>
      <c r="H2295" s="810">
        <v>44404</v>
      </c>
      <c r="I2295" s="811">
        <v>0.4909722222222222</v>
      </c>
      <c r="J2295" s="755">
        <v>1</v>
      </c>
      <c r="K2295" s="769"/>
      <c r="L2295" s="809"/>
      <c r="N2295" s="940"/>
      <c r="O2295" s="938"/>
      <c r="Q2295" s="1120"/>
      <c r="R2295" s="1121"/>
      <c r="S2295" s="1120"/>
      <c r="T2295" s="670"/>
      <c r="V2295" s="670" t="s">
        <v>3759</v>
      </c>
      <c r="W2295" s="618"/>
    </row>
    <row r="2296" spans="1:23" ht="18.75" customHeight="1" x14ac:dyDescent="0.25">
      <c r="A2296" s="186">
        <v>1366</v>
      </c>
      <c r="B2296" s="186"/>
      <c r="C2296" s="186" t="s">
        <v>2712</v>
      </c>
      <c r="D2296" s="186" t="s">
        <v>94</v>
      </c>
      <c r="E2296" s="1156" t="s">
        <v>342</v>
      </c>
      <c r="F2296" s="710">
        <v>44842</v>
      </c>
      <c r="G2296" s="711">
        <v>0.5</v>
      </c>
      <c r="H2296" s="710">
        <v>44843</v>
      </c>
      <c r="I2296" s="711">
        <v>0.54166666666666663</v>
      </c>
      <c r="J2296" s="728" t="s">
        <v>2048</v>
      </c>
      <c r="K2296" s="710">
        <v>29356</v>
      </c>
      <c r="L2296" s="936">
        <v>6796350</v>
      </c>
      <c r="M2296" s="710">
        <v>42273</v>
      </c>
      <c r="N2296" s="734" t="s">
        <v>2713</v>
      </c>
      <c r="O2296" s="920">
        <v>39316</v>
      </c>
      <c r="P2296" s="892">
        <v>90</v>
      </c>
      <c r="Q2296" s="884"/>
      <c r="R2296" s="1008"/>
      <c r="S2296" s="884"/>
      <c r="T2296" s="527"/>
      <c r="V2296" s="527"/>
      <c r="W2296" s="530"/>
    </row>
    <row r="2297" spans="1:23" ht="18.75" customHeight="1" x14ac:dyDescent="0.25">
      <c r="A2297" s="4">
        <v>3086</v>
      </c>
      <c r="B2297" s="20">
        <v>91948802</v>
      </c>
      <c r="C2297" s="186" t="s">
        <v>242</v>
      </c>
      <c r="D2297" s="186" t="s">
        <v>59</v>
      </c>
      <c r="E2297" s="1156" t="s">
        <v>243</v>
      </c>
      <c r="F2297" s="710">
        <v>45150</v>
      </c>
      <c r="G2297" s="720">
        <v>0.67083333333333339</v>
      </c>
      <c r="H2297" s="725">
        <v>45163</v>
      </c>
      <c r="I2297" s="720">
        <v>0.58333333333333337</v>
      </c>
      <c r="J2297" s="713" t="s">
        <v>179</v>
      </c>
      <c r="K2297" s="725">
        <v>37549</v>
      </c>
      <c r="L2297" s="929" t="s">
        <v>244</v>
      </c>
      <c r="M2297" s="19">
        <v>41793</v>
      </c>
      <c r="N2297" s="929" t="s">
        <v>245</v>
      </c>
      <c r="O2297" s="932">
        <v>44599</v>
      </c>
      <c r="P2297" s="898"/>
      <c r="Q2297" s="1022"/>
      <c r="R2297" s="1023"/>
      <c r="S2297" s="1022"/>
      <c r="T2297" s="638"/>
      <c r="U2297" s="545" t="s">
        <v>246</v>
      </c>
      <c r="W2297" s="618"/>
    </row>
    <row r="2298" spans="1:23" ht="18.75" hidden="1" customHeight="1" x14ac:dyDescent="0.25">
      <c r="A2298" s="799">
        <v>207</v>
      </c>
      <c r="B2298" s="799"/>
      <c r="C2298" s="799" t="s">
        <v>3592</v>
      </c>
      <c r="D2298" s="799" t="s">
        <v>29</v>
      </c>
      <c r="E2298" s="1165" t="s">
        <v>30</v>
      </c>
      <c r="F2298" s="807">
        <v>44609</v>
      </c>
      <c r="G2298" s="806">
        <v>0.56944444444444442</v>
      </c>
      <c r="H2298" s="807">
        <v>44620</v>
      </c>
      <c r="I2298" s="806">
        <v>0.56944444444444442</v>
      </c>
      <c r="J2298" s="730"/>
      <c r="K2298" s="720"/>
      <c r="L2298" s="799"/>
      <c r="N2298" s="926"/>
      <c r="O2298" s="927"/>
      <c r="P2298" s="1122"/>
      <c r="Q2298" s="915"/>
      <c r="R2298" s="1118"/>
      <c r="S2298" s="915"/>
      <c r="T2298" s="668"/>
      <c r="V2298" s="668" t="s">
        <v>3512</v>
      </c>
      <c r="W2298" s="618"/>
    </row>
    <row r="2299" spans="1:23" ht="18.75" customHeight="1" x14ac:dyDescent="0.25">
      <c r="A2299" s="186">
        <v>5218</v>
      </c>
      <c r="B2299" s="186">
        <v>56050130</v>
      </c>
      <c r="C2299" s="186" t="s">
        <v>4988</v>
      </c>
      <c r="D2299" s="4" t="s">
        <v>35</v>
      </c>
      <c r="E2299" s="1156" t="s">
        <v>178</v>
      </c>
      <c r="F2299" s="710">
        <v>45549</v>
      </c>
      <c r="G2299" s="711">
        <v>0.92708333333333337</v>
      </c>
      <c r="H2299" s="710">
        <v>45553</v>
      </c>
      <c r="I2299" s="711">
        <v>0.41666666666666669</v>
      </c>
      <c r="J2299" s="1244" t="s">
        <v>162</v>
      </c>
      <c r="K2299" s="710">
        <v>29471</v>
      </c>
      <c r="L2299" s="929" t="s">
        <v>4989</v>
      </c>
      <c r="M2299" s="21">
        <v>42662</v>
      </c>
      <c r="N2299" s="926" t="s">
        <v>4990</v>
      </c>
      <c r="O2299" s="927">
        <v>44139</v>
      </c>
      <c r="P2299" s="903" t="s">
        <v>7731</v>
      </c>
      <c r="Q2299" s="196" t="s">
        <v>7732</v>
      </c>
      <c r="R2299" s="1017"/>
      <c r="S2299" s="196"/>
      <c r="T2299" s="533"/>
      <c r="U2299" s="545" t="s">
        <v>7744</v>
      </c>
      <c r="V2299" s="527"/>
      <c r="W2299" s="1801"/>
    </row>
    <row r="2300" spans="1:23" ht="18.75" customHeight="1" x14ac:dyDescent="0.25">
      <c r="A2300" s="1267">
        <v>6188</v>
      </c>
      <c r="B2300" s="186">
        <v>56050130</v>
      </c>
      <c r="C2300" s="186" t="s">
        <v>4988</v>
      </c>
      <c r="D2300" s="4" t="s">
        <v>412</v>
      </c>
      <c r="E2300" s="1156" t="s">
        <v>153</v>
      </c>
      <c r="F2300" s="710">
        <v>45458</v>
      </c>
      <c r="G2300" s="711">
        <v>0.93402777777777779</v>
      </c>
      <c r="H2300" s="710">
        <v>45463</v>
      </c>
      <c r="I2300" s="711">
        <v>0.5</v>
      </c>
      <c r="J2300" s="728" t="s">
        <v>336</v>
      </c>
      <c r="K2300" s="710">
        <v>29471</v>
      </c>
      <c r="L2300" s="929" t="s">
        <v>4989</v>
      </c>
      <c r="M2300" s="21">
        <v>42662</v>
      </c>
      <c r="N2300" s="926" t="s">
        <v>4990</v>
      </c>
      <c r="O2300" s="927">
        <v>44139</v>
      </c>
      <c r="P2300" s="903">
        <v>550</v>
      </c>
      <c r="Q2300" s="901" t="s">
        <v>6761</v>
      </c>
      <c r="R2300" s="1017"/>
      <c r="S2300" s="196"/>
      <c r="T2300" s="533"/>
      <c r="U2300" s="545" t="s">
        <v>4992</v>
      </c>
      <c r="V2300" s="544"/>
      <c r="W2300" s="618"/>
    </row>
    <row r="2301" spans="1:23" ht="18.75" customHeight="1" x14ac:dyDescent="0.25">
      <c r="A2301" s="186">
        <v>5871</v>
      </c>
      <c r="B2301" s="186">
        <v>56050130</v>
      </c>
      <c r="C2301" s="186" t="s">
        <v>4988</v>
      </c>
      <c r="D2301" s="4" t="s">
        <v>35</v>
      </c>
      <c r="E2301" s="1156" t="s">
        <v>507</v>
      </c>
      <c r="F2301" s="710">
        <v>45429</v>
      </c>
      <c r="G2301" s="711">
        <v>0.93402777777777779</v>
      </c>
      <c r="H2301" s="710">
        <v>45433</v>
      </c>
      <c r="I2301" s="711">
        <v>0.20833333333333334</v>
      </c>
      <c r="J2301" s="728" t="s">
        <v>162</v>
      </c>
      <c r="K2301" s="710">
        <v>29471</v>
      </c>
      <c r="L2301" s="929" t="s">
        <v>4989</v>
      </c>
      <c r="M2301" s="21">
        <v>42662</v>
      </c>
      <c r="N2301" s="926" t="s">
        <v>4990</v>
      </c>
      <c r="O2301" s="927">
        <v>44139</v>
      </c>
      <c r="P2301" s="903" t="s">
        <v>6457</v>
      </c>
      <c r="R2301" s="1017"/>
      <c r="S2301" s="196"/>
      <c r="T2301" s="533"/>
      <c r="U2301" s="545" t="s">
        <v>4992</v>
      </c>
      <c r="V2301" s="544"/>
      <c r="W2301" s="618"/>
    </row>
    <row r="2302" spans="1:23" ht="18.75" customHeight="1" x14ac:dyDescent="0.25">
      <c r="A2302" s="186">
        <v>4490</v>
      </c>
      <c r="B2302" s="186">
        <v>56050130</v>
      </c>
      <c r="C2302" s="186" t="s">
        <v>4988</v>
      </c>
      <c r="D2302" s="4" t="s">
        <v>143</v>
      </c>
      <c r="E2302" s="1156" t="s">
        <v>189</v>
      </c>
      <c r="F2302" s="710">
        <v>45390</v>
      </c>
      <c r="G2302" s="711">
        <v>0.93402777777777779</v>
      </c>
      <c r="H2302" s="710">
        <v>45395</v>
      </c>
      <c r="I2302" s="711">
        <v>0.6875</v>
      </c>
      <c r="J2302" s="728" t="s">
        <v>336</v>
      </c>
      <c r="K2302" s="710">
        <v>29471</v>
      </c>
      <c r="L2302" s="929" t="s">
        <v>4989</v>
      </c>
      <c r="M2302" s="21">
        <v>42662</v>
      </c>
      <c r="N2302" s="926" t="s">
        <v>4990</v>
      </c>
      <c r="O2302" s="927">
        <v>44139</v>
      </c>
      <c r="P2302" s="892" t="s">
        <v>4339</v>
      </c>
      <c r="Q2302" s="1030" t="s">
        <v>6031</v>
      </c>
      <c r="R2302" s="1017"/>
      <c r="S2302" s="196"/>
      <c r="T2302" s="533"/>
      <c r="U2302" s="545" t="s">
        <v>4992</v>
      </c>
      <c r="V2302" s="544"/>
      <c r="W2302" s="618"/>
    </row>
    <row r="2303" spans="1:23" ht="18.75" customHeight="1" x14ac:dyDescent="0.25">
      <c r="A2303" s="186">
        <v>4312</v>
      </c>
      <c r="B2303" s="186">
        <v>56050130</v>
      </c>
      <c r="C2303" s="186" t="s">
        <v>4988</v>
      </c>
      <c r="D2303" s="4" t="s">
        <v>412</v>
      </c>
      <c r="E2303" s="1156" t="s">
        <v>153</v>
      </c>
      <c r="F2303" s="725">
        <v>45353</v>
      </c>
      <c r="G2303" s="720">
        <v>0.375</v>
      </c>
      <c r="H2303" s="725">
        <v>45356</v>
      </c>
      <c r="I2303" s="720">
        <v>0.82638888888888884</v>
      </c>
      <c r="J2303" s="728" t="s">
        <v>449</v>
      </c>
      <c r="K2303" s="710">
        <v>29471</v>
      </c>
      <c r="L2303" s="929" t="s">
        <v>4989</v>
      </c>
      <c r="M2303" s="21">
        <v>42662</v>
      </c>
      <c r="N2303" s="926" t="s">
        <v>4990</v>
      </c>
      <c r="O2303" s="927">
        <v>44139</v>
      </c>
      <c r="P2303" s="892" t="s">
        <v>5635</v>
      </c>
      <c r="Q2303" s="196"/>
      <c r="R2303" s="1002"/>
      <c r="S2303" s="196"/>
      <c r="T2303" s="533"/>
      <c r="U2303" s="545" t="s">
        <v>4992</v>
      </c>
      <c r="V2303" s="544"/>
      <c r="W2303" s="618"/>
    </row>
    <row r="2304" spans="1:23" ht="18.75" customHeight="1" x14ac:dyDescent="0.25">
      <c r="A2304" s="186">
        <v>3935</v>
      </c>
      <c r="B2304" s="186">
        <v>56050130</v>
      </c>
      <c r="C2304" s="186" t="s">
        <v>4988</v>
      </c>
      <c r="D2304" s="4" t="s">
        <v>412</v>
      </c>
      <c r="E2304" s="1156" t="s">
        <v>358</v>
      </c>
      <c r="F2304" s="725">
        <v>45288</v>
      </c>
      <c r="G2304" s="720">
        <v>0.37847222222222227</v>
      </c>
      <c r="H2304" s="725">
        <v>45293</v>
      </c>
      <c r="I2304" s="720">
        <v>0.82638888888888884</v>
      </c>
      <c r="J2304" s="728" t="s">
        <v>864</v>
      </c>
      <c r="K2304" s="710">
        <v>29471</v>
      </c>
      <c r="L2304" s="929" t="s">
        <v>4989</v>
      </c>
      <c r="M2304" s="21">
        <v>42662</v>
      </c>
      <c r="N2304" s="926" t="s">
        <v>4990</v>
      </c>
      <c r="O2304" s="927">
        <v>44139</v>
      </c>
      <c r="P2304" s="892" t="s">
        <v>4991</v>
      </c>
      <c r="Q2304" s="196"/>
      <c r="R2304" s="1017"/>
      <c r="S2304" s="196"/>
      <c r="T2304" s="533"/>
      <c r="U2304" s="545" t="s">
        <v>4992</v>
      </c>
      <c r="V2304" s="544"/>
      <c r="W2304" s="618"/>
    </row>
    <row r="2305" spans="1:23" ht="31.5" hidden="1" customHeight="1" x14ac:dyDescent="0.25">
      <c r="A2305" s="809">
        <v>612</v>
      </c>
      <c r="B2305" s="809"/>
      <c r="C2305" s="809" t="s">
        <v>3609</v>
      </c>
      <c r="D2305" s="809" t="s">
        <v>35</v>
      </c>
      <c r="E2305" s="1159" t="s">
        <v>261</v>
      </c>
      <c r="F2305" s="810">
        <v>44602</v>
      </c>
      <c r="G2305" s="811">
        <v>0.5</v>
      </c>
      <c r="H2305" s="810">
        <v>44612</v>
      </c>
      <c r="I2305" s="811">
        <v>0.5</v>
      </c>
      <c r="J2305" s="730"/>
      <c r="K2305" s="769"/>
      <c r="L2305" s="809"/>
      <c r="N2305" s="940"/>
      <c r="O2305" s="938"/>
      <c r="Q2305" s="1120"/>
      <c r="R2305" s="1121"/>
      <c r="S2305" s="1120"/>
      <c r="T2305" s="670"/>
      <c r="V2305" s="670"/>
      <c r="W2305" s="618"/>
    </row>
    <row r="2306" spans="1:23" ht="18.75" customHeight="1" x14ac:dyDescent="0.25">
      <c r="A2306" s="18">
        <v>1009</v>
      </c>
      <c r="B2306" s="4">
        <v>96629111</v>
      </c>
      <c r="C2306" s="4" t="s">
        <v>3454</v>
      </c>
      <c r="D2306" s="4" t="s">
        <v>412</v>
      </c>
      <c r="E2306" s="1156" t="s">
        <v>342</v>
      </c>
      <c r="F2306" s="725">
        <v>44704</v>
      </c>
      <c r="G2306" s="744">
        <v>0.35416666666666669</v>
      </c>
      <c r="H2306" s="725">
        <v>44704</v>
      </c>
      <c r="I2306" s="744">
        <v>0.77083333333333337</v>
      </c>
      <c r="J2306" s="728" t="s">
        <v>3115</v>
      </c>
      <c r="K2306" s="744"/>
      <c r="L2306" s="4">
        <v>4122670</v>
      </c>
      <c r="M2306" s="714">
        <v>44529</v>
      </c>
      <c r="N2306" s="18" t="s">
        <v>3455</v>
      </c>
      <c r="O2306" s="920">
        <v>31056</v>
      </c>
      <c r="P2306" s="1107"/>
      <c r="Q2306" s="908"/>
      <c r="R2306" s="1073"/>
      <c r="S2306" s="908"/>
      <c r="T2306" s="550"/>
      <c r="V2306" s="550"/>
    </row>
    <row r="2307" spans="1:23" ht="18.75" customHeight="1" x14ac:dyDescent="0.25">
      <c r="A2307" s="1267">
        <v>6239</v>
      </c>
      <c r="B2307" s="186">
        <v>97405605</v>
      </c>
      <c r="C2307" s="186" t="s">
        <v>6373</v>
      </c>
      <c r="D2307" s="186" t="s">
        <v>35</v>
      </c>
      <c r="E2307" s="1156" t="s">
        <v>178</v>
      </c>
      <c r="F2307" s="710">
        <v>45465</v>
      </c>
      <c r="G2307" s="711">
        <v>0.44791666666666669</v>
      </c>
      <c r="H2307" s="710">
        <v>45466</v>
      </c>
      <c r="I2307" s="711">
        <v>0.66666666666666663</v>
      </c>
      <c r="J2307" s="728" t="s">
        <v>797</v>
      </c>
      <c r="K2307" s="710">
        <v>32268</v>
      </c>
      <c r="L2307" s="734" t="s">
        <v>6374</v>
      </c>
      <c r="M2307" s="21">
        <v>41629</v>
      </c>
      <c r="N2307" s="734" t="s">
        <v>6375</v>
      </c>
      <c r="O2307" s="920">
        <v>44918</v>
      </c>
      <c r="P2307" s="892" t="s">
        <v>5925</v>
      </c>
      <c r="Q2307" s="196"/>
      <c r="R2307" s="1002"/>
      <c r="S2307" s="196"/>
      <c r="T2307" s="581"/>
      <c r="U2307" s="545" t="s">
        <v>5562</v>
      </c>
      <c r="V2307" s="544"/>
    </row>
    <row r="2308" spans="1:23" ht="18.75" customHeight="1" x14ac:dyDescent="0.25">
      <c r="A2308" s="186">
        <v>5834</v>
      </c>
      <c r="B2308" s="186"/>
      <c r="C2308" s="186" t="s">
        <v>6373</v>
      </c>
      <c r="D2308" s="186" t="s">
        <v>412</v>
      </c>
      <c r="E2308" s="1156" t="s">
        <v>342</v>
      </c>
      <c r="F2308" s="710">
        <v>45422</v>
      </c>
      <c r="G2308" s="711">
        <v>0.66666666666666663</v>
      </c>
      <c r="H2308" s="710">
        <v>45423</v>
      </c>
      <c r="I2308" s="711">
        <v>0.5</v>
      </c>
      <c r="J2308" s="728" t="s">
        <v>797</v>
      </c>
      <c r="K2308" s="710">
        <v>32268</v>
      </c>
      <c r="L2308" s="734" t="s">
        <v>6374</v>
      </c>
      <c r="M2308" s="21">
        <v>41629</v>
      </c>
      <c r="N2308" s="734" t="s">
        <v>6375</v>
      </c>
      <c r="O2308" s="920">
        <v>44918</v>
      </c>
      <c r="P2308" s="892" t="s">
        <v>4769</v>
      </c>
      <c r="Q2308" s="196"/>
      <c r="R2308" s="1002"/>
      <c r="S2308" s="196"/>
      <c r="T2308" s="581"/>
      <c r="U2308" s="545" t="s">
        <v>5562</v>
      </c>
      <c r="V2308" s="544"/>
    </row>
    <row r="2309" spans="1:23" ht="18.75" customHeight="1" x14ac:dyDescent="0.25">
      <c r="A2309" s="1266">
        <v>6069</v>
      </c>
      <c r="B2309" s="707"/>
      <c r="C2309" s="707" t="s">
        <v>6429</v>
      </c>
      <c r="D2309" s="707" t="s">
        <v>59</v>
      </c>
      <c r="E2309" s="1156" t="s">
        <v>131</v>
      </c>
      <c r="F2309" s="708">
        <v>45449</v>
      </c>
      <c r="G2309" s="709">
        <v>0.84375</v>
      </c>
      <c r="H2309" s="708">
        <v>45455</v>
      </c>
      <c r="I2309" s="709">
        <v>0.84375</v>
      </c>
      <c r="J2309" s="732" t="s">
        <v>6680</v>
      </c>
      <c r="K2309" s="710">
        <v>28417</v>
      </c>
      <c r="L2309" s="734" t="s">
        <v>6424</v>
      </c>
      <c r="M2309" s="21">
        <v>44965</v>
      </c>
      <c r="N2309" s="926" t="s">
        <v>6425</v>
      </c>
      <c r="O2309" s="927">
        <v>44721</v>
      </c>
      <c r="P2309" s="892" t="s">
        <v>6696</v>
      </c>
      <c r="Q2309" s="884"/>
      <c r="R2309" s="1008"/>
      <c r="S2309" s="884"/>
      <c r="T2309" s="527"/>
      <c r="U2309" s="551" t="s">
        <v>5851</v>
      </c>
      <c r="V2309" s="527" t="s">
        <v>6609</v>
      </c>
      <c r="W2309" s="128"/>
    </row>
    <row r="2310" spans="1:23" ht="18.75" customHeight="1" x14ac:dyDescent="0.25">
      <c r="A2310" s="707">
        <v>5870</v>
      </c>
      <c r="B2310" s="707"/>
      <c r="C2310" s="735" t="s">
        <v>6429</v>
      </c>
      <c r="D2310" s="735" t="s">
        <v>22</v>
      </c>
      <c r="E2310" s="1156" t="s">
        <v>23</v>
      </c>
      <c r="F2310" s="741">
        <v>45429</v>
      </c>
      <c r="G2310" s="740">
        <v>0.79166666666666663</v>
      </c>
      <c r="H2310" s="741">
        <v>45433</v>
      </c>
      <c r="I2310" s="740">
        <v>0.79166666666666663</v>
      </c>
      <c r="J2310" s="717" t="s">
        <v>642</v>
      </c>
      <c r="K2310" s="710">
        <v>28417</v>
      </c>
      <c r="L2310" s="734" t="s">
        <v>6424</v>
      </c>
      <c r="M2310" s="21">
        <v>44965</v>
      </c>
      <c r="N2310" s="926" t="s">
        <v>6425</v>
      </c>
      <c r="O2310" s="927">
        <v>44721</v>
      </c>
      <c r="P2310" s="898"/>
      <c r="Q2310" s="1003"/>
      <c r="R2310" s="1004"/>
      <c r="S2310" s="1003"/>
      <c r="T2310" s="565"/>
      <c r="U2310" s="551"/>
      <c r="V2310" s="527"/>
      <c r="W2310" s="128"/>
    </row>
    <row r="2311" spans="1:23" ht="18.75" hidden="1" customHeight="1" x14ac:dyDescent="0.25">
      <c r="A2311" s="3">
        <v>708</v>
      </c>
      <c r="B2311" s="1"/>
      <c r="C2311" s="1" t="s">
        <v>3567</v>
      </c>
      <c r="D2311" s="1" t="s">
        <v>35</v>
      </c>
      <c r="E2311" s="1158" t="s">
        <v>313</v>
      </c>
      <c r="F2311" s="19">
        <v>44633</v>
      </c>
      <c r="G2311" s="796">
        <v>0.6875</v>
      </c>
      <c r="H2311" s="19">
        <v>44636</v>
      </c>
      <c r="I2311" s="796">
        <v>0.70833333333333337</v>
      </c>
      <c r="J2311" s="730"/>
      <c r="K2311" s="796"/>
      <c r="L2311" s="1"/>
      <c r="N2311" s="924"/>
      <c r="O2311" s="208"/>
      <c r="P2311" s="1122"/>
      <c r="Q2311" s="1039"/>
      <c r="R2311" s="1044"/>
      <c r="S2311" s="1039"/>
      <c r="T2311" s="555"/>
    </row>
    <row r="2312" spans="1:23" ht="18.75" customHeight="1" x14ac:dyDescent="0.25">
      <c r="A2312" s="186">
        <v>5755</v>
      </c>
      <c r="B2312" s="734" t="s">
        <v>8095</v>
      </c>
      <c r="C2312" s="186" t="s">
        <v>8096</v>
      </c>
      <c r="D2312" s="186" t="s">
        <v>22</v>
      </c>
      <c r="E2312" s="1156" t="s">
        <v>23</v>
      </c>
      <c r="F2312" s="710">
        <v>45618</v>
      </c>
      <c r="G2312" s="711">
        <v>0.69444444444444453</v>
      </c>
      <c r="H2312" s="710">
        <v>45620</v>
      </c>
      <c r="I2312" s="711">
        <v>0.69444444444444453</v>
      </c>
      <c r="J2312" s="730" t="s">
        <v>330</v>
      </c>
      <c r="K2312" s="710">
        <v>31182</v>
      </c>
      <c r="L2312" s="734" t="s">
        <v>8097</v>
      </c>
      <c r="M2312" s="710">
        <v>38639</v>
      </c>
      <c r="N2312" s="734" t="s">
        <v>8098</v>
      </c>
      <c r="O2312" s="920">
        <v>37889</v>
      </c>
      <c r="P2312" s="892" t="s">
        <v>4863</v>
      </c>
      <c r="Q2312" s="1007"/>
      <c r="R2312" s="1008"/>
      <c r="S2312" s="884"/>
      <c r="T2312" s="524"/>
      <c r="U2312" s="528" t="s">
        <v>291</v>
      </c>
      <c r="V2312" s="527"/>
      <c r="W2312" s="529"/>
    </row>
    <row r="2313" spans="1:23" ht="30" hidden="1" customHeight="1" x14ac:dyDescent="0.25">
      <c r="A2313" s="809">
        <v>405</v>
      </c>
      <c r="B2313" s="809"/>
      <c r="C2313" s="809" t="s">
        <v>3683</v>
      </c>
      <c r="D2313" s="809" t="s">
        <v>59</v>
      </c>
      <c r="E2313" s="1159" t="s">
        <v>131</v>
      </c>
      <c r="F2313" s="810">
        <v>44492</v>
      </c>
      <c r="G2313" s="811">
        <v>0.4375</v>
      </c>
      <c r="H2313" s="810">
        <v>44496</v>
      </c>
      <c r="I2313" s="811">
        <v>0.4375</v>
      </c>
      <c r="J2313" s="730"/>
      <c r="K2313" s="769"/>
      <c r="L2313" s="809"/>
      <c r="N2313" s="940"/>
      <c r="O2313" s="938"/>
      <c r="P2313" s="1122"/>
      <c r="Q2313" s="1120"/>
      <c r="R2313" s="1121"/>
      <c r="S2313" s="1120"/>
      <c r="T2313" s="670"/>
      <c r="V2313" s="670"/>
    </row>
    <row r="2314" spans="1:23" ht="15.75" hidden="1" customHeight="1" x14ac:dyDescent="0.25">
      <c r="A2314" s="799">
        <v>361</v>
      </c>
      <c r="B2314" s="799"/>
      <c r="C2314" s="799" t="s">
        <v>3683</v>
      </c>
      <c r="D2314" s="799" t="s">
        <v>59</v>
      </c>
      <c r="E2314" s="1165" t="s">
        <v>60</v>
      </c>
      <c r="F2314" s="807">
        <v>44476</v>
      </c>
      <c r="G2314" s="806">
        <v>0.75</v>
      </c>
      <c r="H2314" s="807">
        <v>44482</v>
      </c>
      <c r="I2314" s="806">
        <v>0.75</v>
      </c>
      <c r="J2314" s="730"/>
      <c r="K2314" s="720"/>
      <c r="L2314" s="799"/>
      <c r="N2314" s="926"/>
      <c r="O2314" s="927"/>
      <c r="P2314" s="1119"/>
      <c r="Q2314" s="915"/>
      <c r="R2314" s="1118"/>
      <c r="S2314" s="915"/>
      <c r="T2314" s="668"/>
      <c r="V2314" s="668" t="s">
        <v>3549</v>
      </c>
    </row>
    <row r="2315" spans="1:23" ht="18.75" hidden="1" customHeight="1" x14ac:dyDescent="0.25">
      <c r="A2315" s="799">
        <v>596</v>
      </c>
      <c r="B2315" s="799"/>
      <c r="C2315" s="830" t="s">
        <v>3596</v>
      </c>
      <c r="D2315" s="799" t="s">
        <v>412</v>
      </c>
      <c r="E2315" s="1165" t="s">
        <v>131</v>
      </c>
      <c r="F2315" s="807">
        <v>44615</v>
      </c>
      <c r="G2315" s="806">
        <v>0.78472222222222221</v>
      </c>
      <c r="H2315" s="807">
        <v>44619</v>
      </c>
      <c r="I2315" s="806">
        <v>0.78472222222222221</v>
      </c>
      <c r="J2315" s="730"/>
      <c r="K2315" s="720"/>
      <c r="L2315" s="799"/>
      <c r="N2315" s="926"/>
      <c r="O2315" s="927"/>
      <c r="P2315" s="1107"/>
      <c r="Q2315" s="915"/>
      <c r="R2315" s="1118"/>
      <c r="S2315" s="915"/>
      <c r="T2315" s="668"/>
      <c r="V2315" s="668" t="s">
        <v>3597</v>
      </c>
    </row>
    <row r="2316" spans="1:23" ht="18.75" customHeight="1" x14ac:dyDescent="0.25">
      <c r="A2316" s="186">
        <v>1307</v>
      </c>
      <c r="B2316" s="186">
        <v>54656808</v>
      </c>
      <c r="C2316" s="724" t="s">
        <v>2786</v>
      </c>
      <c r="D2316" s="186" t="s">
        <v>152</v>
      </c>
      <c r="E2316" s="1156" t="s">
        <v>358</v>
      </c>
      <c r="F2316" s="710">
        <v>44824</v>
      </c>
      <c r="G2316" s="711">
        <v>0.77083333333333337</v>
      </c>
      <c r="H2316" s="710">
        <v>44826</v>
      </c>
      <c r="I2316" s="711">
        <v>0.77083333333333337</v>
      </c>
      <c r="J2316" s="728" t="s">
        <v>1825</v>
      </c>
      <c r="K2316" s="710">
        <v>21655</v>
      </c>
      <c r="L2316" s="936">
        <v>4087291</v>
      </c>
      <c r="M2316" s="718">
        <v>42471</v>
      </c>
      <c r="N2316" s="928" t="s">
        <v>2787</v>
      </c>
      <c r="O2316" s="927">
        <v>30621</v>
      </c>
      <c r="P2316" s="892">
        <v>180</v>
      </c>
      <c r="Q2316" s="884"/>
      <c r="R2316" s="1008"/>
      <c r="S2316" s="884"/>
      <c r="T2316" s="527"/>
      <c r="U2316" s="545" t="s">
        <v>2788</v>
      </c>
      <c r="V2316" s="554"/>
      <c r="W2316" s="599"/>
    </row>
    <row r="2317" spans="1:23" ht="18.75" hidden="1" customHeight="1" x14ac:dyDescent="0.25">
      <c r="A2317" s="186">
        <v>1323</v>
      </c>
      <c r="B2317" s="724" t="s">
        <v>2743</v>
      </c>
      <c r="C2317" s="4" t="s">
        <v>2744</v>
      </c>
      <c r="D2317" s="4" t="s">
        <v>1212</v>
      </c>
      <c r="E2317" s="1156" t="s">
        <v>60</v>
      </c>
      <c r="F2317" s="718">
        <v>44835</v>
      </c>
      <c r="G2317" s="719">
        <v>0.54166666666666663</v>
      </c>
      <c r="H2317" s="725">
        <v>44838</v>
      </c>
      <c r="I2317" s="720">
        <v>0.41666666666666669</v>
      </c>
      <c r="J2317" s="728" t="s">
        <v>1902</v>
      </c>
      <c r="K2317" s="725">
        <v>32241</v>
      </c>
      <c r="L2317" s="4">
        <v>7678689</v>
      </c>
      <c r="M2317" s="19">
        <v>42010</v>
      </c>
      <c r="N2317" s="931">
        <v>568777</v>
      </c>
      <c r="O2317" s="932">
        <v>40345</v>
      </c>
      <c r="P2317" s="892">
        <v>270</v>
      </c>
      <c r="Q2317" s="908">
        <f>4*56.6</f>
        <v>226.4</v>
      </c>
      <c r="R2317" s="1073"/>
      <c r="S2317" s="908"/>
      <c r="T2317" s="550" t="s">
        <v>2746</v>
      </c>
      <c r="V2317" s="549" t="s">
        <v>2745</v>
      </c>
    </row>
    <row r="2318" spans="1:23" ht="18.75" customHeight="1" x14ac:dyDescent="0.25">
      <c r="A2318" s="20">
        <v>1268</v>
      </c>
      <c r="B2318" s="20"/>
      <c r="C2318" s="20" t="s">
        <v>2924</v>
      </c>
      <c r="D2318" s="20" t="s">
        <v>412</v>
      </c>
      <c r="E2318" s="1158" t="s">
        <v>153</v>
      </c>
      <c r="F2318" s="21">
        <v>44806</v>
      </c>
      <c r="G2318" s="729">
        <v>0.65972222222222221</v>
      </c>
      <c r="H2318" s="21">
        <v>44808</v>
      </c>
      <c r="I2318" s="729">
        <v>0.65972222222222221</v>
      </c>
      <c r="J2318" s="730" t="s">
        <v>1825</v>
      </c>
      <c r="K2318" s="769"/>
      <c r="L2318" s="20">
        <v>4182405</v>
      </c>
      <c r="M2318" s="21">
        <v>43997</v>
      </c>
      <c r="N2318" s="924" t="s">
        <v>2375</v>
      </c>
      <c r="O2318" s="208">
        <v>36379</v>
      </c>
      <c r="P2318" s="892">
        <v>200</v>
      </c>
      <c r="Q2318" s="884"/>
      <c r="R2318" s="1008"/>
      <c r="S2318" s="884"/>
      <c r="T2318" s="527" t="s">
        <v>2925</v>
      </c>
      <c r="U2318" s="545" t="s">
        <v>2763</v>
      </c>
      <c r="V2318" s="544"/>
    </row>
    <row r="2319" spans="1:23" ht="18.75" hidden="1" customHeight="1" x14ac:dyDescent="0.25">
      <c r="A2319" s="809">
        <v>588</v>
      </c>
      <c r="B2319" s="809"/>
      <c r="C2319" s="809" t="s">
        <v>3622</v>
      </c>
      <c r="D2319" s="809" t="s">
        <v>29</v>
      </c>
      <c r="E2319" s="1159" t="s">
        <v>30</v>
      </c>
      <c r="F2319" s="810">
        <v>44584</v>
      </c>
      <c r="G2319" s="811">
        <v>0.54166666666666663</v>
      </c>
      <c r="H2319" s="810">
        <v>44595</v>
      </c>
      <c r="I2319" s="811">
        <v>0.54166666666666663</v>
      </c>
      <c r="J2319" s="730"/>
      <c r="K2319" s="769"/>
      <c r="L2319" s="809"/>
      <c r="N2319" s="940"/>
      <c r="O2319" s="938"/>
      <c r="P2319" s="1122"/>
      <c r="Q2319" s="1120"/>
      <c r="R2319" s="1121"/>
      <c r="S2319" s="1120"/>
      <c r="T2319" s="670"/>
      <c r="U2319" s="156"/>
      <c r="V2319" s="670" t="s">
        <v>3597</v>
      </c>
    </row>
    <row r="2320" spans="1:23" ht="30" hidden="1" customHeight="1" x14ac:dyDescent="0.25">
      <c r="A2320" s="809">
        <v>585</v>
      </c>
      <c r="B2320" s="809"/>
      <c r="C2320" s="809" t="s">
        <v>3622</v>
      </c>
      <c r="D2320" s="809" t="s">
        <v>29</v>
      </c>
      <c r="E2320" s="1159" t="s">
        <v>30</v>
      </c>
      <c r="F2320" s="810">
        <v>44584</v>
      </c>
      <c r="G2320" s="811">
        <v>0.54166666666666663</v>
      </c>
      <c r="H2320" s="810">
        <v>44591</v>
      </c>
      <c r="I2320" s="811">
        <v>0.54166666666666663</v>
      </c>
      <c r="J2320" s="730"/>
      <c r="K2320" s="769"/>
      <c r="L2320" s="809"/>
      <c r="N2320" s="940"/>
      <c r="O2320" s="938"/>
      <c r="P2320" s="1122"/>
      <c r="Q2320" s="1120"/>
      <c r="R2320" s="1121"/>
      <c r="S2320" s="1120"/>
      <c r="T2320" s="670"/>
      <c r="V2320" s="670" t="s">
        <v>3597</v>
      </c>
    </row>
    <row r="2321" spans="1:23" ht="18.75" customHeight="1" x14ac:dyDescent="0.25">
      <c r="A2321" s="186">
        <v>3820</v>
      </c>
      <c r="B2321" s="186">
        <v>98405345</v>
      </c>
      <c r="C2321" s="186" t="s">
        <v>2668</v>
      </c>
      <c r="D2321" s="186" t="s">
        <v>22</v>
      </c>
      <c r="E2321" s="1156" t="s">
        <v>2279</v>
      </c>
      <c r="F2321" s="710">
        <v>44856</v>
      </c>
      <c r="G2321" s="711">
        <v>0.5</v>
      </c>
      <c r="H2321" s="710">
        <v>44859</v>
      </c>
      <c r="I2321" s="711">
        <v>0.5</v>
      </c>
      <c r="J2321" s="728" t="s">
        <v>1902</v>
      </c>
      <c r="K2321" s="710">
        <v>33928</v>
      </c>
      <c r="L2321" s="936">
        <v>6927027</v>
      </c>
      <c r="M2321" s="710">
        <v>44347</v>
      </c>
      <c r="N2321" s="734" t="s">
        <v>2669</v>
      </c>
      <c r="O2321" s="920" t="s">
        <v>2670</v>
      </c>
      <c r="P2321" s="892">
        <v>180</v>
      </c>
      <c r="Q2321" s="908"/>
      <c r="R2321" s="1008">
        <v>180</v>
      </c>
      <c r="S2321" s="1018"/>
      <c r="T2321" s="549" t="s">
        <v>2672</v>
      </c>
      <c r="U2321" s="545" t="s">
        <v>2673</v>
      </c>
      <c r="V2321" s="549" t="s">
        <v>2671</v>
      </c>
      <c r="W2321" s="599"/>
    </row>
    <row r="2322" spans="1:23" ht="18.75" customHeight="1" x14ac:dyDescent="0.25">
      <c r="A2322" s="186">
        <v>3816</v>
      </c>
      <c r="B2322" s="186">
        <v>98405345</v>
      </c>
      <c r="C2322" s="186" t="s">
        <v>2668</v>
      </c>
      <c r="D2322" s="186" t="s">
        <v>22</v>
      </c>
      <c r="E2322" s="1156" t="s">
        <v>2279</v>
      </c>
      <c r="F2322" s="710">
        <v>44846</v>
      </c>
      <c r="G2322" s="711">
        <v>0.5</v>
      </c>
      <c r="H2322" s="710">
        <v>44856</v>
      </c>
      <c r="I2322" s="711">
        <v>0.5</v>
      </c>
      <c r="J2322" s="728" t="s">
        <v>2058</v>
      </c>
      <c r="K2322" s="710">
        <v>33928</v>
      </c>
      <c r="L2322" s="936">
        <v>6927027</v>
      </c>
      <c r="M2322" s="710">
        <v>44347</v>
      </c>
      <c r="N2322" s="734" t="s">
        <v>2669</v>
      </c>
      <c r="O2322" s="920" t="s">
        <v>2670</v>
      </c>
      <c r="P2322" s="892">
        <v>600</v>
      </c>
      <c r="Q2322" s="908"/>
      <c r="R2322" s="1008">
        <v>600</v>
      </c>
      <c r="S2322" s="884"/>
      <c r="T2322" s="527" t="s">
        <v>2680</v>
      </c>
      <c r="U2322" s="545" t="s">
        <v>2673</v>
      </c>
      <c r="V2322" s="550"/>
      <c r="W2322" s="530"/>
    </row>
    <row r="2323" spans="1:23" ht="18.75" customHeight="1" x14ac:dyDescent="0.25">
      <c r="A2323" s="186">
        <v>3812</v>
      </c>
      <c r="B2323" s="186">
        <v>98405345</v>
      </c>
      <c r="C2323" s="186" t="s">
        <v>2668</v>
      </c>
      <c r="D2323" s="186" t="s">
        <v>22</v>
      </c>
      <c r="E2323" s="1156" t="s">
        <v>2279</v>
      </c>
      <c r="F2323" s="710">
        <v>44816</v>
      </c>
      <c r="G2323" s="711">
        <v>0.5</v>
      </c>
      <c r="H2323" s="710">
        <v>44846</v>
      </c>
      <c r="I2323" s="711">
        <v>0.5</v>
      </c>
      <c r="J2323" s="728" t="s">
        <v>2468</v>
      </c>
      <c r="K2323" s="710">
        <v>33928</v>
      </c>
      <c r="L2323" s="936">
        <v>6927027</v>
      </c>
      <c r="M2323" s="710">
        <v>44347</v>
      </c>
      <c r="N2323" s="734" t="s">
        <v>2669</v>
      </c>
      <c r="O2323" s="920" t="s">
        <v>2670</v>
      </c>
      <c r="P2323" s="892" t="s">
        <v>2701</v>
      </c>
      <c r="Q2323" s="908"/>
      <c r="R2323" s="1008">
        <v>2100</v>
      </c>
      <c r="S2323" s="884"/>
      <c r="T2323" s="527" t="s">
        <v>2700</v>
      </c>
      <c r="U2323" s="545" t="s">
        <v>2673</v>
      </c>
      <c r="V2323" s="550"/>
      <c r="W2323" s="530"/>
    </row>
    <row r="2324" spans="1:23" ht="18.75" customHeight="1" x14ac:dyDescent="0.25">
      <c r="A2324" s="4">
        <v>2474</v>
      </c>
      <c r="B2324" s="4"/>
      <c r="C2324" s="4" t="s">
        <v>1180</v>
      </c>
      <c r="D2324" s="4" t="s">
        <v>94</v>
      </c>
      <c r="E2324" s="1156" t="s">
        <v>153</v>
      </c>
      <c r="F2324" s="725">
        <v>45066</v>
      </c>
      <c r="G2324" s="720">
        <v>0.58333333333333337</v>
      </c>
      <c r="H2324" s="725">
        <v>45071</v>
      </c>
      <c r="I2324" s="720">
        <v>0.625</v>
      </c>
      <c r="J2324" s="761" t="s">
        <v>336</v>
      </c>
      <c r="K2324" s="725">
        <v>36570</v>
      </c>
      <c r="L2324" s="929" t="s">
        <v>1181</v>
      </c>
      <c r="M2324" s="19">
        <v>44910</v>
      </c>
      <c r="N2324" s="931" t="s">
        <v>1182</v>
      </c>
      <c r="O2324" s="932">
        <v>43206</v>
      </c>
      <c r="P2324" s="898"/>
      <c r="Q2324" s="1022"/>
      <c r="R2324" s="1023"/>
      <c r="S2324" s="1022"/>
      <c r="T2324" s="568"/>
      <c r="U2324" s="545" t="s">
        <v>129</v>
      </c>
      <c r="W2324" s="618"/>
    </row>
    <row r="2325" spans="1:23" ht="18.75" customHeight="1" x14ac:dyDescent="0.25">
      <c r="A2325" s="186">
        <v>1134</v>
      </c>
      <c r="B2325" s="18">
        <v>56474777</v>
      </c>
      <c r="C2325" s="18" t="s">
        <v>3260</v>
      </c>
      <c r="D2325" s="186" t="s">
        <v>29</v>
      </c>
      <c r="E2325" s="1156" t="s">
        <v>30</v>
      </c>
      <c r="F2325" s="718">
        <v>44737</v>
      </c>
      <c r="G2325" s="719">
        <v>0.52500000000000002</v>
      </c>
      <c r="H2325" s="718">
        <v>44741</v>
      </c>
      <c r="I2325" s="719">
        <v>0.52500000000000002</v>
      </c>
      <c r="J2325" s="737" t="s">
        <v>2186</v>
      </c>
      <c r="K2325" s="720"/>
      <c r="L2325" s="18" t="s">
        <v>3261</v>
      </c>
      <c r="M2325" s="21">
        <v>43382</v>
      </c>
      <c r="N2325" s="926" t="s">
        <v>3262</v>
      </c>
      <c r="O2325" s="927">
        <v>41465</v>
      </c>
      <c r="P2325" s="892">
        <v>450</v>
      </c>
      <c r="Q2325" s="884"/>
      <c r="R2325" s="1008">
        <f>120*4</f>
        <v>480</v>
      </c>
      <c r="S2325" s="884"/>
      <c r="T2325" s="527" t="s">
        <v>3263</v>
      </c>
      <c r="U2325" s="545" t="s">
        <v>3240</v>
      </c>
      <c r="V2325" s="554"/>
      <c r="W2325" s="618"/>
    </row>
    <row r="2326" spans="1:23" ht="18.75" hidden="1" customHeight="1" x14ac:dyDescent="0.25">
      <c r="A2326" s="186"/>
      <c r="B2326" s="186"/>
      <c r="C2326" s="186" t="s">
        <v>4015</v>
      </c>
      <c r="D2326" s="186" t="s">
        <v>137</v>
      </c>
      <c r="E2326" s="1156" t="s">
        <v>138</v>
      </c>
      <c r="F2326" s="725">
        <v>45172</v>
      </c>
      <c r="G2326" s="720">
        <v>0.5</v>
      </c>
      <c r="H2326" s="725">
        <v>45175</v>
      </c>
      <c r="I2326" s="720">
        <v>0.5</v>
      </c>
      <c r="J2326" s="728" t="s">
        <v>449</v>
      </c>
      <c r="K2326" s="710"/>
      <c r="L2326" s="734"/>
      <c r="M2326" s="21"/>
      <c r="N2326" s="734"/>
      <c r="O2326" s="920"/>
      <c r="P2326" s="892">
        <v>150</v>
      </c>
      <c r="Q2326" s="196"/>
      <c r="R2326" s="1002"/>
      <c r="S2326" s="196"/>
      <c r="T2326" s="579"/>
      <c r="V2326" s="544"/>
      <c r="W2326" s="618"/>
    </row>
    <row r="2327" spans="1:23" ht="18.75" customHeight="1" x14ac:dyDescent="0.25">
      <c r="A2327" s="186">
        <v>4155</v>
      </c>
      <c r="B2327" s="186">
        <v>23959609</v>
      </c>
      <c r="C2327" s="186" t="s">
        <v>5391</v>
      </c>
      <c r="D2327" s="186" t="s">
        <v>412</v>
      </c>
      <c r="E2327" s="1156" t="s">
        <v>184</v>
      </c>
      <c r="F2327" s="710">
        <v>45330</v>
      </c>
      <c r="G2327" s="711">
        <v>0.73263888888888884</v>
      </c>
      <c r="H2327" s="710">
        <v>45333</v>
      </c>
      <c r="I2327" s="711">
        <v>0.75</v>
      </c>
      <c r="J2327" s="728" t="s">
        <v>449</v>
      </c>
      <c r="K2327" s="710">
        <v>35649</v>
      </c>
      <c r="L2327" s="734" t="s">
        <v>5392</v>
      </c>
      <c r="M2327" s="21">
        <v>43391</v>
      </c>
      <c r="N2327" s="926" t="s">
        <v>5393</v>
      </c>
      <c r="O2327" s="927">
        <v>42685</v>
      </c>
      <c r="P2327" s="892" t="s">
        <v>5051</v>
      </c>
      <c r="Q2327" s="884" t="s">
        <v>5394</v>
      </c>
      <c r="R2327" s="1011"/>
      <c r="S2327" s="884">
        <v>64896</v>
      </c>
      <c r="T2327" s="549" t="s">
        <v>5389</v>
      </c>
      <c r="U2327" s="551" t="s">
        <v>5390</v>
      </c>
      <c r="V2327" s="527"/>
      <c r="W2327" s="1801"/>
    </row>
    <row r="2328" spans="1:23" ht="18.75" customHeight="1" x14ac:dyDescent="0.25">
      <c r="A2328" s="1266">
        <v>4958</v>
      </c>
      <c r="B2328" s="707"/>
      <c r="C2328" s="735" t="s">
        <v>7820</v>
      </c>
      <c r="D2328" s="735" t="s">
        <v>35</v>
      </c>
      <c r="E2328" s="1156" t="s">
        <v>507</v>
      </c>
      <c r="F2328" s="708">
        <v>45519</v>
      </c>
      <c r="G2328" s="709">
        <v>0.33333333333333331</v>
      </c>
      <c r="H2328" s="708">
        <v>45552</v>
      </c>
      <c r="I2328" s="709">
        <v>0.33333333333333331</v>
      </c>
      <c r="J2328" s="738" t="s">
        <v>7821</v>
      </c>
      <c r="K2328" s="741">
        <v>30523</v>
      </c>
      <c r="L2328" s="775" t="s">
        <v>7822</v>
      </c>
      <c r="M2328" s="741">
        <v>39039</v>
      </c>
      <c r="N2328" s="775" t="s">
        <v>756</v>
      </c>
      <c r="O2328" s="930">
        <v>43137</v>
      </c>
      <c r="P2328" s="902" t="s">
        <v>7823</v>
      </c>
      <c r="Q2328" s="1045" t="s">
        <v>2124</v>
      </c>
      <c r="R2328" s="1024"/>
      <c r="S2328" s="905"/>
      <c r="T2328" s="575"/>
      <c r="U2328" s="593" t="s">
        <v>7824</v>
      </c>
      <c r="W2328" s="618"/>
    </row>
    <row r="2329" spans="1:23" ht="18.75" customHeight="1" x14ac:dyDescent="0.25">
      <c r="A2329" s="4">
        <v>3302</v>
      </c>
      <c r="B2329" s="4">
        <v>56608948</v>
      </c>
      <c r="C2329" s="4" t="s">
        <v>754</v>
      </c>
      <c r="D2329" s="186" t="s">
        <v>29</v>
      </c>
      <c r="E2329" s="1156" t="s">
        <v>205</v>
      </c>
      <c r="F2329" s="710">
        <v>45183</v>
      </c>
      <c r="G2329" s="719">
        <v>0.375</v>
      </c>
      <c r="H2329" s="710">
        <v>45198</v>
      </c>
      <c r="I2329" s="711">
        <v>0.375</v>
      </c>
      <c r="J2329" s="728" t="s">
        <v>231</v>
      </c>
      <c r="K2329" s="725">
        <v>30523</v>
      </c>
      <c r="L2329" s="929" t="s">
        <v>755</v>
      </c>
      <c r="M2329" s="19">
        <v>39039</v>
      </c>
      <c r="N2329" s="931" t="s">
        <v>756</v>
      </c>
      <c r="O2329" s="932">
        <v>43137</v>
      </c>
      <c r="P2329" s="892" t="s">
        <v>3168</v>
      </c>
      <c r="W2329" s="618"/>
    </row>
    <row r="2330" spans="1:23" ht="18.75" customHeight="1" x14ac:dyDescent="0.25">
      <c r="A2330" s="4">
        <v>2846</v>
      </c>
      <c r="B2330" s="4">
        <v>56608948</v>
      </c>
      <c r="C2330" s="4" t="s">
        <v>754</v>
      </c>
      <c r="D2330" s="186" t="s">
        <v>35</v>
      </c>
      <c r="E2330" s="1156" t="s">
        <v>171</v>
      </c>
      <c r="F2330" s="710">
        <v>45102</v>
      </c>
      <c r="G2330" s="719">
        <v>0.41666666666666669</v>
      </c>
      <c r="H2330" s="710">
        <v>45117</v>
      </c>
      <c r="I2330" s="711">
        <v>0.41666666666666669</v>
      </c>
      <c r="J2330" s="728" t="s">
        <v>231</v>
      </c>
      <c r="K2330" s="725">
        <v>30523</v>
      </c>
      <c r="L2330" s="929" t="s">
        <v>755</v>
      </c>
      <c r="M2330" s="19">
        <v>39039</v>
      </c>
      <c r="N2330" s="931" t="s">
        <v>756</v>
      </c>
      <c r="O2330" s="932">
        <v>43137</v>
      </c>
      <c r="P2330" s="892" t="s">
        <v>757</v>
      </c>
      <c r="W2330" s="618"/>
    </row>
    <row r="2331" spans="1:23" ht="34.5" customHeight="1" x14ac:dyDescent="0.25">
      <c r="A2331" s="4">
        <v>1737</v>
      </c>
      <c r="B2331" s="4">
        <v>56608948</v>
      </c>
      <c r="C2331" s="4" t="s">
        <v>754</v>
      </c>
      <c r="D2331" s="4" t="s">
        <v>35</v>
      </c>
      <c r="E2331" s="1156" t="s">
        <v>507</v>
      </c>
      <c r="F2331" s="725">
        <v>44939</v>
      </c>
      <c r="G2331" s="720">
        <v>0.45833333333333331</v>
      </c>
      <c r="H2331" s="725">
        <v>44949</v>
      </c>
      <c r="I2331" s="720">
        <v>0.45833333333333331</v>
      </c>
      <c r="J2331" s="728" t="s">
        <v>2058</v>
      </c>
      <c r="K2331" s="725">
        <v>30523</v>
      </c>
      <c r="L2331" s="929">
        <v>8486183</v>
      </c>
      <c r="M2331" s="19">
        <v>39039</v>
      </c>
      <c r="N2331" s="931" t="s">
        <v>756</v>
      </c>
      <c r="O2331" s="932">
        <v>43137</v>
      </c>
      <c r="P2331" s="892">
        <v>830</v>
      </c>
      <c r="W2331" s="618"/>
    </row>
    <row r="2332" spans="1:23" ht="18.75" customHeight="1" x14ac:dyDescent="0.25">
      <c r="A2332" s="186">
        <v>1356</v>
      </c>
      <c r="B2332" s="186">
        <v>56608948</v>
      </c>
      <c r="C2332" s="186" t="s">
        <v>754</v>
      </c>
      <c r="D2332" s="186" t="s">
        <v>193</v>
      </c>
      <c r="E2332" s="1156" t="s">
        <v>23</v>
      </c>
      <c r="F2332" s="710">
        <v>44841</v>
      </c>
      <c r="G2332" s="711">
        <v>0.41666666666666669</v>
      </c>
      <c r="H2332" s="725">
        <v>44851</v>
      </c>
      <c r="I2332" s="720">
        <v>0.5</v>
      </c>
      <c r="J2332" s="728" t="s">
        <v>2058</v>
      </c>
      <c r="K2332" s="725">
        <v>30523</v>
      </c>
      <c r="L2332" s="207">
        <v>8486183</v>
      </c>
      <c r="M2332" s="725">
        <v>39039</v>
      </c>
      <c r="N2332" s="929" t="s">
        <v>756</v>
      </c>
      <c r="O2332" s="932">
        <v>43137</v>
      </c>
      <c r="P2332" s="892" t="s">
        <v>2687</v>
      </c>
      <c r="Q2332" s="908"/>
      <c r="R2332" s="1073"/>
      <c r="S2332" s="908"/>
      <c r="T2332" s="550" t="s">
        <v>2280</v>
      </c>
      <c r="V2332" s="550"/>
      <c r="W2332" s="530"/>
    </row>
    <row r="2333" spans="1:23" ht="18.75" customHeight="1" x14ac:dyDescent="0.25">
      <c r="A2333" s="186">
        <v>1161</v>
      </c>
      <c r="B2333" s="18">
        <v>56608948</v>
      </c>
      <c r="C2333" s="18" t="s">
        <v>754</v>
      </c>
      <c r="D2333" s="18" t="s">
        <v>35</v>
      </c>
      <c r="E2333" s="1156" t="s">
        <v>313</v>
      </c>
      <c r="F2333" s="718">
        <v>44748</v>
      </c>
      <c r="G2333" s="719">
        <v>0.375</v>
      </c>
      <c r="H2333" s="718">
        <v>44758</v>
      </c>
      <c r="I2333" s="719">
        <v>0.625</v>
      </c>
      <c r="J2333" s="737" t="s">
        <v>2058</v>
      </c>
      <c r="K2333" s="720"/>
      <c r="L2333" s="18">
        <v>8486183</v>
      </c>
      <c r="M2333" s="718">
        <v>39039</v>
      </c>
      <c r="N2333" s="928" t="s">
        <v>756</v>
      </c>
      <c r="O2333" s="927">
        <v>43137</v>
      </c>
      <c r="P2333" s="892" t="s">
        <v>3168</v>
      </c>
      <c r="Q2333" s="908"/>
      <c r="R2333" s="1032">
        <f>130*10</f>
        <v>1300</v>
      </c>
      <c r="S2333" s="884"/>
      <c r="T2333" s="527" t="s">
        <v>3167</v>
      </c>
      <c r="V2333" s="554"/>
      <c r="W2333" s="618"/>
    </row>
    <row r="2334" spans="1:23" ht="18.75" customHeight="1" x14ac:dyDescent="0.25">
      <c r="A2334" s="812">
        <v>877</v>
      </c>
      <c r="B2334" s="799">
        <v>56608948</v>
      </c>
      <c r="C2334" s="799" t="s">
        <v>754</v>
      </c>
      <c r="D2334" s="799" t="s">
        <v>94</v>
      </c>
      <c r="E2334" s="1165" t="s">
        <v>342</v>
      </c>
      <c r="F2334" s="807">
        <v>44679</v>
      </c>
      <c r="G2334" s="806">
        <v>0.375</v>
      </c>
      <c r="H2334" s="807">
        <v>44688</v>
      </c>
      <c r="I2334" s="806">
        <v>0.29166666666666669</v>
      </c>
      <c r="J2334" s="737" t="s">
        <v>2310</v>
      </c>
      <c r="K2334" s="720"/>
      <c r="L2334" s="799">
        <v>8486183</v>
      </c>
      <c r="M2334" s="810">
        <v>39039</v>
      </c>
      <c r="N2334" s="960" t="s">
        <v>756</v>
      </c>
      <c r="O2334" s="961">
        <v>43137</v>
      </c>
      <c r="P2334" s="1107"/>
      <c r="Q2334" s="915"/>
      <c r="R2334" s="1118"/>
      <c r="S2334" s="915"/>
      <c r="T2334" s="668"/>
      <c r="V2334" s="668"/>
      <c r="W2334" s="618"/>
    </row>
    <row r="2335" spans="1:23" ht="18.75" hidden="1" customHeight="1" x14ac:dyDescent="0.25">
      <c r="A2335" s="18">
        <v>429</v>
      </c>
      <c r="B2335" s="4"/>
      <c r="C2335" s="4" t="s">
        <v>754</v>
      </c>
      <c r="D2335" s="4" t="s">
        <v>412</v>
      </c>
      <c r="E2335" s="1156" t="s">
        <v>131</v>
      </c>
      <c r="F2335" s="725">
        <v>44528</v>
      </c>
      <c r="G2335" s="744">
        <v>0.41666666666666669</v>
      </c>
      <c r="H2335" s="725">
        <v>44547</v>
      </c>
      <c r="I2335" s="744">
        <v>0.54166666666666663</v>
      </c>
      <c r="J2335" s="730"/>
      <c r="K2335" s="744"/>
      <c r="L2335" s="4"/>
      <c r="N2335" s="934"/>
      <c r="O2335" s="920"/>
      <c r="P2335" s="1107"/>
      <c r="Q2335" s="908"/>
      <c r="R2335" s="1073"/>
      <c r="S2335" s="908"/>
      <c r="T2335" s="550"/>
      <c r="V2335" s="550"/>
      <c r="W2335" s="618"/>
    </row>
    <row r="2336" spans="1:23" ht="18.75" customHeight="1" x14ac:dyDescent="0.25">
      <c r="A2336" s="20">
        <v>5702</v>
      </c>
      <c r="B2336" s="20"/>
      <c r="C2336" s="20" t="s">
        <v>7999</v>
      </c>
      <c r="D2336" s="186" t="s">
        <v>657</v>
      </c>
      <c r="E2336" s="1156" t="s">
        <v>871</v>
      </c>
      <c r="F2336" s="21">
        <v>45611</v>
      </c>
      <c r="G2336" s="729">
        <v>0.41666666666666669</v>
      </c>
      <c r="H2336" s="21">
        <v>45628</v>
      </c>
      <c r="I2336" s="722">
        <v>0.5</v>
      </c>
      <c r="J2336" s="726" t="s">
        <v>8267</v>
      </c>
      <c r="K2336" s="741">
        <v>17580</v>
      </c>
      <c r="L2336" s="775"/>
      <c r="M2336" s="741"/>
      <c r="N2336" s="933" t="s">
        <v>8000</v>
      </c>
      <c r="O2336" s="930">
        <v>32060</v>
      </c>
      <c r="P2336" s="1035"/>
      <c r="Q2336" s="904"/>
      <c r="R2336" s="1036"/>
      <c r="S2336" s="1035"/>
      <c r="T2336" s="596"/>
      <c r="U2336" s="593" t="s">
        <v>975</v>
      </c>
      <c r="V2336" s="592"/>
      <c r="W2336" s="1237"/>
    </row>
    <row r="2337" spans="1:23" ht="18.75" customHeight="1" x14ac:dyDescent="0.25">
      <c r="A2337" s="186">
        <v>3060</v>
      </c>
      <c r="B2337" s="18">
        <v>54564397</v>
      </c>
      <c r="C2337" s="18" t="s">
        <v>234</v>
      </c>
      <c r="D2337" s="18" t="s">
        <v>235</v>
      </c>
      <c r="E2337" s="1156" t="s">
        <v>236</v>
      </c>
      <c r="F2337" s="718">
        <v>45129</v>
      </c>
      <c r="G2337" s="719">
        <v>0.45833333333333331</v>
      </c>
      <c r="H2337" s="718">
        <v>45164</v>
      </c>
      <c r="I2337" s="719">
        <v>0.45833333333333331</v>
      </c>
      <c r="J2337" s="739" t="s">
        <v>237</v>
      </c>
      <c r="K2337" s="937">
        <v>30897</v>
      </c>
      <c r="L2337" s="928" t="s">
        <v>238</v>
      </c>
      <c r="M2337" s="718">
        <v>39882</v>
      </c>
      <c r="N2337" s="928" t="s">
        <v>239</v>
      </c>
      <c r="O2337" s="927">
        <v>39686</v>
      </c>
      <c r="P2337" s="892" t="s">
        <v>240</v>
      </c>
      <c r="Q2337" s="906"/>
      <c r="R2337" s="1032"/>
      <c r="S2337" s="884"/>
      <c r="T2337" s="527"/>
      <c r="U2337" s="545" t="s">
        <v>241</v>
      </c>
      <c r="V2337" s="554"/>
      <c r="W2337" s="618"/>
    </row>
    <row r="2338" spans="1:23" ht="18.75" customHeight="1" x14ac:dyDescent="0.25">
      <c r="A2338" s="186">
        <v>1242</v>
      </c>
      <c r="B2338" s="18">
        <v>54564397</v>
      </c>
      <c r="C2338" s="18" t="s">
        <v>234</v>
      </c>
      <c r="D2338" s="18" t="s">
        <v>412</v>
      </c>
      <c r="E2338" s="1156" t="s">
        <v>184</v>
      </c>
      <c r="F2338" s="718">
        <v>44784</v>
      </c>
      <c r="G2338" s="719">
        <v>0.70138888888888884</v>
      </c>
      <c r="H2338" s="718">
        <v>44804</v>
      </c>
      <c r="I2338" s="719">
        <v>0.29166666666666669</v>
      </c>
      <c r="J2338" s="739" t="s">
        <v>2955</v>
      </c>
      <c r="K2338" s="956"/>
      <c r="L2338" s="928" t="s">
        <v>238</v>
      </c>
      <c r="M2338" s="718">
        <v>39882</v>
      </c>
      <c r="N2338" s="928" t="s">
        <v>239</v>
      </c>
      <c r="O2338" s="927">
        <v>40031</v>
      </c>
      <c r="P2338" s="892">
        <v>3970</v>
      </c>
      <c r="Q2338" s="906" t="s">
        <v>2935</v>
      </c>
      <c r="R2338" s="1032">
        <f>130*32</f>
        <v>4160</v>
      </c>
      <c r="S2338" s="884"/>
      <c r="T2338" s="527" t="s">
        <v>2934</v>
      </c>
      <c r="V2338" s="554" t="s">
        <v>2933</v>
      </c>
      <c r="W2338" s="618"/>
    </row>
    <row r="2339" spans="1:23" ht="18.75" customHeight="1" x14ac:dyDescent="0.25">
      <c r="A2339" s="186">
        <v>2498</v>
      </c>
      <c r="B2339" s="18">
        <v>54564397</v>
      </c>
      <c r="C2339" s="18" t="s">
        <v>234</v>
      </c>
      <c r="D2339" s="18" t="s">
        <v>193</v>
      </c>
      <c r="E2339" s="1156" t="s">
        <v>2279</v>
      </c>
      <c r="F2339" s="718">
        <v>44781</v>
      </c>
      <c r="G2339" s="719">
        <v>0.5</v>
      </c>
      <c r="H2339" s="718">
        <v>44784</v>
      </c>
      <c r="I2339" s="719">
        <v>0.70138888888888884</v>
      </c>
      <c r="J2339" s="737" t="s">
        <v>2283</v>
      </c>
      <c r="K2339" s="720"/>
      <c r="L2339" s="928" t="s">
        <v>238</v>
      </c>
      <c r="M2339" s="718">
        <v>39882</v>
      </c>
      <c r="N2339" s="928" t="s">
        <v>239</v>
      </c>
      <c r="O2339" s="927">
        <v>39686</v>
      </c>
      <c r="P2339" s="892"/>
      <c r="Q2339" s="906"/>
      <c r="R2339" s="1032"/>
      <c r="S2339" s="884"/>
      <c r="T2339" s="527"/>
      <c r="V2339" s="554"/>
      <c r="W2339" s="618"/>
    </row>
    <row r="2340" spans="1:23" ht="18.75" customHeight="1" x14ac:dyDescent="0.25">
      <c r="A2340" s="186">
        <v>1199</v>
      </c>
      <c r="B2340" s="18">
        <v>54564397</v>
      </c>
      <c r="C2340" s="18" t="s">
        <v>234</v>
      </c>
      <c r="D2340" s="18" t="s">
        <v>35</v>
      </c>
      <c r="E2340" s="1156" t="s">
        <v>119</v>
      </c>
      <c r="F2340" s="718">
        <v>44779</v>
      </c>
      <c r="G2340" s="719">
        <v>0.875</v>
      </c>
      <c r="H2340" s="718">
        <v>44781</v>
      </c>
      <c r="I2340" s="719">
        <v>0.5</v>
      </c>
      <c r="J2340" s="737" t="s">
        <v>1825</v>
      </c>
      <c r="K2340" s="720"/>
      <c r="L2340" s="928" t="s">
        <v>238</v>
      </c>
      <c r="M2340" s="718">
        <v>39882</v>
      </c>
      <c r="N2340" s="928" t="s">
        <v>239</v>
      </c>
      <c r="O2340" s="927">
        <v>39686</v>
      </c>
      <c r="P2340" s="892"/>
      <c r="Q2340" s="906"/>
      <c r="R2340" s="1032"/>
      <c r="S2340" s="884"/>
      <c r="T2340" s="527"/>
      <c r="V2340" s="554"/>
      <c r="W2340" s="618"/>
    </row>
    <row r="2341" spans="1:23" ht="18.75" customHeight="1" x14ac:dyDescent="0.25">
      <c r="A2341" s="186">
        <v>2498</v>
      </c>
      <c r="B2341" s="18">
        <v>54564397</v>
      </c>
      <c r="C2341" s="18" t="s">
        <v>234</v>
      </c>
      <c r="D2341" s="18" t="s">
        <v>193</v>
      </c>
      <c r="E2341" s="1156" t="s">
        <v>2279</v>
      </c>
      <c r="F2341" s="718">
        <v>44772</v>
      </c>
      <c r="G2341" s="719">
        <v>0.29166666666666669</v>
      </c>
      <c r="H2341" s="718">
        <v>44779</v>
      </c>
      <c r="I2341" s="719">
        <v>0.875</v>
      </c>
      <c r="J2341" s="737" t="s">
        <v>2283</v>
      </c>
      <c r="K2341" s="720"/>
      <c r="L2341" s="928" t="s">
        <v>238</v>
      </c>
      <c r="M2341" s="718">
        <v>39882</v>
      </c>
      <c r="N2341" s="928" t="s">
        <v>239</v>
      </c>
      <c r="O2341" s="927">
        <v>39686</v>
      </c>
      <c r="P2341" s="892">
        <v>3970</v>
      </c>
      <c r="Q2341" s="906" t="s">
        <v>2935</v>
      </c>
      <c r="R2341" s="1032">
        <f>130*27</f>
        <v>3510</v>
      </c>
      <c r="S2341" s="884"/>
      <c r="T2341" s="527" t="s">
        <v>2934</v>
      </c>
      <c r="U2341" s="545" t="s">
        <v>3077</v>
      </c>
      <c r="V2341" s="554" t="s">
        <v>2933</v>
      </c>
      <c r="W2341" s="618"/>
    </row>
    <row r="2342" spans="1:23" ht="18.75" customHeight="1" x14ac:dyDescent="0.25">
      <c r="A2342" s="3">
        <v>17</v>
      </c>
      <c r="B2342" s="1"/>
      <c r="C2342" s="825" t="s">
        <v>234</v>
      </c>
      <c r="D2342" s="1" t="s">
        <v>22</v>
      </c>
      <c r="E2342" s="1158" t="s">
        <v>364</v>
      </c>
      <c r="F2342" s="19">
        <v>44394</v>
      </c>
      <c r="G2342" s="796">
        <v>0.58333333333333337</v>
      </c>
      <c r="H2342" s="19">
        <v>44429</v>
      </c>
      <c r="I2342" s="796">
        <v>0.58333333333333337</v>
      </c>
      <c r="J2342" s="730">
        <v>35</v>
      </c>
      <c r="K2342" s="796"/>
      <c r="L2342" s="928" t="s">
        <v>238</v>
      </c>
      <c r="M2342" s="718">
        <v>39882</v>
      </c>
      <c r="N2342" s="928" t="s">
        <v>239</v>
      </c>
      <c r="O2342" s="208"/>
      <c r="Q2342" s="1039"/>
      <c r="R2342" s="1044"/>
      <c r="S2342" s="1039"/>
      <c r="T2342" s="555"/>
      <c r="W2342" s="618"/>
    </row>
    <row r="2343" spans="1:23" ht="18.75" customHeight="1" x14ac:dyDescent="0.25">
      <c r="A2343" s="4">
        <v>6541</v>
      </c>
      <c r="B2343" s="4"/>
      <c r="C2343" s="4" t="s">
        <v>8439</v>
      </c>
      <c r="D2343" s="4" t="s">
        <v>4688</v>
      </c>
      <c r="E2343" s="1156" t="s">
        <v>4240</v>
      </c>
      <c r="F2343" s="725">
        <v>45667</v>
      </c>
      <c r="G2343" s="720">
        <v>0.56874999999999998</v>
      </c>
      <c r="H2343" s="725">
        <v>45682</v>
      </c>
      <c r="I2343" s="720">
        <v>0.79166666666666663</v>
      </c>
      <c r="J2343" s="728" t="s">
        <v>231</v>
      </c>
      <c r="K2343" s="725">
        <v>27061</v>
      </c>
      <c r="L2343" s="929" t="s">
        <v>1322</v>
      </c>
      <c r="M2343" s="19">
        <v>42608</v>
      </c>
      <c r="N2343" s="931" t="s">
        <v>1323</v>
      </c>
      <c r="O2343" s="932">
        <v>38104</v>
      </c>
      <c r="P2343" s="1357"/>
      <c r="R2343" s="1424"/>
      <c r="S2343" s="1425"/>
      <c r="T2343" s="1426"/>
      <c r="U2343" s="551"/>
      <c r="W2343" s="530"/>
    </row>
    <row r="2344" spans="1:23" ht="18.75" customHeight="1" x14ac:dyDescent="0.25">
      <c r="A2344" s="20" t="s">
        <v>6121</v>
      </c>
      <c r="B2344" s="3">
        <v>53106117</v>
      </c>
      <c r="C2344" s="3" t="s">
        <v>2182</v>
      </c>
      <c r="D2344" s="3" t="s">
        <v>137</v>
      </c>
      <c r="E2344" s="1159" t="s">
        <v>6122</v>
      </c>
      <c r="F2344" s="714">
        <v>45402</v>
      </c>
      <c r="G2344" s="715">
        <v>0.88194444444444453</v>
      </c>
      <c r="H2344" s="714">
        <v>45404</v>
      </c>
      <c r="I2344" s="715">
        <v>0.83333333333333337</v>
      </c>
      <c r="J2344" s="755" t="s">
        <v>330</v>
      </c>
      <c r="K2344" s="19">
        <v>32035</v>
      </c>
      <c r="L2344" s="921" t="s">
        <v>6123</v>
      </c>
      <c r="M2344" s="19">
        <v>40373</v>
      </c>
      <c r="N2344" s="922" t="s">
        <v>2183</v>
      </c>
      <c r="O2344" s="209">
        <v>40669</v>
      </c>
      <c r="P2344" s="889" t="s">
        <v>4926</v>
      </c>
      <c r="Q2344" s="1039"/>
      <c r="R2344" s="1008"/>
      <c r="S2344" s="908"/>
      <c r="T2344" s="527"/>
      <c r="U2344" s="564" t="s">
        <v>1484</v>
      </c>
      <c r="V2344" s="527"/>
      <c r="W2344" s="618"/>
    </row>
    <row r="2345" spans="1:23" ht="18.75" customHeight="1" x14ac:dyDescent="0.25">
      <c r="A2345" s="4">
        <v>1765</v>
      </c>
      <c r="B2345" s="4">
        <v>53106117</v>
      </c>
      <c r="C2345" s="4" t="s">
        <v>2182</v>
      </c>
      <c r="D2345" s="4" t="s">
        <v>59</v>
      </c>
      <c r="E2345" s="1156" t="s">
        <v>342</v>
      </c>
      <c r="F2345" s="725">
        <v>44947</v>
      </c>
      <c r="G2345" s="720">
        <v>0.41319444444444442</v>
      </c>
      <c r="H2345" s="725">
        <v>44951</v>
      </c>
      <c r="I2345" s="720">
        <v>0.41319444444444442</v>
      </c>
      <c r="J2345" s="728" t="s">
        <v>1880</v>
      </c>
      <c r="K2345" s="725">
        <v>32035</v>
      </c>
      <c r="L2345" s="929">
        <v>6875337</v>
      </c>
      <c r="M2345" s="19">
        <v>40373</v>
      </c>
      <c r="N2345" s="931" t="s">
        <v>2183</v>
      </c>
      <c r="O2345" s="932">
        <v>40669</v>
      </c>
      <c r="P2345" s="892">
        <v>260</v>
      </c>
      <c r="T2345" s="563">
        <v>37137</v>
      </c>
      <c r="W2345" s="618"/>
    </row>
    <row r="2346" spans="1:23" ht="18.75" customHeight="1" x14ac:dyDescent="0.25">
      <c r="A2346" s="186">
        <v>4739</v>
      </c>
      <c r="B2346" s="736">
        <v>24810502</v>
      </c>
      <c r="C2346" s="4" t="s">
        <v>6162</v>
      </c>
      <c r="D2346" s="186" t="s">
        <v>4688</v>
      </c>
      <c r="E2346" s="1156" t="s">
        <v>4240</v>
      </c>
      <c r="F2346" s="710">
        <v>45408</v>
      </c>
      <c r="G2346" s="711">
        <v>0.61249999999999993</v>
      </c>
      <c r="H2346" s="710">
        <v>45413</v>
      </c>
      <c r="I2346" s="711">
        <v>0.61249999999999993</v>
      </c>
      <c r="J2346" s="737" t="s">
        <v>336</v>
      </c>
      <c r="K2346" s="725">
        <v>35730</v>
      </c>
      <c r="L2346" s="929" t="s">
        <v>6163</v>
      </c>
      <c r="M2346" s="718">
        <v>43146</v>
      </c>
      <c r="N2346" s="928" t="s">
        <v>6164</v>
      </c>
      <c r="O2346" s="927">
        <v>43115</v>
      </c>
      <c r="P2346" s="1066">
        <v>400</v>
      </c>
      <c r="Q2346" s="196"/>
      <c r="R2346" s="1032"/>
      <c r="S2346" s="884"/>
      <c r="T2346" s="527"/>
      <c r="U2346" s="545" t="s">
        <v>6165</v>
      </c>
      <c r="V2346" s="554"/>
      <c r="W2346" s="618"/>
    </row>
    <row r="2347" spans="1:23" ht="18.75" customHeight="1" x14ac:dyDescent="0.25">
      <c r="A2347" s="1267">
        <v>6115</v>
      </c>
      <c r="B2347" s="186"/>
      <c r="C2347" s="186" t="s">
        <v>6670</v>
      </c>
      <c r="D2347" s="186" t="s">
        <v>649</v>
      </c>
      <c r="E2347" s="1156" t="s">
        <v>95</v>
      </c>
      <c r="F2347" s="710">
        <v>45454</v>
      </c>
      <c r="G2347" s="711">
        <v>0.875</v>
      </c>
      <c r="H2347" s="710">
        <v>45465</v>
      </c>
      <c r="I2347" s="711">
        <v>0.375</v>
      </c>
      <c r="J2347" s="728" t="s">
        <v>200</v>
      </c>
      <c r="K2347" s="710">
        <v>32787</v>
      </c>
      <c r="L2347" s="734" t="s">
        <v>6671</v>
      </c>
      <c r="M2347" s="710">
        <v>44883</v>
      </c>
      <c r="N2347" s="734" t="s">
        <v>6672</v>
      </c>
      <c r="O2347" s="920">
        <v>44173</v>
      </c>
      <c r="P2347" s="892" t="s">
        <v>5020</v>
      </c>
      <c r="Q2347" s="882"/>
      <c r="R2347" s="1001"/>
      <c r="S2347" s="882"/>
      <c r="T2347" s="524">
        <v>73974</v>
      </c>
      <c r="U2347" s="528" t="s">
        <v>6673</v>
      </c>
      <c r="V2347" s="527"/>
      <c r="W2347" s="1822"/>
    </row>
    <row r="2348" spans="1:23" ht="42" customHeight="1" x14ac:dyDescent="0.25">
      <c r="A2348" s="1245">
        <v>6064</v>
      </c>
      <c r="B2348" s="20">
        <v>50166325</v>
      </c>
      <c r="C2348" s="20" t="s">
        <v>4639</v>
      </c>
      <c r="D2348" s="20" t="s">
        <v>94</v>
      </c>
      <c r="E2348" s="1156" t="s">
        <v>77</v>
      </c>
      <c r="F2348" s="21">
        <v>45447</v>
      </c>
      <c r="G2348" s="729">
        <v>0.53125</v>
      </c>
      <c r="H2348" s="21">
        <v>45451</v>
      </c>
      <c r="I2348" s="722">
        <v>0.53125</v>
      </c>
      <c r="J2348" s="728" t="s">
        <v>1308</v>
      </c>
      <c r="K2348" s="19">
        <v>32845</v>
      </c>
      <c r="L2348" s="921" t="s">
        <v>4637</v>
      </c>
      <c r="M2348" s="19">
        <v>42460</v>
      </c>
      <c r="N2348" s="935" t="s">
        <v>4638</v>
      </c>
      <c r="O2348" s="209">
        <v>40327</v>
      </c>
      <c r="P2348" s="888" t="s">
        <v>6608</v>
      </c>
      <c r="Q2348" s="907"/>
      <c r="R2348" s="1020"/>
      <c r="S2348" s="907"/>
      <c r="T2348" s="544"/>
      <c r="U2348" s="545" t="s">
        <v>4636</v>
      </c>
      <c r="V2348" s="544"/>
      <c r="W2348" s="618"/>
    </row>
    <row r="2349" spans="1:23" ht="18.75" customHeight="1" x14ac:dyDescent="0.25">
      <c r="A2349" s="1">
        <v>3646</v>
      </c>
      <c r="B2349" s="1">
        <v>50166325</v>
      </c>
      <c r="C2349" s="20" t="s">
        <v>4639</v>
      </c>
      <c r="D2349" s="20" t="s">
        <v>94</v>
      </c>
      <c r="E2349" s="1156" t="s">
        <v>95</v>
      </c>
      <c r="F2349" s="21">
        <v>45238</v>
      </c>
      <c r="G2349" s="729">
        <v>0.68402777777777779</v>
      </c>
      <c r="H2349" s="21">
        <v>45246</v>
      </c>
      <c r="I2349" s="722">
        <v>0.6875</v>
      </c>
      <c r="J2349" s="726" t="s">
        <v>940</v>
      </c>
      <c r="K2349" s="19">
        <v>32845</v>
      </c>
      <c r="L2349" s="921" t="s">
        <v>4637</v>
      </c>
      <c r="M2349" s="19">
        <v>42460</v>
      </c>
      <c r="N2349" s="935" t="s">
        <v>4638</v>
      </c>
      <c r="O2349" s="209">
        <v>40327</v>
      </c>
      <c r="P2349" s="885"/>
      <c r="Q2349" s="1009"/>
      <c r="R2349" s="1027"/>
      <c r="S2349" s="1009"/>
      <c r="T2349" s="569"/>
      <c r="U2349" s="545" t="s">
        <v>4636</v>
      </c>
      <c r="V2349" s="569"/>
      <c r="W2349" s="618"/>
    </row>
    <row r="2350" spans="1:23" ht="30" customHeight="1" x14ac:dyDescent="0.25">
      <c r="A2350" s="809">
        <v>1020</v>
      </c>
      <c r="B2350" s="809"/>
      <c r="C2350" s="809" t="s">
        <v>3403</v>
      </c>
      <c r="D2350" s="809" t="s">
        <v>59</v>
      </c>
      <c r="E2350" s="1159" t="s">
        <v>131</v>
      </c>
      <c r="F2350" s="810">
        <v>44708</v>
      </c>
      <c r="G2350" s="811">
        <v>0.375</v>
      </c>
      <c r="H2350" s="810">
        <v>44715</v>
      </c>
      <c r="I2350" s="811">
        <v>0.375</v>
      </c>
      <c r="J2350" s="1588" t="s">
        <v>2773</v>
      </c>
      <c r="K2350" s="769"/>
      <c r="L2350" s="809">
        <v>4873468</v>
      </c>
      <c r="M2350" s="807">
        <v>40168</v>
      </c>
      <c r="N2350" s="940" t="s">
        <v>3404</v>
      </c>
      <c r="O2350" s="938">
        <v>42850</v>
      </c>
      <c r="P2350" s="1119"/>
      <c r="Q2350" s="1120"/>
      <c r="R2350" s="1121"/>
      <c r="S2350" s="1120"/>
      <c r="T2350" s="670"/>
      <c r="V2350" s="670"/>
      <c r="W2350" s="618"/>
    </row>
    <row r="2351" spans="1:23" ht="47.25" customHeight="1" x14ac:dyDescent="0.25">
      <c r="A2351" s="186">
        <v>1154</v>
      </c>
      <c r="B2351" s="186">
        <v>53517938</v>
      </c>
      <c r="C2351" s="186" t="s">
        <v>3237</v>
      </c>
      <c r="D2351" s="4" t="s">
        <v>35</v>
      </c>
      <c r="E2351" s="1156" t="s">
        <v>119</v>
      </c>
      <c r="F2351" s="710">
        <v>44741</v>
      </c>
      <c r="G2351" s="711">
        <v>0.78472222222222221</v>
      </c>
      <c r="H2351" s="710">
        <v>44743</v>
      </c>
      <c r="I2351" s="711">
        <v>0.67013888888888884</v>
      </c>
      <c r="J2351" s="728" t="s">
        <v>3030</v>
      </c>
      <c r="K2351" s="720"/>
      <c r="L2351" s="186">
        <v>6928439</v>
      </c>
      <c r="M2351" s="710">
        <v>34302</v>
      </c>
      <c r="N2351" s="734" t="s">
        <v>3238</v>
      </c>
      <c r="O2351" s="920">
        <v>40964</v>
      </c>
      <c r="P2351" s="892">
        <v>150</v>
      </c>
      <c r="Q2351" s="884"/>
      <c r="R2351" s="1008">
        <f>85*2</f>
        <v>170</v>
      </c>
      <c r="S2351" s="884"/>
      <c r="T2351" s="527" t="s">
        <v>3239</v>
      </c>
      <c r="U2351" s="545" t="s">
        <v>3240</v>
      </c>
      <c r="V2351" s="527"/>
      <c r="W2351" s="618"/>
    </row>
    <row r="2352" spans="1:23" ht="18.75" customHeight="1" x14ac:dyDescent="0.25">
      <c r="A2352" s="186">
        <v>1049</v>
      </c>
      <c r="B2352" s="186">
        <v>53517938</v>
      </c>
      <c r="C2352" s="186" t="s">
        <v>3237</v>
      </c>
      <c r="D2352" s="4" t="s">
        <v>35</v>
      </c>
      <c r="E2352" s="1156" t="s">
        <v>119</v>
      </c>
      <c r="F2352" s="710">
        <v>44732</v>
      </c>
      <c r="G2352" s="711">
        <v>0.78472222222222221</v>
      </c>
      <c r="H2352" s="710">
        <v>44741</v>
      </c>
      <c r="I2352" s="711">
        <v>0.78472222222222221</v>
      </c>
      <c r="J2352" s="728" t="s">
        <v>3264</v>
      </c>
      <c r="K2352" s="720"/>
      <c r="L2352" s="186">
        <v>6928439</v>
      </c>
      <c r="M2352" s="710">
        <v>34302</v>
      </c>
      <c r="N2352" s="734" t="s">
        <v>3238</v>
      </c>
      <c r="O2352" s="920">
        <v>40964</v>
      </c>
      <c r="P2352" s="892">
        <v>770</v>
      </c>
      <c r="Q2352" s="908"/>
      <c r="R2352" s="1008">
        <f>85*9</f>
        <v>765</v>
      </c>
      <c r="S2352" s="884"/>
      <c r="T2352" s="527" t="s">
        <v>3265</v>
      </c>
      <c r="U2352" s="545" t="s">
        <v>3240</v>
      </c>
      <c r="V2352" s="527"/>
      <c r="W2352" s="618"/>
    </row>
    <row r="2353" spans="1:23" ht="18.75" customHeight="1" x14ac:dyDescent="0.25">
      <c r="A2353" s="186">
        <v>4076</v>
      </c>
      <c r="B2353" s="186">
        <v>92589866</v>
      </c>
      <c r="C2353" s="186" t="s">
        <v>4778</v>
      </c>
      <c r="D2353" s="186" t="s">
        <v>94</v>
      </c>
      <c r="E2353" s="1156" t="s">
        <v>422</v>
      </c>
      <c r="F2353" s="710">
        <v>45258</v>
      </c>
      <c r="G2353" s="711">
        <v>0.75</v>
      </c>
      <c r="H2353" s="710">
        <v>45259</v>
      </c>
      <c r="I2353" s="711">
        <v>0.75</v>
      </c>
      <c r="J2353" s="728" t="s">
        <v>797</v>
      </c>
      <c r="K2353" s="710">
        <v>28825</v>
      </c>
      <c r="L2353" s="734" t="s">
        <v>4779</v>
      </c>
      <c r="M2353" s="21">
        <v>43985</v>
      </c>
      <c r="N2353" s="734" t="s">
        <v>4780</v>
      </c>
      <c r="O2353" s="920">
        <v>36484</v>
      </c>
      <c r="P2353" s="892">
        <v>60</v>
      </c>
      <c r="Q2353" s="901">
        <v>10</v>
      </c>
      <c r="R2353" s="1002"/>
      <c r="S2353" s="196"/>
      <c r="T2353" s="580"/>
      <c r="U2353" s="545" t="s">
        <v>4781</v>
      </c>
      <c r="V2353" s="544"/>
      <c r="W2353" s="618"/>
    </row>
    <row r="2354" spans="1:23" ht="18.75" customHeight="1" x14ac:dyDescent="0.25">
      <c r="A2354" s="186">
        <v>1717</v>
      </c>
      <c r="B2354" s="186"/>
      <c r="C2354" s="186" t="s">
        <v>2329</v>
      </c>
      <c r="D2354" s="186" t="s">
        <v>35</v>
      </c>
      <c r="E2354" s="1156" t="s">
        <v>261</v>
      </c>
      <c r="F2354" s="710">
        <v>44932</v>
      </c>
      <c r="G2354" s="711">
        <v>0.5</v>
      </c>
      <c r="H2354" s="710">
        <v>44932</v>
      </c>
      <c r="I2354" s="711">
        <v>0.5625</v>
      </c>
      <c r="J2354" s="728" t="s">
        <v>1216</v>
      </c>
      <c r="K2354" s="710">
        <v>24580</v>
      </c>
      <c r="L2354" s="929">
        <v>4149165</v>
      </c>
      <c r="M2354" s="21"/>
      <c r="N2354" s="18" t="s">
        <v>2330</v>
      </c>
      <c r="O2354" s="920">
        <v>32316</v>
      </c>
      <c r="P2354" s="898"/>
      <c r="Q2354" s="1022"/>
      <c r="R2354" s="1027"/>
      <c r="S2354" s="1022"/>
      <c r="T2354" s="568"/>
      <c r="V2354" s="544"/>
      <c r="W2354" s="618"/>
    </row>
    <row r="2355" spans="1:23" ht="31.5" customHeight="1" x14ac:dyDescent="0.25">
      <c r="A2355" s="1267">
        <v>5183</v>
      </c>
      <c r="B2355" s="783"/>
      <c r="C2355" s="186" t="s">
        <v>7964</v>
      </c>
      <c r="D2355" s="186" t="s">
        <v>94</v>
      </c>
      <c r="E2355" s="1156" t="s">
        <v>95</v>
      </c>
      <c r="F2355" s="718">
        <v>45539</v>
      </c>
      <c r="G2355" s="719">
        <v>0.50694444444444442</v>
      </c>
      <c r="H2355" s="718">
        <v>45552</v>
      </c>
      <c r="I2355" s="719">
        <v>0.50694444444444442</v>
      </c>
      <c r="J2355" s="737" t="s">
        <v>179</v>
      </c>
      <c r="K2355" s="710">
        <v>22436</v>
      </c>
      <c r="L2355" s="734" t="s">
        <v>7965</v>
      </c>
      <c r="M2355" s="710">
        <v>43117</v>
      </c>
      <c r="N2355" s="734" t="s">
        <v>7966</v>
      </c>
      <c r="O2355" s="920">
        <v>44634</v>
      </c>
      <c r="P2355" s="1019" t="s">
        <v>4967</v>
      </c>
      <c r="Q2355" s="901">
        <v>200</v>
      </c>
      <c r="R2355" s="1002"/>
      <c r="S2355" s="196"/>
      <c r="T2355" s="533"/>
      <c r="U2355" s="551"/>
      <c r="V2355" s="527"/>
      <c r="W2355" s="1801"/>
    </row>
    <row r="2356" spans="1:23" ht="31.5" hidden="1" customHeight="1" x14ac:dyDescent="0.25">
      <c r="A2356" s="735">
        <v>2268</v>
      </c>
      <c r="B2356" s="735"/>
      <c r="C2356" s="735" t="s">
        <v>1613</v>
      </c>
      <c r="D2356" s="735" t="s">
        <v>22</v>
      </c>
      <c r="E2356" s="1156" t="s">
        <v>161</v>
      </c>
      <c r="F2356" s="752">
        <v>45026</v>
      </c>
      <c r="G2356" s="753">
        <v>0.71250000000000002</v>
      </c>
      <c r="H2356" s="752">
        <v>45027</v>
      </c>
      <c r="I2356" s="753" t="s">
        <v>1611</v>
      </c>
      <c r="J2356" s="789"/>
      <c r="K2356" s="741">
        <v>34387</v>
      </c>
      <c r="L2356" s="929" t="s">
        <v>1614</v>
      </c>
      <c r="M2356" s="741"/>
      <c r="N2356" s="933"/>
      <c r="O2356" s="930">
        <v>42049</v>
      </c>
      <c r="P2356" s="1098"/>
      <c r="Q2356" s="1099"/>
      <c r="R2356" s="1100"/>
      <c r="S2356" s="1099"/>
      <c r="T2356" s="663"/>
      <c r="U2356" s="593"/>
      <c r="V2356" s="592"/>
      <c r="W2356" s="1237"/>
    </row>
    <row r="2357" spans="1:23" ht="30" customHeight="1" x14ac:dyDescent="0.25">
      <c r="A2357" s="1267">
        <v>6248</v>
      </c>
      <c r="B2357" s="186">
        <v>97639783</v>
      </c>
      <c r="C2357" s="186" t="s">
        <v>6797</v>
      </c>
      <c r="D2357" s="707" t="s">
        <v>94</v>
      </c>
      <c r="E2357" s="1156" t="s">
        <v>95</v>
      </c>
      <c r="F2357" s="710">
        <v>45467</v>
      </c>
      <c r="G2357" s="711">
        <v>0.48749999999999999</v>
      </c>
      <c r="H2357" s="710">
        <v>45488</v>
      </c>
      <c r="I2357" s="711">
        <v>0.55208333333333337</v>
      </c>
      <c r="J2357" s="713" t="s">
        <v>6818</v>
      </c>
      <c r="K2357" s="710">
        <v>25326</v>
      </c>
      <c r="L2357" s="734" t="s">
        <v>6798</v>
      </c>
      <c r="M2357" s="21">
        <v>37620</v>
      </c>
      <c r="N2357" s="928" t="s">
        <v>6799</v>
      </c>
      <c r="O2357" s="927">
        <v>33464</v>
      </c>
      <c r="P2357" s="898"/>
      <c r="Q2357" s="1022"/>
      <c r="R2357" s="1023"/>
      <c r="S2357" s="1022"/>
      <c r="T2357" s="568"/>
      <c r="U2357" s="551" t="s">
        <v>6800</v>
      </c>
      <c r="V2357" s="544"/>
      <c r="W2357" s="1801"/>
    </row>
    <row r="2358" spans="1:23" ht="18.75" customHeight="1" x14ac:dyDescent="0.25">
      <c r="A2358" s="1267">
        <v>6246</v>
      </c>
      <c r="B2358" s="186">
        <v>97639783</v>
      </c>
      <c r="C2358" s="186" t="s">
        <v>6797</v>
      </c>
      <c r="D2358" s="707" t="s">
        <v>94</v>
      </c>
      <c r="E2358" s="1156" t="s">
        <v>95</v>
      </c>
      <c r="F2358" s="710">
        <v>45466</v>
      </c>
      <c r="G2358" s="711">
        <v>0.75694444444444453</v>
      </c>
      <c r="H2358" s="710">
        <v>45467</v>
      </c>
      <c r="I2358" s="711">
        <v>0.48749999999999999</v>
      </c>
      <c r="J2358" s="728" t="s">
        <v>797</v>
      </c>
      <c r="K2358" s="710">
        <v>25326</v>
      </c>
      <c r="L2358" s="734" t="s">
        <v>6798</v>
      </c>
      <c r="M2358" s="21">
        <v>37620</v>
      </c>
      <c r="N2358" s="928" t="s">
        <v>6799</v>
      </c>
      <c r="O2358" s="927">
        <v>33464</v>
      </c>
      <c r="P2358" s="1007"/>
      <c r="Q2358" s="196"/>
      <c r="R2358" s="1017"/>
      <c r="S2358" s="196"/>
      <c r="T2358" s="544" t="s">
        <v>6819</v>
      </c>
      <c r="U2358" s="551" t="s">
        <v>6800</v>
      </c>
      <c r="V2358" s="579"/>
      <c r="W2358" s="1801"/>
    </row>
    <row r="2359" spans="1:23" ht="24.75" customHeight="1" x14ac:dyDescent="0.25">
      <c r="A2359" s="1267">
        <v>5137</v>
      </c>
      <c r="B2359" s="270"/>
      <c r="C2359" s="186" t="s">
        <v>8224</v>
      </c>
      <c r="D2359" s="186" t="s">
        <v>29</v>
      </c>
      <c r="E2359" s="1156" t="s">
        <v>236</v>
      </c>
      <c r="F2359" s="718">
        <v>45533</v>
      </c>
      <c r="G2359" s="719">
        <v>0.76736111111111116</v>
      </c>
      <c r="H2359" s="718">
        <v>45543</v>
      </c>
      <c r="I2359" s="719">
        <v>0.76736111111111116</v>
      </c>
      <c r="J2359" s="1255" t="s">
        <v>200</v>
      </c>
      <c r="K2359" s="710">
        <v>28034</v>
      </c>
      <c r="L2359" s="734" t="s">
        <v>8225</v>
      </c>
      <c r="M2359" s="710"/>
      <c r="N2359" s="734" t="s">
        <v>8226</v>
      </c>
      <c r="O2359" s="920">
        <v>36909</v>
      </c>
      <c r="P2359" s="1375"/>
      <c r="Q2359" s="1376"/>
      <c r="R2359" s="1377"/>
      <c r="S2359" s="1376"/>
      <c r="T2359" s="1378"/>
      <c r="U2359" s="545" t="s">
        <v>8227</v>
      </c>
      <c r="V2359" s="527"/>
      <c r="W2359" s="618"/>
    </row>
    <row r="2360" spans="1:23" ht="18.75" customHeight="1" x14ac:dyDescent="0.25">
      <c r="A2360" s="735">
        <v>2466</v>
      </c>
      <c r="B2360" s="735">
        <v>92674909</v>
      </c>
      <c r="C2360" s="735" t="s">
        <v>1192</v>
      </c>
      <c r="D2360" s="735" t="s">
        <v>35</v>
      </c>
      <c r="E2360" s="1156" t="s">
        <v>119</v>
      </c>
      <c r="F2360" s="741">
        <v>45064</v>
      </c>
      <c r="G2360" s="740">
        <v>0.58333333333333337</v>
      </c>
      <c r="H2360" s="741">
        <v>45070</v>
      </c>
      <c r="I2360" s="740">
        <v>0.58333333333333337</v>
      </c>
      <c r="J2360" s="732" t="s">
        <v>864</v>
      </c>
      <c r="K2360" s="741">
        <v>31799</v>
      </c>
      <c r="L2360" s="929" t="s">
        <v>1193</v>
      </c>
      <c r="M2360" s="741"/>
      <c r="N2360" s="933" t="s">
        <v>1194</v>
      </c>
      <c r="O2360" s="930">
        <v>42801</v>
      </c>
      <c r="P2360" s="902" t="s">
        <v>1197</v>
      </c>
      <c r="Q2360" s="1077" t="s">
        <v>1196</v>
      </c>
      <c r="R2360" s="1006"/>
      <c r="S2360" s="890">
        <v>86090</v>
      </c>
      <c r="T2360" s="584" t="s">
        <v>1195</v>
      </c>
      <c r="U2360" s="593" t="s">
        <v>129</v>
      </c>
      <c r="V2360" s="592"/>
      <c r="W2360" s="1237"/>
    </row>
    <row r="2361" spans="1:23" ht="18.75" customHeight="1" x14ac:dyDescent="0.25">
      <c r="A2361" s="4">
        <v>2896</v>
      </c>
      <c r="B2361" s="4">
        <v>99470240</v>
      </c>
      <c r="C2361" s="186" t="s">
        <v>778</v>
      </c>
      <c r="D2361" s="186" t="s">
        <v>22</v>
      </c>
      <c r="E2361" s="1156" t="s">
        <v>364</v>
      </c>
      <c r="F2361" s="710">
        <v>45111</v>
      </c>
      <c r="G2361" s="711">
        <v>0.66666666666666663</v>
      </c>
      <c r="H2361" s="710">
        <v>45115</v>
      </c>
      <c r="I2361" s="711">
        <v>0.5</v>
      </c>
      <c r="J2361" s="728" t="s">
        <v>642</v>
      </c>
      <c r="K2361" s="725">
        <v>29772</v>
      </c>
      <c r="L2361" s="929" t="s">
        <v>779</v>
      </c>
      <c r="M2361" s="19">
        <v>44237</v>
      </c>
      <c r="N2361" s="929" t="s">
        <v>780</v>
      </c>
      <c r="O2361" s="932">
        <v>39015</v>
      </c>
      <c r="P2361" s="888" t="s">
        <v>781</v>
      </c>
      <c r="Q2361" s="908"/>
      <c r="T2361" s="599"/>
      <c r="U2361" s="545" t="s">
        <v>782</v>
      </c>
      <c r="V2361" s="588" t="s">
        <v>44</v>
      </c>
      <c r="W2361" s="618"/>
    </row>
    <row r="2362" spans="1:23" ht="18.75" customHeight="1" x14ac:dyDescent="0.25">
      <c r="A2362" s="1267">
        <v>5269</v>
      </c>
      <c r="B2362" s="270"/>
      <c r="C2362" s="186" t="s">
        <v>7714</v>
      </c>
      <c r="D2362" s="186" t="s">
        <v>35</v>
      </c>
      <c r="E2362" s="1156" t="s">
        <v>507</v>
      </c>
      <c r="F2362" s="718">
        <v>45555</v>
      </c>
      <c r="G2362" s="719">
        <v>0.54166666666666663</v>
      </c>
      <c r="H2362" s="718">
        <v>45568</v>
      </c>
      <c r="I2362" s="719">
        <v>0.41666666666666669</v>
      </c>
      <c r="J2362" s="737" t="s">
        <v>8201</v>
      </c>
      <c r="K2362" s="710">
        <v>31731</v>
      </c>
      <c r="L2362" s="734" t="s">
        <v>5273</v>
      </c>
      <c r="M2362" s="710">
        <v>41905</v>
      </c>
      <c r="N2362" s="734" t="s">
        <v>5274</v>
      </c>
      <c r="O2362" s="920">
        <v>44295</v>
      </c>
      <c r="P2362" s="1019" t="s">
        <v>8121</v>
      </c>
      <c r="Q2362" s="196"/>
      <c r="R2362" s="1002"/>
      <c r="S2362" s="196"/>
      <c r="V2362" s="527"/>
      <c r="W2362" s="618"/>
    </row>
    <row r="2363" spans="1:23" ht="45" customHeight="1" x14ac:dyDescent="0.25">
      <c r="A2363" s="1267">
        <v>5254</v>
      </c>
      <c r="B2363" s="270"/>
      <c r="C2363" s="186" t="s">
        <v>7714</v>
      </c>
      <c r="D2363" s="186" t="s">
        <v>35</v>
      </c>
      <c r="E2363" s="1158" t="s">
        <v>298</v>
      </c>
      <c r="F2363" s="718">
        <v>45553</v>
      </c>
      <c r="G2363" s="719">
        <v>0.41666666666666669</v>
      </c>
      <c r="H2363" s="718">
        <v>45555</v>
      </c>
      <c r="I2363" s="719">
        <v>0.54166666666666663</v>
      </c>
      <c r="J2363" s="730" t="s">
        <v>401</v>
      </c>
      <c r="K2363" s="710">
        <v>31731</v>
      </c>
      <c r="L2363" s="734" t="s">
        <v>5273</v>
      </c>
      <c r="M2363" s="710">
        <v>41905</v>
      </c>
      <c r="N2363" s="734" t="s">
        <v>5274</v>
      </c>
      <c r="O2363" s="920">
        <v>44295</v>
      </c>
      <c r="P2363" s="1015"/>
      <c r="Q2363" s="196"/>
      <c r="R2363" s="1002"/>
      <c r="S2363" s="196"/>
      <c r="V2363" s="527"/>
      <c r="W2363" s="618"/>
    </row>
    <row r="2364" spans="1:23" ht="18.75" customHeight="1" x14ac:dyDescent="0.25">
      <c r="A2364" s="20">
        <v>4239</v>
      </c>
      <c r="B2364" s="20"/>
      <c r="C2364" s="20" t="s">
        <v>5559</v>
      </c>
      <c r="D2364" s="20" t="s">
        <v>29</v>
      </c>
      <c r="E2364" s="1156" t="s">
        <v>30</v>
      </c>
      <c r="F2364" s="21">
        <v>45347</v>
      </c>
      <c r="G2364" s="729">
        <v>0.625</v>
      </c>
      <c r="H2364" s="710">
        <v>45356</v>
      </c>
      <c r="I2364" s="711">
        <v>0.52083333333333337</v>
      </c>
      <c r="J2364" s="730" t="s">
        <v>622</v>
      </c>
      <c r="K2364" s="710">
        <v>27914</v>
      </c>
      <c r="L2364" s="734" t="s">
        <v>5560</v>
      </c>
      <c r="M2364" s="21">
        <v>34757</v>
      </c>
      <c r="N2364" s="734" t="s">
        <v>5561</v>
      </c>
      <c r="O2364" s="920">
        <v>37278</v>
      </c>
      <c r="P2364" s="892" t="s">
        <v>5059</v>
      </c>
      <c r="Q2364" s="196"/>
      <c r="R2364" s="1002"/>
      <c r="S2364" s="196"/>
      <c r="T2364" s="533"/>
      <c r="U2364" s="539" t="s">
        <v>5562</v>
      </c>
      <c r="V2364" s="544"/>
      <c r="W2364" s="1801"/>
    </row>
    <row r="2365" spans="1:23" ht="30" customHeight="1" x14ac:dyDescent="0.25">
      <c r="A2365" s="186">
        <v>4323</v>
      </c>
      <c r="B2365" s="186"/>
      <c r="C2365" s="186" t="s">
        <v>5650</v>
      </c>
      <c r="D2365" s="186" t="s">
        <v>29</v>
      </c>
      <c r="E2365" s="1156" t="s">
        <v>205</v>
      </c>
      <c r="F2365" s="710">
        <v>45356</v>
      </c>
      <c r="G2365" s="711">
        <v>0.77430555555555547</v>
      </c>
      <c r="H2365" s="710">
        <v>45358</v>
      </c>
      <c r="I2365" s="711">
        <v>0.79166666666666663</v>
      </c>
      <c r="J2365" s="713" t="s">
        <v>330</v>
      </c>
      <c r="K2365" s="725">
        <v>36600</v>
      </c>
      <c r="L2365" s="929" t="s">
        <v>5652</v>
      </c>
      <c r="M2365" s="19">
        <v>45267</v>
      </c>
      <c r="N2365" s="929" t="s">
        <v>5653</v>
      </c>
      <c r="O2365" s="932">
        <v>43679</v>
      </c>
      <c r="P2365" s="1026"/>
      <c r="Q2365" s="1026"/>
      <c r="R2365" s="1023"/>
      <c r="S2365" s="1009"/>
      <c r="T2365" s="569"/>
      <c r="U2365" s="545" t="s">
        <v>5508</v>
      </c>
      <c r="V2365" s="544"/>
      <c r="W2365" s="618"/>
    </row>
    <row r="2366" spans="1:23" ht="18.75" customHeight="1" x14ac:dyDescent="0.25">
      <c r="A2366" s="186">
        <v>4311</v>
      </c>
      <c r="B2366" s="186"/>
      <c r="C2366" s="186" t="s">
        <v>5650</v>
      </c>
      <c r="D2366" s="186" t="s">
        <v>5632</v>
      </c>
      <c r="E2366" s="1156" t="s">
        <v>184</v>
      </c>
      <c r="F2366" s="710">
        <v>45352</v>
      </c>
      <c r="G2366" s="711">
        <v>0.77083333333333337</v>
      </c>
      <c r="H2366" s="710">
        <v>45354</v>
      </c>
      <c r="I2366" s="711">
        <v>0.77083333333333337</v>
      </c>
      <c r="J2366" s="713" t="s">
        <v>330</v>
      </c>
      <c r="K2366" s="725">
        <v>36600</v>
      </c>
      <c r="L2366" s="929" t="s">
        <v>5652</v>
      </c>
      <c r="M2366" s="19">
        <v>45267</v>
      </c>
      <c r="N2366" s="929" t="s">
        <v>5653</v>
      </c>
      <c r="O2366" s="932">
        <v>43679</v>
      </c>
      <c r="P2366" s="1026"/>
      <c r="Q2366" s="1026"/>
      <c r="R2366" s="1023"/>
      <c r="S2366" s="1009"/>
      <c r="T2366" s="569"/>
      <c r="U2366" s="545" t="s">
        <v>5508</v>
      </c>
      <c r="V2366" s="544"/>
      <c r="W2366" s="618"/>
    </row>
    <row r="2367" spans="1:23" ht="18.75" customHeight="1" x14ac:dyDescent="0.25">
      <c r="A2367" s="186">
        <v>3751</v>
      </c>
      <c r="B2367" s="186"/>
      <c r="C2367" s="4" t="s">
        <v>2534</v>
      </c>
      <c r="D2367" s="186" t="s">
        <v>4688</v>
      </c>
      <c r="E2367" s="1156" t="s">
        <v>4240</v>
      </c>
      <c r="F2367" s="710">
        <v>45246</v>
      </c>
      <c r="G2367" s="711">
        <v>0.41666666666666669</v>
      </c>
      <c r="H2367" s="710">
        <v>45250</v>
      </c>
      <c r="I2367" s="711">
        <v>0.91666666666666663</v>
      </c>
      <c r="J2367" s="728" t="s">
        <v>162</v>
      </c>
      <c r="K2367" s="710">
        <v>31511</v>
      </c>
      <c r="L2367" s="929">
        <v>6854740</v>
      </c>
      <c r="M2367" s="21">
        <v>43486</v>
      </c>
      <c r="N2367" s="934" t="s">
        <v>2110</v>
      </c>
      <c r="O2367" s="920">
        <v>43026</v>
      </c>
      <c r="P2367" s="892" t="s">
        <v>4728</v>
      </c>
      <c r="Q2367" s="196"/>
      <c r="R2367" s="1002"/>
      <c r="S2367" s="196"/>
      <c r="T2367" s="579"/>
      <c r="U2367" s="545" t="s">
        <v>141</v>
      </c>
      <c r="V2367" s="544"/>
      <c r="W2367" s="618"/>
    </row>
    <row r="2368" spans="1:23" ht="30" customHeight="1" x14ac:dyDescent="0.25">
      <c r="A2368" s="186">
        <v>1786</v>
      </c>
      <c r="B2368" s="186"/>
      <c r="C2368" s="4" t="s">
        <v>2534</v>
      </c>
      <c r="D2368" s="186" t="s">
        <v>412</v>
      </c>
      <c r="E2368" s="1156" t="s">
        <v>342</v>
      </c>
      <c r="F2368" s="710">
        <v>44955</v>
      </c>
      <c r="G2368" s="711">
        <v>0.375</v>
      </c>
      <c r="H2368" s="710">
        <v>44965</v>
      </c>
      <c r="I2368" s="711">
        <v>0.66666666666666663</v>
      </c>
      <c r="J2368" s="728" t="s">
        <v>2109</v>
      </c>
      <c r="K2368" s="710">
        <v>31511</v>
      </c>
      <c r="L2368" s="929">
        <v>6854740</v>
      </c>
      <c r="M2368" s="21">
        <v>43486</v>
      </c>
      <c r="N2368" s="934" t="s">
        <v>2110</v>
      </c>
      <c r="O2368" s="920">
        <v>43026</v>
      </c>
      <c r="P2368" s="892">
        <v>680</v>
      </c>
      <c r="Q2368" s="196"/>
      <c r="R2368" s="1017"/>
      <c r="S2368" s="196"/>
      <c r="T2368" s="533">
        <v>38056</v>
      </c>
      <c r="V2368" s="544"/>
      <c r="W2368" s="618"/>
    </row>
    <row r="2369" spans="1:23" ht="45" customHeight="1" x14ac:dyDescent="0.25">
      <c r="A2369" s="4">
        <v>1555</v>
      </c>
      <c r="B2369" s="4"/>
      <c r="C2369" s="4" t="s">
        <v>2534</v>
      </c>
      <c r="D2369" s="4" t="s">
        <v>94</v>
      </c>
      <c r="E2369" s="1156" t="s">
        <v>243</v>
      </c>
      <c r="F2369" s="725">
        <v>44890</v>
      </c>
      <c r="G2369" s="720">
        <v>0.625</v>
      </c>
      <c r="H2369" s="725">
        <v>44893</v>
      </c>
      <c r="I2369" s="720">
        <v>0.6875</v>
      </c>
      <c r="J2369" s="728" t="s">
        <v>1849</v>
      </c>
      <c r="K2369" s="725">
        <v>31511</v>
      </c>
      <c r="L2369" s="207">
        <v>6854740</v>
      </c>
      <c r="M2369" s="19">
        <v>43486</v>
      </c>
      <c r="N2369" s="931" t="s">
        <v>2110</v>
      </c>
      <c r="O2369" s="932">
        <v>43026</v>
      </c>
      <c r="P2369" s="892">
        <v>210</v>
      </c>
      <c r="W2369" s="599"/>
    </row>
    <row r="2370" spans="1:23" ht="18.75" hidden="1" customHeight="1" x14ac:dyDescent="0.25">
      <c r="A2370" s="186">
        <v>1415</v>
      </c>
      <c r="B2370" s="186"/>
      <c r="C2370" s="186" t="s">
        <v>2652</v>
      </c>
      <c r="D2370" s="186" t="s">
        <v>35</v>
      </c>
      <c r="E2370" s="1156" t="s">
        <v>507</v>
      </c>
      <c r="F2370" s="718">
        <v>44857</v>
      </c>
      <c r="G2370" s="719">
        <v>0.5</v>
      </c>
      <c r="H2370" s="710">
        <v>44864</v>
      </c>
      <c r="I2370" s="711">
        <v>0.5</v>
      </c>
      <c r="J2370" s="728" t="s">
        <v>1980</v>
      </c>
      <c r="K2370" s="710">
        <v>28887</v>
      </c>
      <c r="L2370" s="936">
        <v>6765672</v>
      </c>
      <c r="M2370" s="21">
        <v>41302</v>
      </c>
      <c r="N2370" s="926">
        <v>40386300506</v>
      </c>
      <c r="O2370" s="927">
        <v>40673</v>
      </c>
      <c r="P2370" s="892">
        <v>560</v>
      </c>
      <c r="Q2370" s="884"/>
      <c r="R2370" s="1008"/>
      <c r="S2370" s="884"/>
      <c r="T2370" s="527"/>
      <c r="V2370" s="527"/>
      <c r="W2370" s="599"/>
    </row>
    <row r="2371" spans="1:23" ht="18.75" customHeight="1" x14ac:dyDescent="0.25">
      <c r="A2371" s="186">
        <v>2315</v>
      </c>
      <c r="B2371" s="18"/>
      <c r="C2371" s="18" t="s">
        <v>3286</v>
      </c>
      <c r="D2371" s="18" t="s">
        <v>3283</v>
      </c>
      <c r="E2371" s="1156" t="s">
        <v>3278</v>
      </c>
      <c r="F2371" s="718">
        <v>44734</v>
      </c>
      <c r="G2371" s="719">
        <v>23</v>
      </c>
      <c r="H2371" s="718">
        <v>44737</v>
      </c>
      <c r="I2371" s="719">
        <v>0.72083333333333333</v>
      </c>
      <c r="J2371" s="737" t="s">
        <v>1849</v>
      </c>
      <c r="K2371" s="720"/>
      <c r="L2371" s="18">
        <v>6992965</v>
      </c>
      <c r="M2371" s="718">
        <v>42963</v>
      </c>
      <c r="N2371" s="928" t="s">
        <v>3287</v>
      </c>
      <c r="O2371" s="927">
        <v>42388</v>
      </c>
      <c r="P2371" s="898"/>
      <c r="Q2371" s="1050"/>
      <c r="R2371" s="1051"/>
      <c r="S2371" s="1003"/>
      <c r="T2371" s="565"/>
      <c r="V2371" s="554"/>
    </row>
    <row r="2372" spans="1:23" ht="18.75" customHeight="1" x14ac:dyDescent="0.25">
      <c r="A2372" s="186">
        <v>1131</v>
      </c>
      <c r="B2372" s="18"/>
      <c r="C2372" s="18" t="s">
        <v>3270</v>
      </c>
      <c r="D2372" s="186" t="s">
        <v>193</v>
      </c>
      <c r="E2372" s="1156" t="s">
        <v>364</v>
      </c>
      <c r="F2372" s="718">
        <v>44735</v>
      </c>
      <c r="G2372" s="719">
        <v>0.4548611111111111</v>
      </c>
      <c r="H2372" s="718">
        <v>44740</v>
      </c>
      <c r="I2372" s="719">
        <v>0.73958333333333337</v>
      </c>
      <c r="J2372" s="737" t="s">
        <v>1870</v>
      </c>
      <c r="K2372" s="720"/>
      <c r="L2372" s="18" t="s">
        <v>3271</v>
      </c>
      <c r="M2372" s="21">
        <v>41985</v>
      </c>
      <c r="N2372" s="926" t="s">
        <v>3272</v>
      </c>
      <c r="O2372" s="927">
        <v>43391</v>
      </c>
      <c r="P2372" s="892" t="s">
        <v>3274</v>
      </c>
      <c r="Q2372" s="884"/>
      <c r="R2372" s="1008">
        <f>120*6</f>
        <v>720</v>
      </c>
      <c r="S2372" s="884"/>
      <c r="T2372" s="527" t="s">
        <v>3273</v>
      </c>
      <c r="V2372" s="554"/>
    </row>
    <row r="2373" spans="1:23" ht="45" customHeight="1" x14ac:dyDescent="0.25">
      <c r="A2373" s="186">
        <v>4162</v>
      </c>
      <c r="B2373" s="186"/>
      <c r="C2373" s="186" t="s">
        <v>5398</v>
      </c>
      <c r="D2373" s="186" t="s">
        <v>4688</v>
      </c>
      <c r="E2373" s="1156" t="s">
        <v>4846</v>
      </c>
      <c r="F2373" s="710">
        <v>45333</v>
      </c>
      <c r="G2373" s="711">
        <v>0.41666666666666669</v>
      </c>
      <c r="H2373" s="710">
        <v>45334</v>
      </c>
      <c r="I2373" s="711">
        <v>0.45833333333333331</v>
      </c>
      <c r="J2373" s="728" t="s">
        <v>709</v>
      </c>
      <c r="K2373" s="710">
        <v>34336</v>
      </c>
      <c r="L2373" s="734" t="s">
        <v>5399</v>
      </c>
      <c r="M2373" s="21">
        <v>43830</v>
      </c>
      <c r="N2373" s="734" t="s">
        <v>5400</v>
      </c>
      <c r="O2373" s="920">
        <v>41073</v>
      </c>
      <c r="P2373" s="1019"/>
      <c r="Q2373" s="196"/>
      <c r="R2373" s="1002"/>
      <c r="S2373" s="196"/>
      <c r="T2373" s="579"/>
      <c r="U2373" s="545" t="s">
        <v>5402</v>
      </c>
      <c r="V2373" s="555" t="s">
        <v>5113</v>
      </c>
    </row>
    <row r="2374" spans="1:23" ht="18.75" customHeight="1" x14ac:dyDescent="0.25">
      <c r="A2374" s="186">
        <v>4156</v>
      </c>
      <c r="B2374" s="186"/>
      <c r="C2374" s="186" t="s">
        <v>5398</v>
      </c>
      <c r="D2374" s="186" t="s">
        <v>412</v>
      </c>
      <c r="E2374" s="1156" t="s">
        <v>131</v>
      </c>
      <c r="F2374" s="710">
        <v>45331</v>
      </c>
      <c r="G2374" s="711">
        <v>0.45833333333333331</v>
      </c>
      <c r="H2374" s="710">
        <v>45333</v>
      </c>
      <c r="I2374" s="711">
        <v>0.41666666666666669</v>
      </c>
      <c r="J2374" s="728" t="s">
        <v>401</v>
      </c>
      <c r="K2374" s="710">
        <v>34336</v>
      </c>
      <c r="L2374" s="734" t="s">
        <v>5399</v>
      </c>
      <c r="M2374" s="21">
        <v>43830</v>
      </c>
      <c r="N2374" s="734" t="s">
        <v>5400</v>
      </c>
      <c r="O2374" s="920">
        <v>41073</v>
      </c>
      <c r="P2374" s="1019" t="s">
        <v>4841</v>
      </c>
      <c r="Q2374" s="196"/>
      <c r="R2374" s="1002"/>
      <c r="S2374" s="196"/>
      <c r="T2374" s="579" t="s">
        <v>5426</v>
      </c>
      <c r="U2374" s="545" t="s">
        <v>5402</v>
      </c>
      <c r="V2374" s="555" t="s">
        <v>5425</v>
      </c>
    </row>
    <row r="2375" spans="1:23" ht="18.75" customHeight="1" x14ac:dyDescent="0.3">
      <c r="A2375" s="4">
        <v>2168</v>
      </c>
      <c r="B2375" s="750">
        <v>58553272</v>
      </c>
      <c r="C2375" s="4" t="s">
        <v>1804</v>
      </c>
      <c r="D2375" s="4" t="s">
        <v>1720</v>
      </c>
      <c r="E2375" s="1156" t="s">
        <v>243</v>
      </c>
      <c r="F2375" s="725">
        <v>44998</v>
      </c>
      <c r="G2375" s="720">
        <v>0.79861111111111116</v>
      </c>
      <c r="H2375" s="725">
        <v>45000</v>
      </c>
      <c r="I2375" s="720">
        <v>0.41666666666666669</v>
      </c>
      <c r="J2375" s="728" t="s">
        <v>797</v>
      </c>
      <c r="K2375" s="725">
        <v>34710</v>
      </c>
      <c r="L2375" s="929" t="s">
        <v>1805</v>
      </c>
      <c r="M2375" s="19">
        <v>43337</v>
      </c>
      <c r="N2375" s="929" t="s">
        <v>1806</v>
      </c>
      <c r="O2375" s="932">
        <v>42142</v>
      </c>
      <c r="P2375" s="892">
        <v>80</v>
      </c>
      <c r="R2375" s="1017"/>
      <c r="S2375" s="194">
        <v>46435</v>
      </c>
      <c r="T2375" s="555" t="s">
        <v>290</v>
      </c>
      <c r="U2375" s="156" t="s">
        <v>1807</v>
      </c>
      <c r="W2375" s="599"/>
    </row>
    <row r="2376" spans="1:23" ht="31.5" customHeight="1" x14ac:dyDescent="0.25">
      <c r="A2376" s="186">
        <v>4396</v>
      </c>
      <c r="B2376" s="186"/>
      <c r="C2376" s="186" t="s">
        <v>5490</v>
      </c>
      <c r="D2376" s="186" t="s">
        <v>4688</v>
      </c>
      <c r="E2376" s="1161" t="s">
        <v>4846</v>
      </c>
      <c r="F2376" s="710">
        <v>45371</v>
      </c>
      <c r="G2376" s="711">
        <v>0.56458333333333333</v>
      </c>
      <c r="H2376" s="710">
        <v>45375</v>
      </c>
      <c r="I2376" s="711">
        <v>0.56458333333333333</v>
      </c>
      <c r="J2376" s="728" t="s">
        <v>162</v>
      </c>
      <c r="K2376" s="710">
        <v>31924</v>
      </c>
      <c r="L2376" s="734" t="s">
        <v>5493</v>
      </c>
      <c r="M2376" s="21">
        <v>43421</v>
      </c>
      <c r="N2376" s="734" t="s">
        <v>5491</v>
      </c>
      <c r="O2376" s="920">
        <v>38671</v>
      </c>
      <c r="P2376" s="892" t="s">
        <v>4813</v>
      </c>
      <c r="Q2376" s="884" t="s">
        <v>5780</v>
      </c>
      <c r="R2376" s="1017"/>
      <c r="S2376" s="196" t="s">
        <v>5495</v>
      </c>
      <c r="T2376" s="533"/>
      <c r="U2376" s="558" t="s">
        <v>5492</v>
      </c>
      <c r="V2376" s="544" t="s">
        <v>5494</v>
      </c>
      <c r="W2376" s="128"/>
    </row>
    <row r="2377" spans="1:23" ht="18.75" customHeight="1" x14ac:dyDescent="0.25">
      <c r="A2377" s="186">
        <v>4198</v>
      </c>
      <c r="B2377" s="186"/>
      <c r="C2377" s="186" t="s">
        <v>5490</v>
      </c>
      <c r="D2377" s="186" t="s">
        <v>35</v>
      </c>
      <c r="E2377" s="1161" t="s">
        <v>69</v>
      </c>
      <c r="F2377" s="710">
        <v>45341</v>
      </c>
      <c r="G2377" s="711">
        <v>0.95833333333333337</v>
      </c>
      <c r="H2377" s="710">
        <v>45349</v>
      </c>
      <c r="I2377" s="711">
        <v>0.95833333333333337</v>
      </c>
      <c r="J2377" s="728" t="s">
        <v>113</v>
      </c>
      <c r="K2377" s="710">
        <v>31924</v>
      </c>
      <c r="L2377" s="734" t="s">
        <v>5493</v>
      </c>
      <c r="M2377" s="21">
        <v>43421</v>
      </c>
      <c r="N2377" s="734" t="s">
        <v>5491</v>
      </c>
      <c r="O2377" s="920">
        <v>38671</v>
      </c>
      <c r="P2377" s="892" t="s">
        <v>5822</v>
      </c>
      <c r="Q2377" s="884" t="s">
        <v>5605</v>
      </c>
      <c r="R2377" s="1017"/>
      <c r="S2377" s="196" t="s">
        <v>5495</v>
      </c>
      <c r="T2377" s="533"/>
      <c r="U2377" s="581" t="s">
        <v>5492</v>
      </c>
      <c r="V2377" s="1206" t="s">
        <v>5494</v>
      </c>
      <c r="W2377" s="128"/>
    </row>
    <row r="2378" spans="1:23" ht="18.75" customHeight="1" x14ac:dyDescent="0.25">
      <c r="A2378" s="4">
        <v>6544</v>
      </c>
      <c r="B2378" s="4"/>
      <c r="C2378" s="186" t="s">
        <v>763</v>
      </c>
      <c r="D2378" s="186" t="s">
        <v>35</v>
      </c>
      <c r="E2378" s="1156" t="s">
        <v>119</v>
      </c>
      <c r="F2378" s="710">
        <v>45671</v>
      </c>
      <c r="G2378" s="711">
        <v>0.68958333333333333</v>
      </c>
      <c r="H2378" s="710">
        <v>45702</v>
      </c>
      <c r="I2378" s="711">
        <v>0.68958333333333333</v>
      </c>
      <c r="J2378" s="723" t="s">
        <v>5908</v>
      </c>
      <c r="K2378" s="710">
        <v>34525</v>
      </c>
      <c r="L2378" s="734" t="s">
        <v>766</v>
      </c>
      <c r="M2378" s="710">
        <v>42259</v>
      </c>
      <c r="N2378" s="734" t="s">
        <v>767</v>
      </c>
      <c r="O2378" s="920">
        <v>41528</v>
      </c>
      <c r="P2378" s="998"/>
      <c r="Q2378" s="1007"/>
      <c r="R2378" s="1011"/>
      <c r="S2378" s="884"/>
      <c r="T2378" s="524"/>
      <c r="U2378" s="528" t="s">
        <v>7425</v>
      </c>
      <c r="W2378" s="599"/>
    </row>
    <row r="2379" spans="1:23" ht="18.75" customHeight="1" x14ac:dyDescent="0.25">
      <c r="A2379" s="186">
        <v>5621</v>
      </c>
      <c r="B2379" s="186"/>
      <c r="C2379" s="186" t="s">
        <v>763</v>
      </c>
      <c r="D2379" s="186" t="s">
        <v>35</v>
      </c>
      <c r="E2379" s="1156" t="s">
        <v>119</v>
      </c>
      <c r="F2379" s="710">
        <v>45598</v>
      </c>
      <c r="G2379" s="711">
        <v>0.71875</v>
      </c>
      <c r="H2379" s="710">
        <v>45658</v>
      </c>
      <c r="I2379" s="711">
        <v>0.71875</v>
      </c>
      <c r="J2379" s="723" t="s">
        <v>4838</v>
      </c>
      <c r="K2379" s="710">
        <v>34525</v>
      </c>
      <c r="L2379" s="734" t="s">
        <v>766</v>
      </c>
      <c r="M2379" s="710">
        <v>42259</v>
      </c>
      <c r="N2379" s="734" t="s">
        <v>767</v>
      </c>
      <c r="O2379" s="920">
        <v>41528</v>
      </c>
      <c r="P2379" s="998" t="s">
        <v>8291</v>
      </c>
      <c r="Q2379" s="892" t="s">
        <v>5069</v>
      </c>
      <c r="R2379" s="1011" t="s">
        <v>7424</v>
      </c>
      <c r="S2379" s="1018" t="s">
        <v>8289</v>
      </c>
      <c r="T2379" s="524"/>
      <c r="U2379" s="528" t="s">
        <v>7425</v>
      </c>
      <c r="V2379" s="527"/>
      <c r="W2379" s="529"/>
    </row>
    <row r="2380" spans="1:23" ht="30" customHeight="1" x14ac:dyDescent="0.25">
      <c r="A2380" s="1267">
        <v>5495</v>
      </c>
      <c r="B2380" s="186"/>
      <c r="C2380" s="186" t="s">
        <v>763</v>
      </c>
      <c r="D2380" s="186" t="s">
        <v>137</v>
      </c>
      <c r="E2380" s="1156" t="s">
        <v>5555</v>
      </c>
      <c r="F2380" s="710">
        <v>45578</v>
      </c>
      <c r="G2380" s="711">
        <v>0.66666666666666663</v>
      </c>
      <c r="H2380" s="710">
        <v>45580</v>
      </c>
      <c r="I2380" s="711">
        <v>0.75</v>
      </c>
      <c r="J2380" s="730" t="s">
        <v>330</v>
      </c>
      <c r="K2380" s="710">
        <v>34525</v>
      </c>
      <c r="L2380" s="734" t="s">
        <v>766</v>
      </c>
      <c r="M2380" s="710">
        <v>42259</v>
      </c>
      <c r="N2380" s="734" t="s">
        <v>767</v>
      </c>
      <c r="O2380" s="920">
        <v>41528</v>
      </c>
      <c r="P2380" s="892" t="s">
        <v>5069</v>
      </c>
      <c r="Q2380" s="1018" t="s">
        <v>7424</v>
      </c>
      <c r="R2380" s="1014"/>
      <c r="S2380" s="884"/>
      <c r="T2380" s="524"/>
      <c r="U2380" s="528" t="s">
        <v>7425</v>
      </c>
      <c r="V2380" s="527"/>
      <c r="W2380" s="529"/>
    </row>
    <row r="2381" spans="1:23" ht="18.75" customHeight="1" x14ac:dyDescent="0.25">
      <c r="A2381" s="186">
        <v>5201</v>
      </c>
      <c r="B2381" s="186"/>
      <c r="C2381" s="186" t="s">
        <v>763</v>
      </c>
      <c r="D2381" s="186" t="s">
        <v>35</v>
      </c>
      <c r="E2381" s="1156" t="s">
        <v>570</v>
      </c>
      <c r="F2381" s="710">
        <v>45545</v>
      </c>
      <c r="G2381" s="711">
        <v>0.81944444444444453</v>
      </c>
      <c r="H2381" s="710">
        <v>45546</v>
      </c>
      <c r="I2381" s="711">
        <v>0.81944444444444453</v>
      </c>
      <c r="J2381" s="1244" t="s">
        <v>7636</v>
      </c>
      <c r="K2381" s="710">
        <v>34525</v>
      </c>
      <c r="L2381" s="734" t="s">
        <v>766</v>
      </c>
      <c r="M2381" s="710">
        <v>42259</v>
      </c>
      <c r="N2381" s="734" t="s">
        <v>767</v>
      </c>
      <c r="O2381" s="920">
        <v>41528</v>
      </c>
      <c r="P2381" s="892" t="s">
        <v>7637</v>
      </c>
      <c r="Q2381" s="1394">
        <v>220</v>
      </c>
      <c r="R2381" s="1001"/>
      <c r="S2381" s="882"/>
      <c r="T2381" s="524"/>
      <c r="U2381" s="564" t="s">
        <v>1837</v>
      </c>
      <c r="V2381" s="527"/>
      <c r="W2381" s="529"/>
    </row>
    <row r="2382" spans="1:23" ht="41.25" customHeight="1" x14ac:dyDescent="0.25">
      <c r="A2382" s="1267">
        <v>5035</v>
      </c>
      <c r="B2382" s="186"/>
      <c r="C2382" s="186" t="s">
        <v>763</v>
      </c>
      <c r="D2382" s="186" t="s">
        <v>35</v>
      </c>
      <c r="E2382" s="1156" t="s">
        <v>570</v>
      </c>
      <c r="F2382" s="710">
        <v>45526</v>
      </c>
      <c r="G2382" s="711">
        <v>0.81944444444444453</v>
      </c>
      <c r="H2382" s="710">
        <v>45545</v>
      </c>
      <c r="I2382" s="711">
        <v>0.81944444444444453</v>
      </c>
      <c r="J2382" s="728" t="s">
        <v>7906</v>
      </c>
      <c r="K2382" s="710">
        <v>34525</v>
      </c>
      <c r="L2382" s="734" t="s">
        <v>766</v>
      </c>
      <c r="M2382" s="710">
        <v>42259</v>
      </c>
      <c r="N2382" s="734" t="s">
        <v>767</v>
      </c>
      <c r="O2382" s="920">
        <v>41528</v>
      </c>
      <c r="P2382" s="892" t="s">
        <v>7907</v>
      </c>
      <c r="Q2382" s="1394">
        <v>220</v>
      </c>
      <c r="R2382" s="1001"/>
      <c r="S2382" s="882"/>
      <c r="T2382" s="524"/>
      <c r="U2382" s="528" t="s">
        <v>7425</v>
      </c>
      <c r="V2382" s="527"/>
      <c r="W2382" s="529"/>
    </row>
    <row r="2383" spans="1:23" ht="18.75" customHeight="1" x14ac:dyDescent="0.25">
      <c r="A2383" s="1228">
        <v>4935</v>
      </c>
      <c r="B2383" s="20"/>
      <c r="C2383" s="707" t="s">
        <v>763</v>
      </c>
      <c r="D2383" s="20" t="s">
        <v>412</v>
      </c>
      <c r="E2383" s="1156" t="s">
        <v>342</v>
      </c>
      <c r="F2383" s="21">
        <v>45503</v>
      </c>
      <c r="G2383" s="722">
        <v>0.70833333333333337</v>
      </c>
      <c r="H2383" s="21">
        <v>45505</v>
      </c>
      <c r="I2383" s="722">
        <v>0.70833333333333337</v>
      </c>
      <c r="J2383" s="730" t="s">
        <v>330</v>
      </c>
      <c r="K2383" s="21">
        <v>34525</v>
      </c>
      <c r="L2383" s="721" t="s">
        <v>766</v>
      </c>
      <c r="M2383" s="708">
        <v>42259</v>
      </c>
      <c r="N2383" s="21" t="s">
        <v>767</v>
      </c>
      <c r="O2383" s="208">
        <v>41528</v>
      </c>
      <c r="P2383" s="1019" t="s">
        <v>945</v>
      </c>
      <c r="Q2383" s="1019" t="s">
        <v>5350</v>
      </c>
      <c r="R2383" s="1020"/>
      <c r="S2383" s="1015"/>
      <c r="T2383" s="544" t="s">
        <v>73</v>
      </c>
      <c r="U2383" s="564" t="s">
        <v>1837</v>
      </c>
      <c r="V2383" s="544"/>
      <c r="W2383" s="128"/>
    </row>
    <row r="2384" spans="1:23" ht="18.75" customHeight="1" x14ac:dyDescent="0.25">
      <c r="A2384" s="20" t="s">
        <v>5857</v>
      </c>
      <c r="B2384" s="20"/>
      <c r="C2384" s="707" t="s">
        <v>763</v>
      </c>
      <c r="D2384" s="20" t="s">
        <v>2977</v>
      </c>
      <c r="E2384" s="1156" t="s">
        <v>7049</v>
      </c>
      <c r="F2384" s="21" t="s">
        <v>7047</v>
      </c>
      <c r="G2384" s="722">
        <v>0.71875</v>
      </c>
      <c r="H2384" s="21">
        <v>45488</v>
      </c>
      <c r="I2384" s="722">
        <v>0.71875</v>
      </c>
      <c r="J2384" s="730" t="s">
        <v>330</v>
      </c>
      <c r="K2384" s="21">
        <v>34525</v>
      </c>
      <c r="L2384" s="721" t="s">
        <v>766</v>
      </c>
      <c r="M2384" s="708">
        <v>42259</v>
      </c>
      <c r="N2384" s="21" t="s">
        <v>767</v>
      </c>
      <c r="O2384" s="208">
        <v>41528</v>
      </c>
      <c r="P2384" s="1019" t="s">
        <v>7048</v>
      </c>
      <c r="Q2384" s="1015"/>
      <c r="R2384" s="1020"/>
      <c r="S2384" s="1015"/>
      <c r="T2384" s="544"/>
      <c r="U2384" s="564" t="s">
        <v>1837</v>
      </c>
      <c r="V2384" s="544"/>
      <c r="W2384" s="128"/>
    </row>
    <row r="2385" spans="1:23" ht="18.75" customHeight="1" x14ac:dyDescent="0.25">
      <c r="A2385" s="1245">
        <v>4854</v>
      </c>
      <c r="B2385" s="20"/>
      <c r="C2385" s="707" t="s">
        <v>763</v>
      </c>
      <c r="D2385" s="20" t="s">
        <v>137</v>
      </c>
      <c r="E2385" s="1156" t="s">
        <v>5458</v>
      </c>
      <c r="F2385" s="21">
        <v>45468</v>
      </c>
      <c r="G2385" s="722">
        <v>0.44097222222222227</v>
      </c>
      <c r="H2385" s="21">
        <v>45478</v>
      </c>
      <c r="I2385" s="722">
        <v>0.44097222222222227</v>
      </c>
      <c r="J2385" s="730" t="s">
        <v>6904</v>
      </c>
      <c r="K2385" s="21">
        <v>34525</v>
      </c>
      <c r="L2385" s="721" t="s">
        <v>766</v>
      </c>
      <c r="M2385" s="708">
        <v>42259</v>
      </c>
      <c r="N2385" s="21" t="s">
        <v>767</v>
      </c>
      <c r="O2385" s="208">
        <v>41528</v>
      </c>
      <c r="P2385" s="1019" t="s">
        <v>7052</v>
      </c>
      <c r="Q2385" s="1015" t="s">
        <v>4913</v>
      </c>
      <c r="R2385" s="1020"/>
      <c r="S2385" s="1015"/>
      <c r="T2385" s="544"/>
      <c r="U2385" s="545" t="s">
        <v>4824</v>
      </c>
      <c r="V2385" s="544"/>
    </row>
    <row r="2386" spans="1:23" s="546" customFormat="1" ht="30" customHeight="1" x14ac:dyDescent="0.25">
      <c r="A2386" s="20">
        <v>4029</v>
      </c>
      <c r="B2386" s="20"/>
      <c r="C2386" s="707" t="s">
        <v>763</v>
      </c>
      <c r="D2386" s="20" t="s">
        <v>137</v>
      </c>
      <c r="E2386" s="1156" t="s">
        <v>5458</v>
      </c>
      <c r="F2386" s="21">
        <v>45468</v>
      </c>
      <c r="G2386" s="722">
        <v>0.44097222222222227</v>
      </c>
      <c r="H2386" s="21">
        <v>45478</v>
      </c>
      <c r="I2386" s="722">
        <v>0.44097222222222227</v>
      </c>
      <c r="J2386" s="730" t="s">
        <v>6904</v>
      </c>
      <c r="K2386" s="21">
        <v>34525</v>
      </c>
      <c r="L2386" s="721" t="s">
        <v>766</v>
      </c>
      <c r="M2386" s="708">
        <v>42259</v>
      </c>
      <c r="N2386" s="21" t="s">
        <v>767</v>
      </c>
      <c r="O2386" s="208">
        <v>41528</v>
      </c>
      <c r="P2386" s="1019" t="s">
        <v>7052</v>
      </c>
      <c r="Q2386" s="1019" t="s">
        <v>4913</v>
      </c>
      <c r="R2386" s="1020"/>
      <c r="S2386" s="1015"/>
      <c r="T2386" s="544"/>
      <c r="U2386" s="564" t="s">
        <v>1837</v>
      </c>
      <c r="V2386" s="544"/>
      <c r="W2386" s="128"/>
    </row>
    <row r="2387" spans="1:23" s="546" customFormat="1" ht="30" customHeight="1" x14ac:dyDescent="0.25">
      <c r="A2387" s="20">
        <v>5856</v>
      </c>
      <c r="B2387" s="735">
        <v>97551985</v>
      </c>
      <c r="C2387" s="707" t="s">
        <v>763</v>
      </c>
      <c r="D2387" s="3" t="s">
        <v>1275</v>
      </c>
      <c r="E2387" s="1159" t="s">
        <v>23</v>
      </c>
      <c r="F2387" s="714">
        <v>45426</v>
      </c>
      <c r="G2387" s="715">
        <v>0.65972222222222221</v>
      </c>
      <c r="H2387" s="714">
        <v>45429</v>
      </c>
      <c r="I2387" s="715">
        <v>0.70833333333333337</v>
      </c>
      <c r="J2387" s="755" t="s">
        <v>449</v>
      </c>
      <c r="K2387" s="710">
        <v>34525</v>
      </c>
      <c r="L2387" s="734" t="s">
        <v>766</v>
      </c>
      <c r="M2387" s="21">
        <v>42259</v>
      </c>
      <c r="N2387" s="734" t="s">
        <v>767</v>
      </c>
      <c r="O2387" s="920">
        <v>41528</v>
      </c>
      <c r="P2387" s="902" t="s">
        <v>4841</v>
      </c>
      <c r="Q2387" s="884"/>
      <c r="R2387" s="1002"/>
      <c r="S2387" s="907"/>
      <c r="T2387" s="533"/>
      <c r="U2387" s="564" t="s">
        <v>1837</v>
      </c>
      <c r="V2387" s="544"/>
      <c r="W2387" s="128"/>
    </row>
    <row r="2388" spans="1:23" s="546" customFormat="1" ht="18.75" customHeight="1" x14ac:dyDescent="0.25">
      <c r="A2388" s="20">
        <v>5828</v>
      </c>
      <c r="B2388" s="735">
        <v>97551985</v>
      </c>
      <c r="C2388" s="707" t="s">
        <v>763</v>
      </c>
      <c r="D2388" s="3" t="s">
        <v>1275</v>
      </c>
      <c r="E2388" s="1159" t="s">
        <v>23</v>
      </c>
      <c r="F2388" s="714">
        <v>45422</v>
      </c>
      <c r="G2388" s="715">
        <v>0.39583333333333331</v>
      </c>
      <c r="H2388" s="714">
        <v>45425</v>
      </c>
      <c r="I2388" s="715">
        <v>0.39583333333333331</v>
      </c>
      <c r="J2388" s="755" t="s">
        <v>449</v>
      </c>
      <c r="K2388" s="710">
        <v>34525</v>
      </c>
      <c r="L2388" s="734" t="s">
        <v>766</v>
      </c>
      <c r="M2388" s="21">
        <v>42259</v>
      </c>
      <c r="N2388" s="734" t="s">
        <v>767</v>
      </c>
      <c r="O2388" s="920">
        <v>41528</v>
      </c>
      <c r="P2388" s="902" t="s">
        <v>6392</v>
      </c>
      <c r="Q2388" s="884"/>
      <c r="R2388" s="1002"/>
      <c r="S2388" s="907"/>
      <c r="T2388" s="533"/>
      <c r="U2388" s="564" t="s">
        <v>1837</v>
      </c>
      <c r="V2388" s="544"/>
      <c r="W2388" s="128"/>
    </row>
    <row r="2389" spans="1:23" ht="30" customHeight="1" x14ac:dyDescent="0.25">
      <c r="A2389" s="707">
        <v>4274</v>
      </c>
      <c r="B2389" s="707">
        <v>97551985</v>
      </c>
      <c r="C2389" s="707" t="s">
        <v>763</v>
      </c>
      <c r="D2389" s="4" t="s">
        <v>657</v>
      </c>
      <c r="E2389" s="1161" t="s">
        <v>521</v>
      </c>
      <c r="F2389" s="710">
        <v>45386</v>
      </c>
      <c r="G2389" s="711">
        <v>0.41666666666666669</v>
      </c>
      <c r="H2389" s="710">
        <v>45388</v>
      </c>
      <c r="I2389" s="711">
        <v>0.41666666666666669</v>
      </c>
      <c r="J2389" s="728" t="s">
        <v>330</v>
      </c>
      <c r="K2389" s="741">
        <v>34525</v>
      </c>
      <c r="L2389" s="775" t="s">
        <v>766</v>
      </c>
      <c r="M2389" s="741">
        <v>42259</v>
      </c>
      <c r="N2389" s="933" t="s">
        <v>767</v>
      </c>
      <c r="O2389" s="930">
        <v>41528</v>
      </c>
      <c r="P2389" s="903" t="s">
        <v>5936</v>
      </c>
      <c r="Q2389" s="1015"/>
      <c r="U2389" s="593" t="s">
        <v>770</v>
      </c>
      <c r="V2389" s="592"/>
      <c r="W2389" s="594"/>
    </row>
    <row r="2390" spans="1:23" s="546" customFormat="1" ht="18.75" customHeight="1" x14ac:dyDescent="0.25">
      <c r="A2390" s="707">
        <v>4054</v>
      </c>
      <c r="B2390" s="735">
        <v>97551985</v>
      </c>
      <c r="C2390" s="707" t="s">
        <v>763</v>
      </c>
      <c r="D2390" s="710" t="s">
        <v>657</v>
      </c>
      <c r="E2390" s="1156" t="s">
        <v>871</v>
      </c>
      <c r="F2390" s="710">
        <v>45306</v>
      </c>
      <c r="G2390" s="711">
        <v>0.39930555555555558</v>
      </c>
      <c r="H2390" s="710">
        <v>45308</v>
      </c>
      <c r="I2390" s="711">
        <v>0.39930555555555558</v>
      </c>
      <c r="J2390" s="728" t="s">
        <v>330</v>
      </c>
      <c r="K2390" s="741">
        <v>34525</v>
      </c>
      <c r="L2390" s="775" t="s">
        <v>766</v>
      </c>
      <c r="M2390" s="741">
        <v>42259</v>
      </c>
      <c r="N2390" s="933" t="s">
        <v>767</v>
      </c>
      <c r="O2390" s="930">
        <v>41528</v>
      </c>
      <c r="P2390" s="1019" t="s">
        <v>5935</v>
      </c>
      <c r="Q2390" s="194"/>
      <c r="R2390" s="1033"/>
      <c r="S2390" s="194"/>
      <c r="T2390" s="563"/>
      <c r="U2390" s="593" t="s">
        <v>770</v>
      </c>
      <c r="V2390" s="592"/>
      <c r="W2390" s="594"/>
    </row>
    <row r="2391" spans="1:23" s="546" customFormat="1" ht="45" customHeight="1" x14ac:dyDescent="0.25">
      <c r="A2391" s="707">
        <v>3998</v>
      </c>
      <c r="B2391" s="707">
        <v>97551985</v>
      </c>
      <c r="C2391" s="707" t="s">
        <v>763</v>
      </c>
      <c r="D2391" s="710" t="s">
        <v>35</v>
      </c>
      <c r="E2391" s="1156" t="s">
        <v>507</v>
      </c>
      <c r="F2391" s="710">
        <v>45392</v>
      </c>
      <c r="G2391" s="711">
        <v>0.45833333333333331</v>
      </c>
      <c r="H2391" s="710">
        <v>45303</v>
      </c>
      <c r="I2391" s="711">
        <v>0.45833333333333331</v>
      </c>
      <c r="J2391" s="728" t="s">
        <v>330</v>
      </c>
      <c r="K2391" s="741">
        <v>34525</v>
      </c>
      <c r="L2391" s="775" t="s">
        <v>766</v>
      </c>
      <c r="M2391" s="741">
        <v>42259</v>
      </c>
      <c r="N2391" s="933" t="s">
        <v>767</v>
      </c>
      <c r="O2391" s="930">
        <v>41528</v>
      </c>
      <c r="P2391" s="902" t="s">
        <v>5069</v>
      </c>
      <c r="Q2391" s="881"/>
      <c r="R2391" s="1037"/>
      <c r="S2391" s="881" t="s">
        <v>281</v>
      </c>
      <c r="T2391" s="541"/>
      <c r="U2391" s="593" t="s">
        <v>770</v>
      </c>
      <c r="V2391" s="592"/>
      <c r="W2391" s="594"/>
    </row>
    <row r="2392" spans="1:23" s="546" customFormat="1" ht="18.75" customHeight="1" x14ac:dyDescent="0.25">
      <c r="A2392" s="707">
        <v>3948</v>
      </c>
      <c r="B2392" s="735">
        <v>97551985</v>
      </c>
      <c r="C2392" s="707" t="s">
        <v>763</v>
      </c>
      <c r="D2392" s="710" t="s">
        <v>35</v>
      </c>
      <c r="E2392" s="1156" t="s">
        <v>507</v>
      </c>
      <c r="F2392" s="710">
        <v>45291</v>
      </c>
      <c r="G2392" s="711">
        <v>0.5</v>
      </c>
      <c r="H2392" s="710">
        <v>45294</v>
      </c>
      <c r="I2392" s="711">
        <v>0.72916666666666663</v>
      </c>
      <c r="J2392" s="713" t="s">
        <v>634</v>
      </c>
      <c r="K2392" s="741">
        <v>34525</v>
      </c>
      <c r="L2392" s="775" t="s">
        <v>766</v>
      </c>
      <c r="M2392" s="741">
        <v>42259</v>
      </c>
      <c r="N2392" s="933" t="s">
        <v>767</v>
      </c>
      <c r="O2392" s="930">
        <v>41528</v>
      </c>
      <c r="P2392" s="904"/>
      <c r="Q2392" s="1035"/>
      <c r="R2392" s="1036"/>
      <c r="S2392" s="1035"/>
      <c r="T2392" s="596"/>
      <c r="U2392" s="593" t="s">
        <v>770</v>
      </c>
      <c r="V2392" s="592"/>
      <c r="W2392" s="594"/>
    </row>
    <row r="2393" spans="1:23" s="546" customFormat="1" ht="27.75" customHeight="1" x14ac:dyDescent="0.25">
      <c r="A2393" s="735">
        <v>3873</v>
      </c>
      <c r="B2393" s="735">
        <v>97551985</v>
      </c>
      <c r="C2393" s="707" t="s">
        <v>763</v>
      </c>
      <c r="D2393" s="710" t="s">
        <v>193</v>
      </c>
      <c r="E2393" s="1156" t="s">
        <v>194</v>
      </c>
      <c r="F2393" s="710">
        <v>45284</v>
      </c>
      <c r="G2393" s="711">
        <v>0.70208333333333339</v>
      </c>
      <c r="H2393" s="710">
        <v>45291</v>
      </c>
      <c r="I2393" s="711">
        <v>0.5</v>
      </c>
      <c r="J2393" s="713" t="s">
        <v>85</v>
      </c>
      <c r="K2393" s="741">
        <v>34525</v>
      </c>
      <c r="L2393" s="775" t="s">
        <v>766</v>
      </c>
      <c r="M2393" s="741">
        <v>42259</v>
      </c>
      <c r="N2393" s="933" t="s">
        <v>767</v>
      </c>
      <c r="O2393" s="930">
        <v>41528</v>
      </c>
      <c r="P2393" s="904"/>
      <c r="Q2393" s="1035"/>
      <c r="R2393" s="1036"/>
      <c r="S2393" s="1035"/>
      <c r="T2393" s="596"/>
      <c r="U2393" s="593" t="s">
        <v>770</v>
      </c>
      <c r="V2393" s="592"/>
      <c r="W2393" s="594"/>
    </row>
    <row r="2394" spans="1:23" s="546" customFormat="1" ht="18.75" customHeight="1" x14ac:dyDescent="0.25">
      <c r="A2394" s="735">
        <v>3840</v>
      </c>
      <c r="B2394" s="735">
        <v>97551985</v>
      </c>
      <c r="C2394" s="707" t="s">
        <v>763</v>
      </c>
      <c r="D2394" s="707" t="s">
        <v>94</v>
      </c>
      <c r="E2394" s="1157" t="s">
        <v>4868</v>
      </c>
      <c r="F2394" s="708">
        <v>45273</v>
      </c>
      <c r="G2394" s="709">
        <v>0.83333333333333337</v>
      </c>
      <c r="H2394" s="708">
        <v>45274</v>
      </c>
      <c r="I2394" s="709">
        <v>0.83333333333333337</v>
      </c>
      <c r="J2394" s="751" t="s">
        <v>797</v>
      </c>
      <c r="K2394" s="741">
        <v>34525</v>
      </c>
      <c r="L2394" s="775" t="s">
        <v>766</v>
      </c>
      <c r="M2394" s="741">
        <v>42259</v>
      </c>
      <c r="N2394" s="933" t="s">
        <v>767</v>
      </c>
      <c r="O2394" s="930">
        <v>41528</v>
      </c>
      <c r="P2394" s="902">
        <v>90</v>
      </c>
      <c r="Q2394" s="881"/>
      <c r="R2394" s="1006"/>
      <c r="S2394" s="890"/>
      <c r="T2394" s="615" t="s">
        <v>1287</v>
      </c>
      <c r="U2394" s="593" t="s">
        <v>770</v>
      </c>
      <c r="V2394" s="592"/>
      <c r="W2394" s="594"/>
    </row>
    <row r="2395" spans="1:23" s="546" customFormat="1" ht="18.75" customHeight="1" x14ac:dyDescent="0.25">
      <c r="A2395" s="735">
        <v>3780</v>
      </c>
      <c r="B2395" s="735">
        <v>97551985</v>
      </c>
      <c r="C2395" s="735" t="s">
        <v>763</v>
      </c>
      <c r="D2395" s="735" t="s">
        <v>22</v>
      </c>
      <c r="E2395" s="1156" t="s">
        <v>364</v>
      </c>
      <c r="F2395" s="741">
        <v>45257</v>
      </c>
      <c r="G2395" s="740">
        <v>0.61805555555555558</v>
      </c>
      <c r="H2395" s="741">
        <v>45260</v>
      </c>
      <c r="I2395" s="740">
        <v>0.61805555555555558</v>
      </c>
      <c r="J2395" s="751" t="s">
        <v>449</v>
      </c>
      <c r="K2395" s="741">
        <v>34525</v>
      </c>
      <c r="L2395" s="929" t="s">
        <v>766</v>
      </c>
      <c r="M2395" s="741">
        <v>42259</v>
      </c>
      <c r="N2395" s="933" t="s">
        <v>767</v>
      </c>
      <c r="O2395" s="930">
        <v>41528</v>
      </c>
      <c r="P2395" s="902">
        <v>270</v>
      </c>
      <c r="Q2395" s="890"/>
      <c r="R2395" s="1057"/>
      <c r="S2395" s="890"/>
      <c r="T2395" s="584"/>
      <c r="U2395" s="593" t="s">
        <v>1217</v>
      </c>
      <c r="V2395" s="592"/>
      <c r="W2395" s="594"/>
    </row>
    <row r="2396" spans="1:23" s="546" customFormat="1" ht="18.75" customHeight="1" x14ac:dyDescent="0.25">
      <c r="A2396" s="735">
        <v>3550</v>
      </c>
      <c r="B2396" s="735">
        <v>97551985</v>
      </c>
      <c r="C2396" s="707" t="s">
        <v>763</v>
      </c>
      <c r="D2396" s="707" t="s">
        <v>649</v>
      </c>
      <c r="E2396" s="1157" t="s">
        <v>1053</v>
      </c>
      <c r="F2396" s="708">
        <v>45230</v>
      </c>
      <c r="G2396" s="709">
        <v>0.29166666666666669</v>
      </c>
      <c r="H2396" s="708">
        <v>45232</v>
      </c>
      <c r="I2396" s="709">
        <v>0.41666666666666669</v>
      </c>
      <c r="J2396" s="751" t="s">
        <v>330</v>
      </c>
      <c r="K2396" s="741">
        <v>34525</v>
      </c>
      <c r="L2396" s="775" t="s">
        <v>766</v>
      </c>
      <c r="M2396" s="741">
        <v>42259</v>
      </c>
      <c r="N2396" s="933" t="s">
        <v>767</v>
      </c>
      <c r="O2396" s="930">
        <v>41528</v>
      </c>
      <c r="P2396" s="902" t="s">
        <v>4694</v>
      </c>
      <c r="Q2396" s="881"/>
      <c r="R2396" s="1037"/>
      <c r="S2396" s="890"/>
      <c r="T2396" s="584"/>
      <c r="U2396" s="593" t="s">
        <v>770</v>
      </c>
      <c r="V2396" s="592"/>
      <c r="W2396" s="594"/>
    </row>
    <row r="2397" spans="1:23" s="546" customFormat="1" ht="18.75" customHeight="1" x14ac:dyDescent="0.25">
      <c r="A2397" s="735">
        <v>3543</v>
      </c>
      <c r="B2397" s="735">
        <v>97551985</v>
      </c>
      <c r="C2397" s="707" t="s">
        <v>763</v>
      </c>
      <c r="D2397" s="707" t="s">
        <v>193</v>
      </c>
      <c r="E2397" s="1157" t="s">
        <v>194</v>
      </c>
      <c r="F2397" s="708">
        <v>45225</v>
      </c>
      <c r="G2397" s="709">
        <v>0.41666666666666669</v>
      </c>
      <c r="H2397" s="708">
        <v>45225</v>
      </c>
      <c r="I2397" s="709">
        <v>0.77083333333333337</v>
      </c>
      <c r="J2397" s="751" t="s">
        <v>797</v>
      </c>
      <c r="K2397" s="741">
        <v>34525</v>
      </c>
      <c r="L2397" s="775" t="s">
        <v>766</v>
      </c>
      <c r="M2397" s="741">
        <v>42259</v>
      </c>
      <c r="N2397" s="933" t="s">
        <v>767</v>
      </c>
      <c r="O2397" s="930">
        <v>41528</v>
      </c>
      <c r="P2397" s="902">
        <v>90</v>
      </c>
      <c r="Q2397" s="881"/>
      <c r="R2397" s="1037"/>
      <c r="S2397" s="890"/>
      <c r="T2397" s="615" t="s">
        <v>4485</v>
      </c>
      <c r="U2397" s="593" t="s">
        <v>770</v>
      </c>
      <c r="V2397" s="592"/>
      <c r="W2397" s="594"/>
    </row>
    <row r="2398" spans="1:23" s="546" customFormat="1" ht="18.75" customHeight="1" x14ac:dyDescent="0.25">
      <c r="A2398" s="735">
        <v>3541</v>
      </c>
      <c r="B2398" s="735">
        <v>97551985</v>
      </c>
      <c r="C2398" s="707" t="s">
        <v>763</v>
      </c>
      <c r="D2398" s="707" t="s">
        <v>4365</v>
      </c>
      <c r="E2398" s="1157" t="s">
        <v>4366</v>
      </c>
      <c r="F2398" s="708">
        <v>45223</v>
      </c>
      <c r="G2398" s="709">
        <v>0.70833333333333337</v>
      </c>
      <c r="H2398" s="708">
        <v>45225</v>
      </c>
      <c r="I2398" s="709">
        <v>0.41666666666666669</v>
      </c>
      <c r="J2398" s="751" t="s">
        <v>797</v>
      </c>
      <c r="K2398" s="741">
        <v>34525</v>
      </c>
      <c r="L2398" s="775" t="s">
        <v>766</v>
      </c>
      <c r="M2398" s="741">
        <v>42259</v>
      </c>
      <c r="N2398" s="933" t="s">
        <v>767</v>
      </c>
      <c r="O2398" s="930">
        <v>41528</v>
      </c>
      <c r="P2398" s="902">
        <v>90</v>
      </c>
      <c r="Q2398" s="881"/>
      <c r="R2398" s="1037"/>
      <c r="S2398" s="890"/>
      <c r="T2398" s="615" t="s">
        <v>4485</v>
      </c>
      <c r="U2398" s="593" t="s">
        <v>770</v>
      </c>
      <c r="V2398" s="592"/>
      <c r="W2398" s="594"/>
    </row>
    <row r="2399" spans="1:23" s="546" customFormat="1" ht="18.75" customHeight="1" x14ac:dyDescent="0.25">
      <c r="A2399" s="735">
        <v>3403</v>
      </c>
      <c r="B2399" s="735">
        <v>97551985</v>
      </c>
      <c r="C2399" s="735" t="s">
        <v>763</v>
      </c>
      <c r="D2399" s="707" t="s">
        <v>35</v>
      </c>
      <c r="E2399" s="1157" t="s">
        <v>261</v>
      </c>
      <c r="F2399" s="708">
        <v>45205</v>
      </c>
      <c r="G2399" s="709">
        <v>0.70833333333333337</v>
      </c>
      <c r="H2399" s="708">
        <v>45205</v>
      </c>
      <c r="I2399" s="709">
        <v>0.8125</v>
      </c>
      <c r="J2399" s="751" t="s">
        <v>1216</v>
      </c>
      <c r="K2399" s="741">
        <v>34525</v>
      </c>
      <c r="L2399" s="775" t="s">
        <v>766</v>
      </c>
      <c r="M2399" s="741">
        <v>42259</v>
      </c>
      <c r="N2399" s="933" t="s">
        <v>767</v>
      </c>
      <c r="O2399" s="930">
        <v>41528</v>
      </c>
      <c r="P2399" s="904"/>
      <c r="Q2399" s="881"/>
      <c r="R2399" s="1037"/>
      <c r="S2399" s="890"/>
      <c r="T2399" s="584"/>
      <c r="U2399" s="593" t="s">
        <v>770</v>
      </c>
      <c r="V2399" s="592"/>
      <c r="W2399" s="594"/>
    </row>
    <row r="2400" spans="1:23" s="546" customFormat="1" ht="60" customHeight="1" x14ac:dyDescent="0.25">
      <c r="A2400" s="735">
        <v>3386</v>
      </c>
      <c r="B2400" s="735">
        <v>97551985</v>
      </c>
      <c r="C2400" s="735" t="s">
        <v>763</v>
      </c>
      <c r="D2400" s="707" t="s">
        <v>152</v>
      </c>
      <c r="E2400" s="1157" t="s">
        <v>184</v>
      </c>
      <c r="F2400" s="708">
        <v>45200</v>
      </c>
      <c r="G2400" s="709">
        <v>0.70833333333333337</v>
      </c>
      <c r="H2400" s="708">
        <v>45202</v>
      </c>
      <c r="I2400" s="709">
        <v>0.70833333333333337</v>
      </c>
      <c r="J2400" s="751" t="s">
        <v>330</v>
      </c>
      <c r="K2400" s="741">
        <v>34525</v>
      </c>
      <c r="L2400" s="775" t="s">
        <v>766</v>
      </c>
      <c r="M2400" s="741">
        <v>42259</v>
      </c>
      <c r="N2400" s="933" t="s">
        <v>767</v>
      </c>
      <c r="O2400" s="930">
        <v>41528</v>
      </c>
      <c r="P2400" s="902" t="s">
        <v>4248</v>
      </c>
      <c r="Q2400" s="881"/>
      <c r="R2400" s="1006"/>
      <c r="S2400" s="890"/>
      <c r="T2400" s="584"/>
      <c r="U2400" s="593" t="s">
        <v>770</v>
      </c>
      <c r="V2400" s="592" t="s">
        <v>768</v>
      </c>
      <c r="W2400" s="594"/>
    </row>
    <row r="2401" spans="1:23" s="546" customFormat="1" ht="18.75" customHeight="1" x14ac:dyDescent="0.25">
      <c r="A2401" s="735">
        <v>3219</v>
      </c>
      <c r="B2401" s="735">
        <v>97551985</v>
      </c>
      <c r="C2401" s="735" t="s">
        <v>763</v>
      </c>
      <c r="D2401" s="707" t="s">
        <v>35</v>
      </c>
      <c r="E2401" s="1157" t="s">
        <v>119</v>
      </c>
      <c r="F2401" s="708">
        <v>45180</v>
      </c>
      <c r="G2401" s="709">
        <v>0.78263888888888899</v>
      </c>
      <c r="H2401" s="708">
        <v>45182</v>
      </c>
      <c r="I2401" s="709">
        <v>0.78263888888888899</v>
      </c>
      <c r="J2401" s="751" t="s">
        <v>330</v>
      </c>
      <c r="K2401" s="741">
        <v>34525</v>
      </c>
      <c r="L2401" s="775" t="s">
        <v>766</v>
      </c>
      <c r="M2401" s="741">
        <v>42259</v>
      </c>
      <c r="N2401" s="933" t="s">
        <v>767</v>
      </c>
      <c r="O2401" s="930">
        <v>41528</v>
      </c>
      <c r="P2401" s="902">
        <v>110</v>
      </c>
      <c r="Q2401" s="881"/>
      <c r="R2401" s="1006"/>
      <c r="S2401" s="890"/>
      <c r="T2401" s="584"/>
      <c r="U2401" s="593" t="s">
        <v>770</v>
      </c>
      <c r="V2401" s="592" t="s">
        <v>768</v>
      </c>
      <c r="W2401" s="594"/>
    </row>
    <row r="2402" spans="1:23" s="546" customFormat="1" ht="18.75" customHeight="1" x14ac:dyDescent="0.25">
      <c r="A2402" s="735">
        <v>3099</v>
      </c>
      <c r="B2402" s="735">
        <v>97551985</v>
      </c>
      <c r="C2402" s="735" t="s">
        <v>763</v>
      </c>
      <c r="D2402" s="735" t="s">
        <v>29</v>
      </c>
      <c r="E2402" s="1157" t="s">
        <v>205</v>
      </c>
      <c r="F2402" s="708">
        <v>45172</v>
      </c>
      <c r="G2402" s="709">
        <v>0.85416666666666663</v>
      </c>
      <c r="H2402" s="708">
        <v>45173</v>
      </c>
      <c r="I2402" s="709">
        <v>0.85416666666666663</v>
      </c>
      <c r="J2402" s="751" t="s">
        <v>797</v>
      </c>
      <c r="K2402" s="741">
        <v>34525</v>
      </c>
      <c r="L2402" s="775" t="s">
        <v>766</v>
      </c>
      <c r="M2402" s="741">
        <v>42259</v>
      </c>
      <c r="N2402" s="933" t="s">
        <v>767</v>
      </c>
      <c r="O2402" s="930">
        <v>41528</v>
      </c>
      <c r="P2402" s="902">
        <v>220</v>
      </c>
      <c r="Q2402" s="890" t="s">
        <v>4016</v>
      </c>
      <c r="R2402" s="1037"/>
      <c r="S2402" s="890"/>
      <c r="T2402" s="584"/>
      <c r="U2402" s="593" t="s">
        <v>770</v>
      </c>
      <c r="V2402" s="592" t="s">
        <v>768</v>
      </c>
      <c r="W2402" s="594"/>
    </row>
    <row r="2403" spans="1:23" s="546" customFormat="1" ht="18.75" customHeight="1" x14ac:dyDescent="0.25">
      <c r="A2403" s="735">
        <v>2928</v>
      </c>
      <c r="B2403" s="735">
        <v>97551985</v>
      </c>
      <c r="C2403" s="735" t="s">
        <v>763</v>
      </c>
      <c r="D2403" s="735" t="s">
        <v>764</v>
      </c>
      <c r="E2403" s="1157" t="s">
        <v>389</v>
      </c>
      <c r="F2403" s="708">
        <v>45113</v>
      </c>
      <c r="G2403" s="709">
        <v>0.44861111111111113</v>
      </c>
      <c r="H2403" s="708">
        <v>45116</v>
      </c>
      <c r="I2403" s="709">
        <v>0.58333333333333337</v>
      </c>
      <c r="J2403" s="751" t="s">
        <v>765</v>
      </c>
      <c r="K2403" s="741">
        <v>34525</v>
      </c>
      <c r="L2403" s="929" t="s">
        <v>766</v>
      </c>
      <c r="M2403" s="741">
        <v>42259</v>
      </c>
      <c r="N2403" s="933" t="s">
        <v>767</v>
      </c>
      <c r="O2403" s="930">
        <v>41528</v>
      </c>
      <c r="P2403" s="902" t="s">
        <v>769</v>
      </c>
      <c r="Q2403" s="890"/>
      <c r="R2403" s="1037"/>
      <c r="S2403" s="890"/>
      <c r="T2403" s="584"/>
      <c r="U2403" s="593" t="s">
        <v>770</v>
      </c>
      <c r="V2403" s="592" t="s">
        <v>768</v>
      </c>
      <c r="W2403" s="594"/>
    </row>
    <row r="2404" spans="1:23" s="546" customFormat="1" ht="18.75" customHeight="1" x14ac:dyDescent="0.25">
      <c r="A2404" s="735">
        <v>2840</v>
      </c>
      <c r="B2404" s="735">
        <v>97551985</v>
      </c>
      <c r="C2404" s="735" t="s">
        <v>763</v>
      </c>
      <c r="D2404" s="735" t="s">
        <v>764</v>
      </c>
      <c r="E2404" s="1157" t="s">
        <v>389</v>
      </c>
      <c r="F2404" s="708">
        <v>45101</v>
      </c>
      <c r="G2404" s="709">
        <v>0.58333333333333337</v>
      </c>
      <c r="H2404" s="708">
        <v>45113</v>
      </c>
      <c r="I2404" s="709">
        <v>0.44861111111111113</v>
      </c>
      <c r="J2404" s="751" t="s">
        <v>795</v>
      </c>
      <c r="K2404" s="741">
        <v>34525</v>
      </c>
      <c r="L2404" s="929" t="s">
        <v>766</v>
      </c>
      <c r="M2404" s="741">
        <v>42259</v>
      </c>
      <c r="N2404" s="933" t="s">
        <v>767</v>
      </c>
      <c r="O2404" s="930">
        <v>41528</v>
      </c>
      <c r="P2404" s="902" t="s">
        <v>796</v>
      </c>
      <c r="Q2404" s="881"/>
      <c r="R2404" s="1037"/>
      <c r="S2404" s="890"/>
      <c r="T2404" s="584"/>
      <c r="U2404" s="593" t="s">
        <v>770</v>
      </c>
      <c r="V2404" s="592" t="s">
        <v>768</v>
      </c>
      <c r="W2404" s="594"/>
    </row>
    <row r="2405" spans="1:23" s="546" customFormat="1" ht="18.75" customHeight="1" x14ac:dyDescent="0.25">
      <c r="A2405" s="735">
        <v>2832</v>
      </c>
      <c r="B2405" s="735">
        <v>97551985</v>
      </c>
      <c r="C2405" s="735" t="s">
        <v>763</v>
      </c>
      <c r="D2405" s="735" t="s">
        <v>764</v>
      </c>
      <c r="E2405" s="1156" t="s">
        <v>389</v>
      </c>
      <c r="F2405" s="708">
        <v>45098</v>
      </c>
      <c r="G2405" s="709">
        <v>0.58333333333333337</v>
      </c>
      <c r="H2405" s="708">
        <v>45101</v>
      </c>
      <c r="I2405" s="709">
        <v>0.58333333333333337</v>
      </c>
      <c r="J2405" s="751" t="s">
        <v>449</v>
      </c>
      <c r="K2405" s="741">
        <v>34525</v>
      </c>
      <c r="L2405" s="929" t="s">
        <v>766</v>
      </c>
      <c r="M2405" s="741">
        <v>42259</v>
      </c>
      <c r="N2405" s="933" t="s">
        <v>767</v>
      </c>
      <c r="O2405" s="930">
        <v>41528</v>
      </c>
      <c r="P2405" s="902">
        <v>270</v>
      </c>
      <c r="Q2405" s="890"/>
      <c r="R2405" s="1037"/>
      <c r="S2405" s="890"/>
      <c r="T2405" s="584"/>
      <c r="U2405" s="593" t="s">
        <v>770</v>
      </c>
      <c r="V2405" s="592" t="s">
        <v>788</v>
      </c>
      <c r="W2405" s="594"/>
    </row>
    <row r="2406" spans="1:23" s="546" customFormat="1" ht="30" customHeight="1" x14ac:dyDescent="0.25">
      <c r="A2406" s="735">
        <v>2609</v>
      </c>
      <c r="B2406" s="735">
        <v>97551985</v>
      </c>
      <c r="C2406" s="735" t="s">
        <v>763</v>
      </c>
      <c r="D2406" s="735" t="s">
        <v>764</v>
      </c>
      <c r="E2406" s="1156" t="s">
        <v>389</v>
      </c>
      <c r="F2406" s="708">
        <v>45082</v>
      </c>
      <c r="G2406" s="709">
        <v>0.375</v>
      </c>
      <c r="H2406" s="708">
        <v>45085</v>
      </c>
      <c r="I2406" s="709">
        <v>0.375</v>
      </c>
      <c r="J2406" s="751" t="s">
        <v>449</v>
      </c>
      <c r="K2406" s="741">
        <v>34525</v>
      </c>
      <c r="L2406" s="929" t="s">
        <v>766</v>
      </c>
      <c r="M2406" s="741">
        <v>42259</v>
      </c>
      <c r="N2406" s="933" t="s">
        <v>767</v>
      </c>
      <c r="O2406" s="930">
        <v>41528</v>
      </c>
      <c r="P2406" s="902" t="s">
        <v>1085</v>
      </c>
      <c r="Q2406" s="890"/>
      <c r="R2406" s="1006"/>
      <c r="S2406" s="890"/>
      <c r="T2406" s="584"/>
      <c r="U2406" s="593" t="s">
        <v>770</v>
      </c>
      <c r="V2406" s="592"/>
      <c r="W2406" s="594"/>
    </row>
    <row r="2407" spans="1:23" s="546" customFormat="1" ht="30" customHeight="1" x14ac:dyDescent="0.25">
      <c r="A2407" s="735">
        <v>2534</v>
      </c>
      <c r="B2407" s="735">
        <v>97551985</v>
      </c>
      <c r="C2407" s="735" t="s">
        <v>763</v>
      </c>
      <c r="D2407" s="735" t="s">
        <v>22</v>
      </c>
      <c r="E2407" s="1156" t="s">
        <v>364</v>
      </c>
      <c r="F2407" s="741">
        <v>45069</v>
      </c>
      <c r="G2407" s="740">
        <v>0.58333333333333337</v>
      </c>
      <c r="H2407" s="741">
        <v>45069</v>
      </c>
      <c r="I2407" s="740">
        <v>0.80555555555555547</v>
      </c>
      <c r="J2407" s="751" t="s">
        <v>1216</v>
      </c>
      <c r="K2407" s="741">
        <v>34525</v>
      </c>
      <c r="L2407" s="929" t="s">
        <v>766</v>
      </c>
      <c r="M2407" s="741">
        <v>42259</v>
      </c>
      <c r="N2407" s="933" t="s">
        <v>767</v>
      </c>
      <c r="O2407" s="930">
        <v>41528</v>
      </c>
      <c r="P2407" s="904"/>
      <c r="Q2407" s="890"/>
      <c r="R2407" s="1057"/>
      <c r="S2407" s="890"/>
      <c r="T2407" s="584"/>
      <c r="U2407" s="593" t="s">
        <v>1217</v>
      </c>
      <c r="V2407" s="592"/>
      <c r="W2407" s="594"/>
    </row>
    <row r="2408" spans="1:23" s="546" customFormat="1" ht="18.75" customHeight="1" x14ac:dyDescent="0.25">
      <c r="A2408" s="735">
        <v>2456</v>
      </c>
      <c r="B2408" s="735">
        <v>97551985</v>
      </c>
      <c r="C2408" s="735" t="s">
        <v>763</v>
      </c>
      <c r="D2408" s="735" t="s">
        <v>22</v>
      </c>
      <c r="E2408" s="1156" t="s">
        <v>364</v>
      </c>
      <c r="F2408" s="741">
        <v>45062</v>
      </c>
      <c r="G2408" s="740">
        <v>0.6875</v>
      </c>
      <c r="H2408" s="741">
        <v>45068</v>
      </c>
      <c r="I2408" s="740">
        <v>0.6875</v>
      </c>
      <c r="J2408" s="751" t="s">
        <v>1059</v>
      </c>
      <c r="K2408" s="741">
        <v>34525</v>
      </c>
      <c r="L2408" s="929" t="s">
        <v>766</v>
      </c>
      <c r="M2408" s="741">
        <v>42259</v>
      </c>
      <c r="N2408" s="933" t="s">
        <v>767</v>
      </c>
      <c r="O2408" s="930">
        <v>41528</v>
      </c>
      <c r="P2408" s="902" t="s">
        <v>1221</v>
      </c>
      <c r="Q2408" s="890"/>
      <c r="R2408" s="1057"/>
      <c r="S2408" s="890"/>
      <c r="T2408" s="584"/>
      <c r="U2408" s="593" t="s">
        <v>1217</v>
      </c>
      <c r="V2408" s="592"/>
      <c r="W2408" s="594"/>
    </row>
    <row r="2409" spans="1:23" s="546" customFormat="1" ht="18.75" customHeight="1" x14ac:dyDescent="0.25">
      <c r="A2409" s="735">
        <v>2270</v>
      </c>
      <c r="B2409" s="735">
        <v>97551985</v>
      </c>
      <c r="C2409" s="735" t="s">
        <v>763</v>
      </c>
      <c r="D2409" s="735" t="s">
        <v>29</v>
      </c>
      <c r="E2409" s="1156" t="s">
        <v>205</v>
      </c>
      <c r="F2409" s="741">
        <v>45027</v>
      </c>
      <c r="G2409" s="740">
        <v>0.60416666666666674</v>
      </c>
      <c r="H2409" s="741">
        <v>45029</v>
      </c>
      <c r="I2409" s="740">
        <v>0.60416666666666674</v>
      </c>
      <c r="J2409" s="751" t="s">
        <v>330</v>
      </c>
      <c r="K2409" s="741">
        <v>34525</v>
      </c>
      <c r="L2409" s="929" t="s">
        <v>766</v>
      </c>
      <c r="M2409" s="741">
        <v>42259</v>
      </c>
      <c r="N2409" s="933" t="s">
        <v>767</v>
      </c>
      <c r="O2409" s="930">
        <v>41528</v>
      </c>
      <c r="P2409" s="1101">
        <v>180</v>
      </c>
      <c r="Q2409" s="890"/>
      <c r="R2409" s="1057"/>
      <c r="S2409" s="890">
        <v>81055</v>
      </c>
      <c r="T2409" s="584"/>
      <c r="U2409" s="593" t="s">
        <v>1217</v>
      </c>
      <c r="V2409" s="592"/>
      <c r="W2409" s="594"/>
    </row>
    <row r="2410" spans="1:23" s="546" customFormat="1" ht="18.75" customHeight="1" x14ac:dyDescent="0.25">
      <c r="A2410" s="186">
        <v>1463</v>
      </c>
      <c r="B2410" s="186">
        <v>97551985</v>
      </c>
      <c r="C2410" s="735" t="s">
        <v>763</v>
      </c>
      <c r="D2410" s="186" t="s">
        <v>94</v>
      </c>
      <c r="E2410" s="1156" t="s">
        <v>184</v>
      </c>
      <c r="F2410" s="710">
        <v>44868</v>
      </c>
      <c r="G2410" s="711">
        <v>0.5625</v>
      </c>
      <c r="H2410" s="710">
        <v>44872</v>
      </c>
      <c r="I2410" s="711">
        <v>0.5625</v>
      </c>
      <c r="J2410" s="728" t="s">
        <v>2186</v>
      </c>
      <c r="K2410" s="710">
        <v>34525</v>
      </c>
      <c r="L2410" s="929" t="s">
        <v>766</v>
      </c>
      <c r="M2410" s="21">
        <v>42259</v>
      </c>
      <c r="N2410" s="926" t="s">
        <v>767</v>
      </c>
      <c r="O2410" s="927">
        <v>41528</v>
      </c>
      <c r="P2410" s="892">
        <f>90*4</f>
        <v>360</v>
      </c>
      <c r="Q2410" s="884"/>
      <c r="R2410" s="1008"/>
      <c r="S2410" s="884"/>
      <c r="T2410" s="527"/>
      <c r="U2410" s="593" t="s">
        <v>1217</v>
      </c>
      <c r="V2410" s="554"/>
      <c r="W2410" s="599"/>
    </row>
    <row r="2411" spans="1:23" s="546" customFormat="1" ht="18.75" customHeight="1" x14ac:dyDescent="0.25">
      <c r="A2411" s="4">
        <v>2538</v>
      </c>
      <c r="B2411" s="4">
        <v>99011559</v>
      </c>
      <c r="C2411" s="4" t="s">
        <v>1163</v>
      </c>
      <c r="D2411" s="4" t="s">
        <v>35</v>
      </c>
      <c r="E2411" s="1156" t="s">
        <v>284</v>
      </c>
      <c r="F2411" s="725">
        <v>45071</v>
      </c>
      <c r="G2411" s="720">
        <v>0.41666666666666669</v>
      </c>
      <c r="H2411" s="725">
        <v>45074</v>
      </c>
      <c r="I2411" s="720">
        <v>0.41666666666666669</v>
      </c>
      <c r="J2411" s="743" t="s">
        <v>449</v>
      </c>
      <c r="K2411" s="725">
        <v>32619</v>
      </c>
      <c r="L2411" s="929" t="s">
        <v>1164</v>
      </c>
      <c r="M2411" s="19">
        <v>43214</v>
      </c>
      <c r="N2411" s="931" t="s">
        <v>1165</v>
      </c>
      <c r="O2411" s="932">
        <v>40487</v>
      </c>
      <c r="P2411" s="892">
        <v>240</v>
      </c>
      <c r="Q2411" s="194"/>
      <c r="R2411" s="1033"/>
      <c r="S2411" s="194"/>
      <c r="T2411" s="555"/>
      <c r="U2411" s="545" t="s">
        <v>1166</v>
      </c>
      <c r="V2411" s="555"/>
      <c r="W2411" s="156"/>
    </row>
    <row r="2412" spans="1:23" s="546" customFormat="1" ht="18.75" hidden="1" customHeight="1" x14ac:dyDescent="0.25">
      <c r="A2412" s="1267">
        <v>5166</v>
      </c>
      <c r="B2412" s="270"/>
      <c r="C2412" s="186" t="s">
        <v>8137</v>
      </c>
      <c r="D2412" s="186" t="s">
        <v>412</v>
      </c>
      <c r="E2412" s="1156" t="s">
        <v>243</v>
      </c>
      <c r="F2412" s="718">
        <v>45541</v>
      </c>
      <c r="G2412" s="719">
        <v>0.56944444444444442</v>
      </c>
      <c r="H2412" s="718">
        <v>45553</v>
      </c>
      <c r="I2412" s="719">
        <v>0.75694444444444453</v>
      </c>
      <c r="J2412" s="759" t="s">
        <v>4521</v>
      </c>
      <c r="K2412" s="710">
        <v>31337</v>
      </c>
      <c r="L2412" s="734" t="s">
        <v>8138</v>
      </c>
      <c r="M2412" s="710">
        <v>39211</v>
      </c>
      <c r="N2412" s="734"/>
      <c r="O2412" s="920"/>
      <c r="P2412" s="1232"/>
      <c r="Q2412" s="1256"/>
      <c r="R2412" s="1257"/>
      <c r="S2412" s="1256"/>
      <c r="T2412" s="1258"/>
      <c r="U2412" s="545" t="s">
        <v>7992</v>
      </c>
      <c r="V2412" s="527"/>
      <c r="W2412" s="156"/>
    </row>
    <row r="2413" spans="1:23" s="546" customFormat="1" ht="18.75" customHeight="1" x14ac:dyDescent="0.25">
      <c r="A2413" s="1267">
        <v>5141</v>
      </c>
      <c r="B2413" s="270"/>
      <c r="C2413" s="186" t="s">
        <v>8259</v>
      </c>
      <c r="D2413" s="186" t="s">
        <v>137</v>
      </c>
      <c r="E2413" s="1156" t="s">
        <v>5458</v>
      </c>
      <c r="F2413" s="718">
        <v>45535</v>
      </c>
      <c r="G2413" s="719">
        <v>0.45833333333333331</v>
      </c>
      <c r="H2413" s="718">
        <v>45540</v>
      </c>
      <c r="I2413" s="719">
        <v>0.45833333333333331</v>
      </c>
      <c r="J2413" s="1255" t="s">
        <v>336</v>
      </c>
      <c r="K2413" s="710">
        <v>31372</v>
      </c>
      <c r="L2413" s="734" t="s">
        <v>8260</v>
      </c>
      <c r="M2413" s="710">
        <v>42412</v>
      </c>
      <c r="N2413" s="734" t="s">
        <v>8261</v>
      </c>
      <c r="O2413" s="920">
        <v>37991</v>
      </c>
      <c r="P2413" s="1232"/>
      <c r="Q2413" s="1256"/>
      <c r="R2413" s="1257"/>
      <c r="S2413" s="1256"/>
      <c r="T2413" s="1258"/>
      <c r="U2413" s="545" t="s">
        <v>8262</v>
      </c>
      <c r="V2413" s="527"/>
      <c r="W2413" s="156"/>
    </row>
    <row r="2414" spans="1:23" s="546" customFormat="1" ht="18.75" customHeight="1" x14ac:dyDescent="0.25">
      <c r="A2414" s="1267">
        <v>5474</v>
      </c>
      <c r="B2414" s="186">
        <v>53459606</v>
      </c>
      <c r="C2414" s="186" t="s">
        <v>7819</v>
      </c>
      <c r="D2414" s="20" t="s">
        <v>29</v>
      </c>
      <c r="E2414" s="1156" t="s">
        <v>205</v>
      </c>
      <c r="F2414" s="21">
        <v>45574</v>
      </c>
      <c r="G2414" s="729">
        <v>0.76041666666666663</v>
      </c>
      <c r="H2414" s="21">
        <v>45579</v>
      </c>
      <c r="I2414" s="722">
        <v>0.25</v>
      </c>
      <c r="J2414" s="726" t="s">
        <v>7386</v>
      </c>
      <c r="K2414" s="710">
        <v>36199</v>
      </c>
      <c r="L2414" s="734" t="s">
        <v>7327</v>
      </c>
      <c r="M2414" s="710">
        <v>42989</v>
      </c>
      <c r="N2414" s="734" t="s">
        <v>7328</v>
      </c>
      <c r="O2414" s="920">
        <v>45405</v>
      </c>
      <c r="P2414" s="1026"/>
      <c r="Q2414" s="1022"/>
      <c r="R2414" s="1023"/>
      <c r="S2414" s="1022"/>
      <c r="T2414" s="568"/>
      <c r="U2414" s="545" t="s">
        <v>7326</v>
      </c>
      <c r="V2414" s="527"/>
      <c r="W2414" s="156"/>
    </row>
    <row r="2415" spans="1:23" s="546" customFormat="1" ht="18.75" customHeight="1" x14ac:dyDescent="0.25">
      <c r="A2415" s="1267">
        <v>5471</v>
      </c>
      <c r="B2415" s="186">
        <v>53459606</v>
      </c>
      <c r="C2415" s="186" t="s">
        <v>7818</v>
      </c>
      <c r="D2415" s="20" t="s">
        <v>29</v>
      </c>
      <c r="E2415" s="1156" t="s">
        <v>30</v>
      </c>
      <c r="F2415" s="21">
        <v>45573</v>
      </c>
      <c r="G2415" s="729">
        <v>0.41666666666666669</v>
      </c>
      <c r="H2415" s="21">
        <v>45574</v>
      </c>
      <c r="I2415" s="729">
        <v>0.76041666666666663</v>
      </c>
      <c r="J2415" s="726" t="s">
        <v>7385</v>
      </c>
      <c r="K2415" s="710">
        <v>36199</v>
      </c>
      <c r="L2415" s="734" t="s">
        <v>7327</v>
      </c>
      <c r="M2415" s="710">
        <v>42989</v>
      </c>
      <c r="N2415" s="734" t="s">
        <v>7328</v>
      </c>
      <c r="O2415" s="920">
        <v>45405</v>
      </c>
      <c r="P2415" s="1026"/>
      <c r="Q2415" s="1022"/>
      <c r="R2415" s="1023"/>
      <c r="S2415" s="1022"/>
      <c r="T2415" s="568"/>
      <c r="U2415" s="545" t="s">
        <v>7326</v>
      </c>
      <c r="V2415" s="527"/>
      <c r="W2415" s="156"/>
    </row>
    <row r="2416" spans="1:23" s="546" customFormat="1" ht="18.75" customHeight="1" x14ac:dyDescent="0.25">
      <c r="A2416" s="1267">
        <v>5462</v>
      </c>
      <c r="B2416" s="186">
        <v>53459606</v>
      </c>
      <c r="C2416" s="186" t="s">
        <v>7818</v>
      </c>
      <c r="D2416" s="20" t="s">
        <v>292</v>
      </c>
      <c r="E2416" s="1156" t="s">
        <v>5555</v>
      </c>
      <c r="F2416" s="21">
        <v>45567</v>
      </c>
      <c r="G2416" s="729">
        <v>0.4236111111111111</v>
      </c>
      <c r="H2416" s="21">
        <v>45573</v>
      </c>
      <c r="I2416" s="729">
        <v>0.41666666666666669</v>
      </c>
      <c r="J2416" s="726" t="s">
        <v>4487</v>
      </c>
      <c r="K2416" s="710">
        <v>36199</v>
      </c>
      <c r="L2416" s="734" t="s">
        <v>7327</v>
      </c>
      <c r="M2416" s="710">
        <v>42989</v>
      </c>
      <c r="N2416" s="734" t="s">
        <v>7328</v>
      </c>
      <c r="O2416" s="920">
        <v>45405</v>
      </c>
      <c r="P2416" s="1026"/>
      <c r="Q2416" s="1022"/>
      <c r="R2416" s="1023"/>
      <c r="S2416" s="1022"/>
      <c r="T2416" s="568"/>
      <c r="U2416" s="545" t="s">
        <v>7326</v>
      </c>
      <c r="V2416" s="527"/>
      <c r="W2416" s="156"/>
    </row>
    <row r="2417" spans="1:23" s="546" customFormat="1" ht="45" hidden="1" customHeight="1" x14ac:dyDescent="0.25">
      <c r="A2417" s="4">
        <v>1739</v>
      </c>
      <c r="B2417" s="4"/>
      <c r="C2417" s="4" t="s">
        <v>2270</v>
      </c>
      <c r="D2417" s="4" t="s">
        <v>35</v>
      </c>
      <c r="E2417" s="1156" t="s">
        <v>112</v>
      </c>
      <c r="F2417" s="725">
        <v>44939</v>
      </c>
      <c r="G2417" s="720">
        <v>0.78125</v>
      </c>
      <c r="H2417" s="725">
        <v>44940</v>
      </c>
      <c r="I2417" s="720">
        <v>0.70833333333333337</v>
      </c>
      <c r="J2417" s="728" t="s">
        <v>2084</v>
      </c>
      <c r="K2417" s="725">
        <v>29331</v>
      </c>
      <c r="L2417" s="929">
        <v>771421</v>
      </c>
      <c r="M2417" s="19">
        <v>39715</v>
      </c>
      <c r="N2417" s="931">
        <v>211415695</v>
      </c>
      <c r="O2417" s="932">
        <v>44550</v>
      </c>
      <c r="P2417" s="898"/>
      <c r="Q2417" s="1022"/>
      <c r="R2417" s="1023"/>
      <c r="S2417" s="1022"/>
      <c r="T2417" s="568"/>
      <c r="U2417" s="545"/>
      <c r="V2417" s="555"/>
      <c r="W2417" s="156"/>
    </row>
    <row r="2418" spans="1:23" s="546" customFormat="1" ht="18.75" customHeight="1" x14ac:dyDescent="0.25">
      <c r="A2418" s="186">
        <v>1709</v>
      </c>
      <c r="B2418" s="186"/>
      <c r="C2418" s="186" t="s">
        <v>2270</v>
      </c>
      <c r="D2418" s="186" t="s">
        <v>35</v>
      </c>
      <c r="E2418" s="1156" t="s">
        <v>112</v>
      </c>
      <c r="F2418" s="710">
        <v>44929</v>
      </c>
      <c r="G2418" s="711">
        <v>0.78125</v>
      </c>
      <c r="H2418" s="725">
        <v>44939</v>
      </c>
      <c r="I2418" s="711">
        <v>0.78125</v>
      </c>
      <c r="J2418" s="728" t="s">
        <v>2058</v>
      </c>
      <c r="K2418" s="710">
        <v>29331</v>
      </c>
      <c r="L2418" s="929">
        <v>6771421</v>
      </c>
      <c r="M2418" s="21">
        <v>39715</v>
      </c>
      <c r="N2418" s="934" t="s">
        <v>2278</v>
      </c>
      <c r="O2418" s="920">
        <v>44550</v>
      </c>
      <c r="P2418" s="898"/>
      <c r="Q2418" s="1022"/>
      <c r="R2418" s="1023"/>
      <c r="S2418" s="1022"/>
      <c r="T2418" s="568"/>
      <c r="U2418" s="545"/>
      <c r="V2418" s="544"/>
      <c r="W2418" s="156"/>
    </row>
    <row r="2419" spans="1:23" s="546" customFormat="1" ht="18.75" customHeight="1" x14ac:dyDescent="0.25">
      <c r="A2419" s="1245">
        <v>5198</v>
      </c>
      <c r="B2419" s="1182"/>
      <c r="C2419" s="3" t="s">
        <v>5843</v>
      </c>
      <c r="D2419" s="3" t="s">
        <v>29</v>
      </c>
      <c r="E2419" s="1159" t="s">
        <v>30</v>
      </c>
      <c r="F2419" s="714">
        <v>45543</v>
      </c>
      <c r="G2419" s="715">
        <v>0.83333333333333337</v>
      </c>
      <c r="H2419" s="714">
        <v>45544</v>
      </c>
      <c r="I2419" s="715">
        <v>0.375</v>
      </c>
      <c r="J2419" s="733" t="s">
        <v>797</v>
      </c>
      <c r="K2419" s="21">
        <v>30372</v>
      </c>
      <c r="L2419" s="721" t="s">
        <v>5844</v>
      </c>
      <c r="M2419" s="21">
        <v>40617</v>
      </c>
      <c r="N2419" s="942" t="s">
        <v>5845</v>
      </c>
      <c r="O2419" s="208">
        <v>44986</v>
      </c>
      <c r="P2419" s="1013"/>
      <c r="Q2419" s="907"/>
      <c r="R2419" s="1008"/>
      <c r="S2419" s="527"/>
      <c r="T2419" s="527"/>
      <c r="U2419" s="1221" t="s">
        <v>5625</v>
      </c>
      <c r="V2419" s="527"/>
      <c r="W2419" s="128"/>
    </row>
    <row r="2420" spans="1:23" s="546" customFormat="1" ht="18.75" customHeight="1" x14ac:dyDescent="0.25">
      <c r="A2420" s="1245">
        <v>5134</v>
      </c>
      <c r="B2420" s="1182"/>
      <c r="C2420" s="3" t="s">
        <v>5843</v>
      </c>
      <c r="D2420" s="3" t="s">
        <v>412</v>
      </c>
      <c r="E2420" s="1159" t="s">
        <v>342</v>
      </c>
      <c r="F2420" s="714">
        <v>45532</v>
      </c>
      <c r="G2420" s="715">
        <v>0.79166666666666663</v>
      </c>
      <c r="H2420" s="714">
        <v>45539</v>
      </c>
      <c r="I2420" s="715">
        <v>0.79166666666666663</v>
      </c>
      <c r="J2420" s="733" t="s">
        <v>85</v>
      </c>
      <c r="K2420" s="21">
        <v>30372</v>
      </c>
      <c r="L2420" s="721" t="s">
        <v>5844</v>
      </c>
      <c r="M2420" s="21">
        <v>40617</v>
      </c>
      <c r="N2420" s="942" t="s">
        <v>5845</v>
      </c>
      <c r="O2420" s="208">
        <v>44986</v>
      </c>
      <c r="P2420" s="889" t="s">
        <v>5443</v>
      </c>
      <c r="Q2420" s="907"/>
      <c r="R2420" s="1011"/>
      <c r="S2420" s="527"/>
      <c r="T2420" s="527"/>
      <c r="U2420" s="1221" t="s">
        <v>5625</v>
      </c>
      <c r="V2420" s="527"/>
      <c r="W2420" s="128"/>
    </row>
    <row r="2421" spans="1:23" s="546" customFormat="1" ht="18.75" customHeight="1" x14ac:dyDescent="0.25">
      <c r="A2421" s="1266">
        <v>6227</v>
      </c>
      <c r="B2421" s="707">
        <v>54403147</v>
      </c>
      <c r="C2421" s="707" t="s">
        <v>5843</v>
      </c>
      <c r="D2421" s="707" t="s">
        <v>35</v>
      </c>
      <c r="E2421" s="1156" t="s">
        <v>507</v>
      </c>
      <c r="F2421" s="747">
        <v>45461</v>
      </c>
      <c r="G2421" s="748">
        <v>0.66666666666666663</v>
      </c>
      <c r="H2421" s="747">
        <v>45466</v>
      </c>
      <c r="I2421" s="748">
        <v>0.79166666666666663</v>
      </c>
      <c r="J2421" s="751" t="s">
        <v>336</v>
      </c>
      <c r="K2421" s="741">
        <v>30372</v>
      </c>
      <c r="L2421" s="775" t="s">
        <v>5844</v>
      </c>
      <c r="M2421" s="741">
        <v>40617</v>
      </c>
      <c r="N2421" s="933" t="s">
        <v>5845</v>
      </c>
      <c r="O2421" s="930">
        <v>44986</v>
      </c>
      <c r="P2421" s="1019" t="s">
        <v>4853</v>
      </c>
      <c r="Q2421" s="901">
        <v>100</v>
      </c>
      <c r="R2421" s="1006"/>
      <c r="S2421" s="905"/>
      <c r="T2421" s="575"/>
      <c r="U2421" s="593" t="s">
        <v>5846</v>
      </c>
      <c r="V2421" s="608" t="s">
        <v>3885</v>
      </c>
      <c r="W2421" s="594"/>
    </row>
    <row r="2422" spans="1:23" ht="18.75" customHeight="1" x14ac:dyDescent="0.25">
      <c r="A2422" s="1266">
        <v>6197</v>
      </c>
      <c r="B2422" s="707">
        <v>54403147</v>
      </c>
      <c r="C2422" s="707" t="s">
        <v>5843</v>
      </c>
      <c r="D2422" s="707" t="s">
        <v>1212</v>
      </c>
      <c r="E2422" s="1156" t="s">
        <v>342</v>
      </c>
      <c r="F2422" s="747">
        <v>45461</v>
      </c>
      <c r="G2422" s="748">
        <v>0.60416666666666663</v>
      </c>
      <c r="H2422" s="747">
        <v>45461</v>
      </c>
      <c r="I2422" s="748">
        <v>0.66666666666666663</v>
      </c>
      <c r="J2422" s="751" t="s">
        <v>6722</v>
      </c>
      <c r="K2422" s="741">
        <v>30372</v>
      </c>
      <c r="L2422" s="775" t="s">
        <v>5844</v>
      </c>
      <c r="M2422" s="741">
        <v>40617</v>
      </c>
      <c r="N2422" s="933" t="s">
        <v>5845</v>
      </c>
      <c r="O2422" s="930">
        <v>44986</v>
      </c>
      <c r="P2422" s="1026"/>
      <c r="Q2422" s="1022"/>
      <c r="R2422" s="1036"/>
      <c r="S2422" s="1048"/>
      <c r="T2422" s="616"/>
      <c r="U2422" s="593" t="s">
        <v>5846</v>
      </c>
      <c r="V2422" s="575"/>
      <c r="W2422" s="594"/>
    </row>
    <row r="2423" spans="1:23" s="546" customFormat="1" ht="18.75" customHeight="1" x14ac:dyDescent="0.25">
      <c r="A2423" s="707">
        <v>4467</v>
      </c>
      <c r="B2423" s="707">
        <v>54403147</v>
      </c>
      <c r="C2423" s="707" t="s">
        <v>5843</v>
      </c>
      <c r="D2423" s="707" t="s">
        <v>94</v>
      </c>
      <c r="E2423" s="1156" t="s">
        <v>1053</v>
      </c>
      <c r="F2423" s="747">
        <v>45378</v>
      </c>
      <c r="G2423" s="748">
        <v>0.70833333333333337</v>
      </c>
      <c r="H2423" s="747">
        <v>45384</v>
      </c>
      <c r="I2423" s="748">
        <v>0.70833333333333337</v>
      </c>
      <c r="J2423" s="751" t="s">
        <v>864</v>
      </c>
      <c r="K2423" s="741">
        <v>30372</v>
      </c>
      <c r="L2423" s="775" t="s">
        <v>5844</v>
      </c>
      <c r="M2423" s="741">
        <v>40617</v>
      </c>
      <c r="N2423" s="933" t="s">
        <v>5845</v>
      </c>
      <c r="O2423" s="930">
        <v>44986</v>
      </c>
      <c r="P2423" s="1019" t="s">
        <v>5378</v>
      </c>
      <c r="Q2423" s="196"/>
      <c r="R2423" s="1006"/>
      <c r="S2423" s="905" t="s">
        <v>73</v>
      </c>
      <c r="T2423" s="575">
        <v>71169</v>
      </c>
      <c r="U2423" s="593" t="s">
        <v>5846</v>
      </c>
      <c r="V2423" s="575"/>
      <c r="W2423" s="594"/>
    </row>
    <row r="2424" spans="1:23" s="546" customFormat="1" ht="18.75" customHeight="1" x14ac:dyDescent="0.25">
      <c r="A2424" s="707">
        <v>4333</v>
      </c>
      <c r="B2424" s="707"/>
      <c r="C2424" s="707" t="s">
        <v>5806</v>
      </c>
      <c r="D2424" s="707" t="s">
        <v>137</v>
      </c>
      <c r="E2424" s="1156" t="s">
        <v>138</v>
      </c>
      <c r="F2424" s="747">
        <v>45363</v>
      </c>
      <c r="G2424" s="748">
        <v>0.44791666666666669</v>
      </c>
      <c r="H2424" s="747">
        <v>45370</v>
      </c>
      <c r="I2424" s="748">
        <v>0.44791666666666669</v>
      </c>
      <c r="J2424" s="771" t="s">
        <v>4078</v>
      </c>
      <c r="K2424" s="710">
        <v>36645</v>
      </c>
      <c r="L2424" s="734" t="s">
        <v>5807</v>
      </c>
      <c r="M2424" s="21">
        <v>44586</v>
      </c>
      <c r="N2424" s="934" t="s">
        <v>5808</v>
      </c>
      <c r="O2424" s="920">
        <v>43652</v>
      </c>
      <c r="P2424" s="898"/>
      <c r="Q2424" s="1022"/>
      <c r="R2424" s="1023"/>
      <c r="S2424" s="1022"/>
      <c r="T2424" s="569"/>
      <c r="U2424" s="545" t="s">
        <v>5809</v>
      </c>
      <c r="V2424" s="544"/>
      <c r="W2424" s="156"/>
    </row>
    <row r="2425" spans="1:23" s="546" customFormat="1" ht="18.75" customHeight="1" x14ac:dyDescent="0.25">
      <c r="A2425" s="4">
        <v>3070</v>
      </c>
      <c r="B2425" s="4">
        <v>97770131</v>
      </c>
      <c r="C2425" s="4" t="s">
        <v>433</v>
      </c>
      <c r="D2425" s="186" t="s">
        <v>35</v>
      </c>
      <c r="E2425" s="1156" t="s">
        <v>119</v>
      </c>
      <c r="F2425" s="710">
        <v>45132</v>
      </c>
      <c r="G2425" s="711">
        <v>0.79166666666666663</v>
      </c>
      <c r="H2425" s="710">
        <v>45148</v>
      </c>
      <c r="I2425" s="711">
        <v>0.59722222222222221</v>
      </c>
      <c r="J2425" s="728" t="s">
        <v>154</v>
      </c>
      <c r="K2425" s="725">
        <v>36439</v>
      </c>
      <c r="L2425" s="207">
        <v>14002507</v>
      </c>
      <c r="M2425" s="19">
        <v>44431</v>
      </c>
      <c r="N2425" s="931" t="s">
        <v>434</v>
      </c>
      <c r="O2425" s="932">
        <v>44747</v>
      </c>
      <c r="P2425" s="892" t="s">
        <v>435</v>
      </c>
      <c r="Q2425" s="884"/>
      <c r="R2425" s="1033"/>
      <c r="S2425" s="194"/>
      <c r="T2425" s="563"/>
      <c r="U2425" s="545" t="s">
        <v>436</v>
      </c>
      <c r="V2425" s="544"/>
      <c r="W2425" s="156"/>
    </row>
    <row r="2426" spans="1:23" s="546" customFormat="1" ht="18.75" customHeight="1" x14ac:dyDescent="0.25">
      <c r="A2426" s="4">
        <v>2475</v>
      </c>
      <c r="B2426" s="4">
        <v>99432042</v>
      </c>
      <c r="C2426" s="4" t="s">
        <v>433</v>
      </c>
      <c r="D2426" s="4" t="s">
        <v>35</v>
      </c>
      <c r="E2426" s="1156" t="s">
        <v>261</v>
      </c>
      <c r="F2426" s="725">
        <v>45067</v>
      </c>
      <c r="G2426" s="720">
        <v>0.45833333333333331</v>
      </c>
      <c r="H2426" s="725">
        <v>45068</v>
      </c>
      <c r="I2426" s="720">
        <v>0.58333333333333337</v>
      </c>
      <c r="J2426" s="728" t="s">
        <v>797</v>
      </c>
      <c r="K2426" s="725">
        <v>36439</v>
      </c>
      <c r="L2426" s="929">
        <v>14002507</v>
      </c>
      <c r="M2426" s="19">
        <v>44431</v>
      </c>
      <c r="N2426" s="931" t="s">
        <v>434</v>
      </c>
      <c r="O2426" s="932">
        <v>44747</v>
      </c>
      <c r="P2426" s="892" t="s">
        <v>1230</v>
      </c>
      <c r="Q2426" s="1041" t="s">
        <v>1229</v>
      </c>
      <c r="R2426" s="1033"/>
      <c r="S2426" s="194"/>
      <c r="T2426" s="563"/>
      <c r="U2426" s="545"/>
      <c r="V2426" s="588" t="s">
        <v>1228</v>
      </c>
      <c r="W2426" s="156"/>
    </row>
    <row r="2427" spans="1:23" s="546" customFormat="1" ht="18.75" customHeight="1" x14ac:dyDescent="0.25">
      <c r="A2427" s="4">
        <v>2469</v>
      </c>
      <c r="B2427" s="4">
        <v>99432042</v>
      </c>
      <c r="C2427" s="4" t="s">
        <v>433</v>
      </c>
      <c r="D2427" s="4" t="s">
        <v>94</v>
      </c>
      <c r="E2427" s="1156" t="s">
        <v>276</v>
      </c>
      <c r="F2427" s="725">
        <v>45065</v>
      </c>
      <c r="G2427" s="720">
        <v>0.51041666666666663</v>
      </c>
      <c r="H2427" s="725">
        <v>45066</v>
      </c>
      <c r="I2427" s="720">
        <v>0.51041666666666663</v>
      </c>
      <c r="J2427" s="728" t="s">
        <v>797</v>
      </c>
      <c r="K2427" s="725">
        <v>36439</v>
      </c>
      <c r="L2427" s="929">
        <v>14002507</v>
      </c>
      <c r="M2427" s="19">
        <v>44431</v>
      </c>
      <c r="N2427" s="931" t="s">
        <v>434</v>
      </c>
      <c r="O2427" s="932">
        <v>44747</v>
      </c>
      <c r="P2427" s="892"/>
      <c r="Q2427" s="907" t="s">
        <v>1258</v>
      </c>
      <c r="R2427" s="1017"/>
      <c r="S2427" s="194"/>
      <c r="T2427" s="563"/>
      <c r="U2427" s="545"/>
      <c r="V2427" s="555" t="s">
        <v>1257</v>
      </c>
      <c r="W2427" s="156"/>
    </row>
    <row r="2428" spans="1:23" s="546" customFormat="1" ht="22.5" customHeight="1" x14ac:dyDescent="0.25">
      <c r="A2428" s="186">
        <v>4604</v>
      </c>
      <c r="B2428" s="4"/>
      <c r="C2428" s="186" t="s">
        <v>5943</v>
      </c>
      <c r="D2428" s="186" t="s">
        <v>4688</v>
      </c>
      <c r="E2428" s="1161" t="s">
        <v>4240</v>
      </c>
      <c r="F2428" s="725">
        <v>45395</v>
      </c>
      <c r="G2428" s="720">
        <v>0.58333333333333337</v>
      </c>
      <c r="H2428" s="725">
        <v>45408</v>
      </c>
      <c r="I2428" s="720">
        <v>0.45833333333333331</v>
      </c>
      <c r="J2428" s="728" t="s">
        <v>6161</v>
      </c>
      <c r="K2428" s="725">
        <v>30581</v>
      </c>
      <c r="L2428" s="929" t="s">
        <v>5944</v>
      </c>
      <c r="M2428" s="19">
        <v>39617</v>
      </c>
      <c r="N2428" s="929" t="s">
        <v>5945</v>
      </c>
      <c r="O2428" s="932" t="s">
        <v>5946</v>
      </c>
      <c r="P2428" s="1019" t="s">
        <v>6186</v>
      </c>
      <c r="Q2428" s="884"/>
      <c r="R2428" s="1014"/>
      <c r="S2428" s="196"/>
      <c r="T2428" s="533" t="s">
        <v>6003</v>
      </c>
      <c r="U2428" s="545" t="s">
        <v>5947</v>
      </c>
      <c r="V2428" s="555" t="s">
        <v>6004</v>
      </c>
      <c r="W2428" s="156"/>
    </row>
    <row r="2429" spans="1:23" s="546" customFormat="1" ht="18.75" customHeight="1" x14ac:dyDescent="0.25">
      <c r="A2429" s="4">
        <v>4479</v>
      </c>
      <c r="B2429" s="4"/>
      <c r="C2429" s="186" t="s">
        <v>5943</v>
      </c>
      <c r="D2429" s="186" t="s">
        <v>35</v>
      </c>
      <c r="E2429" s="1161" t="s">
        <v>112</v>
      </c>
      <c r="F2429" s="710">
        <v>45388</v>
      </c>
      <c r="G2429" s="711">
        <v>0.75</v>
      </c>
      <c r="H2429" s="710">
        <v>45395</v>
      </c>
      <c r="I2429" s="711">
        <v>0.58333333333333337</v>
      </c>
      <c r="J2429" s="728" t="s">
        <v>4257</v>
      </c>
      <c r="K2429" s="725">
        <v>30581</v>
      </c>
      <c r="L2429" s="929" t="s">
        <v>5944</v>
      </c>
      <c r="M2429" s="19">
        <v>39617</v>
      </c>
      <c r="N2429" s="929" t="s">
        <v>5945</v>
      </c>
      <c r="O2429" s="932" t="s">
        <v>5946</v>
      </c>
      <c r="P2429" s="1019" t="s">
        <v>6038</v>
      </c>
      <c r="Q2429" s="908"/>
      <c r="R2429" s="1014"/>
      <c r="S2429" s="196"/>
      <c r="T2429" s="533" t="s">
        <v>5170</v>
      </c>
      <c r="U2429" s="545" t="s">
        <v>5947</v>
      </c>
      <c r="V2429" s="555"/>
      <c r="W2429" s="156"/>
    </row>
    <row r="2430" spans="1:23" s="546" customFormat="1" ht="18.75" customHeight="1" x14ac:dyDescent="0.25">
      <c r="A2430" s="4">
        <v>1879</v>
      </c>
      <c r="B2430" s="1511"/>
      <c r="C2430" s="4" t="s">
        <v>2064</v>
      </c>
      <c r="D2430" s="4" t="s">
        <v>22</v>
      </c>
      <c r="E2430" s="1156" t="s">
        <v>364</v>
      </c>
      <c r="F2430" s="710">
        <v>44968</v>
      </c>
      <c r="G2430" s="711">
        <v>0.63958333333333328</v>
      </c>
      <c r="H2430" s="710">
        <v>44974</v>
      </c>
      <c r="I2430" s="720">
        <v>0.41666666666666669</v>
      </c>
      <c r="J2430" s="728" t="s">
        <v>2065</v>
      </c>
      <c r="K2430" s="725">
        <v>34446</v>
      </c>
      <c r="L2430" s="929">
        <v>6978678</v>
      </c>
      <c r="M2430" s="19">
        <v>42921</v>
      </c>
      <c r="N2430" s="931" t="s">
        <v>2066</v>
      </c>
      <c r="O2430" s="932">
        <v>44781</v>
      </c>
      <c r="P2430" s="892" t="s">
        <v>2069</v>
      </c>
      <c r="Q2430" s="194"/>
      <c r="R2430" s="1017"/>
      <c r="S2430" s="194"/>
      <c r="T2430" s="555" t="s">
        <v>2068</v>
      </c>
      <c r="U2430" s="545"/>
      <c r="V2430" s="555" t="s">
        <v>2067</v>
      </c>
      <c r="W2430" s="156"/>
    </row>
    <row r="2431" spans="1:23" s="546" customFormat="1" ht="18.75" customHeight="1" x14ac:dyDescent="0.25">
      <c r="A2431" s="4">
        <v>1810</v>
      </c>
      <c r="B2431" s="4"/>
      <c r="C2431" s="4" t="s">
        <v>2064</v>
      </c>
      <c r="D2431" s="4" t="s">
        <v>412</v>
      </c>
      <c r="E2431" s="1156" t="s">
        <v>358</v>
      </c>
      <c r="F2431" s="725">
        <v>44963</v>
      </c>
      <c r="G2431" s="720">
        <v>0.58333333333333337</v>
      </c>
      <c r="H2431" s="725">
        <v>44968</v>
      </c>
      <c r="I2431" s="720">
        <v>0.63958333333333328</v>
      </c>
      <c r="J2431" s="728" t="s">
        <v>2081</v>
      </c>
      <c r="K2431" s="725">
        <v>34446</v>
      </c>
      <c r="L2431" s="929">
        <v>6978678</v>
      </c>
      <c r="M2431" s="19">
        <v>42921</v>
      </c>
      <c r="N2431" s="931" t="s">
        <v>2066</v>
      </c>
      <c r="O2431" s="932">
        <v>44781</v>
      </c>
      <c r="P2431" s="892">
        <v>700</v>
      </c>
      <c r="Q2431" s="194"/>
      <c r="R2431" s="1017"/>
      <c r="S2431" s="194"/>
      <c r="T2431" s="563"/>
      <c r="U2431" s="545"/>
      <c r="V2431" s="555" t="s">
        <v>2082</v>
      </c>
      <c r="W2431" s="156"/>
    </row>
    <row r="2432" spans="1:23" s="546" customFormat="1" ht="18.75" customHeight="1" x14ac:dyDescent="0.25">
      <c r="A2432" s="20">
        <v>4675</v>
      </c>
      <c r="B2432" s="20"/>
      <c r="C2432" s="20" t="s">
        <v>6480</v>
      </c>
      <c r="D2432" s="20" t="s">
        <v>29</v>
      </c>
      <c r="E2432" s="1156" t="s">
        <v>30</v>
      </c>
      <c r="F2432" s="21">
        <v>45437</v>
      </c>
      <c r="G2432" s="722">
        <v>0.51041666666666663</v>
      </c>
      <c r="H2432" s="21">
        <v>45443</v>
      </c>
      <c r="I2432" s="722">
        <v>0.66666666666666663</v>
      </c>
      <c r="J2432" s="730" t="s">
        <v>6539</v>
      </c>
      <c r="K2432" s="21">
        <v>32532</v>
      </c>
      <c r="L2432" s="721" t="s">
        <v>6481</v>
      </c>
      <c r="M2432" s="708">
        <v>43452</v>
      </c>
      <c r="N2432" s="21" t="s">
        <v>1279</v>
      </c>
      <c r="O2432" s="208">
        <v>43213</v>
      </c>
      <c r="P2432" s="1019" t="s">
        <v>4870</v>
      </c>
      <c r="Q2432" s="907"/>
      <c r="R2432" s="1016"/>
      <c r="S2432" s="1015"/>
      <c r="T2432" s="544" t="s">
        <v>6540</v>
      </c>
      <c r="U2432" s="558" t="s">
        <v>539</v>
      </c>
      <c r="V2432" s="544" t="s">
        <v>5802</v>
      </c>
      <c r="W2432" s="128"/>
    </row>
    <row r="2433" spans="1:23" s="546" customFormat="1" ht="31.5" customHeight="1" x14ac:dyDescent="0.25">
      <c r="A2433" s="20">
        <v>4673</v>
      </c>
      <c r="B2433" s="20"/>
      <c r="C2433" s="20" t="s">
        <v>6480</v>
      </c>
      <c r="D2433" s="20" t="s">
        <v>94</v>
      </c>
      <c r="E2433" s="1156" t="s">
        <v>625</v>
      </c>
      <c r="F2433" s="21">
        <v>45435</v>
      </c>
      <c r="G2433" s="722">
        <v>0.9375</v>
      </c>
      <c r="H2433" s="21">
        <v>45437</v>
      </c>
      <c r="I2433" s="722">
        <v>0.51041666666666663</v>
      </c>
      <c r="J2433" s="730" t="s">
        <v>401</v>
      </c>
      <c r="K2433" s="21">
        <v>32532</v>
      </c>
      <c r="L2433" s="721" t="s">
        <v>6481</v>
      </c>
      <c r="M2433" s="708">
        <v>43452</v>
      </c>
      <c r="N2433" s="21" t="s">
        <v>1279</v>
      </c>
      <c r="O2433" s="208">
        <v>43213</v>
      </c>
      <c r="P2433" s="1019"/>
      <c r="Q2433" s="907"/>
      <c r="R2433" s="1020"/>
      <c r="S2433" s="1015"/>
      <c r="T2433" s="544"/>
      <c r="U2433" s="558" t="s">
        <v>539</v>
      </c>
      <c r="V2433" s="544" t="s">
        <v>6492</v>
      </c>
      <c r="W2433" s="128"/>
    </row>
    <row r="2434" spans="1:23" s="546" customFormat="1" ht="18.75" customHeight="1" x14ac:dyDescent="0.25">
      <c r="A2434" s="4">
        <v>2427</v>
      </c>
      <c r="B2434" s="735"/>
      <c r="C2434" s="735" t="s">
        <v>1277</v>
      </c>
      <c r="D2434" s="4" t="s">
        <v>35</v>
      </c>
      <c r="E2434" s="1156" t="s">
        <v>112</v>
      </c>
      <c r="F2434" s="725">
        <v>45050</v>
      </c>
      <c r="G2434" s="720">
        <v>0.95833333333333337</v>
      </c>
      <c r="H2434" s="725">
        <v>45061</v>
      </c>
      <c r="I2434" s="720">
        <v>0.41666666666666669</v>
      </c>
      <c r="J2434" s="728" t="s">
        <v>200</v>
      </c>
      <c r="K2434" s="725">
        <v>32532</v>
      </c>
      <c r="L2434" s="929" t="s">
        <v>1278</v>
      </c>
      <c r="M2434" s="19">
        <v>43452</v>
      </c>
      <c r="N2434" s="19" t="s">
        <v>1279</v>
      </c>
      <c r="O2434" s="932">
        <v>43213</v>
      </c>
      <c r="P2434" s="892">
        <v>700</v>
      </c>
      <c r="Q2434" s="194"/>
      <c r="R2434" s="1033"/>
      <c r="S2434" s="1039"/>
      <c r="T2434" s="555"/>
      <c r="U2434" s="545" t="s">
        <v>1280</v>
      </c>
      <c r="V2434" s="555"/>
      <c r="W2434" s="156"/>
    </row>
    <row r="2435" spans="1:23" s="546" customFormat="1" ht="45" customHeight="1" x14ac:dyDescent="0.25">
      <c r="A2435" s="186">
        <v>4074</v>
      </c>
      <c r="B2435" s="4">
        <v>95720300</v>
      </c>
      <c r="C2435" s="4" t="s">
        <v>1641</v>
      </c>
      <c r="D2435" s="4" t="s">
        <v>292</v>
      </c>
      <c r="E2435" s="1156" t="s">
        <v>293</v>
      </c>
      <c r="F2435" s="725">
        <v>45315</v>
      </c>
      <c r="G2435" s="720">
        <v>0.70833333333333337</v>
      </c>
      <c r="H2435" s="725">
        <v>45318</v>
      </c>
      <c r="I2435" s="720">
        <v>0.70833333333333337</v>
      </c>
      <c r="J2435" s="728" t="s">
        <v>449</v>
      </c>
      <c r="K2435" s="725">
        <v>27956</v>
      </c>
      <c r="L2435" s="929">
        <v>6790127</v>
      </c>
      <c r="M2435" s="19">
        <v>42663</v>
      </c>
      <c r="N2435" s="931" t="s">
        <v>1642</v>
      </c>
      <c r="O2435" s="932">
        <v>35690</v>
      </c>
      <c r="P2435" s="892" t="s">
        <v>5051</v>
      </c>
      <c r="Q2435" s="194"/>
      <c r="R2435" s="1033"/>
      <c r="S2435" s="194"/>
      <c r="T2435" s="563"/>
      <c r="U2435" s="545" t="s">
        <v>1643</v>
      </c>
      <c r="V2435" s="555" t="s">
        <v>5262</v>
      </c>
      <c r="W2435" s="156"/>
    </row>
    <row r="2436" spans="1:23" s="546" customFormat="1" ht="31.5" customHeight="1" x14ac:dyDescent="0.25">
      <c r="A2436" s="4">
        <v>2219</v>
      </c>
      <c r="B2436" s="4">
        <v>95720300</v>
      </c>
      <c r="C2436" s="4" t="s">
        <v>1641</v>
      </c>
      <c r="D2436" s="4" t="s">
        <v>35</v>
      </c>
      <c r="E2436" s="1156" t="s">
        <v>178</v>
      </c>
      <c r="F2436" s="725">
        <v>45018</v>
      </c>
      <c r="G2436" s="720">
        <v>0.66666666666666663</v>
      </c>
      <c r="H2436" s="725">
        <v>45022</v>
      </c>
      <c r="I2436" s="720">
        <v>0.70833333333333337</v>
      </c>
      <c r="J2436" s="728" t="s">
        <v>162</v>
      </c>
      <c r="K2436" s="725">
        <v>27956</v>
      </c>
      <c r="L2436" s="929">
        <v>6790127</v>
      </c>
      <c r="M2436" s="19">
        <v>42663</v>
      </c>
      <c r="N2436" s="931" t="s">
        <v>1642</v>
      </c>
      <c r="O2436" s="932">
        <v>35690</v>
      </c>
      <c r="P2436" s="892">
        <v>320</v>
      </c>
      <c r="Q2436" s="194"/>
      <c r="R2436" s="1033"/>
      <c r="S2436" s="194"/>
      <c r="T2436" s="563"/>
      <c r="U2436" s="545" t="s">
        <v>1643</v>
      </c>
      <c r="V2436" s="555"/>
      <c r="W2436" s="156"/>
    </row>
    <row r="2437" spans="1:23" s="546" customFormat="1" ht="18.75" customHeight="1" x14ac:dyDescent="0.25">
      <c r="A2437" s="4">
        <v>1776</v>
      </c>
      <c r="B2437" s="4">
        <v>95720300</v>
      </c>
      <c r="C2437" s="4" t="s">
        <v>1641</v>
      </c>
      <c r="D2437" s="4" t="s">
        <v>35</v>
      </c>
      <c r="E2437" s="1156" t="s">
        <v>178</v>
      </c>
      <c r="F2437" s="725">
        <v>44951</v>
      </c>
      <c r="G2437" s="720">
        <v>0.625</v>
      </c>
      <c r="H2437" s="725">
        <v>44954</v>
      </c>
      <c r="I2437" s="720">
        <v>0.66666666666666663</v>
      </c>
      <c r="J2437" s="728" t="s">
        <v>2159</v>
      </c>
      <c r="K2437" s="725">
        <v>27956</v>
      </c>
      <c r="L2437" s="929">
        <v>6790127</v>
      </c>
      <c r="M2437" s="19">
        <v>42663</v>
      </c>
      <c r="N2437" s="931" t="s">
        <v>1642</v>
      </c>
      <c r="O2437" s="932">
        <v>35690</v>
      </c>
      <c r="P2437" s="892" t="s">
        <v>2161</v>
      </c>
      <c r="Q2437" s="194"/>
      <c r="R2437" s="1033"/>
      <c r="S2437" s="194"/>
      <c r="T2437" s="563"/>
      <c r="U2437" s="545"/>
      <c r="V2437" s="555" t="s">
        <v>2160</v>
      </c>
      <c r="W2437" s="156"/>
    </row>
    <row r="2438" spans="1:23" s="546" customFormat="1" ht="18.75" customHeight="1" x14ac:dyDescent="0.25">
      <c r="A2438" s="797">
        <v>1754</v>
      </c>
      <c r="B2438" s="4">
        <v>95720300</v>
      </c>
      <c r="C2438" s="4" t="s">
        <v>1641</v>
      </c>
      <c r="D2438" s="4" t="s">
        <v>35</v>
      </c>
      <c r="E2438" s="1156" t="s">
        <v>178</v>
      </c>
      <c r="F2438" s="725">
        <v>44945</v>
      </c>
      <c r="G2438" s="720">
        <v>0.625</v>
      </c>
      <c r="H2438" s="725">
        <v>44951</v>
      </c>
      <c r="I2438" s="798">
        <v>0.625</v>
      </c>
      <c r="J2438" s="728" t="s">
        <v>2181</v>
      </c>
      <c r="K2438" s="725">
        <v>27956</v>
      </c>
      <c r="L2438" s="929">
        <v>6790127</v>
      </c>
      <c r="M2438" s="19">
        <v>42663</v>
      </c>
      <c r="N2438" s="931" t="s">
        <v>1642</v>
      </c>
      <c r="O2438" s="932">
        <v>35690</v>
      </c>
      <c r="P2438" s="892" t="s">
        <v>2184</v>
      </c>
      <c r="Q2438" s="194"/>
      <c r="R2438" s="1033"/>
      <c r="S2438" s="194"/>
      <c r="T2438" s="563"/>
      <c r="U2438" s="545"/>
      <c r="V2438" s="555"/>
      <c r="W2438" s="156"/>
    </row>
    <row r="2439" spans="1:23" s="546" customFormat="1" ht="18.75" customHeight="1" x14ac:dyDescent="0.25">
      <c r="A2439" s="20">
        <v>3088</v>
      </c>
      <c r="B2439" s="4">
        <v>98420165</v>
      </c>
      <c r="C2439" s="18" t="s">
        <v>334</v>
      </c>
      <c r="D2439" s="20" t="s">
        <v>59</v>
      </c>
      <c r="E2439" s="1158" t="s">
        <v>335</v>
      </c>
      <c r="F2439" s="21">
        <v>45151</v>
      </c>
      <c r="G2439" s="729">
        <v>0.54166666666666663</v>
      </c>
      <c r="H2439" s="21">
        <v>45156</v>
      </c>
      <c r="I2439" s="729">
        <v>0.54166666666666663</v>
      </c>
      <c r="J2439" s="737" t="s">
        <v>336</v>
      </c>
      <c r="K2439" s="725">
        <v>33550</v>
      </c>
      <c r="L2439" s="929" t="s">
        <v>337</v>
      </c>
      <c r="M2439" s="19">
        <v>42672</v>
      </c>
      <c r="N2439" s="931" t="s">
        <v>338</v>
      </c>
      <c r="O2439" s="932">
        <v>41417</v>
      </c>
      <c r="P2439" s="892" t="s">
        <v>339</v>
      </c>
      <c r="Q2439" s="884"/>
      <c r="R2439" s="1008"/>
      <c r="S2439" s="884"/>
      <c r="T2439" s="527"/>
      <c r="U2439" s="545" t="s">
        <v>340</v>
      </c>
      <c r="V2439" s="544"/>
      <c r="W2439" s="156"/>
    </row>
    <row r="2440" spans="1:23" s="546" customFormat="1" ht="18.75" customHeight="1" x14ac:dyDescent="0.25">
      <c r="A2440" s="4">
        <v>1778</v>
      </c>
      <c r="B2440" s="4">
        <v>98420165</v>
      </c>
      <c r="C2440" s="4" t="s">
        <v>334</v>
      </c>
      <c r="D2440" s="4" t="s">
        <v>35</v>
      </c>
      <c r="E2440" s="1156" t="s">
        <v>313</v>
      </c>
      <c r="F2440" s="725">
        <v>44951</v>
      </c>
      <c r="G2440" s="720">
        <v>0.75555555555555554</v>
      </c>
      <c r="H2440" s="725">
        <v>44952</v>
      </c>
      <c r="I2440" s="720">
        <v>0.73958333333333337</v>
      </c>
      <c r="J2440" s="728" t="s">
        <v>1899</v>
      </c>
      <c r="K2440" s="725">
        <v>33550</v>
      </c>
      <c r="L2440" s="929" t="s">
        <v>337</v>
      </c>
      <c r="M2440" s="19">
        <v>42672</v>
      </c>
      <c r="N2440" s="931" t="s">
        <v>338</v>
      </c>
      <c r="O2440" s="932">
        <v>41417</v>
      </c>
      <c r="P2440" s="892" t="s">
        <v>2176</v>
      </c>
      <c r="Q2440" s="908"/>
      <c r="R2440" s="1033"/>
      <c r="S2440" s="1039"/>
      <c r="T2440" s="563"/>
      <c r="U2440" s="545"/>
      <c r="V2440" s="555"/>
      <c r="W2440" s="156"/>
    </row>
    <row r="2441" spans="1:23" s="546" customFormat="1" ht="18.75" customHeight="1" x14ac:dyDescent="0.25">
      <c r="A2441" s="186">
        <v>3862</v>
      </c>
      <c r="B2441" s="18">
        <v>53150033</v>
      </c>
      <c r="C2441" s="18" t="s">
        <v>3011</v>
      </c>
      <c r="D2441" s="18" t="s">
        <v>4365</v>
      </c>
      <c r="E2441" s="1156" t="s">
        <v>4366</v>
      </c>
      <c r="F2441" s="718">
        <v>45282</v>
      </c>
      <c r="G2441" s="719">
        <v>0.55625000000000002</v>
      </c>
      <c r="H2441" s="718">
        <v>45295</v>
      </c>
      <c r="I2441" s="719">
        <v>0.70833333333333337</v>
      </c>
      <c r="J2441" s="737" t="s">
        <v>179</v>
      </c>
      <c r="K2441" s="725">
        <v>22850</v>
      </c>
      <c r="L2441" s="928" t="s">
        <v>4932</v>
      </c>
      <c r="M2441" s="718">
        <v>40515</v>
      </c>
      <c r="N2441" s="928" t="s">
        <v>2769</v>
      </c>
      <c r="O2441" s="927">
        <v>40462</v>
      </c>
      <c r="P2441" s="892" t="s">
        <v>4938</v>
      </c>
      <c r="Q2441" s="906"/>
      <c r="R2441" s="1032"/>
      <c r="S2441" s="884"/>
      <c r="T2441" s="527"/>
      <c r="U2441" s="545"/>
      <c r="V2441" s="554"/>
      <c r="W2441" s="156"/>
    </row>
    <row r="2442" spans="1:23" s="546" customFormat="1" ht="18.75" customHeight="1" x14ac:dyDescent="0.25">
      <c r="A2442" s="186">
        <v>1240</v>
      </c>
      <c r="B2442" s="18">
        <v>53150033</v>
      </c>
      <c r="C2442" s="18" t="s">
        <v>3011</v>
      </c>
      <c r="D2442" s="18" t="s">
        <v>22</v>
      </c>
      <c r="E2442" s="1156" t="s">
        <v>161</v>
      </c>
      <c r="F2442" s="718">
        <v>44783</v>
      </c>
      <c r="G2442" s="719">
        <v>0.84722222222222221</v>
      </c>
      <c r="H2442" s="718">
        <v>44790</v>
      </c>
      <c r="I2442" s="719">
        <v>0.84722222222222221</v>
      </c>
      <c r="J2442" s="737">
        <v>7</v>
      </c>
      <c r="K2442" s="720"/>
      <c r="L2442" s="928" t="s">
        <v>4932</v>
      </c>
      <c r="M2442" s="718">
        <v>40515</v>
      </c>
      <c r="N2442" s="928" t="s">
        <v>2769</v>
      </c>
      <c r="O2442" s="927">
        <v>40462</v>
      </c>
      <c r="P2442" s="892" t="s">
        <v>3013</v>
      </c>
      <c r="Q2442" s="906"/>
      <c r="R2442" s="1032">
        <f>140*7</f>
        <v>980</v>
      </c>
      <c r="S2442" s="884"/>
      <c r="T2442" s="527" t="s">
        <v>3012</v>
      </c>
      <c r="U2442" s="545"/>
      <c r="V2442" s="554"/>
      <c r="W2442" s="156"/>
    </row>
    <row r="2443" spans="1:23" s="546" customFormat="1" ht="18.75" customHeight="1" x14ac:dyDescent="0.25">
      <c r="A2443" s="4">
        <v>1006</v>
      </c>
      <c r="B2443" s="4"/>
      <c r="C2443" s="4" t="s">
        <v>3451</v>
      </c>
      <c r="D2443" s="4" t="s">
        <v>35</v>
      </c>
      <c r="E2443" s="1156" t="s">
        <v>261</v>
      </c>
      <c r="F2443" s="725">
        <v>44703</v>
      </c>
      <c r="G2443" s="744">
        <v>0.4861111111111111</v>
      </c>
      <c r="H2443" s="725">
        <v>44705</v>
      </c>
      <c r="I2443" s="744">
        <v>0.5</v>
      </c>
      <c r="J2443" s="728" t="s">
        <v>4933</v>
      </c>
      <c r="K2443" s="744"/>
      <c r="L2443" s="939" t="s">
        <v>4932</v>
      </c>
      <c r="M2443" s="714">
        <v>40515</v>
      </c>
      <c r="N2443" s="734" t="s">
        <v>2769</v>
      </c>
      <c r="O2443" s="920">
        <v>40462</v>
      </c>
      <c r="P2443" s="1107"/>
      <c r="Q2443" s="908"/>
      <c r="R2443" s="1073"/>
      <c r="S2443" s="908"/>
      <c r="T2443" s="550"/>
      <c r="U2443" s="545"/>
      <c r="V2443" s="550"/>
      <c r="W2443" s="648"/>
    </row>
    <row r="2444" spans="1:23" s="546" customFormat="1" ht="18.75" customHeight="1" x14ac:dyDescent="0.3">
      <c r="A2444" s="4">
        <v>2408</v>
      </c>
      <c r="B2444" s="788"/>
      <c r="C2444" s="735" t="s">
        <v>1350</v>
      </c>
      <c r="D2444" s="4" t="s">
        <v>22</v>
      </c>
      <c r="E2444" s="1156" t="s">
        <v>161</v>
      </c>
      <c r="F2444" s="725">
        <v>45057</v>
      </c>
      <c r="G2444" s="720">
        <v>0.8618055555555556</v>
      </c>
      <c r="H2444" s="725">
        <v>45058</v>
      </c>
      <c r="I2444" s="720">
        <v>0.90763888888888899</v>
      </c>
      <c r="J2444" s="728" t="s">
        <v>1351</v>
      </c>
      <c r="K2444" s="725">
        <v>20636</v>
      </c>
      <c r="L2444" s="929" t="s">
        <v>1352</v>
      </c>
      <c r="M2444" s="19">
        <v>44461</v>
      </c>
      <c r="N2444" s="19" t="s">
        <v>1353</v>
      </c>
      <c r="O2444" s="932">
        <v>43717</v>
      </c>
      <c r="P2444" s="892" t="s">
        <v>1354</v>
      </c>
      <c r="Q2444" s="194"/>
      <c r="R2444" s="1017"/>
      <c r="S2444" s="1039">
        <v>49430</v>
      </c>
      <c r="T2444" s="563"/>
      <c r="U2444" s="545" t="s">
        <v>1355</v>
      </c>
      <c r="V2444" s="555"/>
      <c r="W2444" s="156"/>
    </row>
    <row r="2445" spans="1:23" s="546" customFormat="1" ht="18.75" customHeight="1" x14ac:dyDescent="0.3">
      <c r="A2445" s="4">
        <v>2405</v>
      </c>
      <c r="B2445" s="788"/>
      <c r="C2445" s="735" t="s">
        <v>1350</v>
      </c>
      <c r="D2445" s="4" t="s">
        <v>22</v>
      </c>
      <c r="E2445" s="1156" t="s">
        <v>161</v>
      </c>
      <c r="F2445" s="725">
        <v>45054</v>
      </c>
      <c r="G2445" s="720">
        <v>0.8618055555555556</v>
      </c>
      <c r="H2445" s="725">
        <v>45057</v>
      </c>
      <c r="I2445" s="720">
        <v>0.8618055555555556</v>
      </c>
      <c r="J2445" s="728" t="s">
        <v>1356</v>
      </c>
      <c r="K2445" s="725">
        <v>20636</v>
      </c>
      <c r="L2445" s="929" t="s">
        <v>1352</v>
      </c>
      <c r="M2445" s="19">
        <v>44461</v>
      </c>
      <c r="N2445" s="19" t="s">
        <v>1353</v>
      </c>
      <c r="O2445" s="932">
        <v>43717</v>
      </c>
      <c r="P2445" s="892">
        <v>350</v>
      </c>
      <c r="Q2445" s="194"/>
      <c r="R2445" s="1017"/>
      <c r="S2445" s="1039">
        <v>49430</v>
      </c>
      <c r="T2445" s="563"/>
      <c r="U2445" s="545" t="s">
        <v>1355</v>
      </c>
      <c r="V2445" s="555" t="s">
        <v>640</v>
      </c>
      <c r="W2445" s="156"/>
    </row>
    <row r="2446" spans="1:23" s="546" customFormat="1" ht="30" customHeight="1" x14ac:dyDescent="0.3">
      <c r="A2446" s="4">
        <v>2400</v>
      </c>
      <c r="B2446" s="788"/>
      <c r="C2446" s="735" t="s">
        <v>1350</v>
      </c>
      <c r="D2446" s="4" t="s">
        <v>22</v>
      </c>
      <c r="E2446" s="1156" t="s">
        <v>161</v>
      </c>
      <c r="F2446" s="725">
        <v>45049</v>
      </c>
      <c r="G2446" s="720">
        <v>0.8618055555555556</v>
      </c>
      <c r="H2446" s="725">
        <v>45054</v>
      </c>
      <c r="I2446" s="720">
        <v>0.8618055555555556</v>
      </c>
      <c r="J2446" s="728" t="s">
        <v>336</v>
      </c>
      <c r="K2446" s="725">
        <v>20636</v>
      </c>
      <c r="L2446" s="929" t="s">
        <v>1352</v>
      </c>
      <c r="M2446" s="19">
        <v>44461</v>
      </c>
      <c r="N2446" s="19" t="s">
        <v>1353</v>
      </c>
      <c r="O2446" s="932">
        <v>43717</v>
      </c>
      <c r="P2446" s="892">
        <v>350</v>
      </c>
      <c r="Q2446" s="194"/>
      <c r="R2446" s="1017"/>
      <c r="S2446" s="1039">
        <v>49430</v>
      </c>
      <c r="T2446" s="563"/>
      <c r="U2446" s="545" t="s">
        <v>1355</v>
      </c>
      <c r="V2446" s="555" t="s">
        <v>640</v>
      </c>
      <c r="W2446" s="156"/>
    </row>
    <row r="2447" spans="1:23" s="546" customFormat="1" ht="18.75" customHeight="1" x14ac:dyDescent="0.25">
      <c r="A2447" s="186">
        <v>4427</v>
      </c>
      <c r="B2447" s="186"/>
      <c r="C2447" s="4" t="s">
        <v>5272</v>
      </c>
      <c r="D2447" s="186" t="s">
        <v>94</v>
      </c>
      <c r="E2447" s="1156" t="s">
        <v>95</v>
      </c>
      <c r="F2447" s="710">
        <v>45316</v>
      </c>
      <c r="G2447" s="711">
        <v>0.375</v>
      </c>
      <c r="H2447" s="710">
        <v>45319</v>
      </c>
      <c r="I2447" s="711">
        <v>0.45833333333333331</v>
      </c>
      <c r="J2447" s="728" t="s">
        <v>449</v>
      </c>
      <c r="K2447" s="725">
        <v>31731</v>
      </c>
      <c r="L2447" s="929" t="s">
        <v>5273</v>
      </c>
      <c r="M2447" s="725">
        <v>41905</v>
      </c>
      <c r="N2447" s="929" t="s">
        <v>5274</v>
      </c>
      <c r="O2447" s="932">
        <v>44295</v>
      </c>
      <c r="P2447" s="892" t="s">
        <v>4841</v>
      </c>
      <c r="Q2447" s="884"/>
      <c r="R2447" s="1008"/>
      <c r="S2447" s="884"/>
      <c r="T2447" s="527"/>
      <c r="U2447" s="545" t="s">
        <v>333</v>
      </c>
      <c r="V2447" s="550"/>
      <c r="W2447" s="156"/>
    </row>
    <row r="2448" spans="1:23" s="546" customFormat="1" ht="18.75" customHeight="1" x14ac:dyDescent="0.25">
      <c r="A2448" s="186">
        <v>3943</v>
      </c>
      <c r="B2448" s="186">
        <v>24732967</v>
      </c>
      <c r="C2448" s="186" t="s">
        <v>5019</v>
      </c>
      <c r="D2448" s="186" t="s">
        <v>35</v>
      </c>
      <c r="E2448" s="1156" t="s">
        <v>178</v>
      </c>
      <c r="F2448" s="725">
        <v>45290</v>
      </c>
      <c r="G2448" s="720">
        <v>0.52083333333333337</v>
      </c>
      <c r="H2448" s="725">
        <v>45303</v>
      </c>
      <c r="I2448" s="720">
        <v>0.52083333333333337</v>
      </c>
      <c r="J2448" s="728" t="s">
        <v>179</v>
      </c>
      <c r="K2448" s="710">
        <v>30164</v>
      </c>
      <c r="L2448" s="929" t="s">
        <v>5022</v>
      </c>
      <c r="M2448" s="21">
        <v>43746</v>
      </c>
      <c r="N2448" s="926" t="s">
        <v>5023</v>
      </c>
      <c r="O2448" s="927">
        <v>40012</v>
      </c>
      <c r="P2448" s="892" t="s">
        <v>5020</v>
      </c>
      <c r="Q2448" s="884"/>
      <c r="R2448" s="1008"/>
      <c r="S2448" s="908"/>
      <c r="T2448" s="550"/>
      <c r="U2448" s="545" t="s">
        <v>5021</v>
      </c>
      <c r="V2448" s="550"/>
      <c r="W2448" s="156"/>
    </row>
    <row r="2449" spans="1:23" s="546" customFormat="1" ht="30" customHeight="1" x14ac:dyDescent="0.25">
      <c r="A2449" s="186">
        <v>4377</v>
      </c>
      <c r="B2449" s="186"/>
      <c r="C2449" s="186" t="s">
        <v>5680</v>
      </c>
      <c r="D2449" s="186" t="s">
        <v>22</v>
      </c>
      <c r="E2449" s="1156" t="s">
        <v>161</v>
      </c>
      <c r="F2449" s="710">
        <v>45358</v>
      </c>
      <c r="G2449" s="711">
        <v>0.83333333333333337</v>
      </c>
      <c r="H2449" s="710">
        <v>45362</v>
      </c>
      <c r="I2449" s="711">
        <v>0.375</v>
      </c>
      <c r="J2449" s="728" t="s">
        <v>162</v>
      </c>
      <c r="K2449" s="710">
        <v>33112</v>
      </c>
      <c r="L2449" s="734" t="s">
        <v>5681</v>
      </c>
      <c r="M2449" s="21">
        <v>40093</v>
      </c>
      <c r="N2449" s="734" t="s">
        <v>5682</v>
      </c>
      <c r="O2449" s="920">
        <v>43813</v>
      </c>
      <c r="P2449" s="892" t="s">
        <v>5723</v>
      </c>
      <c r="Q2449" s="196"/>
      <c r="R2449" s="1002"/>
      <c r="S2449" s="196"/>
      <c r="T2449" s="580"/>
      <c r="U2449" s="551" t="s">
        <v>458</v>
      </c>
      <c r="V2449" s="544"/>
      <c r="W2449" s="128"/>
    </row>
    <row r="2450" spans="1:23" s="546" customFormat="1" ht="18.75" customHeight="1" x14ac:dyDescent="0.25">
      <c r="A2450" s="707">
        <v>3424</v>
      </c>
      <c r="B2450" s="707">
        <v>99135120</v>
      </c>
      <c r="C2450" s="707" t="s">
        <v>4307</v>
      </c>
      <c r="D2450" s="707" t="s">
        <v>412</v>
      </c>
      <c r="E2450" s="1156" t="s">
        <v>60</v>
      </c>
      <c r="F2450" s="708">
        <v>45209</v>
      </c>
      <c r="G2450" s="709">
        <v>0.5625</v>
      </c>
      <c r="H2450" s="708">
        <v>45212</v>
      </c>
      <c r="I2450" s="709">
        <v>0.66666666666666663</v>
      </c>
      <c r="J2450" s="731" t="s">
        <v>449</v>
      </c>
      <c r="K2450" s="710">
        <v>31229</v>
      </c>
      <c r="L2450" s="746" t="s">
        <v>4308</v>
      </c>
      <c r="M2450" s="708">
        <v>44519</v>
      </c>
      <c r="N2450" s="746" t="s">
        <v>4309</v>
      </c>
      <c r="O2450" s="919">
        <v>40278</v>
      </c>
      <c r="P2450" s="902" t="s">
        <v>4345</v>
      </c>
      <c r="Q2450" s="1086"/>
      <c r="R2450" s="1034"/>
      <c r="S2450" s="881"/>
      <c r="T2450" s="575"/>
      <c r="U2450" s="576" t="s">
        <v>4311</v>
      </c>
      <c r="V2450" s="637" t="s">
        <v>1292</v>
      </c>
      <c r="W2450" s="577"/>
    </row>
    <row r="2451" spans="1:23" s="546" customFormat="1" ht="30" customHeight="1" x14ac:dyDescent="0.25">
      <c r="A2451" s="1245">
        <v>5194</v>
      </c>
      <c r="B2451" s="3">
        <v>55594101</v>
      </c>
      <c r="C2451" s="3" t="s">
        <v>7715</v>
      </c>
      <c r="D2451" s="3" t="s">
        <v>94</v>
      </c>
      <c r="E2451" s="1159" t="s">
        <v>184</v>
      </c>
      <c r="F2451" s="714">
        <v>45543</v>
      </c>
      <c r="G2451" s="715">
        <v>0.60277777777777775</v>
      </c>
      <c r="H2451" s="714">
        <v>45555</v>
      </c>
      <c r="I2451" s="715">
        <v>0.75</v>
      </c>
      <c r="J2451" s="733" t="s">
        <v>61</v>
      </c>
      <c r="K2451" s="21">
        <v>33473</v>
      </c>
      <c r="L2451" s="721" t="s">
        <v>7716</v>
      </c>
      <c r="M2451" s="21">
        <v>43739</v>
      </c>
      <c r="N2451" s="925" t="s">
        <v>7717</v>
      </c>
      <c r="O2451" s="208">
        <v>44665</v>
      </c>
      <c r="P2451" s="889" t="s">
        <v>7718</v>
      </c>
      <c r="Q2451" s="1028">
        <v>280</v>
      </c>
      <c r="R2451" s="1011"/>
      <c r="S2451" s="884"/>
      <c r="T2451" s="527"/>
      <c r="U2451" s="558" t="s">
        <v>7719</v>
      </c>
      <c r="V2451" s="543"/>
      <c r="W2451" s="128"/>
    </row>
    <row r="2452" spans="1:23" s="546" customFormat="1" ht="30" customHeight="1" x14ac:dyDescent="0.25">
      <c r="A2452" s="186">
        <v>4434</v>
      </c>
      <c r="B2452" s="186"/>
      <c r="C2452" s="186" t="s">
        <v>5334</v>
      </c>
      <c r="D2452" s="186" t="s">
        <v>5289</v>
      </c>
      <c r="E2452" s="1156" t="s">
        <v>243</v>
      </c>
      <c r="F2452" s="710">
        <v>45318</v>
      </c>
      <c r="G2452" s="711">
        <v>0.39583333333333331</v>
      </c>
      <c r="H2452" s="710">
        <v>45323</v>
      </c>
      <c r="I2452" s="711">
        <v>0.47916666666666669</v>
      </c>
      <c r="J2452" s="728" t="s">
        <v>277</v>
      </c>
      <c r="K2452" s="710">
        <v>22296</v>
      </c>
      <c r="L2452" s="929" t="s">
        <v>5335</v>
      </c>
      <c r="M2452" s="21">
        <v>44655</v>
      </c>
      <c r="N2452" s="18" t="s">
        <v>5336</v>
      </c>
      <c r="O2452" s="920">
        <v>45071</v>
      </c>
      <c r="P2452" s="892" t="s">
        <v>870</v>
      </c>
      <c r="Q2452" s="196"/>
      <c r="R2452" s="1020"/>
      <c r="S2452" s="196"/>
      <c r="T2452" s="533" t="s">
        <v>296</v>
      </c>
      <c r="U2452" s="545" t="s">
        <v>5292</v>
      </c>
      <c r="V2452" s="544" t="s">
        <v>5293</v>
      </c>
      <c r="W2452" s="156"/>
    </row>
    <row r="2453" spans="1:23" s="546" customFormat="1" ht="18.75" customHeight="1" x14ac:dyDescent="0.25">
      <c r="A2453" s="4">
        <v>3641</v>
      </c>
      <c r="B2453" s="186">
        <v>28593169</v>
      </c>
      <c r="C2453" s="186" t="s">
        <v>4278</v>
      </c>
      <c r="D2453" s="186" t="s">
        <v>22</v>
      </c>
      <c r="E2453" s="1161" t="s">
        <v>161</v>
      </c>
      <c r="F2453" s="710">
        <v>45236</v>
      </c>
      <c r="G2453" s="711">
        <v>0.66666666666666663</v>
      </c>
      <c r="H2453" s="710">
        <v>45250</v>
      </c>
      <c r="I2453" s="711">
        <v>0.66666666666666663</v>
      </c>
      <c r="J2453" s="713" t="s">
        <v>2427</v>
      </c>
      <c r="K2453" s="19">
        <v>31801</v>
      </c>
      <c r="L2453" s="921" t="s">
        <v>4279</v>
      </c>
      <c r="M2453" s="19">
        <v>43368</v>
      </c>
      <c r="N2453" s="935" t="s">
        <v>4280</v>
      </c>
      <c r="O2453" s="209">
        <v>39990</v>
      </c>
      <c r="P2453" s="1026"/>
      <c r="Q2453" s="1009"/>
      <c r="R2453" s="1027"/>
      <c r="S2453" s="1009"/>
      <c r="T2453" s="569"/>
      <c r="U2453" s="545" t="s">
        <v>4277</v>
      </c>
      <c r="V2453" s="555"/>
      <c r="W2453" s="156"/>
    </row>
    <row r="2454" spans="1:23" s="546" customFormat="1" ht="18.75" customHeight="1" x14ac:dyDescent="0.25">
      <c r="A2454" s="4">
        <v>3410</v>
      </c>
      <c r="B2454" s="186">
        <v>28593169</v>
      </c>
      <c r="C2454" s="186" t="s">
        <v>4278</v>
      </c>
      <c r="D2454" s="186" t="s">
        <v>22</v>
      </c>
      <c r="E2454" s="1161" t="s">
        <v>161</v>
      </c>
      <c r="F2454" s="710">
        <v>45206</v>
      </c>
      <c r="G2454" s="711">
        <v>0.66666666666666663</v>
      </c>
      <c r="H2454" s="710">
        <v>45236</v>
      </c>
      <c r="I2454" s="711">
        <v>0.66666666666666663</v>
      </c>
      <c r="J2454" s="713" t="s">
        <v>37</v>
      </c>
      <c r="K2454" s="19">
        <v>31801</v>
      </c>
      <c r="L2454" s="921" t="s">
        <v>4279</v>
      </c>
      <c r="M2454" s="19">
        <v>43368</v>
      </c>
      <c r="N2454" s="935" t="s">
        <v>4280</v>
      </c>
      <c r="O2454" s="209">
        <v>39990</v>
      </c>
      <c r="P2454" s="1026"/>
      <c r="Q2454" s="1009"/>
      <c r="R2454" s="1027"/>
      <c r="S2454" s="1009"/>
      <c r="T2454" s="569"/>
      <c r="U2454" s="545" t="s">
        <v>4277</v>
      </c>
      <c r="V2454" s="555"/>
      <c r="W2454" s="156"/>
    </row>
    <row r="2455" spans="1:23" s="546" customFormat="1" ht="18.75" customHeight="1" x14ac:dyDescent="0.25">
      <c r="A2455" s="186">
        <v>5761</v>
      </c>
      <c r="B2455" s="186"/>
      <c r="C2455" s="186" t="s">
        <v>8114</v>
      </c>
      <c r="D2455" s="186" t="s">
        <v>35</v>
      </c>
      <c r="E2455" s="1156" t="s">
        <v>7329</v>
      </c>
      <c r="F2455" s="710">
        <v>45619</v>
      </c>
      <c r="G2455" s="711">
        <v>0.66666666666666663</v>
      </c>
      <c r="H2455" s="710">
        <v>45620</v>
      </c>
      <c r="I2455" s="711">
        <v>0.66666666666666663</v>
      </c>
      <c r="J2455" s="728" t="s">
        <v>797</v>
      </c>
      <c r="K2455" s="710">
        <v>32944</v>
      </c>
      <c r="L2455" s="734" t="s">
        <v>8115</v>
      </c>
      <c r="M2455" s="21">
        <v>42453</v>
      </c>
      <c r="N2455" s="734" t="s">
        <v>8116</v>
      </c>
      <c r="O2455" s="920">
        <v>39581</v>
      </c>
      <c r="P2455" s="898" t="s">
        <v>7582</v>
      </c>
      <c r="Q2455" s="196"/>
      <c r="R2455" s="1002"/>
      <c r="S2455" s="196"/>
      <c r="T2455" s="580"/>
      <c r="U2455" s="545" t="s">
        <v>8117</v>
      </c>
      <c r="V2455" s="544"/>
      <c r="W2455" s="156"/>
    </row>
    <row r="2456" spans="1:23" s="546" customFormat="1" ht="18.75" customHeight="1" x14ac:dyDescent="0.25">
      <c r="A2456" s="1245">
        <v>6108</v>
      </c>
      <c r="B2456" s="3"/>
      <c r="C2456" s="3" t="s">
        <v>6645</v>
      </c>
      <c r="D2456" s="3" t="s">
        <v>412</v>
      </c>
      <c r="E2456" s="1159" t="s">
        <v>184</v>
      </c>
      <c r="F2456" s="714">
        <v>45453</v>
      </c>
      <c r="G2456" s="715">
        <v>0.45833333333333331</v>
      </c>
      <c r="H2456" s="714">
        <v>45467</v>
      </c>
      <c r="I2456" s="715">
        <v>0.45833333333333331</v>
      </c>
      <c r="J2456" s="733" t="s">
        <v>78</v>
      </c>
      <c r="K2456" s="21">
        <v>29035</v>
      </c>
      <c r="L2456" s="721" t="s">
        <v>6646</v>
      </c>
      <c r="M2456" s="21">
        <v>37449</v>
      </c>
      <c r="N2456" s="926" t="s">
        <v>6647</v>
      </c>
      <c r="O2456" s="938">
        <v>41632</v>
      </c>
      <c r="P2456" s="889" t="s">
        <v>6651</v>
      </c>
      <c r="Q2456" s="907"/>
      <c r="R2456" s="1008"/>
      <c r="S2456" s="884"/>
      <c r="T2456" s="527"/>
      <c r="U2456" s="602" t="s">
        <v>6648</v>
      </c>
      <c r="V2456" s="527" t="s">
        <v>6649</v>
      </c>
      <c r="W2456" s="128"/>
    </row>
    <row r="2457" spans="1:23" s="546" customFormat="1" ht="18.75" customHeight="1" x14ac:dyDescent="0.25">
      <c r="A2457" s="1267">
        <v>6055</v>
      </c>
      <c r="B2457" s="186">
        <v>25417993</v>
      </c>
      <c r="C2457" s="186" t="s">
        <v>6565</v>
      </c>
      <c r="D2457" s="186" t="s">
        <v>22</v>
      </c>
      <c r="E2457" s="1156" t="s">
        <v>364</v>
      </c>
      <c r="F2457" s="710">
        <v>45445</v>
      </c>
      <c r="G2457" s="711">
        <v>0.8125</v>
      </c>
      <c r="H2457" s="710">
        <v>45446</v>
      </c>
      <c r="I2457" s="711">
        <v>0.8125</v>
      </c>
      <c r="J2457" s="743" t="s">
        <v>797</v>
      </c>
      <c r="K2457" s="710">
        <v>36057</v>
      </c>
      <c r="L2457" s="734" t="s">
        <v>6566</v>
      </c>
      <c r="M2457" s="21">
        <v>42943</v>
      </c>
      <c r="N2457" s="734" t="s">
        <v>6567</v>
      </c>
      <c r="O2457" s="920">
        <v>43453</v>
      </c>
      <c r="P2457" s="902" t="s">
        <v>5192</v>
      </c>
      <c r="Q2457" s="884"/>
      <c r="R2457" s="1002"/>
      <c r="S2457" s="907"/>
      <c r="T2457" s="533"/>
      <c r="U2457" s="551" t="s">
        <v>6568</v>
      </c>
      <c r="V2457" s="544"/>
      <c r="W2457" s="128"/>
    </row>
    <row r="2458" spans="1:23" s="546" customFormat="1" ht="30" customHeight="1" x14ac:dyDescent="0.25">
      <c r="A2458" s="4">
        <v>3160</v>
      </c>
      <c r="B2458" s="186">
        <v>56860707</v>
      </c>
      <c r="C2458" s="186" t="s">
        <v>68</v>
      </c>
      <c r="D2458" s="186" t="s">
        <v>35</v>
      </c>
      <c r="E2458" s="1156" t="s">
        <v>69</v>
      </c>
      <c r="F2458" s="710">
        <v>45159</v>
      </c>
      <c r="G2458" s="711">
        <v>0.76388888888888884</v>
      </c>
      <c r="H2458" s="710">
        <v>45178</v>
      </c>
      <c r="I2458" s="711">
        <v>0.76388888888888884</v>
      </c>
      <c r="J2458" s="728" t="s">
        <v>70</v>
      </c>
      <c r="K2458" s="725">
        <v>23303</v>
      </c>
      <c r="L2458" s="929" t="s">
        <v>71</v>
      </c>
      <c r="M2458" s="19">
        <v>37855</v>
      </c>
      <c r="N2458" s="929" t="s">
        <v>72</v>
      </c>
      <c r="O2458" s="932">
        <v>44050</v>
      </c>
      <c r="P2458" s="892" t="s">
        <v>4054</v>
      </c>
      <c r="Q2458" s="196"/>
      <c r="R2458" s="1017"/>
      <c r="S2458" s="196" t="s">
        <v>73</v>
      </c>
      <c r="T2458" s="609"/>
      <c r="U2458" s="545" t="s">
        <v>74</v>
      </c>
      <c r="V2458" s="544"/>
      <c r="W2458" s="156"/>
    </row>
    <row r="2459" spans="1:23" s="546" customFormat="1" ht="18.75" hidden="1" customHeight="1" x14ac:dyDescent="0.25">
      <c r="A2459" s="735">
        <v>2269</v>
      </c>
      <c r="B2459" s="735">
        <v>52160206</v>
      </c>
      <c r="C2459" s="735" t="s">
        <v>1470</v>
      </c>
      <c r="D2459" s="735" t="s">
        <v>22</v>
      </c>
      <c r="E2459" s="1156" t="s">
        <v>364</v>
      </c>
      <c r="F2459" s="741">
        <v>45027</v>
      </c>
      <c r="G2459" s="740">
        <v>0.75</v>
      </c>
      <c r="H2459" s="741">
        <v>45046</v>
      </c>
      <c r="I2459" s="740">
        <v>0.75</v>
      </c>
      <c r="J2459" s="751" t="s">
        <v>1471</v>
      </c>
      <c r="K2459" s="741">
        <v>29368</v>
      </c>
      <c r="L2459" s="929" t="s">
        <v>1472</v>
      </c>
      <c r="M2459" s="741"/>
      <c r="N2459" s="933"/>
      <c r="O2459" s="930">
        <v>38496</v>
      </c>
      <c r="P2459" s="902" t="s">
        <v>1474</v>
      </c>
      <c r="Q2459" s="1097"/>
      <c r="R2459" s="1057"/>
      <c r="S2459" s="890"/>
      <c r="T2459" s="584"/>
      <c r="U2459" s="593"/>
      <c r="V2459" s="592" t="s">
        <v>1473</v>
      </c>
      <c r="W2459" s="594"/>
    </row>
    <row r="2460" spans="1:23" s="546" customFormat="1" ht="18.75" customHeight="1" x14ac:dyDescent="0.3">
      <c r="A2460" s="4">
        <v>3797</v>
      </c>
      <c r="B2460" s="754"/>
      <c r="C2460" s="186" t="s">
        <v>21</v>
      </c>
      <c r="D2460" s="186" t="s">
        <v>22</v>
      </c>
      <c r="E2460" s="1156" t="s">
        <v>364</v>
      </c>
      <c r="F2460" s="710">
        <v>45266</v>
      </c>
      <c r="G2460" s="711">
        <v>0.77777777777777779</v>
      </c>
      <c r="H2460" s="710">
        <v>45276</v>
      </c>
      <c r="I2460" s="711">
        <v>0.5</v>
      </c>
      <c r="J2460" s="743" t="s">
        <v>4800</v>
      </c>
      <c r="K2460" s="725">
        <v>22588</v>
      </c>
      <c r="L2460" s="929" t="s">
        <v>25</v>
      </c>
      <c r="M2460" s="19">
        <v>37704</v>
      </c>
      <c r="N2460" s="929" t="s">
        <v>26</v>
      </c>
      <c r="O2460" s="932">
        <v>42226</v>
      </c>
      <c r="P2460" s="892" t="s">
        <v>4815</v>
      </c>
      <c r="Q2460" s="899" t="s">
        <v>4891</v>
      </c>
      <c r="R2460" s="1002" t="s">
        <v>4031</v>
      </c>
      <c r="S2460" s="194"/>
      <c r="T2460" s="563"/>
      <c r="U2460" s="545" t="s">
        <v>27</v>
      </c>
      <c r="V2460" s="555"/>
      <c r="W2460" s="156"/>
    </row>
    <row r="2461" spans="1:23" s="546" customFormat="1" ht="18.75" customHeight="1" x14ac:dyDescent="0.3">
      <c r="A2461" s="4">
        <v>3765</v>
      </c>
      <c r="B2461" s="754"/>
      <c r="C2461" s="186" t="s">
        <v>21</v>
      </c>
      <c r="D2461" s="186" t="s">
        <v>22</v>
      </c>
      <c r="E2461" s="1156" t="s">
        <v>23</v>
      </c>
      <c r="F2461" s="710">
        <v>45252</v>
      </c>
      <c r="G2461" s="711">
        <v>0.77777777777777779</v>
      </c>
      <c r="H2461" s="710">
        <v>45266</v>
      </c>
      <c r="I2461" s="711">
        <v>0.77777777777777779</v>
      </c>
      <c r="J2461" s="743" t="s">
        <v>4743</v>
      </c>
      <c r="K2461" s="725">
        <v>22588</v>
      </c>
      <c r="L2461" s="929" t="s">
        <v>25</v>
      </c>
      <c r="M2461" s="19">
        <v>37704</v>
      </c>
      <c r="N2461" s="929" t="s">
        <v>26</v>
      </c>
      <c r="O2461" s="932">
        <v>42226</v>
      </c>
      <c r="P2461" s="892" t="s">
        <v>4764</v>
      </c>
      <c r="Q2461" s="1010" t="s">
        <v>7078</v>
      </c>
      <c r="R2461" s="1002" t="s">
        <v>4031</v>
      </c>
      <c r="S2461" s="196"/>
      <c r="T2461" s="587" t="s">
        <v>4766</v>
      </c>
      <c r="U2461" s="545" t="s">
        <v>27</v>
      </c>
      <c r="V2461" s="555" t="s">
        <v>4765</v>
      </c>
      <c r="W2461" s="156"/>
    </row>
    <row r="2462" spans="1:23" s="546" customFormat="1" ht="31.5" customHeight="1" x14ac:dyDescent="0.3">
      <c r="A2462" s="4">
        <v>3611</v>
      </c>
      <c r="B2462" s="754"/>
      <c r="C2462" s="186" t="s">
        <v>21</v>
      </c>
      <c r="D2462" s="186" t="s">
        <v>22</v>
      </c>
      <c r="E2462" s="1156" t="s">
        <v>23</v>
      </c>
      <c r="F2462" s="710">
        <v>45222</v>
      </c>
      <c r="G2462" s="711">
        <v>0.77777777777777779</v>
      </c>
      <c r="H2462" s="710">
        <v>45252</v>
      </c>
      <c r="I2462" s="711">
        <v>0.77777777777777779</v>
      </c>
      <c r="J2462" s="743" t="s">
        <v>4621</v>
      </c>
      <c r="K2462" s="725">
        <v>22588</v>
      </c>
      <c r="L2462" s="929" t="s">
        <v>25</v>
      </c>
      <c r="M2462" s="19">
        <v>37704</v>
      </c>
      <c r="N2462" s="929" t="s">
        <v>26</v>
      </c>
      <c r="O2462" s="932">
        <v>42226</v>
      </c>
      <c r="P2462" s="892" t="s">
        <v>4725</v>
      </c>
      <c r="Q2462" s="1010" t="s">
        <v>7079</v>
      </c>
      <c r="R2462" s="1002" t="s">
        <v>4031</v>
      </c>
      <c r="S2462" s="196"/>
      <c r="T2462" s="587" t="s">
        <v>4726</v>
      </c>
      <c r="U2462" s="545" t="s">
        <v>27</v>
      </c>
      <c r="V2462" s="555" t="s">
        <v>4727</v>
      </c>
      <c r="W2462" s="156"/>
    </row>
    <row r="2463" spans="1:23" s="546" customFormat="1" ht="30" customHeight="1" x14ac:dyDescent="0.3">
      <c r="A2463" s="4">
        <v>3412</v>
      </c>
      <c r="B2463" s="750"/>
      <c r="C2463" s="186" t="s">
        <v>21</v>
      </c>
      <c r="D2463" s="186" t="s">
        <v>22</v>
      </c>
      <c r="E2463" s="1156" t="s">
        <v>23</v>
      </c>
      <c r="F2463" s="710">
        <v>45207</v>
      </c>
      <c r="G2463" s="711">
        <v>0.77777777777777779</v>
      </c>
      <c r="H2463" s="710">
        <v>45222</v>
      </c>
      <c r="I2463" s="711">
        <v>0.77777777777777779</v>
      </c>
      <c r="J2463" s="728" t="s">
        <v>4562</v>
      </c>
      <c r="K2463" s="725">
        <v>22588</v>
      </c>
      <c r="L2463" s="929" t="s">
        <v>25</v>
      </c>
      <c r="M2463" s="19">
        <v>37704</v>
      </c>
      <c r="N2463" s="929" t="s">
        <v>26</v>
      </c>
      <c r="O2463" s="932">
        <v>42226</v>
      </c>
      <c r="P2463" s="892" t="s">
        <v>4551</v>
      </c>
      <c r="Q2463" s="1010" t="s">
        <v>7080</v>
      </c>
      <c r="R2463" s="1002" t="s">
        <v>4031</v>
      </c>
      <c r="S2463" s="196"/>
      <c r="T2463" s="587" t="s">
        <v>4550</v>
      </c>
      <c r="U2463" s="545" t="s">
        <v>27</v>
      </c>
      <c r="V2463" s="555" t="s">
        <v>4552</v>
      </c>
      <c r="W2463" s="156"/>
    </row>
    <row r="2464" spans="1:23" s="546" customFormat="1" ht="30" customHeight="1" x14ac:dyDescent="0.3">
      <c r="A2464" s="4">
        <v>3171</v>
      </c>
      <c r="B2464" s="750"/>
      <c r="C2464" s="186" t="s">
        <v>21</v>
      </c>
      <c r="D2464" s="186" t="s">
        <v>22</v>
      </c>
      <c r="E2464" s="1156" t="s">
        <v>23</v>
      </c>
      <c r="F2464" s="710">
        <v>45167</v>
      </c>
      <c r="G2464" s="711">
        <v>0.5</v>
      </c>
      <c r="H2464" s="710">
        <v>45207</v>
      </c>
      <c r="I2464" s="711">
        <v>0.77777777777777779</v>
      </c>
      <c r="J2464" s="728" t="s">
        <v>4266</v>
      </c>
      <c r="K2464" s="725">
        <v>22588</v>
      </c>
      <c r="L2464" s="929" t="s">
        <v>25</v>
      </c>
      <c r="M2464" s="19">
        <v>37704</v>
      </c>
      <c r="N2464" s="929" t="s">
        <v>26</v>
      </c>
      <c r="O2464" s="932">
        <v>42226</v>
      </c>
      <c r="P2464" s="892" t="s">
        <v>4210</v>
      </c>
      <c r="Q2464" s="907" t="s">
        <v>7081</v>
      </c>
      <c r="R2464" s="1002" t="s">
        <v>4031</v>
      </c>
      <c r="S2464" s="196"/>
      <c r="T2464" s="609"/>
      <c r="U2464" s="545" t="s">
        <v>27</v>
      </c>
      <c r="V2464" s="555"/>
      <c r="W2464" s="156"/>
    </row>
    <row r="2465" spans="1:23" s="546" customFormat="1" ht="30" customHeight="1" x14ac:dyDescent="0.25">
      <c r="A2465" s="186">
        <v>2599</v>
      </c>
      <c r="B2465" s="186"/>
      <c r="C2465" s="186" t="s">
        <v>1103</v>
      </c>
      <c r="D2465" s="707" t="s">
        <v>35</v>
      </c>
      <c r="E2465" s="1156" t="s">
        <v>570</v>
      </c>
      <c r="F2465" s="708">
        <v>45079</v>
      </c>
      <c r="G2465" s="709">
        <v>0.69791666666666663</v>
      </c>
      <c r="H2465" s="708">
        <v>45082</v>
      </c>
      <c r="I2465" s="709">
        <v>0.69791666666666663</v>
      </c>
      <c r="J2465" s="713" t="s">
        <v>449</v>
      </c>
      <c r="K2465" s="710">
        <v>37660</v>
      </c>
      <c r="L2465" s="929" t="s">
        <v>1104</v>
      </c>
      <c r="M2465" s="21">
        <v>44035</v>
      </c>
      <c r="N2465" s="934" t="s">
        <v>1105</v>
      </c>
      <c r="O2465" s="920">
        <v>44357</v>
      </c>
      <c r="P2465" s="898"/>
      <c r="Q2465" s="1022"/>
      <c r="R2465" s="1023"/>
      <c r="S2465" s="1009"/>
      <c r="T2465" s="568"/>
      <c r="U2465" s="576" t="s">
        <v>1102</v>
      </c>
      <c r="V2465" s="544"/>
      <c r="W2465" s="128"/>
    </row>
    <row r="2466" spans="1:23" s="546" customFormat="1" ht="18.75" customHeight="1" x14ac:dyDescent="0.25">
      <c r="A2466" s="1226">
        <v>4939</v>
      </c>
      <c r="B2466" s="186">
        <v>98588327</v>
      </c>
      <c r="C2466" s="186" t="s">
        <v>7195</v>
      </c>
      <c r="D2466" s="707" t="s">
        <v>412</v>
      </c>
      <c r="E2466" s="1156" t="s">
        <v>342</v>
      </c>
      <c r="F2466" s="708">
        <v>45505</v>
      </c>
      <c r="G2466" s="709">
        <v>0.77083333333333337</v>
      </c>
      <c r="H2466" s="708">
        <v>45532</v>
      </c>
      <c r="I2466" s="709">
        <v>0.77083333333333337</v>
      </c>
      <c r="J2466" s="1230" t="s">
        <v>7532</v>
      </c>
      <c r="K2466" s="710">
        <v>28350</v>
      </c>
      <c r="L2466" s="734" t="s">
        <v>7196</v>
      </c>
      <c r="M2466" s="21">
        <v>43979</v>
      </c>
      <c r="N2466" s="926" t="s">
        <v>7197</v>
      </c>
      <c r="O2466" s="927">
        <v>44323</v>
      </c>
      <c r="P2466" s="892" t="s">
        <v>7533</v>
      </c>
      <c r="Q2466" s="1041" t="s">
        <v>7534</v>
      </c>
      <c r="R2466" s="1017"/>
      <c r="S2466" s="196" t="s">
        <v>73</v>
      </c>
      <c r="T2466" s="533" t="s">
        <v>4187</v>
      </c>
      <c r="U2466" s="551"/>
      <c r="V2466" s="544"/>
      <c r="W2466" s="128"/>
    </row>
    <row r="2467" spans="1:23" s="546" customFormat="1" ht="18.75" customHeight="1" x14ac:dyDescent="0.25">
      <c r="A2467" s="186">
        <v>4451</v>
      </c>
      <c r="B2467" s="186">
        <v>97076222</v>
      </c>
      <c r="C2467" s="186" t="s">
        <v>5795</v>
      </c>
      <c r="D2467" s="186" t="s">
        <v>35</v>
      </c>
      <c r="E2467" s="1161" t="s">
        <v>313</v>
      </c>
      <c r="F2467" s="767">
        <v>45373</v>
      </c>
      <c r="G2467" s="768">
        <v>0.875</v>
      </c>
      <c r="H2467" s="767">
        <v>45404</v>
      </c>
      <c r="I2467" s="768">
        <v>0.79166666666666663</v>
      </c>
      <c r="J2467" s="713" t="s">
        <v>37</v>
      </c>
      <c r="K2467" s="710">
        <v>32846</v>
      </c>
      <c r="L2467" s="734" t="s">
        <v>5796</v>
      </c>
      <c r="M2467" s="21">
        <v>43406</v>
      </c>
      <c r="N2467" s="734" t="s">
        <v>5797</v>
      </c>
      <c r="O2467" s="920">
        <v>40294</v>
      </c>
      <c r="P2467" s="898"/>
      <c r="Q2467" s="1003"/>
      <c r="R2467" s="1023"/>
      <c r="S2467" s="1022"/>
      <c r="T2467" s="568"/>
      <c r="U2467" s="558" t="s">
        <v>5798</v>
      </c>
      <c r="V2467" s="544"/>
      <c r="W2467" s="128"/>
    </row>
    <row r="2468" spans="1:23" s="546" customFormat="1" ht="18.75" customHeight="1" x14ac:dyDescent="0.25">
      <c r="A2468" s="1245">
        <v>4985</v>
      </c>
      <c r="B2468" s="3"/>
      <c r="C2468" s="3" t="s">
        <v>7264</v>
      </c>
      <c r="D2468" s="3" t="s">
        <v>83</v>
      </c>
      <c r="E2468" s="1159" t="s">
        <v>3852</v>
      </c>
      <c r="F2468" s="714">
        <v>45510</v>
      </c>
      <c r="G2468" s="715">
        <v>0.70833333333333337</v>
      </c>
      <c r="H2468" s="714">
        <v>45524</v>
      </c>
      <c r="I2468" s="715">
        <v>0.75</v>
      </c>
      <c r="J2468" s="760" t="s">
        <v>78</v>
      </c>
      <c r="K2468" s="21">
        <v>45367</v>
      </c>
      <c r="L2468" s="721" t="s">
        <v>7269</v>
      </c>
      <c r="M2468" s="21">
        <v>41774</v>
      </c>
      <c r="N2468" s="942" t="s">
        <v>7270</v>
      </c>
      <c r="O2468" s="208">
        <v>32646</v>
      </c>
      <c r="P2468" s="897"/>
      <c r="Q2468" s="1009"/>
      <c r="R2468" s="1004"/>
      <c r="S2468" s="1003"/>
      <c r="T2468" s="565"/>
      <c r="U2468" s="539" t="s">
        <v>7263</v>
      </c>
      <c r="V2468" s="527"/>
      <c r="W2468" s="128"/>
    </row>
    <row r="2469" spans="1:23" s="546" customFormat="1" ht="18.75" customHeight="1" x14ac:dyDescent="0.25">
      <c r="A2469" s="735">
        <v>2465</v>
      </c>
      <c r="B2469" s="735"/>
      <c r="C2469" s="735" t="s">
        <v>1224</v>
      </c>
      <c r="D2469" s="735" t="s">
        <v>143</v>
      </c>
      <c r="E2469" s="1156" t="s">
        <v>189</v>
      </c>
      <c r="F2469" s="741">
        <v>45064</v>
      </c>
      <c r="G2469" s="740">
        <v>0.58333333333333337</v>
      </c>
      <c r="H2469" s="741">
        <v>45068</v>
      </c>
      <c r="I2469" s="740">
        <v>0.625</v>
      </c>
      <c r="J2469" s="732" t="s">
        <v>162</v>
      </c>
      <c r="K2469" s="741">
        <v>31359</v>
      </c>
      <c r="L2469" s="929" t="s">
        <v>1225</v>
      </c>
      <c r="M2469" s="741">
        <v>44391</v>
      </c>
      <c r="N2469" s="933" t="s">
        <v>1226</v>
      </c>
      <c r="O2469" s="930">
        <v>42920</v>
      </c>
      <c r="P2469" s="902">
        <v>360</v>
      </c>
      <c r="Q2469" s="1093"/>
      <c r="R2469" s="1006"/>
      <c r="S2469" s="890"/>
      <c r="T2469" s="584"/>
      <c r="U2469" s="593" t="s">
        <v>1227</v>
      </c>
      <c r="V2469" s="592"/>
      <c r="W2469" s="594"/>
    </row>
    <row r="2470" spans="1:23" s="546" customFormat="1" ht="18.75" customHeight="1" x14ac:dyDescent="0.25">
      <c r="A2470" s="735">
        <v>5715</v>
      </c>
      <c r="B2470" s="775"/>
      <c r="C2470" s="735" t="s">
        <v>8039</v>
      </c>
      <c r="D2470" s="735" t="s">
        <v>35</v>
      </c>
      <c r="E2470" s="1156" t="s">
        <v>36</v>
      </c>
      <c r="F2470" s="747">
        <v>45615</v>
      </c>
      <c r="G2470" s="748">
        <v>0.75</v>
      </c>
      <c r="H2470" s="747">
        <v>45616</v>
      </c>
      <c r="I2470" s="748">
        <v>0.125</v>
      </c>
      <c r="J2470" s="774" t="s">
        <v>797</v>
      </c>
      <c r="K2470" s="741">
        <v>37990</v>
      </c>
      <c r="L2470" s="775" t="s">
        <v>8041</v>
      </c>
      <c r="M2470" s="741"/>
      <c r="N2470" s="933" t="s">
        <v>8042</v>
      </c>
      <c r="O2470" s="930">
        <v>44870</v>
      </c>
      <c r="P2470" s="1082"/>
      <c r="Q2470" s="1035"/>
      <c r="R2470" s="1036"/>
      <c r="S2470" s="1035"/>
      <c r="T2470" s="596"/>
      <c r="U2470" s="649" t="s">
        <v>6779</v>
      </c>
      <c r="V2470" s="637"/>
      <c r="W2470" s="594"/>
    </row>
    <row r="2471" spans="1:23" s="546" customFormat="1" ht="18.75" customHeight="1" x14ac:dyDescent="0.35">
      <c r="A2471" s="186">
        <v>4302</v>
      </c>
      <c r="B2471" s="186">
        <v>54799870</v>
      </c>
      <c r="C2471" s="4" t="s">
        <v>952</v>
      </c>
      <c r="D2471" s="4" t="s">
        <v>137</v>
      </c>
      <c r="E2471" s="1156" t="s">
        <v>293</v>
      </c>
      <c r="F2471" s="725">
        <v>45350</v>
      </c>
      <c r="G2471" s="720">
        <v>0.45833333333333331</v>
      </c>
      <c r="H2471" s="725">
        <v>45351</v>
      </c>
      <c r="I2471" s="720">
        <v>0.45833333333333331</v>
      </c>
      <c r="J2471" s="728" t="s">
        <v>797</v>
      </c>
      <c r="K2471" s="741">
        <v>34721</v>
      </c>
      <c r="L2471" s="929" t="s">
        <v>953</v>
      </c>
      <c r="M2471" s="741">
        <v>41423</v>
      </c>
      <c r="N2471" s="775" t="s">
        <v>954</v>
      </c>
      <c r="O2471" s="930">
        <v>41835</v>
      </c>
      <c r="P2471" s="898"/>
      <c r="Q2471" s="1009"/>
      <c r="R2471" s="1074"/>
      <c r="S2471" s="1022"/>
      <c r="T2471" s="624"/>
      <c r="U2471" s="644" t="s">
        <v>955</v>
      </c>
      <c r="V2471" s="555" t="s">
        <v>5593</v>
      </c>
      <c r="W2471" s="594"/>
    </row>
    <row r="2472" spans="1:23" s="546" customFormat="1" ht="21.75" customHeight="1" x14ac:dyDescent="0.35">
      <c r="A2472" s="4">
        <v>2693</v>
      </c>
      <c r="B2472" s="4">
        <v>54799870</v>
      </c>
      <c r="C2472" s="4" t="s">
        <v>952</v>
      </c>
      <c r="D2472" s="4" t="s">
        <v>35</v>
      </c>
      <c r="E2472" s="1156" t="s">
        <v>570</v>
      </c>
      <c r="F2472" s="725">
        <v>45094</v>
      </c>
      <c r="G2472" s="720">
        <v>0.80208333333333337</v>
      </c>
      <c r="H2472" s="725">
        <v>45096</v>
      </c>
      <c r="I2472" s="720">
        <v>0.83333333333333337</v>
      </c>
      <c r="J2472" s="728" t="s">
        <v>330</v>
      </c>
      <c r="K2472" s="741">
        <v>34721</v>
      </c>
      <c r="L2472" s="929" t="s">
        <v>953</v>
      </c>
      <c r="M2472" s="741">
        <v>41423</v>
      </c>
      <c r="N2472" s="775" t="s">
        <v>954</v>
      </c>
      <c r="O2472" s="930">
        <v>41835</v>
      </c>
      <c r="P2472" s="892"/>
      <c r="Q2472" s="1039"/>
      <c r="R2472" s="1031"/>
      <c r="S2472" s="194">
        <v>8665</v>
      </c>
      <c r="T2472" s="599"/>
      <c r="U2472" s="644" t="s">
        <v>955</v>
      </c>
      <c r="V2472" s="555" t="s">
        <v>638</v>
      </c>
      <c r="W2472" s="594"/>
    </row>
    <row r="2473" spans="1:23" s="546" customFormat="1" ht="18.75" customHeight="1" x14ac:dyDescent="0.25">
      <c r="A2473" s="186">
        <v>4487</v>
      </c>
      <c r="B2473" s="186"/>
      <c r="C2473" s="186" t="s">
        <v>5949</v>
      </c>
      <c r="D2473" s="186" t="s">
        <v>35</v>
      </c>
      <c r="E2473" s="1161" t="s">
        <v>507</v>
      </c>
      <c r="F2473" s="710">
        <v>45389</v>
      </c>
      <c r="G2473" s="711">
        <v>0.625</v>
      </c>
      <c r="H2473" s="710">
        <v>45394</v>
      </c>
      <c r="I2473" s="711">
        <v>0.5625</v>
      </c>
      <c r="J2473" s="728" t="s">
        <v>336</v>
      </c>
      <c r="K2473" s="710">
        <v>33674</v>
      </c>
      <c r="L2473" s="734" t="s">
        <v>5951</v>
      </c>
      <c r="M2473" s="21">
        <v>42522</v>
      </c>
      <c r="N2473" s="734" t="s">
        <v>5952</v>
      </c>
      <c r="O2473" s="920">
        <v>41513</v>
      </c>
      <c r="P2473" s="892" t="s">
        <v>4853</v>
      </c>
      <c r="Q2473" s="1071" t="s">
        <v>5413</v>
      </c>
      <c r="R2473" s="1017"/>
      <c r="S2473" s="196">
        <v>44954</v>
      </c>
      <c r="T2473" s="544" t="s">
        <v>1718</v>
      </c>
      <c r="U2473" s="558" t="s">
        <v>5953</v>
      </c>
      <c r="V2473" s="527"/>
      <c r="W2473" s="128"/>
    </row>
    <row r="2474" spans="1:23" s="546" customFormat="1" ht="30" customHeight="1" x14ac:dyDescent="0.25">
      <c r="A2474" s="186">
        <v>5860</v>
      </c>
      <c r="B2474" s="186">
        <v>98229449</v>
      </c>
      <c r="C2474" s="186" t="s">
        <v>6078</v>
      </c>
      <c r="D2474" s="186" t="s">
        <v>4053</v>
      </c>
      <c r="E2474" s="1156" t="s">
        <v>3852</v>
      </c>
      <c r="F2474" s="710">
        <v>45426</v>
      </c>
      <c r="G2474" s="711">
        <v>0.84375</v>
      </c>
      <c r="H2474" s="710">
        <v>45434</v>
      </c>
      <c r="I2474" s="711">
        <v>0.5</v>
      </c>
      <c r="J2474" s="713" t="s">
        <v>85</v>
      </c>
      <c r="K2474" s="710">
        <v>27431</v>
      </c>
      <c r="L2474" s="734" t="s">
        <v>6079</v>
      </c>
      <c r="M2474" s="21"/>
      <c r="N2474" s="734" t="s">
        <v>6080</v>
      </c>
      <c r="O2474" s="920">
        <v>34928</v>
      </c>
      <c r="P2474" s="898"/>
      <c r="Q2474" s="1022"/>
      <c r="R2474" s="1023"/>
      <c r="S2474" s="1009"/>
      <c r="T2474" s="568"/>
      <c r="U2474" s="551" t="s">
        <v>6081</v>
      </c>
      <c r="V2474" s="544"/>
      <c r="W2474" s="128"/>
    </row>
    <row r="2475" spans="1:23" s="546" customFormat="1" ht="18.75" customHeight="1" x14ac:dyDescent="0.25">
      <c r="A2475" s="186">
        <v>4625</v>
      </c>
      <c r="B2475" s="186"/>
      <c r="C2475" s="186" t="s">
        <v>6078</v>
      </c>
      <c r="D2475" s="186" t="s">
        <v>35</v>
      </c>
      <c r="E2475" s="1156" t="s">
        <v>261</v>
      </c>
      <c r="F2475" s="710">
        <v>45400</v>
      </c>
      <c r="G2475" s="711">
        <v>0.86458333333333337</v>
      </c>
      <c r="H2475" s="710">
        <v>45403</v>
      </c>
      <c r="I2475" s="711">
        <v>0.375</v>
      </c>
      <c r="J2475" s="713" t="s">
        <v>330</v>
      </c>
      <c r="K2475" s="710">
        <v>27431</v>
      </c>
      <c r="L2475" s="734" t="s">
        <v>6079</v>
      </c>
      <c r="M2475" s="21"/>
      <c r="N2475" s="734" t="s">
        <v>6080</v>
      </c>
      <c r="O2475" s="920">
        <v>34928</v>
      </c>
      <c r="P2475" s="898"/>
      <c r="Q2475" s="1022"/>
      <c r="R2475" s="1023"/>
      <c r="S2475" s="1009"/>
      <c r="T2475" s="568"/>
      <c r="U2475" s="551" t="s">
        <v>6081</v>
      </c>
      <c r="V2475" s="544"/>
      <c r="W2475" s="128"/>
    </row>
    <row r="2476" spans="1:23" s="546" customFormat="1" ht="18.75" customHeight="1" x14ac:dyDescent="0.25">
      <c r="A2476" s="186">
        <v>5718</v>
      </c>
      <c r="B2476" s="186"/>
      <c r="C2476" s="186" t="s">
        <v>8065</v>
      </c>
      <c r="D2476" s="186" t="s">
        <v>292</v>
      </c>
      <c r="E2476" s="1158" t="s">
        <v>6936</v>
      </c>
      <c r="F2476" s="714">
        <v>45615</v>
      </c>
      <c r="G2476" s="719">
        <v>0.84861111111111109</v>
      </c>
      <c r="H2476" s="710">
        <v>45617</v>
      </c>
      <c r="I2476" s="711">
        <v>0.54166666666666663</v>
      </c>
      <c r="J2476" s="728" t="s">
        <v>797</v>
      </c>
      <c r="K2476" s="710">
        <v>37738</v>
      </c>
      <c r="L2476" s="734" t="s">
        <v>8066</v>
      </c>
      <c r="M2476" s="710">
        <v>43747</v>
      </c>
      <c r="N2476" s="734" t="s">
        <v>8067</v>
      </c>
      <c r="O2476" s="920">
        <v>44841</v>
      </c>
      <c r="P2476" s="892" t="s">
        <v>4854</v>
      </c>
      <c r="Q2476" s="884" t="s">
        <v>8083</v>
      </c>
      <c r="R2476" s="1014"/>
      <c r="S2476" s="884"/>
      <c r="T2476" s="524"/>
      <c r="U2476" s="528" t="s">
        <v>8071</v>
      </c>
      <c r="V2476" s="527"/>
      <c r="W2476" s="529"/>
    </row>
    <row r="2477" spans="1:23" s="546" customFormat="1" ht="18.75" customHeight="1" x14ac:dyDescent="0.25">
      <c r="A2477" s="186">
        <v>4226</v>
      </c>
      <c r="B2477" s="186">
        <v>95887701</v>
      </c>
      <c r="C2477" s="186" t="s">
        <v>2205</v>
      </c>
      <c r="D2477" s="186" t="s">
        <v>35</v>
      </c>
      <c r="E2477" s="1156" t="s">
        <v>570</v>
      </c>
      <c r="F2477" s="710">
        <v>45343</v>
      </c>
      <c r="G2477" s="711">
        <v>0.70138888888888884</v>
      </c>
      <c r="H2477" s="710">
        <v>45345</v>
      </c>
      <c r="I2477" s="711">
        <v>0.625</v>
      </c>
      <c r="J2477" s="728" t="s">
        <v>330</v>
      </c>
      <c r="K2477" s="725">
        <v>30800</v>
      </c>
      <c r="L2477" s="929" t="s">
        <v>4490</v>
      </c>
      <c r="M2477" s="19"/>
      <c r="N2477" s="931" t="s">
        <v>2206</v>
      </c>
      <c r="O2477" s="932">
        <v>44344</v>
      </c>
      <c r="P2477" s="892" t="s">
        <v>4863</v>
      </c>
      <c r="Q2477" s="194"/>
      <c r="R2477" s="1002"/>
      <c r="S2477" s="194"/>
      <c r="T2477" s="563"/>
      <c r="U2477" s="545" t="s">
        <v>4489</v>
      </c>
      <c r="V2477" s="544"/>
      <c r="W2477" s="156"/>
    </row>
    <row r="2478" spans="1:23" s="546" customFormat="1" ht="18.75" customHeight="1" x14ac:dyDescent="0.25">
      <c r="A2478" s="4">
        <v>3603</v>
      </c>
      <c r="B2478" s="4">
        <v>95887701</v>
      </c>
      <c r="C2478" s="186" t="s">
        <v>2205</v>
      </c>
      <c r="D2478" s="186" t="s">
        <v>22</v>
      </c>
      <c r="E2478" s="1156" t="s">
        <v>364</v>
      </c>
      <c r="F2478" s="710">
        <v>45225</v>
      </c>
      <c r="G2478" s="711">
        <v>0.95833333333333337</v>
      </c>
      <c r="H2478" s="710">
        <v>45230</v>
      </c>
      <c r="I2478" s="711">
        <v>0.72916666666666663</v>
      </c>
      <c r="J2478" s="728" t="s">
        <v>336</v>
      </c>
      <c r="K2478" s="725">
        <v>30800</v>
      </c>
      <c r="L2478" s="929" t="s">
        <v>4490</v>
      </c>
      <c r="M2478" s="19"/>
      <c r="N2478" s="931" t="s">
        <v>2206</v>
      </c>
      <c r="O2478" s="932">
        <v>44344</v>
      </c>
      <c r="P2478" s="892">
        <v>420</v>
      </c>
      <c r="Q2478" s="194"/>
      <c r="R2478" s="1017"/>
      <c r="S2478" s="194"/>
      <c r="T2478" s="563"/>
      <c r="U2478" s="545" t="s">
        <v>4489</v>
      </c>
      <c r="V2478" s="588" t="s">
        <v>1723</v>
      </c>
      <c r="W2478" s="156"/>
    </row>
    <row r="2479" spans="1:23" s="546" customFormat="1" ht="18.75" customHeight="1" x14ac:dyDescent="0.25">
      <c r="A2479" s="4">
        <v>1770</v>
      </c>
      <c r="B2479" s="4">
        <v>95887701</v>
      </c>
      <c r="C2479" s="4" t="s">
        <v>2205</v>
      </c>
      <c r="D2479" s="4" t="s">
        <v>76</v>
      </c>
      <c r="E2479" s="1156" t="s">
        <v>131</v>
      </c>
      <c r="F2479" s="725">
        <v>44949</v>
      </c>
      <c r="G2479" s="720">
        <v>0.71527777777777779</v>
      </c>
      <c r="H2479" s="725">
        <v>44949</v>
      </c>
      <c r="I2479" s="720">
        <v>0.88194444444444453</v>
      </c>
      <c r="J2479" s="728" t="s">
        <v>1886</v>
      </c>
      <c r="K2479" s="725">
        <v>30800</v>
      </c>
      <c r="L2479" s="929" t="s">
        <v>4490</v>
      </c>
      <c r="M2479" s="19"/>
      <c r="N2479" s="931" t="s">
        <v>2206</v>
      </c>
      <c r="O2479" s="932">
        <v>44344</v>
      </c>
      <c r="P2479" s="892">
        <v>90</v>
      </c>
      <c r="Q2479" s="194"/>
      <c r="R2479" s="1033"/>
      <c r="S2479" s="194"/>
      <c r="T2479" s="563"/>
      <c r="U2479" s="545" t="s">
        <v>4489</v>
      </c>
      <c r="V2479" s="588" t="s">
        <v>2207</v>
      </c>
      <c r="W2479" s="156"/>
    </row>
    <row r="2480" spans="1:23" s="546" customFormat="1" ht="29.25" customHeight="1" x14ac:dyDescent="0.25">
      <c r="A2480" s="4">
        <v>1788</v>
      </c>
      <c r="B2480" s="4">
        <v>58477970</v>
      </c>
      <c r="C2480" s="4" t="s">
        <v>2154</v>
      </c>
      <c r="D2480" s="4" t="s">
        <v>59</v>
      </c>
      <c r="E2480" s="1156" t="s">
        <v>335</v>
      </c>
      <c r="F2480" s="725">
        <v>44954</v>
      </c>
      <c r="G2480" s="720">
        <v>0.60763888888888895</v>
      </c>
      <c r="H2480" s="725">
        <v>44956</v>
      </c>
      <c r="I2480" s="720">
        <v>0.60763888888888895</v>
      </c>
      <c r="J2480" s="743" t="s">
        <v>1798</v>
      </c>
      <c r="K2480" s="725">
        <v>32560</v>
      </c>
      <c r="L2480" s="929">
        <v>6885263</v>
      </c>
      <c r="M2480" s="725">
        <v>38397</v>
      </c>
      <c r="N2480" s="929" t="s">
        <v>2155</v>
      </c>
      <c r="O2480" s="932">
        <v>44524</v>
      </c>
      <c r="P2480" s="892">
        <v>140</v>
      </c>
      <c r="Q2480" s="908"/>
      <c r="R2480" s="1695"/>
      <c r="S2480" s="1695"/>
      <c r="T2480" s="1787">
        <v>64409</v>
      </c>
      <c r="U2480" s="545"/>
      <c r="V2480" s="550"/>
      <c r="W2480" s="156"/>
    </row>
    <row r="2481" spans="1:23" s="546" customFormat="1" ht="18.75" customHeight="1" x14ac:dyDescent="0.25">
      <c r="A2481" s="1266">
        <v>6313</v>
      </c>
      <c r="B2481" s="735"/>
      <c r="C2481" s="735" t="s">
        <v>1259</v>
      </c>
      <c r="D2481" s="735" t="s">
        <v>35</v>
      </c>
      <c r="E2481" s="1156" t="s">
        <v>119</v>
      </c>
      <c r="F2481" s="708">
        <v>45477</v>
      </c>
      <c r="G2481" s="740">
        <v>0.91666666666666663</v>
      </c>
      <c r="H2481" s="741">
        <v>45478</v>
      </c>
      <c r="I2481" s="740">
        <v>0.91666666666666663</v>
      </c>
      <c r="J2481" s="732" t="s">
        <v>797</v>
      </c>
      <c r="K2481" s="741">
        <v>26259</v>
      </c>
      <c r="L2481" s="929" t="s">
        <v>1260</v>
      </c>
      <c r="M2481" s="741">
        <v>43874</v>
      </c>
      <c r="N2481" s="933" t="s">
        <v>1261</v>
      </c>
      <c r="O2481" s="930">
        <v>33950</v>
      </c>
      <c r="P2481" s="902" t="s">
        <v>4861</v>
      </c>
      <c r="Q2481" s="196"/>
      <c r="R2481" s="1037"/>
      <c r="S2481" s="881"/>
      <c r="T2481" s="541"/>
      <c r="U2481" s="593"/>
      <c r="V2481" s="592"/>
      <c r="W2481" s="594"/>
    </row>
    <row r="2482" spans="1:23" s="546" customFormat="1" ht="18.75" customHeight="1" x14ac:dyDescent="0.25">
      <c r="A2482" s="1266">
        <v>4858</v>
      </c>
      <c r="B2482" s="735"/>
      <c r="C2482" s="735" t="s">
        <v>1259</v>
      </c>
      <c r="D2482" s="735" t="s">
        <v>412</v>
      </c>
      <c r="E2482" s="1156" t="s">
        <v>184</v>
      </c>
      <c r="F2482" s="708">
        <v>45468</v>
      </c>
      <c r="G2482" s="740">
        <v>0.89583333333333337</v>
      </c>
      <c r="H2482" s="741">
        <v>45471</v>
      </c>
      <c r="I2482" s="740">
        <v>0.35416666666666669</v>
      </c>
      <c r="J2482" s="732" t="s">
        <v>330</v>
      </c>
      <c r="K2482" s="741">
        <v>26259</v>
      </c>
      <c r="L2482" s="929" t="s">
        <v>1260</v>
      </c>
      <c r="M2482" s="741">
        <v>43874</v>
      </c>
      <c r="N2482" s="933" t="s">
        <v>1261</v>
      </c>
      <c r="O2482" s="930">
        <v>33950</v>
      </c>
      <c r="P2482" s="902" t="s">
        <v>6861</v>
      </c>
      <c r="Q2482" s="196"/>
      <c r="R2482" s="1037"/>
      <c r="S2482" s="1040" t="s">
        <v>73</v>
      </c>
      <c r="T2482" s="541"/>
      <c r="U2482" s="545" t="s">
        <v>1133</v>
      </c>
      <c r="V2482" s="544"/>
      <c r="W2482" s="156"/>
    </row>
    <row r="2483" spans="1:23" s="546" customFormat="1" ht="30" customHeight="1" x14ac:dyDescent="0.25">
      <c r="A2483" s="735">
        <v>4033</v>
      </c>
      <c r="B2483" s="735"/>
      <c r="C2483" s="735" t="s">
        <v>1259</v>
      </c>
      <c r="D2483" s="735" t="s">
        <v>412</v>
      </c>
      <c r="E2483" s="1156" t="s">
        <v>184</v>
      </c>
      <c r="F2483" s="708">
        <v>45468</v>
      </c>
      <c r="G2483" s="740">
        <v>0.89583333333333337</v>
      </c>
      <c r="H2483" s="741">
        <v>45471</v>
      </c>
      <c r="I2483" s="740">
        <v>0.35416666666666669</v>
      </c>
      <c r="J2483" s="732" t="s">
        <v>330</v>
      </c>
      <c r="K2483" s="741">
        <v>26259</v>
      </c>
      <c r="L2483" s="929" t="s">
        <v>1260</v>
      </c>
      <c r="M2483" s="741">
        <v>43874</v>
      </c>
      <c r="N2483" s="933" t="s">
        <v>1261</v>
      </c>
      <c r="O2483" s="930">
        <v>33950</v>
      </c>
      <c r="P2483" s="902" t="s">
        <v>6861</v>
      </c>
      <c r="Q2483" s="196"/>
      <c r="R2483" s="1037"/>
      <c r="S2483" s="1040" t="s">
        <v>73</v>
      </c>
      <c r="T2483" s="541"/>
      <c r="U2483" s="593"/>
      <c r="V2483" s="592" t="s">
        <v>6832</v>
      </c>
      <c r="W2483" s="594"/>
    </row>
    <row r="2484" spans="1:23" s="546" customFormat="1" ht="18.75" customHeight="1" x14ac:dyDescent="0.25">
      <c r="A2484" s="735">
        <v>4662</v>
      </c>
      <c r="B2484" s="735"/>
      <c r="C2484" s="735" t="s">
        <v>1259</v>
      </c>
      <c r="D2484" s="735" t="s">
        <v>35</v>
      </c>
      <c r="E2484" s="1156" t="s">
        <v>48</v>
      </c>
      <c r="F2484" s="708">
        <v>45434</v>
      </c>
      <c r="G2484" s="740">
        <v>0.8125</v>
      </c>
      <c r="H2484" s="741">
        <v>45437</v>
      </c>
      <c r="I2484" s="740">
        <v>0.8125</v>
      </c>
      <c r="J2484" s="732" t="s">
        <v>449</v>
      </c>
      <c r="K2484" s="741">
        <v>26259</v>
      </c>
      <c r="L2484" s="929" t="s">
        <v>1260</v>
      </c>
      <c r="M2484" s="741">
        <v>43874</v>
      </c>
      <c r="N2484" s="933" t="s">
        <v>1261</v>
      </c>
      <c r="O2484" s="930">
        <v>33950</v>
      </c>
      <c r="P2484" s="902" t="s">
        <v>6505</v>
      </c>
      <c r="Q2484" s="194"/>
      <c r="R2484" s="1006"/>
      <c r="S2484" s="890">
        <v>126381</v>
      </c>
      <c r="T2484" s="600" t="s">
        <v>5495</v>
      </c>
      <c r="U2484" s="593"/>
      <c r="V2484" s="592" t="s">
        <v>6468</v>
      </c>
      <c r="W2484" s="594"/>
    </row>
    <row r="2485" spans="1:23" s="546" customFormat="1" ht="18.75" customHeight="1" x14ac:dyDescent="0.25">
      <c r="A2485" s="707">
        <v>4761</v>
      </c>
      <c r="B2485" s="735"/>
      <c r="C2485" s="735" t="s">
        <v>1259</v>
      </c>
      <c r="D2485" s="735" t="s">
        <v>35</v>
      </c>
      <c r="E2485" s="1156" t="s">
        <v>105</v>
      </c>
      <c r="F2485" s="741">
        <v>45412</v>
      </c>
      <c r="G2485" s="740">
        <v>0.85416666666666663</v>
      </c>
      <c r="H2485" s="741">
        <v>45415</v>
      </c>
      <c r="I2485" s="740">
        <v>0.8125</v>
      </c>
      <c r="J2485" s="732" t="s">
        <v>709</v>
      </c>
      <c r="K2485" s="741">
        <v>26259</v>
      </c>
      <c r="L2485" s="929" t="s">
        <v>1260</v>
      </c>
      <c r="M2485" s="741">
        <v>43874</v>
      </c>
      <c r="N2485" s="933" t="s">
        <v>1261</v>
      </c>
      <c r="O2485" s="930">
        <v>33950</v>
      </c>
      <c r="P2485" s="902" t="s">
        <v>6275</v>
      </c>
      <c r="Q2485" s="194"/>
      <c r="R2485" s="1006"/>
      <c r="S2485" s="890"/>
      <c r="T2485" s="584"/>
      <c r="U2485" s="593"/>
      <c r="V2485" s="592" t="s">
        <v>6222</v>
      </c>
      <c r="W2485" s="594"/>
    </row>
    <row r="2486" spans="1:23" s="546" customFormat="1" ht="18.75" customHeight="1" x14ac:dyDescent="0.25">
      <c r="A2486" s="707">
        <v>4272</v>
      </c>
      <c r="B2486" s="707"/>
      <c r="C2486" s="735" t="s">
        <v>1259</v>
      </c>
      <c r="D2486" s="735" t="s">
        <v>29</v>
      </c>
      <c r="E2486" s="1156" t="s">
        <v>205</v>
      </c>
      <c r="F2486" s="741">
        <v>45385</v>
      </c>
      <c r="G2486" s="740">
        <v>0.875</v>
      </c>
      <c r="H2486" s="741">
        <v>45387</v>
      </c>
      <c r="I2486" s="740">
        <v>0.91666666666666663</v>
      </c>
      <c r="J2486" s="732" t="s">
        <v>330</v>
      </c>
      <c r="K2486" s="741">
        <v>26259</v>
      </c>
      <c r="L2486" s="775" t="s">
        <v>1260</v>
      </c>
      <c r="M2486" s="741">
        <v>43874</v>
      </c>
      <c r="N2486" s="933" t="s">
        <v>1261</v>
      </c>
      <c r="O2486" s="930">
        <v>33950</v>
      </c>
      <c r="P2486" s="902" t="s">
        <v>6037</v>
      </c>
      <c r="Q2486" s="1072" t="s">
        <v>1262</v>
      </c>
      <c r="R2486" s="1057"/>
      <c r="S2486" s="890"/>
      <c r="T2486" s="584"/>
      <c r="U2486" s="593" t="s">
        <v>1264</v>
      </c>
      <c r="V2486" s="592"/>
      <c r="W2486" s="594"/>
    </row>
    <row r="2487" spans="1:23" s="546" customFormat="1" ht="18.75" customHeight="1" x14ac:dyDescent="0.25">
      <c r="A2487" s="707">
        <v>4199</v>
      </c>
      <c r="B2487" s="735"/>
      <c r="C2487" s="735" t="s">
        <v>1259</v>
      </c>
      <c r="D2487" s="735" t="s">
        <v>94</v>
      </c>
      <c r="E2487" s="1156" t="s">
        <v>276</v>
      </c>
      <c r="F2487" s="741">
        <v>45342</v>
      </c>
      <c r="G2487" s="740">
        <v>0.75</v>
      </c>
      <c r="H2487" s="741">
        <v>45344</v>
      </c>
      <c r="I2487" s="740">
        <v>0.83333333333333337</v>
      </c>
      <c r="J2487" s="732" t="s">
        <v>330</v>
      </c>
      <c r="K2487" s="741">
        <v>26259</v>
      </c>
      <c r="L2487" s="775" t="s">
        <v>1260</v>
      </c>
      <c r="M2487" s="741">
        <v>43874</v>
      </c>
      <c r="N2487" s="933" t="s">
        <v>1261</v>
      </c>
      <c r="O2487" s="930">
        <v>33950</v>
      </c>
      <c r="P2487" s="902" t="s">
        <v>4926</v>
      </c>
      <c r="Q2487" s="1072" t="s">
        <v>1262</v>
      </c>
      <c r="R2487" s="1057"/>
      <c r="S2487" s="890"/>
      <c r="T2487" s="584"/>
      <c r="U2487" s="593" t="s">
        <v>1264</v>
      </c>
      <c r="V2487" s="592" t="s">
        <v>5496</v>
      </c>
      <c r="W2487" s="594"/>
    </row>
    <row r="2488" spans="1:23" s="546" customFormat="1" ht="18.75" customHeight="1" x14ac:dyDescent="0.25">
      <c r="A2488" s="707">
        <v>4079</v>
      </c>
      <c r="B2488" s="735"/>
      <c r="C2488" s="735" t="s">
        <v>1259</v>
      </c>
      <c r="D2488" s="735" t="s">
        <v>35</v>
      </c>
      <c r="E2488" s="1156" t="s">
        <v>36</v>
      </c>
      <c r="F2488" s="741">
        <v>45259</v>
      </c>
      <c r="G2488" s="740">
        <v>0.8125</v>
      </c>
      <c r="H2488" s="741">
        <v>45263</v>
      </c>
      <c r="I2488" s="740">
        <v>0.70833333333333337</v>
      </c>
      <c r="J2488" s="732" t="s">
        <v>642</v>
      </c>
      <c r="K2488" s="741">
        <v>26259</v>
      </c>
      <c r="L2488" s="775" t="s">
        <v>1260</v>
      </c>
      <c r="M2488" s="741">
        <v>43874</v>
      </c>
      <c r="N2488" s="933" t="s">
        <v>1261</v>
      </c>
      <c r="O2488" s="930">
        <v>33950</v>
      </c>
      <c r="P2488" s="902">
        <v>210</v>
      </c>
      <c r="Q2488" s="1072" t="s">
        <v>1262</v>
      </c>
      <c r="R2488" s="1057"/>
      <c r="S2488" s="890"/>
      <c r="T2488" s="584"/>
      <c r="U2488" s="593" t="s">
        <v>1264</v>
      </c>
      <c r="V2488" s="592" t="s">
        <v>4784</v>
      </c>
      <c r="W2488" s="594"/>
    </row>
    <row r="2489" spans="1:23" s="546" customFormat="1" ht="18.75" customHeight="1" x14ac:dyDescent="0.25">
      <c r="A2489" s="735">
        <v>3752</v>
      </c>
      <c r="B2489" s="735"/>
      <c r="C2489" s="735" t="s">
        <v>1259</v>
      </c>
      <c r="D2489" s="735" t="s">
        <v>35</v>
      </c>
      <c r="E2489" s="1156" t="s">
        <v>36</v>
      </c>
      <c r="F2489" s="741">
        <v>45245</v>
      </c>
      <c r="G2489" s="740">
        <v>0.79166666666666663</v>
      </c>
      <c r="H2489" s="741">
        <v>45248</v>
      </c>
      <c r="I2489" s="740">
        <v>0.45833333333333331</v>
      </c>
      <c r="J2489" s="732" t="s">
        <v>330</v>
      </c>
      <c r="K2489" s="741">
        <v>26259</v>
      </c>
      <c r="L2489" s="775" t="s">
        <v>1260</v>
      </c>
      <c r="M2489" s="741">
        <v>43874</v>
      </c>
      <c r="N2489" s="933" t="s">
        <v>1261</v>
      </c>
      <c r="O2489" s="930">
        <v>33950</v>
      </c>
      <c r="P2489" s="902">
        <v>140</v>
      </c>
      <c r="Q2489" s="1072" t="s">
        <v>1262</v>
      </c>
      <c r="R2489" s="1057"/>
      <c r="S2489" s="890"/>
      <c r="T2489" s="584"/>
      <c r="U2489" s="593" t="s">
        <v>1264</v>
      </c>
      <c r="V2489" s="592"/>
      <c r="W2489" s="594"/>
    </row>
    <row r="2490" spans="1:23" s="546" customFormat="1" ht="18.75" customHeight="1" x14ac:dyDescent="0.25">
      <c r="A2490" s="735">
        <v>3390</v>
      </c>
      <c r="B2490" s="735"/>
      <c r="C2490" s="735" t="s">
        <v>1259</v>
      </c>
      <c r="D2490" s="735" t="s">
        <v>35</v>
      </c>
      <c r="E2490" s="1156" t="s">
        <v>570</v>
      </c>
      <c r="F2490" s="741">
        <v>45202</v>
      </c>
      <c r="G2490" s="740">
        <v>0.41666666666666669</v>
      </c>
      <c r="H2490" s="741">
        <v>45206</v>
      </c>
      <c r="I2490" s="740">
        <v>0.5</v>
      </c>
      <c r="J2490" s="732" t="s">
        <v>642</v>
      </c>
      <c r="K2490" s="741">
        <v>26259</v>
      </c>
      <c r="L2490" s="775" t="s">
        <v>1260</v>
      </c>
      <c r="M2490" s="741">
        <v>43874</v>
      </c>
      <c r="N2490" s="933" t="s">
        <v>1261</v>
      </c>
      <c r="O2490" s="930">
        <v>33950</v>
      </c>
      <c r="P2490" s="902">
        <v>280</v>
      </c>
      <c r="Q2490" s="1072" t="s">
        <v>1262</v>
      </c>
      <c r="R2490" s="1057"/>
      <c r="S2490" s="890"/>
      <c r="T2490" s="584"/>
      <c r="U2490" s="593" t="s">
        <v>1264</v>
      </c>
      <c r="V2490" s="592" t="s">
        <v>4235</v>
      </c>
      <c r="W2490" s="594"/>
    </row>
    <row r="2491" spans="1:23" s="546" customFormat="1" ht="30" customHeight="1" x14ac:dyDescent="0.25">
      <c r="A2491" s="735">
        <v>2453</v>
      </c>
      <c r="B2491" s="735"/>
      <c r="C2491" s="735" t="s">
        <v>1259</v>
      </c>
      <c r="D2491" s="735" t="s">
        <v>22</v>
      </c>
      <c r="E2491" s="1156" t="s">
        <v>161</v>
      </c>
      <c r="F2491" s="741">
        <v>45061</v>
      </c>
      <c r="G2491" s="740">
        <v>0.875</v>
      </c>
      <c r="H2491" s="741">
        <v>45065</v>
      </c>
      <c r="I2491" s="740">
        <v>0.39027777777777778</v>
      </c>
      <c r="J2491" s="732" t="s">
        <v>162</v>
      </c>
      <c r="K2491" s="741">
        <v>26259</v>
      </c>
      <c r="L2491" s="929" t="s">
        <v>1260</v>
      </c>
      <c r="M2491" s="741">
        <v>43874</v>
      </c>
      <c r="N2491" s="933" t="s">
        <v>1261</v>
      </c>
      <c r="O2491" s="930">
        <v>33950</v>
      </c>
      <c r="P2491" s="902" t="s">
        <v>1263</v>
      </c>
      <c r="Q2491" s="1072" t="s">
        <v>1262</v>
      </c>
      <c r="R2491" s="1057"/>
      <c r="S2491" s="890"/>
      <c r="T2491" s="584"/>
      <c r="U2491" s="593" t="s">
        <v>1264</v>
      </c>
      <c r="V2491" s="592"/>
      <c r="W2491" s="594"/>
    </row>
    <row r="2492" spans="1:23" s="546" customFormat="1" ht="18.75" customHeight="1" x14ac:dyDescent="0.25">
      <c r="A2492" s="735">
        <v>2275</v>
      </c>
      <c r="B2492" s="735"/>
      <c r="C2492" s="735" t="s">
        <v>1259</v>
      </c>
      <c r="D2492" s="735" t="s">
        <v>412</v>
      </c>
      <c r="E2492" s="1156" t="s">
        <v>342</v>
      </c>
      <c r="F2492" s="741">
        <v>45028</v>
      </c>
      <c r="G2492" s="740">
        <v>0.72916666666666663</v>
      </c>
      <c r="H2492" s="741">
        <v>45030</v>
      </c>
      <c r="I2492" s="740">
        <v>0.91666666666666663</v>
      </c>
      <c r="J2492" s="732" t="s">
        <v>330</v>
      </c>
      <c r="K2492" s="741">
        <v>26259</v>
      </c>
      <c r="L2492" s="929" t="s">
        <v>1260</v>
      </c>
      <c r="M2492" s="741">
        <v>43874</v>
      </c>
      <c r="N2492" s="933" t="s">
        <v>1261</v>
      </c>
      <c r="O2492" s="930">
        <v>33950</v>
      </c>
      <c r="P2492" s="902">
        <v>140</v>
      </c>
      <c r="Q2492" s="194"/>
      <c r="R2492" s="1057"/>
      <c r="S2492" s="890"/>
      <c r="T2492" s="584"/>
      <c r="U2492" s="593"/>
      <c r="V2492" s="592"/>
      <c r="W2492" s="594"/>
    </row>
    <row r="2493" spans="1:23" s="546" customFormat="1" ht="31.5" customHeight="1" x14ac:dyDescent="0.25">
      <c r="A2493" s="4">
        <v>2186</v>
      </c>
      <c r="B2493" s="4"/>
      <c r="C2493" s="4" t="s">
        <v>1259</v>
      </c>
      <c r="D2493" s="4" t="s">
        <v>35</v>
      </c>
      <c r="E2493" s="1156" t="s">
        <v>261</v>
      </c>
      <c r="F2493" s="725">
        <v>45005</v>
      </c>
      <c r="G2493" s="720">
        <v>0.66666666666666663</v>
      </c>
      <c r="H2493" s="725">
        <v>45017</v>
      </c>
      <c r="I2493" s="720">
        <v>0.66666666666666663</v>
      </c>
      <c r="J2493" s="728" t="s">
        <v>1664</v>
      </c>
      <c r="K2493" s="710">
        <v>26259</v>
      </c>
      <c r="L2493" s="929" t="s">
        <v>1260</v>
      </c>
      <c r="M2493" s="21">
        <v>43874</v>
      </c>
      <c r="N2493" s="928" t="s">
        <v>1261</v>
      </c>
      <c r="O2493" s="927">
        <v>33950</v>
      </c>
      <c r="P2493" s="892" t="s">
        <v>1666</v>
      </c>
      <c r="Q2493" s="1072">
        <v>200</v>
      </c>
      <c r="R2493" s="1008"/>
      <c r="S2493" s="884"/>
      <c r="T2493" s="527"/>
      <c r="U2493" s="545"/>
      <c r="V2493" s="527" t="s">
        <v>1665</v>
      </c>
      <c r="W2493" s="128"/>
    </row>
    <row r="2494" spans="1:23" s="546" customFormat="1" ht="104.25" customHeight="1" x14ac:dyDescent="0.25">
      <c r="A2494" s="186">
        <v>2106</v>
      </c>
      <c r="B2494" s="186"/>
      <c r="C2494" s="186" t="s">
        <v>1259</v>
      </c>
      <c r="D2494" s="4" t="s">
        <v>35</v>
      </c>
      <c r="E2494" s="1156" t="s">
        <v>261</v>
      </c>
      <c r="F2494" s="710">
        <v>44987</v>
      </c>
      <c r="G2494" s="711">
        <v>0.66666666666666663</v>
      </c>
      <c r="H2494" s="710">
        <v>45005</v>
      </c>
      <c r="I2494" s="711">
        <v>0.66666666666666663</v>
      </c>
      <c r="J2494" s="728" t="s">
        <v>1751</v>
      </c>
      <c r="K2494" s="710">
        <v>26259</v>
      </c>
      <c r="L2494" s="929" t="s">
        <v>1260</v>
      </c>
      <c r="M2494" s="21">
        <v>43874</v>
      </c>
      <c r="N2494" s="928" t="s">
        <v>1261</v>
      </c>
      <c r="O2494" s="927">
        <v>33950</v>
      </c>
      <c r="P2494" s="892" t="s">
        <v>1752</v>
      </c>
      <c r="Q2494" s="908"/>
      <c r="R2494" s="1008"/>
      <c r="S2494" s="884"/>
      <c r="T2494" s="527"/>
      <c r="U2494" s="545"/>
      <c r="V2494" s="527" t="s">
        <v>666</v>
      </c>
      <c r="W2494" s="156"/>
    </row>
    <row r="2495" spans="1:23" s="546" customFormat="1" ht="18.75" customHeight="1" x14ac:dyDescent="0.25">
      <c r="A2495" s="186">
        <v>1891</v>
      </c>
      <c r="B2495" s="186"/>
      <c r="C2495" s="186" t="s">
        <v>1259</v>
      </c>
      <c r="D2495" s="186" t="s">
        <v>35</v>
      </c>
      <c r="E2495" s="1156" t="s">
        <v>261</v>
      </c>
      <c r="F2495" s="725">
        <v>44974</v>
      </c>
      <c r="G2495" s="720">
        <v>0.375</v>
      </c>
      <c r="H2495" s="725">
        <v>44987</v>
      </c>
      <c r="I2495" s="720">
        <v>0.66666666666666663</v>
      </c>
      <c r="J2495" s="728" t="s">
        <v>1945</v>
      </c>
      <c r="K2495" s="710">
        <v>26259</v>
      </c>
      <c r="L2495" s="929">
        <v>6271208</v>
      </c>
      <c r="M2495" s="21">
        <v>43874</v>
      </c>
      <c r="N2495" s="928" t="s">
        <v>1261</v>
      </c>
      <c r="O2495" s="927">
        <v>33950</v>
      </c>
      <c r="P2495" s="892" t="s">
        <v>1752</v>
      </c>
      <c r="Q2495" s="908"/>
      <c r="R2495" s="1008"/>
      <c r="S2495" s="884"/>
      <c r="T2495" s="527"/>
      <c r="U2495" s="545"/>
      <c r="V2495" s="527"/>
      <c r="W2495" s="599"/>
    </row>
    <row r="2496" spans="1:23" s="546" customFormat="1" ht="18.75" customHeight="1" x14ac:dyDescent="0.25">
      <c r="A2496" s="186">
        <v>1822</v>
      </c>
      <c r="B2496" s="186"/>
      <c r="C2496" s="186" t="s">
        <v>1259</v>
      </c>
      <c r="D2496" s="186" t="s">
        <v>35</v>
      </c>
      <c r="E2496" s="1156" t="s">
        <v>261</v>
      </c>
      <c r="F2496" s="725">
        <v>44967</v>
      </c>
      <c r="G2496" s="720">
        <v>0.375</v>
      </c>
      <c r="H2496" s="725">
        <v>44974</v>
      </c>
      <c r="I2496" s="720">
        <v>0.41666666666666669</v>
      </c>
      <c r="J2496" s="728" t="s">
        <v>2063</v>
      </c>
      <c r="K2496" s="710">
        <v>26259</v>
      </c>
      <c r="L2496" s="929">
        <v>6271208</v>
      </c>
      <c r="M2496" s="21">
        <v>43874</v>
      </c>
      <c r="N2496" s="928" t="s">
        <v>1261</v>
      </c>
      <c r="O2496" s="927">
        <v>33950</v>
      </c>
      <c r="P2496" s="892" t="s">
        <v>2070</v>
      </c>
      <c r="Q2496" s="908"/>
      <c r="R2496" s="1008"/>
      <c r="S2496" s="884"/>
      <c r="T2496" s="527"/>
      <c r="U2496" s="545"/>
      <c r="V2496" s="527" t="s">
        <v>666</v>
      </c>
      <c r="W2496" s="156"/>
    </row>
    <row r="2497" spans="1:23" s="546" customFormat="1" ht="31.5" customHeight="1" x14ac:dyDescent="0.25">
      <c r="A2497" s="186">
        <v>1789</v>
      </c>
      <c r="B2497" s="186"/>
      <c r="C2497" s="186" t="s">
        <v>1259</v>
      </c>
      <c r="D2497" s="186" t="s">
        <v>35</v>
      </c>
      <c r="E2497" s="1156" t="s">
        <v>261</v>
      </c>
      <c r="F2497" s="725">
        <v>44954</v>
      </c>
      <c r="G2497" s="720">
        <v>0.66388888888888886</v>
      </c>
      <c r="H2497" s="725">
        <v>44967</v>
      </c>
      <c r="I2497" s="720">
        <v>0.66666666666666663</v>
      </c>
      <c r="J2497" s="728" t="s">
        <v>2088</v>
      </c>
      <c r="K2497" s="710">
        <v>26259</v>
      </c>
      <c r="L2497" s="929">
        <v>6271208</v>
      </c>
      <c r="M2497" s="21">
        <v>43874</v>
      </c>
      <c r="N2497" s="928" t="s">
        <v>1261</v>
      </c>
      <c r="O2497" s="927">
        <v>33950</v>
      </c>
      <c r="P2497" s="892" t="s">
        <v>2070</v>
      </c>
      <c r="Q2497" s="908"/>
      <c r="R2497" s="1008"/>
      <c r="S2497" s="884"/>
      <c r="T2497" s="527"/>
      <c r="U2497" s="545"/>
      <c r="V2497" s="527" t="s">
        <v>666</v>
      </c>
      <c r="W2497" s="156"/>
    </row>
    <row r="2498" spans="1:23" s="546" customFormat="1" ht="18.75" customHeight="1" x14ac:dyDescent="0.25">
      <c r="A2498" s="186">
        <v>1422</v>
      </c>
      <c r="B2498" s="186"/>
      <c r="C2498" s="186" t="s">
        <v>1259</v>
      </c>
      <c r="D2498" s="186" t="s">
        <v>35</v>
      </c>
      <c r="E2498" s="1156" t="s">
        <v>313</v>
      </c>
      <c r="F2498" s="718">
        <v>44860</v>
      </c>
      <c r="G2498" s="719">
        <v>0.8125</v>
      </c>
      <c r="H2498" s="710">
        <v>44865</v>
      </c>
      <c r="I2498" s="711">
        <v>0.5</v>
      </c>
      <c r="J2498" s="728" t="s">
        <v>2186</v>
      </c>
      <c r="K2498" s="710">
        <v>26259</v>
      </c>
      <c r="L2498" s="936">
        <v>6271208</v>
      </c>
      <c r="M2498" s="21">
        <v>43874</v>
      </c>
      <c r="N2498" s="928" t="s">
        <v>1261</v>
      </c>
      <c r="O2498" s="927">
        <v>33950</v>
      </c>
      <c r="P2498" s="1114">
        <v>270</v>
      </c>
      <c r="Q2498" s="884"/>
      <c r="R2498" s="1008"/>
      <c r="S2498" s="884"/>
      <c r="T2498" s="527"/>
      <c r="U2498" s="564"/>
      <c r="V2498" s="527"/>
      <c r="W2498" s="599"/>
    </row>
    <row r="2499" spans="1:23" s="546" customFormat="1" ht="18.75" customHeight="1" x14ac:dyDescent="0.25">
      <c r="A2499" s="707">
        <v>5531</v>
      </c>
      <c r="B2499" s="707"/>
      <c r="C2499" s="781" t="s">
        <v>7454</v>
      </c>
      <c r="D2499" s="707" t="s">
        <v>35</v>
      </c>
      <c r="E2499" s="1156" t="s">
        <v>313</v>
      </c>
      <c r="F2499" s="747">
        <v>45580</v>
      </c>
      <c r="G2499" s="748">
        <v>0.70833333333333337</v>
      </c>
      <c r="H2499" s="747">
        <v>45582</v>
      </c>
      <c r="I2499" s="748">
        <v>0.75</v>
      </c>
      <c r="J2499" s="751" t="s">
        <v>401</v>
      </c>
      <c r="K2499" s="21">
        <v>20746</v>
      </c>
      <c r="L2499" s="721" t="s">
        <v>7455</v>
      </c>
      <c r="M2499" s="21">
        <v>43230</v>
      </c>
      <c r="N2499" s="721" t="s">
        <v>2755</v>
      </c>
      <c r="O2499" s="208">
        <v>29311</v>
      </c>
      <c r="P2499" s="1015"/>
      <c r="Q2499" s="196"/>
      <c r="R2499" s="1006"/>
      <c r="S2499" s="905"/>
      <c r="T2499" s="575"/>
      <c r="U2499" s="551"/>
      <c r="V2499" s="575"/>
      <c r="W2499" s="594"/>
    </row>
    <row r="2500" spans="1:23" s="546" customFormat="1" ht="18.75" customHeight="1" x14ac:dyDescent="0.25">
      <c r="A2500" s="707">
        <v>5530</v>
      </c>
      <c r="B2500" s="707"/>
      <c r="C2500" s="781" t="s">
        <v>7454</v>
      </c>
      <c r="D2500" s="707" t="s">
        <v>29</v>
      </c>
      <c r="E2500" s="1156" t="s">
        <v>205</v>
      </c>
      <c r="F2500" s="747">
        <v>45580</v>
      </c>
      <c r="G2500" s="748">
        <v>0.4</v>
      </c>
      <c r="H2500" s="747">
        <v>45580</v>
      </c>
      <c r="I2500" s="748">
        <v>0.70833333333333337</v>
      </c>
      <c r="J2500" s="751" t="s">
        <v>7470</v>
      </c>
      <c r="K2500" s="21">
        <v>20746</v>
      </c>
      <c r="L2500" s="721" t="s">
        <v>7455</v>
      </c>
      <c r="M2500" s="21">
        <v>43230</v>
      </c>
      <c r="N2500" s="721" t="s">
        <v>2755</v>
      </c>
      <c r="O2500" s="208">
        <v>29311</v>
      </c>
      <c r="P2500" s="1015" t="s">
        <v>6036</v>
      </c>
      <c r="Q2500" s="196"/>
      <c r="R2500" s="1057"/>
      <c r="S2500" s="905"/>
      <c r="T2500" s="575"/>
      <c r="U2500" s="551"/>
      <c r="V2500" s="575"/>
      <c r="W2500" s="594"/>
    </row>
    <row r="2501" spans="1:23" s="546" customFormat="1" ht="18.75" customHeight="1" x14ac:dyDescent="0.25">
      <c r="A2501" s="4">
        <v>6550</v>
      </c>
      <c r="B2501" s="4"/>
      <c r="C2501" s="540" t="s">
        <v>8469</v>
      </c>
      <c r="D2501" s="4" t="s">
        <v>292</v>
      </c>
      <c r="E2501" s="1156" t="s">
        <v>5458</v>
      </c>
      <c r="F2501" s="725">
        <v>45673</v>
      </c>
      <c r="G2501" s="720">
        <v>0.60138888888888886</v>
      </c>
      <c r="H2501" s="725">
        <v>45314</v>
      </c>
      <c r="I2501" s="720">
        <v>0.58124999999999993</v>
      </c>
      <c r="J2501" s="728" t="s">
        <v>85</v>
      </c>
      <c r="K2501" s="725">
        <v>30982</v>
      </c>
      <c r="L2501" s="929" t="s">
        <v>8470</v>
      </c>
      <c r="M2501" s="19">
        <v>44971</v>
      </c>
      <c r="N2501" s="931" t="s">
        <v>8471</v>
      </c>
      <c r="O2501" s="932">
        <v>38300</v>
      </c>
      <c r="P2501" s="892" t="s">
        <v>8472</v>
      </c>
      <c r="Q2501" s="194"/>
      <c r="R2501" s="1424"/>
      <c r="S2501" s="1425"/>
      <c r="T2501" s="1426"/>
      <c r="U2501" s="551" t="s">
        <v>8310</v>
      </c>
      <c r="V2501" s="555"/>
      <c r="W2501" s="599"/>
    </row>
    <row r="2502" spans="1:23" s="546" customFormat="1" ht="18.75" customHeight="1" x14ac:dyDescent="0.25">
      <c r="A2502" s="186">
        <v>3939</v>
      </c>
      <c r="B2502" s="186"/>
      <c r="C2502" s="186" t="s">
        <v>5011</v>
      </c>
      <c r="D2502" s="186" t="s">
        <v>29</v>
      </c>
      <c r="E2502" s="1156" t="s">
        <v>2624</v>
      </c>
      <c r="F2502" s="710">
        <v>45289</v>
      </c>
      <c r="G2502" s="711">
        <v>0.53125</v>
      </c>
      <c r="H2502" s="710">
        <v>45296</v>
      </c>
      <c r="I2502" s="711">
        <v>0.58333333333333337</v>
      </c>
      <c r="J2502" s="728" t="s">
        <v>4597</v>
      </c>
      <c r="K2502" s="710">
        <v>34468</v>
      </c>
      <c r="L2502" s="929" t="s">
        <v>5012</v>
      </c>
      <c r="M2502" s="21">
        <v>44442</v>
      </c>
      <c r="N2502" s="926" t="s">
        <v>5013</v>
      </c>
      <c r="O2502" s="927">
        <v>43556</v>
      </c>
      <c r="P2502" s="892" t="s">
        <v>4913</v>
      </c>
      <c r="Q2502" s="884"/>
      <c r="R2502" s="1008"/>
      <c r="S2502" s="908"/>
      <c r="T2502" s="550"/>
      <c r="U2502" s="545" t="s">
        <v>5014</v>
      </c>
      <c r="V2502" s="550"/>
      <c r="W2502" s="156"/>
    </row>
    <row r="2503" spans="1:23" s="546" customFormat="1" ht="45" customHeight="1" x14ac:dyDescent="0.25">
      <c r="A2503" s="4">
        <v>1699</v>
      </c>
      <c r="B2503" s="4"/>
      <c r="C2503" s="4" t="s">
        <v>2374</v>
      </c>
      <c r="D2503" s="4" t="s">
        <v>152</v>
      </c>
      <c r="E2503" s="1156" t="s">
        <v>358</v>
      </c>
      <c r="F2503" s="725">
        <v>44922</v>
      </c>
      <c r="G2503" s="720">
        <v>0.625</v>
      </c>
      <c r="H2503" s="725">
        <v>44923</v>
      </c>
      <c r="I2503" s="720">
        <v>0.625</v>
      </c>
      <c r="J2503" s="728" t="s">
        <v>1899</v>
      </c>
      <c r="K2503" s="725">
        <v>26982</v>
      </c>
      <c r="L2503" s="929">
        <v>4182405</v>
      </c>
      <c r="M2503" s="19">
        <v>43997</v>
      </c>
      <c r="N2503" s="931" t="s">
        <v>2375</v>
      </c>
      <c r="O2503" s="932">
        <v>36379</v>
      </c>
      <c r="P2503" s="898"/>
      <c r="Q2503" s="1022"/>
      <c r="R2503" s="1023"/>
      <c r="S2503" s="1022"/>
      <c r="T2503" s="568"/>
      <c r="U2503" s="545"/>
      <c r="V2503" s="555"/>
      <c r="W2503" s="156"/>
    </row>
    <row r="2504" spans="1:23" s="546" customFormat="1" ht="18.75" customHeight="1" x14ac:dyDescent="0.25">
      <c r="A2504" s="186">
        <v>3540</v>
      </c>
      <c r="B2504" s="186"/>
      <c r="C2504" s="186" t="s">
        <v>4523</v>
      </c>
      <c r="D2504" s="186" t="s">
        <v>35</v>
      </c>
      <c r="E2504" s="1156" t="s">
        <v>69</v>
      </c>
      <c r="F2504" s="710">
        <v>45223</v>
      </c>
      <c r="G2504" s="711">
        <v>0.58333333333333337</v>
      </c>
      <c r="H2504" s="710">
        <v>45227</v>
      </c>
      <c r="I2504" s="711">
        <v>0.5</v>
      </c>
      <c r="J2504" s="713" t="s">
        <v>1413</v>
      </c>
      <c r="K2504" s="710">
        <v>33962</v>
      </c>
      <c r="L2504" s="734" t="s">
        <v>4524</v>
      </c>
      <c r="M2504" s="21">
        <v>40402</v>
      </c>
      <c r="N2504" s="734" t="s">
        <v>4525</v>
      </c>
      <c r="O2504" s="920">
        <v>41958</v>
      </c>
      <c r="P2504" s="898"/>
      <c r="Q2504" s="1022"/>
      <c r="R2504" s="1023"/>
      <c r="S2504" s="1022"/>
      <c r="T2504" s="624"/>
      <c r="U2504" s="545" t="s">
        <v>4526</v>
      </c>
      <c r="V2504" s="544"/>
      <c r="W2504" s="156"/>
    </row>
    <row r="2505" spans="1:23" s="546" customFormat="1" ht="18.75" customHeight="1" x14ac:dyDescent="0.25">
      <c r="A2505" s="707">
        <v>4333</v>
      </c>
      <c r="B2505" s="707"/>
      <c r="C2505" s="707" t="s">
        <v>5695</v>
      </c>
      <c r="D2505" s="707" t="s">
        <v>137</v>
      </c>
      <c r="E2505" s="1156" t="s">
        <v>138</v>
      </c>
      <c r="F2505" s="747">
        <v>45363</v>
      </c>
      <c r="G2505" s="748">
        <v>0.44791666666666669</v>
      </c>
      <c r="H2505" s="747">
        <v>45370</v>
      </c>
      <c r="I2505" s="748">
        <v>0.44791666666666669</v>
      </c>
      <c r="J2505" s="751" t="s">
        <v>4078</v>
      </c>
      <c r="K2505" s="710">
        <v>37218</v>
      </c>
      <c r="L2505" s="734" t="s">
        <v>5697</v>
      </c>
      <c r="M2505" s="21">
        <v>44347</v>
      </c>
      <c r="N2505" s="734" t="s">
        <v>5698</v>
      </c>
      <c r="O2505" s="920">
        <v>44069</v>
      </c>
      <c r="P2505" s="892" t="s">
        <v>5744</v>
      </c>
      <c r="Q2505" s="196"/>
      <c r="R2505" s="1017"/>
      <c r="S2505" s="905"/>
      <c r="T2505" s="575"/>
      <c r="U2505" s="593"/>
      <c r="V2505" s="575" t="s">
        <v>5739</v>
      </c>
      <c r="W2505" s="594"/>
    </row>
    <row r="2506" spans="1:23" s="546" customFormat="1" ht="18.75" customHeight="1" x14ac:dyDescent="0.25">
      <c r="A2506" s="186" t="s">
        <v>5694</v>
      </c>
      <c r="B2506" s="186">
        <v>1450</v>
      </c>
      <c r="C2506" s="186" t="s">
        <v>5695</v>
      </c>
      <c r="D2506" s="186" t="s">
        <v>2977</v>
      </c>
      <c r="E2506" s="1156" t="s">
        <v>5696</v>
      </c>
      <c r="F2506" s="710">
        <v>45360</v>
      </c>
      <c r="G2506" s="711">
        <v>0.44791666666666669</v>
      </c>
      <c r="H2506" s="710">
        <v>45363</v>
      </c>
      <c r="I2506" s="711">
        <v>0.44791666666666669</v>
      </c>
      <c r="J2506" s="728" t="s">
        <v>1017</v>
      </c>
      <c r="K2506" s="710">
        <v>37218</v>
      </c>
      <c r="L2506" s="734" t="s">
        <v>5697</v>
      </c>
      <c r="M2506" s="21">
        <v>44347</v>
      </c>
      <c r="N2506" s="734" t="s">
        <v>5698</v>
      </c>
      <c r="O2506" s="920">
        <v>44069</v>
      </c>
      <c r="P2506" s="892" t="s">
        <v>4982</v>
      </c>
      <c r="Q2506" s="196">
        <v>-210</v>
      </c>
      <c r="R2506" s="1017"/>
      <c r="S2506" s="196"/>
      <c r="T2506" s="580"/>
      <c r="U2506" s="545" t="s">
        <v>5699</v>
      </c>
      <c r="V2506" s="544" t="s">
        <v>5738</v>
      </c>
      <c r="W2506" s="156"/>
    </row>
    <row r="2507" spans="1:23" s="546" customFormat="1" ht="45" customHeight="1" x14ac:dyDescent="0.25">
      <c r="A2507" s="186">
        <v>5171</v>
      </c>
      <c r="B2507" s="270">
        <v>28061916</v>
      </c>
      <c r="C2507" s="724" t="s">
        <v>7985</v>
      </c>
      <c r="D2507" s="186" t="s">
        <v>137</v>
      </c>
      <c r="E2507" s="1156" t="s">
        <v>6592</v>
      </c>
      <c r="F2507" s="718">
        <v>45544</v>
      </c>
      <c r="G2507" s="719">
        <v>0.83333333333333337</v>
      </c>
      <c r="H2507" s="718">
        <v>45563</v>
      </c>
      <c r="I2507" s="719">
        <v>0.625</v>
      </c>
      <c r="J2507" s="1356" t="s">
        <v>8136</v>
      </c>
      <c r="K2507" s="710">
        <v>37224</v>
      </c>
      <c r="L2507" s="734" t="s">
        <v>5697</v>
      </c>
      <c r="M2507" s="710">
        <v>44347</v>
      </c>
      <c r="N2507" s="734" t="s">
        <v>5698</v>
      </c>
      <c r="O2507" s="920">
        <v>44069</v>
      </c>
      <c r="P2507" s="1019" t="s">
        <v>7986</v>
      </c>
      <c r="Q2507" s="196" t="s">
        <v>1416</v>
      </c>
      <c r="R2507" s="1017"/>
      <c r="S2507" s="194"/>
      <c r="T2507" s="563"/>
      <c r="U2507" s="545" t="s">
        <v>7744</v>
      </c>
      <c r="V2507" s="527"/>
      <c r="W2507" s="156"/>
    </row>
    <row r="2508" spans="1:23" s="546" customFormat="1" ht="18.75" customHeight="1" x14ac:dyDescent="0.25">
      <c r="A2508" s="1267">
        <v>5188</v>
      </c>
      <c r="B2508" s="270">
        <v>28061916</v>
      </c>
      <c r="C2508" s="724" t="s">
        <v>7985</v>
      </c>
      <c r="D2508" s="186" t="s">
        <v>35</v>
      </c>
      <c r="E2508" s="1156" t="s">
        <v>178</v>
      </c>
      <c r="F2508" s="718">
        <v>45541</v>
      </c>
      <c r="G2508" s="719">
        <v>0.44791666666666669</v>
      </c>
      <c r="H2508" s="718">
        <v>45544</v>
      </c>
      <c r="I2508" s="711">
        <v>0.82777777777777783</v>
      </c>
      <c r="J2508" s="737" t="s">
        <v>1017</v>
      </c>
      <c r="K2508" s="710">
        <v>37224</v>
      </c>
      <c r="L2508" s="734" t="s">
        <v>5697</v>
      </c>
      <c r="M2508" s="710">
        <v>44347</v>
      </c>
      <c r="N2508" s="734" t="s">
        <v>5698</v>
      </c>
      <c r="O2508" s="920">
        <v>44069</v>
      </c>
      <c r="P2508" s="1019" t="s">
        <v>7986</v>
      </c>
      <c r="Q2508" s="907" t="s">
        <v>7987</v>
      </c>
      <c r="R2508" s="1017"/>
      <c r="S2508" s="194"/>
      <c r="T2508" s="563"/>
      <c r="U2508" s="545" t="s">
        <v>7744</v>
      </c>
      <c r="V2508" s="527"/>
      <c r="W2508" s="156"/>
    </row>
    <row r="2509" spans="1:23" s="546" customFormat="1" ht="18.75" customHeight="1" x14ac:dyDescent="0.25">
      <c r="A2509" s="186">
        <v>4263</v>
      </c>
      <c r="B2509" s="186"/>
      <c r="C2509" s="186" t="s">
        <v>5410</v>
      </c>
      <c r="D2509" s="186" t="s">
        <v>1212</v>
      </c>
      <c r="E2509" s="1156" t="s">
        <v>358</v>
      </c>
      <c r="F2509" s="710">
        <v>45383</v>
      </c>
      <c r="G2509" s="711">
        <v>0.59722222222222221</v>
      </c>
      <c r="H2509" s="710">
        <v>45390</v>
      </c>
      <c r="I2509" s="711">
        <v>0.75</v>
      </c>
      <c r="J2509" s="728" t="s">
        <v>85</v>
      </c>
      <c r="K2509" s="710">
        <v>25805</v>
      </c>
      <c r="L2509" s="929" t="s">
        <v>5411</v>
      </c>
      <c r="M2509" s="21">
        <v>43187</v>
      </c>
      <c r="N2509" s="926" t="s">
        <v>5412</v>
      </c>
      <c r="O2509" s="927">
        <v>45203</v>
      </c>
      <c r="P2509" s="902" t="s">
        <v>4854</v>
      </c>
      <c r="Q2509" s="884"/>
      <c r="R2509" s="1002"/>
      <c r="S2509" s="196"/>
      <c r="T2509" s="533"/>
      <c r="U2509" s="545" t="s">
        <v>5414</v>
      </c>
      <c r="V2509" s="544"/>
      <c r="W2509" s="128"/>
    </row>
    <row r="2510" spans="1:23" s="546" customFormat="1" ht="18.75" customHeight="1" x14ac:dyDescent="0.25">
      <c r="A2510" s="186">
        <v>4159</v>
      </c>
      <c r="B2510" s="186"/>
      <c r="C2510" s="186" t="s">
        <v>5410</v>
      </c>
      <c r="D2510" s="186" t="s">
        <v>412</v>
      </c>
      <c r="E2510" s="1156" t="s">
        <v>243</v>
      </c>
      <c r="F2510" s="725">
        <v>45332</v>
      </c>
      <c r="G2510" s="720">
        <v>0.45833333333333331</v>
      </c>
      <c r="H2510" s="725">
        <v>45335</v>
      </c>
      <c r="I2510" s="720">
        <v>0.45833333333333331</v>
      </c>
      <c r="J2510" s="728" t="s">
        <v>449</v>
      </c>
      <c r="K2510" s="710">
        <v>25805</v>
      </c>
      <c r="L2510" s="929" t="s">
        <v>5411</v>
      </c>
      <c r="M2510" s="21">
        <v>43187</v>
      </c>
      <c r="N2510" s="926" t="s">
        <v>5412</v>
      </c>
      <c r="O2510" s="927">
        <v>45203</v>
      </c>
      <c r="P2510" s="892" t="s">
        <v>4841</v>
      </c>
      <c r="Q2510" s="884" t="s">
        <v>5413</v>
      </c>
      <c r="R2510" s="1011"/>
      <c r="S2510" s="884"/>
      <c r="T2510" s="527" t="s">
        <v>73</v>
      </c>
      <c r="U2510" s="545" t="s">
        <v>5414</v>
      </c>
      <c r="V2510" s="550"/>
      <c r="W2510" s="156"/>
    </row>
    <row r="2511" spans="1:23" s="546" customFormat="1" ht="45" customHeight="1" x14ac:dyDescent="0.25">
      <c r="A2511" s="186">
        <v>1134</v>
      </c>
      <c r="B2511" s="18">
        <v>56474777</v>
      </c>
      <c r="C2511" s="18" t="s">
        <v>3266</v>
      </c>
      <c r="D2511" s="186" t="s">
        <v>29</v>
      </c>
      <c r="E2511" s="1156" t="s">
        <v>30</v>
      </c>
      <c r="F2511" s="718">
        <v>44737</v>
      </c>
      <c r="G2511" s="719">
        <v>0.52500000000000002</v>
      </c>
      <c r="H2511" s="718">
        <v>44741</v>
      </c>
      <c r="I2511" s="719">
        <v>0.52500000000000002</v>
      </c>
      <c r="J2511" s="737" t="s">
        <v>2186</v>
      </c>
      <c r="K2511" s="720"/>
      <c r="L2511" s="18">
        <v>6915694</v>
      </c>
      <c r="M2511" s="21">
        <v>41568</v>
      </c>
      <c r="N2511" s="926" t="s">
        <v>3267</v>
      </c>
      <c r="O2511" s="927">
        <v>40427</v>
      </c>
      <c r="P2511" s="898"/>
      <c r="Q2511" s="1003"/>
      <c r="R2511" s="1004"/>
      <c r="S2511" s="1003"/>
      <c r="T2511" s="565"/>
      <c r="U2511" s="545"/>
      <c r="V2511" s="554" t="s">
        <v>3268</v>
      </c>
      <c r="W2511" s="156"/>
    </row>
    <row r="2512" spans="1:23" s="546" customFormat="1" ht="18.75" customHeight="1" x14ac:dyDescent="0.25">
      <c r="A2512" s="186">
        <v>3999</v>
      </c>
      <c r="B2512" s="186">
        <v>55254992</v>
      </c>
      <c r="C2512" s="4" t="s">
        <v>1167</v>
      </c>
      <c r="D2512" s="4" t="s">
        <v>235</v>
      </c>
      <c r="E2512" s="1156" t="s">
        <v>370</v>
      </c>
      <c r="F2512" s="725">
        <v>45301</v>
      </c>
      <c r="G2512" s="720">
        <v>0.66666666666666663</v>
      </c>
      <c r="H2512" s="725">
        <v>45306</v>
      </c>
      <c r="I2512" s="720">
        <v>0.66666666666666663</v>
      </c>
      <c r="J2512" s="728" t="s">
        <v>336</v>
      </c>
      <c r="K2512" s="725">
        <v>24342</v>
      </c>
      <c r="L2512" s="929" t="s">
        <v>1168</v>
      </c>
      <c r="M2512" s="19">
        <v>43295</v>
      </c>
      <c r="N2512" s="931" t="s">
        <v>1169</v>
      </c>
      <c r="O2512" s="932">
        <v>42171</v>
      </c>
      <c r="P2512" s="892" t="s">
        <v>5141</v>
      </c>
      <c r="Q2512" s="194"/>
      <c r="R2512" s="1033"/>
      <c r="S2512" s="194"/>
      <c r="T2512" s="563"/>
      <c r="U2512" s="545" t="s">
        <v>5138</v>
      </c>
      <c r="V2512" s="555"/>
      <c r="W2512" s="156"/>
    </row>
    <row r="2513" spans="1:23" s="546" customFormat="1" ht="18.75" customHeight="1" x14ac:dyDescent="0.25">
      <c r="A2513" s="4">
        <v>2452</v>
      </c>
      <c r="B2513" s="4"/>
      <c r="C2513" s="4" t="s">
        <v>1167</v>
      </c>
      <c r="D2513" s="4" t="s">
        <v>412</v>
      </c>
      <c r="E2513" s="1156" t="s">
        <v>184</v>
      </c>
      <c r="F2513" s="725">
        <v>45062</v>
      </c>
      <c r="G2513" s="720">
        <v>0.41666666666666669</v>
      </c>
      <c r="H2513" s="725">
        <v>45073</v>
      </c>
      <c r="I2513" s="720">
        <v>0.5</v>
      </c>
      <c r="J2513" s="728" t="s">
        <v>430</v>
      </c>
      <c r="K2513" s="725">
        <v>24342</v>
      </c>
      <c r="L2513" s="929" t="s">
        <v>1168</v>
      </c>
      <c r="M2513" s="19">
        <v>43295</v>
      </c>
      <c r="N2513" s="931" t="s">
        <v>1169</v>
      </c>
      <c r="O2513" s="932">
        <v>42171</v>
      </c>
      <c r="P2513" s="892">
        <v>770</v>
      </c>
      <c r="Q2513" s="194"/>
      <c r="R2513" s="1033"/>
      <c r="S2513" s="194"/>
      <c r="T2513" s="563"/>
      <c r="U2513" s="545"/>
      <c r="V2513" s="555" t="s">
        <v>1170</v>
      </c>
      <c r="W2513" s="156"/>
    </row>
    <row r="2514" spans="1:23" s="546" customFormat="1" ht="18.75" customHeight="1" x14ac:dyDescent="0.25">
      <c r="A2514" s="20">
        <v>3891</v>
      </c>
      <c r="B2514" s="20">
        <v>96796634</v>
      </c>
      <c r="C2514" s="20" t="s">
        <v>5356</v>
      </c>
      <c r="D2514" s="20" t="s">
        <v>412</v>
      </c>
      <c r="E2514" s="1156" t="s">
        <v>184</v>
      </c>
      <c r="F2514" s="21">
        <v>45325</v>
      </c>
      <c r="G2514" s="729">
        <v>0.80208333333333337</v>
      </c>
      <c r="H2514" s="21">
        <v>45327</v>
      </c>
      <c r="I2514" s="722">
        <v>0.80208333333333337</v>
      </c>
      <c r="J2514" s="730" t="s">
        <v>330</v>
      </c>
      <c r="K2514" s="21">
        <v>32724</v>
      </c>
      <c r="L2514" s="721" t="s">
        <v>5354</v>
      </c>
      <c r="M2514" s="21">
        <v>39259</v>
      </c>
      <c r="N2514" s="924" t="s">
        <v>5355</v>
      </c>
      <c r="O2514" s="208">
        <v>40393</v>
      </c>
      <c r="P2514" s="1019" t="s">
        <v>4863</v>
      </c>
      <c r="Q2514" s="907"/>
      <c r="R2514" s="1016"/>
      <c r="S2514" s="907"/>
      <c r="T2514" s="544"/>
      <c r="U2514" s="551" t="s">
        <v>974</v>
      </c>
      <c r="V2514" s="544"/>
      <c r="W2514" s="128"/>
    </row>
    <row r="2515" spans="1:23" s="546" customFormat="1" ht="18.75" hidden="1" customHeight="1" x14ac:dyDescent="0.3">
      <c r="A2515" s="186">
        <v>4026</v>
      </c>
      <c r="B2515" s="754"/>
      <c r="C2515" s="186" t="s">
        <v>5157</v>
      </c>
      <c r="D2515" s="707" t="s">
        <v>35</v>
      </c>
      <c r="E2515" s="1156" t="s">
        <v>570</v>
      </c>
      <c r="F2515" s="708">
        <v>45302</v>
      </c>
      <c r="G2515" s="709">
        <v>0.82291666666666663</v>
      </c>
      <c r="H2515" s="708">
        <v>45305</v>
      </c>
      <c r="I2515" s="709">
        <v>0.82291666666666663</v>
      </c>
      <c r="J2515" s="732" t="s">
        <v>449</v>
      </c>
      <c r="K2515" s="710">
        <v>21931</v>
      </c>
      <c r="L2515" s="734" t="s">
        <v>5158</v>
      </c>
      <c r="M2515" s="21">
        <v>40471</v>
      </c>
      <c r="N2515" s="926">
        <v>900769111348</v>
      </c>
      <c r="O2515" s="927">
        <v>38524</v>
      </c>
      <c r="P2515" s="1019" t="s">
        <v>4881</v>
      </c>
      <c r="Q2515" s="196"/>
      <c r="R2515" s="1017"/>
      <c r="S2515" s="196" t="s">
        <v>761</v>
      </c>
      <c r="T2515" s="533"/>
      <c r="U2515" s="617" t="s">
        <v>5159</v>
      </c>
      <c r="V2515" s="544"/>
      <c r="W2515" s="156"/>
    </row>
    <row r="2516" spans="1:23" s="546" customFormat="1" ht="18.75" customHeight="1" x14ac:dyDescent="0.25">
      <c r="A2516" s="1267">
        <v>5559</v>
      </c>
      <c r="B2516" s="186">
        <v>29265586</v>
      </c>
      <c r="C2516" s="20" t="s">
        <v>7525</v>
      </c>
      <c r="D2516" s="186" t="s">
        <v>22</v>
      </c>
      <c r="E2516" s="1156" t="s">
        <v>23</v>
      </c>
      <c r="F2516" s="710">
        <v>45588</v>
      </c>
      <c r="G2516" s="711">
        <v>0.78819444444444442</v>
      </c>
      <c r="H2516" s="710">
        <v>45590</v>
      </c>
      <c r="I2516" s="711">
        <v>0.77083333333333337</v>
      </c>
      <c r="J2516" s="728" t="s">
        <v>909</v>
      </c>
      <c r="K2516" s="725">
        <v>32989</v>
      </c>
      <c r="L2516" s="929" t="s">
        <v>7526</v>
      </c>
      <c r="M2516" s="725">
        <v>40071</v>
      </c>
      <c r="N2516" s="929" t="s">
        <v>7527</v>
      </c>
      <c r="O2516" s="932">
        <v>40262</v>
      </c>
      <c r="P2516" s="892" t="s">
        <v>1097</v>
      </c>
      <c r="Q2516" s="884"/>
      <c r="R2516" s="1008"/>
      <c r="S2516" s="884">
        <v>137308</v>
      </c>
      <c r="T2516" s="527"/>
      <c r="U2516" s="545" t="s">
        <v>7528</v>
      </c>
      <c r="V2516" s="550"/>
      <c r="W2516" s="156"/>
    </row>
    <row r="2517" spans="1:23" s="546" customFormat="1" ht="30" customHeight="1" x14ac:dyDescent="0.25">
      <c r="A2517" s="4">
        <v>2393</v>
      </c>
      <c r="B2517" s="4">
        <v>99254357</v>
      </c>
      <c r="C2517" s="4" t="s">
        <v>1447</v>
      </c>
      <c r="D2517" s="4" t="s">
        <v>35</v>
      </c>
      <c r="E2517" s="1156" t="s">
        <v>570</v>
      </c>
      <c r="F2517" s="725">
        <v>45047</v>
      </c>
      <c r="G2517" s="720">
        <v>0.93333333333333324</v>
      </c>
      <c r="H2517" s="725">
        <v>45048</v>
      </c>
      <c r="I2517" s="720">
        <v>0.75277777777777777</v>
      </c>
      <c r="J2517" s="743" t="s">
        <v>797</v>
      </c>
      <c r="K2517" s="725">
        <v>27685</v>
      </c>
      <c r="L2517" s="929" t="s">
        <v>1448</v>
      </c>
      <c r="M2517" s="19">
        <v>41771</v>
      </c>
      <c r="N2517" s="931" t="s">
        <v>1449</v>
      </c>
      <c r="O2517" s="932">
        <v>38000</v>
      </c>
      <c r="P2517" s="892" t="s">
        <v>5763</v>
      </c>
      <c r="Q2517" s="194"/>
      <c r="R2517" s="1033"/>
      <c r="S2517" s="194"/>
      <c r="T2517" s="555"/>
      <c r="U2517" s="545" t="s">
        <v>1450</v>
      </c>
      <c r="V2517" s="555"/>
      <c r="W2517" s="156"/>
    </row>
    <row r="2518" spans="1:23" s="546" customFormat="1" ht="18.75" customHeight="1" x14ac:dyDescent="0.25">
      <c r="A2518" s="186">
        <v>1457</v>
      </c>
      <c r="B2518" s="186"/>
      <c r="C2518" s="186" t="s">
        <v>2611</v>
      </c>
      <c r="D2518" s="186" t="s">
        <v>76</v>
      </c>
      <c r="E2518" s="1156" t="s">
        <v>335</v>
      </c>
      <c r="F2518" s="718">
        <v>44865</v>
      </c>
      <c r="G2518" s="719">
        <v>0.54513888888888895</v>
      </c>
      <c r="H2518" s="718">
        <v>44874</v>
      </c>
      <c r="I2518" s="719">
        <v>0.54513888888888895</v>
      </c>
      <c r="J2518" s="737" t="s">
        <v>2310</v>
      </c>
      <c r="K2518" s="710">
        <v>30941</v>
      </c>
      <c r="L2518" s="936">
        <v>6849242</v>
      </c>
      <c r="M2518" s="21">
        <v>44617</v>
      </c>
      <c r="N2518" s="926" t="s">
        <v>2612</v>
      </c>
      <c r="O2518" s="927">
        <v>43010</v>
      </c>
      <c r="P2518" s="898"/>
      <c r="Q2518" s="1022"/>
      <c r="R2518" s="1023"/>
      <c r="S2518" s="1022"/>
      <c r="T2518" s="568"/>
      <c r="U2518" s="545"/>
      <c r="V2518" s="544"/>
      <c r="W2518" s="599"/>
    </row>
    <row r="2519" spans="1:23" s="546" customFormat="1" ht="18.75" customHeight="1" x14ac:dyDescent="0.25">
      <c r="A2519" s="186">
        <v>3857</v>
      </c>
      <c r="B2519" s="1">
        <v>98947357</v>
      </c>
      <c r="C2519" s="186" t="s">
        <v>4919</v>
      </c>
      <c r="D2519" s="186" t="s">
        <v>29</v>
      </c>
      <c r="E2519" s="1156" t="s">
        <v>205</v>
      </c>
      <c r="F2519" s="718">
        <v>45279</v>
      </c>
      <c r="G2519" s="719">
        <v>0.89583333333333337</v>
      </c>
      <c r="H2519" s="718">
        <v>45289</v>
      </c>
      <c r="I2519" s="719">
        <v>0.83333333333333337</v>
      </c>
      <c r="J2519" s="759" t="s">
        <v>200</v>
      </c>
      <c r="K2519" s="710">
        <v>36794</v>
      </c>
      <c r="L2519" s="936">
        <v>14006362</v>
      </c>
      <c r="M2519" s="710"/>
      <c r="N2519" s="734" t="s">
        <v>4920</v>
      </c>
      <c r="O2519" s="920">
        <v>43576</v>
      </c>
      <c r="P2519" s="1026"/>
      <c r="Q2519" s="1022"/>
      <c r="R2519" s="1023"/>
      <c r="S2519" s="1022"/>
      <c r="T2519" s="568"/>
      <c r="U2519" s="545"/>
      <c r="V2519" s="527"/>
      <c r="W2519" s="156"/>
    </row>
    <row r="2520" spans="1:23" s="546" customFormat="1" ht="18.75" customHeight="1" x14ac:dyDescent="0.25">
      <c r="A2520" s="186">
        <v>5206</v>
      </c>
      <c r="B2520" s="186"/>
      <c r="C2520" s="186" t="s">
        <v>5788</v>
      </c>
      <c r="D2520" s="186" t="s">
        <v>35</v>
      </c>
      <c r="E2520" s="1156" t="s">
        <v>570</v>
      </c>
      <c r="F2520" s="710">
        <v>45547</v>
      </c>
      <c r="G2520" s="711">
        <v>0.79166666666666663</v>
      </c>
      <c r="H2520" s="710">
        <v>45553</v>
      </c>
      <c r="I2520" s="711">
        <v>0.79166666666666663</v>
      </c>
      <c r="J2520" s="1244" t="s">
        <v>864</v>
      </c>
      <c r="K2520" s="710">
        <v>30941</v>
      </c>
      <c r="L2520" s="929" t="s">
        <v>5789</v>
      </c>
      <c r="M2520" s="21">
        <v>44617</v>
      </c>
      <c r="N2520" s="926" t="s">
        <v>5790</v>
      </c>
      <c r="O2520" s="927">
        <v>45188</v>
      </c>
      <c r="P2520" s="892" t="s">
        <v>7667</v>
      </c>
      <c r="Q2520" s="199"/>
      <c r="R2520" s="1251"/>
      <c r="S2520" s="884"/>
      <c r="T2520" s="527"/>
      <c r="U2520" s="1221" t="s">
        <v>7730</v>
      </c>
      <c r="V2520" s="544"/>
      <c r="W2520" s="128"/>
    </row>
    <row r="2521" spans="1:23" s="546" customFormat="1" ht="18.75" customHeight="1" x14ac:dyDescent="0.25">
      <c r="A2521" s="186">
        <v>4397</v>
      </c>
      <c r="B2521" s="186"/>
      <c r="C2521" s="186" t="s">
        <v>5788</v>
      </c>
      <c r="D2521" s="186" t="s">
        <v>35</v>
      </c>
      <c r="E2521" s="1156" t="s">
        <v>570</v>
      </c>
      <c r="F2521" s="725">
        <v>45371</v>
      </c>
      <c r="G2521" s="720">
        <v>0.95138888888888884</v>
      </c>
      <c r="H2521" s="725">
        <v>45372</v>
      </c>
      <c r="I2521" s="720">
        <v>0.875</v>
      </c>
      <c r="J2521" s="728" t="s">
        <v>797</v>
      </c>
      <c r="K2521" s="710">
        <v>30941</v>
      </c>
      <c r="L2521" s="929" t="s">
        <v>5789</v>
      </c>
      <c r="M2521" s="21">
        <v>44617</v>
      </c>
      <c r="N2521" s="926" t="s">
        <v>5790</v>
      </c>
      <c r="O2521" s="927">
        <v>45188</v>
      </c>
      <c r="P2521" s="892" t="s">
        <v>5193</v>
      </c>
      <c r="Q2521" s="199"/>
      <c r="R2521" s="1049"/>
      <c r="S2521" s="884"/>
      <c r="T2521" s="527"/>
      <c r="U2521" s="545" t="s">
        <v>88</v>
      </c>
      <c r="V2521" s="550"/>
      <c r="W2521" s="156"/>
    </row>
    <row r="2522" spans="1:23" s="546" customFormat="1" ht="18.75" customHeight="1" x14ac:dyDescent="0.25">
      <c r="A2522" s="1245">
        <v>5036</v>
      </c>
      <c r="B2522" s="3"/>
      <c r="C2522" s="3" t="s">
        <v>7947</v>
      </c>
      <c r="D2522" s="3" t="s">
        <v>94</v>
      </c>
      <c r="E2522" s="1159" t="s">
        <v>77</v>
      </c>
      <c r="F2522" s="714">
        <v>45526</v>
      </c>
      <c r="G2522" s="715">
        <v>0.9375</v>
      </c>
      <c r="H2522" s="714">
        <v>45533</v>
      </c>
      <c r="I2522" s="715">
        <v>0.5</v>
      </c>
      <c r="J2522" s="733" t="s">
        <v>85</v>
      </c>
      <c r="K2522" s="19">
        <v>29471</v>
      </c>
      <c r="L2522" s="921" t="s">
        <v>4989</v>
      </c>
      <c r="M2522" s="19">
        <v>42662</v>
      </c>
      <c r="N2522" s="922" t="s">
        <v>4990</v>
      </c>
      <c r="O2522" s="209">
        <v>44869</v>
      </c>
      <c r="P2522" s="889" t="s">
        <v>7948</v>
      </c>
      <c r="Q2522" s="907"/>
      <c r="R2522" s="1011"/>
      <c r="S2522" s="908"/>
      <c r="T2522" s="527"/>
      <c r="U2522" s="564" t="s">
        <v>5297</v>
      </c>
      <c r="V2522" s="561"/>
      <c r="W2522" s="156"/>
    </row>
    <row r="2523" spans="1:23" s="546" customFormat="1" ht="18.75" customHeight="1" x14ac:dyDescent="0.25">
      <c r="A2523" s="186">
        <v>5849</v>
      </c>
      <c r="B2523" s="186">
        <v>98550505</v>
      </c>
      <c r="C2523" s="186" t="s">
        <v>1218</v>
      </c>
      <c r="D2523" s="707" t="s">
        <v>22</v>
      </c>
      <c r="E2523" s="1156" t="s">
        <v>161</v>
      </c>
      <c r="F2523" s="710">
        <v>45440</v>
      </c>
      <c r="G2523" s="711">
        <v>0.89583333333333337</v>
      </c>
      <c r="H2523" s="710">
        <v>45479</v>
      </c>
      <c r="I2523" s="711">
        <v>0.5625</v>
      </c>
      <c r="J2523" s="728" t="s">
        <v>6932</v>
      </c>
      <c r="K2523" s="710">
        <v>27206</v>
      </c>
      <c r="L2523" s="929" t="s">
        <v>5819</v>
      </c>
      <c r="M2523" s="21">
        <v>45237</v>
      </c>
      <c r="N2523" s="926" t="s">
        <v>5820</v>
      </c>
      <c r="O2523" s="927">
        <v>38328</v>
      </c>
      <c r="P2523" s="892" t="s">
        <v>6776</v>
      </c>
      <c r="Q2523" s="196"/>
      <c r="R2523" s="1017"/>
      <c r="S2523" s="196"/>
      <c r="T2523" s="533"/>
      <c r="U2523" s="545" t="s">
        <v>5821</v>
      </c>
      <c r="V2523" s="544"/>
      <c r="W2523" s="156"/>
    </row>
    <row r="2524" spans="1:23" s="546" customFormat="1" ht="18.75" customHeight="1" x14ac:dyDescent="0.25">
      <c r="A2524" s="186">
        <v>5857</v>
      </c>
      <c r="B2524" s="186">
        <v>98550505</v>
      </c>
      <c r="C2524" s="186" t="s">
        <v>1218</v>
      </c>
      <c r="D2524" s="707" t="s">
        <v>35</v>
      </c>
      <c r="E2524" s="1156" t="s">
        <v>313</v>
      </c>
      <c r="F2524" s="710">
        <v>45426</v>
      </c>
      <c r="G2524" s="711">
        <v>0.79861111111111116</v>
      </c>
      <c r="H2524" s="710">
        <v>45446</v>
      </c>
      <c r="I2524" s="711">
        <v>0.85416666666666663</v>
      </c>
      <c r="J2524" s="728" t="s">
        <v>6523</v>
      </c>
      <c r="K2524" s="710">
        <v>27206</v>
      </c>
      <c r="L2524" s="929" t="s">
        <v>5819</v>
      </c>
      <c r="M2524" s="21">
        <v>45237</v>
      </c>
      <c r="N2524" s="926" t="s">
        <v>5820</v>
      </c>
      <c r="O2524" s="927">
        <v>38328</v>
      </c>
      <c r="P2524" s="892" t="s">
        <v>6653</v>
      </c>
      <c r="Q2524" s="901"/>
      <c r="R2524" s="1017"/>
      <c r="S2524" s="196">
        <v>109559</v>
      </c>
      <c r="T2524" s="533" t="s">
        <v>6422</v>
      </c>
      <c r="U2524" s="545" t="s">
        <v>5821</v>
      </c>
      <c r="V2524" s="587" t="s">
        <v>6597</v>
      </c>
      <c r="W2524" s="156"/>
    </row>
    <row r="2525" spans="1:23" s="546" customFormat="1" ht="30" customHeight="1" x14ac:dyDescent="0.25">
      <c r="A2525" s="186">
        <v>4746</v>
      </c>
      <c r="B2525" s="186">
        <v>98550505</v>
      </c>
      <c r="C2525" s="186" t="s">
        <v>1218</v>
      </c>
      <c r="D2525" s="707" t="s">
        <v>35</v>
      </c>
      <c r="E2525" s="1156" t="s">
        <v>261</v>
      </c>
      <c r="F2525" s="708">
        <v>45409</v>
      </c>
      <c r="G2525" s="711">
        <v>0.875</v>
      </c>
      <c r="H2525" s="710">
        <v>45426</v>
      </c>
      <c r="I2525" s="711">
        <v>0.79861111111111116</v>
      </c>
      <c r="J2525" s="728" t="s">
        <v>944</v>
      </c>
      <c r="K2525" s="710">
        <v>27206</v>
      </c>
      <c r="L2525" s="929" t="s">
        <v>5819</v>
      </c>
      <c r="M2525" s="21">
        <v>45237</v>
      </c>
      <c r="N2525" s="926" t="s">
        <v>5820</v>
      </c>
      <c r="O2525" s="927">
        <v>38328</v>
      </c>
      <c r="P2525" s="892" t="s">
        <v>6355</v>
      </c>
      <c r="Q2525" s="901"/>
      <c r="R2525" s="1002"/>
      <c r="S2525" s="196"/>
      <c r="T2525" s="533"/>
      <c r="U2525" s="545" t="s">
        <v>5821</v>
      </c>
      <c r="V2525" s="544" t="s">
        <v>6394</v>
      </c>
      <c r="W2525" s="156"/>
    </row>
    <row r="2526" spans="1:23" s="546" customFormat="1" ht="18.75" customHeight="1" x14ac:dyDescent="0.25">
      <c r="A2526" s="186">
        <v>4263</v>
      </c>
      <c r="B2526" s="186"/>
      <c r="C2526" s="186" t="s">
        <v>1218</v>
      </c>
      <c r="D2526" s="186" t="s">
        <v>1212</v>
      </c>
      <c r="E2526" s="1156" t="s">
        <v>358</v>
      </c>
      <c r="F2526" s="710">
        <v>45383</v>
      </c>
      <c r="G2526" s="711">
        <v>0.59722222222222221</v>
      </c>
      <c r="H2526" s="710">
        <v>45390</v>
      </c>
      <c r="I2526" s="711">
        <v>0.75</v>
      </c>
      <c r="J2526" s="713" t="s">
        <v>85</v>
      </c>
      <c r="K2526" s="710">
        <v>27206</v>
      </c>
      <c r="L2526" s="929" t="s">
        <v>5819</v>
      </c>
      <c r="M2526" s="21">
        <v>45237</v>
      </c>
      <c r="N2526" s="926" t="s">
        <v>5820</v>
      </c>
      <c r="O2526" s="927">
        <v>38328</v>
      </c>
      <c r="P2526" s="904"/>
      <c r="Q2526" s="1003"/>
      <c r="R2526" s="1023"/>
      <c r="S2526" s="1022"/>
      <c r="T2526" s="568"/>
      <c r="U2526" s="545" t="s">
        <v>5821</v>
      </c>
      <c r="V2526" s="544"/>
      <c r="W2526" s="128"/>
    </row>
    <row r="2527" spans="1:23" s="546" customFormat="1" ht="18.75" customHeight="1" x14ac:dyDescent="0.25">
      <c r="A2527" s="186">
        <v>4457</v>
      </c>
      <c r="B2527" s="186"/>
      <c r="C2527" s="186" t="s">
        <v>1218</v>
      </c>
      <c r="D2527" s="4" t="s">
        <v>412</v>
      </c>
      <c r="E2527" s="1156" t="s">
        <v>358</v>
      </c>
      <c r="F2527" s="725">
        <v>45376</v>
      </c>
      <c r="G2527" s="720">
        <v>0.625</v>
      </c>
      <c r="H2527" s="725">
        <v>45379</v>
      </c>
      <c r="I2527" s="720">
        <v>0.5</v>
      </c>
      <c r="J2527" s="728" t="s">
        <v>449</v>
      </c>
      <c r="K2527" s="710">
        <v>27206</v>
      </c>
      <c r="L2527" s="929" t="s">
        <v>5819</v>
      </c>
      <c r="M2527" s="21">
        <v>45237</v>
      </c>
      <c r="N2527" s="926" t="s">
        <v>5820</v>
      </c>
      <c r="O2527" s="927">
        <v>38328</v>
      </c>
      <c r="P2527" s="998"/>
      <c r="Q2527" s="196"/>
      <c r="R2527" s="1002"/>
      <c r="S2527" s="196"/>
      <c r="T2527" s="533"/>
      <c r="U2527" s="545" t="s">
        <v>5821</v>
      </c>
      <c r="V2527" s="544"/>
      <c r="W2527" s="156"/>
    </row>
    <row r="2528" spans="1:23" s="546" customFormat="1" ht="18.75" customHeight="1" x14ac:dyDescent="0.25">
      <c r="A2528" s="4">
        <v>2535</v>
      </c>
      <c r="B2528" s="4"/>
      <c r="C2528" s="4" t="s">
        <v>1218</v>
      </c>
      <c r="D2528" s="4" t="s">
        <v>22</v>
      </c>
      <c r="E2528" s="1156" t="s">
        <v>161</v>
      </c>
      <c r="F2528" s="725">
        <v>45069</v>
      </c>
      <c r="G2528" s="720">
        <v>0.75486111111111109</v>
      </c>
      <c r="H2528" s="725">
        <v>45069</v>
      </c>
      <c r="I2528" s="720">
        <v>0.91666666666666663</v>
      </c>
      <c r="J2528" s="728" t="s">
        <v>1216</v>
      </c>
      <c r="K2528" s="725">
        <v>25125</v>
      </c>
      <c r="L2528" s="929" t="s">
        <v>1219</v>
      </c>
      <c r="M2528" s="1631"/>
      <c r="N2528" s="929" t="s">
        <v>1220</v>
      </c>
      <c r="O2528" s="932">
        <v>32480</v>
      </c>
      <c r="P2528" s="898"/>
      <c r="Q2528" s="1039"/>
      <c r="R2528" s="1033"/>
      <c r="S2528" s="194"/>
      <c r="T2528" s="563"/>
      <c r="U2528" s="545" t="s">
        <v>378</v>
      </c>
      <c r="V2528" s="555"/>
      <c r="W2528" s="156"/>
    </row>
    <row r="2529" spans="1:23" s="546" customFormat="1" ht="31.5" customHeight="1" x14ac:dyDescent="0.25">
      <c r="A2529" s="787">
        <v>2256</v>
      </c>
      <c r="B2529" s="787"/>
      <c r="C2529" s="787" t="s">
        <v>1218</v>
      </c>
      <c r="D2529" s="787" t="s">
        <v>35</v>
      </c>
      <c r="E2529" s="1156" t="s">
        <v>119</v>
      </c>
      <c r="F2529" s="752">
        <v>45022</v>
      </c>
      <c r="G2529" s="753">
        <v>0.35416666666666663</v>
      </c>
      <c r="H2529" s="752">
        <v>45022</v>
      </c>
      <c r="I2529" s="753">
        <v>0.70833333333333337</v>
      </c>
      <c r="J2529" s="793" t="s">
        <v>1216</v>
      </c>
      <c r="K2529" s="752">
        <v>25125</v>
      </c>
      <c r="L2529" s="929" t="s">
        <v>1219</v>
      </c>
      <c r="M2529" s="752">
        <v>44488</v>
      </c>
      <c r="N2529" s="951" t="s">
        <v>1220</v>
      </c>
      <c r="O2529" s="947">
        <v>32480</v>
      </c>
      <c r="P2529" s="1094"/>
      <c r="Q2529" s="910"/>
      <c r="R2529" s="1104"/>
      <c r="S2529" s="910"/>
      <c r="T2529" s="659" t="s">
        <v>1644</v>
      </c>
      <c r="U2529" s="660"/>
      <c r="V2529" s="657"/>
      <c r="W2529" s="661"/>
    </row>
    <row r="2530" spans="1:23" s="546" customFormat="1" ht="30" customHeight="1" x14ac:dyDescent="0.25">
      <c r="A2530" s="4">
        <v>1820</v>
      </c>
      <c r="B2530" s="4"/>
      <c r="C2530" s="4" t="s">
        <v>2099</v>
      </c>
      <c r="D2530" s="4" t="s">
        <v>94</v>
      </c>
      <c r="E2530" s="1156" t="s">
        <v>131</v>
      </c>
      <c r="F2530" s="725">
        <v>44965</v>
      </c>
      <c r="G2530" s="720">
        <v>0.875</v>
      </c>
      <c r="H2530" s="725">
        <v>44966</v>
      </c>
      <c r="I2530" s="720">
        <v>0.75</v>
      </c>
      <c r="J2530" s="728" t="s">
        <v>2084</v>
      </c>
      <c r="K2530" s="725">
        <v>25125</v>
      </c>
      <c r="L2530" s="929">
        <v>4163867</v>
      </c>
      <c r="M2530" s="19">
        <v>44488</v>
      </c>
      <c r="N2530" s="931" t="s">
        <v>2100</v>
      </c>
      <c r="O2530" s="932">
        <v>39616</v>
      </c>
      <c r="P2530" s="892">
        <v>60</v>
      </c>
      <c r="Q2530" s="194"/>
      <c r="R2530" s="1033"/>
      <c r="S2530" s="194"/>
      <c r="T2530" s="563"/>
      <c r="U2530" s="545"/>
      <c r="V2530" s="555"/>
      <c r="W2530" s="156"/>
    </row>
    <row r="2531" spans="1:23" s="546" customFormat="1" ht="18.75" customHeight="1" x14ac:dyDescent="0.35">
      <c r="A2531" s="1396">
        <v>5807</v>
      </c>
      <c r="B2531" s="750"/>
      <c r="C2531" s="750" t="s">
        <v>8307</v>
      </c>
      <c r="D2531" s="1396" t="s">
        <v>8305</v>
      </c>
      <c r="E2531" s="1179" t="s">
        <v>178</v>
      </c>
      <c r="F2531" s="954">
        <v>45631</v>
      </c>
      <c r="G2531" s="1397">
        <v>0.58333333333333337</v>
      </c>
      <c r="H2531" s="1398">
        <v>45634</v>
      </c>
      <c r="I2531" s="1397">
        <v>0.375</v>
      </c>
      <c r="J2531" s="1402" t="s">
        <v>162</v>
      </c>
      <c r="K2531" s="1398">
        <v>37937</v>
      </c>
      <c r="L2531" s="1396">
        <v>14041054</v>
      </c>
      <c r="M2531" s="19">
        <v>45573</v>
      </c>
      <c r="N2531" s="1400" t="s">
        <v>8308</v>
      </c>
      <c r="O2531" s="1401">
        <v>44799</v>
      </c>
      <c r="P2531" s="1208"/>
      <c r="Q2531" s="1209"/>
      <c r="R2531" s="1210"/>
      <c r="S2531" s="1209"/>
      <c r="T2531" s="1211"/>
      <c r="U2531" s="545"/>
      <c r="V2531" s="555"/>
      <c r="W2531" s="156"/>
    </row>
    <row r="2532" spans="1:23" s="546" customFormat="1" ht="18.75" customHeight="1" x14ac:dyDescent="0.25">
      <c r="A2532" s="1267">
        <v>6060</v>
      </c>
      <c r="B2532" s="186"/>
      <c r="C2532" s="186" t="s">
        <v>6580</v>
      </c>
      <c r="D2532" s="186" t="s">
        <v>137</v>
      </c>
      <c r="E2532" s="1156" t="s">
        <v>6581</v>
      </c>
      <c r="F2532" s="710">
        <v>45446</v>
      </c>
      <c r="G2532" s="711">
        <v>0.41666666666666669</v>
      </c>
      <c r="H2532" s="710">
        <v>45447</v>
      </c>
      <c r="I2532" s="711">
        <v>0.41666666666666669</v>
      </c>
      <c r="J2532" s="728" t="s">
        <v>797</v>
      </c>
      <c r="K2532" s="21">
        <v>31566</v>
      </c>
      <c r="L2532" s="939" t="s">
        <v>6582</v>
      </c>
      <c r="M2532" s="21">
        <v>44963</v>
      </c>
      <c r="N2532" s="926" t="s">
        <v>6583</v>
      </c>
      <c r="O2532" s="920">
        <v>41278</v>
      </c>
      <c r="P2532" s="907" t="s">
        <v>6601</v>
      </c>
      <c r="Q2532" s="196"/>
      <c r="R2532" s="1017"/>
      <c r="S2532" s="196"/>
      <c r="T2532" s="579"/>
      <c r="U2532" s="551" t="s">
        <v>6584</v>
      </c>
      <c r="V2532" s="544"/>
      <c r="W2532" s="128"/>
    </row>
    <row r="2533" spans="1:23" s="546" customFormat="1" ht="18.75" customHeight="1" x14ac:dyDescent="0.25">
      <c r="A2533" s="4">
        <v>5814</v>
      </c>
      <c r="B2533" s="4"/>
      <c r="C2533" s="4" t="s">
        <v>8313</v>
      </c>
      <c r="D2533" s="4" t="s">
        <v>292</v>
      </c>
      <c r="E2533" s="1156" t="s">
        <v>6592</v>
      </c>
      <c r="F2533" s="725">
        <v>45637</v>
      </c>
      <c r="G2533" s="720">
        <v>0.625</v>
      </c>
      <c r="H2533" s="725">
        <v>45647</v>
      </c>
      <c r="I2533" s="720">
        <v>0.625</v>
      </c>
      <c r="J2533" s="728" t="s">
        <v>200</v>
      </c>
      <c r="K2533" s="725">
        <v>28824</v>
      </c>
      <c r="L2533" s="929" t="s">
        <v>8314</v>
      </c>
      <c r="M2533" s="19"/>
      <c r="N2533" s="931" t="s">
        <v>8315</v>
      </c>
      <c r="O2533" s="932">
        <v>37252</v>
      </c>
      <c r="P2533" s="892" t="s">
        <v>8390</v>
      </c>
      <c r="Q2533" s="194"/>
      <c r="R2533" s="1424"/>
      <c r="S2533" s="1425"/>
      <c r="T2533" s="1426"/>
      <c r="U2533" s="545" t="s">
        <v>8391</v>
      </c>
      <c r="V2533" s="555"/>
      <c r="W2533" s="599"/>
    </row>
    <row r="2534" spans="1:23" s="546" customFormat="1" ht="18.75" customHeight="1" x14ac:dyDescent="0.25">
      <c r="A2534" s="735">
        <v>5813</v>
      </c>
      <c r="B2534" s="775"/>
      <c r="C2534" s="735" t="s">
        <v>8313</v>
      </c>
      <c r="D2534" s="735" t="s">
        <v>292</v>
      </c>
      <c r="E2534" s="1156" t="s">
        <v>293</v>
      </c>
      <c r="F2534" s="747">
        <v>45633</v>
      </c>
      <c r="G2534" s="748">
        <v>0.47083333333333338</v>
      </c>
      <c r="H2534" s="747">
        <v>45647</v>
      </c>
      <c r="I2534" s="748">
        <v>0.47083333333333338</v>
      </c>
      <c r="J2534" s="749" t="s">
        <v>200</v>
      </c>
      <c r="K2534" s="741">
        <v>28824</v>
      </c>
      <c r="L2534" s="775" t="s">
        <v>8314</v>
      </c>
      <c r="M2534" s="741"/>
      <c r="N2534" s="933" t="s">
        <v>8315</v>
      </c>
      <c r="O2534" s="930">
        <v>37252</v>
      </c>
      <c r="P2534" s="892" t="s">
        <v>8390</v>
      </c>
      <c r="Q2534" s="881"/>
      <c r="R2534" s="1006"/>
      <c r="S2534" s="881"/>
      <c r="T2534" s="541"/>
      <c r="U2534" s="545" t="s">
        <v>8391</v>
      </c>
      <c r="V2534" s="637"/>
      <c r="W2534" s="594"/>
    </row>
    <row r="2535" spans="1:23" s="546" customFormat="1" ht="60" customHeight="1" x14ac:dyDescent="0.25">
      <c r="A2535" s="1267">
        <v>6241</v>
      </c>
      <c r="B2535" s="186">
        <v>93919968</v>
      </c>
      <c r="C2535" s="186" t="s">
        <v>6781</v>
      </c>
      <c r="D2535" s="186" t="s">
        <v>4688</v>
      </c>
      <c r="E2535" s="1156" t="s">
        <v>5913</v>
      </c>
      <c r="F2535" s="710">
        <v>45465</v>
      </c>
      <c r="G2535" s="711">
        <v>0.5</v>
      </c>
      <c r="H2535" s="710">
        <v>45468</v>
      </c>
      <c r="I2535" s="711">
        <v>0.5</v>
      </c>
      <c r="J2535" s="728" t="s">
        <v>449</v>
      </c>
      <c r="K2535" s="19">
        <v>31764</v>
      </c>
      <c r="L2535" s="939" t="s">
        <v>6782</v>
      </c>
      <c r="M2535" s="21">
        <v>41253</v>
      </c>
      <c r="N2535" s="926" t="s">
        <v>6783</v>
      </c>
      <c r="O2535" s="920">
        <v>42732</v>
      </c>
      <c r="P2535" s="892" t="s">
        <v>870</v>
      </c>
      <c r="Q2535" s="882"/>
      <c r="R2535" s="1017"/>
      <c r="S2535" s="196"/>
      <c r="T2535" s="580"/>
      <c r="U2535" s="551" t="s">
        <v>6784</v>
      </c>
      <c r="V2535" s="544"/>
      <c r="W2535" s="128"/>
    </row>
    <row r="2536" spans="1:23" s="546" customFormat="1" ht="18.75" hidden="1" customHeight="1" x14ac:dyDescent="0.3">
      <c r="A2536" s="186">
        <v>1566</v>
      </c>
      <c r="B2536" s="754">
        <v>22868746</v>
      </c>
      <c r="C2536" s="186" t="s">
        <v>2525</v>
      </c>
      <c r="D2536" s="186" t="s">
        <v>76</v>
      </c>
      <c r="E2536" s="1156" t="s">
        <v>243</v>
      </c>
      <c r="F2536" s="718">
        <v>44896</v>
      </c>
      <c r="G2536" s="719">
        <v>0.73263888888888884</v>
      </c>
      <c r="H2536" s="718">
        <v>44898</v>
      </c>
      <c r="I2536" s="719">
        <v>0.73263888888888884</v>
      </c>
      <c r="J2536" s="737" t="s">
        <v>2526</v>
      </c>
      <c r="K2536" s="710">
        <v>28417</v>
      </c>
      <c r="L2536" s="936">
        <v>5034904</v>
      </c>
      <c r="M2536" s="21">
        <v>35647</v>
      </c>
      <c r="N2536" s="926"/>
      <c r="O2536" s="927"/>
      <c r="P2536" s="892" t="s">
        <v>2527</v>
      </c>
      <c r="Q2536" s="196"/>
      <c r="R2536" s="1002"/>
      <c r="S2536" s="196"/>
      <c r="T2536" s="533"/>
      <c r="U2536" s="545"/>
      <c r="V2536" s="544"/>
      <c r="W2536" s="599"/>
    </row>
    <row r="2537" spans="1:23" s="546" customFormat="1" ht="30" hidden="1" customHeight="1" x14ac:dyDescent="0.3">
      <c r="A2537" s="186">
        <v>1561</v>
      </c>
      <c r="B2537" s="754">
        <v>22868746</v>
      </c>
      <c r="C2537" s="186" t="s">
        <v>2525</v>
      </c>
      <c r="D2537" s="186" t="s">
        <v>76</v>
      </c>
      <c r="E2537" s="1156" t="s">
        <v>243</v>
      </c>
      <c r="F2537" s="718">
        <v>44893</v>
      </c>
      <c r="G2537" s="719">
        <v>0.73263888888888884</v>
      </c>
      <c r="H2537" s="718">
        <v>44896</v>
      </c>
      <c r="I2537" s="719">
        <v>0.73263888888888884</v>
      </c>
      <c r="J2537" s="737" t="s">
        <v>1902</v>
      </c>
      <c r="K2537" s="710">
        <v>28417</v>
      </c>
      <c r="L2537" s="936">
        <v>5034904</v>
      </c>
      <c r="M2537" s="21">
        <v>35647</v>
      </c>
      <c r="N2537" s="926"/>
      <c r="O2537" s="927"/>
      <c r="P2537" s="892" t="s">
        <v>2527</v>
      </c>
      <c r="Q2537" s="196"/>
      <c r="R2537" s="1002"/>
      <c r="S2537" s="196"/>
      <c r="T2537" s="533"/>
      <c r="U2537" s="545"/>
      <c r="V2537" s="544"/>
      <c r="W2537" s="599"/>
    </row>
    <row r="2538" spans="1:23" s="546" customFormat="1" ht="47.25" customHeight="1" x14ac:dyDescent="0.25">
      <c r="A2538" s="1245">
        <v>4966</v>
      </c>
      <c r="B2538" s="3"/>
      <c r="C2538" s="3" t="s">
        <v>7737</v>
      </c>
      <c r="D2538" s="3" t="s">
        <v>4688</v>
      </c>
      <c r="E2538" s="1159" t="s">
        <v>4240</v>
      </c>
      <c r="F2538" s="714">
        <v>45522</v>
      </c>
      <c r="G2538" s="715">
        <v>0.5</v>
      </c>
      <c r="H2538" s="714">
        <v>45554</v>
      </c>
      <c r="I2538" s="715">
        <v>0.51388888888888895</v>
      </c>
      <c r="J2538" s="1259" t="s">
        <v>7738</v>
      </c>
      <c r="K2538" s="21">
        <v>19892</v>
      </c>
      <c r="L2538" s="721" t="s">
        <v>7739</v>
      </c>
      <c r="M2538" s="21">
        <v>43860</v>
      </c>
      <c r="N2538" s="925" t="s">
        <v>7740</v>
      </c>
      <c r="O2538" s="208">
        <v>44285</v>
      </c>
      <c r="P2538" s="1260"/>
      <c r="Q2538" s="1261"/>
      <c r="R2538" s="1262"/>
      <c r="S2538" s="1265"/>
      <c r="T2538" s="1263"/>
      <c r="U2538" s="558"/>
      <c r="V2538" s="543"/>
      <c r="W2538" s="156"/>
    </row>
    <row r="2539" spans="1:23" s="546" customFormat="1" ht="18.75" customHeight="1" x14ac:dyDescent="0.25">
      <c r="A2539" s="1245">
        <v>6244</v>
      </c>
      <c r="B2539" s="20"/>
      <c r="C2539" s="20" t="s">
        <v>6787</v>
      </c>
      <c r="D2539" s="20" t="s">
        <v>94</v>
      </c>
      <c r="E2539" s="1156" t="s">
        <v>389</v>
      </c>
      <c r="F2539" s="21">
        <v>45466</v>
      </c>
      <c r="G2539" s="722">
        <v>0.67708333333333337</v>
      </c>
      <c r="H2539" s="21">
        <v>45470</v>
      </c>
      <c r="I2539" s="722">
        <v>0.8125</v>
      </c>
      <c r="J2539" s="726" t="s">
        <v>162</v>
      </c>
      <c r="K2539" s="21">
        <v>36966</v>
      </c>
      <c r="L2539" s="721" t="s">
        <v>6792</v>
      </c>
      <c r="M2539" s="708">
        <v>44904</v>
      </c>
      <c r="N2539" s="21" t="s">
        <v>6793</v>
      </c>
      <c r="O2539" s="208">
        <v>43713</v>
      </c>
      <c r="P2539" s="1026"/>
      <c r="Q2539" s="1026"/>
      <c r="R2539" s="1027"/>
      <c r="S2539" s="1026"/>
      <c r="T2539" s="569"/>
      <c r="U2539" s="558" t="s">
        <v>6791</v>
      </c>
      <c r="V2539" s="544"/>
      <c r="W2539" s="128"/>
    </row>
    <row r="2540" spans="1:23" s="546" customFormat="1" ht="47.25" customHeight="1" x14ac:dyDescent="0.25">
      <c r="A2540" s="20">
        <v>1187</v>
      </c>
      <c r="B2540" s="783" t="s">
        <v>3055</v>
      </c>
      <c r="C2540" s="20" t="s">
        <v>3056</v>
      </c>
      <c r="D2540" s="20" t="s">
        <v>193</v>
      </c>
      <c r="E2540" s="1158" t="s">
        <v>23</v>
      </c>
      <c r="F2540" s="21">
        <v>44765</v>
      </c>
      <c r="G2540" s="729">
        <v>0.5625</v>
      </c>
      <c r="H2540" s="21">
        <v>44781</v>
      </c>
      <c r="I2540" s="729">
        <v>0.5625</v>
      </c>
      <c r="J2540" s="730" t="s">
        <v>2722</v>
      </c>
      <c r="K2540" s="769"/>
      <c r="L2540" s="20">
        <v>14764123</v>
      </c>
      <c r="M2540" s="21">
        <v>42394</v>
      </c>
      <c r="N2540" s="924" t="s">
        <v>3057</v>
      </c>
      <c r="O2540" s="208">
        <v>44729</v>
      </c>
      <c r="P2540" s="898"/>
      <c r="Q2540" s="1003"/>
      <c r="R2540" s="1004"/>
      <c r="S2540" s="1003"/>
      <c r="T2540" s="565"/>
      <c r="U2540" s="545" t="s">
        <v>3058</v>
      </c>
      <c r="V2540" s="544"/>
      <c r="W2540" s="156"/>
    </row>
    <row r="2541" spans="1:23" s="546" customFormat="1" ht="45" hidden="1" customHeight="1" x14ac:dyDescent="0.25">
      <c r="A2541" s="1267">
        <v>5887</v>
      </c>
      <c r="B2541" s="4"/>
      <c r="C2541" s="4" t="s">
        <v>853</v>
      </c>
      <c r="D2541" s="186" t="s">
        <v>4688</v>
      </c>
      <c r="E2541" s="1161" t="s">
        <v>5913</v>
      </c>
      <c r="F2541" s="725">
        <v>45442</v>
      </c>
      <c r="G2541" s="720">
        <v>0.625</v>
      </c>
      <c r="H2541" s="725">
        <v>45456</v>
      </c>
      <c r="I2541" s="720">
        <v>0.875</v>
      </c>
      <c r="J2541" s="728" t="s">
        <v>78</v>
      </c>
      <c r="K2541" s="725">
        <v>31422</v>
      </c>
      <c r="L2541" s="929" t="s">
        <v>854</v>
      </c>
      <c r="M2541" s="19"/>
      <c r="N2541" s="931">
        <v>100206100629</v>
      </c>
      <c r="O2541" s="932">
        <v>40227</v>
      </c>
      <c r="P2541" s="1054">
        <v>1120</v>
      </c>
      <c r="Q2541" s="1054" t="s">
        <v>6599</v>
      </c>
      <c r="R2541" s="1033"/>
      <c r="S2541" s="194"/>
      <c r="T2541" s="555"/>
      <c r="U2541" s="545" t="s">
        <v>855</v>
      </c>
      <c r="V2541" s="555" t="s">
        <v>6524</v>
      </c>
      <c r="W2541" s="156"/>
    </row>
    <row r="2542" spans="1:23" s="546" customFormat="1" ht="45" hidden="1" customHeight="1" x14ac:dyDescent="0.25">
      <c r="A2542" s="4">
        <v>5855</v>
      </c>
      <c r="B2542" s="4"/>
      <c r="C2542" s="4" t="s">
        <v>853</v>
      </c>
      <c r="D2542" s="186" t="s">
        <v>35</v>
      </c>
      <c r="E2542" s="1161" t="s">
        <v>126</v>
      </c>
      <c r="F2542" s="725">
        <v>45425</v>
      </c>
      <c r="G2542" s="720">
        <v>0.91666666666666663</v>
      </c>
      <c r="H2542" s="725">
        <v>45432</v>
      </c>
      <c r="I2542" s="764" t="s">
        <v>6445</v>
      </c>
      <c r="J2542" s="728" t="s">
        <v>6446</v>
      </c>
      <c r="K2542" s="725">
        <v>31422</v>
      </c>
      <c r="L2542" s="929" t="s">
        <v>854</v>
      </c>
      <c r="M2542" s="19"/>
      <c r="N2542" s="931">
        <v>100206100629</v>
      </c>
      <c r="O2542" s="932">
        <v>40227</v>
      </c>
      <c r="P2542" s="1054" t="s">
        <v>6600</v>
      </c>
      <c r="Q2542" s="884"/>
      <c r="R2542" s="1033"/>
      <c r="S2542" s="194"/>
      <c r="T2542" s="555" t="s">
        <v>6398</v>
      </c>
      <c r="U2542" s="545" t="s">
        <v>855</v>
      </c>
      <c r="V2542" s="555" t="s">
        <v>6397</v>
      </c>
      <c r="W2542" s="156"/>
    </row>
    <row r="2543" spans="1:23" s="546" customFormat="1" ht="18.75" hidden="1" customHeight="1" x14ac:dyDescent="0.25">
      <c r="A2543" s="4" t="s">
        <v>6121</v>
      </c>
      <c r="B2543" s="4"/>
      <c r="C2543" s="4" t="s">
        <v>853</v>
      </c>
      <c r="D2543" s="186" t="s">
        <v>83</v>
      </c>
      <c r="E2543" s="1161" t="s">
        <v>6343</v>
      </c>
      <c r="F2543" s="725">
        <v>45420</v>
      </c>
      <c r="G2543" s="720">
        <v>0.86805555555555547</v>
      </c>
      <c r="H2543" s="725">
        <v>45425</v>
      </c>
      <c r="I2543" s="720">
        <v>0.91666666666666663</v>
      </c>
      <c r="J2543" s="728" t="s">
        <v>336</v>
      </c>
      <c r="K2543" s="725">
        <v>31422</v>
      </c>
      <c r="L2543" s="929" t="s">
        <v>854</v>
      </c>
      <c r="M2543" s="19"/>
      <c r="N2543" s="931">
        <v>100206100629</v>
      </c>
      <c r="O2543" s="932">
        <v>40227</v>
      </c>
      <c r="P2543" s="1054" t="s">
        <v>4853</v>
      </c>
      <c r="Q2543" s="884"/>
      <c r="R2543" s="1033"/>
      <c r="S2543" s="194"/>
      <c r="T2543" s="563">
        <v>-400</v>
      </c>
      <c r="U2543" s="545" t="s">
        <v>855</v>
      </c>
      <c r="V2543" s="555"/>
      <c r="W2543" s="156"/>
    </row>
    <row r="2544" spans="1:23" s="546" customFormat="1" ht="18.75" hidden="1" customHeight="1" x14ac:dyDescent="0.25">
      <c r="A2544" s="4">
        <v>4485</v>
      </c>
      <c r="B2544" s="4"/>
      <c r="C2544" s="4" t="s">
        <v>853</v>
      </c>
      <c r="D2544" s="186" t="s">
        <v>4688</v>
      </c>
      <c r="E2544" s="1156" t="s">
        <v>4240</v>
      </c>
      <c r="F2544" s="710">
        <v>45388</v>
      </c>
      <c r="G2544" s="711">
        <v>0.6875</v>
      </c>
      <c r="H2544" s="710">
        <v>45395</v>
      </c>
      <c r="I2544" s="711">
        <v>0.47916666666666669</v>
      </c>
      <c r="J2544" s="728" t="s">
        <v>6002</v>
      </c>
      <c r="K2544" s="725">
        <v>31422</v>
      </c>
      <c r="L2544" s="929" t="s">
        <v>854</v>
      </c>
      <c r="M2544" s="19"/>
      <c r="N2544" s="931">
        <v>100206100629</v>
      </c>
      <c r="O2544" s="932">
        <v>40227</v>
      </c>
      <c r="P2544" s="902" t="s">
        <v>6050</v>
      </c>
      <c r="Q2544" s="884"/>
      <c r="R2544" s="1033"/>
      <c r="S2544" s="194"/>
      <c r="T2544" s="563"/>
      <c r="U2544" s="545" t="s">
        <v>855</v>
      </c>
      <c r="V2544" s="555" t="s">
        <v>5930</v>
      </c>
      <c r="W2544" s="156"/>
    </row>
    <row r="2545" spans="1:23" s="546" customFormat="1" ht="18.75" hidden="1" customHeight="1" x14ac:dyDescent="0.25">
      <c r="A2545" s="186">
        <v>4464</v>
      </c>
      <c r="B2545" s="186"/>
      <c r="C2545" s="4" t="s">
        <v>853</v>
      </c>
      <c r="D2545" s="186" t="s">
        <v>35</v>
      </c>
      <c r="E2545" s="1156" t="s">
        <v>171</v>
      </c>
      <c r="F2545" s="710">
        <v>45378</v>
      </c>
      <c r="G2545" s="711">
        <v>0.83333333333333337</v>
      </c>
      <c r="H2545" s="710">
        <v>45388</v>
      </c>
      <c r="I2545" s="711">
        <v>0.6875</v>
      </c>
      <c r="J2545" s="728" t="s">
        <v>1538</v>
      </c>
      <c r="K2545" s="725">
        <v>31422</v>
      </c>
      <c r="L2545" s="929" t="s">
        <v>854</v>
      </c>
      <c r="M2545" s="19"/>
      <c r="N2545" s="931">
        <v>100206100629</v>
      </c>
      <c r="O2545" s="932">
        <v>40227</v>
      </c>
      <c r="P2545" s="1005" t="s">
        <v>6036</v>
      </c>
      <c r="Q2545" s="884"/>
      <c r="R2545" s="1033"/>
      <c r="S2545" s="194"/>
      <c r="T2545" s="563"/>
      <c r="U2545" s="545" t="s">
        <v>855</v>
      </c>
      <c r="V2545" s="555"/>
      <c r="W2545" s="156"/>
    </row>
    <row r="2546" spans="1:23" s="546" customFormat="1" ht="18.75" hidden="1" customHeight="1" x14ac:dyDescent="0.25">
      <c r="A2546" s="4">
        <v>2877</v>
      </c>
      <c r="B2546" s="4"/>
      <c r="C2546" s="4" t="s">
        <v>853</v>
      </c>
      <c r="D2546" s="4" t="s">
        <v>235</v>
      </c>
      <c r="E2546" s="1156" t="s">
        <v>236</v>
      </c>
      <c r="F2546" s="725">
        <v>45103</v>
      </c>
      <c r="G2546" s="720">
        <v>0.95833333333333337</v>
      </c>
      <c r="H2546" s="725">
        <v>45108</v>
      </c>
      <c r="I2546" s="720">
        <v>0.83333333333333337</v>
      </c>
      <c r="J2546" s="728" t="s">
        <v>336</v>
      </c>
      <c r="K2546" s="725">
        <v>31422</v>
      </c>
      <c r="L2546" s="929" t="s">
        <v>854</v>
      </c>
      <c r="M2546" s="19"/>
      <c r="N2546" s="931">
        <v>100206100629</v>
      </c>
      <c r="O2546" s="932">
        <v>40227</v>
      </c>
      <c r="P2546" s="902">
        <v>400</v>
      </c>
      <c r="Q2546" s="884"/>
      <c r="R2546" s="1033"/>
      <c r="S2546" s="194"/>
      <c r="T2546" s="563"/>
      <c r="U2546" s="545" t="s">
        <v>855</v>
      </c>
      <c r="V2546" s="555"/>
      <c r="W2546" s="156"/>
    </row>
    <row r="2547" spans="1:23" s="546" customFormat="1" ht="18.75" hidden="1" customHeight="1" x14ac:dyDescent="0.25">
      <c r="A2547" s="4">
        <v>1768</v>
      </c>
      <c r="B2547" s="4"/>
      <c r="C2547" s="4" t="s">
        <v>853</v>
      </c>
      <c r="D2547" s="4" t="s">
        <v>22</v>
      </c>
      <c r="E2547" s="1156" t="s">
        <v>161</v>
      </c>
      <c r="F2547" s="725">
        <v>44948</v>
      </c>
      <c r="G2547" s="720">
        <v>0.58333333333333337</v>
      </c>
      <c r="H2547" s="725">
        <v>44956</v>
      </c>
      <c r="I2547" s="720">
        <v>0.58333333333333337</v>
      </c>
      <c r="J2547" s="728" t="s">
        <v>2156</v>
      </c>
      <c r="K2547" s="725">
        <v>31422</v>
      </c>
      <c r="L2547" s="929" t="s">
        <v>854</v>
      </c>
      <c r="M2547" s="19"/>
      <c r="N2547" s="931">
        <v>100206100629</v>
      </c>
      <c r="O2547" s="932">
        <v>40227</v>
      </c>
      <c r="P2547" s="892">
        <v>560</v>
      </c>
      <c r="Q2547" s="196"/>
      <c r="R2547" s="1033"/>
      <c r="S2547" s="194"/>
      <c r="T2547" s="563"/>
      <c r="U2547" s="545"/>
      <c r="V2547" s="555"/>
      <c r="W2547" s="156"/>
    </row>
    <row r="2548" spans="1:23" s="546" customFormat="1" ht="18.75" customHeight="1" x14ac:dyDescent="0.25">
      <c r="A2548" s="186">
        <v>2122</v>
      </c>
      <c r="B2548" s="186"/>
      <c r="C2548" s="186" t="s">
        <v>1852</v>
      </c>
      <c r="D2548" s="186" t="s">
        <v>657</v>
      </c>
      <c r="E2548" s="1156" t="s">
        <v>871</v>
      </c>
      <c r="F2548" s="710">
        <v>44995</v>
      </c>
      <c r="G2548" s="711">
        <v>0.66666666666666663</v>
      </c>
      <c r="H2548" s="710">
        <v>44996</v>
      </c>
      <c r="I2548" s="711">
        <v>0.61111111111111105</v>
      </c>
      <c r="J2548" s="713" t="s">
        <v>1846</v>
      </c>
      <c r="K2548" s="710">
        <v>21558</v>
      </c>
      <c r="L2548" s="929"/>
      <c r="M2548" s="21"/>
      <c r="N2548" s="734" t="s">
        <v>1853</v>
      </c>
      <c r="O2548" s="920">
        <v>39398</v>
      </c>
      <c r="P2548" s="1026"/>
      <c r="Q2548" s="1022"/>
      <c r="R2548" s="1023"/>
      <c r="S2548" s="1022"/>
      <c r="T2548" s="569"/>
      <c r="U2548" s="545"/>
      <c r="V2548" s="544"/>
      <c r="W2548" s="599"/>
    </row>
    <row r="2549" spans="1:23" s="546" customFormat="1" ht="18.75" customHeight="1" x14ac:dyDescent="0.25">
      <c r="A2549" s="4">
        <v>5822</v>
      </c>
      <c r="B2549" s="4"/>
      <c r="C2549" s="4" t="s">
        <v>8401</v>
      </c>
      <c r="D2549" s="4" t="s">
        <v>29</v>
      </c>
      <c r="E2549" s="1156" t="s">
        <v>205</v>
      </c>
      <c r="F2549" s="725">
        <v>45639</v>
      </c>
      <c r="G2549" s="720">
        <v>0.77083333333333337</v>
      </c>
      <c r="H2549" s="725">
        <v>45653</v>
      </c>
      <c r="I2549" s="720">
        <v>0.72916666666666663</v>
      </c>
      <c r="J2549" s="728" t="s">
        <v>78</v>
      </c>
      <c r="K2549" s="725">
        <v>25716</v>
      </c>
      <c r="L2549" s="929" t="s">
        <v>8403</v>
      </c>
      <c r="M2549" s="19">
        <v>43073</v>
      </c>
      <c r="N2549" s="929" t="s">
        <v>8404</v>
      </c>
      <c r="O2549" s="932">
        <v>33185</v>
      </c>
      <c r="P2549" s="892" t="s">
        <v>8402</v>
      </c>
      <c r="Q2549" s="194"/>
      <c r="R2549" s="1424"/>
      <c r="S2549" s="1425"/>
      <c r="T2549" s="1426"/>
      <c r="U2549" s="545" t="s">
        <v>8405</v>
      </c>
      <c r="V2549" s="555"/>
      <c r="W2549" s="599"/>
    </row>
    <row r="2550" spans="1:23" s="546" customFormat="1" ht="18.75" customHeight="1" x14ac:dyDescent="0.25">
      <c r="A2550" s="735">
        <v>2446</v>
      </c>
      <c r="B2550" s="735"/>
      <c r="C2550" s="735" t="s">
        <v>1370</v>
      </c>
      <c r="D2550" s="735" t="s">
        <v>22</v>
      </c>
      <c r="E2550" s="1156" t="s">
        <v>23</v>
      </c>
      <c r="F2550" s="741">
        <v>45055</v>
      </c>
      <c r="G2550" s="740">
        <v>0.875</v>
      </c>
      <c r="H2550" s="741">
        <v>45056</v>
      </c>
      <c r="I2550" s="740">
        <v>0.45833333333333331</v>
      </c>
      <c r="J2550" s="717" t="s">
        <v>734</v>
      </c>
      <c r="K2550" s="725">
        <v>34951</v>
      </c>
      <c r="L2550" s="929" t="s">
        <v>1371</v>
      </c>
      <c r="M2550" s="19">
        <v>43115</v>
      </c>
      <c r="N2550" s="931" t="s">
        <v>1372</v>
      </c>
      <c r="O2550" s="932">
        <v>43079</v>
      </c>
      <c r="P2550" s="898"/>
      <c r="Q2550" s="1022"/>
      <c r="R2550" s="1023"/>
      <c r="S2550" s="1022"/>
      <c r="T2550" s="568"/>
      <c r="U2550" s="545" t="s">
        <v>514</v>
      </c>
      <c r="V2550" s="555" t="s">
        <v>1373</v>
      </c>
      <c r="W2550" s="156"/>
    </row>
    <row r="2551" spans="1:23" s="546" customFormat="1" ht="63" customHeight="1" x14ac:dyDescent="0.25">
      <c r="A2551" s="186">
        <v>4191</v>
      </c>
      <c r="B2551" s="186">
        <v>54809109</v>
      </c>
      <c r="C2551" s="186" t="s">
        <v>1892</v>
      </c>
      <c r="D2551" s="186" t="s">
        <v>412</v>
      </c>
      <c r="E2551" s="1156" t="s">
        <v>131</v>
      </c>
      <c r="F2551" s="710">
        <v>45340</v>
      </c>
      <c r="G2551" s="711">
        <v>0.65972222222222221</v>
      </c>
      <c r="H2551" s="710">
        <v>45342</v>
      </c>
      <c r="I2551" s="711">
        <v>0.53472222222222221</v>
      </c>
      <c r="J2551" s="743" t="s">
        <v>909</v>
      </c>
      <c r="K2551" s="710">
        <v>30753</v>
      </c>
      <c r="L2551" s="929" t="s">
        <v>1894</v>
      </c>
      <c r="M2551" s="21">
        <v>43239</v>
      </c>
      <c r="N2551" s="934" t="s">
        <v>1895</v>
      </c>
      <c r="O2551" s="920">
        <v>39382</v>
      </c>
      <c r="P2551" s="892" t="s">
        <v>5477</v>
      </c>
      <c r="Q2551" s="196"/>
      <c r="R2551" s="1017"/>
      <c r="S2551" s="194"/>
      <c r="T2551" s="544"/>
      <c r="U2551" s="545" t="s">
        <v>333</v>
      </c>
      <c r="V2551" s="544"/>
      <c r="W2551" s="156"/>
    </row>
    <row r="2552" spans="1:23" s="546" customFormat="1" ht="18.75" customHeight="1" x14ac:dyDescent="0.25">
      <c r="A2552" s="186">
        <v>3886</v>
      </c>
      <c r="B2552" s="186">
        <v>54809109</v>
      </c>
      <c r="C2552" s="186" t="s">
        <v>1892</v>
      </c>
      <c r="D2552" s="186" t="s">
        <v>35</v>
      </c>
      <c r="E2552" s="1156" t="s">
        <v>298</v>
      </c>
      <c r="F2552" s="710">
        <v>45325</v>
      </c>
      <c r="G2552" s="711">
        <v>0.54166666666666663</v>
      </c>
      <c r="H2552" s="710">
        <v>45328</v>
      </c>
      <c r="I2552" s="711">
        <v>0.54166666666666663</v>
      </c>
      <c r="J2552" s="743" t="s">
        <v>449</v>
      </c>
      <c r="K2552" s="710">
        <v>30753</v>
      </c>
      <c r="L2552" s="929" t="s">
        <v>1894</v>
      </c>
      <c r="M2552" s="21">
        <v>43239</v>
      </c>
      <c r="N2552" s="934" t="s">
        <v>1895</v>
      </c>
      <c r="O2552" s="920">
        <v>39382</v>
      </c>
      <c r="P2552" s="892" t="s">
        <v>5350</v>
      </c>
      <c r="Q2552" s="196"/>
      <c r="R2552" s="1017"/>
      <c r="S2552" s="194"/>
      <c r="T2552" s="544" t="s">
        <v>4498</v>
      </c>
      <c r="U2552" s="545" t="s">
        <v>333</v>
      </c>
      <c r="V2552" s="544"/>
      <c r="W2552" s="156"/>
    </row>
    <row r="2553" spans="1:23" s="546" customFormat="1" ht="18.75" customHeight="1" x14ac:dyDescent="0.25">
      <c r="A2553" s="186">
        <v>4056</v>
      </c>
      <c r="B2553" s="186">
        <v>54809109</v>
      </c>
      <c r="C2553" s="186" t="s">
        <v>1892</v>
      </c>
      <c r="D2553" s="186" t="s">
        <v>94</v>
      </c>
      <c r="E2553" s="1156" t="s">
        <v>153</v>
      </c>
      <c r="F2553" s="710">
        <v>45306</v>
      </c>
      <c r="G2553" s="711">
        <v>0.75694444444444453</v>
      </c>
      <c r="H2553" s="710">
        <v>45312</v>
      </c>
      <c r="I2553" s="711">
        <v>0.5</v>
      </c>
      <c r="J2553" s="743" t="s">
        <v>5186</v>
      </c>
      <c r="K2553" s="710">
        <v>30753</v>
      </c>
      <c r="L2553" s="929" t="s">
        <v>1894</v>
      </c>
      <c r="M2553" s="21">
        <v>43239</v>
      </c>
      <c r="N2553" s="934" t="s">
        <v>1895</v>
      </c>
      <c r="O2553" s="920">
        <v>39382</v>
      </c>
      <c r="P2553" s="892" t="s">
        <v>4982</v>
      </c>
      <c r="Q2553" s="196"/>
      <c r="R2553" s="1002"/>
      <c r="S2553" s="194"/>
      <c r="T2553" s="544" t="s">
        <v>5185</v>
      </c>
      <c r="U2553" s="545" t="s">
        <v>333</v>
      </c>
      <c r="V2553" s="544"/>
      <c r="W2553" s="156"/>
    </row>
    <row r="2554" spans="1:23" s="546" customFormat="1" ht="18.75" customHeight="1" x14ac:dyDescent="0.25">
      <c r="A2554" s="186">
        <v>4000</v>
      </c>
      <c r="B2554" s="186">
        <v>54809109</v>
      </c>
      <c r="C2554" s="186" t="s">
        <v>1892</v>
      </c>
      <c r="D2554" s="186" t="s">
        <v>94</v>
      </c>
      <c r="E2554" s="1156" t="s">
        <v>1053</v>
      </c>
      <c r="F2554" s="710">
        <v>45301</v>
      </c>
      <c r="G2554" s="711">
        <v>0.70833333333333337</v>
      </c>
      <c r="H2554" s="710">
        <v>45306</v>
      </c>
      <c r="I2554" s="711">
        <v>0.75694444444444453</v>
      </c>
      <c r="J2554" s="743" t="s">
        <v>747</v>
      </c>
      <c r="K2554" s="710">
        <v>30753</v>
      </c>
      <c r="L2554" s="929" t="s">
        <v>1894</v>
      </c>
      <c r="M2554" s="21">
        <v>43239</v>
      </c>
      <c r="N2554" s="934" t="s">
        <v>1895</v>
      </c>
      <c r="O2554" s="920">
        <v>39382</v>
      </c>
      <c r="P2554" s="892" t="s">
        <v>4982</v>
      </c>
      <c r="Q2554" s="196"/>
      <c r="R2554" s="1002"/>
      <c r="S2554" s="196"/>
      <c r="T2554" s="544"/>
      <c r="U2554" s="545" t="s">
        <v>333</v>
      </c>
      <c r="V2554" s="544" t="s">
        <v>5184</v>
      </c>
      <c r="W2554" s="156"/>
    </row>
    <row r="2555" spans="1:23" s="546" customFormat="1" ht="63" customHeight="1" x14ac:dyDescent="0.25">
      <c r="A2555" s="186">
        <v>4088</v>
      </c>
      <c r="B2555" s="186">
        <v>54809109</v>
      </c>
      <c r="C2555" s="186" t="s">
        <v>1892</v>
      </c>
      <c r="D2555" s="186" t="s">
        <v>76</v>
      </c>
      <c r="E2555" s="1156" t="s">
        <v>219</v>
      </c>
      <c r="F2555" s="710">
        <v>45268</v>
      </c>
      <c r="G2555" s="711">
        <v>0.78472222222222221</v>
      </c>
      <c r="H2555" s="710">
        <v>45271</v>
      </c>
      <c r="I2555" s="711">
        <v>0.58333333333333337</v>
      </c>
      <c r="J2555" s="743" t="s">
        <v>709</v>
      </c>
      <c r="K2555" s="710">
        <v>30753</v>
      </c>
      <c r="L2555" s="929" t="s">
        <v>1894</v>
      </c>
      <c r="M2555" s="21">
        <v>43239</v>
      </c>
      <c r="N2555" s="934" t="s">
        <v>1895</v>
      </c>
      <c r="O2555" s="920">
        <v>39382</v>
      </c>
      <c r="P2555" s="892" t="s">
        <v>4840</v>
      </c>
      <c r="Q2555" s="196"/>
      <c r="R2555" s="1002"/>
      <c r="S2555" s="196"/>
      <c r="T2555" s="544"/>
      <c r="U2555" s="545" t="s">
        <v>333</v>
      </c>
      <c r="V2555" s="544"/>
      <c r="W2555" s="156"/>
    </row>
    <row r="2556" spans="1:23" s="546" customFormat="1" ht="31.5" customHeight="1" x14ac:dyDescent="0.25">
      <c r="A2556" s="186">
        <v>3619</v>
      </c>
      <c r="B2556" s="186">
        <v>54809109</v>
      </c>
      <c r="C2556" s="186" t="s">
        <v>1892</v>
      </c>
      <c r="D2556" s="186" t="s">
        <v>29</v>
      </c>
      <c r="E2556" s="1156" t="s">
        <v>205</v>
      </c>
      <c r="F2556" s="710">
        <v>45234</v>
      </c>
      <c r="G2556" s="711">
        <v>0.375</v>
      </c>
      <c r="H2556" s="710">
        <v>45236</v>
      </c>
      <c r="I2556" s="711">
        <v>0.375</v>
      </c>
      <c r="J2556" s="743" t="s">
        <v>330</v>
      </c>
      <c r="K2556" s="710">
        <v>30753</v>
      </c>
      <c r="L2556" s="929" t="s">
        <v>1894</v>
      </c>
      <c r="M2556" s="21">
        <v>43239</v>
      </c>
      <c r="N2556" s="934" t="s">
        <v>1895</v>
      </c>
      <c r="O2556" s="920">
        <v>39382</v>
      </c>
      <c r="P2556" s="892">
        <v>160</v>
      </c>
      <c r="Q2556" s="196"/>
      <c r="R2556" s="1017"/>
      <c r="S2556" s="196"/>
      <c r="T2556" s="544"/>
      <c r="U2556" s="545" t="s">
        <v>333</v>
      </c>
      <c r="V2556" s="544"/>
      <c r="W2556" s="156"/>
    </row>
    <row r="2557" spans="1:23" s="546" customFormat="1" ht="18.75" customHeight="1" x14ac:dyDescent="0.25">
      <c r="A2557" s="186">
        <v>2118</v>
      </c>
      <c r="B2557" s="186">
        <v>54809109</v>
      </c>
      <c r="C2557" s="186" t="s">
        <v>1892</v>
      </c>
      <c r="D2557" s="4" t="s">
        <v>22</v>
      </c>
      <c r="E2557" s="1156" t="s">
        <v>364</v>
      </c>
      <c r="F2557" s="725">
        <v>44991</v>
      </c>
      <c r="G2557" s="720">
        <v>0.8125</v>
      </c>
      <c r="H2557" s="725">
        <v>44992</v>
      </c>
      <c r="I2557" s="720">
        <v>0.75</v>
      </c>
      <c r="J2557" s="743" t="s">
        <v>1893</v>
      </c>
      <c r="K2557" s="710">
        <v>30753</v>
      </c>
      <c r="L2557" s="929" t="s">
        <v>1894</v>
      </c>
      <c r="M2557" s="21">
        <v>43239</v>
      </c>
      <c r="N2557" s="934" t="s">
        <v>1895</v>
      </c>
      <c r="O2557" s="920">
        <v>39382</v>
      </c>
      <c r="P2557" s="892">
        <v>270</v>
      </c>
      <c r="Q2557" s="196"/>
      <c r="R2557" s="1002"/>
      <c r="S2557" s="196">
        <v>70965</v>
      </c>
      <c r="T2557" s="544"/>
      <c r="U2557" s="545"/>
      <c r="V2557" s="544"/>
      <c r="W2557" s="156"/>
    </row>
    <row r="2558" spans="1:23" s="546" customFormat="1" ht="18.75" customHeight="1" x14ac:dyDescent="0.25">
      <c r="A2558" s="186">
        <v>2110</v>
      </c>
      <c r="B2558" s="186">
        <v>54809109</v>
      </c>
      <c r="C2558" s="186" t="s">
        <v>1892</v>
      </c>
      <c r="D2558" s="4" t="s">
        <v>22</v>
      </c>
      <c r="E2558" s="1156" t="s">
        <v>364</v>
      </c>
      <c r="F2558" s="725">
        <v>44988</v>
      </c>
      <c r="G2558" s="720">
        <v>0.8125</v>
      </c>
      <c r="H2558" s="725">
        <v>44991</v>
      </c>
      <c r="I2558" s="720">
        <v>0.8125</v>
      </c>
      <c r="J2558" s="743" t="s">
        <v>1900</v>
      </c>
      <c r="K2558" s="710">
        <v>30753</v>
      </c>
      <c r="L2558" s="929" t="s">
        <v>1894</v>
      </c>
      <c r="M2558" s="21">
        <v>43239</v>
      </c>
      <c r="N2558" s="934" t="s">
        <v>1895</v>
      </c>
      <c r="O2558" s="920">
        <v>39382</v>
      </c>
      <c r="P2558" s="892"/>
      <c r="Q2558" s="196"/>
      <c r="R2558" s="1002"/>
      <c r="S2558" s="196">
        <v>70965</v>
      </c>
      <c r="T2558" s="544"/>
      <c r="U2558" s="545"/>
      <c r="V2558" s="544" t="s">
        <v>640</v>
      </c>
      <c r="W2558" s="156"/>
    </row>
    <row r="2559" spans="1:23" s="546" customFormat="1" ht="30" hidden="1" customHeight="1" x14ac:dyDescent="0.25">
      <c r="A2559" s="4">
        <v>6328</v>
      </c>
      <c r="B2559" s="4"/>
      <c r="C2559" s="4" t="s">
        <v>8369</v>
      </c>
      <c r="D2559" s="4" t="s">
        <v>8321</v>
      </c>
      <c r="E2559" s="1156" t="s">
        <v>8094</v>
      </c>
      <c r="F2559" s="725">
        <v>45640</v>
      </c>
      <c r="G2559" s="720">
        <v>0.60763888888888895</v>
      </c>
      <c r="H2559" s="725">
        <v>45643</v>
      </c>
      <c r="I2559" s="720">
        <v>0.51388888888888895</v>
      </c>
      <c r="J2559" s="728" t="s">
        <v>449</v>
      </c>
      <c r="K2559" s="725">
        <v>29090</v>
      </c>
      <c r="L2559" s="929" t="s">
        <v>4147</v>
      </c>
      <c r="M2559" s="19"/>
      <c r="N2559" s="931">
        <v>1030186029</v>
      </c>
      <c r="O2559" s="932">
        <v>43669</v>
      </c>
      <c r="P2559" s="1064" t="s">
        <v>8370</v>
      </c>
      <c r="Q2559" s="194"/>
      <c r="R2559" s="1424"/>
      <c r="S2559" s="1425"/>
      <c r="T2559" s="1426"/>
      <c r="U2559" s="545"/>
      <c r="V2559" s="555"/>
      <c r="W2559" s="599"/>
    </row>
    <row r="2560" spans="1:23" s="546" customFormat="1" ht="45" customHeight="1" x14ac:dyDescent="0.25">
      <c r="A2560" s="735">
        <v>5543</v>
      </c>
      <c r="B2560" s="735">
        <v>20913037</v>
      </c>
      <c r="C2560" s="735" t="s">
        <v>4146</v>
      </c>
      <c r="D2560" s="4" t="s">
        <v>143</v>
      </c>
      <c r="E2560" s="1156" t="s">
        <v>521</v>
      </c>
      <c r="F2560" s="725">
        <v>45584</v>
      </c>
      <c r="G2560" s="720">
        <v>0.60069444444444442</v>
      </c>
      <c r="H2560" s="725">
        <v>45598</v>
      </c>
      <c r="I2560" s="720">
        <v>0.51041666666666663</v>
      </c>
      <c r="J2560" s="728" t="s">
        <v>78</v>
      </c>
      <c r="K2560" s="741">
        <v>29090</v>
      </c>
      <c r="L2560" s="775" t="s">
        <v>4147</v>
      </c>
      <c r="M2560" s="741"/>
      <c r="N2560" s="933" t="s">
        <v>4148</v>
      </c>
      <c r="O2560" s="930">
        <v>43669</v>
      </c>
      <c r="P2560" s="902" t="s">
        <v>7612</v>
      </c>
      <c r="Q2560" s="905"/>
      <c r="R2560" s="1006"/>
      <c r="S2560" s="881"/>
      <c r="T2560" s="575" t="s">
        <v>7486</v>
      </c>
      <c r="U2560" s="593" t="s">
        <v>4892</v>
      </c>
      <c r="V2560" s="580" t="s">
        <v>4951</v>
      </c>
      <c r="W2560" s="594"/>
    </row>
    <row r="2561" spans="1:23" s="546" customFormat="1" ht="18.75" customHeight="1" x14ac:dyDescent="0.25">
      <c r="A2561" s="735">
        <v>3872</v>
      </c>
      <c r="B2561" s="735">
        <v>20913037</v>
      </c>
      <c r="C2561" s="735" t="s">
        <v>4146</v>
      </c>
      <c r="D2561" s="4" t="s">
        <v>143</v>
      </c>
      <c r="E2561" s="1156" t="s">
        <v>871</v>
      </c>
      <c r="F2561" s="725">
        <v>45283</v>
      </c>
      <c r="G2561" s="720">
        <v>0.91666666666666663</v>
      </c>
      <c r="H2561" s="725">
        <v>45289</v>
      </c>
      <c r="I2561" s="720">
        <v>0.54166666666666663</v>
      </c>
      <c r="J2561" s="728" t="s">
        <v>4949</v>
      </c>
      <c r="K2561" s="741">
        <v>29090</v>
      </c>
      <c r="L2561" s="775" t="s">
        <v>4147</v>
      </c>
      <c r="M2561" s="741"/>
      <c r="N2561" s="933" t="s">
        <v>4148</v>
      </c>
      <c r="O2561" s="930">
        <v>43669</v>
      </c>
      <c r="P2561" s="902"/>
      <c r="Q2561" s="905"/>
      <c r="R2561" s="1037"/>
      <c r="S2561" s="881"/>
      <c r="T2561" s="592" t="s">
        <v>4950</v>
      </c>
      <c r="U2561" s="593" t="s">
        <v>4892</v>
      </c>
      <c r="V2561" s="1817" t="s">
        <v>4951</v>
      </c>
      <c r="W2561" s="594"/>
    </row>
    <row r="2562" spans="1:23" s="546" customFormat="1" ht="18.75" customHeight="1" x14ac:dyDescent="0.25">
      <c r="A2562" s="707">
        <v>4100</v>
      </c>
      <c r="B2562" s="735">
        <v>20913037</v>
      </c>
      <c r="C2562" s="735" t="s">
        <v>4146</v>
      </c>
      <c r="D2562" s="4" t="s">
        <v>35</v>
      </c>
      <c r="E2562" s="1156" t="s">
        <v>507</v>
      </c>
      <c r="F2562" s="725">
        <v>45271</v>
      </c>
      <c r="G2562" s="720">
        <v>0.375</v>
      </c>
      <c r="H2562" s="725">
        <v>45283</v>
      </c>
      <c r="I2562" s="720">
        <v>0.91666666666666663</v>
      </c>
      <c r="J2562" s="713" t="s">
        <v>4123</v>
      </c>
      <c r="K2562" s="741">
        <v>29090</v>
      </c>
      <c r="L2562" s="775" t="s">
        <v>4147</v>
      </c>
      <c r="M2562" s="741"/>
      <c r="N2562" s="933" t="s">
        <v>4148</v>
      </c>
      <c r="O2562" s="930">
        <v>43669</v>
      </c>
      <c r="P2562" s="904"/>
      <c r="Q2562" s="1048"/>
      <c r="R2562" s="1036"/>
      <c r="S2562" s="1035"/>
      <c r="T2562" s="596"/>
      <c r="U2562" s="1237" t="s">
        <v>4892</v>
      </c>
      <c r="V2562" s="1392"/>
      <c r="W2562" s="594"/>
    </row>
    <row r="2563" spans="1:23" s="546" customFormat="1" ht="18.75" customHeight="1" x14ac:dyDescent="0.25">
      <c r="A2563" s="735">
        <v>3756</v>
      </c>
      <c r="B2563" s="735"/>
      <c r="C2563" s="735" t="s">
        <v>4146</v>
      </c>
      <c r="D2563" s="4" t="s">
        <v>657</v>
      </c>
      <c r="E2563" s="1156" t="s">
        <v>871</v>
      </c>
      <c r="F2563" s="725">
        <v>45247</v>
      </c>
      <c r="G2563" s="720">
        <v>0.79166666666666663</v>
      </c>
      <c r="H2563" s="725">
        <v>45261</v>
      </c>
      <c r="I2563" s="720">
        <v>0.54166666666666663</v>
      </c>
      <c r="J2563" s="728" t="s">
        <v>78</v>
      </c>
      <c r="K2563" s="741">
        <v>29090</v>
      </c>
      <c r="L2563" s="775" t="s">
        <v>4147</v>
      </c>
      <c r="M2563" s="741"/>
      <c r="N2563" s="933" t="s">
        <v>4148</v>
      </c>
      <c r="O2563" s="930">
        <v>43669</v>
      </c>
      <c r="P2563" s="902">
        <v>1040</v>
      </c>
      <c r="Q2563" s="905"/>
      <c r="R2563" s="1037"/>
      <c r="S2563" s="881"/>
      <c r="T2563" s="541"/>
      <c r="U2563" s="593" t="s">
        <v>3972</v>
      </c>
      <c r="V2563" s="592"/>
      <c r="W2563" s="594"/>
    </row>
    <row r="2564" spans="1:23" s="546" customFormat="1" ht="18.75" customHeight="1" x14ac:dyDescent="0.25">
      <c r="A2564" s="735">
        <v>3327</v>
      </c>
      <c r="B2564" s="735"/>
      <c r="C2564" s="735" t="s">
        <v>4146</v>
      </c>
      <c r="D2564" s="186" t="s">
        <v>35</v>
      </c>
      <c r="E2564" s="1156" t="s">
        <v>69</v>
      </c>
      <c r="F2564" s="710">
        <v>45189</v>
      </c>
      <c r="G2564" s="711">
        <v>0.91666666666666663</v>
      </c>
      <c r="H2564" s="710">
        <v>45198</v>
      </c>
      <c r="I2564" s="711">
        <v>0.5</v>
      </c>
      <c r="J2564" s="728" t="s">
        <v>622</v>
      </c>
      <c r="K2564" s="741">
        <v>29090</v>
      </c>
      <c r="L2564" s="775" t="s">
        <v>4147</v>
      </c>
      <c r="M2564" s="741"/>
      <c r="N2564" s="933" t="s">
        <v>4148</v>
      </c>
      <c r="O2564" s="930">
        <v>43669</v>
      </c>
      <c r="P2564" s="902" t="s">
        <v>4153</v>
      </c>
      <c r="Q2564" s="905"/>
      <c r="R2564" s="1037"/>
      <c r="S2564" s="881"/>
      <c r="T2564" s="541"/>
      <c r="U2564" s="593"/>
      <c r="V2564" s="592"/>
      <c r="W2564" s="594"/>
    </row>
    <row r="2565" spans="1:23" s="546" customFormat="1" ht="18.75" customHeight="1" x14ac:dyDescent="0.25">
      <c r="A2565" s="799">
        <v>220</v>
      </c>
      <c r="B2565" s="799"/>
      <c r="C2565" s="735" t="s">
        <v>4146</v>
      </c>
      <c r="D2565" s="799" t="s">
        <v>29</v>
      </c>
      <c r="E2565" s="1165" t="s">
        <v>30</v>
      </c>
      <c r="F2565" s="807">
        <v>44625</v>
      </c>
      <c r="G2565" s="806">
        <v>0.70833333333333337</v>
      </c>
      <c r="H2565" s="807">
        <v>44638</v>
      </c>
      <c r="I2565" s="806">
        <v>0.70833333333333337</v>
      </c>
      <c r="J2565" s="730"/>
      <c r="K2565" s="741">
        <v>29090</v>
      </c>
      <c r="L2565" s="775" t="s">
        <v>4147</v>
      </c>
      <c r="M2565" s="19"/>
      <c r="N2565" s="933" t="s">
        <v>4148</v>
      </c>
      <c r="O2565" s="930">
        <v>43669</v>
      </c>
      <c r="P2565" s="1043"/>
      <c r="Q2565" s="915"/>
      <c r="R2565" s="1118"/>
      <c r="S2565" s="915"/>
      <c r="T2565" s="668"/>
      <c r="U2565" s="545"/>
      <c r="V2565" s="668"/>
      <c r="W2565" s="156"/>
    </row>
    <row r="2566" spans="1:23" s="546" customFormat="1" ht="30" customHeight="1" x14ac:dyDescent="0.25">
      <c r="A2566" s="809">
        <v>563</v>
      </c>
      <c r="B2566" s="809"/>
      <c r="C2566" s="735" t="s">
        <v>4146</v>
      </c>
      <c r="D2566" s="809" t="s">
        <v>29</v>
      </c>
      <c r="E2566" s="1159" t="s">
        <v>30</v>
      </c>
      <c r="F2566" s="810">
        <v>44573</v>
      </c>
      <c r="G2566" s="811">
        <v>0.5</v>
      </c>
      <c r="H2566" s="810">
        <v>44578</v>
      </c>
      <c r="I2566" s="811">
        <v>0.5</v>
      </c>
      <c r="J2566" s="730"/>
      <c r="K2566" s="741">
        <v>29090</v>
      </c>
      <c r="L2566" s="775" t="s">
        <v>4147</v>
      </c>
      <c r="M2566" s="19"/>
      <c r="N2566" s="933" t="s">
        <v>4148</v>
      </c>
      <c r="O2566" s="930">
        <v>43669</v>
      </c>
      <c r="P2566" s="1043"/>
      <c r="Q2566" s="1120"/>
      <c r="R2566" s="1121"/>
      <c r="S2566" s="1120"/>
      <c r="T2566" s="670"/>
      <c r="U2566" s="545"/>
      <c r="V2566" s="670" t="s">
        <v>3512</v>
      </c>
      <c r="W2566" s="156"/>
    </row>
    <row r="2567" spans="1:23" s="546" customFormat="1" ht="18.75" customHeight="1" x14ac:dyDescent="0.25">
      <c r="A2567" s="4">
        <v>1041</v>
      </c>
      <c r="B2567" s="4">
        <v>55813230</v>
      </c>
      <c r="C2567" s="4" t="s">
        <v>3341</v>
      </c>
      <c r="D2567" s="4" t="s">
        <v>35</v>
      </c>
      <c r="E2567" s="1156" t="s">
        <v>119</v>
      </c>
      <c r="F2567" s="725">
        <v>44728</v>
      </c>
      <c r="G2567" s="720">
        <v>0.76388888888888884</v>
      </c>
      <c r="H2567" s="725">
        <v>44731</v>
      </c>
      <c r="I2567" s="720">
        <v>0.76388888888888884</v>
      </c>
      <c r="J2567" s="728" t="s">
        <v>1902</v>
      </c>
      <c r="K2567" s="720"/>
      <c r="L2567" s="4">
        <v>6900537</v>
      </c>
      <c r="M2567" s="725">
        <v>39913</v>
      </c>
      <c r="N2567" s="929" t="s">
        <v>3342</v>
      </c>
      <c r="O2567" s="932">
        <v>42977</v>
      </c>
      <c r="P2567" s="892">
        <v>270</v>
      </c>
      <c r="Q2567" s="908"/>
      <c r="R2567" s="1073">
        <v>270</v>
      </c>
      <c r="S2567" s="908"/>
      <c r="T2567" s="550" t="s">
        <v>3285</v>
      </c>
      <c r="U2567" s="545"/>
      <c r="V2567" s="550"/>
      <c r="W2567" s="599"/>
    </row>
    <row r="2568" spans="1:23" s="546" customFormat="1" ht="18.75" customHeight="1" x14ac:dyDescent="0.25">
      <c r="A2568" s="186">
        <v>4316</v>
      </c>
      <c r="B2568" s="186">
        <v>24176563</v>
      </c>
      <c r="C2568" s="186" t="s">
        <v>5646</v>
      </c>
      <c r="D2568" s="186" t="s">
        <v>22</v>
      </c>
      <c r="E2568" s="1156" t="s">
        <v>161</v>
      </c>
      <c r="F2568" s="710">
        <v>45354</v>
      </c>
      <c r="G2568" s="711">
        <v>0.79999999999999993</v>
      </c>
      <c r="H2568" s="710">
        <v>45358</v>
      </c>
      <c r="I2568" s="711">
        <v>0.41666666666666669</v>
      </c>
      <c r="J2568" s="713" t="s">
        <v>449</v>
      </c>
      <c r="K2568" s="710">
        <v>37763</v>
      </c>
      <c r="L2568" s="734" t="s">
        <v>5647</v>
      </c>
      <c r="M2568" s="21">
        <v>44357</v>
      </c>
      <c r="N2568" s="734" t="s">
        <v>5648</v>
      </c>
      <c r="O2568" s="920">
        <v>44440</v>
      </c>
      <c r="P2568" s="898"/>
      <c r="Q2568" s="1022"/>
      <c r="R2568" s="1023"/>
      <c r="S2568" s="1022"/>
      <c r="T2568" s="586"/>
      <c r="U2568" s="551" t="s">
        <v>5649</v>
      </c>
      <c r="V2568" s="544"/>
      <c r="W2568" s="128"/>
    </row>
    <row r="2569" spans="1:23" s="546" customFormat="1" ht="18.75" customHeight="1" x14ac:dyDescent="0.25">
      <c r="A2569" s="186">
        <v>4347</v>
      </c>
      <c r="B2569" s="186">
        <v>20330100</v>
      </c>
      <c r="C2569" s="186" t="s">
        <v>5825</v>
      </c>
      <c r="D2569" s="186" t="s">
        <v>235</v>
      </c>
      <c r="E2569" s="1156" t="s">
        <v>370</v>
      </c>
      <c r="F2569" s="710">
        <v>45367</v>
      </c>
      <c r="G2569" s="711">
        <v>0.5625</v>
      </c>
      <c r="H2569" s="710">
        <v>45381</v>
      </c>
      <c r="I2569" s="711">
        <v>0.5625</v>
      </c>
      <c r="J2569" s="713" t="s">
        <v>5260</v>
      </c>
      <c r="K2569" s="19">
        <v>20083</v>
      </c>
      <c r="L2569" s="939" t="s">
        <v>5826</v>
      </c>
      <c r="M2569" s="21">
        <v>40400</v>
      </c>
      <c r="N2569" s="928" t="s">
        <v>5827</v>
      </c>
      <c r="O2569" s="920">
        <v>34523</v>
      </c>
      <c r="P2569" s="898"/>
      <c r="Q2569" s="1022"/>
      <c r="R2569" s="1023"/>
      <c r="S2569" s="1022"/>
      <c r="T2569" s="586"/>
      <c r="U2569" s="551"/>
      <c r="V2569" s="544"/>
      <c r="W2569" s="128"/>
    </row>
    <row r="2570" spans="1:23" s="546" customFormat="1" ht="18.75" hidden="1" customHeight="1" x14ac:dyDescent="0.25">
      <c r="A2570" s="20">
        <v>1187</v>
      </c>
      <c r="B2570" s="783" t="s">
        <v>3055</v>
      </c>
      <c r="C2570" s="20" t="s">
        <v>3059</v>
      </c>
      <c r="D2570" s="20" t="s">
        <v>193</v>
      </c>
      <c r="E2570" s="1158" t="s">
        <v>23</v>
      </c>
      <c r="F2570" s="21">
        <v>44765</v>
      </c>
      <c r="G2570" s="729">
        <v>0.5625</v>
      </c>
      <c r="H2570" s="21">
        <v>44781</v>
      </c>
      <c r="I2570" s="729">
        <v>0.5625</v>
      </c>
      <c r="J2570" s="730" t="s">
        <v>2722</v>
      </c>
      <c r="K2570" s="769"/>
      <c r="L2570" s="20">
        <v>14752791</v>
      </c>
      <c r="M2570" s="21">
        <v>42955</v>
      </c>
      <c r="N2570" s="924">
        <v>1478434012</v>
      </c>
      <c r="O2570" s="208">
        <v>43768</v>
      </c>
      <c r="P2570" s="892">
        <v>2400</v>
      </c>
      <c r="Q2570" s="884" t="s">
        <v>3061</v>
      </c>
      <c r="R2570" s="1008">
        <f>150*16</f>
        <v>2400</v>
      </c>
      <c r="S2570" s="884"/>
      <c r="T2570" s="527" t="s">
        <v>3060</v>
      </c>
      <c r="U2570" s="545" t="s">
        <v>3058</v>
      </c>
      <c r="V2570" s="544"/>
      <c r="W2570" s="156"/>
    </row>
    <row r="2571" spans="1:23" s="546" customFormat="1" ht="60" customHeight="1" x14ac:dyDescent="0.25">
      <c r="A2571" s="20">
        <v>3052</v>
      </c>
      <c r="B2571" s="783" t="s">
        <v>518</v>
      </c>
      <c r="C2571" s="20" t="s">
        <v>519</v>
      </c>
      <c r="D2571" s="783" t="s">
        <v>520</v>
      </c>
      <c r="E2571" s="1156" t="s">
        <v>521</v>
      </c>
      <c r="F2571" s="21">
        <v>45126</v>
      </c>
      <c r="G2571" s="729">
        <v>0.78125</v>
      </c>
      <c r="H2571" s="710">
        <v>45139</v>
      </c>
      <c r="I2571" s="711">
        <v>0.78125</v>
      </c>
      <c r="J2571" s="726" t="s">
        <v>179</v>
      </c>
      <c r="K2571" s="19">
        <v>37670</v>
      </c>
      <c r="L2571" s="921" t="s">
        <v>522</v>
      </c>
      <c r="M2571" s="19">
        <v>44883</v>
      </c>
      <c r="N2571" s="935" t="s">
        <v>523</v>
      </c>
      <c r="O2571" s="209">
        <v>44679</v>
      </c>
      <c r="P2571" s="898"/>
      <c r="Q2571" s="1003"/>
      <c r="R2571" s="1004"/>
      <c r="S2571" s="1003"/>
      <c r="T2571" s="565"/>
      <c r="U2571" s="652" t="s">
        <v>92</v>
      </c>
      <c r="V2571" s="550"/>
      <c r="W2571" s="156"/>
    </row>
    <row r="2572" spans="1:23" s="546" customFormat="1" ht="18.75" customHeight="1" x14ac:dyDescent="0.25">
      <c r="A2572" s="186">
        <v>4052</v>
      </c>
      <c r="B2572" s="186">
        <v>53683972</v>
      </c>
      <c r="C2572" s="186" t="s">
        <v>4993</v>
      </c>
      <c r="D2572" s="4" t="s">
        <v>1212</v>
      </c>
      <c r="E2572" s="1156" t="s">
        <v>243</v>
      </c>
      <c r="F2572" s="725">
        <v>45305</v>
      </c>
      <c r="G2572" s="720">
        <v>0.6791666666666667</v>
      </c>
      <c r="H2572" s="725">
        <v>45312</v>
      </c>
      <c r="I2572" s="720">
        <v>0.79166666666666663</v>
      </c>
      <c r="J2572" s="728" t="s">
        <v>85</v>
      </c>
      <c r="K2572" s="710">
        <v>27835</v>
      </c>
      <c r="L2572" s="929" t="s">
        <v>4994</v>
      </c>
      <c r="M2572" s="1628">
        <v>43838</v>
      </c>
      <c r="N2572" s="926" t="s">
        <v>4995</v>
      </c>
      <c r="O2572" s="927">
        <v>44488</v>
      </c>
      <c r="P2572" s="892" t="s">
        <v>5180</v>
      </c>
      <c r="Q2572" s="196"/>
      <c r="R2572" s="1017"/>
      <c r="S2572" s="196"/>
      <c r="T2572" s="533"/>
      <c r="U2572" s="617" t="s">
        <v>4996</v>
      </c>
      <c r="V2572" s="544"/>
      <c r="W2572" s="156"/>
    </row>
    <row r="2573" spans="1:23" s="546" customFormat="1" ht="47.25" customHeight="1" x14ac:dyDescent="0.25">
      <c r="A2573" s="186">
        <v>3936</v>
      </c>
      <c r="B2573" s="186">
        <v>53683972</v>
      </c>
      <c r="C2573" s="186" t="s">
        <v>4993</v>
      </c>
      <c r="D2573" s="4" t="s">
        <v>412</v>
      </c>
      <c r="E2573" s="1156" t="s">
        <v>243</v>
      </c>
      <c r="F2573" s="725">
        <v>45288</v>
      </c>
      <c r="G2573" s="720">
        <v>0.5</v>
      </c>
      <c r="H2573" s="725">
        <v>45305</v>
      </c>
      <c r="I2573" s="720">
        <v>0.6791666666666667</v>
      </c>
      <c r="J2573" s="728" t="s">
        <v>944</v>
      </c>
      <c r="K2573" s="710">
        <v>27835</v>
      </c>
      <c r="L2573" s="929" t="s">
        <v>4994</v>
      </c>
      <c r="M2573" s="21">
        <v>43838</v>
      </c>
      <c r="N2573" s="926" t="s">
        <v>4995</v>
      </c>
      <c r="O2573" s="927">
        <v>44488</v>
      </c>
      <c r="P2573" s="892" t="s">
        <v>5081</v>
      </c>
      <c r="Q2573" s="196"/>
      <c r="R2573" s="1017"/>
      <c r="S2573" s="196"/>
      <c r="T2573" s="533"/>
      <c r="U2573" s="617" t="s">
        <v>4996</v>
      </c>
      <c r="V2573" s="544" t="s">
        <v>5179</v>
      </c>
      <c r="W2573" s="156"/>
    </row>
    <row r="2574" spans="1:23" s="546" customFormat="1" ht="18.75" hidden="1" customHeight="1" x14ac:dyDescent="0.25">
      <c r="A2574" s="18">
        <v>815</v>
      </c>
      <c r="B2574" s="4">
        <v>27925460</v>
      </c>
      <c r="C2574" s="4" t="s">
        <v>3530</v>
      </c>
      <c r="D2574" s="4" t="s">
        <v>59</v>
      </c>
      <c r="E2574" s="1156" t="s">
        <v>131</v>
      </c>
      <c r="F2574" s="725">
        <v>44670</v>
      </c>
      <c r="G2574" s="744">
        <v>0.66319444444444442</v>
      </c>
      <c r="H2574" s="725">
        <v>44675</v>
      </c>
      <c r="I2574" s="744">
        <v>0.66319444444444442</v>
      </c>
      <c r="J2574" s="730"/>
      <c r="K2574" s="1608"/>
      <c r="L2574" s="4"/>
      <c r="M2574" s="19"/>
      <c r="N2574" s="934"/>
      <c r="O2574" s="920"/>
      <c r="P2574" s="1043"/>
      <c r="Q2574" s="908"/>
      <c r="R2574" s="1073"/>
      <c r="S2574" s="908"/>
      <c r="T2574" s="550"/>
      <c r="U2574" s="545"/>
      <c r="V2574" s="550" t="s">
        <v>3510</v>
      </c>
      <c r="W2574" s="156"/>
    </row>
    <row r="2575" spans="1:23" s="546" customFormat="1" ht="47.25" customHeight="1" x14ac:dyDescent="0.25">
      <c r="A2575" s="186">
        <v>4192</v>
      </c>
      <c r="B2575" s="186"/>
      <c r="C2575" s="186" t="s">
        <v>5476</v>
      </c>
      <c r="D2575" s="186" t="s">
        <v>83</v>
      </c>
      <c r="E2575" s="1156" t="s">
        <v>3852</v>
      </c>
      <c r="F2575" s="710">
        <v>45341</v>
      </c>
      <c r="G2575" s="711">
        <v>0.33333333333333331</v>
      </c>
      <c r="H2575" s="710">
        <v>45343</v>
      </c>
      <c r="I2575" s="711">
        <v>0.77083333333333337</v>
      </c>
      <c r="J2575" s="728" t="s">
        <v>449</v>
      </c>
      <c r="K2575" s="710">
        <v>28078</v>
      </c>
      <c r="L2575" s="734" t="s">
        <v>5478</v>
      </c>
      <c r="M2575" s="21">
        <v>42949</v>
      </c>
      <c r="N2575" s="734" t="s">
        <v>5479</v>
      </c>
      <c r="O2575" s="920">
        <v>34772</v>
      </c>
      <c r="P2575" s="1019" t="s">
        <v>4943</v>
      </c>
      <c r="Q2575" s="1015"/>
      <c r="R2575" s="1002"/>
      <c r="S2575" s="907" t="s">
        <v>5481</v>
      </c>
      <c r="T2575" s="544"/>
      <c r="U2575" s="551" t="s">
        <v>5480</v>
      </c>
      <c r="V2575" s="544"/>
      <c r="W2575" s="128"/>
    </row>
    <row r="2576" spans="1:23" s="546" customFormat="1" ht="30" customHeight="1" x14ac:dyDescent="0.25">
      <c r="A2576" s="1226">
        <v>4844</v>
      </c>
      <c r="B2576" s="736" t="s">
        <v>862</v>
      </c>
      <c r="C2576" s="4" t="s">
        <v>863</v>
      </c>
      <c r="D2576" s="186" t="s">
        <v>35</v>
      </c>
      <c r="E2576" s="1156" t="s">
        <v>105</v>
      </c>
      <c r="F2576" s="710">
        <v>45483</v>
      </c>
      <c r="G2576" s="711">
        <v>0.57291666666666663</v>
      </c>
      <c r="H2576" s="710">
        <v>45488</v>
      </c>
      <c r="I2576" s="711">
        <v>0.57291666666666663</v>
      </c>
      <c r="J2576" s="737" t="s">
        <v>336</v>
      </c>
      <c r="K2576" s="725">
        <v>30297</v>
      </c>
      <c r="L2576" s="929" t="s">
        <v>865</v>
      </c>
      <c r="M2576" s="718">
        <v>44047</v>
      </c>
      <c r="N2576" s="928" t="s">
        <v>866</v>
      </c>
      <c r="O2576" s="927">
        <v>40940</v>
      </c>
      <c r="P2576" s="892" t="s">
        <v>5421</v>
      </c>
      <c r="Q2576" s="906"/>
      <c r="R2576" s="1032"/>
      <c r="S2576" s="884"/>
      <c r="T2576" s="527"/>
      <c r="U2576" s="545" t="s">
        <v>867</v>
      </c>
      <c r="V2576" s="554"/>
      <c r="W2576" s="156"/>
    </row>
    <row r="2577" spans="1:23" s="546" customFormat="1" ht="30" customHeight="1" x14ac:dyDescent="0.25">
      <c r="A2577" s="186">
        <v>4650</v>
      </c>
      <c r="B2577" s="736" t="s">
        <v>862</v>
      </c>
      <c r="C2577" s="4" t="s">
        <v>863</v>
      </c>
      <c r="D2577" s="186" t="s">
        <v>94</v>
      </c>
      <c r="E2577" s="1156" t="s">
        <v>153</v>
      </c>
      <c r="F2577" s="710">
        <v>45406</v>
      </c>
      <c r="G2577" s="711">
        <v>0.66666666666666663</v>
      </c>
      <c r="H2577" s="710">
        <v>45409</v>
      </c>
      <c r="I2577" s="711">
        <v>0.75</v>
      </c>
      <c r="J2577" s="737" t="s">
        <v>449</v>
      </c>
      <c r="K2577" s="725">
        <v>30297</v>
      </c>
      <c r="L2577" s="929" t="s">
        <v>865</v>
      </c>
      <c r="M2577" s="1626">
        <v>44047</v>
      </c>
      <c r="N2577" s="928" t="s">
        <v>866</v>
      </c>
      <c r="O2577" s="927">
        <v>40940</v>
      </c>
      <c r="P2577" s="892" t="s">
        <v>4841</v>
      </c>
      <c r="Q2577" s="906"/>
      <c r="R2577" s="1032"/>
      <c r="S2577" s="884"/>
      <c r="T2577" s="527"/>
      <c r="U2577" s="545" t="s">
        <v>867</v>
      </c>
      <c r="V2577" s="554"/>
      <c r="W2577" s="156"/>
    </row>
    <row r="2578" spans="1:23" s="546" customFormat="1" ht="30" customHeight="1" x14ac:dyDescent="0.25">
      <c r="A2578" s="186">
        <v>2844</v>
      </c>
      <c r="B2578" s="736" t="s">
        <v>862</v>
      </c>
      <c r="C2578" s="4" t="s">
        <v>863</v>
      </c>
      <c r="D2578" s="186" t="s">
        <v>94</v>
      </c>
      <c r="E2578" s="1156" t="s">
        <v>95</v>
      </c>
      <c r="F2578" s="710">
        <v>45102</v>
      </c>
      <c r="G2578" s="711">
        <v>0.5</v>
      </c>
      <c r="H2578" s="710">
        <v>45108</v>
      </c>
      <c r="I2578" s="711">
        <v>0.5</v>
      </c>
      <c r="J2578" s="737" t="s">
        <v>864</v>
      </c>
      <c r="K2578" s="725">
        <v>30297</v>
      </c>
      <c r="L2578" s="929" t="s">
        <v>865</v>
      </c>
      <c r="M2578" s="718">
        <v>44047</v>
      </c>
      <c r="N2578" s="928" t="s">
        <v>866</v>
      </c>
      <c r="O2578" s="927">
        <v>40940</v>
      </c>
      <c r="P2578" s="892">
        <v>720</v>
      </c>
      <c r="Q2578" s="906"/>
      <c r="R2578" s="1032"/>
      <c r="S2578" s="884"/>
      <c r="T2578" s="527"/>
      <c r="U2578" s="545" t="s">
        <v>867</v>
      </c>
      <c r="V2578" s="554"/>
      <c r="W2578" s="156"/>
    </row>
    <row r="2579" spans="1:23" s="546" customFormat="1" ht="18.75" customHeight="1" x14ac:dyDescent="0.25">
      <c r="A2579" s="186">
        <v>2537</v>
      </c>
      <c r="B2579" s="736" t="s">
        <v>862</v>
      </c>
      <c r="C2579" s="4" t="s">
        <v>863</v>
      </c>
      <c r="D2579" s="4" t="s">
        <v>143</v>
      </c>
      <c r="E2579" s="1156" t="s">
        <v>521</v>
      </c>
      <c r="F2579" s="725">
        <v>45071</v>
      </c>
      <c r="G2579" s="720">
        <v>0.375</v>
      </c>
      <c r="H2579" s="725">
        <v>45079</v>
      </c>
      <c r="I2579" s="720">
        <v>0.39583333333333331</v>
      </c>
      <c r="J2579" s="737" t="s">
        <v>113</v>
      </c>
      <c r="K2579" s="725">
        <v>30297</v>
      </c>
      <c r="L2579" s="929" t="s">
        <v>865</v>
      </c>
      <c r="M2579" s="718">
        <v>44047</v>
      </c>
      <c r="N2579" s="928" t="s">
        <v>866</v>
      </c>
      <c r="O2579" s="927">
        <v>40940</v>
      </c>
      <c r="P2579" s="892">
        <f>70*8</f>
        <v>560</v>
      </c>
      <c r="Q2579" s="906"/>
      <c r="R2579" s="1032"/>
      <c r="S2579" s="884"/>
      <c r="T2579" s="527"/>
      <c r="U2579" s="545" t="s">
        <v>867</v>
      </c>
      <c r="V2579" s="554"/>
      <c r="W2579" s="156"/>
    </row>
    <row r="2580" spans="1:23" s="546" customFormat="1" ht="18.75" customHeight="1" x14ac:dyDescent="0.25">
      <c r="A2580" s="186">
        <v>1143</v>
      </c>
      <c r="B2580" s="784" t="s">
        <v>3210</v>
      </c>
      <c r="C2580" s="18" t="s">
        <v>863</v>
      </c>
      <c r="D2580" s="18" t="s">
        <v>3155</v>
      </c>
      <c r="E2580" s="1156" t="s">
        <v>313</v>
      </c>
      <c r="F2580" s="718">
        <v>44742</v>
      </c>
      <c r="G2580" s="719">
        <v>0.76041666666666663</v>
      </c>
      <c r="H2580" s="718">
        <v>44748</v>
      </c>
      <c r="I2580" s="719">
        <v>0.33333333333333331</v>
      </c>
      <c r="J2580" s="737" t="s">
        <v>1870</v>
      </c>
      <c r="K2580" s="720"/>
      <c r="L2580" s="18">
        <v>6835381</v>
      </c>
      <c r="M2580" s="718">
        <v>44047</v>
      </c>
      <c r="N2580" s="928" t="s">
        <v>866</v>
      </c>
      <c r="O2580" s="927">
        <v>40940</v>
      </c>
      <c r="P2580" s="892">
        <v>720</v>
      </c>
      <c r="Q2580" s="906"/>
      <c r="R2580" s="1032">
        <f>120*6</f>
        <v>720</v>
      </c>
      <c r="S2580" s="884"/>
      <c r="T2580" s="527" t="s">
        <v>3029</v>
      </c>
      <c r="U2580" s="545"/>
      <c r="V2580" s="554"/>
      <c r="W2580" s="156"/>
    </row>
    <row r="2581" spans="1:23" s="546" customFormat="1" ht="18.75" hidden="1" customHeight="1" x14ac:dyDescent="0.25">
      <c r="A2581" s="18">
        <v>2263</v>
      </c>
      <c r="B2581" s="784" t="s">
        <v>3210</v>
      </c>
      <c r="C2581" s="18" t="s">
        <v>863</v>
      </c>
      <c r="D2581" s="4" t="s">
        <v>22</v>
      </c>
      <c r="E2581" s="1156" t="s">
        <v>2279</v>
      </c>
      <c r="F2581" s="725">
        <v>44675</v>
      </c>
      <c r="G2581" s="744">
        <v>0.63888888888888895</v>
      </c>
      <c r="H2581" s="725">
        <v>44681</v>
      </c>
      <c r="I2581" s="744">
        <v>0.5</v>
      </c>
      <c r="J2581" s="730" t="s">
        <v>2172</v>
      </c>
      <c r="K2581" s="744"/>
      <c r="L2581" s="4">
        <v>6835381</v>
      </c>
      <c r="M2581" s="19">
        <v>44047</v>
      </c>
      <c r="N2581" s="934">
        <v>101075100895</v>
      </c>
      <c r="O2581" s="920">
        <v>40940</v>
      </c>
      <c r="P2581" s="1015">
        <v>480</v>
      </c>
      <c r="Q2581" s="908"/>
      <c r="R2581" s="1073"/>
      <c r="S2581" s="908"/>
      <c r="T2581" s="550"/>
      <c r="U2581" s="631" t="s">
        <v>3522</v>
      </c>
      <c r="V2581" s="550"/>
      <c r="W2581" s="563"/>
    </row>
    <row r="2582" spans="1:23" s="546" customFormat="1" ht="18.75" customHeight="1" x14ac:dyDescent="0.25">
      <c r="A2582" s="1267">
        <v>4962</v>
      </c>
      <c r="B2582" s="186"/>
      <c r="C2582" s="186" t="s">
        <v>7885</v>
      </c>
      <c r="D2582" s="186" t="s">
        <v>1443</v>
      </c>
      <c r="E2582" s="1156" t="s">
        <v>871</v>
      </c>
      <c r="F2582" s="710">
        <v>45520</v>
      </c>
      <c r="G2582" s="711">
        <v>0.64027777777777783</v>
      </c>
      <c r="H2582" s="710">
        <v>45528</v>
      </c>
      <c r="I2582" s="711">
        <v>0.64027777777777783</v>
      </c>
      <c r="J2582" s="728" t="s">
        <v>113</v>
      </c>
      <c r="K2582" s="710">
        <v>30297</v>
      </c>
      <c r="L2582" s="734" t="s">
        <v>865</v>
      </c>
      <c r="M2582" s="710">
        <v>44047</v>
      </c>
      <c r="N2582" s="734" t="s">
        <v>866</v>
      </c>
      <c r="O2582" s="920">
        <v>40940</v>
      </c>
      <c r="P2582" s="892" t="s">
        <v>5655</v>
      </c>
      <c r="Q2582" s="882"/>
      <c r="R2582" s="1001"/>
      <c r="S2582" s="882"/>
      <c r="T2582" s="524"/>
      <c r="U2582" s="551"/>
      <c r="V2582" s="544"/>
      <c r="W2582" s="156"/>
    </row>
    <row r="2583" spans="1:23" s="546" customFormat="1" ht="18.75" hidden="1" customHeight="1" x14ac:dyDescent="0.25">
      <c r="A2583" s="18">
        <v>418</v>
      </c>
      <c r="B2583" s="4"/>
      <c r="C2583" s="4" t="s">
        <v>3671</v>
      </c>
      <c r="D2583" s="4" t="s">
        <v>35</v>
      </c>
      <c r="E2583" s="1156" t="s">
        <v>313</v>
      </c>
      <c r="F2583" s="725">
        <v>44509</v>
      </c>
      <c r="G2583" s="744">
        <v>0.54166666666666663</v>
      </c>
      <c r="H2583" s="725">
        <v>44520</v>
      </c>
      <c r="I2583" s="744">
        <v>0.54166666666666663</v>
      </c>
      <c r="J2583" s="730"/>
      <c r="K2583" s="744"/>
      <c r="L2583" s="4"/>
      <c r="M2583" s="19"/>
      <c r="N2583" s="934"/>
      <c r="O2583" s="920"/>
      <c r="P2583" s="1043"/>
      <c r="Q2583" s="908"/>
      <c r="R2583" s="1073"/>
      <c r="S2583" s="908"/>
      <c r="T2583" s="550"/>
      <c r="U2583" s="545"/>
      <c r="V2583" s="550" t="s">
        <v>3492</v>
      </c>
      <c r="W2583" s="156"/>
    </row>
    <row r="2584" spans="1:23" s="546" customFormat="1" ht="18.75" customHeight="1" x14ac:dyDescent="0.25">
      <c r="A2584" s="770">
        <v>4654</v>
      </c>
      <c r="B2584" s="1"/>
      <c r="C2584" s="1" t="s">
        <v>6431</v>
      </c>
      <c r="D2584" s="1" t="s">
        <v>412</v>
      </c>
      <c r="E2584" s="1156" t="s">
        <v>358</v>
      </c>
      <c r="F2584" s="19">
        <v>45397</v>
      </c>
      <c r="G2584" s="769">
        <v>0.41666666666666669</v>
      </c>
      <c r="H2584" s="19">
        <v>45400</v>
      </c>
      <c r="I2584" s="744">
        <v>0.41666666666666669</v>
      </c>
      <c r="J2584" s="730" t="s">
        <v>449</v>
      </c>
      <c r="K2584" s="19">
        <v>28125</v>
      </c>
      <c r="L2584" s="921" t="s">
        <v>600</v>
      </c>
      <c r="M2584" s="741">
        <v>44620</v>
      </c>
      <c r="N2584" s="921" t="s">
        <v>6432</v>
      </c>
      <c r="O2584" s="209">
        <v>38635</v>
      </c>
      <c r="P2584" s="1028" t="s">
        <v>6075</v>
      </c>
      <c r="Q2584" s="194"/>
      <c r="R2584" s="1016"/>
      <c r="S2584" s="907"/>
      <c r="T2584" s="544"/>
      <c r="U2584" s="545" t="s">
        <v>6433</v>
      </c>
      <c r="V2584" s="544"/>
      <c r="W2584" s="156"/>
    </row>
    <row r="2585" spans="1:23" s="546" customFormat="1" ht="18.75" customHeight="1" x14ac:dyDescent="0.25">
      <c r="A2585" s="1245">
        <v>4969</v>
      </c>
      <c r="B2585" s="20"/>
      <c r="C2585" s="707" t="s">
        <v>7867</v>
      </c>
      <c r="D2585" s="20" t="s">
        <v>35</v>
      </c>
      <c r="E2585" s="1156" t="s">
        <v>36</v>
      </c>
      <c r="F2585" s="21">
        <v>45522</v>
      </c>
      <c r="G2585" s="722">
        <v>0.60416666666666663</v>
      </c>
      <c r="H2585" s="21">
        <v>45532</v>
      </c>
      <c r="I2585" s="722">
        <v>0.58333333333333337</v>
      </c>
      <c r="J2585" s="1290" t="s">
        <v>200</v>
      </c>
      <c r="K2585" s="21">
        <v>31295</v>
      </c>
      <c r="L2585" s="721" t="s">
        <v>7868</v>
      </c>
      <c r="M2585" s="708">
        <v>40693</v>
      </c>
      <c r="N2585" s="21" t="s">
        <v>7869</v>
      </c>
      <c r="O2585" s="208">
        <v>43944</v>
      </c>
      <c r="P2585" s="1280"/>
      <c r="Q2585" s="1280"/>
      <c r="R2585" s="1291"/>
      <c r="S2585" s="1280"/>
      <c r="T2585" s="1292"/>
      <c r="U2585" s="551"/>
      <c r="V2585" s="544"/>
      <c r="W2585" s="156"/>
    </row>
    <row r="2586" spans="1:23" s="546" customFormat="1" ht="18.75" customHeight="1" x14ac:dyDescent="0.25">
      <c r="A2586" s="186">
        <v>3613</v>
      </c>
      <c r="B2586" s="1513"/>
      <c r="C2586" s="186" t="s">
        <v>4558</v>
      </c>
      <c r="D2586" s="186" t="s">
        <v>29</v>
      </c>
      <c r="E2586" s="1156" t="s">
        <v>205</v>
      </c>
      <c r="F2586" s="710">
        <v>45231</v>
      </c>
      <c r="G2586" s="711">
        <v>0.6875</v>
      </c>
      <c r="H2586" s="710">
        <v>45233</v>
      </c>
      <c r="I2586" s="711">
        <v>0.83333333333333337</v>
      </c>
      <c r="J2586" s="728" t="s">
        <v>330</v>
      </c>
      <c r="K2586" s="710">
        <v>30951</v>
      </c>
      <c r="L2586" s="734" t="s">
        <v>4559</v>
      </c>
      <c r="M2586" s="21">
        <v>40957</v>
      </c>
      <c r="N2586" s="734" t="s">
        <v>4560</v>
      </c>
      <c r="O2586" s="920">
        <v>38103</v>
      </c>
      <c r="P2586" s="892">
        <v>140</v>
      </c>
      <c r="Q2586" s="196"/>
      <c r="R2586" s="1017"/>
      <c r="S2586" s="196"/>
      <c r="T2586" s="650" t="s">
        <v>4561</v>
      </c>
      <c r="U2586" s="545" t="s">
        <v>1591</v>
      </c>
      <c r="V2586" s="544"/>
      <c r="W2586" s="156"/>
    </row>
    <row r="2587" spans="1:23" s="546" customFormat="1" ht="18.75" customHeight="1" x14ac:dyDescent="0.25">
      <c r="A2587" s="1267">
        <v>5133</v>
      </c>
      <c r="B2587" s="270"/>
      <c r="C2587" s="186" t="s">
        <v>8251</v>
      </c>
      <c r="D2587" s="186" t="s">
        <v>35</v>
      </c>
      <c r="E2587" s="1156" t="s">
        <v>313</v>
      </c>
      <c r="F2587" s="718">
        <v>45532</v>
      </c>
      <c r="G2587" s="719">
        <v>0.58333333333333337</v>
      </c>
      <c r="H2587" s="718">
        <v>45536</v>
      </c>
      <c r="I2587" s="719">
        <v>0.60416666666666663</v>
      </c>
      <c r="J2587" s="737" t="s">
        <v>1308</v>
      </c>
      <c r="K2587" s="710">
        <v>31295</v>
      </c>
      <c r="L2587" s="734" t="s">
        <v>7868</v>
      </c>
      <c r="M2587" s="710">
        <v>40693</v>
      </c>
      <c r="N2587" s="734" t="s">
        <v>7869</v>
      </c>
      <c r="O2587" s="920">
        <v>43944</v>
      </c>
      <c r="P2587" s="1019" t="s">
        <v>8252</v>
      </c>
      <c r="Q2587" s="196"/>
      <c r="R2587" s="1017"/>
      <c r="S2587" s="194"/>
      <c r="T2587" s="563"/>
      <c r="U2587" s="551" t="s">
        <v>7874</v>
      </c>
      <c r="V2587" s="527"/>
      <c r="W2587" s="156"/>
    </row>
    <row r="2588" spans="1:23" s="546" customFormat="1" ht="18.75" customHeight="1" x14ac:dyDescent="0.25">
      <c r="A2588" s="1">
        <v>890</v>
      </c>
      <c r="B2588" s="809"/>
      <c r="C2588" s="809" t="s">
        <v>3473</v>
      </c>
      <c r="D2588" s="809" t="s">
        <v>22</v>
      </c>
      <c r="E2588" s="1159" t="s">
        <v>603</v>
      </c>
      <c r="F2588" s="810">
        <v>44688</v>
      </c>
      <c r="G2588" s="811">
        <v>0.79166666666666663</v>
      </c>
      <c r="H2588" s="810">
        <v>44699</v>
      </c>
      <c r="I2588" s="811">
        <v>0.79166666666666663</v>
      </c>
      <c r="J2588" s="1409" t="s">
        <v>2058</v>
      </c>
      <c r="K2588" s="769"/>
      <c r="L2588" s="809">
        <v>4187676</v>
      </c>
      <c r="M2588" s="810">
        <v>43867</v>
      </c>
      <c r="N2588" s="960" t="s">
        <v>3474</v>
      </c>
      <c r="O2588" s="961">
        <v>37383</v>
      </c>
      <c r="P2588" s="1119"/>
      <c r="Q2588" s="1120"/>
      <c r="R2588" s="1121"/>
      <c r="S2588" s="1120"/>
      <c r="T2588" s="670"/>
      <c r="U2588" s="617" t="s">
        <v>3475</v>
      </c>
      <c r="V2588" s="670"/>
      <c r="W2588" s="156"/>
    </row>
    <row r="2589" spans="1:23" ht="18.75" customHeight="1" x14ac:dyDescent="0.25">
      <c r="A2589" s="186">
        <v>4059</v>
      </c>
      <c r="B2589" s="186">
        <v>21448495</v>
      </c>
      <c r="C2589" s="186" t="s">
        <v>5195</v>
      </c>
      <c r="D2589" s="186" t="s">
        <v>35</v>
      </c>
      <c r="E2589" s="1156" t="s">
        <v>313</v>
      </c>
      <c r="F2589" s="710">
        <v>45307</v>
      </c>
      <c r="G2589" s="711">
        <v>0.48333333333333334</v>
      </c>
      <c r="H2589" s="710">
        <v>45314</v>
      </c>
      <c r="I2589" s="711">
        <v>0.5</v>
      </c>
      <c r="J2589" s="743" t="s">
        <v>4597</v>
      </c>
      <c r="K2589" s="710">
        <v>24479</v>
      </c>
      <c r="L2589" s="929" t="s">
        <v>5196</v>
      </c>
      <c r="M2589" s="21">
        <v>35730</v>
      </c>
      <c r="N2589" s="734" t="s">
        <v>5197</v>
      </c>
      <c r="O2589" s="920">
        <v>34180</v>
      </c>
      <c r="P2589" s="892" t="s">
        <v>5253</v>
      </c>
      <c r="Q2589" s="196"/>
      <c r="R2589" s="1002"/>
      <c r="S2589" s="196"/>
      <c r="T2589" s="544"/>
      <c r="U2589" s="545" t="s">
        <v>5198</v>
      </c>
      <c r="V2589" s="544"/>
      <c r="W2589" s="545"/>
    </row>
    <row r="2590" spans="1:23" ht="18.75" customHeight="1" x14ac:dyDescent="0.25">
      <c r="A2590" s="186">
        <v>4378</v>
      </c>
      <c r="B2590" s="186"/>
      <c r="C2590" s="186" t="s">
        <v>5686</v>
      </c>
      <c r="D2590" s="186" t="s">
        <v>137</v>
      </c>
      <c r="E2590" s="1156" t="s">
        <v>5555</v>
      </c>
      <c r="F2590" s="710">
        <v>45359</v>
      </c>
      <c r="G2590" s="711">
        <v>1.0416666666666666E-2</v>
      </c>
      <c r="H2590" s="710">
        <v>45361</v>
      </c>
      <c r="I2590" s="711">
        <v>0.83333333333333337</v>
      </c>
      <c r="J2590" s="728" t="s">
        <v>330</v>
      </c>
      <c r="K2590" s="710">
        <v>31665</v>
      </c>
      <c r="L2590" s="734" t="s">
        <v>5687</v>
      </c>
      <c r="M2590" s="21">
        <v>43618</v>
      </c>
      <c r="N2590" s="734" t="s">
        <v>5688</v>
      </c>
      <c r="O2590" s="920">
        <v>39075</v>
      </c>
      <c r="P2590" s="892" t="s">
        <v>4132</v>
      </c>
      <c r="Q2590" s="196"/>
      <c r="R2590" s="1002"/>
      <c r="S2590" s="196"/>
      <c r="T2590" s="641" t="s">
        <v>5690</v>
      </c>
      <c r="U2590" s="545" t="s">
        <v>5689</v>
      </c>
      <c r="V2590" s="544"/>
    </row>
    <row r="2591" spans="1:23" ht="30" customHeight="1" x14ac:dyDescent="0.25">
      <c r="A2591" s="186">
        <v>4437</v>
      </c>
      <c r="B2591" s="186">
        <v>26230893</v>
      </c>
      <c r="C2591" s="186" t="s">
        <v>5310</v>
      </c>
      <c r="D2591" s="186" t="s">
        <v>4053</v>
      </c>
      <c r="E2591" s="1156" t="s">
        <v>4381</v>
      </c>
      <c r="F2591" s="710">
        <v>45322</v>
      </c>
      <c r="G2591" s="711">
        <v>0.33333333333333331</v>
      </c>
      <c r="H2591" s="710">
        <v>45332</v>
      </c>
      <c r="I2591" s="711">
        <v>0.75</v>
      </c>
      <c r="J2591" s="728" t="s">
        <v>634</v>
      </c>
      <c r="K2591" s="710">
        <v>24472</v>
      </c>
      <c r="L2591" s="734" t="s">
        <v>1003</v>
      </c>
      <c r="M2591" s="21">
        <v>34608</v>
      </c>
      <c r="N2591" s="934" t="s">
        <v>1004</v>
      </c>
      <c r="O2591" s="920">
        <v>42822</v>
      </c>
      <c r="P2591" s="892" t="s">
        <v>5421</v>
      </c>
      <c r="Q2591" s="196"/>
      <c r="R2591" s="1017"/>
      <c r="S2591" s="196"/>
      <c r="T2591" s="544"/>
      <c r="U2591" s="545" t="s">
        <v>1005</v>
      </c>
      <c r="V2591" s="544"/>
    </row>
    <row r="2592" spans="1:23" ht="18.75" customHeight="1" x14ac:dyDescent="0.25">
      <c r="A2592" s="186">
        <v>3997</v>
      </c>
      <c r="B2592" s="20">
        <v>95080500</v>
      </c>
      <c r="C2592" s="186" t="s">
        <v>2605</v>
      </c>
      <c r="D2592" s="186" t="s">
        <v>22</v>
      </c>
      <c r="E2592" s="1156" t="s">
        <v>23</v>
      </c>
      <c r="F2592" s="718">
        <v>45301</v>
      </c>
      <c r="G2592" s="719">
        <v>0.5</v>
      </c>
      <c r="H2592" s="718">
        <v>45305</v>
      </c>
      <c r="I2592" s="719">
        <v>0.5</v>
      </c>
      <c r="J2592" s="737" t="s">
        <v>5139</v>
      </c>
      <c r="K2592" s="710">
        <v>27823</v>
      </c>
      <c r="L2592" s="936" t="s">
        <v>2607</v>
      </c>
      <c r="M2592" s="710">
        <v>37652</v>
      </c>
      <c r="N2592" s="734" t="s">
        <v>2608</v>
      </c>
      <c r="O2592" s="920">
        <v>36528</v>
      </c>
      <c r="P2592" s="1019" t="s">
        <v>5161</v>
      </c>
      <c r="Q2592" s="1028" t="s">
        <v>5007</v>
      </c>
      <c r="R2592" s="1002"/>
      <c r="S2592" s="1025"/>
      <c r="U2592" s="545" t="s">
        <v>4851</v>
      </c>
      <c r="V2592" s="527"/>
    </row>
    <row r="2593" spans="1:23" s="546" customFormat="1" ht="18.75" customHeight="1" x14ac:dyDescent="0.25">
      <c r="A2593" s="186">
        <v>3830</v>
      </c>
      <c r="B2593" s="1">
        <v>95080500</v>
      </c>
      <c r="C2593" s="186" t="s">
        <v>2605</v>
      </c>
      <c r="D2593" s="186" t="s">
        <v>22</v>
      </c>
      <c r="E2593" s="1156" t="s">
        <v>23</v>
      </c>
      <c r="F2593" s="718">
        <v>45272</v>
      </c>
      <c r="G2593" s="719">
        <v>0.5</v>
      </c>
      <c r="H2593" s="718">
        <v>45301</v>
      </c>
      <c r="I2593" s="719">
        <v>0.5</v>
      </c>
      <c r="J2593" s="737" t="s">
        <v>4869</v>
      </c>
      <c r="K2593" s="710">
        <v>27823</v>
      </c>
      <c r="L2593" s="936" t="s">
        <v>2607</v>
      </c>
      <c r="M2593" s="710">
        <v>37652</v>
      </c>
      <c r="N2593" s="734" t="s">
        <v>2608</v>
      </c>
      <c r="O2593" s="920">
        <v>36528</v>
      </c>
      <c r="P2593" s="1019" t="s">
        <v>5008</v>
      </c>
      <c r="Q2593" s="1028" t="s">
        <v>5007</v>
      </c>
      <c r="R2593" s="1002"/>
      <c r="S2593" s="1025" t="s">
        <v>5009</v>
      </c>
      <c r="T2593" s="563"/>
      <c r="U2593" s="545" t="s">
        <v>4851</v>
      </c>
      <c r="V2593" s="527"/>
      <c r="W2593" s="156"/>
    </row>
    <row r="2594" spans="1:23" s="546" customFormat="1" ht="18.75" customHeight="1" x14ac:dyDescent="0.3">
      <c r="A2594" s="186">
        <v>1455</v>
      </c>
      <c r="B2594" s="750"/>
      <c r="C2594" s="186" t="s">
        <v>2605</v>
      </c>
      <c r="D2594" s="186" t="s">
        <v>1720</v>
      </c>
      <c r="E2594" s="1156" t="s">
        <v>243</v>
      </c>
      <c r="F2594" s="718">
        <v>44864</v>
      </c>
      <c r="G2594" s="719">
        <v>0.75</v>
      </c>
      <c r="H2594" s="718">
        <v>44875</v>
      </c>
      <c r="I2594" s="719">
        <v>0.55972222222222223</v>
      </c>
      <c r="J2594" s="737" t="s">
        <v>2606</v>
      </c>
      <c r="K2594" s="710">
        <v>27823</v>
      </c>
      <c r="L2594" s="936" t="s">
        <v>2607</v>
      </c>
      <c r="M2594" s="710">
        <v>37652</v>
      </c>
      <c r="N2594" s="734" t="s">
        <v>2608</v>
      </c>
      <c r="O2594" s="920">
        <v>36528</v>
      </c>
      <c r="P2594" s="1019" t="s">
        <v>2609</v>
      </c>
      <c r="Q2594" s="194"/>
      <c r="R2594" s="1033"/>
      <c r="S2594" s="194"/>
      <c r="T2594" s="563"/>
      <c r="U2594" s="545"/>
      <c r="V2594" s="527"/>
      <c r="W2594" s="599"/>
    </row>
    <row r="2595" spans="1:23" ht="18.75" customHeight="1" x14ac:dyDescent="0.3">
      <c r="A2595" s="186">
        <v>1420</v>
      </c>
      <c r="C2595" s="186" t="s">
        <v>2605</v>
      </c>
      <c r="D2595" s="186" t="s">
        <v>1720</v>
      </c>
      <c r="E2595" s="1156" t="s">
        <v>243</v>
      </c>
      <c r="F2595" s="718">
        <v>44863</v>
      </c>
      <c r="G2595" s="719">
        <v>0.75</v>
      </c>
      <c r="H2595" s="718">
        <v>44864</v>
      </c>
      <c r="I2595" s="719">
        <v>0.75</v>
      </c>
      <c r="J2595" s="737" t="s">
        <v>2653</v>
      </c>
      <c r="K2595" s="710">
        <v>27823</v>
      </c>
      <c r="L2595" s="936" t="s">
        <v>2607</v>
      </c>
      <c r="M2595" s="710">
        <v>37652</v>
      </c>
      <c r="N2595" s="734" t="s">
        <v>2608</v>
      </c>
      <c r="O2595" s="920">
        <v>36528</v>
      </c>
      <c r="P2595" s="1019"/>
      <c r="U2595" s="564"/>
      <c r="W2595" s="599"/>
    </row>
    <row r="2596" spans="1:23" ht="18.75" customHeight="1" x14ac:dyDescent="0.25">
      <c r="A2596" s="186">
        <v>1414</v>
      </c>
      <c r="B2596" s="186"/>
      <c r="C2596" s="186" t="s">
        <v>2605</v>
      </c>
      <c r="D2596" s="186" t="s">
        <v>1720</v>
      </c>
      <c r="E2596" s="1156" t="s">
        <v>243</v>
      </c>
      <c r="F2596" s="718">
        <v>44856</v>
      </c>
      <c r="G2596" s="719">
        <v>0.75</v>
      </c>
      <c r="H2596" s="718">
        <v>44863</v>
      </c>
      <c r="I2596" s="719">
        <v>0.75</v>
      </c>
      <c r="J2596" s="737" t="s">
        <v>2655</v>
      </c>
      <c r="K2596" s="710">
        <v>27823</v>
      </c>
      <c r="L2596" s="936" t="s">
        <v>2607</v>
      </c>
      <c r="M2596" s="710">
        <v>37652</v>
      </c>
      <c r="N2596" s="734" t="s">
        <v>2608</v>
      </c>
      <c r="O2596" s="920">
        <v>36528</v>
      </c>
      <c r="P2596" s="1019"/>
      <c r="Q2596" s="908"/>
      <c r="R2596" s="1073"/>
      <c r="S2596" s="908"/>
      <c r="T2596" s="550"/>
      <c r="W2596" s="599"/>
    </row>
    <row r="2597" spans="1:23" ht="18.75" customHeight="1" x14ac:dyDescent="0.25">
      <c r="A2597" s="186">
        <v>1254</v>
      </c>
      <c r="B2597" s="18"/>
      <c r="C2597" s="18" t="s">
        <v>2836</v>
      </c>
      <c r="D2597" s="186" t="s">
        <v>35</v>
      </c>
      <c r="E2597" s="1156" t="s">
        <v>48</v>
      </c>
      <c r="F2597" s="718">
        <v>44798</v>
      </c>
      <c r="G2597" s="719">
        <v>0.61111111111111105</v>
      </c>
      <c r="H2597" s="718">
        <v>44818</v>
      </c>
      <c r="I2597" s="719">
        <v>0.52083333333333337</v>
      </c>
      <c r="J2597" s="737" t="s">
        <v>2342</v>
      </c>
      <c r="K2597" s="720"/>
      <c r="L2597" s="18" t="s">
        <v>2607</v>
      </c>
      <c r="M2597" s="21">
        <v>37652</v>
      </c>
      <c r="N2597" s="926" t="s">
        <v>2608</v>
      </c>
      <c r="O2597" s="927">
        <v>36528</v>
      </c>
      <c r="P2597" s="892"/>
      <c r="Q2597" s="884"/>
      <c r="R2597" s="1008"/>
      <c r="S2597" s="884"/>
      <c r="T2597" s="527" t="s">
        <v>2838</v>
      </c>
      <c r="U2597" s="617" t="s">
        <v>2839</v>
      </c>
      <c r="V2597" s="554" t="s">
        <v>2837</v>
      </c>
    </row>
    <row r="2598" spans="1:23" ht="18.75" customHeight="1" x14ac:dyDescent="0.25">
      <c r="A2598" s="186">
        <v>1177</v>
      </c>
      <c r="B2598" s="18"/>
      <c r="C2598" s="18" t="s">
        <v>2836</v>
      </c>
      <c r="D2598" s="18" t="s">
        <v>35</v>
      </c>
      <c r="E2598" s="1156" t="s">
        <v>313</v>
      </c>
      <c r="F2598" s="718">
        <v>44758</v>
      </c>
      <c r="G2598" s="719">
        <v>0.76041666666666663</v>
      </c>
      <c r="H2598" s="718">
        <v>44766</v>
      </c>
      <c r="I2598" s="720">
        <v>0.54166666666666663</v>
      </c>
      <c r="J2598" s="737" t="s">
        <v>2250</v>
      </c>
      <c r="K2598" s="720"/>
      <c r="L2598" s="18" t="s">
        <v>2607</v>
      </c>
      <c r="M2598" s="718">
        <v>37652</v>
      </c>
      <c r="N2598" s="928" t="s">
        <v>2608</v>
      </c>
      <c r="O2598" s="927">
        <v>36528</v>
      </c>
      <c r="P2598" s="892">
        <v>1100</v>
      </c>
      <c r="Q2598" s="884"/>
      <c r="R2598" s="1008">
        <f>8*130</f>
        <v>1040</v>
      </c>
      <c r="S2598" s="884"/>
      <c r="T2598" s="527" t="s">
        <v>3132</v>
      </c>
      <c r="U2598" s="545" t="s">
        <v>3133</v>
      </c>
      <c r="V2598" s="554"/>
    </row>
    <row r="2599" spans="1:23" s="546" customFormat="1" ht="18.75" hidden="1" customHeight="1" x14ac:dyDescent="0.25">
      <c r="A2599" s="1">
        <v>1138</v>
      </c>
      <c r="B2599" s="1">
        <v>55481131</v>
      </c>
      <c r="C2599" s="1" t="s">
        <v>2836</v>
      </c>
      <c r="D2599" s="1" t="s">
        <v>35</v>
      </c>
      <c r="E2599" s="1158" t="s">
        <v>261</v>
      </c>
      <c r="F2599" s="19">
        <v>44739</v>
      </c>
      <c r="G2599" s="769">
        <v>0.45833333333333331</v>
      </c>
      <c r="H2599" s="21">
        <v>44747</v>
      </c>
      <c r="I2599" s="729">
        <v>0.625</v>
      </c>
      <c r="J2599" s="730" t="s">
        <v>2250</v>
      </c>
      <c r="K2599" s="769"/>
      <c r="L2599" s="1" t="s">
        <v>2607</v>
      </c>
      <c r="M2599" s="1631">
        <v>37652</v>
      </c>
      <c r="N2599" s="935">
        <v>577564002</v>
      </c>
      <c r="O2599" s="209">
        <v>36528</v>
      </c>
      <c r="P2599" s="1019" t="s">
        <v>3221</v>
      </c>
      <c r="Q2599" s="1029" t="s">
        <v>3220</v>
      </c>
      <c r="R2599" s="1020"/>
      <c r="S2599" s="907"/>
      <c r="T2599" s="544" t="s">
        <v>3219</v>
      </c>
      <c r="U2599" s="545"/>
      <c r="V2599" s="555"/>
      <c r="W2599" s="156"/>
    </row>
    <row r="2600" spans="1:23" ht="18.75" hidden="1" customHeight="1" x14ac:dyDescent="0.25">
      <c r="A2600" s="1">
        <v>1070</v>
      </c>
      <c r="B2600" s="1520">
        <v>55481131</v>
      </c>
      <c r="C2600" s="1" t="s">
        <v>2836</v>
      </c>
      <c r="D2600" s="1" t="s">
        <v>35</v>
      </c>
      <c r="E2600" s="1158" t="s">
        <v>261</v>
      </c>
      <c r="F2600" s="19">
        <v>44727</v>
      </c>
      <c r="G2600" s="769">
        <v>0.79166666666666663</v>
      </c>
      <c r="H2600" s="21">
        <v>44735</v>
      </c>
      <c r="I2600" s="729">
        <v>0.58333333333333337</v>
      </c>
      <c r="J2600" s="730" t="s">
        <v>2250</v>
      </c>
      <c r="K2600" s="769"/>
      <c r="L2600" s="1" t="s">
        <v>2607</v>
      </c>
      <c r="M2600" s="19">
        <v>37652</v>
      </c>
      <c r="N2600" s="935">
        <v>577564002</v>
      </c>
      <c r="O2600" s="209">
        <v>36528</v>
      </c>
      <c r="P2600" s="1019">
        <v>720</v>
      </c>
      <c r="Q2600" s="1039"/>
      <c r="R2600" s="1044">
        <f>8*90</f>
        <v>720</v>
      </c>
      <c r="S2600" s="907"/>
      <c r="T2600" s="544" t="s">
        <v>3183</v>
      </c>
    </row>
    <row r="2601" spans="1:23" ht="47.25" hidden="1" customHeight="1" x14ac:dyDescent="0.25">
      <c r="A2601" s="18">
        <v>209</v>
      </c>
      <c r="B2601" s="4">
        <v>52916880</v>
      </c>
      <c r="C2601" s="4" t="s">
        <v>2836</v>
      </c>
      <c r="D2601" s="4" t="s">
        <v>22</v>
      </c>
      <c r="E2601" s="1156" t="s">
        <v>23</v>
      </c>
      <c r="F2601" s="725">
        <v>44615</v>
      </c>
      <c r="G2601" s="744">
        <v>0.75</v>
      </c>
      <c r="H2601" s="725">
        <v>44621</v>
      </c>
      <c r="I2601" s="744">
        <v>0.75</v>
      </c>
      <c r="J2601" s="730"/>
      <c r="K2601" s="744"/>
      <c r="L2601" s="4"/>
      <c r="N2601" s="934"/>
      <c r="O2601" s="920"/>
      <c r="P2601" s="1122"/>
      <c r="Q2601" s="908"/>
      <c r="R2601" s="1073"/>
      <c r="S2601" s="908"/>
      <c r="T2601" s="550"/>
      <c r="V2601" s="550" t="s">
        <v>3512</v>
      </c>
    </row>
    <row r="2602" spans="1:23" ht="18.75" hidden="1" customHeight="1" x14ac:dyDescent="0.25">
      <c r="A2602" s="4">
        <v>613</v>
      </c>
      <c r="B2602" s="4"/>
      <c r="C2602" s="4" t="s">
        <v>2836</v>
      </c>
      <c r="D2602" s="4" t="s">
        <v>22</v>
      </c>
      <c r="E2602" s="1156" t="s">
        <v>23</v>
      </c>
      <c r="F2602" s="725">
        <v>44604</v>
      </c>
      <c r="G2602" s="744">
        <v>0.75</v>
      </c>
      <c r="H2602" s="725">
        <v>44615</v>
      </c>
      <c r="I2602" s="744">
        <v>0.75</v>
      </c>
      <c r="J2602" s="730"/>
      <c r="K2602" s="744"/>
      <c r="L2602" s="4"/>
      <c r="N2602" s="934"/>
      <c r="O2602" s="920"/>
      <c r="Q2602" s="908"/>
      <c r="R2602" s="1073"/>
      <c r="S2602" s="908"/>
      <c r="T2602" s="550"/>
      <c r="V2602" s="550" t="s">
        <v>3492</v>
      </c>
    </row>
    <row r="2603" spans="1:23" ht="30" hidden="1" customHeight="1" x14ac:dyDescent="0.25">
      <c r="A2603" s="1">
        <v>425</v>
      </c>
      <c r="B2603" s="1">
        <v>24604674</v>
      </c>
      <c r="C2603" s="1" t="s">
        <v>2836</v>
      </c>
      <c r="D2603" s="1" t="s">
        <v>35</v>
      </c>
      <c r="E2603" s="1158" t="s">
        <v>313</v>
      </c>
      <c r="F2603" s="19">
        <v>44520</v>
      </c>
      <c r="G2603" s="796">
        <v>0.54166666666666663</v>
      </c>
      <c r="H2603" s="19">
        <v>44535</v>
      </c>
      <c r="I2603" s="796">
        <v>0.54166666666666663</v>
      </c>
      <c r="J2603" s="730"/>
      <c r="K2603" s="796"/>
      <c r="L2603" s="1"/>
      <c r="N2603" s="924"/>
      <c r="O2603" s="208"/>
      <c r="P2603" s="1143"/>
      <c r="Q2603" s="1039"/>
      <c r="R2603" s="1044"/>
      <c r="S2603" s="1039"/>
      <c r="T2603" s="555"/>
      <c r="V2603" s="555" t="s">
        <v>3492</v>
      </c>
    </row>
    <row r="2604" spans="1:23" ht="18.75" customHeight="1" x14ac:dyDescent="0.25">
      <c r="A2604" s="186">
        <v>1720</v>
      </c>
      <c r="B2604" s="186">
        <v>92202710</v>
      </c>
      <c r="C2604" s="186" t="s">
        <v>2302</v>
      </c>
      <c r="D2604" s="186" t="s">
        <v>193</v>
      </c>
      <c r="E2604" s="1156" t="s">
        <v>161</v>
      </c>
      <c r="F2604" s="718">
        <v>44933</v>
      </c>
      <c r="G2604" s="719">
        <v>0.49305555555555558</v>
      </c>
      <c r="H2604" s="710">
        <v>44935</v>
      </c>
      <c r="I2604" s="711">
        <v>0.49305555555555558</v>
      </c>
      <c r="J2604" s="728">
        <v>2</v>
      </c>
      <c r="K2604" s="710">
        <v>26221</v>
      </c>
      <c r="L2604" s="929">
        <v>4187598</v>
      </c>
      <c r="M2604" s="21">
        <v>36087</v>
      </c>
      <c r="N2604" s="18" t="s">
        <v>2303</v>
      </c>
      <c r="O2604" s="927">
        <v>33869</v>
      </c>
      <c r="P2604" s="892">
        <v>200</v>
      </c>
      <c r="Q2604" s="196"/>
      <c r="R2604" s="1002"/>
      <c r="S2604" s="196"/>
      <c r="T2604" s="533">
        <v>46680</v>
      </c>
      <c r="V2604" s="544"/>
    </row>
    <row r="2605" spans="1:23" ht="18.75" customHeight="1" x14ac:dyDescent="0.25">
      <c r="A2605" s="186">
        <v>4316</v>
      </c>
      <c r="B2605" s="186"/>
      <c r="C2605" s="186" t="s">
        <v>5645</v>
      </c>
      <c r="D2605" s="186" t="s">
        <v>22</v>
      </c>
      <c r="E2605" s="1156" t="s">
        <v>161</v>
      </c>
      <c r="F2605" s="710">
        <v>45354</v>
      </c>
      <c r="G2605" s="711">
        <v>0.79999999999999993</v>
      </c>
      <c r="H2605" s="710">
        <v>45358</v>
      </c>
      <c r="I2605" s="711">
        <v>0.41666666666666669</v>
      </c>
      <c r="J2605" s="728" t="s">
        <v>449</v>
      </c>
      <c r="K2605" s="710">
        <v>28148</v>
      </c>
      <c r="L2605" s="734" t="s">
        <v>5432</v>
      </c>
      <c r="M2605" s="21">
        <v>43843</v>
      </c>
      <c r="N2605" s="734" t="s">
        <v>5433</v>
      </c>
      <c r="O2605" s="920">
        <v>36328</v>
      </c>
      <c r="P2605" s="892" t="s">
        <v>5051</v>
      </c>
      <c r="Q2605" s="901">
        <v>50</v>
      </c>
      <c r="R2605" s="1017"/>
      <c r="S2605" s="196"/>
      <c r="T2605" s="643" t="s">
        <v>5718</v>
      </c>
      <c r="U2605" s="551" t="s">
        <v>5435</v>
      </c>
      <c r="V2605" s="544"/>
      <c r="W2605" s="128"/>
    </row>
    <row r="2606" spans="1:23" ht="18.75" customHeight="1" x14ac:dyDescent="0.3">
      <c r="A2606" s="186">
        <v>4164</v>
      </c>
      <c r="B2606" s="754">
        <v>93439045</v>
      </c>
      <c r="C2606" s="707" t="s">
        <v>5431</v>
      </c>
      <c r="D2606" s="186" t="s">
        <v>29</v>
      </c>
      <c r="E2606" s="1156" t="s">
        <v>30</v>
      </c>
      <c r="F2606" s="710">
        <v>45333</v>
      </c>
      <c r="G2606" s="711">
        <v>0.82291666666666663</v>
      </c>
      <c r="H2606" s="710">
        <v>45334</v>
      </c>
      <c r="I2606" s="711">
        <v>0.82291666666666663</v>
      </c>
      <c r="J2606" s="728" t="s">
        <v>797</v>
      </c>
      <c r="K2606" s="725">
        <v>28148</v>
      </c>
      <c r="L2606" s="929" t="s">
        <v>5432</v>
      </c>
      <c r="M2606" s="19">
        <v>43843</v>
      </c>
      <c r="N2606" s="921" t="s">
        <v>5433</v>
      </c>
      <c r="O2606" s="932">
        <v>36297</v>
      </c>
      <c r="P2606" s="892" t="s">
        <v>4732</v>
      </c>
      <c r="Q2606" s="196"/>
      <c r="R2606" s="1002"/>
      <c r="S2606" s="907">
        <v>101144</v>
      </c>
      <c r="T2606" s="555"/>
      <c r="U2606" s="545" t="s">
        <v>5435</v>
      </c>
      <c r="V2606" s="588" t="s">
        <v>5434</v>
      </c>
    </row>
    <row r="2607" spans="1:23" ht="18.75" customHeight="1" x14ac:dyDescent="0.25">
      <c r="A2607" s="4">
        <v>1915</v>
      </c>
      <c r="B2607" s="4"/>
      <c r="C2607" s="4" t="s">
        <v>1999</v>
      </c>
      <c r="D2607" s="186" t="s">
        <v>193</v>
      </c>
      <c r="E2607" s="1156" t="s">
        <v>199</v>
      </c>
      <c r="F2607" s="725">
        <v>44977</v>
      </c>
      <c r="G2607" s="720">
        <v>0.58333333333333337</v>
      </c>
      <c r="H2607" s="725">
        <v>44983</v>
      </c>
      <c r="I2607" s="720">
        <v>0.83333333333333337</v>
      </c>
      <c r="J2607" s="728" t="s">
        <v>2000</v>
      </c>
      <c r="K2607" s="725">
        <v>25992</v>
      </c>
      <c r="L2607" s="929"/>
      <c r="N2607" s="931" t="s">
        <v>2001</v>
      </c>
      <c r="O2607" s="932">
        <v>41724</v>
      </c>
      <c r="P2607" s="892">
        <v>950</v>
      </c>
      <c r="R2607" s="1017"/>
      <c r="V2607" s="555" t="s">
        <v>2002</v>
      </c>
      <c r="W2607" s="599"/>
    </row>
    <row r="2608" spans="1:23" ht="18.75" customHeight="1" x14ac:dyDescent="0.25">
      <c r="A2608" s="4">
        <v>1812</v>
      </c>
      <c r="B2608" s="4"/>
      <c r="C2608" s="4" t="s">
        <v>1999</v>
      </c>
      <c r="D2608" s="4" t="s">
        <v>193</v>
      </c>
      <c r="E2608" s="1156" t="s">
        <v>199</v>
      </c>
      <c r="F2608" s="725">
        <v>44964</v>
      </c>
      <c r="G2608" s="720">
        <v>0.5</v>
      </c>
      <c r="H2608" s="725">
        <v>44977</v>
      </c>
      <c r="I2608" s="720">
        <v>0.58333333333333337</v>
      </c>
      <c r="J2608" s="728" t="s">
        <v>2047</v>
      </c>
      <c r="K2608" s="725">
        <v>25992</v>
      </c>
      <c r="L2608" s="929"/>
      <c r="M2608" s="1631"/>
      <c r="N2608" s="931" t="s">
        <v>2001</v>
      </c>
      <c r="O2608" s="932">
        <v>41724</v>
      </c>
      <c r="P2608" s="1107"/>
      <c r="R2608" s="1017"/>
      <c r="V2608" s="555" t="s">
        <v>640</v>
      </c>
    </row>
    <row r="2609" spans="1:23" ht="18.75" customHeight="1" x14ac:dyDescent="0.25">
      <c r="A2609" s="4">
        <v>1742</v>
      </c>
      <c r="B2609" s="1511"/>
      <c r="C2609" s="4" t="s">
        <v>2252</v>
      </c>
      <c r="D2609" s="4" t="s">
        <v>94</v>
      </c>
      <c r="E2609" s="1156" t="s">
        <v>358</v>
      </c>
      <c r="F2609" s="725">
        <v>44939</v>
      </c>
      <c r="G2609" s="720">
        <v>0.74097222222222225</v>
      </c>
      <c r="H2609" s="710">
        <v>44942</v>
      </c>
      <c r="I2609" s="720">
        <v>0.74097222222222225</v>
      </c>
      <c r="J2609" s="728" t="s">
        <v>2253</v>
      </c>
      <c r="K2609" s="725">
        <v>25992</v>
      </c>
      <c r="L2609" s="929"/>
      <c r="N2609" s="931" t="s">
        <v>2001</v>
      </c>
      <c r="O2609" s="932">
        <v>41724</v>
      </c>
      <c r="P2609" s="892" t="s">
        <v>2254</v>
      </c>
      <c r="W2609" s="618"/>
    </row>
    <row r="2610" spans="1:23" ht="31.5" customHeight="1" x14ac:dyDescent="0.25">
      <c r="A2610" s="186">
        <v>1646</v>
      </c>
      <c r="B2610" s="186"/>
      <c r="C2610" s="186" t="s">
        <v>2252</v>
      </c>
      <c r="D2610" s="186" t="s">
        <v>235</v>
      </c>
      <c r="E2610" s="1156" t="s">
        <v>30</v>
      </c>
      <c r="F2610" s="710">
        <v>44915</v>
      </c>
      <c r="G2610" s="711">
        <v>0.56527777777777777</v>
      </c>
      <c r="H2610" s="710">
        <v>44935</v>
      </c>
      <c r="I2610" s="711">
        <v>0.45833333333333331</v>
      </c>
      <c r="J2610" s="743" t="s">
        <v>2304</v>
      </c>
      <c r="K2610" s="710">
        <v>25992</v>
      </c>
      <c r="L2610" s="929"/>
      <c r="M2610" s="21"/>
      <c r="N2610" s="934" t="s">
        <v>2001</v>
      </c>
      <c r="O2610" s="920">
        <v>41724</v>
      </c>
      <c r="P2610" s="892"/>
      <c r="R2610" s="1111"/>
      <c r="S2610" s="1112"/>
      <c r="T2610" s="665"/>
      <c r="V2610" s="544" t="s">
        <v>1054</v>
      </c>
      <c r="W2610" s="618"/>
    </row>
    <row r="2611" spans="1:23" ht="18.75" customHeight="1" x14ac:dyDescent="0.25">
      <c r="A2611" s="186">
        <v>1612</v>
      </c>
      <c r="B2611" s="186"/>
      <c r="C2611" s="186" t="s">
        <v>2252</v>
      </c>
      <c r="D2611" s="186" t="s">
        <v>235</v>
      </c>
      <c r="E2611" s="1156" t="s">
        <v>30</v>
      </c>
      <c r="F2611" s="710">
        <v>44905</v>
      </c>
      <c r="G2611" s="711">
        <v>0.4201388888888889</v>
      </c>
      <c r="H2611" s="710">
        <v>44915</v>
      </c>
      <c r="I2611" s="711">
        <v>0.70833333333333337</v>
      </c>
      <c r="J2611" s="728" t="s">
        <v>2424</v>
      </c>
      <c r="K2611" s="710">
        <v>25992</v>
      </c>
      <c r="L2611" s="936"/>
      <c r="M2611" s="21"/>
      <c r="N2611" s="934" t="s">
        <v>2001</v>
      </c>
      <c r="O2611" s="920">
        <v>41724</v>
      </c>
      <c r="P2611" s="892"/>
      <c r="Q2611" s="196"/>
      <c r="R2611" s="1111"/>
      <c r="S2611" s="1112"/>
      <c r="T2611" s="665"/>
      <c r="V2611" s="544" t="s">
        <v>2425</v>
      </c>
      <c r="W2611" s="618"/>
    </row>
    <row r="2612" spans="1:23" ht="31.5" customHeight="1" x14ac:dyDescent="0.25">
      <c r="A2612" s="186">
        <v>1562</v>
      </c>
      <c r="B2612" s="186"/>
      <c r="C2612" s="186" t="s">
        <v>2252</v>
      </c>
      <c r="D2612" s="186" t="s">
        <v>193</v>
      </c>
      <c r="E2612" s="1156" t="s">
        <v>23</v>
      </c>
      <c r="F2612" s="710">
        <v>44895</v>
      </c>
      <c r="G2612" s="711">
        <v>0.6875</v>
      </c>
      <c r="H2612" s="710">
        <v>44905</v>
      </c>
      <c r="I2612" s="711">
        <v>0.41666666666666669</v>
      </c>
      <c r="J2612" s="728" t="s">
        <v>2027</v>
      </c>
      <c r="K2612" s="710">
        <v>25992</v>
      </c>
      <c r="L2612" s="936"/>
      <c r="M2612" s="21"/>
      <c r="N2612" s="934" t="s">
        <v>2001</v>
      </c>
      <c r="O2612" s="920">
        <v>41724</v>
      </c>
      <c r="P2612" s="892"/>
      <c r="Q2612" s="196"/>
      <c r="R2612" s="1002"/>
      <c r="S2612" s="196"/>
      <c r="T2612" s="533"/>
      <c r="V2612" s="544" t="s">
        <v>2425</v>
      </c>
      <c r="W2612" s="530"/>
    </row>
    <row r="2613" spans="1:23" ht="18.75" customHeight="1" x14ac:dyDescent="0.25">
      <c r="A2613" s="186">
        <v>1458</v>
      </c>
      <c r="B2613" s="186">
        <v>99613263</v>
      </c>
      <c r="C2613" s="186" t="s">
        <v>2252</v>
      </c>
      <c r="D2613" s="186" t="s">
        <v>94</v>
      </c>
      <c r="E2613" s="1156" t="s">
        <v>358</v>
      </c>
      <c r="F2613" s="710">
        <v>44865</v>
      </c>
      <c r="G2613" s="711">
        <v>0.79166666666666663</v>
      </c>
      <c r="H2613" s="725">
        <v>44886</v>
      </c>
      <c r="I2613" s="711">
        <v>0.79166666666666663</v>
      </c>
      <c r="J2613" s="728" t="s">
        <v>2342</v>
      </c>
      <c r="K2613" s="710">
        <v>25992</v>
      </c>
      <c r="L2613" s="936"/>
      <c r="M2613" s="710"/>
      <c r="N2613" s="734" t="s">
        <v>2001</v>
      </c>
      <c r="O2613" s="920">
        <v>41724</v>
      </c>
      <c r="P2613" s="892">
        <v>1250</v>
      </c>
      <c r="Q2613" s="884"/>
      <c r="R2613" s="1008"/>
      <c r="S2613" s="884"/>
      <c r="T2613" s="527"/>
      <c r="U2613" s="564"/>
      <c r="V2613" s="527"/>
      <c r="W2613" s="530"/>
    </row>
    <row r="2614" spans="1:23" ht="18.75" customHeight="1" x14ac:dyDescent="0.25">
      <c r="A2614" s="4">
        <v>1126</v>
      </c>
      <c r="B2614" s="18">
        <v>99613263</v>
      </c>
      <c r="C2614" s="18" t="s">
        <v>2252</v>
      </c>
      <c r="D2614" s="4" t="s">
        <v>412</v>
      </c>
      <c r="E2614" s="1156" t="s">
        <v>131</v>
      </c>
      <c r="F2614" s="718">
        <v>44733</v>
      </c>
      <c r="G2614" s="719">
        <v>0.54166666666666663</v>
      </c>
      <c r="H2614" s="718">
        <v>44736</v>
      </c>
      <c r="I2614" s="719">
        <v>0.54166666666666663</v>
      </c>
      <c r="J2614" s="728" t="s">
        <v>1902</v>
      </c>
      <c r="K2614" s="720"/>
      <c r="L2614" s="18"/>
      <c r="M2614" s="718"/>
      <c r="N2614" s="928" t="s">
        <v>2001</v>
      </c>
      <c r="O2614" s="927">
        <v>41724</v>
      </c>
      <c r="P2614" s="892">
        <v>200</v>
      </c>
      <c r="Q2614" s="906"/>
      <c r="R2614" s="1032"/>
      <c r="S2614" s="884"/>
      <c r="T2614" s="527" t="s">
        <v>3297</v>
      </c>
      <c r="V2614" s="554"/>
      <c r="W2614" s="618"/>
    </row>
    <row r="2615" spans="1:23" ht="18.75" hidden="1" customHeight="1" x14ac:dyDescent="0.25">
      <c r="A2615" s="799">
        <v>623</v>
      </c>
      <c r="B2615" s="799"/>
      <c r="C2615" s="799" t="s">
        <v>2252</v>
      </c>
      <c r="D2615" s="799" t="s">
        <v>22</v>
      </c>
      <c r="E2615" s="1165" t="s">
        <v>447</v>
      </c>
      <c r="F2615" s="807">
        <v>44611</v>
      </c>
      <c r="G2615" s="806">
        <v>0.5625</v>
      </c>
      <c r="H2615" s="807">
        <v>44621</v>
      </c>
      <c r="I2615" s="806">
        <v>0.5625</v>
      </c>
      <c r="J2615" s="730"/>
      <c r="K2615" s="720"/>
      <c r="L2615" s="799"/>
      <c r="N2615" s="926"/>
      <c r="O2615" s="927"/>
      <c r="Q2615" s="915"/>
      <c r="R2615" s="1118"/>
      <c r="S2615" s="915"/>
      <c r="T2615" s="668"/>
      <c r="V2615" s="668"/>
      <c r="W2615" s="618"/>
    </row>
    <row r="2616" spans="1:23" ht="18.75" hidden="1" customHeight="1" x14ac:dyDescent="0.25">
      <c r="A2616" s="1">
        <v>350</v>
      </c>
      <c r="B2616" s="1"/>
      <c r="C2616" s="1" t="s">
        <v>2252</v>
      </c>
      <c r="D2616" s="1" t="s">
        <v>35</v>
      </c>
      <c r="E2616" s="1158" t="s">
        <v>119</v>
      </c>
      <c r="F2616" s="19">
        <v>44464</v>
      </c>
      <c r="G2616" s="796">
        <v>0.75</v>
      </c>
      <c r="H2616" s="19">
        <v>44474</v>
      </c>
      <c r="I2616" s="796">
        <v>0.75</v>
      </c>
      <c r="J2616" s="726">
        <v>11</v>
      </c>
      <c r="K2616" s="796"/>
      <c r="L2616" s="1"/>
      <c r="N2616" s="924"/>
      <c r="O2616" s="208"/>
      <c r="P2616" s="1119"/>
      <c r="Q2616" s="1039"/>
      <c r="R2616" s="1044"/>
      <c r="S2616" s="1039"/>
      <c r="T2616" s="555"/>
      <c r="V2616" s="555" t="s">
        <v>3701</v>
      </c>
      <c r="W2616" s="618"/>
    </row>
    <row r="2617" spans="1:23" ht="18.75" hidden="1" customHeight="1" x14ac:dyDescent="0.25">
      <c r="A2617" s="1">
        <v>327</v>
      </c>
      <c r="B2617" s="1"/>
      <c r="C2617" s="1" t="s">
        <v>2252</v>
      </c>
      <c r="D2617" s="1" t="s">
        <v>35</v>
      </c>
      <c r="E2617" s="1158" t="s">
        <v>119</v>
      </c>
      <c r="F2617" s="19">
        <v>44449</v>
      </c>
      <c r="G2617" s="796">
        <v>0.75</v>
      </c>
      <c r="H2617" s="19">
        <v>44464</v>
      </c>
      <c r="I2617" s="796">
        <v>0.75</v>
      </c>
      <c r="J2617" s="730">
        <v>15</v>
      </c>
      <c r="K2617" s="796"/>
      <c r="L2617" s="1"/>
      <c r="N2617" s="924"/>
      <c r="O2617" s="208"/>
      <c r="Q2617" s="1039"/>
      <c r="R2617" s="1044"/>
      <c r="S2617" s="1039"/>
      <c r="T2617" s="555"/>
      <c r="W2617" s="618"/>
    </row>
    <row r="2618" spans="1:23" ht="18.75" customHeight="1" x14ac:dyDescent="0.3">
      <c r="A2618" s="20">
        <v>1898</v>
      </c>
      <c r="B2618" s="1525"/>
      <c r="C2618" s="20" t="s">
        <v>1876</v>
      </c>
      <c r="D2618" s="1" t="s">
        <v>59</v>
      </c>
      <c r="E2618" s="1156" t="s">
        <v>243</v>
      </c>
      <c r="F2618" s="19">
        <v>44976</v>
      </c>
      <c r="G2618" s="769">
        <v>0.83333333333333337</v>
      </c>
      <c r="H2618" s="725">
        <v>44994</v>
      </c>
      <c r="I2618" s="720">
        <v>0.41666666666666669</v>
      </c>
      <c r="J2618" s="726" t="s">
        <v>1872</v>
      </c>
      <c r="K2618" s="19">
        <v>25875</v>
      </c>
      <c r="L2618" s="929" t="s">
        <v>1877</v>
      </c>
      <c r="M2618" s="21">
        <v>44195</v>
      </c>
      <c r="N2618" s="721" t="s">
        <v>1878</v>
      </c>
      <c r="O2618" s="208">
        <v>40210</v>
      </c>
      <c r="P2618" s="898"/>
      <c r="Q2618" s="1003"/>
      <c r="R2618" s="1051"/>
      <c r="S2618" s="1003"/>
      <c r="T2618" s="565"/>
      <c r="U2618" s="564" t="s">
        <v>1875</v>
      </c>
      <c r="V2618" s="554"/>
      <c r="W2618" s="618"/>
    </row>
    <row r="2619" spans="1:23" ht="18.75" customHeight="1" x14ac:dyDescent="0.25">
      <c r="A2619" s="1267">
        <v>5044</v>
      </c>
      <c r="B2619" s="270"/>
      <c r="C2619" s="186" t="s">
        <v>7921</v>
      </c>
      <c r="D2619" s="186" t="s">
        <v>35</v>
      </c>
      <c r="E2619" s="1158" t="s">
        <v>298</v>
      </c>
      <c r="F2619" s="718">
        <v>45529</v>
      </c>
      <c r="G2619" s="719">
        <v>0.58333333333333337</v>
      </c>
      <c r="H2619" s="718">
        <v>45536</v>
      </c>
      <c r="I2619" s="719">
        <v>0.29166666666666669</v>
      </c>
      <c r="J2619" s="737" t="s">
        <v>85</v>
      </c>
      <c r="K2619" s="710">
        <v>28531</v>
      </c>
      <c r="L2619" s="734" t="s">
        <v>7922</v>
      </c>
      <c r="M2619" s="710"/>
      <c r="N2619" s="734" t="s">
        <v>7923</v>
      </c>
      <c r="O2619" s="920">
        <v>43483</v>
      </c>
      <c r="P2619" s="1019" t="s">
        <v>7924</v>
      </c>
      <c r="Q2619" s="196"/>
      <c r="R2619" s="1017"/>
      <c r="U2619" s="545" t="s">
        <v>7925</v>
      </c>
      <c r="V2619" s="527"/>
      <c r="W2619" s="618"/>
    </row>
    <row r="2620" spans="1:23" ht="18.75" customHeight="1" x14ac:dyDescent="0.25">
      <c r="A2620" s="4">
        <v>2549</v>
      </c>
      <c r="B2620" s="4"/>
      <c r="C2620" s="4" t="s">
        <v>1110</v>
      </c>
      <c r="D2620" s="4" t="s">
        <v>35</v>
      </c>
      <c r="E2620" s="1156" t="s">
        <v>298</v>
      </c>
      <c r="F2620" s="725">
        <v>45074</v>
      </c>
      <c r="G2620" s="720">
        <v>0.45833333333333331</v>
      </c>
      <c r="H2620" s="725">
        <v>45081</v>
      </c>
      <c r="I2620" s="720">
        <v>0.58333333333333337</v>
      </c>
      <c r="J2620" s="713" t="s">
        <v>85</v>
      </c>
      <c r="K2620" s="725">
        <v>34678</v>
      </c>
      <c r="L2620" s="929" t="s">
        <v>1111</v>
      </c>
      <c r="M2620" s="19">
        <v>44718</v>
      </c>
      <c r="N2620" s="931" t="s">
        <v>1112</v>
      </c>
      <c r="O2620" s="932">
        <v>41732</v>
      </c>
      <c r="P2620" s="898"/>
      <c r="Q2620" s="1022"/>
      <c r="R2620" s="1023"/>
      <c r="S2620" s="1022"/>
      <c r="T2620" s="568"/>
      <c r="U2620" s="545" t="s">
        <v>1113</v>
      </c>
      <c r="W2620" s="618"/>
    </row>
    <row r="2621" spans="1:23" ht="18.75" customHeight="1" x14ac:dyDescent="0.25">
      <c r="A2621" s="4">
        <v>2548</v>
      </c>
      <c r="B2621" s="4"/>
      <c r="C2621" s="4" t="s">
        <v>1110</v>
      </c>
      <c r="D2621" s="4" t="s">
        <v>143</v>
      </c>
      <c r="E2621" s="1156" t="s">
        <v>871</v>
      </c>
      <c r="F2621" s="725">
        <v>45074</v>
      </c>
      <c r="G2621" s="720">
        <v>0.45833333333333331</v>
      </c>
      <c r="H2621" s="725">
        <v>45081</v>
      </c>
      <c r="I2621" s="720">
        <v>0.58333333333333337</v>
      </c>
      <c r="J2621" s="728" t="s">
        <v>85</v>
      </c>
      <c r="K2621" s="725">
        <v>34678</v>
      </c>
      <c r="L2621" s="929" t="s">
        <v>1111</v>
      </c>
      <c r="M2621" s="19">
        <v>44718</v>
      </c>
      <c r="N2621" s="931" t="s">
        <v>1112</v>
      </c>
      <c r="O2621" s="932">
        <v>41732</v>
      </c>
      <c r="P2621" s="892">
        <v>560</v>
      </c>
      <c r="U2621" s="545" t="s">
        <v>1113</v>
      </c>
      <c r="W2621" s="618"/>
    </row>
    <row r="2622" spans="1:23" ht="18.75" hidden="1" customHeight="1" x14ac:dyDescent="0.25">
      <c r="A2622" s="4">
        <v>1073</v>
      </c>
      <c r="B2622" s="186"/>
      <c r="C2622" s="186" t="s">
        <v>3320</v>
      </c>
      <c r="D2622" s="4" t="s">
        <v>193</v>
      </c>
      <c r="E2622" s="1156" t="s">
        <v>23</v>
      </c>
      <c r="F2622" s="710">
        <v>44729</v>
      </c>
      <c r="G2622" s="711">
        <v>0.5</v>
      </c>
      <c r="H2622" s="710">
        <v>44734</v>
      </c>
      <c r="I2622" s="711">
        <v>0.5</v>
      </c>
      <c r="J2622" s="728" t="s">
        <v>1949</v>
      </c>
      <c r="K2622" s="720"/>
      <c r="L2622" s="20" t="s">
        <v>3321</v>
      </c>
      <c r="M2622" s="21">
        <v>41779</v>
      </c>
      <c r="N2622" s="924">
        <v>6097905004</v>
      </c>
      <c r="O2622" s="208">
        <v>39139</v>
      </c>
      <c r="P2622" s="892"/>
      <c r="Q2622" s="884"/>
      <c r="R2622" s="1008"/>
      <c r="S2622" s="884"/>
      <c r="T2622" s="527" t="s">
        <v>3312</v>
      </c>
      <c r="V2622" s="544"/>
      <c r="W2622" s="530"/>
    </row>
    <row r="2623" spans="1:23" ht="18.75" customHeight="1" x14ac:dyDescent="0.25">
      <c r="A2623" s="4">
        <v>2968</v>
      </c>
      <c r="B2623" s="4"/>
      <c r="C2623" s="186" t="s">
        <v>624</v>
      </c>
      <c r="D2623" s="186" t="s">
        <v>94</v>
      </c>
      <c r="E2623" s="1156" t="s">
        <v>625</v>
      </c>
      <c r="F2623" s="725">
        <v>45124</v>
      </c>
      <c r="G2623" s="720">
        <v>0.83333333333333337</v>
      </c>
      <c r="H2623" s="725">
        <v>45128</v>
      </c>
      <c r="I2623" s="720">
        <v>0.5</v>
      </c>
      <c r="J2623" s="713" t="s">
        <v>626</v>
      </c>
      <c r="K2623" s="725">
        <v>35623</v>
      </c>
      <c r="L2623" s="929" t="s">
        <v>627</v>
      </c>
      <c r="M2623" s="19">
        <v>44963</v>
      </c>
      <c r="N2623" s="929" t="s">
        <v>628</v>
      </c>
      <c r="O2623" s="932">
        <v>42487</v>
      </c>
      <c r="P2623" s="885"/>
      <c r="Q2623" s="1003"/>
      <c r="R2623" s="1023"/>
      <c r="S2623" s="1022"/>
      <c r="T2623" s="624"/>
      <c r="U2623" s="545" t="s">
        <v>629</v>
      </c>
      <c r="V2623" s="544"/>
      <c r="W2623" s="618"/>
    </row>
    <row r="2624" spans="1:23" ht="18.75" customHeight="1" x14ac:dyDescent="0.25">
      <c r="A2624" s="4">
        <v>2934</v>
      </c>
      <c r="B2624" s="4"/>
      <c r="C2624" s="186" t="s">
        <v>624</v>
      </c>
      <c r="D2624" s="186" t="s">
        <v>94</v>
      </c>
      <c r="E2624" s="1156" t="s">
        <v>625</v>
      </c>
      <c r="F2624" s="725">
        <v>45114</v>
      </c>
      <c r="G2624" s="720">
        <v>0.5</v>
      </c>
      <c r="H2624" s="725">
        <v>45124</v>
      </c>
      <c r="I2624" s="720">
        <v>0.83333333333333337</v>
      </c>
      <c r="J2624" s="713" t="s">
        <v>675</v>
      </c>
      <c r="K2624" s="725">
        <v>35623</v>
      </c>
      <c r="L2624" s="929" t="s">
        <v>627</v>
      </c>
      <c r="M2624" s="1631">
        <v>44963</v>
      </c>
      <c r="N2624" s="929" t="s">
        <v>628</v>
      </c>
      <c r="O2624" s="932">
        <v>42487</v>
      </c>
      <c r="P2624" s="885"/>
      <c r="Q2624" s="1003"/>
      <c r="R2624" s="1023"/>
      <c r="S2624" s="1022"/>
      <c r="T2624" s="624"/>
      <c r="U2624" s="545" t="s">
        <v>629</v>
      </c>
      <c r="V2624" s="544"/>
      <c r="W2624" s="618"/>
    </row>
    <row r="2625" spans="1:23" ht="18.75" customHeight="1" x14ac:dyDescent="0.25">
      <c r="A2625" s="4">
        <v>2892</v>
      </c>
      <c r="B2625" s="4"/>
      <c r="C2625" s="186" t="s">
        <v>624</v>
      </c>
      <c r="D2625" s="186" t="s">
        <v>94</v>
      </c>
      <c r="E2625" s="1156" t="s">
        <v>625</v>
      </c>
      <c r="F2625" s="725">
        <v>45111</v>
      </c>
      <c r="G2625" s="720">
        <v>0.5</v>
      </c>
      <c r="H2625" s="725">
        <v>45114</v>
      </c>
      <c r="I2625" s="720">
        <v>0.5</v>
      </c>
      <c r="J2625" s="713" t="s">
        <v>449</v>
      </c>
      <c r="K2625" s="725">
        <v>35623</v>
      </c>
      <c r="L2625" s="929" t="s">
        <v>627</v>
      </c>
      <c r="M2625" s="19">
        <v>44963</v>
      </c>
      <c r="N2625" s="929" t="s">
        <v>628</v>
      </c>
      <c r="O2625" s="932">
        <v>42487</v>
      </c>
      <c r="P2625" s="885"/>
      <c r="Q2625" s="1003"/>
      <c r="R2625" s="1023"/>
      <c r="S2625" s="1022"/>
      <c r="T2625" s="624"/>
      <c r="U2625" s="545" t="s">
        <v>787</v>
      </c>
      <c r="V2625" s="544"/>
      <c r="W2625" s="618"/>
    </row>
    <row r="2626" spans="1:23" ht="45" customHeight="1" x14ac:dyDescent="0.25">
      <c r="A2626" s="707">
        <v>5784</v>
      </c>
      <c r="B2626" s="707"/>
      <c r="C2626" s="707" t="s">
        <v>8277</v>
      </c>
      <c r="D2626" s="707" t="s">
        <v>94</v>
      </c>
      <c r="E2626" s="1157" t="s">
        <v>276</v>
      </c>
      <c r="F2626" s="708">
        <v>45292</v>
      </c>
      <c r="G2626" s="709">
        <v>0.75</v>
      </c>
      <c r="H2626" s="708">
        <v>45299</v>
      </c>
      <c r="I2626" s="709">
        <v>0.75</v>
      </c>
      <c r="J2626" s="726" t="s">
        <v>85</v>
      </c>
      <c r="K2626" s="710">
        <v>26202</v>
      </c>
      <c r="L2626" s="734" t="s">
        <v>8278</v>
      </c>
      <c r="M2626" s="21">
        <v>26202</v>
      </c>
      <c r="N2626" s="926" t="s">
        <v>8279</v>
      </c>
      <c r="O2626" s="927">
        <v>36629</v>
      </c>
      <c r="P2626" s="898"/>
      <c r="Q2626" s="1022"/>
      <c r="R2626" s="1023"/>
      <c r="S2626" s="1022"/>
      <c r="T2626" s="568"/>
      <c r="U2626" s="551" t="s">
        <v>8280</v>
      </c>
      <c r="V2626" s="544"/>
      <c r="W2626" s="1801"/>
    </row>
    <row r="2627" spans="1:23" ht="18.75" customHeight="1" x14ac:dyDescent="0.25">
      <c r="A2627" s="1267">
        <v>5128</v>
      </c>
      <c r="B2627" s="270"/>
      <c r="C2627" s="186" t="s">
        <v>8217</v>
      </c>
      <c r="D2627" s="186" t="s">
        <v>137</v>
      </c>
      <c r="E2627" s="1156" t="s">
        <v>6592</v>
      </c>
      <c r="F2627" s="718">
        <v>45531</v>
      </c>
      <c r="G2627" s="719">
        <v>0.58333333333333337</v>
      </c>
      <c r="H2627" s="718">
        <v>45544</v>
      </c>
      <c r="I2627" s="719">
        <v>0.70833333333333337</v>
      </c>
      <c r="J2627" s="1255" t="s">
        <v>8218</v>
      </c>
      <c r="K2627" s="710">
        <v>37438</v>
      </c>
      <c r="L2627" s="734"/>
      <c r="M2627" s="710"/>
      <c r="N2627" s="734" t="s">
        <v>8219</v>
      </c>
      <c r="O2627" s="920">
        <v>44895</v>
      </c>
      <c r="P2627" s="1232"/>
      <c r="Q2627" s="1256"/>
      <c r="R2627" s="1257"/>
      <c r="S2627" s="1256"/>
      <c r="T2627" s="1258"/>
      <c r="V2627" s="527"/>
      <c r="W2627" s="618"/>
    </row>
    <row r="2628" spans="1:23" ht="31.5" customHeight="1" x14ac:dyDescent="0.25">
      <c r="A2628" s="4">
        <v>6728</v>
      </c>
      <c r="B2628" s="4"/>
      <c r="C2628" s="4" t="s">
        <v>8481</v>
      </c>
      <c r="D2628" s="4" t="s">
        <v>292</v>
      </c>
      <c r="E2628" s="1156" t="s">
        <v>8482</v>
      </c>
      <c r="F2628" s="725">
        <v>45692</v>
      </c>
      <c r="G2628" s="720">
        <v>0.48958333333333331</v>
      </c>
      <c r="H2628" s="725">
        <v>45697</v>
      </c>
      <c r="I2628" s="720">
        <v>0.48958333333333331</v>
      </c>
      <c r="J2628" s="712" t="s">
        <v>336</v>
      </c>
      <c r="K2628" s="725">
        <v>24803</v>
      </c>
      <c r="L2628" s="929" t="s">
        <v>8483</v>
      </c>
      <c r="M2628" s="19">
        <v>42894</v>
      </c>
      <c r="N2628" s="931" t="s">
        <v>2628</v>
      </c>
      <c r="O2628" s="932">
        <v>44237</v>
      </c>
      <c r="P2628" s="1201"/>
      <c r="R2628" s="1424"/>
      <c r="S2628" s="1425"/>
      <c r="T2628" s="1426"/>
      <c r="U2628" s="649" t="s">
        <v>8484</v>
      </c>
      <c r="W2628" s="530"/>
    </row>
    <row r="2629" spans="1:23" ht="18.75" customHeight="1" x14ac:dyDescent="0.25">
      <c r="A2629" s="4">
        <v>5820</v>
      </c>
      <c r="B2629" s="1511"/>
      <c r="C2629" s="4" t="s">
        <v>8396</v>
      </c>
      <c r="D2629" s="4" t="s">
        <v>22</v>
      </c>
      <c r="E2629" s="1156" t="s">
        <v>23</v>
      </c>
      <c r="F2629" s="725">
        <v>45639</v>
      </c>
      <c r="G2629" s="720">
        <v>0.375</v>
      </c>
      <c r="H2629" s="725">
        <v>45644</v>
      </c>
      <c r="I2629" s="720">
        <v>0.75</v>
      </c>
      <c r="J2629" s="728" t="s">
        <v>336</v>
      </c>
      <c r="K2629" s="725">
        <v>24383</v>
      </c>
      <c r="L2629" s="929" t="s">
        <v>4876</v>
      </c>
      <c r="M2629" s="19">
        <v>42411</v>
      </c>
      <c r="N2629" s="931" t="s">
        <v>2377</v>
      </c>
      <c r="O2629" s="932">
        <v>41810</v>
      </c>
      <c r="P2629" s="892" t="s">
        <v>4854</v>
      </c>
      <c r="R2629" s="1424"/>
      <c r="S2629" s="1425"/>
      <c r="T2629" s="1426"/>
      <c r="U2629" s="545" t="s">
        <v>8397</v>
      </c>
      <c r="W2629" s="530"/>
    </row>
    <row r="2630" spans="1:23" ht="18.75" customHeight="1" x14ac:dyDescent="0.25">
      <c r="A2630" s="1267">
        <v>5335</v>
      </c>
      <c r="B2630" s="4"/>
      <c r="C2630" s="4" t="s">
        <v>2162</v>
      </c>
      <c r="D2630" s="4" t="s">
        <v>35</v>
      </c>
      <c r="E2630" s="1156" t="s">
        <v>119</v>
      </c>
      <c r="F2630" s="725">
        <v>45559</v>
      </c>
      <c r="G2630" s="720">
        <v>0.70833333333333337</v>
      </c>
      <c r="H2630" s="725">
        <v>45564</v>
      </c>
      <c r="I2630" s="720">
        <v>0.70833333333333337</v>
      </c>
      <c r="J2630" s="1339" t="s">
        <v>4259</v>
      </c>
      <c r="K2630" s="725">
        <v>24601</v>
      </c>
      <c r="L2630" s="929" t="s">
        <v>8040</v>
      </c>
      <c r="M2630" s="19">
        <v>39554</v>
      </c>
      <c r="N2630" s="929" t="s">
        <v>2163</v>
      </c>
      <c r="O2630" s="932">
        <v>32018</v>
      </c>
      <c r="P2630" s="892" t="s">
        <v>870</v>
      </c>
      <c r="S2630" s="1039" t="s">
        <v>8060</v>
      </c>
      <c r="V2630" s="544" t="s">
        <v>2167</v>
      </c>
      <c r="W2630" s="618"/>
    </row>
    <row r="2631" spans="1:23" ht="18.75" customHeight="1" x14ac:dyDescent="0.25">
      <c r="A2631" s="4">
        <v>1771</v>
      </c>
      <c r="B2631" s="4"/>
      <c r="C2631" s="4" t="s">
        <v>2162</v>
      </c>
      <c r="D2631" s="4" t="s">
        <v>94</v>
      </c>
      <c r="E2631" s="1156" t="s">
        <v>131</v>
      </c>
      <c r="F2631" s="725">
        <v>44950</v>
      </c>
      <c r="G2631" s="720">
        <v>0.66666666666666663</v>
      </c>
      <c r="H2631" s="725">
        <v>44954</v>
      </c>
      <c r="I2631" s="720">
        <v>0.79166666666666663</v>
      </c>
      <c r="J2631" s="728" t="s">
        <v>1880</v>
      </c>
      <c r="K2631" s="725">
        <v>24601</v>
      </c>
      <c r="L2631" s="929">
        <v>4152450</v>
      </c>
      <c r="M2631" s="19">
        <v>39554</v>
      </c>
      <c r="N2631" s="929" t="s">
        <v>2163</v>
      </c>
      <c r="O2631" s="932">
        <v>32018</v>
      </c>
      <c r="P2631" s="892" t="s">
        <v>1432</v>
      </c>
      <c r="W2631" s="618"/>
    </row>
    <row r="2632" spans="1:23" ht="30" customHeight="1" x14ac:dyDescent="0.25">
      <c r="A2632" s="1267">
        <v>5041</v>
      </c>
      <c r="B2632" s="724"/>
      <c r="C2632" s="186" t="s">
        <v>7911</v>
      </c>
      <c r="D2632" s="3" t="s">
        <v>412</v>
      </c>
      <c r="E2632" s="1296" t="s">
        <v>389</v>
      </c>
      <c r="F2632" s="710">
        <v>45528</v>
      </c>
      <c r="G2632" s="711">
        <v>0.66666666666666663</v>
      </c>
      <c r="H2632" s="710">
        <v>45541</v>
      </c>
      <c r="I2632" s="711">
        <v>0.63194444444444442</v>
      </c>
      <c r="J2632" s="728" t="s">
        <v>179</v>
      </c>
      <c r="K2632" s="710">
        <v>27162</v>
      </c>
      <c r="L2632" s="929" t="s">
        <v>7912</v>
      </c>
      <c r="M2632" s="21">
        <v>40339</v>
      </c>
      <c r="N2632" s="734" t="s">
        <v>7913</v>
      </c>
      <c r="O2632" s="920">
        <v>39413</v>
      </c>
      <c r="P2632" s="892" t="s">
        <v>7914</v>
      </c>
      <c r="Q2632" s="196"/>
      <c r="R2632" s="1017"/>
      <c r="S2632" s="196"/>
      <c r="T2632" s="533"/>
      <c r="U2632" s="545" t="s">
        <v>6046</v>
      </c>
      <c r="V2632" s="544"/>
      <c r="W2632" s="618"/>
    </row>
    <row r="2633" spans="1:23" ht="18.75" customHeight="1" x14ac:dyDescent="0.25">
      <c r="A2633" s="763">
        <v>4653</v>
      </c>
      <c r="B2633" s="186"/>
      <c r="C2633" s="4" t="s">
        <v>2749</v>
      </c>
      <c r="D2633" s="4" t="s">
        <v>137</v>
      </c>
      <c r="E2633" s="1156" t="s">
        <v>5555</v>
      </c>
      <c r="F2633" s="718">
        <v>45396</v>
      </c>
      <c r="G2633" s="719">
        <v>0.75</v>
      </c>
      <c r="H2633" s="718">
        <v>45399</v>
      </c>
      <c r="I2633" s="719">
        <v>0.75</v>
      </c>
      <c r="J2633" s="737" t="s">
        <v>449</v>
      </c>
      <c r="K2633" s="710">
        <v>24619</v>
      </c>
      <c r="L2633" s="928" t="s">
        <v>4690</v>
      </c>
      <c r="M2633" s="21"/>
      <c r="N2633" s="926" t="s">
        <v>2750</v>
      </c>
      <c r="O2633" s="927">
        <v>32008</v>
      </c>
      <c r="P2633" s="892" t="s">
        <v>4841</v>
      </c>
      <c r="Q2633" s="884"/>
      <c r="R2633" s="1008"/>
      <c r="S2633" s="884"/>
      <c r="T2633" s="527"/>
      <c r="U2633" s="545" t="s">
        <v>4689</v>
      </c>
      <c r="V2633" s="554"/>
      <c r="W2633" s="618"/>
    </row>
    <row r="2634" spans="1:23" ht="18.75" customHeight="1" x14ac:dyDescent="0.25">
      <c r="A2634" s="186">
        <v>3755</v>
      </c>
      <c r="B2634" s="186"/>
      <c r="C2634" s="4" t="s">
        <v>2749</v>
      </c>
      <c r="D2634" s="4" t="s">
        <v>35</v>
      </c>
      <c r="E2634" s="1156" t="s">
        <v>178</v>
      </c>
      <c r="F2634" s="718">
        <v>45247</v>
      </c>
      <c r="G2634" s="719">
        <v>0.72916666666666663</v>
      </c>
      <c r="H2634" s="718">
        <v>45255</v>
      </c>
      <c r="I2634" s="719">
        <v>0.41666666666666669</v>
      </c>
      <c r="J2634" s="737" t="s">
        <v>940</v>
      </c>
      <c r="K2634" s="710">
        <v>24619</v>
      </c>
      <c r="L2634" s="928" t="s">
        <v>4690</v>
      </c>
      <c r="M2634" s="21"/>
      <c r="N2634" s="926" t="s">
        <v>2750</v>
      </c>
      <c r="O2634" s="927">
        <v>32008</v>
      </c>
      <c r="P2634" s="892">
        <v>500</v>
      </c>
      <c r="Q2634" s="884"/>
      <c r="R2634" s="1008"/>
      <c r="S2634" s="884"/>
      <c r="T2634" s="527"/>
      <c r="U2634" s="545" t="s">
        <v>4689</v>
      </c>
      <c r="V2634" s="554"/>
      <c r="W2634" s="618"/>
    </row>
    <row r="2635" spans="1:23" ht="31.5" customHeight="1" x14ac:dyDescent="0.25">
      <c r="A2635" s="186">
        <v>1317</v>
      </c>
      <c r="B2635" s="186"/>
      <c r="C2635" s="4" t="s">
        <v>2749</v>
      </c>
      <c r="D2635" s="4" t="s">
        <v>35</v>
      </c>
      <c r="E2635" s="1156" t="s">
        <v>261</v>
      </c>
      <c r="F2635" s="718">
        <v>44831</v>
      </c>
      <c r="G2635" s="719">
        <v>0.39583333333333331</v>
      </c>
      <c r="H2635" s="718">
        <v>44837</v>
      </c>
      <c r="I2635" s="719">
        <v>0.39583333333333331</v>
      </c>
      <c r="J2635" s="737" t="s">
        <v>2172</v>
      </c>
      <c r="K2635" s="710">
        <v>24619</v>
      </c>
      <c r="L2635" s="18">
        <v>4160651</v>
      </c>
      <c r="M2635" s="1628"/>
      <c r="N2635" s="926" t="s">
        <v>2750</v>
      </c>
      <c r="O2635" s="927">
        <v>32008</v>
      </c>
      <c r="P2635" s="892">
        <f>6*70</f>
        <v>420</v>
      </c>
      <c r="Q2635" s="884"/>
      <c r="R2635" s="1008"/>
      <c r="S2635" s="884"/>
      <c r="T2635" s="527"/>
      <c r="V2635" s="554"/>
      <c r="W2635" s="618"/>
    </row>
    <row r="2636" spans="1:23" ht="30" customHeight="1" x14ac:dyDescent="0.25">
      <c r="A2636" s="1267">
        <v>4884</v>
      </c>
      <c r="B2636" s="186"/>
      <c r="C2636" s="186" t="s">
        <v>7035</v>
      </c>
      <c r="D2636" s="186" t="s">
        <v>29</v>
      </c>
      <c r="E2636" s="1156" t="s">
        <v>205</v>
      </c>
      <c r="F2636" s="710">
        <v>45487</v>
      </c>
      <c r="G2636" s="711">
        <v>0.85416666666666663</v>
      </c>
      <c r="H2636" s="710">
        <v>45508</v>
      </c>
      <c r="I2636" s="711">
        <v>0.5</v>
      </c>
      <c r="J2636" s="728" t="s">
        <v>49</v>
      </c>
      <c r="K2636" s="710">
        <v>27069</v>
      </c>
      <c r="L2636" s="734" t="s">
        <v>7038</v>
      </c>
      <c r="M2636" s="710">
        <v>43297</v>
      </c>
      <c r="N2636" s="734" t="s">
        <v>7039</v>
      </c>
      <c r="O2636" s="920">
        <v>40542</v>
      </c>
      <c r="P2636" s="892" t="s">
        <v>7277</v>
      </c>
      <c r="Q2636" s="882"/>
      <c r="R2636" s="1014"/>
      <c r="S2636" s="882"/>
      <c r="T2636" s="524"/>
      <c r="U2636" s="528"/>
      <c r="V2636" s="527"/>
      <c r="W2636" s="1822"/>
    </row>
    <row r="2637" spans="1:23" ht="18.75" customHeight="1" x14ac:dyDescent="0.25">
      <c r="A2637" s="1245">
        <v>5032</v>
      </c>
      <c r="B2637" s="3">
        <v>92622592</v>
      </c>
      <c r="C2637" s="3" t="s">
        <v>7937</v>
      </c>
      <c r="D2637" s="3" t="s">
        <v>193</v>
      </c>
      <c r="E2637" s="1159" t="s">
        <v>351</v>
      </c>
      <c r="F2637" s="714">
        <v>45525</v>
      </c>
      <c r="G2637" s="715">
        <v>0.4513888888888889</v>
      </c>
      <c r="H2637" s="714">
        <v>45535</v>
      </c>
      <c r="I2637" s="715">
        <v>0.66666666666666663</v>
      </c>
      <c r="J2637" s="733" t="s">
        <v>200</v>
      </c>
      <c r="K2637" s="19">
        <v>34184</v>
      </c>
      <c r="L2637" s="921" t="s">
        <v>7938</v>
      </c>
      <c r="M2637" s="19">
        <v>44029</v>
      </c>
      <c r="N2637" s="923" t="s">
        <v>7939</v>
      </c>
      <c r="O2637" s="209">
        <v>44062</v>
      </c>
      <c r="P2637" s="889" t="s">
        <v>4299</v>
      </c>
      <c r="Q2637" s="907"/>
      <c r="R2637" s="1011"/>
      <c r="S2637" s="884"/>
      <c r="T2637" s="527"/>
      <c r="U2637" s="652" t="s">
        <v>7940</v>
      </c>
      <c r="V2637" s="561"/>
      <c r="W2637" s="618"/>
    </row>
    <row r="2638" spans="1:23" ht="19.5" customHeight="1" x14ac:dyDescent="0.25">
      <c r="A2638" s="4">
        <v>3075</v>
      </c>
      <c r="B2638" s="4"/>
      <c r="C2638" s="4" t="s">
        <v>454</v>
      </c>
      <c r="D2638" s="4" t="s">
        <v>35</v>
      </c>
      <c r="E2638" s="1156" t="s">
        <v>264</v>
      </c>
      <c r="F2638" s="725">
        <v>45134</v>
      </c>
      <c r="G2638" s="720">
        <v>0.52083333333333337</v>
      </c>
      <c r="H2638" s="725">
        <v>45146</v>
      </c>
      <c r="I2638" s="769">
        <v>0.4513888888888889</v>
      </c>
      <c r="J2638" s="728" t="s">
        <v>61</v>
      </c>
      <c r="K2638" s="710">
        <v>30005</v>
      </c>
      <c r="L2638" s="734" t="s">
        <v>455</v>
      </c>
      <c r="M2638" s="21">
        <v>41423</v>
      </c>
      <c r="N2638" s="934" t="s">
        <v>456</v>
      </c>
      <c r="O2638" s="920">
        <v>44803</v>
      </c>
      <c r="P2638" s="892" t="s">
        <v>457</v>
      </c>
      <c r="R2638" s="1017"/>
      <c r="T2638" s="555"/>
      <c r="U2638" s="545" t="s">
        <v>458</v>
      </c>
      <c r="V2638" s="544"/>
      <c r="W2638" s="618"/>
    </row>
    <row r="2639" spans="1:23" ht="47.25" customHeight="1" x14ac:dyDescent="0.25">
      <c r="A2639" s="4">
        <v>2208</v>
      </c>
      <c r="B2639" s="1511"/>
      <c r="C2639" s="4" t="s">
        <v>454</v>
      </c>
      <c r="D2639" s="4" t="s">
        <v>35</v>
      </c>
      <c r="E2639" s="1156" t="s">
        <v>69</v>
      </c>
      <c r="F2639" s="725">
        <v>45012</v>
      </c>
      <c r="G2639" s="720">
        <v>0.66666666666666663</v>
      </c>
      <c r="H2639" s="725">
        <v>45016</v>
      </c>
      <c r="I2639" s="769">
        <v>0.54166666666666663</v>
      </c>
      <c r="J2639" s="728" t="s">
        <v>314</v>
      </c>
      <c r="K2639" s="710">
        <v>30005</v>
      </c>
      <c r="L2639" s="929" t="s">
        <v>455</v>
      </c>
      <c r="M2639" s="21">
        <v>41423</v>
      </c>
      <c r="N2639" s="934" t="s">
        <v>456</v>
      </c>
      <c r="O2639" s="920">
        <v>44803</v>
      </c>
      <c r="P2639" s="892" t="s">
        <v>1675</v>
      </c>
      <c r="R2639" s="1017"/>
      <c r="T2639" s="555" t="s">
        <v>1674</v>
      </c>
      <c r="U2639" s="545" t="s">
        <v>141</v>
      </c>
      <c r="V2639" s="544"/>
      <c r="W2639" s="618"/>
    </row>
    <row r="2640" spans="1:23" ht="18.75" customHeight="1" x14ac:dyDescent="0.25">
      <c r="A2640" s="186">
        <v>1904</v>
      </c>
      <c r="B2640" s="186"/>
      <c r="C2640" s="4" t="s">
        <v>454</v>
      </c>
      <c r="D2640" s="186" t="s">
        <v>657</v>
      </c>
      <c r="E2640" s="1156" t="s">
        <v>521</v>
      </c>
      <c r="F2640" s="710">
        <v>44976</v>
      </c>
      <c r="G2640" s="711">
        <v>0.45833333333333331</v>
      </c>
      <c r="H2640" s="725">
        <v>44981</v>
      </c>
      <c r="I2640" s="729">
        <v>0.375</v>
      </c>
      <c r="J2640" s="728" t="s">
        <v>1818</v>
      </c>
      <c r="K2640" s="710">
        <v>30005</v>
      </c>
      <c r="L2640" s="929" t="s">
        <v>455</v>
      </c>
      <c r="M2640" s="21">
        <v>41423</v>
      </c>
      <c r="N2640" s="934" t="s">
        <v>456</v>
      </c>
      <c r="O2640" s="920">
        <v>44803</v>
      </c>
      <c r="P2640" s="892">
        <v>400</v>
      </c>
      <c r="R2640" s="1017"/>
      <c r="T2640" s="555"/>
      <c r="V2640" s="544"/>
      <c r="W2640" s="530"/>
    </row>
    <row r="2641" spans="1:23" ht="18.75" hidden="1" customHeight="1" x14ac:dyDescent="0.25">
      <c r="A2641" s="1">
        <v>135</v>
      </c>
      <c r="B2641" s="1"/>
      <c r="C2641" s="4" t="s">
        <v>454</v>
      </c>
      <c r="D2641" s="1" t="s">
        <v>35</v>
      </c>
      <c r="E2641" s="1158" t="s">
        <v>261</v>
      </c>
      <c r="F2641" s="19">
        <v>44426</v>
      </c>
      <c r="G2641" s="796">
        <v>8.3333333333333329E-2</v>
      </c>
      <c r="H2641" s="19">
        <v>44435</v>
      </c>
      <c r="I2641" s="796">
        <v>8.3333333333333329E-2</v>
      </c>
      <c r="J2641" s="730">
        <v>9</v>
      </c>
      <c r="K2641" s="796"/>
      <c r="L2641" s="1"/>
      <c r="N2641" s="924"/>
      <c r="O2641" s="208"/>
      <c r="P2641" s="1107"/>
      <c r="Q2641" s="1039"/>
      <c r="R2641" s="1044"/>
      <c r="S2641" s="1039"/>
      <c r="T2641" s="555"/>
      <c r="V2641" s="555" t="s">
        <v>3492</v>
      </c>
      <c r="W2641" s="618"/>
    </row>
    <row r="2642" spans="1:23" ht="18.75" customHeight="1" x14ac:dyDescent="0.25">
      <c r="A2642" s="186">
        <v>2320</v>
      </c>
      <c r="B2642" s="18">
        <v>99434687</v>
      </c>
      <c r="C2642" s="18" t="s">
        <v>3222</v>
      </c>
      <c r="D2642" s="18" t="s">
        <v>22</v>
      </c>
      <c r="E2642" s="1156" t="s">
        <v>2279</v>
      </c>
      <c r="F2642" s="718">
        <v>44740</v>
      </c>
      <c r="G2642" s="719">
        <v>0.45833333333333331</v>
      </c>
      <c r="H2642" s="718">
        <v>44745</v>
      </c>
      <c r="I2642" s="719">
        <v>0.5</v>
      </c>
      <c r="J2642" s="737" t="s">
        <v>1949</v>
      </c>
      <c r="K2642" s="720"/>
      <c r="L2642" s="78">
        <v>161069102787</v>
      </c>
      <c r="M2642" s="718">
        <v>42649</v>
      </c>
      <c r="N2642" s="928" t="s">
        <v>3223</v>
      </c>
      <c r="O2642" s="927">
        <v>42759</v>
      </c>
      <c r="P2642" s="892">
        <v>500</v>
      </c>
      <c r="Q2642" s="908"/>
      <c r="R2642" s="1032">
        <f>100*5</f>
        <v>500</v>
      </c>
      <c r="S2642" s="884"/>
      <c r="T2642" s="527" t="s">
        <v>3224</v>
      </c>
      <c r="V2642" s="554"/>
      <c r="W2642" s="618"/>
    </row>
    <row r="2643" spans="1:23" ht="18.75" customHeight="1" x14ac:dyDescent="0.25">
      <c r="A2643" s="4">
        <v>1766</v>
      </c>
      <c r="B2643" s="4">
        <v>99595963</v>
      </c>
      <c r="C2643" s="4" t="s">
        <v>2185</v>
      </c>
      <c r="D2643" s="4" t="s">
        <v>59</v>
      </c>
      <c r="E2643" s="1156" t="s">
        <v>335</v>
      </c>
      <c r="F2643" s="725">
        <v>44947</v>
      </c>
      <c r="G2643" s="720">
        <v>0.54166666666666663</v>
      </c>
      <c r="H2643" s="725">
        <v>44951</v>
      </c>
      <c r="I2643" s="720">
        <v>0.54166666666666663</v>
      </c>
      <c r="J2643" s="728" t="s">
        <v>2186</v>
      </c>
      <c r="K2643" s="725">
        <v>33489</v>
      </c>
      <c r="L2643" s="929">
        <v>6924027</v>
      </c>
      <c r="M2643" s="19">
        <v>44112</v>
      </c>
      <c r="N2643" s="931" t="s">
        <v>2187</v>
      </c>
      <c r="O2643" s="932">
        <v>43718</v>
      </c>
      <c r="P2643" s="892">
        <v>320</v>
      </c>
      <c r="R2643" s="1109"/>
      <c r="S2643" s="1043" t="s">
        <v>2055</v>
      </c>
      <c r="T2643" s="563">
        <v>63842</v>
      </c>
      <c r="V2643" s="588" t="s">
        <v>2188</v>
      </c>
      <c r="W2643" s="618"/>
    </row>
    <row r="2644" spans="1:23" ht="18.75" customHeight="1" x14ac:dyDescent="0.25">
      <c r="A2644" s="1267">
        <v>5142</v>
      </c>
      <c r="B2644" s="270"/>
      <c r="C2644" s="186" t="s">
        <v>8247</v>
      </c>
      <c r="D2644" s="186" t="s">
        <v>35</v>
      </c>
      <c r="E2644" s="1156" t="s">
        <v>178</v>
      </c>
      <c r="F2644" s="718">
        <v>45535</v>
      </c>
      <c r="G2644" s="719">
        <v>0.53472222222222221</v>
      </c>
      <c r="H2644" s="718">
        <v>45537</v>
      </c>
      <c r="I2644" s="719">
        <v>0.53472222222222221</v>
      </c>
      <c r="J2644" s="737" t="s">
        <v>330</v>
      </c>
      <c r="K2644" s="710">
        <v>29804</v>
      </c>
      <c r="L2644" s="734" t="s">
        <v>8248</v>
      </c>
      <c r="M2644" s="710">
        <v>38945</v>
      </c>
      <c r="N2644" s="734" t="s">
        <v>8249</v>
      </c>
      <c r="O2644" s="920">
        <v>37523</v>
      </c>
      <c r="P2644" s="1019" t="s">
        <v>2623</v>
      </c>
      <c r="Q2644" s="196"/>
      <c r="R2644" s="1002"/>
      <c r="U2644" s="545" t="s">
        <v>8250</v>
      </c>
      <c r="V2644" s="527"/>
      <c r="W2644" s="618"/>
    </row>
    <row r="2645" spans="1:23" ht="18.75" customHeight="1" x14ac:dyDescent="0.25">
      <c r="A2645" s="1267">
        <v>5898</v>
      </c>
      <c r="B2645" s="186"/>
      <c r="C2645" s="186" t="s">
        <v>6547</v>
      </c>
      <c r="D2645" s="186" t="s">
        <v>35</v>
      </c>
      <c r="E2645" s="1156" t="s">
        <v>4352</v>
      </c>
      <c r="F2645" s="710">
        <v>45444</v>
      </c>
      <c r="G2645" s="711">
        <v>0.58333333333333337</v>
      </c>
      <c r="H2645" s="710">
        <v>45451</v>
      </c>
      <c r="I2645" s="711">
        <v>0.70833333333333337</v>
      </c>
      <c r="J2645" s="713" t="s">
        <v>85</v>
      </c>
      <c r="K2645" s="725">
        <v>27076</v>
      </c>
      <c r="L2645" s="929" t="s">
        <v>6548</v>
      </c>
      <c r="M2645" s="19">
        <v>42237</v>
      </c>
      <c r="N2645" s="931" t="s">
        <v>6549</v>
      </c>
      <c r="O2645" s="932">
        <v>44489</v>
      </c>
      <c r="P2645" s="898"/>
      <c r="Q2645" s="1003"/>
      <c r="R2645" s="1004"/>
      <c r="S2645" s="1022"/>
      <c r="T2645" s="565"/>
      <c r="U2645" s="545" t="s">
        <v>6546</v>
      </c>
      <c r="V2645" s="550"/>
      <c r="W2645" s="618"/>
    </row>
    <row r="2646" spans="1:23" ht="18.75" customHeight="1" x14ac:dyDescent="0.25">
      <c r="A2646" s="1267">
        <v>5333</v>
      </c>
      <c r="B2646" s="186"/>
      <c r="C2646" s="186" t="s">
        <v>4176</v>
      </c>
      <c r="D2646" s="186" t="s">
        <v>137</v>
      </c>
      <c r="E2646" s="1156" t="s">
        <v>138</v>
      </c>
      <c r="F2646" s="710">
        <v>45557</v>
      </c>
      <c r="G2646" s="711">
        <v>0.83333333333333337</v>
      </c>
      <c r="H2646" s="710">
        <v>45560</v>
      </c>
      <c r="I2646" s="711">
        <v>0.5625</v>
      </c>
      <c r="J2646" s="728" t="s">
        <v>449</v>
      </c>
      <c r="K2646" s="710">
        <v>34608</v>
      </c>
      <c r="L2646" s="734" t="s">
        <v>4177</v>
      </c>
      <c r="M2646" s="21">
        <v>43712</v>
      </c>
      <c r="N2646" s="734" t="s">
        <v>4178</v>
      </c>
      <c r="O2646" s="920">
        <v>43363</v>
      </c>
      <c r="P2646" s="1025" t="s">
        <v>8064</v>
      </c>
      <c r="Q2646" s="1007"/>
      <c r="R2646" s="1002"/>
      <c r="S2646" s="196"/>
      <c r="T2646" s="533"/>
      <c r="U2646" s="545" t="s">
        <v>6139</v>
      </c>
      <c r="V2646" s="555" t="s">
        <v>6202</v>
      </c>
      <c r="W2646" s="618"/>
    </row>
    <row r="2647" spans="1:23" ht="18.75" customHeight="1" x14ac:dyDescent="0.25">
      <c r="A2647" s="186">
        <v>4492</v>
      </c>
      <c r="B2647" s="186"/>
      <c r="C2647" s="186" t="s">
        <v>4176</v>
      </c>
      <c r="D2647" s="186" t="s">
        <v>137</v>
      </c>
      <c r="E2647" s="1156" t="s">
        <v>138</v>
      </c>
      <c r="F2647" s="710">
        <v>45390</v>
      </c>
      <c r="G2647" s="711">
        <v>0.5625</v>
      </c>
      <c r="H2647" s="710">
        <v>45411</v>
      </c>
      <c r="I2647" s="711">
        <v>0.41666666666666669</v>
      </c>
      <c r="J2647" s="728" t="s">
        <v>49</v>
      </c>
      <c r="K2647" s="710">
        <v>34608</v>
      </c>
      <c r="L2647" s="734" t="s">
        <v>4177</v>
      </c>
      <c r="M2647" s="21">
        <v>43712</v>
      </c>
      <c r="N2647" s="734" t="s">
        <v>4178</v>
      </c>
      <c r="O2647" s="920">
        <v>43363</v>
      </c>
      <c r="P2647" s="1019" t="s">
        <v>7104</v>
      </c>
      <c r="Q2647" s="998" t="s">
        <v>7105</v>
      </c>
      <c r="R2647" s="1002"/>
      <c r="S2647" s="196"/>
      <c r="T2647" s="533"/>
      <c r="U2647" s="545" t="s">
        <v>4180</v>
      </c>
      <c r="V2647" s="544"/>
      <c r="W2647" s="618"/>
    </row>
    <row r="2648" spans="1:23" ht="18.75" customHeight="1" x14ac:dyDescent="0.25">
      <c r="A2648" s="186">
        <v>4093</v>
      </c>
      <c r="B2648" s="186"/>
      <c r="C2648" s="186" t="s">
        <v>4176</v>
      </c>
      <c r="D2648" s="186" t="s">
        <v>94</v>
      </c>
      <c r="E2648" s="1156" t="s">
        <v>422</v>
      </c>
      <c r="F2648" s="710">
        <v>45270</v>
      </c>
      <c r="G2648" s="711">
        <v>0.58333333333333337</v>
      </c>
      <c r="H2648" s="710">
        <v>45274</v>
      </c>
      <c r="I2648" s="711">
        <v>0.58333333333333337</v>
      </c>
      <c r="J2648" s="728" t="s">
        <v>162</v>
      </c>
      <c r="K2648" s="710">
        <v>34608</v>
      </c>
      <c r="L2648" s="734" t="s">
        <v>4177</v>
      </c>
      <c r="M2648" s="21">
        <v>43712</v>
      </c>
      <c r="N2648" s="734" t="s">
        <v>4178</v>
      </c>
      <c r="O2648" s="920">
        <v>43363</v>
      </c>
      <c r="P2648" s="892" t="s">
        <v>4813</v>
      </c>
      <c r="Q2648" s="196"/>
      <c r="R2648" s="1017"/>
      <c r="S2648" s="196"/>
      <c r="T2648" s="533" t="s">
        <v>4814</v>
      </c>
      <c r="U2648" s="545" t="s">
        <v>4180</v>
      </c>
      <c r="V2648" s="544"/>
      <c r="W2648" s="618"/>
    </row>
    <row r="2649" spans="1:23" ht="18.75" customHeight="1" x14ac:dyDescent="0.25">
      <c r="A2649" s="186">
        <v>3387</v>
      </c>
      <c r="B2649" s="186"/>
      <c r="C2649" s="186" t="s">
        <v>4176</v>
      </c>
      <c r="D2649" s="186" t="s">
        <v>35</v>
      </c>
      <c r="E2649" s="1156" t="s">
        <v>178</v>
      </c>
      <c r="F2649" s="710">
        <v>45201</v>
      </c>
      <c r="G2649" s="711">
        <v>0.47916666666666669</v>
      </c>
      <c r="H2649" s="710">
        <v>45204</v>
      </c>
      <c r="I2649" s="711">
        <v>0.75</v>
      </c>
      <c r="J2649" s="728" t="s">
        <v>449</v>
      </c>
      <c r="K2649" s="710">
        <v>34608</v>
      </c>
      <c r="L2649" s="734" t="s">
        <v>4177</v>
      </c>
      <c r="M2649" s="1628">
        <v>43712</v>
      </c>
      <c r="N2649" s="734" t="s">
        <v>4178</v>
      </c>
      <c r="O2649" s="920">
        <v>43363</v>
      </c>
      <c r="P2649" s="892">
        <v>270</v>
      </c>
      <c r="Q2649" s="196"/>
      <c r="R2649" s="1017"/>
      <c r="S2649" s="196"/>
      <c r="T2649" s="579"/>
      <c r="U2649" s="545" t="s">
        <v>4180</v>
      </c>
      <c r="V2649" s="544"/>
      <c r="W2649" s="618"/>
    </row>
    <row r="2650" spans="1:23" ht="18.75" customHeight="1" x14ac:dyDescent="0.25">
      <c r="A2650" s="186">
        <v>3337</v>
      </c>
      <c r="B2650" s="186"/>
      <c r="C2650" s="186" t="s">
        <v>4176</v>
      </c>
      <c r="D2650" s="186" t="s">
        <v>35</v>
      </c>
      <c r="E2650" s="1156" t="s">
        <v>178</v>
      </c>
      <c r="F2650" s="710">
        <v>45190</v>
      </c>
      <c r="G2650" s="711">
        <v>0.83333333333333337</v>
      </c>
      <c r="H2650" s="710">
        <v>45194</v>
      </c>
      <c r="I2650" s="711">
        <v>0.83333333333333337</v>
      </c>
      <c r="J2650" s="728" t="s">
        <v>162</v>
      </c>
      <c r="K2650" s="710">
        <v>34608</v>
      </c>
      <c r="L2650" s="734" t="s">
        <v>4177</v>
      </c>
      <c r="M2650" s="21">
        <v>43712</v>
      </c>
      <c r="N2650" s="734" t="s">
        <v>4178</v>
      </c>
      <c r="O2650" s="920">
        <v>43363</v>
      </c>
      <c r="P2650" s="898"/>
      <c r="Q2650" s="1022"/>
      <c r="R2650" s="1023"/>
      <c r="S2650" s="1022"/>
      <c r="T2650" s="624"/>
      <c r="U2650" s="545" t="s">
        <v>4180</v>
      </c>
      <c r="V2650" s="544" t="s">
        <v>4179</v>
      </c>
      <c r="W2650" s="618"/>
    </row>
    <row r="2651" spans="1:23" ht="18.75" hidden="1" customHeight="1" x14ac:dyDescent="0.25">
      <c r="A2651" s="186">
        <v>1281</v>
      </c>
      <c r="B2651" s="186"/>
      <c r="C2651" s="186" t="s">
        <v>2820</v>
      </c>
      <c r="D2651" s="186" t="s">
        <v>412</v>
      </c>
      <c r="E2651" s="1156" t="s">
        <v>335</v>
      </c>
      <c r="F2651" s="710">
        <v>44812</v>
      </c>
      <c r="G2651" s="711">
        <v>0.76041666666666663</v>
      </c>
      <c r="H2651" s="710">
        <v>44820</v>
      </c>
      <c r="I2651" s="711">
        <v>0.76041666666666663</v>
      </c>
      <c r="J2651" s="728" t="s">
        <v>2250</v>
      </c>
      <c r="K2651" s="725">
        <v>36847</v>
      </c>
      <c r="L2651" s="20">
        <v>14043162</v>
      </c>
      <c r="M2651" s="21">
        <v>44438</v>
      </c>
      <c r="N2651" s="924">
        <v>18087840529</v>
      </c>
      <c r="O2651" s="208">
        <v>43885</v>
      </c>
      <c r="P2651" s="898"/>
      <c r="Q2651" s="1003"/>
      <c r="R2651" s="1004"/>
      <c r="S2651" s="1003"/>
      <c r="T2651" s="565"/>
      <c r="V2651" s="544"/>
      <c r="W2651" s="618"/>
    </row>
    <row r="2652" spans="1:23" ht="18.75" hidden="1" customHeight="1" x14ac:dyDescent="0.25">
      <c r="A2652" s="186">
        <v>3401</v>
      </c>
      <c r="B2652" s="4"/>
      <c r="C2652" s="4" t="s">
        <v>2145</v>
      </c>
      <c r="D2652" s="4" t="s">
        <v>143</v>
      </c>
      <c r="E2652" s="1156" t="s">
        <v>871</v>
      </c>
      <c r="F2652" s="725">
        <v>45205</v>
      </c>
      <c r="G2652" s="720">
        <v>0.33333333333333331</v>
      </c>
      <c r="H2652" s="710">
        <v>45208</v>
      </c>
      <c r="I2652" s="711">
        <v>0.625</v>
      </c>
      <c r="J2652" s="713" t="s">
        <v>634</v>
      </c>
      <c r="K2652" s="725">
        <v>25429</v>
      </c>
      <c r="L2652" s="207">
        <v>4182744</v>
      </c>
      <c r="M2652" s="19">
        <v>39540</v>
      </c>
      <c r="N2652" s="931">
        <v>1097425435</v>
      </c>
      <c r="O2652" s="932">
        <v>41846</v>
      </c>
      <c r="P2652" s="898"/>
      <c r="Q2652" s="1022"/>
      <c r="R2652" s="1023"/>
      <c r="S2652" s="1022"/>
      <c r="T2652" s="568"/>
      <c r="V2652" s="555" t="s">
        <v>4260</v>
      </c>
      <c r="W2652" s="618"/>
    </row>
    <row r="2653" spans="1:23" ht="18.75" hidden="1" customHeight="1" x14ac:dyDescent="0.25">
      <c r="A2653" s="186">
        <v>3380</v>
      </c>
      <c r="B2653" s="1511"/>
      <c r="C2653" s="4" t="s">
        <v>2145</v>
      </c>
      <c r="D2653" s="4" t="s">
        <v>22</v>
      </c>
      <c r="E2653" s="1156" t="s">
        <v>161</v>
      </c>
      <c r="F2653" s="725">
        <v>45198</v>
      </c>
      <c r="G2653" s="720">
        <v>0.41666666666666669</v>
      </c>
      <c r="H2653" s="710">
        <v>45205</v>
      </c>
      <c r="I2653" s="711">
        <v>0.33333333333333331</v>
      </c>
      <c r="J2653" s="728" t="s">
        <v>4257</v>
      </c>
      <c r="K2653" s="725">
        <v>25429</v>
      </c>
      <c r="L2653" s="207">
        <v>4182744</v>
      </c>
      <c r="M2653" s="19">
        <v>39540</v>
      </c>
      <c r="N2653" s="931">
        <v>1097425435</v>
      </c>
      <c r="O2653" s="932">
        <v>41846</v>
      </c>
      <c r="P2653" s="892"/>
      <c r="V2653" s="555" t="s">
        <v>993</v>
      </c>
      <c r="W2653" s="618"/>
    </row>
    <row r="2654" spans="1:23" ht="18.75" hidden="1" customHeight="1" x14ac:dyDescent="0.25">
      <c r="A2654" s="797">
        <v>1790</v>
      </c>
      <c r="B2654" s="4"/>
      <c r="C2654" s="4" t="s">
        <v>2145</v>
      </c>
      <c r="D2654" s="4" t="s">
        <v>35</v>
      </c>
      <c r="E2654" s="1156" t="s">
        <v>178</v>
      </c>
      <c r="F2654" s="725">
        <v>44954</v>
      </c>
      <c r="G2654" s="720">
        <v>0.72222222222222221</v>
      </c>
      <c r="H2654" s="710">
        <v>44958</v>
      </c>
      <c r="I2654" s="711">
        <v>0.85416666666666663</v>
      </c>
      <c r="J2654" s="728" t="s">
        <v>1880</v>
      </c>
      <c r="K2654" s="725">
        <v>25429</v>
      </c>
      <c r="L2654" s="929">
        <v>4182744</v>
      </c>
      <c r="M2654" s="19">
        <v>39540</v>
      </c>
      <c r="N2654" s="931">
        <v>1097425435</v>
      </c>
      <c r="O2654" s="932">
        <v>41846</v>
      </c>
      <c r="P2654" s="892">
        <v>350</v>
      </c>
      <c r="W2654" s="618"/>
    </row>
    <row r="2655" spans="1:23" ht="18.75" hidden="1" customHeight="1" x14ac:dyDescent="0.25">
      <c r="A2655" s="20">
        <v>3039</v>
      </c>
      <c r="B2655" s="20"/>
      <c r="C2655" s="20" t="s">
        <v>404</v>
      </c>
      <c r="D2655" s="20" t="s">
        <v>94</v>
      </c>
      <c r="E2655" s="1156" t="s">
        <v>77</v>
      </c>
      <c r="F2655" s="21">
        <v>45140</v>
      </c>
      <c r="G2655" s="729">
        <v>0.79166666666666663</v>
      </c>
      <c r="H2655" s="710">
        <v>45150</v>
      </c>
      <c r="I2655" s="711">
        <v>0.58333333333333337</v>
      </c>
      <c r="J2655" s="730" t="s">
        <v>405</v>
      </c>
      <c r="K2655" s="19">
        <v>28990</v>
      </c>
      <c r="L2655" s="921" t="s">
        <v>406</v>
      </c>
      <c r="M2655" s="19">
        <v>41856</v>
      </c>
      <c r="N2655" s="935">
        <v>980994101226</v>
      </c>
      <c r="O2655" s="209">
        <v>36559</v>
      </c>
      <c r="P2655" s="892" t="s">
        <v>409</v>
      </c>
      <c r="Q2655" s="884"/>
      <c r="R2655" s="1073"/>
      <c r="S2655" s="908" t="s">
        <v>408</v>
      </c>
      <c r="T2655" s="550"/>
      <c r="U2655" s="652" t="s">
        <v>410</v>
      </c>
      <c r="V2655" s="550" t="s">
        <v>407</v>
      </c>
      <c r="W2655" s="618"/>
    </row>
    <row r="2656" spans="1:23" ht="18.75" hidden="1" customHeight="1" x14ac:dyDescent="0.25">
      <c r="A2656" s="20">
        <v>2959</v>
      </c>
      <c r="B2656" s="20"/>
      <c r="C2656" s="20" t="s">
        <v>404</v>
      </c>
      <c r="D2656" s="20" t="s">
        <v>22</v>
      </c>
      <c r="E2656" s="1156" t="s">
        <v>23</v>
      </c>
      <c r="F2656" s="21">
        <v>45121</v>
      </c>
      <c r="G2656" s="729">
        <v>0.58333333333333337</v>
      </c>
      <c r="H2656" s="710">
        <v>45140</v>
      </c>
      <c r="I2656" s="711">
        <v>0.79166666666666663</v>
      </c>
      <c r="J2656" s="730" t="s">
        <v>70</v>
      </c>
      <c r="K2656" s="19">
        <v>28990</v>
      </c>
      <c r="L2656" s="921" t="s">
        <v>406</v>
      </c>
      <c r="M2656" s="19">
        <v>41856</v>
      </c>
      <c r="N2656" s="935">
        <v>980994101226</v>
      </c>
      <c r="O2656" s="209">
        <v>36559</v>
      </c>
      <c r="P2656" s="892" t="s">
        <v>493</v>
      </c>
      <c r="Q2656" s="884"/>
      <c r="R2656" s="1073"/>
      <c r="S2656" s="908" t="s">
        <v>408</v>
      </c>
      <c r="T2656" s="550"/>
      <c r="U2656" s="652" t="s">
        <v>410</v>
      </c>
      <c r="V2656" s="550" t="s">
        <v>492</v>
      </c>
      <c r="W2656" s="618"/>
    </row>
    <row r="2657" spans="1:23" ht="18.75" customHeight="1" x14ac:dyDescent="0.25">
      <c r="A2657" s="1267">
        <v>5565</v>
      </c>
      <c r="B2657" s="707">
        <v>94506866</v>
      </c>
      <c r="C2657" s="186" t="s">
        <v>341</v>
      </c>
      <c r="D2657" s="186" t="s">
        <v>137</v>
      </c>
      <c r="E2657" s="1156" t="s">
        <v>6581</v>
      </c>
      <c r="F2657" s="710">
        <v>45590</v>
      </c>
      <c r="G2657" s="711">
        <v>0.84375</v>
      </c>
      <c r="H2657" s="710">
        <v>45592</v>
      </c>
      <c r="I2657" s="711">
        <v>0.84375</v>
      </c>
      <c r="J2657" s="728" t="s">
        <v>330</v>
      </c>
      <c r="K2657" s="725">
        <v>37723</v>
      </c>
      <c r="L2657" s="207">
        <v>14041576</v>
      </c>
      <c r="M2657" s="19">
        <v>44356</v>
      </c>
      <c r="N2657" s="19" t="s">
        <v>343</v>
      </c>
      <c r="O2657" s="932">
        <v>44568</v>
      </c>
      <c r="P2657" s="892" t="s">
        <v>4863</v>
      </c>
      <c r="Q2657" s="196"/>
      <c r="R2657" s="1002"/>
      <c r="S2657" s="907"/>
      <c r="T2657" s="533"/>
      <c r="U2657" s="545" t="s">
        <v>291</v>
      </c>
      <c r="W2657" s="618"/>
    </row>
    <row r="2658" spans="1:23" ht="31.5" customHeight="1" x14ac:dyDescent="0.25">
      <c r="A2658" s="186">
        <v>4803</v>
      </c>
      <c r="B2658" s="707">
        <v>94506866</v>
      </c>
      <c r="C2658" s="186" t="s">
        <v>341</v>
      </c>
      <c r="D2658" s="186" t="s">
        <v>649</v>
      </c>
      <c r="E2658" s="1156" t="s">
        <v>1053</v>
      </c>
      <c r="F2658" s="710">
        <v>45418</v>
      </c>
      <c r="G2658" s="711">
        <v>0.72916666666666663</v>
      </c>
      <c r="H2658" s="710">
        <v>45420</v>
      </c>
      <c r="I2658" s="711">
        <v>0.66666666666666663</v>
      </c>
      <c r="J2658" s="728" t="s">
        <v>330</v>
      </c>
      <c r="K2658" s="725">
        <v>37723</v>
      </c>
      <c r="L2658" s="207">
        <v>14041576</v>
      </c>
      <c r="M2658" s="19">
        <v>44356</v>
      </c>
      <c r="N2658" s="19" t="s">
        <v>343</v>
      </c>
      <c r="O2658" s="932">
        <v>44568</v>
      </c>
      <c r="P2658" s="892" t="s">
        <v>5069</v>
      </c>
      <c r="Q2658" s="196"/>
      <c r="R2658" s="1002"/>
      <c r="S2658" s="907"/>
      <c r="T2658" s="533"/>
      <c r="U2658" s="545" t="s">
        <v>291</v>
      </c>
      <c r="W2658" s="618"/>
    </row>
    <row r="2659" spans="1:23" ht="18.75" customHeight="1" x14ac:dyDescent="0.25">
      <c r="A2659" s="186">
        <v>4317</v>
      </c>
      <c r="B2659" s="707">
        <v>94506866</v>
      </c>
      <c r="C2659" s="186" t="s">
        <v>341</v>
      </c>
      <c r="D2659" s="186" t="s">
        <v>35</v>
      </c>
      <c r="E2659" s="1156" t="s">
        <v>298</v>
      </c>
      <c r="F2659" s="710">
        <v>45355</v>
      </c>
      <c r="G2659" s="711">
        <v>0.66666666666666663</v>
      </c>
      <c r="H2659" s="710">
        <v>45357</v>
      </c>
      <c r="I2659" s="711">
        <v>0.66666666666666663</v>
      </c>
      <c r="J2659" s="728" t="s">
        <v>330</v>
      </c>
      <c r="K2659" s="725">
        <v>37723</v>
      </c>
      <c r="L2659" s="207">
        <v>14041576</v>
      </c>
      <c r="M2659" s="19">
        <v>44356</v>
      </c>
      <c r="N2659" s="19" t="s">
        <v>343</v>
      </c>
      <c r="O2659" s="932">
        <v>44568</v>
      </c>
      <c r="P2659" s="892" t="s">
        <v>4863</v>
      </c>
      <c r="Q2659" s="196"/>
      <c r="R2659" s="1002"/>
      <c r="S2659" s="907"/>
      <c r="T2659" s="533"/>
      <c r="U2659" s="545" t="s">
        <v>291</v>
      </c>
      <c r="W2659" s="618"/>
    </row>
    <row r="2660" spans="1:23" ht="18.75" customHeight="1" x14ac:dyDescent="0.25">
      <c r="A2660" s="186">
        <v>4432</v>
      </c>
      <c r="B2660" s="707">
        <v>94506866</v>
      </c>
      <c r="C2660" s="186" t="s">
        <v>341</v>
      </c>
      <c r="D2660" s="186" t="s">
        <v>29</v>
      </c>
      <c r="E2660" s="1156" t="s">
        <v>205</v>
      </c>
      <c r="F2660" s="710">
        <v>45317</v>
      </c>
      <c r="G2660" s="711">
        <v>0.6875</v>
      </c>
      <c r="H2660" s="710">
        <v>45319</v>
      </c>
      <c r="I2660" s="711">
        <v>0.6875</v>
      </c>
      <c r="J2660" s="728" t="s">
        <v>330</v>
      </c>
      <c r="K2660" s="725">
        <v>37723</v>
      </c>
      <c r="L2660" s="207">
        <v>14041576</v>
      </c>
      <c r="M2660" s="19">
        <v>44356</v>
      </c>
      <c r="N2660" s="19" t="s">
        <v>343</v>
      </c>
      <c r="O2660" s="932">
        <v>44568</v>
      </c>
      <c r="P2660" s="892">
        <v>180</v>
      </c>
      <c r="Q2660" s="196"/>
      <c r="R2660" s="1002"/>
      <c r="S2660" s="907"/>
      <c r="T2660" s="533"/>
      <c r="U2660" s="545" t="s">
        <v>291</v>
      </c>
      <c r="W2660" s="618"/>
    </row>
    <row r="2661" spans="1:23" ht="18.75" customHeight="1" x14ac:dyDescent="0.25">
      <c r="A2661" s="4">
        <v>3651</v>
      </c>
      <c r="B2661" s="735">
        <v>94506866</v>
      </c>
      <c r="C2661" s="186" t="s">
        <v>341</v>
      </c>
      <c r="D2661" s="186" t="s">
        <v>193</v>
      </c>
      <c r="E2661" s="1156" t="s">
        <v>194</v>
      </c>
      <c r="F2661" s="710">
        <v>45240</v>
      </c>
      <c r="G2661" s="711">
        <v>0.72916666666666663</v>
      </c>
      <c r="H2661" s="710">
        <v>45242</v>
      </c>
      <c r="I2661" s="711">
        <v>0.72916666666666663</v>
      </c>
      <c r="J2661" s="728" t="s">
        <v>330</v>
      </c>
      <c r="K2661" s="725">
        <v>37723</v>
      </c>
      <c r="L2661" s="207">
        <v>14041576</v>
      </c>
      <c r="M2661" s="1631">
        <v>44356</v>
      </c>
      <c r="N2661" s="19" t="s">
        <v>343</v>
      </c>
      <c r="O2661" s="932">
        <v>44568</v>
      </c>
      <c r="P2661" s="892">
        <v>180</v>
      </c>
      <c r="Q2661" s="196"/>
      <c r="R2661" s="1017"/>
      <c r="S2661" s="1029" t="s">
        <v>4646</v>
      </c>
      <c r="T2661" s="533"/>
      <c r="U2661" s="545" t="s">
        <v>291</v>
      </c>
      <c r="W2661" s="618"/>
    </row>
    <row r="2662" spans="1:23" ht="18.75" customHeight="1" x14ac:dyDescent="0.25">
      <c r="A2662" s="4">
        <v>3323</v>
      </c>
      <c r="B2662" s="735">
        <v>94506866</v>
      </c>
      <c r="C2662" s="186" t="s">
        <v>341</v>
      </c>
      <c r="D2662" s="186" t="s">
        <v>657</v>
      </c>
      <c r="E2662" s="1156" t="s">
        <v>871</v>
      </c>
      <c r="F2662" s="710">
        <v>45187</v>
      </c>
      <c r="G2662" s="711">
        <v>0.75</v>
      </c>
      <c r="H2662" s="710">
        <v>45189</v>
      </c>
      <c r="I2662" s="711">
        <v>0.77083333333333337</v>
      </c>
      <c r="J2662" s="728" t="s">
        <v>330</v>
      </c>
      <c r="K2662" s="725">
        <v>37723</v>
      </c>
      <c r="L2662" s="207">
        <v>14041576</v>
      </c>
      <c r="M2662" s="19">
        <v>44356</v>
      </c>
      <c r="N2662" s="19" t="s">
        <v>343</v>
      </c>
      <c r="O2662" s="932">
        <v>44568</v>
      </c>
      <c r="P2662" s="892">
        <v>160</v>
      </c>
      <c r="R2662" s="1002"/>
      <c r="S2662" s="1039"/>
      <c r="U2662" s="545" t="s">
        <v>291</v>
      </c>
      <c r="W2662" s="618"/>
    </row>
    <row r="2663" spans="1:23" ht="18.75" customHeight="1" x14ac:dyDescent="0.25">
      <c r="A2663" s="4">
        <v>3082</v>
      </c>
      <c r="B2663" s="735">
        <v>94506866</v>
      </c>
      <c r="C2663" s="186" t="s">
        <v>341</v>
      </c>
      <c r="D2663" s="186" t="s">
        <v>59</v>
      </c>
      <c r="E2663" s="1156" t="s">
        <v>342</v>
      </c>
      <c r="F2663" s="710">
        <v>45148</v>
      </c>
      <c r="G2663" s="711">
        <v>0.65277777777777779</v>
      </c>
      <c r="H2663" s="710">
        <v>45156</v>
      </c>
      <c r="I2663" s="711">
        <v>0.5625</v>
      </c>
      <c r="J2663" s="728" t="s">
        <v>113</v>
      </c>
      <c r="K2663" s="725">
        <v>37723</v>
      </c>
      <c r="L2663" s="207">
        <v>14041576</v>
      </c>
      <c r="M2663" s="19">
        <v>44356</v>
      </c>
      <c r="N2663" s="19" t="s">
        <v>343</v>
      </c>
      <c r="O2663" s="932">
        <v>44568</v>
      </c>
      <c r="P2663" s="892" t="s">
        <v>345</v>
      </c>
      <c r="R2663" s="1002"/>
      <c r="S2663" s="1039"/>
      <c r="U2663" s="545" t="s">
        <v>291</v>
      </c>
      <c r="V2663" s="555" t="s">
        <v>344</v>
      </c>
      <c r="W2663" s="618"/>
    </row>
    <row r="2664" spans="1:23" ht="18.75" customHeight="1" x14ac:dyDescent="0.25">
      <c r="A2664" s="4">
        <v>2684</v>
      </c>
      <c r="B2664" s="735">
        <v>94506866</v>
      </c>
      <c r="C2664" s="186" t="s">
        <v>341</v>
      </c>
      <c r="D2664" s="186" t="s">
        <v>94</v>
      </c>
      <c r="E2664" s="1156" t="s">
        <v>276</v>
      </c>
      <c r="F2664" s="710">
        <v>45091</v>
      </c>
      <c r="G2664" s="711">
        <v>0.875</v>
      </c>
      <c r="H2664" s="710">
        <v>45092</v>
      </c>
      <c r="I2664" s="711">
        <v>0.875</v>
      </c>
      <c r="J2664" s="728" t="s">
        <v>797</v>
      </c>
      <c r="K2664" s="725">
        <v>37723</v>
      </c>
      <c r="L2664" s="929">
        <v>14041576</v>
      </c>
      <c r="M2664" s="19">
        <v>44356</v>
      </c>
      <c r="N2664" s="19" t="s">
        <v>343</v>
      </c>
      <c r="O2664" s="932">
        <v>44568</v>
      </c>
      <c r="P2664" s="892">
        <v>90</v>
      </c>
      <c r="R2664" s="1017"/>
      <c r="S2664" s="1039">
        <v>74826</v>
      </c>
      <c r="U2664" s="545" t="s">
        <v>291</v>
      </c>
      <c r="W2664" s="618"/>
    </row>
    <row r="2665" spans="1:23" ht="18.75" customHeight="1" x14ac:dyDescent="0.25">
      <c r="A2665" s="4">
        <v>2334</v>
      </c>
      <c r="B2665" s="1515">
        <v>94506866</v>
      </c>
      <c r="C2665" s="4" t="s">
        <v>341</v>
      </c>
      <c r="D2665" s="4" t="s">
        <v>35</v>
      </c>
      <c r="E2665" s="1156" t="s">
        <v>119</v>
      </c>
      <c r="F2665" s="725">
        <v>45033</v>
      </c>
      <c r="G2665" s="720">
        <v>0.69444444444444453</v>
      </c>
      <c r="H2665" s="725">
        <v>45035</v>
      </c>
      <c r="I2665" s="720">
        <v>0.66666666666666663</v>
      </c>
      <c r="J2665" s="728" t="s">
        <v>330</v>
      </c>
      <c r="K2665" s="725">
        <v>37723</v>
      </c>
      <c r="L2665" s="929">
        <v>14041576</v>
      </c>
      <c r="M2665" s="19">
        <v>44356</v>
      </c>
      <c r="N2665" s="19" t="s">
        <v>343</v>
      </c>
      <c r="O2665" s="932">
        <v>44568</v>
      </c>
      <c r="P2665" s="892">
        <v>160</v>
      </c>
      <c r="S2665" s="1039">
        <v>81875</v>
      </c>
      <c r="T2665" s="563" t="s">
        <v>408</v>
      </c>
      <c r="W2665" s="618"/>
    </row>
    <row r="2666" spans="1:23" ht="18.75" customHeight="1" x14ac:dyDescent="0.25">
      <c r="A2666" s="4">
        <v>1806</v>
      </c>
      <c r="B2666" s="4"/>
      <c r="C2666" s="4" t="s">
        <v>341</v>
      </c>
      <c r="D2666" s="4" t="s">
        <v>35</v>
      </c>
      <c r="E2666" s="1156" t="s">
        <v>313</v>
      </c>
      <c r="F2666" s="725">
        <v>44962</v>
      </c>
      <c r="G2666" s="720">
        <v>0.66666666666666663</v>
      </c>
      <c r="H2666" s="725">
        <v>44964</v>
      </c>
      <c r="I2666" s="720">
        <v>0.66666666666666663</v>
      </c>
      <c r="J2666" s="728" t="s">
        <v>1825</v>
      </c>
      <c r="K2666" s="725">
        <v>37723</v>
      </c>
      <c r="L2666" s="929">
        <v>14041576</v>
      </c>
      <c r="M2666" s="19">
        <v>44356</v>
      </c>
      <c r="N2666" s="19" t="s">
        <v>343</v>
      </c>
      <c r="O2666" s="932">
        <v>44568</v>
      </c>
      <c r="P2666" s="892">
        <v>160</v>
      </c>
      <c r="R2666" s="1017"/>
      <c r="S2666" s="1039" t="s">
        <v>2115</v>
      </c>
      <c r="W2666" s="618"/>
    </row>
    <row r="2667" spans="1:23" ht="18.75" customHeight="1" x14ac:dyDescent="0.25">
      <c r="A2667" s="186">
        <v>1692</v>
      </c>
      <c r="B2667" s="186">
        <v>94506866</v>
      </c>
      <c r="C2667" s="4" t="s">
        <v>341</v>
      </c>
      <c r="D2667" s="186" t="s">
        <v>35</v>
      </c>
      <c r="E2667" s="1156" t="s">
        <v>119</v>
      </c>
      <c r="F2667" s="718">
        <v>44921</v>
      </c>
      <c r="G2667" s="719">
        <v>0.625</v>
      </c>
      <c r="H2667" s="710">
        <v>44925</v>
      </c>
      <c r="I2667" s="711">
        <v>0.625</v>
      </c>
      <c r="J2667" s="728" t="s">
        <v>162</v>
      </c>
      <c r="K2667" s="710">
        <v>37723</v>
      </c>
      <c r="L2667" s="929">
        <v>14041576</v>
      </c>
      <c r="M2667" s="21">
        <v>44356</v>
      </c>
      <c r="N2667" s="926" t="s">
        <v>343</v>
      </c>
      <c r="O2667" s="927">
        <v>44568</v>
      </c>
      <c r="P2667" s="892" t="s">
        <v>2367</v>
      </c>
      <c r="Q2667" s="196"/>
      <c r="R2667" s="1017"/>
      <c r="S2667" s="196"/>
      <c r="T2667" s="533"/>
      <c r="V2667" s="544" t="s">
        <v>2366</v>
      </c>
      <c r="W2667" s="618"/>
    </row>
    <row r="2668" spans="1:23" ht="18.75" customHeight="1" x14ac:dyDescent="0.25">
      <c r="A2668" s="186">
        <v>1465</v>
      </c>
      <c r="B2668" s="186">
        <v>94506866</v>
      </c>
      <c r="C2668" s="4" t="s">
        <v>341</v>
      </c>
      <c r="D2668" s="186" t="s">
        <v>59</v>
      </c>
      <c r="E2668" s="1156" t="s">
        <v>60</v>
      </c>
      <c r="F2668" s="718">
        <v>44868</v>
      </c>
      <c r="G2668" s="719">
        <v>0.71180555555555547</v>
      </c>
      <c r="H2668" s="710">
        <v>44871</v>
      </c>
      <c r="I2668" s="711">
        <v>0.71180555555555547</v>
      </c>
      <c r="J2668" s="728" t="s">
        <v>1902</v>
      </c>
      <c r="K2668" s="710">
        <v>37723</v>
      </c>
      <c r="L2668" s="936">
        <v>14041576</v>
      </c>
      <c r="M2668" s="21">
        <v>44356</v>
      </c>
      <c r="N2668" s="926" t="s">
        <v>343</v>
      </c>
      <c r="O2668" s="927">
        <v>44568</v>
      </c>
      <c r="P2668" s="892">
        <v>270</v>
      </c>
      <c r="Q2668" s="884"/>
      <c r="R2668" s="1008"/>
      <c r="S2668" s="884"/>
      <c r="T2668" s="527"/>
      <c r="V2668" s="527"/>
      <c r="W2668" s="530"/>
    </row>
    <row r="2669" spans="1:23" ht="18.75" customHeight="1" x14ac:dyDescent="0.25">
      <c r="A2669" s="186">
        <v>1272</v>
      </c>
      <c r="B2669" s="186">
        <v>94506866</v>
      </c>
      <c r="C2669" s="4" t="s">
        <v>341</v>
      </c>
      <c r="D2669" s="186" t="s">
        <v>35</v>
      </c>
      <c r="E2669" s="1156" t="s">
        <v>570</v>
      </c>
      <c r="F2669" s="710">
        <v>44807</v>
      </c>
      <c r="G2669" s="711">
        <v>0.63888888888888895</v>
      </c>
      <c r="H2669" s="710">
        <v>44810</v>
      </c>
      <c r="I2669" s="711">
        <v>0.72222222222222221</v>
      </c>
      <c r="J2669" s="728" t="s">
        <v>449</v>
      </c>
      <c r="K2669" s="720"/>
      <c r="L2669" s="186">
        <v>14041576</v>
      </c>
      <c r="M2669" s="710">
        <v>44356</v>
      </c>
      <c r="N2669" s="734" t="s">
        <v>343</v>
      </c>
      <c r="O2669" s="920">
        <v>44568</v>
      </c>
      <c r="P2669" s="892">
        <v>360</v>
      </c>
      <c r="Q2669" s="908"/>
      <c r="R2669" s="1008"/>
      <c r="S2669" s="884"/>
      <c r="T2669" s="527" t="s">
        <v>2910</v>
      </c>
      <c r="U2669" s="545" t="s">
        <v>2911</v>
      </c>
      <c r="V2669" s="527"/>
      <c r="W2669" s="618"/>
    </row>
    <row r="2670" spans="1:23" ht="30" customHeight="1" x14ac:dyDescent="0.25">
      <c r="A2670" s="186">
        <v>1266</v>
      </c>
      <c r="B2670" s="186">
        <v>94506866</v>
      </c>
      <c r="C2670" s="4" t="s">
        <v>341</v>
      </c>
      <c r="D2670" s="186" t="s">
        <v>1212</v>
      </c>
      <c r="E2670" s="1156" t="s">
        <v>131</v>
      </c>
      <c r="F2670" s="710">
        <v>44805</v>
      </c>
      <c r="G2670" s="711">
        <v>0.71527777777777779</v>
      </c>
      <c r="H2670" s="710">
        <v>44806</v>
      </c>
      <c r="I2670" s="711">
        <v>0.76736111111111116</v>
      </c>
      <c r="J2670" s="728" t="s">
        <v>797</v>
      </c>
      <c r="K2670" s="720"/>
      <c r="L2670" s="186">
        <v>14041576</v>
      </c>
      <c r="M2670" s="1625">
        <v>44356</v>
      </c>
      <c r="N2670" s="734" t="s">
        <v>343</v>
      </c>
      <c r="O2670" s="920">
        <v>44568</v>
      </c>
      <c r="P2670" s="892">
        <v>480</v>
      </c>
      <c r="Q2670" s="908"/>
      <c r="R2670" s="1008">
        <v>480</v>
      </c>
      <c r="S2670" s="884"/>
      <c r="T2670" s="527" t="s">
        <v>2910</v>
      </c>
      <c r="V2670" s="527"/>
      <c r="W2670" s="618"/>
    </row>
    <row r="2671" spans="1:23" ht="18.75" customHeight="1" x14ac:dyDescent="0.25">
      <c r="A2671" s="4">
        <v>6327</v>
      </c>
      <c r="B2671" s="4">
        <v>27011712</v>
      </c>
      <c r="C2671" s="4" t="s">
        <v>8365</v>
      </c>
      <c r="D2671" s="4" t="s">
        <v>8321</v>
      </c>
      <c r="E2671" s="1156" t="s">
        <v>507</v>
      </c>
      <c r="F2671" s="725">
        <v>45640</v>
      </c>
      <c r="G2671" s="720">
        <v>0.54166666666666663</v>
      </c>
      <c r="H2671" s="725">
        <v>45661</v>
      </c>
      <c r="I2671" s="720">
        <v>0.41666666666666669</v>
      </c>
      <c r="J2671" s="728" t="s">
        <v>49</v>
      </c>
      <c r="K2671" s="725">
        <v>31721</v>
      </c>
      <c r="L2671" s="929" t="s">
        <v>8366</v>
      </c>
      <c r="M2671" s="19">
        <v>38120</v>
      </c>
      <c r="N2671" s="931" t="s">
        <v>8367</v>
      </c>
      <c r="O2671" s="932">
        <v>42663</v>
      </c>
      <c r="P2671" s="1201"/>
      <c r="R2671" s="1424"/>
      <c r="S2671" s="1425"/>
      <c r="T2671" s="1426"/>
      <c r="U2671" s="545" t="s">
        <v>8368</v>
      </c>
      <c r="W2671" s="530"/>
    </row>
    <row r="2672" spans="1:23" ht="18.75" customHeight="1" x14ac:dyDescent="0.25">
      <c r="A2672" s="186">
        <v>4812</v>
      </c>
      <c r="B2672" s="186">
        <v>51676195</v>
      </c>
      <c r="C2672" s="186" t="s">
        <v>6311</v>
      </c>
      <c r="D2672" s="186" t="s">
        <v>143</v>
      </c>
      <c r="E2672" s="1161" t="s">
        <v>144</v>
      </c>
      <c r="F2672" s="725">
        <v>45419</v>
      </c>
      <c r="G2672" s="720">
        <v>0.5</v>
      </c>
      <c r="H2672" s="725">
        <v>45427</v>
      </c>
      <c r="I2672" s="720">
        <v>0.625</v>
      </c>
      <c r="J2672" s="728" t="s">
        <v>113</v>
      </c>
      <c r="K2672" s="725">
        <v>26882</v>
      </c>
      <c r="L2672" s="929" t="s">
        <v>6299</v>
      </c>
      <c r="M2672" s="19">
        <v>40240</v>
      </c>
      <c r="N2672" s="929" t="s">
        <v>6300</v>
      </c>
      <c r="O2672" s="932">
        <v>42276</v>
      </c>
      <c r="P2672" s="1019" t="s">
        <v>6405</v>
      </c>
      <c r="Q2672" s="908"/>
      <c r="R2672" s="1001"/>
      <c r="S2672" s="196"/>
      <c r="T2672" s="533"/>
      <c r="U2672" s="551" t="s">
        <v>6310</v>
      </c>
      <c r="V2672" s="555" t="s">
        <v>6399</v>
      </c>
      <c r="W2672" s="1801"/>
    </row>
    <row r="2673" spans="1:23" ht="31.5" customHeight="1" x14ac:dyDescent="0.25">
      <c r="A2673" s="20">
        <v>4750</v>
      </c>
      <c r="B2673" s="3"/>
      <c r="C2673" s="3" t="s">
        <v>6188</v>
      </c>
      <c r="D2673" s="3" t="s">
        <v>137</v>
      </c>
      <c r="E2673" s="1159" t="s">
        <v>5458</v>
      </c>
      <c r="F2673" s="714">
        <v>45411</v>
      </c>
      <c r="G2673" s="715">
        <v>0.59166666666666667</v>
      </c>
      <c r="H2673" s="714">
        <v>45418</v>
      </c>
      <c r="I2673" s="715">
        <v>0.375</v>
      </c>
      <c r="J2673" s="755" t="s">
        <v>4597</v>
      </c>
      <c r="K2673" s="21">
        <v>30116</v>
      </c>
      <c r="L2673" s="939" t="s">
        <v>4594</v>
      </c>
      <c r="M2673" s="1576">
        <v>38889</v>
      </c>
      <c r="N2673" s="940" t="s">
        <v>6187</v>
      </c>
      <c r="O2673" s="938">
        <v>45344</v>
      </c>
      <c r="P2673" s="889" t="s">
        <v>6285</v>
      </c>
      <c r="Q2673" s="1058"/>
      <c r="R2673" s="1059"/>
      <c r="S2673" s="1058"/>
      <c r="T2673" s="627"/>
      <c r="U2673" s="618" t="s">
        <v>1837</v>
      </c>
      <c r="V2673" s="627"/>
      <c r="W2673" s="618"/>
    </row>
    <row r="2674" spans="1:23" ht="18.75" customHeight="1" x14ac:dyDescent="0.25">
      <c r="A2674" s="4">
        <v>5824</v>
      </c>
      <c r="B2674" s="4"/>
      <c r="C2674" s="4" t="s">
        <v>8407</v>
      </c>
      <c r="D2674" s="4" t="s">
        <v>8321</v>
      </c>
      <c r="E2674" s="1156" t="s">
        <v>7329</v>
      </c>
      <c r="F2674" s="725">
        <v>45640</v>
      </c>
      <c r="G2674" s="720">
        <v>0.39583333333333331</v>
      </c>
      <c r="H2674" s="725">
        <v>45653</v>
      </c>
      <c r="I2674" s="720">
        <v>0.47916666666666669</v>
      </c>
      <c r="J2674" s="728" t="s">
        <v>179</v>
      </c>
      <c r="K2674" s="725">
        <v>25715</v>
      </c>
      <c r="L2674" s="929" t="s">
        <v>4968</v>
      </c>
      <c r="M2674" s="19">
        <v>44729</v>
      </c>
      <c r="N2674" s="931" t="s">
        <v>2694</v>
      </c>
      <c r="O2674" s="932">
        <v>42087</v>
      </c>
      <c r="P2674" s="892" t="s">
        <v>8408</v>
      </c>
      <c r="Q2674" s="1449" t="s">
        <v>8409</v>
      </c>
      <c r="R2674" s="1448"/>
      <c r="S2674" s="1449"/>
      <c r="T2674" s="1426"/>
      <c r="U2674" s="618" t="s">
        <v>8410</v>
      </c>
      <c r="W2674" s="530"/>
    </row>
    <row r="2675" spans="1:23" ht="18.75" customHeight="1" x14ac:dyDescent="0.25">
      <c r="A2675" s="186">
        <v>3436</v>
      </c>
      <c r="B2675" s="186">
        <v>98526043</v>
      </c>
      <c r="C2675" s="186" t="s">
        <v>4340</v>
      </c>
      <c r="D2675" s="186" t="s">
        <v>193</v>
      </c>
      <c r="E2675" s="1156" t="s">
        <v>364</v>
      </c>
      <c r="F2675" s="710">
        <v>45212</v>
      </c>
      <c r="G2675" s="711">
        <v>0.375</v>
      </c>
      <c r="H2675" s="710">
        <v>45213</v>
      </c>
      <c r="I2675" s="711">
        <v>0.375</v>
      </c>
      <c r="J2675" s="728" t="s">
        <v>797</v>
      </c>
      <c r="K2675" s="710">
        <v>29294</v>
      </c>
      <c r="L2675" s="734" t="s">
        <v>4341</v>
      </c>
      <c r="M2675" s="21">
        <v>42215</v>
      </c>
      <c r="N2675" s="734" t="s">
        <v>4342</v>
      </c>
      <c r="O2675" s="920">
        <v>38509</v>
      </c>
      <c r="P2675" s="892">
        <v>90</v>
      </c>
      <c r="Q2675" s="196"/>
      <c r="R2675" s="1017"/>
      <c r="S2675" s="196"/>
      <c r="T2675" s="579"/>
      <c r="U2675" s="618"/>
      <c r="V2675" s="544"/>
      <c r="W2675" s="618"/>
    </row>
    <row r="2676" spans="1:23" ht="18.75" customHeight="1" x14ac:dyDescent="0.25">
      <c r="A2676" s="186">
        <v>4377</v>
      </c>
      <c r="B2676" s="1513"/>
      <c r="C2676" s="186" t="s">
        <v>5683</v>
      </c>
      <c r="D2676" s="186" t="s">
        <v>22</v>
      </c>
      <c r="E2676" s="1156" t="s">
        <v>161</v>
      </c>
      <c r="F2676" s="710">
        <v>45358</v>
      </c>
      <c r="G2676" s="711">
        <v>0.83333333333333337</v>
      </c>
      <c r="H2676" s="710">
        <v>45362</v>
      </c>
      <c r="I2676" s="711">
        <v>0.375</v>
      </c>
      <c r="J2676" s="713" t="s">
        <v>162</v>
      </c>
      <c r="K2676" s="710">
        <v>23826</v>
      </c>
      <c r="L2676" s="734" t="s">
        <v>5684</v>
      </c>
      <c r="M2676" s="21">
        <v>35314</v>
      </c>
      <c r="N2676" s="734" t="s">
        <v>5685</v>
      </c>
      <c r="O2676" s="920">
        <v>31852</v>
      </c>
      <c r="P2676" s="898"/>
      <c r="Q2676" s="1022"/>
      <c r="R2676" s="1023"/>
      <c r="S2676" s="1022"/>
      <c r="T2676" s="586"/>
      <c r="U2676" s="1801" t="s">
        <v>458</v>
      </c>
      <c r="V2676" s="544"/>
      <c r="W2676" s="1801"/>
    </row>
    <row r="2677" spans="1:23" ht="18.75" customHeight="1" x14ac:dyDescent="0.25">
      <c r="A2677" s="4">
        <v>1920</v>
      </c>
      <c r="B2677" s="4"/>
      <c r="C2677" s="186" t="s">
        <v>1969</v>
      </c>
      <c r="D2677" s="186" t="s">
        <v>412</v>
      </c>
      <c r="E2677" s="1156" t="s">
        <v>335</v>
      </c>
      <c r="F2677" s="710">
        <v>44978</v>
      </c>
      <c r="G2677" s="711">
        <v>0.68055555555555547</v>
      </c>
      <c r="H2677" s="710">
        <v>44984</v>
      </c>
      <c r="I2677" s="711">
        <v>0.68055555555555547</v>
      </c>
      <c r="J2677" s="728" t="s">
        <v>1870</v>
      </c>
      <c r="K2677" s="725" t="s">
        <v>1970</v>
      </c>
      <c r="L2677" s="929" t="s">
        <v>1970</v>
      </c>
      <c r="M2677" s="19">
        <v>43340</v>
      </c>
      <c r="N2677" s="929" t="s">
        <v>1971</v>
      </c>
      <c r="O2677" s="932">
        <v>44120</v>
      </c>
      <c r="P2677" s="892">
        <v>390</v>
      </c>
      <c r="Q2677" s="908"/>
      <c r="R2677" s="1073"/>
      <c r="S2677" s="908">
        <v>65583</v>
      </c>
      <c r="T2677" s="550"/>
      <c r="U2677" s="618"/>
      <c r="V2677" s="550" t="s">
        <v>1972</v>
      </c>
      <c r="W2677" s="530"/>
    </row>
    <row r="2678" spans="1:23" ht="45" customHeight="1" x14ac:dyDescent="0.25">
      <c r="A2678" s="4">
        <v>2203</v>
      </c>
      <c r="B2678" s="4"/>
      <c r="C2678" s="4" t="s">
        <v>1693</v>
      </c>
      <c r="D2678" s="4" t="s">
        <v>35</v>
      </c>
      <c r="E2678" s="1156" t="s">
        <v>313</v>
      </c>
      <c r="F2678" s="725">
        <v>45010</v>
      </c>
      <c r="G2678" s="720">
        <v>0.98611111111111116</v>
      </c>
      <c r="H2678" s="725">
        <v>45012</v>
      </c>
      <c r="I2678" s="720">
        <v>0.98611111111111116</v>
      </c>
      <c r="J2678" s="728" t="s">
        <v>330</v>
      </c>
      <c r="K2678" s="725">
        <v>29497</v>
      </c>
      <c r="L2678" s="929" t="s">
        <v>1694</v>
      </c>
      <c r="N2678" s="929" t="s">
        <v>1695</v>
      </c>
      <c r="O2678" s="932">
        <v>39076</v>
      </c>
      <c r="P2678" s="892">
        <v>120</v>
      </c>
      <c r="Q2678" s="908"/>
      <c r="R2678" s="1011"/>
      <c r="S2678" s="908"/>
      <c r="T2678" s="550"/>
      <c r="U2678" s="618" t="s">
        <v>141</v>
      </c>
      <c r="V2678" s="550"/>
      <c r="W2678" s="618"/>
    </row>
    <row r="2679" spans="1:23" ht="18.75" customHeight="1" x14ac:dyDescent="0.25">
      <c r="A2679" s="1267">
        <v>5568</v>
      </c>
      <c r="B2679" s="186"/>
      <c r="C2679" s="20" t="s">
        <v>7555</v>
      </c>
      <c r="D2679" s="186" t="s">
        <v>292</v>
      </c>
      <c r="E2679" s="1156" t="s">
        <v>5555</v>
      </c>
      <c r="F2679" s="710">
        <v>45586</v>
      </c>
      <c r="G2679" s="711">
        <v>0.48402777777777778</v>
      </c>
      <c r="H2679" s="710">
        <v>45595</v>
      </c>
      <c r="I2679" s="711">
        <v>0.875</v>
      </c>
      <c r="J2679" s="713" t="s">
        <v>2386</v>
      </c>
      <c r="K2679" s="710">
        <v>26137</v>
      </c>
      <c r="L2679" s="734" t="s">
        <v>7556</v>
      </c>
      <c r="M2679" s="21">
        <v>44859</v>
      </c>
      <c r="N2679" s="734" t="s">
        <v>7557</v>
      </c>
      <c r="O2679" s="920">
        <v>33924</v>
      </c>
      <c r="P2679" s="898"/>
      <c r="Q2679" s="1022"/>
      <c r="R2679" s="1023"/>
      <c r="S2679" s="1009"/>
      <c r="T2679" s="569"/>
      <c r="U2679" s="618" t="s">
        <v>1227</v>
      </c>
      <c r="V2679" s="544"/>
      <c r="W2679" s="618"/>
    </row>
    <row r="2680" spans="1:23" ht="30" customHeight="1" x14ac:dyDescent="0.25">
      <c r="A2680" s="20">
        <v>3931</v>
      </c>
      <c r="B2680" s="3">
        <v>95956250</v>
      </c>
      <c r="C2680" s="3" t="s">
        <v>3362</v>
      </c>
      <c r="D2680" s="3" t="s">
        <v>94</v>
      </c>
      <c r="E2680" s="1158" t="s">
        <v>422</v>
      </c>
      <c r="F2680" s="714">
        <v>45286</v>
      </c>
      <c r="G2680" s="715">
        <v>0.66666666666666663</v>
      </c>
      <c r="H2680" s="714">
        <v>45290</v>
      </c>
      <c r="I2680" s="715">
        <v>0.29166666666666669</v>
      </c>
      <c r="J2680" s="755" t="s">
        <v>4977</v>
      </c>
      <c r="K2680" s="21">
        <v>25715</v>
      </c>
      <c r="L2680" s="939" t="s">
        <v>4968</v>
      </c>
      <c r="M2680" s="21">
        <v>44729</v>
      </c>
      <c r="N2680" s="940" t="s">
        <v>2694</v>
      </c>
      <c r="O2680" s="938">
        <v>42087</v>
      </c>
      <c r="P2680" s="1019" t="s">
        <v>5010</v>
      </c>
      <c r="Q2680" s="907"/>
      <c r="R2680" s="1063"/>
      <c r="S2680" s="907"/>
      <c r="T2680" s="544"/>
      <c r="U2680" s="618" t="s">
        <v>4969</v>
      </c>
      <c r="V2680" s="627"/>
      <c r="W2680" s="618"/>
    </row>
    <row r="2681" spans="1:23" ht="30" customHeight="1" x14ac:dyDescent="0.25">
      <c r="A2681" s="1">
        <v>3829</v>
      </c>
      <c r="B2681" s="3">
        <v>95956250</v>
      </c>
      <c r="C2681" s="3" t="s">
        <v>3362</v>
      </c>
      <c r="D2681" s="3" t="s">
        <v>35</v>
      </c>
      <c r="E2681" s="1158" t="s">
        <v>126</v>
      </c>
      <c r="F2681" s="714">
        <v>45271</v>
      </c>
      <c r="G2681" s="715">
        <v>0.79166666666666663</v>
      </c>
      <c r="H2681" s="714">
        <v>45286</v>
      </c>
      <c r="I2681" s="715">
        <v>0.79166666666666663</v>
      </c>
      <c r="J2681" s="755" t="s">
        <v>4972</v>
      </c>
      <c r="K2681" s="21">
        <v>25715</v>
      </c>
      <c r="L2681" s="939" t="s">
        <v>4968</v>
      </c>
      <c r="M2681" s="21">
        <v>44729</v>
      </c>
      <c r="N2681" s="940" t="s">
        <v>2694</v>
      </c>
      <c r="O2681" s="938">
        <v>42087</v>
      </c>
      <c r="P2681" s="1019"/>
      <c r="Q2681" s="907"/>
      <c r="R2681" s="1063"/>
      <c r="S2681" s="907"/>
      <c r="T2681" s="544"/>
      <c r="U2681" s="618" t="s">
        <v>4969</v>
      </c>
      <c r="V2681" s="627"/>
      <c r="W2681" s="618"/>
    </row>
    <row r="2682" spans="1:23" ht="18.75" customHeight="1" x14ac:dyDescent="0.25">
      <c r="A2682" s="1">
        <v>1068</v>
      </c>
      <c r="B2682" s="809">
        <v>95956250</v>
      </c>
      <c r="C2682" s="809" t="s">
        <v>3362</v>
      </c>
      <c r="D2682" s="809" t="s">
        <v>649</v>
      </c>
      <c r="E2682" s="1158" t="s">
        <v>184</v>
      </c>
      <c r="F2682" s="810">
        <v>44726</v>
      </c>
      <c r="G2682" s="811">
        <v>0.45833333333333331</v>
      </c>
      <c r="H2682" s="810">
        <v>44727</v>
      </c>
      <c r="I2682" s="811">
        <v>0.33333333333333331</v>
      </c>
      <c r="J2682" s="755" t="s">
        <v>2084</v>
      </c>
      <c r="K2682" s="769"/>
      <c r="L2682" s="809">
        <v>4192368</v>
      </c>
      <c r="M2682" s="19">
        <v>35835</v>
      </c>
      <c r="N2682" s="940" t="s">
        <v>2694</v>
      </c>
      <c r="O2682" s="938">
        <v>42087</v>
      </c>
      <c r="P2682" s="1019">
        <v>80</v>
      </c>
      <c r="Q2682" s="1039"/>
      <c r="R2682" s="1063">
        <v>80</v>
      </c>
      <c r="S2682" s="1039"/>
      <c r="T2682" s="555" t="s">
        <v>3363</v>
      </c>
      <c r="U2682" s="618"/>
      <c r="V2682" s="670"/>
      <c r="W2682" s="618"/>
    </row>
    <row r="2683" spans="1:23" ht="18.75" customHeight="1" x14ac:dyDescent="0.25">
      <c r="A2683" s="1">
        <v>1058</v>
      </c>
      <c r="B2683" s="809">
        <v>95956250</v>
      </c>
      <c r="C2683" s="809" t="s">
        <v>3362</v>
      </c>
      <c r="D2683" s="809" t="s">
        <v>649</v>
      </c>
      <c r="E2683" s="1158" t="s">
        <v>184</v>
      </c>
      <c r="F2683" s="810">
        <v>44720</v>
      </c>
      <c r="G2683" s="811">
        <v>0.47916666666666669</v>
      </c>
      <c r="H2683" s="810">
        <v>44726</v>
      </c>
      <c r="I2683" s="811">
        <v>0.4375</v>
      </c>
      <c r="J2683" s="755" t="s">
        <v>2172</v>
      </c>
      <c r="K2683" s="769"/>
      <c r="L2683" s="809">
        <v>4192368</v>
      </c>
      <c r="M2683" s="19">
        <v>35835</v>
      </c>
      <c r="N2683" s="940" t="s">
        <v>2694</v>
      </c>
      <c r="O2683" s="938">
        <v>42087</v>
      </c>
      <c r="P2683" s="889">
        <v>500</v>
      </c>
      <c r="Q2683" s="1039"/>
      <c r="R2683" s="1063">
        <f>80*6</f>
        <v>480</v>
      </c>
      <c r="S2683" s="1039"/>
      <c r="T2683" s="555" t="s">
        <v>3367</v>
      </c>
      <c r="U2683" s="618"/>
      <c r="V2683" s="670"/>
      <c r="W2683" s="618"/>
    </row>
    <row r="2684" spans="1:23" ht="36" hidden="1" customHeight="1" x14ac:dyDescent="0.25">
      <c r="A2684" s="809">
        <v>573</v>
      </c>
      <c r="B2684" s="809"/>
      <c r="C2684" s="809" t="s">
        <v>3624</v>
      </c>
      <c r="D2684" s="809" t="s">
        <v>59</v>
      </c>
      <c r="E2684" s="1159" t="s">
        <v>342</v>
      </c>
      <c r="F2684" s="810">
        <v>44589</v>
      </c>
      <c r="G2684" s="811">
        <v>0.77083333333333337</v>
      </c>
      <c r="H2684" s="810">
        <v>44593</v>
      </c>
      <c r="I2684" s="811">
        <v>0.77083333333333337</v>
      </c>
      <c r="J2684" s="730"/>
      <c r="K2684" s="769"/>
      <c r="L2684" s="809"/>
      <c r="N2684" s="940"/>
      <c r="O2684" s="938"/>
      <c r="P2684" s="1107"/>
      <c r="Q2684" s="1120"/>
      <c r="R2684" s="1121"/>
      <c r="S2684" s="1120"/>
      <c r="T2684" s="670"/>
      <c r="U2684" s="618"/>
      <c r="V2684" s="670" t="s">
        <v>3549</v>
      </c>
      <c r="W2684" s="618"/>
    </row>
    <row r="2685" spans="1:23" ht="18.75" customHeight="1" x14ac:dyDescent="0.25">
      <c r="A2685" s="4">
        <v>3220</v>
      </c>
      <c r="B2685" s="4">
        <v>99648085</v>
      </c>
      <c r="C2685" s="4" t="s">
        <v>2245</v>
      </c>
      <c r="D2685" s="186" t="s">
        <v>59</v>
      </c>
      <c r="E2685" s="1156" t="s">
        <v>60</v>
      </c>
      <c r="F2685" s="710">
        <v>45181</v>
      </c>
      <c r="G2685" s="711">
        <v>0.45833333333333331</v>
      </c>
      <c r="H2685" s="710">
        <v>45183</v>
      </c>
      <c r="I2685" s="711">
        <v>0.45833333333333331</v>
      </c>
      <c r="J2685" s="743" t="s">
        <v>330</v>
      </c>
      <c r="K2685" s="725">
        <v>26672</v>
      </c>
      <c r="L2685" s="929" t="s">
        <v>4068</v>
      </c>
      <c r="M2685" s="725">
        <v>44953</v>
      </c>
      <c r="N2685" s="929" t="s">
        <v>2246</v>
      </c>
      <c r="O2685" s="932">
        <v>36178</v>
      </c>
      <c r="P2685" s="892" t="s">
        <v>4086</v>
      </c>
      <c r="Q2685" s="908"/>
      <c r="R2685" s="1008"/>
      <c r="S2685" s="1018" t="s">
        <v>116</v>
      </c>
      <c r="T2685" s="527"/>
      <c r="U2685" s="618" t="s">
        <v>1484</v>
      </c>
      <c r="V2685" s="550"/>
      <c r="W2685" s="618"/>
    </row>
    <row r="2686" spans="1:23" ht="18.75" customHeight="1" x14ac:dyDescent="0.25">
      <c r="A2686" s="4">
        <v>1735</v>
      </c>
      <c r="B2686" s="4"/>
      <c r="C2686" s="4" t="s">
        <v>2245</v>
      </c>
      <c r="D2686" s="4" t="s">
        <v>29</v>
      </c>
      <c r="E2686" s="1156" t="s">
        <v>205</v>
      </c>
      <c r="F2686" s="725">
        <v>44938</v>
      </c>
      <c r="G2686" s="720">
        <v>0.4375</v>
      </c>
      <c r="H2686" s="725">
        <v>44945</v>
      </c>
      <c r="I2686" s="720">
        <v>0.4375</v>
      </c>
      <c r="J2686" s="743" t="s">
        <v>1854</v>
      </c>
      <c r="K2686" s="725">
        <v>26672</v>
      </c>
      <c r="L2686" s="929"/>
      <c r="M2686" s="1629"/>
      <c r="N2686" s="929" t="s">
        <v>2246</v>
      </c>
      <c r="O2686" s="932">
        <v>36178</v>
      </c>
      <c r="P2686" s="898"/>
      <c r="Q2686" s="1003"/>
      <c r="R2686" s="1004"/>
      <c r="S2686" s="1003"/>
      <c r="T2686" s="565"/>
      <c r="U2686" s="618"/>
      <c r="V2686" s="550"/>
      <c r="W2686" s="618"/>
    </row>
    <row r="2687" spans="1:23" ht="31.5" hidden="1" customHeight="1" x14ac:dyDescent="0.25">
      <c r="A2687" s="186">
        <v>1655</v>
      </c>
      <c r="B2687" s="186"/>
      <c r="C2687" s="186" t="s">
        <v>2245</v>
      </c>
      <c r="D2687" s="186" t="s">
        <v>29</v>
      </c>
      <c r="E2687" s="1156" t="s">
        <v>205</v>
      </c>
      <c r="F2687" s="718">
        <v>44929</v>
      </c>
      <c r="G2687" s="719">
        <v>0.58333333333333337</v>
      </c>
      <c r="H2687" s="710">
        <v>44934</v>
      </c>
      <c r="I2687" s="711">
        <v>0.58333333333333337</v>
      </c>
      <c r="J2687" s="728" t="s">
        <v>1949</v>
      </c>
      <c r="K2687" s="710">
        <v>26672</v>
      </c>
      <c r="L2687" s="929"/>
      <c r="M2687" s="21"/>
      <c r="N2687" s="926">
        <v>920769101427</v>
      </c>
      <c r="O2687" s="927">
        <v>36178</v>
      </c>
      <c r="P2687" s="898"/>
      <c r="Q2687" s="1022"/>
      <c r="R2687" s="1023"/>
      <c r="S2687" s="1022"/>
      <c r="T2687" s="568"/>
      <c r="U2687" s="618"/>
      <c r="V2687" s="544"/>
      <c r="W2687" s="618"/>
    </row>
    <row r="2688" spans="1:23" ht="31.5" hidden="1" customHeight="1" x14ac:dyDescent="0.25">
      <c r="A2688" s="799">
        <v>704</v>
      </c>
      <c r="B2688" s="799"/>
      <c r="C2688" s="799" t="s">
        <v>3571</v>
      </c>
      <c r="D2688" s="799" t="s">
        <v>35</v>
      </c>
      <c r="E2688" s="1165" t="s">
        <v>261</v>
      </c>
      <c r="F2688" s="807">
        <v>44631</v>
      </c>
      <c r="G2688" s="806">
        <v>0.5</v>
      </c>
      <c r="H2688" s="807">
        <v>44634</v>
      </c>
      <c r="I2688" s="806">
        <v>0.5</v>
      </c>
      <c r="J2688" s="730"/>
      <c r="K2688" s="720"/>
      <c r="L2688" s="799"/>
      <c r="N2688" s="926"/>
      <c r="O2688" s="927"/>
      <c r="P2688" s="1119"/>
      <c r="Q2688" s="915"/>
      <c r="R2688" s="1118"/>
      <c r="S2688" s="915"/>
      <c r="T2688" s="668"/>
      <c r="U2688" s="618"/>
      <c r="V2688" s="668" t="s">
        <v>3492</v>
      </c>
      <c r="W2688" s="618"/>
    </row>
    <row r="2689" spans="1:23" ht="18.75" customHeight="1" x14ac:dyDescent="0.25">
      <c r="A2689" s="1245">
        <v>4985</v>
      </c>
      <c r="B2689" s="1182" t="s">
        <v>7257</v>
      </c>
      <c r="C2689" s="3" t="s">
        <v>7258</v>
      </c>
      <c r="D2689" s="3" t="s">
        <v>83</v>
      </c>
      <c r="E2689" s="1159" t="s">
        <v>3852</v>
      </c>
      <c r="F2689" s="714">
        <v>45510</v>
      </c>
      <c r="G2689" s="715">
        <v>0.70833333333333337</v>
      </c>
      <c r="H2689" s="714">
        <v>45524</v>
      </c>
      <c r="I2689" s="715">
        <v>0.75</v>
      </c>
      <c r="J2689" s="733" t="s">
        <v>78</v>
      </c>
      <c r="K2689" s="21">
        <v>25672</v>
      </c>
      <c r="L2689" s="721" t="s">
        <v>7259</v>
      </c>
      <c r="M2689" s="21">
        <v>36900</v>
      </c>
      <c r="N2689" s="942" t="s">
        <v>7260</v>
      </c>
      <c r="O2689" s="208">
        <v>37215</v>
      </c>
      <c r="P2689" s="889" t="s">
        <v>7261</v>
      </c>
      <c r="Q2689" s="907"/>
      <c r="R2689" s="1008"/>
      <c r="S2689" s="527" t="s">
        <v>7268</v>
      </c>
      <c r="T2689" s="527">
        <v>33177</v>
      </c>
      <c r="U2689" s="539" t="s">
        <v>7262</v>
      </c>
      <c r="V2689" s="527"/>
      <c r="W2689" s="1801"/>
    </row>
    <row r="2690" spans="1:23" ht="18.75" customHeight="1" x14ac:dyDescent="0.25">
      <c r="A2690" s="1267">
        <v>5483</v>
      </c>
      <c r="B2690" s="1513"/>
      <c r="C2690" s="186" t="s">
        <v>7397</v>
      </c>
      <c r="D2690" s="186" t="s">
        <v>35</v>
      </c>
      <c r="E2690" s="1156" t="s">
        <v>178</v>
      </c>
      <c r="F2690" s="710">
        <v>45576</v>
      </c>
      <c r="G2690" s="719">
        <v>0.72916666666666663</v>
      </c>
      <c r="H2690" s="710">
        <v>45578</v>
      </c>
      <c r="I2690" s="711">
        <v>0.77083333333333337</v>
      </c>
      <c r="J2690" s="728" t="s">
        <v>330</v>
      </c>
      <c r="K2690" s="805">
        <v>28273</v>
      </c>
      <c r="L2690" s="928" t="s">
        <v>7398</v>
      </c>
      <c r="M2690" s="718">
        <v>45527</v>
      </c>
      <c r="N2690" s="928" t="s">
        <v>7399</v>
      </c>
      <c r="O2690" s="927">
        <v>40402</v>
      </c>
      <c r="P2690" s="892" t="s">
        <v>5069</v>
      </c>
      <c r="Q2690" s="899">
        <v>40</v>
      </c>
      <c r="R2690" s="1014"/>
      <c r="S2690" s="882"/>
      <c r="T2690" s="524" t="s">
        <v>7400</v>
      </c>
      <c r="U2690" s="528"/>
      <c r="V2690" s="527"/>
      <c r="W2690" s="1822"/>
    </row>
    <row r="2691" spans="1:23" ht="18.75" customHeight="1" x14ac:dyDescent="0.25">
      <c r="A2691" s="186">
        <v>5773</v>
      </c>
      <c r="B2691" s="186">
        <v>53624807</v>
      </c>
      <c r="C2691" s="186" t="s">
        <v>5319</v>
      </c>
      <c r="D2691" s="186" t="s">
        <v>137</v>
      </c>
      <c r="E2691" s="1156" t="s">
        <v>6592</v>
      </c>
      <c r="F2691" s="710">
        <v>45624</v>
      </c>
      <c r="G2691" s="711">
        <v>0.5</v>
      </c>
      <c r="H2691" s="710">
        <v>45625</v>
      </c>
      <c r="I2691" s="711">
        <v>0.38541666666666669</v>
      </c>
      <c r="J2691" s="728" t="s">
        <v>4597</v>
      </c>
      <c r="K2691" s="725">
        <v>29797</v>
      </c>
      <c r="L2691" s="929" t="s">
        <v>728</v>
      </c>
      <c r="M2691" s="19">
        <v>44830</v>
      </c>
      <c r="N2691" s="929" t="s">
        <v>5321</v>
      </c>
      <c r="O2691" s="932">
        <v>41293</v>
      </c>
      <c r="P2691" s="889" t="s">
        <v>4870</v>
      </c>
      <c r="Q2691" s="884"/>
      <c r="R2691" s="1002"/>
      <c r="T2691" s="599"/>
      <c r="U2691" s="545" t="s">
        <v>5322</v>
      </c>
      <c r="V2691" s="544"/>
      <c r="W2691" s="618"/>
    </row>
    <row r="2692" spans="1:23" ht="18.75" customHeight="1" x14ac:dyDescent="0.25">
      <c r="A2692" s="186">
        <v>5752</v>
      </c>
      <c r="B2692" s="186">
        <v>53624807</v>
      </c>
      <c r="C2692" s="186" t="s">
        <v>5319</v>
      </c>
      <c r="D2692" s="186" t="s">
        <v>137</v>
      </c>
      <c r="E2692" s="1156" t="s">
        <v>6592</v>
      </c>
      <c r="F2692" s="710">
        <v>45618</v>
      </c>
      <c r="G2692" s="711">
        <v>0.5</v>
      </c>
      <c r="H2692" s="710">
        <v>45624</v>
      </c>
      <c r="I2692" s="711">
        <v>0.5</v>
      </c>
      <c r="J2692" s="728" t="s">
        <v>864</v>
      </c>
      <c r="K2692" s="725">
        <v>29797</v>
      </c>
      <c r="L2692" s="929" t="s">
        <v>728</v>
      </c>
      <c r="M2692" s="19">
        <v>44830</v>
      </c>
      <c r="N2692" s="929" t="s">
        <v>5321</v>
      </c>
      <c r="O2692" s="932">
        <v>41293</v>
      </c>
      <c r="P2692" s="1005" t="s">
        <v>640</v>
      </c>
      <c r="Q2692" s="884"/>
      <c r="R2692" s="1002"/>
      <c r="T2692" s="599"/>
      <c r="U2692" s="545" t="s">
        <v>5322</v>
      </c>
      <c r="V2692" s="544"/>
      <c r="W2692" s="618"/>
    </row>
    <row r="2693" spans="1:23" ht="18.75" customHeight="1" x14ac:dyDescent="0.25">
      <c r="A2693" s="186">
        <v>3875</v>
      </c>
      <c r="B2693" s="186">
        <v>53624807</v>
      </c>
      <c r="C2693" s="186" t="s">
        <v>5319</v>
      </c>
      <c r="D2693" s="186" t="s">
        <v>137</v>
      </c>
      <c r="E2693" s="1156" t="s">
        <v>293</v>
      </c>
      <c r="F2693" s="710">
        <v>45321</v>
      </c>
      <c r="G2693" s="711">
        <v>0.41666666666666669</v>
      </c>
      <c r="H2693" s="710">
        <v>45363</v>
      </c>
      <c r="I2693" s="711">
        <v>0.41666666666666669</v>
      </c>
      <c r="J2693" s="728" t="s">
        <v>5668</v>
      </c>
      <c r="K2693" s="725">
        <v>29797</v>
      </c>
      <c r="L2693" s="929" t="s">
        <v>728</v>
      </c>
      <c r="M2693" s="19">
        <v>44830</v>
      </c>
      <c r="N2693" s="929" t="s">
        <v>5321</v>
      </c>
      <c r="O2693" s="932">
        <v>41293</v>
      </c>
      <c r="P2693" s="902" t="s">
        <v>5745</v>
      </c>
      <c r="Q2693" s="884"/>
      <c r="R2693" s="1002"/>
      <c r="S2693" s="194" t="s">
        <v>724</v>
      </c>
      <c r="T2693" s="599"/>
      <c r="U2693" s="545" t="s">
        <v>5322</v>
      </c>
      <c r="V2693" s="544"/>
      <c r="W2693" s="618"/>
    </row>
    <row r="2694" spans="1:23" ht="18.75" customHeight="1" x14ac:dyDescent="0.25">
      <c r="A2694" s="707">
        <v>4232</v>
      </c>
      <c r="B2694" s="707"/>
      <c r="C2694" s="735" t="s">
        <v>5514</v>
      </c>
      <c r="D2694" s="735" t="s">
        <v>657</v>
      </c>
      <c r="E2694" s="1156" t="s">
        <v>871</v>
      </c>
      <c r="F2694" s="741">
        <v>45344</v>
      </c>
      <c r="G2694" s="740">
        <v>0.57361111111111118</v>
      </c>
      <c r="H2694" s="741">
        <v>45348</v>
      </c>
      <c r="I2694" s="740">
        <v>0.57361111111111118</v>
      </c>
      <c r="J2694" s="717" t="s">
        <v>642</v>
      </c>
      <c r="K2694" s="741">
        <v>37269</v>
      </c>
      <c r="L2694" s="929" t="s">
        <v>5515</v>
      </c>
      <c r="M2694" s="741">
        <v>45236</v>
      </c>
      <c r="N2694" s="933" t="s">
        <v>5516</v>
      </c>
      <c r="O2694" s="930">
        <v>44775</v>
      </c>
      <c r="P2694" s="904"/>
      <c r="Q2694" s="1048"/>
      <c r="R2694" s="1036"/>
      <c r="S2694" s="1035"/>
      <c r="T2694" s="596"/>
      <c r="U2694" s="593" t="s">
        <v>5517</v>
      </c>
      <c r="V2694" s="592"/>
      <c r="W2694" s="1237"/>
    </row>
    <row r="2695" spans="1:23" ht="18.75" customHeight="1" x14ac:dyDescent="0.25">
      <c r="A2695" s="1267">
        <v>5349</v>
      </c>
      <c r="B2695" s="4"/>
      <c r="C2695" s="186" t="s">
        <v>8129</v>
      </c>
      <c r="D2695" s="186" t="s">
        <v>35</v>
      </c>
      <c r="E2695" s="1156" t="s">
        <v>69</v>
      </c>
      <c r="F2695" s="725">
        <v>45562</v>
      </c>
      <c r="G2695" s="720">
        <v>0.44097222222222227</v>
      </c>
      <c r="H2695" s="725">
        <v>45565</v>
      </c>
      <c r="I2695" s="720">
        <v>0.58333333333333337</v>
      </c>
      <c r="J2695" s="713" t="s">
        <v>449</v>
      </c>
      <c r="K2695" s="725">
        <v>30275</v>
      </c>
      <c r="L2695" s="929"/>
      <c r="N2695" s="929" t="s">
        <v>8131</v>
      </c>
      <c r="O2695" s="932">
        <v>37712</v>
      </c>
      <c r="P2695" s="1026"/>
      <c r="Q2695" s="1003"/>
      <c r="R2695" s="1023"/>
      <c r="S2695" s="586"/>
      <c r="T2695" s="586"/>
      <c r="V2695" s="544"/>
      <c r="W2695" s="618"/>
    </row>
    <row r="2696" spans="1:23" ht="18.75" customHeight="1" x14ac:dyDescent="0.25">
      <c r="A2696" s="186">
        <v>1683</v>
      </c>
      <c r="B2696" s="186">
        <v>51471681</v>
      </c>
      <c r="C2696" s="186" t="s">
        <v>2319</v>
      </c>
      <c r="D2696" s="186" t="s">
        <v>22</v>
      </c>
      <c r="E2696" s="1156" t="s">
        <v>161</v>
      </c>
      <c r="F2696" s="718">
        <v>44920</v>
      </c>
      <c r="G2696" s="719">
        <v>0.63541666666666663</v>
      </c>
      <c r="H2696" s="710">
        <v>44933</v>
      </c>
      <c r="I2696" s="711">
        <v>0.42708333333333331</v>
      </c>
      <c r="J2696" s="713" t="s">
        <v>2320</v>
      </c>
      <c r="K2696" s="710">
        <v>33334</v>
      </c>
      <c r="L2696" s="929">
        <v>9399710</v>
      </c>
      <c r="M2696" s="21">
        <v>40693</v>
      </c>
      <c r="N2696" s="926" t="s">
        <v>2321</v>
      </c>
      <c r="O2696" s="927">
        <v>43878</v>
      </c>
      <c r="P2696" s="898"/>
      <c r="Q2696" s="1022"/>
      <c r="R2696" s="1111"/>
      <c r="S2696" s="1112"/>
      <c r="T2696" s="665"/>
      <c r="V2696" s="544" t="s">
        <v>2322</v>
      </c>
      <c r="W2696" s="618"/>
    </row>
    <row r="2697" spans="1:23" ht="18.75" customHeight="1" x14ac:dyDescent="0.25">
      <c r="A2697" s="186">
        <v>1575</v>
      </c>
      <c r="B2697" s="186">
        <v>51471681</v>
      </c>
      <c r="C2697" s="186" t="s">
        <v>2319</v>
      </c>
      <c r="D2697" s="186" t="s">
        <v>22</v>
      </c>
      <c r="E2697" s="1156" t="s">
        <v>161</v>
      </c>
      <c r="F2697" s="718">
        <v>44900</v>
      </c>
      <c r="G2697" s="719">
        <v>0.63541666666666663</v>
      </c>
      <c r="H2697" s="710">
        <v>44920</v>
      </c>
      <c r="I2697" s="711">
        <v>0.63541666666666663</v>
      </c>
      <c r="J2697" s="713" t="s">
        <v>2342</v>
      </c>
      <c r="K2697" s="710">
        <v>33334</v>
      </c>
      <c r="L2697" s="929">
        <v>9399710</v>
      </c>
      <c r="M2697" s="21">
        <v>40693</v>
      </c>
      <c r="N2697" s="926" t="s">
        <v>2321</v>
      </c>
      <c r="O2697" s="927">
        <v>43878</v>
      </c>
      <c r="P2697" s="898"/>
      <c r="Q2697" s="1022"/>
      <c r="R2697" s="1111"/>
      <c r="S2697" s="1112"/>
      <c r="T2697" s="665"/>
      <c r="V2697" s="544" t="s">
        <v>2322</v>
      </c>
      <c r="W2697" s="618"/>
    </row>
    <row r="2698" spans="1:23" ht="18.75" customHeight="1" x14ac:dyDescent="0.25">
      <c r="A2698" s="735">
        <v>2695</v>
      </c>
      <c r="B2698" s="735"/>
      <c r="C2698" s="735" t="s">
        <v>917</v>
      </c>
      <c r="D2698" s="735" t="s">
        <v>22</v>
      </c>
      <c r="E2698" s="1156" t="s">
        <v>364</v>
      </c>
      <c r="F2698" s="741">
        <v>45094</v>
      </c>
      <c r="G2698" s="740">
        <v>0.95833333333333337</v>
      </c>
      <c r="H2698" s="741">
        <v>45099</v>
      </c>
      <c r="I2698" s="740">
        <v>0.41666666666666669</v>
      </c>
      <c r="J2698" s="732" t="s">
        <v>918</v>
      </c>
      <c r="K2698" s="741">
        <v>28198</v>
      </c>
      <c r="L2698" s="929" t="s">
        <v>919</v>
      </c>
      <c r="M2698" s="741"/>
      <c r="N2698" s="775" t="s">
        <v>920</v>
      </c>
      <c r="O2698" s="930">
        <v>40855</v>
      </c>
      <c r="P2698" s="902" t="s">
        <v>921</v>
      </c>
      <c r="Q2698" s="909"/>
      <c r="R2698" s="1057"/>
      <c r="S2698" s="890"/>
      <c r="T2698" s="584"/>
      <c r="U2698" s="649"/>
      <c r="V2698" s="592"/>
      <c r="W2698" s="1237"/>
    </row>
    <row r="2699" spans="1:23" ht="18.75" customHeight="1" x14ac:dyDescent="0.25">
      <c r="A2699" s="1267">
        <v>5421</v>
      </c>
      <c r="B2699" s="186">
        <v>55369129</v>
      </c>
      <c r="C2699" s="186" t="s">
        <v>4181</v>
      </c>
      <c r="D2699" s="186" t="s">
        <v>657</v>
      </c>
      <c r="E2699" s="1156" t="s">
        <v>521</v>
      </c>
      <c r="F2699" s="710">
        <v>45567</v>
      </c>
      <c r="G2699" s="711">
        <v>0.33333333333333331</v>
      </c>
      <c r="H2699" s="710">
        <v>45574</v>
      </c>
      <c r="I2699" s="711">
        <v>0.25</v>
      </c>
      <c r="J2699" s="728" t="s">
        <v>85</v>
      </c>
      <c r="K2699" s="710">
        <v>28465</v>
      </c>
      <c r="L2699" s="734" t="s">
        <v>4182</v>
      </c>
      <c r="M2699" s="21">
        <v>45148</v>
      </c>
      <c r="N2699" s="734" t="s">
        <v>4183</v>
      </c>
      <c r="O2699" s="920">
        <v>39027</v>
      </c>
      <c r="P2699" s="892" t="s">
        <v>7325</v>
      </c>
      <c r="Q2699" s="196"/>
      <c r="R2699" s="1017"/>
      <c r="S2699" s="196"/>
      <c r="T2699" s="579"/>
      <c r="U2699" s="564" t="s">
        <v>4648</v>
      </c>
      <c r="V2699" s="527"/>
      <c r="W2699" s="618"/>
    </row>
    <row r="2700" spans="1:23" ht="18.75" customHeight="1" x14ac:dyDescent="0.25">
      <c r="A2700" s="186">
        <v>3890</v>
      </c>
      <c r="B2700" s="186">
        <v>55369129</v>
      </c>
      <c r="C2700" s="186" t="s">
        <v>4181</v>
      </c>
      <c r="D2700" s="186" t="s">
        <v>35</v>
      </c>
      <c r="E2700" s="1156" t="s">
        <v>171</v>
      </c>
      <c r="F2700" s="710">
        <v>45326</v>
      </c>
      <c r="G2700" s="711">
        <v>0.85416666666666663</v>
      </c>
      <c r="H2700" s="710">
        <v>45333</v>
      </c>
      <c r="I2700" s="711">
        <v>0.75</v>
      </c>
      <c r="J2700" s="728" t="s">
        <v>4597</v>
      </c>
      <c r="K2700" s="710">
        <v>28465</v>
      </c>
      <c r="L2700" s="734" t="s">
        <v>4182</v>
      </c>
      <c r="M2700" s="21">
        <v>45148</v>
      </c>
      <c r="N2700" s="734" t="s">
        <v>4183</v>
      </c>
      <c r="O2700" s="920">
        <v>39027</v>
      </c>
      <c r="P2700" s="892" t="s">
        <v>5416</v>
      </c>
      <c r="Q2700" s="196"/>
      <c r="R2700" s="1017"/>
      <c r="S2700" s="196">
        <v>39926</v>
      </c>
      <c r="T2700" s="579"/>
      <c r="V2700" s="544"/>
      <c r="W2700" s="618"/>
    </row>
    <row r="2701" spans="1:23" ht="30" customHeight="1" x14ac:dyDescent="0.25">
      <c r="A2701" s="186">
        <v>3657</v>
      </c>
      <c r="B2701" s="186">
        <v>55369129</v>
      </c>
      <c r="C2701" s="186" t="s">
        <v>4181</v>
      </c>
      <c r="D2701" s="186" t="s">
        <v>143</v>
      </c>
      <c r="E2701" s="1156" t="s">
        <v>189</v>
      </c>
      <c r="F2701" s="710">
        <v>45242</v>
      </c>
      <c r="G2701" s="711">
        <v>0.83333333333333337</v>
      </c>
      <c r="H2701" s="710">
        <v>45249</v>
      </c>
      <c r="I2701" s="711">
        <v>0.83333333333333337</v>
      </c>
      <c r="J2701" s="728" t="s">
        <v>85</v>
      </c>
      <c r="K2701" s="710">
        <v>28465</v>
      </c>
      <c r="L2701" s="734" t="s">
        <v>4182</v>
      </c>
      <c r="M2701" s="21">
        <v>45148</v>
      </c>
      <c r="N2701" s="734" t="s">
        <v>4183</v>
      </c>
      <c r="O2701" s="920">
        <v>39027</v>
      </c>
      <c r="P2701" s="892">
        <v>520</v>
      </c>
      <c r="Q2701" s="196"/>
      <c r="R2701" s="1002"/>
      <c r="S2701" s="196"/>
      <c r="T2701" s="579"/>
      <c r="V2701" s="544"/>
      <c r="W2701" s="618"/>
    </row>
    <row r="2702" spans="1:23" ht="18.75" customHeight="1" x14ac:dyDescent="0.25">
      <c r="A2702" s="186">
        <v>3340</v>
      </c>
      <c r="B2702" s="186">
        <v>55369129</v>
      </c>
      <c r="C2702" s="186" t="s">
        <v>4181</v>
      </c>
      <c r="D2702" s="186" t="s">
        <v>35</v>
      </c>
      <c r="E2702" s="1156" t="s">
        <v>261</v>
      </c>
      <c r="F2702" s="710">
        <v>45191</v>
      </c>
      <c r="G2702" s="711">
        <v>0.69791666666666663</v>
      </c>
      <c r="H2702" s="710">
        <v>45195</v>
      </c>
      <c r="I2702" s="711">
        <v>0.69791666666666663</v>
      </c>
      <c r="J2702" s="728" t="s">
        <v>162</v>
      </c>
      <c r="K2702" s="710">
        <v>28465</v>
      </c>
      <c r="L2702" s="734" t="s">
        <v>4182</v>
      </c>
      <c r="M2702" s="21">
        <v>45148</v>
      </c>
      <c r="N2702" s="734" t="s">
        <v>4183</v>
      </c>
      <c r="O2702" s="920">
        <v>39027</v>
      </c>
      <c r="P2702" s="892">
        <f>85*4</f>
        <v>340</v>
      </c>
      <c r="Q2702" s="196"/>
      <c r="R2702" s="1002"/>
      <c r="S2702" s="196"/>
      <c r="T2702" s="579"/>
      <c r="V2702" s="544"/>
      <c r="W2702" s="618"/>
    </row>
    <row r="2703" spans="1:23" ht="18.75" customHeight="1" x14ac:dyDescent="0.25">
      <c r="A2703" s="186">
        <v>3034</v>
      </c>
      <c r="B2703" s="18"/>
      <c r="C2703" s="18" t="s">
        <v>429</v>
      </c>
      <c r="D2703" s="18" t="s">
        <v>35</v>
      </c>
      <c r="E2703" s="1156" t="s">
        <v>261</v>
      </c>
      <c r="F2703" s="718">
        <v>45137</v>
      </c>
      <c r="G2703" s="719">
        <v>0.875</v>
      </c>
      <c r="H2703" s="718">
        <v>45148</v>
      </c>
      <c r="I2703" s="719">
        <v>0.33333333333333331</v>
      </c>
      <c r="J2703" s="739" t="s">
        <v>430</v>
      </c>
      <c r="K2703" s="937">
        <v>28465</v>
      </c>
      <c r="L2703" s="928" t="s">
        <v>431</v>
      </c>
      <c r="M2703" s="718">
        <v>39027</v>
      </c>
      <c r="N2703" s="928" t="s">
        <v>432</v>
      </c>
      <c r="O2703" s="927">
        <v>43013</v>
      </c>
      <c r="P2703" s="892">
        <v>1870</v>
      </c>
      <c r="Q2703" s="906"/>
      <c r="R2703" s="1032"/>
      <c r="S2703" s="884"/>
      <c r="T2703" s="527"/>
      <c r="V2703" s="554"/>
      <c r="W2703" s="618"/>
    </row>
    <row r="2704" spans="1:23" ht="18.75" customHeight="1" x14ac:dyDescent="0.25">
      <c r="A2704" s="186">
        <v>2826</v>
      </c>
      <c r="B2704" s="186">
        <v>22069652</v>
      </c>
      <c r="C2704" s="186" t="s">
        <v>727</v>
      </c>
      <c r="D2704" s="186" t="s">
        <v>35</v>
      </c>
      <c r="E2704" s="1156" t="s">
        <v>178</v>
      </c>
      <c r="F2704" s="710">
        <v>45096</v>
      </c>
      <c r="G2704" s="711">
        <v>0.83333333333333337</v>
      </c>
      <c r="H2704" s="710">
        <v>45121</v>
      </c>
      <c r="I2704" s="711">
        <v>0.83333333333333337</v>
      </c>
      <c r="J2704" s="713" t="s">
        <v>220</v>
      </c>
      <c r="K2704" s="725">
        <v>29797</v>
      </c>
      <c r="L2704" s="929" t="s">
        <v>728</v>
      </c>
      <c r="M2704" s="19">
        <v>44830</v>
      </c>
      <c r="N2704" s="931" t="s">
        <v>729</v>
      </c>
      <c r="O2704" s="932">
        <v>44158</v>
      </c>
      <c r="P2704" s="898"/>
      <c r="Q2704" s="1022"/>
      <c r="R2704" s="1023"/>
      <c r="S2704" s="1022"/>
      <c r="T2704" s="568"/>
      <c r="U2704" s="545" t="s">
        <v>730</v>
      </c>
      <c r="W2704" s="1801"/>
    </row>
    <row r="2705" spans="1:23" ht="18.75" customHeight="1" x14ac:dyDescent="0.25">
      <c r="A2705" s="4">
        <v>2693</v>
      </c>
      <c r="B2705" s="1511"/>
      <c r="C2705" s="4" t="s">
        <v>727</v>
      </c>
      <c r="D2705" s="4" t="s">
        <v>35</v>
      </c>
      <c r="E2705" s="1156" t="s">
        <v>570</v>
      </c>
      <c r="F2705" s="725">
        <v>45094</v>
      </c>
      <c r="G2705" s="720">
        <v>0.80208333333333337</v>
      </c>
      <c r="H2705" s="725">
        <v>45096</v>
      </c>
      <c r="I2705" s="720">
        <v>0.83333333333333337</v>
      </c>
      <c r="J2705" s="713" t="s">
        <v>330</v>
      </c>
      <c r="K2705" s="725">
        <v>29797</v>
      </c>
      <c r="L2705" s="929" t="s">
        <v>728</v>
      </c>
      <c r="M2705" s="19">
        <v>44830</v>
      </c>
      <c r="N2705" s="931" t="s">
        <v>729</v>
      </c>
      <c r="O2705" s="932">
        <v>44158</v>
      </c>
      <c r="P2705" s="898"/>
      <c r="Q2705" s="1022"/>
      <c r="R2705" s="1023"/>
      <c r="S2705" s="1022"/>
      <c r="T2705" s="568"/>
      <c r="U2705" s="545" t="s">
        <v>730</v>
      </c>
      <c r="W2705" s="618"/>
    </row>
    <row r="2706" spans="1:23" ht="18.75" customHeight="1" x14ac:dyDescent="0.25">
      <c r="A2706" s="1267">
        <v>6324</v>
      </c>
      <c r="B2706" s="1">
        <v>24593754</v>
      </c>
      <c r="C2706" s="4" t="s">
        <v>2264</v>
      </c>
      <c r="D2706" s="186" t="s">
        <v>412</v>
      </c>
      <c r="E2706" s="1156" t="s">
        <v>243</v>
      </c>
      <c r="F2706" s="718">
        <v>45479</v>
      </c>
      <c r="G2706" s="719">
        <v>0.70833333333333337</v>
      </c>
      <c r="H2706" s="710">
        <v>45481</v>
      </c>
      <c r="I2706" s="719">
        <v>0.66666666666666663</v>
      </c>
      <c r="J2706" s="713" t="s">
        <v>330</v>
      </c>
      <c r="K2706" s="725">
        <v>26795</v>
      </c>
      <c r="L2706" s="929" t="s">
        <v>3960</v>
      </c>
      <c r="M2706" s="19">
        <v>42818</v>
      </c>
      <c r="N2706" s="931" t="s">
        <v>2265</v>
      </c>
      <c r="O2706" s="932">
        <v>34879</v>
      </c>
      <c r="P2706" s="898"/>
      <c r="Q2706" s="1022"/>
      <c r="R2706" s="1023"/>
      <c r="S2706" s="1022"/>
      <c r="T2706" s="568"/>
      <c r="U2706" s="545" t="s">
        <v>975</v>
      </c>
      <c r="W2706" s="618"/>
    </row>
    <row r="2707" spans="1:23" ht="18.75" customHeight="1" x14ac:dyDescent="0.25">
      <c r="A2707" s="1267">
        <v>6063</v>
      </c>
      <c r="B2707" s="20">
        <v>24593754</v>
      </c>
      <c r="C2707" s="186" t="s">
        <v>2264</v>
      </c>
      <c r="D2707" s="186" t="s">
        <v>94</v>
      </c>
      <c r="E2707" s="1156" t="s">
        <v>389</v>
      </c>
      <c r="F2707" s="718">
        <v>45447</v>
      </c>
      <c r="G2707" s="719">
        <v>0.5</v>
      </c>
      <c r="H2707" s="710">
        <v>45457</v>
      </c>
      <c r="I2707" s="719">
        <v>0.75</v>
      </c>
      <c r="J2707" s="728" t="s">
        <v>1413</v>
      </c>
      <c r="K2707" s="725">
        <v>26795</v>
      </c>
      <c r="L2707" s="929" t="s">
        <v>3960</v>
      </c>
      <c r="M2707" s="19">
        <v>42818</v>
      </c>
      <c r="N2707" s="931" t="s">
        <v>2265</v>
      </c>
      <c r="O2707" s="932">
        <v>34879</v>
      </c>
      <c r="P2707" s="892" t="s">
        <v>6713</v>
      </c>
      <c r="Q2707" s="913" t="s">
        <v>6714</v>
      </c>
      <c r="R2707" s="1002"/>
      <c r="S2707" s="196"/>
      <c r="T2707" s="533"/>
      <c r="U2707" s="545" t="s">
        <v>975</v>
      </c>
      <c r="V2707" s="544"/>
      <c r="W2707" s="618"/>
    </row>
    <row r="2708" spans="1:23" ht="30" customHeight="1" x14ac:dyDescent="0.25">
      <c r="A2708" s="4">
        <v>3497</v>
      </c>
      <c r="B2708" s="1">
        <v>24593754</v>
      </c>
      <c r="C2708" s="4" t="s">
        <v>2264</v>
      </c>
      <c r="D2708" s="186" t="s">
        <v>83</v>
      </c>
      <c r="E2708" s="1156" t="s">
        <v>3852</v>
      </c>
      <c r="F2708" s="718">
        <v>45220</v>
      </c>
      <c r="G2708" s="719">
        <v>0.5625</v>
      </c>
      <c r="H2708" s="710">
        <v>45222</v>
      </c>
      <c r="I2708" s="719">
        <v>0.5625</v>
      </c>
      <c r="J2708" s="713" t="s">
        <v>330</v>
      </c>
      <c r="K2708" s="725">
        <v>26795</v>
      </c>
      <c r="L2708" s="929" t="s">
        <v>3960</v>
      </c>
      <c r="M2708" s="19">
        <v>42818</v>
      </c>
      <c r="N2708" s="931" t="s">
        <v>2265</v>
      </c>
      <c r="O2708" s="932">
        <v>34879</v>
      </c>
      <c r="P2708" s="898"/>
      <c r="Q2708" s="1022"/>
      <c r="R2708" s="1023"/>
      <c r="S2708" s="1022"/>
      <c r="T2708" s="568"/>
      <c r="U2708" s="545" t="s">
        <v>975</v>
      </c>
      <c r="W2708" s="618"/>
    </row>
    <row r="2709" spans="1:23" ht="18.75" customHeight="1" x14ac:dyDescent="0.25">
      <c r="A2709" s="4">
        <v>3443</v>
      </c>
      <c r="B2709" s="1">
        <v>24593754</v>
      </c>
      <c r="C2709" s="4" t="s">
        <v>2264</v>
      </c>
      <c r="D2709" s="4" t="s">
        <v>657</v>
      </c>
      <c r="E2709" s="1156" t="s">
        <v>871</v>
      </c>
      <c r="F2709" s="725">
        <v>45214</v>
      </c>
      <c r="G2709" s="720">
        <v>0.625</v>
      </c>
      <c r="H2709" s="710">
        <v>45217</v>
      </c>
      <c r="I2709" s="711">
        <v>0.79166666666666663</v>
      </c>
      <c r="J2709" s="728" t="s">
        <v>449</v>
      </c>
      <c r="K2709" s="725">
        <v>26795</v>
      </c>
      <c r="L2709" s="929" t="s">
        <v>3960</v>
      </c>
      <c r="M2709" s="19">
        <v>42818</v>
      </c>
      <c r="N2709" s="931" t="s">
        <v>2265</v>
      </c>
      <c r="O2709" s="932">
        <v>34879</v>
      </c>
      <c r="P2709" s="892">
        <v>200</v>
      </c>
      <c r="R2709" s="1002"/>
      <c r="S2709" s="196"/>
      <c r="T2709" s="533"/>
      <c r="U2709" s="545" t="s">
        <v>975</v>
      </c>
      <c r="W2709" s="618"/>
    </row>
    <row r="2710" spans="1:23" ht="18.75" customHeight="1" x14ac:dyDescent="0.3">
      <c r="A2710" s="4">
        <v>3420</v>
      </c>
      <c r="C2710" s="4" t="s">
        <v>2264</v>
      </c>
      <c r="D2710" s="4" t="s">
        <v>657</v>
      </c>
      <c r="E2710" s="1156" t="s">
        <v>871</v>
      </c>
      <c r="F2710" s="725">
        <v>45208</v>
      </c>
      <c r="G2710" s="720">
        <v>0.625</v>
      </c>
      <c r="H2710" s="710">
        <v>45214</v>
      </c>
      <c r="I2710" s="711">
        <v>0.625</v>
      </c>
      <c r="J2710" s="728" t="s">
        <v>864</v>
      </c>
      <c r="K2710" s="725">
        <v>26795</v>
      </c>
      <c r="L2710" s="929" t="s">
        <v>3960</v>
      </c>
      <c r="M2710" s="19">
        <v>42818</v>
      </c>
      <c r="N2710" s="931" t="s">
        <v>2265</v>
      </c>
      <c r="O2710" s="932">
        <v>34879</v>
      </c>
      <c r="P2710" s="892"/>
      <c r="Q2710" s="196"/>
      <c r="R2710" s="1002"/>
      <c r="S2710" s="196"/>
      <c r="T2710" s="533"/>
      <c r="U2710" s="545" t="s">
        <v>975</v>
      </c>
      <c r="W2710" s="618"/>
    </row>
    <row r="2711" spans="1:23" ht="18.75" customHeight="1" x14ac:dyDescent="0.3">
      <c r="A2711" s="4">
        <v>3380</v>
      </c>
      <c r="C2711" s="4" t="s">
        <v>2264</v>
      </c>
      <c r="D2711" s="4" t="s">
        <v>22</v>
      </c>
      <c r="E2711" s="1156" t="s">
        <v>161</v>
      </c>
      <c r="F2711" s="725">
        <v>45198</v>
      </c>
      <c r="G2711" s="720">
        <v>0.41666666666666669</v>
      </c>
      <c r="H2711" s="710">
        <v>45205</v>
      </c>
      <c r="I2711" s="711">
        <v>0.33333333333333331</v>
      </c>
      <c r="J2711" s="713" t="s">
        <v>4257</v>
      </c>
      <c r="K2711" s="725">
        <v>26795</v>
      </c>
      <c r="L2711" s="929" t="s">
        <v>3960</v>
      </c>
      <c r="M2711" s="19">
        <v>42818</v>
      </c>
      <c r="N2711" s="931" t="s">
        <v>2265</v>
      </c>
      <c r="O2711" s="932">
        <v>34879</v>
      </c>
      <c r="P2711" s="898"/>
      <c r="Q2711" s="1022"/>
      <c r="R2711" s="1023"/>
      <c r="S2711" s="1022"/>
      <c r="T2711" s="568"/>
      <c r="U2711" s="545" t="s">
        <v>975</v>
      </c>
      <c r="W2711" s="618"/>
    </row>
    <row r="2712" spans="1:23" ht="18.75" customHeight="1" x14ac:dyDescent="0.3">
      <c r="A2712" s="4">
        <v>3179</v>
      </c>
      <c r="C2712" s="4" t="s">
        <v>2264</v>
      </c>
      <c r="D2712" s="4" t="s">
        <v>35</v>
      </c>
      <c r="E2712" s="1156" t="s">
        <v>178</v>
      </c>
      <c r="F2712" s="725">
        <v>45169</v>
      </c>
      <c r="G2712" s="720">
        <v>0.58333333333333337</v>
      </c>
      <c r="H2712" s="725">
        <v>45173</v>
      </c>
      <c r="I2712" s="720">
        <v>0.54166666666666663</v>
      </c>
      <c r="J2712" s="728" t="s">
        <v>1308</v>
      </c>
      <c r="K2712" s="725">
        <v>26795</v>
      </c>
      <c r="L2712" s="929" t="s">
        <v>3960</v>
      </c>
      <c r="M2712" s="19">
        <v>42818</v>
      </c>
      <c r="N2712" s="931" t="s">
        <v>2265</v>
      </c>
      <c r="O2712" s="932">
        <v>34879</v>
      </c>
      <c r="P2712" s="892">
        <v>400</v>
      </c>
      <c r="R2712" s="1017"/>
      <c r="U2712" s="545" t="s">
        <v>975</v>
      </c>
      <c r="W2712" s="618"/>
    </row>
    <row r="2713" spans="1:23" ht="18.75" customHeight="1" x14ac:dyDescent="0.3">
      <c r="A2713" s="4">
        <v>1745</v>
      </c>
      <c r="C2713" s="4" t="s">
        <v>2264</v>
      </c>
      <c r="D2713" s="4" t="s">
        <v>35</v>
      </c>
      <c r="E2713" s="1156" t="s">
        <v>112</v>
      </c>
      <c r="F2713" s="725">
        <v>44940</v>
      </c>
      <c r="G2713" s="720">
        <v>0.83333333333333337</v>
      </c>
      <c r="H2713" s="725">
        <v>44941</v>
      </c>
      <c r="I2713" s="720">
        <v>0.91666666666666663</v>
      </c>
      <c r="J2713" s="728" t="s">
        <v>1886</v>
      </c>
      <c r="K2713" s="725">
        <v>26795</v>
      </c>
      <c r="L2713" s="929">
        <v>4176862</v>
      </c>
      <c r="M2713" s="19">
        <v>42818</v>
      </c>
      <c r="N2713" s="931" t="s">
        <v>2265</v>
      </c>
      <c r="O2713" s="932">
        <v>34879</v>
      </c>
      <c r="P2713" s="892">
        <v>70</v>
      </c>
      <c r="R2713" s="1017"/>
      <c r="S2713" s="194">
        <f>-1/4</f>
        <v>-0.25</v>
      </c>
      <c r="T2713" s="563">
        <v>3379</v>
      </c>
      <c r="W2713" s="618"/>
    </row>
    <row r="2714" spans="1:23" ht="18.75" customHeight="1" x14ac:dyDescent="0.25">
      <c r="A2714" s="186">
        <v>5849</v>
      </c>
      <c r="B2714" s="186"/>
      <c r="C2714" s="186" t="s">
        <v>6517</v>
      </c>
      <c r="D2714" s="707" t="s">
        <v>22</v>
      </c>
      <c r="E2714" s="1156" t="s">
        <v>161</v>
      </c>
      <c r="F2714" s="710">
        <v>45440</v>
      </c>
      <c r="G2714" s="711">
        <v>0.89583333333333337</v>
      </c>
      <c r="H2714" s="710">
        <v>45479</v>
      </c>
      <c r="I2714" s="711">
        <v>0.5625</v>
      </c>
      <c r="J2714" s="713" t="s">
        <v>6932</v>
      </c>
      <c r="K2714" s="710">
        <v>28595</v>
      </c>
      <c r="L2714" s="929" t="s">
        <v>6518</v>
      </c>
      <c r="M2714" s="21">
        <v>43301</v>
      </c>
      <c r="N2714" s="926" t="s">
        <v>6519</v>
      </c>
      <c r="O2714" s="927">
        <v>37686</v>
      </c>
      <c r="P2714" s="898"/>
      <c r="Q2714" s="1022"/>
      <c r="R2714" s="1023"/>
      <c r="S2714" s="1022"/>
      <c r="T2714" s="568"/>
      <c r="U2714" s="545" t="s">
        <v>5821</v>
      </c>
      <c r="V2714" s="544"/>
      <c r="W2714" s="618"/>
    </row>
    <row r="2715" spans="1:23" ht="18.75" customHeight="1" x14ac:dyDescent="0.25">
      <c r="A2715" s="186">
        <v>1462</v>
      </c>
      <c r="B2715" s="186"/>
      <c r="C2715" s="186" t="s">
        <v>2627</v>
      </c>
      <c r="D2715" s="186" t="s">
        <v>35</v>
      </c>
      <c r="E2715" s="1156" t="s">
        <v>507</v>
      </c>
      <c r="F2715" s="718">
        <v>44867</v>
      </c>
      <c r="G2715" s="719">
        <v>0.45833333333333331</v>
      </c>
      <c r="H2715" s="718">
        <v>44870</v>
      </c>
      <c r="I2715" s="719">
        <v>0.45833333333333331</v>
      </c>
      <c r="J2715" s="737" t="s">
        <v>1902</v>
      </c>
      <c r="K2715" s="710">
        <v>24803</v>
      </c>
      <c r="L2715" s="936">
        <v>2740254</v>
      </c>
      <c r="M2715" s="21">
        <v>42894</v>
      </c>
      <c r="N2715" s="926" t="s">
        <v>2628</v>
      </c>
      <c r="O2715" s="927">
        <v>44237</v>
      </c>
      <c r="P2715" s="892">
        <v>230</v>
      </c>
      <c r="Q2715" s="196"/>
      <c r="R2715" s="1002"/>
      <c r="S2715" s="196"/>
      <c r="T2715" s="533"/>
      <c r="U2715" s="564"/>
      <c r="V2715" s="544"/>
      <c r="W2715" s="530"/>
    </row>
    <row r="2716" spans="1:23" ht="45" customHeight="1" x14ac:dyDescent="0.25">
      <c r="A2716" s="186">
        <v>4062</v>
      </c>
      <c r="B2716" s="186">
        <v>99920198</v>
      </c>
      <c r="C2716" s="186" t="s">
        <v>183</v>
      </c>
      <c r="D2716" s="186" t="s">
        <v>35</v>
      </c>
      <c r="E2716" s="1156" t="s">
        <v>4352</v>
      </c>
      <c r="F2716" s="710">
        <v>45308</v>
      </c>
      <c r="G2716" s="711">
        <v>0.375</v>
      </c>
      <c r="H2716" s="710">
        <v>45318</v>
      </c>
      <c r="I2716" s="711">
        <v>0.41666666666666669</v>
      </c>
      <c r="J2716" s="728" t="s">
        <v>634</v>
      </c>
      <c r="K2716" s="725">
        <v>26184</v>
      </c>
      <c r="L2716" s="929" t="s">
        <v>185</v>
      </c>
      <c r="M2716" s="21">
        <v>37956</v>
      </c>
      <c r="N2716" s="929" t="s">
        <v>186</v>
      </c>
      <c r="O2716" s="932">
        <v>40661</v>
      </c>
      <c r="P2716" s="892" t="s">
        <v>5307</v>
      </c>
      <c r="Q2716" s="901">
        <v>150</v>
      </c>
      <c r="R2716" s="1017"/>
      <c r="S2716" s="1028" t="s">
        <v>5299</v>
      </c>
      <c r="T2716" s="544" t="s">
        <v>3997</v>
      </c>
      <c r="U2716" s="545" t="s">
        <v>187</v>
      </c>
      <c r="V2716" s="544"/>
      <c r="W2716" s="618"/>
    </row>
    <row r="2717" spans="1:23" ht="31.5" customHeight="1" x14ac:dyDescent="0.25">
      <c r="A2717" s="4">
        <v>3084</v>
      </c>
      <c r="B2717" s="4">
        <v>99920198</v>
      </c>
      <c r="C2717" s="4" t="s">
        <v>183</v>
      </c>
      <c r="D2717" s="4" t="s">
        <v>152</v>
      </c>
      <c r="E2717" s="1156" t="s">
        <v>184</v>
      </c>
      <c r="F2717" s="725">
        <v>45150</v>
      </c>
      <c r="G2717" s="720">
        <v>0.55208333333333337</v>
      </c>
      <c r="H2717" s="710">
        <v>45170</v>
      </c>
      <c r="I2717" s="720">
        <v>0.83333333333333337</v>
      </c>
      <c r="J2717" s="728" t="s">
        <v>3995</v>
      </c>
      <c r="K2717" s="725">
        <v>26184</v>
      </c>
      <c r="L2717" s="929" t="s">
        <v>185</v>
      </c>
      <c r="M2717" s="21">
        <v>37956</v>
      </c>
      <c r="N2717" s="929" t="s">
        <v>186</v>
      </c>
      <c r="O2717" s="932">
        <v>40661</v>
      </c>
      <c r="P2717" s="892" t="s">
        <v>3009</v>
      </c>
      <c r="Q2717" s="196"/>
      <c r="R2717" s="1017"/>
      <c r="S2717" s="1039"/>
      <c r="T2717" s="588" t="s">
        <v>3997</v>
      </c>
      <c r="U2717" s="545" t="s">
        <v>187</v>
      </c>
      <c r="V2717" s="538" t="s">
        <v>3996</v>
      </c>
      <c r="W2717" s="618"/>
    </row>
    <row r="2718" spans="1:23" ht="18.75" customHeight="1" x14ac:dyDescent="0.25">
      <c r="A2718" s="4">
        <v>3081</v>
      </c>
      <c r="B2718" s="4">
        <v>99920198</v>
      </c>
      <c r="C2718" s="4" t="s">
        <v>183</v>
      </c>
      <c r="D2718" s="4" t="s">
        <v>35</v>
      </c>
      <c r="E2718" s="1156" t="s">
        <v>119</v>
      </c>
      <c r="F2718" s="725">
        <v>45148</v>
      </c>
      <c r="G2718" s="720">
        <v>0.61458333333333337</v>
      </c>
      <c r="H2718" s="725">
        <v>45150</v>
      </c>
      <c r="I2718" s="720">
        <v>0.55208333333333337</v>
      </c>
      <c r="J2718" s="728" t="s">
        <v>401</v>
      </c>
      <c r="K2718" s="725">
        <v>26184</v>
      </c>
      <c r="L2718" s="929" t="s">
        <v>185</v>
      </c>
      <c r="M2718" s="21">
        <v>37956</v>
      </c>
      <c r="N2718" s="929" t="s">
        <v>186</v>
      </c>
      <c r="O2718" s="932">
        <v>40661</v>
      </c>
      <c r="P2718" s="892">
        <v>2000</v>
      </c>
      <c r="Q2718" s="907" t="s">
        <v>403</v>
      </c>
      <c r="S2718" s="1039"/>
      <c r="U2718" s="545" t="s">
        <v>187</v>
      </c>
      <c r="V2718" s="555" t="s">
        <v>402</v>
      </c>
      <c r="W2718" s="618"/>
    </row>
    <row r="2719" spans="1:23" ht="18.75" hidden="1" customHeight="1" x14ac:dyDescent="0.3">
      <c r="A2719" s="4">
        <v>1780</v>
      </c>
      <c r="B2719" s="4">
        <v>99920198</v>
      </c>
      <c r="C2719" s="4" t="s">
        <v>183</v>
      </c>
      <c r="D2719" s="4" t="s">
        <v>35</v>
      </c>
      <c r="E2719" s="1156" t="s">
        <v>112</v>
      </c>
      <c r="F2719" s="725">
        <v>44951</v>
      </c>
      <c r="G2719" s="720">
        <v>0.75</v>
      </c>
      <c r="H2719" s="725">
        <v>44967</v>
      </c>
      <c r="I2719" s="720">
        <v>0.41666666666666669</v>
      </c>
      <c r="J2719" s="728" t="s">
        <v>2089</v>
      </c>
      <c r="K2719" s="725">
        <v>26184</v>
      </c>
      <c r="L2719" s="929">
        <v>4196962</v>
      </c>
      <c r="M2719" s="954">
        <v>37956</v>
      </c>
      <c r="N2719" s="931">
        <v>30793100986</v>
      </c>
      <c r="O2719" s="932">
        <v>40661</v>
      </c>
      <c r="P2719" s="892">
        <v>500</v>
      </c>
      <c r="Q2719" s="196" t="s">
        <v>2090</v>
      </c>
      <c r="S2719" s="1039"/>
      <c r="W2719" s="618"/>
    </row>
    <row r="2720" spans="1:23" ht="18.75" customHeight="1" x14ac:dyDescent="0.25">
      <c r="A2720" s="20">
        <v>3844</v>
      </c>
      <c r="B2720" s="1522"/>
      <c r="C2720" s="3" t="s">
        <v>4875</v>
      </c>
      <c r="D2720" s="3" t="s">
        <v>4688</v>
      </c>
      <c r="E2720" s="1159" t="s">
        <v>4240</v>
      </c>
      <c r="F2720" s="714">
        <v>45274</v>
      </c>
      <c r="G2720" s="715">
        <v>0.58333333333333337</v>
      </c>
      <c r="H2720" s="714">
        <v>45278</v>
      </c>
      <c r="I2720" s="715">
        <v>0.41666666666666669</v>
      </c>
      <c r="J2720" s="755" t="s">
        <v>162</v>
      </c>
      <c r="K2720" s="19">
        <v>24383</v>
      </c>
      <c r="L2720" s="921" t="s">
        <v>4876</v>
      </c>
      <c r="M2720" s="19">
        <v>42411</v>
      </c>
      <c r="N2720" s="923" t="s">
        <v>2377</v>
      </c>
      <c r="O2720" s="209">
        <v>41810</v>
      </c>
      <c r="P2720" s="889" t="s">
        <v>5039</v>
      </c>
      <c r="Q2720" s="907"/>
      <c r="R2720" s="1008"/>
      <c r="S2720" s="884"/>
      <c r="T2720" s="550"/>
      <c r="U2720" s="564" t="s">
        <v>425</v>
      </c>
      <c r="V2720" s="527" t="s">
        <v>4882</v>
      </c>
      <c r="W2720" s="618"/>
    </row>
    <row r="2721" spans="1:23" ht="18.75" hidden="1" customHeight="1" x14ac:dyDescent="0.25">
      <c r="A2721" s="1">
        <v>421</v>
      </c>
      <c r="B2721" s="1"/>
      <c r="C2721" s="833" t="s">
        <v>3673</v>
      </c>
      <c r="D2721" s="1" t="s">
        <v>29</v>
      </c>
      <c r="E2721" s="1158" t="s">
        <v>30</v>
      </c>
      <c r="F2721" s="19">
        <v>44511</v>
      </c>
      <c r="G2721" s="796">
        <v>0.54166666666666663</v>
      </c>
      <c r="H2721" s="19">
        <v>44515</v>
      </c>
      <c r="I2721" s="796">
        <v>0.54166666666666663</v>
      </c>
      <c r="J2721" s="730"/>
      <c r="K2721" s="796"/>
      <c r="L2721" s="1"/>
      <c r="N2721" s="924"/>
      <c r="O2721" s="208"/>
      <c r="P2721" s="1122"/>
      <c r="Q2721" s="1039"/>
      <c r="R2721" s="1044"/>
      <c r="S2721" s="1039"/>
      <c r="T2721" s="555"/>
      <c r="W2721" s="618"/>
    </row>
    <row r="2722" spans="1:23" ht="18.75" customHeight="1" x14ac:dyDescent="0.25">
      <c r="A2722" s="186">
        <v>4622</v>
      </c>
      <c r="B2722" s="186"/>
      <c r="C2722" s="186" t="s">
        <v>5163</v>
      </c>
      <c r="D2722" s="186" t="s">
        <v>22</v>
      </c>
      <c r="E2722" s="1156" t="s">
        <v>364</v>
      </c>
      <c r="F2722" s="710">
        <v>45400</v>
      </c>
      <c r="G2722" s="711">
        <v>0.56111111111111112</v>
      </c>
      <c r="H2722" s="710">
        <v>45404</v>
      </c>
      <c r="I2722" s="711">
        <v>0.75</v>
      </c>
      <c r="J2722" s="728" t="s">
        <v>642</v>
      </c>
      <c r="K2722" s="710">
        <v>24993</v>
      </c>
      <c r="L2722" s="734" t="s">
        <v>5164</v>
      </c>
      <c r="M2722" s="21">
        <v>39319</v>
      </c>
      <c r="N2722" s="734" t="s">
        <v>5165</v>
      </c>
      <c r="O2722" s="920">
        <v>42557</v>
      </c>
      <c r="P2722" s="1019" t="s">
        <v>1830</v>
      </c>
      <c r="Q2722" s="196"/>
      <c r="R2722" s="1002"/>
      <c r="S2722" s="196"/>
      <c r="T2722" s="533"/>
      <c r="U2722" s="545" t="s">
        <v>5166</v>
      </c>
      <c r="W2722" s="618"/>
    </row>
    <row r="2723" spans="1:23" ht="18.75" customHeight="1" x14ac:dyDescent="0.25">
      <c r="A2723" s="186">
        <v>4030</v>
      </c>
      <c r="B2723" s="186"/>
      <c r="C2723" s="186" t="s">
        <v>5163</v>
      </c>
      <c r="D2723" s="186" t="s">
        <v>35</v>
      </c>
      <c r="E2723" s="1156" t="s">
        <v>171</v>
      </c>
      <c r="F2723" s="710">
        <v>45304</v>
      </c>
      <c r="G2723" s="711">
        <v>0.59375</v>
      </c>
      <c r="H2723" s="710">
        <v>45305</v>
      </c>
      <c r="I2723" s="711">
        <v>0.66666666666666663</v>
      </c>
      <c r="J2723" s="728" t="s">
        <v>797</v>
      </c>
      <c r="K2723" s="710">
        <v>24993</v>
      </c>
      <c r="L2723" s="734" t="s">
        <v>5164</v>
      </c>
      <c r="M2723" s="21">
        <v>39319</v>
      </c>
      <c r="N2723" s="734" t="s">
        <v>5165</v>
      </c>
      <c r="O2723" s="920">
        <v>42557</v>
      </c>
      <c r="P2723" s="1019" t="s">
        <v>5167</v>
      </c>
      <c r="Q2723" s="196"/>
      <c r="R2723" s="1002"/>
      <c r="S2723" s="196"/>
      <c r="T2723" s="606" t="s">
        <v>5168</v>
      </c>
      <c r="U2723" s="545" t="s">
        <v>5166</v>
      </c>
      <c r="W2723" s="618"/>
    </row>
    <row r="2724" spans="1:23" ht="18.75" customHeight="1" x14ac:dyDescent="0.25">
      <c r="A2724" s="4">
        <v>2175</v>
      </c>
      <c r="B2724" s="4">
        <v>55009294</v>
      </c>
      <c r="C2724" s="4" t="s">
        <v>1732</v>
      </c>
      <c r="D2724" s="4" t="s">
        <v>29</v>
      </c>
      <c r="E2724" s="1156" t="s">
        <v>205</v>
      </c>
      <c r="F2724" s="725">
        <v>45000</v>
      </c>
      <c r="G2724" s="720">
        <v>0.66666666666666663</v>
      </c>
      <c r="H2724" s="725">
        <v>45006</v>
      </c>
      <c r="I2724" s="720">
        <v>0.74305555555555547</v>
      </c>
      <c r="J2724" s="728" t="s">
        <v>864</v>
      </c>
      <c r="K2724" s="725"/>
      <c r="L2724" s="929" t="s">
        <v>1733</v>
      </c>
      <c r="N2724" s="929" t="s">
        <v>1734</v>
      </c>
      <c r="O2724" s="932">
        <v>33570</v>
      </c>
      <c r="P2724" s="892"/>
      <c r="Q2724" s="194" t="s">
        <v>1615</v>
      </c>
      <c r="R2724" s="1017"/>
      <c r="S2724" s="194">
        <v>78112</v>
      </c>
      <c r="T2724" s="599"/>
      <c r="V2724" s="555" t="s">
        <v>1735</v>
      </c>
      <c r="W2724" s="618"/>
    </row>
    <row r="2725" spans="1:23" ht="18.75" customHeight="1" x14ac:dyDescent="0.25">
      <c r="A2725" s="4">
        <v>2174</v>
      </c>
      <c r="B2725" s="4">
        <v>55009294</v>
      </c>
      <c r="C2725" s="4" t="s">
        <v>1732</v>
      </c>
      <c r="D2725" s="4" t="s">
        <v>59</v>
      </c>
      <c r="E2725" s="1156" t="s">
        <v>335</v>
      </c>
      <c r="F2725" s="725">
        <v>45000</v>
      </c>
      <c r="G2725" s="720">
        <v>0.66666666666666663</v>
      </c>
      <c r="H2725" s="725">
        <v>45000</v>
      </c>
      <c r="I2725" s="720">
        <v>0.74305555555555547</v>
      </c>
      <c r="J2725" s="728" t="s">
        <v>1216</v>
      </c>
      <c r="K2725" s="725"/>
      <c r="L2725" s="929" t="s">
        <v>1733</v>
      </c>
      <c r="N2725" s="929" t="s">
        <v>1734</v>
      </c>
      <c r="O2725" s="932">
        <v>33570</v>
      </c>
      <c r="P2725" s="898"/>
      <c r="T2725" s="599"/>
      <c r="W2725" s="530"/>
    </row>
    <row r="2726" spans="1:23" ht="18.75" customHeight="1" x14ac:dyDescent="0.25">
      <c r="A2726" s="4">
        <v>3185</v>
      </c>
      <c r="B2726" s="186">
        <v>53639909</v>
      </c>
      <c r="C2726" s="186" t="s">
        <v>3964</v>
      </c>
      <c r="D2726" s="186" t="s">
        <v>657</v>
      </c>
      <c r="E2726" s="1156" t="s">
        <v>871</v>
      </c>
      <c r="F2726" s="710">
        <v>45170</v>
      </c>
      <c r="G2726" s="720">
        <v>0.79166666666666663</v>
      </c>
      <c r="H2726" s="725">
        <v>45171</v>
      </c>
      <c r="I2726" s="720">
        <v>0.79166666666666663</v>
      </c>
      <c r="J2726" s="728" t="s">
        <v>909</v>
      </c>
      <c r="K2726" s="725">
        <v>24797</v>
      </c>
      <c r="L2726" s="929" t="s">
        <v>3965</v>
      </c>
      <c r="M2726" s="19">
        <v>37035</v>
      </c>
      <c r="N2726" s="929" t="s">
        <v>3966</v>
      </c>
      <c r="O2726" s="932">
        <v>43549</v>
      </c>
      <c r="P2726" s="892">
        <v>280</v>
      </c>
      <c r="Q2726" s="196"/>
      <c r="R2726" s="1002"/>
      <c r="S2726" s="196"/>
      <c r="T2726" s="609"/>
      <c r="U2726" s="545" t="s">
        <v>3967</v>
      </c>
      <c r="W2726" s="618"/>
    </row>
    <row r="2727" spans="1:23" ht="18.75" customHeight="1" x14ac:dyDescent="0.25">
      <c r="A2727" s="4">
        <v>3182</v>
      </c>
      <c r="B2727" s="186">
        <v>53639909</v>
      </c>
      <c r="C2727" s="186" t="s">
        <v>3964</v>
      </c>
      <c r="D2727" s="186" t="s">
        <v>412</v>
      </c>
      <c r="E2727" s="1156" t="s">
        <v>153</v>
      </c>
      <c r="F2727" s="710">
        <v>45169</v>
      </c>
      <c r="G2727" s="720">
        <v>0.68888888888888899</v>
      </c>
      <c r="H2727" s="725">
        <v>45170</v>
      </c>
      <c r="I2727" s="720">
        <v>0.81388888888888899</v>
      </c>
      <c r="J2727" s="728" t="s">
        <v>797</v>
      </c>
      <c r="K2727" s="725">
        <v>24797</v>
      </c>
      <c r="L2727" s="929" t="s">
        <v>3965</v>
      </c>
      <c r="M2727" s="19">
        <v>37035</v>
      </c>
      <c r="N2727" s="929" t="s">
        <v>3966</v>
      </c>
      <c r="O2727" s="932">
        <v>43549</v>
      </c>
      <c r="P2727" s="892"/>
      <c r="Q2727" s="196"/>
      <c r="R2727" s="1002"/>
      <c r="S2727" s="196"/>
      <c r="T2727" s="609"/>
      <c r="U2727" s="545" t="s">
        <v>3967</v>
      </c>
      <c r="W2727" s="618"/>
    </row>
    <row r="2728" spans="1:23" ht="18.75" customHeight="1" x14ac:dyDescent="0.25">
      <c r="A2728" s="186">
        <v>4038</v>
      </c>
      <c r="B2728" s="186"/>
      <c r="C2728" s="186" t="s">
        <v>5151</v>
      </c>
      <c r="D2728" s="186" t="s">
        <v>35</v>
      </c>
      <c r="E2728" s="1156" t="s">
        <v>178</v>
      </c>
      <c r="F2728" s="725">
        <v>45310</v>
      </c>
      <c r="G2728" s="720">
        <v>0.66666666666666663</v>
      </c>
      <c r="H2728" s="725">
        <v>45318</v>
      </c>
      <c r="I2728" s="720">
        <v>0.58333333333333337</v>
      </c>
      <c r="J2728" s="713" t="s">
        <v>5286</v>
      </c>
      <c r="K2728" s="710">
        <v>28292</v>
      </c>
      <c r="L2728" s="734" t="s">
        <v>5152</v>
      </c>
      <c r="M2728" s="21">
        <v>41914</v>
      </c>
      <c r="N2728" s="934" t="s">
        <v>5153</v>
      </c>
      <c r="O2728" s="920">
        <v>36039</v>
      </c>
      <c r="P2728" s="898"/>
      <c r="Q2728" s="1022"/>
      <c r="R2728" s="1023"/>
      <c r="S2728" s="1022"/>
      <c r="T2728" s="568"/>
      <c r="U2728" s="545" t="s">
        <v>5154</v>
      </c>
      <c r="V2728" s="544"/>
      <c r="W2728" s="618"/>
    </row>
    <row r="2729" spans="1:23" ht="18.75" customHeight="1" x14ac:dyDescent="0.25">
      <c r="A2729" s="186">
        <v>4025</v>
      </c>
      <c r="B2729" s="186"/>
      <c r="C2729" s="186" t="s">
        <v>5151</v>
      </c>
      <c r="D2729" s="186" t="s">
        <v>35</v>
      </c>
      <c r="E2729" s="1156" t="s">
        <v>178</v>
      </c>
      <c r="F2729" s="725">
        <v>45303</v>
      </c>
      <c r="G2729" s="720">
        <v>0.5</v>
      </c>
      <c r="H2729" s="725">
        <v>45310</v>
      </c>
      <c r="I2729" s="720">
        <v>0.66666666666666663</v>
      </c>
      <c r="J2729" s="713" t="s">
        <v>85</v>
      </c>
      <c r="K2729" s="710">
        <v>28292</v>
      </c>
      <c r="L2729" s="734" t="s">
        <v>5152</v>
      </c>
      <c r="M2729" s="21">
        <v>41914</v>
      </c>
      <c r="N2729" s="934" t="s">
        <v>5153</v>
      </c>
      <c r="O2729" s="920">
        <v>36039</v>
      </c>
      <c r="P2729" s="898"/>
      <c r="Q2729" s="1022"/>
      <c r="R2729" s="1023"/>
      <c r="S2729" s="1022"/>
      <c r="T2729" s="568"/>
      <c r="U2729" s="545" t="s">
        <v>5154</v>
      </c>
      <c r="V2729" s="544"/>
      <c r="W2729" s="618"/>
    </row>
    <row r="2730" spans="1:23" ht="18.75" customHeight="1" x14ac:dyDescent="0.25">
      <c r="A2730" s="1267">
        <v>5146</v>
      </c>
      <c r="B2730" s="270"/>
      <c r="C2730" s="186" t="s">
        <v>7699</v>
      </c>
      <c r="D2730" s="186" t="s">
        <v>35</v>
      </c>
      <c r="E2730" s="1156" t="s">
        <v>112</v>
      </c>
      <c r="F2730" s="718">
        <v>45535</v>
      </c>
      <c r="G2730" s="719">
        <v>0.81597222222222221</v>
      </c>
      <c r="H2730" s="718">
        <v>45551</v>
      </c>
      <c r="I2730" s="719">
        <v>0.50347222222222221</v>
      </c>
      <c r="J2730" s="1255" t="s">
        <v>231</v>
      </c>
      <c r="K2730" s="710">
        <v>24796</v>
      </c>
      <c r="L2730" s="734" t="s">
        <v>3965</v>
      </c>
      <c r="M2730" s="710"/>
      <c r="N2730" s="734" t="s">
        <v>3966</v>
      </c>
      <c r="O2730" s="920">
        <v>43549</v>
      </c>
      <c r="P2730" s="1232"/>
      <c r="Q2730" s="1256"/>
      <c r="R2730" s="1257"/>
      <c r="S2730" s="1256"/>
      <c r="T2730" s="1258"/>
      <c r="V2730" s="527"/>
      <c r="W2730" s="618"/>
    </row>
    <row r="2731" spans="1:23" ht="18.75" customHeight="1" x14ac:dyDescent="0.25">
      <c r="A2731" s="186">
        <v>5222</v>
      </c>
      <c r="B2731" s="270"/>
      <c r="C2731" s="186" t="s">
        <v>7699</v>
      </c>
      <c r="D2731" s="186" t="s">
        <v>94</v>
      </c>
      <c r="E2731" s="1156" t="s">
        <v>276</v>
      </c>
      <c r="F2731" s="718">
        <v>45551</v>
      </c>
      <c r="G2731" s="719">
        <v>0.50347222222222221</v>
      </c>
      <c r="H2731" s="718">
        <v>45537</v>
      </c>
      <c r="I2731" s="719">
        <v>0.67708333333333337</v>
      </c>
      <c r="J2731" s="1255" t="s">
        <v>747</v>
      </c>
      <c r="K2731" s="710">
        <v>24796</v>
      </c>
      <c r="L2731" s="734" t="s">
        <v>3965</v>
      </c>
      <c r="M2731" s="710"/>
      <c r="N2731" s="734" t="s">
        <v>3966</v>
      </c>
      <c r="O2731" s="920">
        <v>43549</v>
      </c>
      <c r="P2731" s="1232"/>
      <c r="Q2731" s="1256"/>
      <c r="R2731" s="1257"/>
      <c r="S2731" s="1256"/>
      <c r="T2731" s="1258"/>
      <c r="U2731" s="539"/>
      <c r="V2731" s="527"/>
      <c r="W2731" s="618"/>
    </row>
    <row r="2732" spans="1:23" ht="18.75" customHeight="1" x14ac:dyDescent="0.25">
      <c r="A2732" s="1267">
        <v>5046</v>
      </c>
      <c r="B2732" s="270"/>
      <c r="C2732" s="186" t="s">
        <v>4059</v>
      </c>
      <c r="D2732" s="186" t="s">
        <v>137</v>
      </c>
      <c r="E2732" s="1156" t="s">
        <v>5483</v>
      </c>
      <c r="F2732" s="718">
        <v>45530</v>
      </c>
      <c r="G2732" s="719">
        <v>0.69791666666666663</v>
      </c>
      <c r="H2732" s="718">
        <v>45535</v>
      </c>
      <c r="I2732" s="719">
        <v>0.83333333333333337</v>
      </c>
      <c r="J2732" s="1255" t="s">
        <v>438</v>
      </c>
      <c r="K2732" s="710">
        <v>24796</v>
      </c>
      <c r="L2732" s="734" t="s">
        <v>3965</v>
      </c>
      <c r="M2732" s="710"/>
      <c r="N2732" s="710" t="s">
        <v>3966</v>
      </c>
      <c r="O2732" s="920">
        <v>43549</v>
      </c>
      <c r="P2732" s="1304"/>
      <c r="Q2732" s="1305"/>
      <c r="R2732" s="1306"/>
      <c r="S2732" s="1305"/>
      <c r="T2732" s="1307"/>
      <c r="V2732" s="527"/>
      <c r="W2732" s="618"/>
    </row>
    <row r="2733" spans="1:23" ht="31.5" customHeight="1" x14ac:dyDescent="0.25">
      <c r="A2733" s="186">
        <v>4774</v>
      </c>
      <c r="B2733" s="186"/>
      <c r="C2733" s="186" t="s">
        <v>4059</v>
      </c>
      <c r="D2733" s="20" t="s">
        <v>35</v>
      </c>
      <c r="E2733" s="1156" t="s">
        <v>112</v>
      </c>
      <c r="F2733" s="710">
        <v>45416</v>
      </c>
      <c r="G2733" s="711">
        <v>0.66666666666666663</v>
      </c>
      <c r="H2733" s="710">
        <v>45417</v>
      </c>
      <c r="I2733" s="711">
        <v>0.85416666666666663</v>
      </c>
      <c r="J2733" s="713" t="s">
        <v>6271</v>
      </c>
      <c r="K2733" s="710">
        <v>24796</v>
      </c>
      <c r="L2733" s="734" t="s">
        <v>3965</v>
      </c>
      <c r="M2733" s="21"/>
      <c r="N2733" s="734" t="s">
        <v>3966</v>
      </c>
      <c r="O2733" s="920">
        <v>43549</v>
      </c>
      <c r="P2733" s="898"/>
      <c r="Q2733" s="1022"/>
      <c r="R2733" s="1023"/>
      <c r="S2733" s="1022"/>
      <c r="T2733" s="624"/>
      <c r="U2733" s="545" t="s">
        <v>975</v>
      </c>
      <c r="V2733" s="544"/>
      <c r="W2733" s="618"/>
    </row>
    <row r="2734" spans="1:23" ht="18.75" customHeight="1" x14ac:dyDescent="0.25">
      <c r="A2734" s="186">
        <v>4740</v>
      </c>
      <c r="B2734" s="186"/>
      <c r="C2734" s="186" t="s">
        <v>4059</v>
      </c>
      <c r="D2734" s="186" t="s">
        <v>412</v>
      </c>
      <c r="E2734" s="1156" t="s">
        <v>335</v>
      </c>
      <c r="F2734" s="710">
        <v>45408</v>
      </c>
      <c r="G2734" s="711">
        <v>0.875</v>
      </c>
      <c r="H2734" s="710">
        <v>45416</v>
      </c>
      <c r="I2734" s="711">
        <v>0.66666666666666663</v>
      </c>
      <c r="J2734" s="713" t="s">
        <v>6272</v>
      </c>
      <c r="K2734" s="710">
        <v>24796</v>
      </c>
      <c r="L2734" s="734" t="s">
        <v>3965</v>
      </c>
      <c r="M2734" s="21"/>
      <c r="N2734" s="734" t="s">
        <v>3966</v>
      </c>
      <c r="O2734" s="920">
        <v>43549</v>
      </c>
      <c r="P2734" s="898"/>
      <c r="Q2734" s="1022"/>
      <c r="R2734" s="1023"/>
      <c r="S2734" s="1022"/>
      <c r="T2734" s="624"/>
      <c r="U2734" s="545" t="s">
        <v>975</v>
      </c>
      <c r="V2734" s="544"/>
      <c r="W2734" s="618"/>
    </row>
    <row r="2735" spans="1:23" ht="18.75" customHeight="1" x14ac:dyDescent="0.25">
      <c r="A2735" s="186">
        <v>4634</v>
      </c>
      <c r="B2735" s="186"/>
      <c r="C2735" s="186" t="s">
        <v>4059</v>
      </c>
      <c r="D2735" s="186" t="s">
        <v>29</v>
      </c>
      <c r="E2735" s="1156" t="s">
        <v>205</v>
      </c>
      <c r="F2735" s="710">
        <v>45401</v>
      </c>
      <c r="G2735" s="711">
        <v>0.6875</v>
      </c>
      <c r="H2735" s="710">
        <v>45406</v>
      </c>
      <c r="I2735" s="711">
        <v>0.875</v>
      </c>
      <c r="J2735" s="728" t="s">
        <v>918</v>
      </c>
      <c r="K2735" s="710">
        <v>24796</v>
      </c>
      <c r="L2735" s="734" t="s">
        <v>3965</v>
      </c>
      <c r="M2735" s="21"/>
      <c r="N2735" s="734" t="s">
        <v>3966</v>
      </c>
      <c r="O2735" s="920">
        <v>43549</v>
      </c>
      <c r="P2735" s="898"/>
      <c r="Q2735" s="1022"/>
      <c r="R2735" s="1023"/>
      <c r="S2735" s="1022"/>
      <c r="T2735" s="624"/>
      <c r="U2735" s="545" t="s">
        <v>975</v>
      </c>
      <c r="V2735" s="544"/>
      <c r="W2735" s="618"/>
    </row>
    <row r="2736" spans="1:23" ht="18.75" customHeight="1" x14ac:dyDescent="0.25">
      <c r="A2736" s="186">
        <v>4153</v>
      </c>
      <c r="B2736" s="186"/>
      <c r="C2736" s="186" t="s">
        <v>4059</v>
      </c>
      <c r="D2736" s="186" t="s">
        <v>35</v>
      </c>
      <c r="E2736" s="1156" t="s">
        <v>4352</v>
      </c>
      <c r="F2736" s="710">
        <v>45329</v>
      </c>
      <c r="G2736" s="711">
        <v>0.77083333333333337</v>
      </c>
      <c r="H2736" s="710">
        <v>45341</v>
      </c>
      <c r="I2736" s="711">
        <v>0.77083333333333337</v>
      </c>
      <c r="J2736" s="713" t="s">
        <v>5475</v>
      </c>
      <c r="K2736" s="710">
        <v>24796</v>
      </c>
      <c r="L2736" s="734" t="s">
        <v>3965</v>
      </c>
      <c r="M2736" s="21"/>
      <c r="N2736" s="734" t="s">
        <v>3966</v>
      </c>
      <c r="O2736" s="920">
        <v>43549</v>
      </c>
      <c r="P2736" s="898"/>
      <c r="Q2736" s="1022"/>
      <c r="R2736" s="1023"/>
      <c r="S2736" s="1022"/>
      <c r="T2736" s="624"/>
      <c r="U2736" s="545" t="s">
        <v>975</v>
      </c>
      <c r="V2736" s="544"/>
      <c r="W2736" s="618"/>
    </row>
    <row r="2737" spans="1:23" ht="18.75" customHeight="1" x14ac:dyDescent="0.25">
      <c r="A2737" s="186">
        <v>3769</v>
      </c>
      <c r="B2737" s="1513"/>
      <c r="C2737" s="186" t="s">
        <v>4059</v>
      </c>
      <c r="D2737" s="186" t="s">
        <v>83</v>
      </c>
      <c r="E2737" s="1156" t="s">
        <v>4381</v>
      </c>
      <c r="F2737" s="710">
        <v>45253</v>
      </c>
      <c r="G2737" s="711">
        <v>0.70833333333333337</v>
      </c>
      <c r="H2737" s="710">
        <v>45255</v>
      </c>
      <c r="I2737" s="711">
        <v>0.70833333333333337</v>
      </c>
      <c r="J2737" s="713" t="s">
        <v>330</v>
      </c>
      <c r="K2737" s="710">
        <v>24796</v>
      </c>
      <c r="L2737" s="734" t="s">
        <v>3965</v>
      </c>
      <c r="M2737" s="21"/>
      <c r="N2737" s="734" t="s">
        <v>3966</v>
      </c>
      <c r="O2737" s="920">
        <v>43549</v>
      </c>
      <c r="P2737" s="898"/>
      <c r="Q2737" s="1022"/>
      <c r="R2737" s="1023"/>
      <c r="S2737" s="1022"/>
      <c r="T2737" s="624"/>
      <c r="U2737" s="618" t="s">
        <v>975</v>
      </c>
      <c r="V2737" s="544"/>
      <c r="W2737" s="618"/>
    </row>
    <row r="2738" spans="1:23" ht="18.75" customHeight="1" x14ac:dyDescent="0.25">
      <c r="A2738" s="186">
        <v>3753</v>
      </c>
      <c r="B2738" s="186"/>
      <c r="C2738" s="186" t="s">
        <v>4059</v>
      </c>
      <c r="D2738" s="186" t="s">
        <v>83</v>
      </c>
      <c r="E2738" s="1156" t="s">
        <v>3852</v>
      </c>
      <c r="F2738" s="710">
        <v>45246</v>
      </c>
      <c r="G2738" s="711">
        <v>0.54166666666666663</v>
      </c>
      <c r="H2738" s="710">
        <v>45250</v>
      </c>
      <c r="I2738" s="711">
        <v>0.71875</v>
      </c>
      <c r="J2738" s="713" t="s">
        <v>642</v>
      </c>
      <c r="K2738" s="710">
        <v>24796</v>
      </c>
      <c r="L2738" s="734" t="s">
        <v>3965</v>
      </c>
      <c r="M2738" s="21"/>
      <c r="N2738" s="728" t="s">
        <v>3966</v>
      </c>
      <c r="O2738" s="920">
        <v>43549</v>
      </c>
      <c r="P2738" s="898"/>
      <c r="Q2738" s="1022"/>
      <c r="R2738" s="1023"/>
      <c r="S2738" s="1022"/>
      <c r="T2738" s="624"/>
      <c r="U2738" s="618" t="s">
        <v>975</v>
      </c>
      <c r="V2738" s="544"/>
      <c r="W2738" s="618"/>
    </row>
    <row r="2739" spans="1:23" ht="18.75" customHeight="1" x14ac:dyDescent="0.25">
      <c r="A2739" s="186">
        <v>3215</v>
      </c>
      <c r="B2739" s="186"/>
      <c r="C2739" s="186" t="s">
        <v>4059</v>
      </c>
      <c r="D2739" s="186" t="s">
        <v>35</v>
      </c>
      <c r="E2739" s="1156" t="s">
        <v>112</v>
      </c>
      <c r="F2739" s="710">
        <v>45179</v>
      </c>
      <c r="G2739" s="711">
        <v>0.58333333333333337</v>
      </c>
      <c r="H2739" s="710">
        <v>45189</v>
      </c>
      <c r="I2739" s="711">
        <v>0.72222222222222221</v>
      </c>
      <c r="J2739" s="728" t="s">
        <v>4078</v>
      </c>
      <c r="K2739" s="710">
        <v>24796</v>
      </c>
      <c r="L2739" s="734" t="s">
        <v>3965</v>
      </c>
      <c r="M2739" s="21"/>
      <c r="N2739" s="734" t="s">
        <v>3966</v>
      </c>
      <c r="O2739" s="920">
        <v>43549</v>
      </c>
      <c r="P2739" s="892" t="s">
        <v>4079</v>
      </c>
      <c r="Q2739" s="196"/>
      <c r="R2739" s="1002"/>
      <c r="S2739" s="196"/>
      <c r="T2739" s="579"/>
      <c r="U2739" s="618" t="s">
        <v>975</v>
      </c>
      <c r="V2739" s="544"/>
      <c r="W2739" s="618"/>
    </row>
    <row r="2740" spans="1:23" ht="18.75" customHeight="1" x14ac:dyDescent="0.25">
      <c r="A2740" s="735">
        <v>5715</v>
      </c>
      <c r="B2740" s="775" t="s">
        <v>8037</v>
      </c>
      <c r="C2740" s="735" t="s">
        <v>8038</v>
      </c>
      <c r="D2740" s="735" t="s">
        <v>35</v>
      </c>
      <c r="E2740" s="1156" t="s">
        <v>36</v>
      </c>
      <c r="F2740" s="747">
        <v>45615</v>
      </c>
      <c r="G2740" s="748">
        <v>0.75</v>
      </c>
      <c r="H2740" s="747">
        <v>45616</v>
      </c>
      <c r="I2740" s="748">
        <v>0.125</v>
      </c>
      <c r="J2740" s="749" t="s">
        <v>797</v>
      </c>
      <c r="K2740" s="741">
        <v>24601</v>
      </c>
      <c r="L2740" s="775" t="s">
        <v>8040</v>
      </c>
      <c r="M2740" s="741">
        <v>39554</v>
      </c>
      <c r="N2740" s="775" t="s">
        <v>2163</v>
      </c>
      <c r="O2740" s="930">
        <v>32018</v>
      </c>
      <c r="P2740" s="912" t="s">
        <v>5069</v>
      </c>
      <c r="Q2740" s="1069" t="s">
        <v>8081</v>
      </c>
      <c r="R2740" s="1037"/>
      <c r="S2740" s="881"/>
      <c r="T2740" s="541"/>
      <c r="U2740" s="1803" t="s">
        <v>6779</v>
      </c>
      <c r="V2740" s="637"/>
      <c r="W2740" s="1237"/>
    </row>
    <row r="2741" spans="1:23" ht="18.75" customHeight="1" x14ac:dyDescent="0.25">
      <c r="A2741" s="20">
        <v>1129</v>
      </c>
      <c r="B2741" s="20">
        <v>55220043</v>
      </c>
      <c r="C2741" s="20" t="s">
        <v>3288</v>
      </c>
      <c r="D2741" s="1" t="s">
        <v>35</v>
      </c>
      <c r="E2741" s="1158" t="s">
        <v>313</v>
      </c>
      <c r="F2741" s="21">
        <v>44734</v>
      </c>
      <c r="G2741" s="729">
        <v>0.72916666666666663</v>
      </c>
      <c r="H2741" s="21">
        <v>44737</v>
      </c>
      <c r="I2741" s="729">
        <v>0.83333333333333337</v>
      </c>
      <c r="J2741" s="730" t="s">
        <v>3289</v>
      </c>
      <c r="K2741" s="769"/>
      <c r="L2741" s="20">
        <v>6829547</v>
      </c>
      <c r="M2741" s="21">
        <v>43864</v>
      </c>
      <c r="N2741" s="924" t="s">
        <v>3290</v>
      </c>
      <c r="O2741" s="208" t="s">
        <v>3291</v>
      </c>
      <c r="P2741" s="892">
        <v>270</v>
      </c>
      <c r="Q2741" s="884"/>
      <c r="R2741" s="1008">
        <f>90*3</f>
        <v>270</v>
      </c>
      <c r="S2741" s="884"/>
      <c r="T2741" s="527" t="s">
        <v>3256</v>
      </c>
      <c r="U2741" s="618"/>
      <c r="V2741" s="544"/>
      <c r="W2741" s="618"/>
    </row>
    <row r="2742" spans="1:23" ht="18.75" customHeight="1" x14ac:dyDescent="0.25">
      <c r="A2742" s="186">
        <v>3443</v>
      </c>
      <c r="B2742" s="4"/>
      <c r="C2742" s="4" t="s">
        <v>4362</v>
      </c>
      <c r="D2742" s="4" t="s">
        <v>657</v>
      </c>
      <c r="E2742" s="1156" t="s">
        <v>871</v>
      </c>
      <c r="F2742" s="725">
        <v>45214</v>
      </c>
      <c r="G2742" s="720">
        <v>0.625</v>
      </c>
      <c r="H2742" s="710">
        <v>45217</v>
      </c>
      <c r="I2742" s="711">
        <v>0.79166666666666663</v>
      </c>
      <c r="J2742" s="713" t="s">
        <v>449</v>
      </c>
      <c r="K2742" s="710">
        <v>27335</v>
      </c>
      <c r="L2742" s="734" t="s">
        <v>4261</v>
      </c>
      <c r="M2742" s="21">
        <v>42822</v>
      </c>
      <c r="N2742" s="934" t="s">
        <v>4262</v>
      </c>
      <c r="O2742" s="920">
        <v>34888</v>
      </c>
      <c r="P2742" s="1026"/>
      <c r="Q2742" s="1022"/>
      <c r="R2742" s="1023"/>
      <c r="S2742" s="1022"/>
      <c r="T2742" s="568"/>
      <c r="U2742" s="1801" t="s">
        <v>4263</v>
      </c>
      <c r="V2742" s="544"/>
      <c r="W2742" s="1801"/>
    </row>
    <row r="2743" spans="1:23" ht="31.5" customHeight="1" x14ac:dyDescent="0.25">
      <c r="A2743" s="186">
        <v>3401</v>
      </c>
      <c r="B2743" s="4"/>
      <c r="C2743" s="4" t="s">
        <v>4362</v>
      </c>
      <c r="D2743" s="4" t="s">
        <v>143</v>
      </c>
      <c r="E2743" s="1156" t="s">
        <v>871</v>
      </c>
      <c r="F2743" s="725">
        <v>45205</v>
      </c>
      <c r="G2743" s="720">
        <v>0.33333333333333331</v>
      </c>
      <c r="H2743" s="710">
        <v>45208</v>
      </c>
      <c r="I2743" s="711">
        <v>0.625</v>
      </c>
      <c r="J2743" s="728" t="s">
        <v>634</v>
      </c>
      <c r="K2743" s="710">
        <v>27335</v>
      </c>
      <c r="L2743" s="734" t="s">
        <v>4261</v>
      </c>
      <c r="M2743" s="21">
        <v>42822</v>
      </c>
      <c r="N2743" s="934" t="s">
        <v>4262</v>
      </c>
      <c r="O2743" s="920">
        <v>34888</v>
      </c>
      <c r="P2743" s="1019" t="s">
        <v>4299</v>
      </c>
      <c r="Q2743" s="196"/>
      <c r="R2743" s="1002"/>
      <c r="S2743" s="196"/>
      <c r="T2743" s="533"/>
      <c r="U2743" s="1801" t="s">
        <v>4263</v>
      </c>
      <c r="V2743" s="544" t="s">
        <v>4300</v>
      </c>
      <c r="W2743" s="1801"/>
    </row>
    <row r="2744" spans="1:23" ht="18.75" customHeight="1" x14ac:dyDescent="0.25">
      <c r="A2744" s="735">
        <v>2221</v>
      </c>
      <c r="B2744" s="735"/>
      <c r="C2744" s="735" t="s">
        <v>1623</v>
      </c>
      <c r="D2744" s="735" t="s">
        <v>94</v>
      </c>
      <c r="E2744" s="1156" t="s">
        <v>1053</v>
      </c>
      <c r="F2744" s="752">
        <v>45019</v>
      </c>
      <c r="G2744" s="753">
        <v>0.58333333333333337</v>
      </c>
      <c r="H2744" s="752">
        <v>45026</v>
      </c>
      <c r="I2744" s="753">
        <v>0.58333333333333337</v>
      </c>
      <c r="J2744" s="774"/>
      <c r="K2744" s="741">
        <v>23934</v>
      </c>
      <c r="L2744" s="929" t="s">
        <v>1624</v>
      </c>
      <c r="M2744" s="741">
        <v>35935</v>
      </c>
      <c r="N2744" s="933" t="s">
        <v>1625</v>
      </c>
      <c r="O2744" s="930">
        <v>31339</v>
      </c>
      <c r="P2744" s="1082"/>
      <c r="Q2744" s="1035"/>
      <c r="R2744" s="1036"/>
      <c r="S2744" s="1035"/>
      <c r="T2744" s="596"/>
      <c r="U2744" s="1237"/>
      <c r="V2744" s="592"/>
      <c r="W2744" s="1237"/>
    </row>
    <row r="2745" spans="1:23" ht="31.5" customHeight="1" x14ac:dyDescent="0.25">
      <c r="A2745" s="1267">
        <v>6319</v>
      </c>
      <c r="B2745" s="186"/>
      <c r="C2745" s="186" t="s">
        <v>615</v>
      </c>
      <c r="D2745" s="186" t="s">
        <v>35</v>
      </c>
      <c r="E2745" s="1156" t="s">
        <v>261</v>
      </c>
      <c r="F2745" s="710">
        <v>45478</v>
      </c>
      <c r="G2745" s="711">
        <v>0.55069444444444449</v>
      </c>
      <c r="H2745" s="710">
        <v>45488</v>
      </c>
      <c r="I2745" s="711">
        <v>0.55069444444444449</v>
      </c>
      <c r="J2745" s="728" t="s">
        <v>200</v>
      </c>
      <c r="K2745" s="725">
        <v>26712</v>
      </c>
      <c r="L2745" s="929" t="s">
        <v>617</v>
      </c>
      <c r="M2745" s="19">
        <v>41263</v>
      </c>
      <c r="N2745" s="929" t="s">
        <v>618</v>
      </c>
      <c r="O2745" s="932">
        <v>40189</v>
      </c>
      <c r="P2745" s="1015"/>
      <c r="Q2745" s="1015"/>
      <c r="S2745" s="1028" t="s">
        <v>6895</v>
      </c>
      <c r="T2745" s="544"/>
      <c r="U2745" s="618" t="s">
        <v>621</v>
      </c>
      <c r="V2745" s="544"/>
      <c r="W2745" s="618"/>
    </row>
    <row r="2746" spans="1:23" ht="48.75" customHeight="1" x14ac:dyDescent="0.25">
      <c r="A2746" s="186">
        <v>4173</v>
      </c>
      <c r="B2746" s="186"/>
      <c r="C2746" s="186" t="s">
        <v>615</v>
      </c>
      <c r="D2746" s="186" t="s">
        <v>22</v>
      </c>
      <c r="E2746" s="1156" t="s">
        <v>364</v>
      </c>
      <c r="F2746" s="710">
        <v>45339</v>
      </c>
      <c r="G2746" s="711">
        <v>0.375</v>
      </c>
      <c r="H2746" s="710">
        <v>45355</v>
      </c>
      <c r="I2746" s="711">
        <v>0.77083333333333337</v>
      </c>
      <c r="J2746" s="728" t="s">
        <v>154</v>
      </c>
      <c r="K2746" s="725">
        <v>26712</v>
      </c>
      <c r="L2746" s="929" t="s">
        <v>617</v>
      </c>
      <c r="M2746" s="19">
        <v>41263</v>
      </c>
      <c r="N2746" s="929" t="s">
        <v>618</v>
      </c>
      <c r="O2746" s="932">
        <v>40189</v>
      </c>
      <c r="P2746" s="1019" t="s">
        <v>5571</v>
      </c>
      <c r="Q2746" s="1019" t="s">
        <v>5572</v>
      </c>
      <c r="S2746" s="1028" t="s">
        <v>6895</v>
      </c>
      <c r="T2746" s="544"/>
      <c r="U2746" s="618" t="s">
        <v>621</v>
      </c>
      <c r="V2746" s="544" t="s">
        <v>5312</v>
      </c>
      <c r="W2746" s="618"/>
    </row>
    <row r="2747" spans="1:23" ht="18.75" customHeight="1" x14ac:dyDescent="0.25">
      <c r="A2747" s="186">
        <v>4447</v>
      </c>
      <c r="B2747" s="186"/>
      <c r="C2747" s="186" t="s">
        <v>615</v>
      </c>
      <c r="D2747" s="186" t="s">
        <v>22</v>
      </c>
      <c r="E2747" s="1156" t="s">
        <v>23</v>
      </c>
      <c r="F2747" s="710">
        <v>45320</v>
      </c>
      <c r="G2747" s="711">
        <v>0.89583333333333337</v>
      </c>
      <c r="H2747" s="710">
        <v>45330</v>
      </c>
      <c r="I2747" s="711">
        <v>0.8125</v>
      </c>
      <c r="J2747" s="728" t="s">
        <v>200</v>
      </c>
      <c r="K2747" s="725">
        <v>26712</v>
      </c>
      <c r="L2747" s="929" t="s">
        <v>617</v>
      </c>
      <c r="M2747" s="19">
        <v>41263</v>
      </c>
      <c r="N2747" s="929" t="s">
        <v>618</v>
      </c>
      <c r="O2747" s="932">
        <v>40189</v>
      </c>
      <c r="P2747" s="1019" t="s">
        <v>5396</v>
      </c>
      <c r="Q2747" s="884" t="s">
        <v>5585</v>
      </c>
      <c r="S2747" s="907"/>
      <c r="T2747" s="544"/>
      <c r="U2747" s="618" t="s">
        <v>621</v>
      </c>
      <c r="V2747" s="544" t="s">
        <v>5312</v>
      </c>
      <c r="W2747" s="618"/>
    </row>
    <row r="2748" spans="1:23" ht="18.75" customHeight="1" x14ac:dyDescent="0.25">
      <c r="A2748" s="4">
        <v>3429</v>
      </c>
      <c r="B2748" s="4"/>
      <c r="C2748" s="186" t="s">
        <v>615</v>
      </c>
      <c r="D2748" s="186" t="s">
        <v>35</v>
      </c>
      <c r="E2748" s="1156" t="s">
        <v>313</v>
      </c>
      <c r="F2748" s="710">
        <v>45211</v>
      </c>
      <c r="G2748" s="711">
        <v>0.5</v>
      </c>
      <c r="H2748" s="710">
        <v>45240</v>
      </c>
      <c r="I2748" s="711">
        <v>0.83333333333333337</v>
      </c>
      <c r="J2748" s="728" t="s">
        <v>4491</v>
      </c>
      <c r="K2748" s="725">
        <v>26712</v>
      </c>
      <c r="L2748" s="929" t="s">
        <v>617</v>
      </c>
      <c r="M2748" s="19">
        <v>41263</v>
      </c>
      <c r="N2748" s="929" t="s">
        <v>618</v>
      </c>
      <c r="O2748" s="932">
        <v>40189</v>
      </c>
      <c r="P2748" s="1019" t="s">
        <v>5379</v>
      </c>
      <c r="Q2748" s="1018" t="s">
        <v>5380</v>
      </c>
      <c r="S2748" s="1029" t="s">
        <v>5395</v>
      </c>
      <c r="T2748" s="544"/>
      <c r="U2748" s="618" t="s">
        <v>621</v>
      </c>
      <c r="V2748" s="544">
        <f>+(13*60)+(16*55)</f>
        <v>1660</v>
      </c>
      <c r="W2748" s="618"/>
    </row>
    <row r="2749" spans="1:23" ht="18.75" customHeight="1" x14ac:dyDescent="0.25">
      <c r="A2749" s="4">
        <v>2699</v>
      </c>
      <c r="B2749" s="4"/>
      <c r="C2749" s="186" t="s">
        <v>615</v>
      </c>
      <c r="D2749" s="186" t="s">
        <v>412</v>
      </c>
      <c r="E2749" s="1156" t="s">
        <v>131</v>
      </c>
      <c r="F2749" s="725">
        <v>45096</v>
      </c>
      <c r="G2749" s="720">
        <v>0.95833333333333337</v>
      </c>
      <c r="H2749" s="725">
        <v>45129</v>
      </c>
      <c r="I2749" s="720">
        <v>0.5625</v>
      </c>
      <c r="J2749" s="728" t="s">
        <v>616</v>
      </c>
      <c r="K2749" s="725">
        <v>26712</v>
      </c>
      <c r="L2749" s="929" t="s">
        <v>617</v>
      </c>
      <c r="M2749" s="19">
        <v>41263</v>
      </c>
      <c r="N2749" s="929" t="s">
        <v>618</v>
      </c>
      <c r="O2749" s="932">
        <v>40189</v>
      </c>
      <c r="P2749" s="888">
        <v>3700</v>
      </c>
      <c r="Q2749" s="908"/>
      <c r="S2749" s="1039" t="s">
        <v>4327</v>
      </c>
      <c r="T2749" s="588" t="s">
        <v>620</v>
      </c>
      <c r="U2749" s="618" t="s">
        <v>621</v>
      </c>
      <c r="V2749" s="544" t="s">
        <v>619</v>
      </c>
      <c r="W2749" s="618"/>
    </row>
    <row r="2750" spans="1:23" ht="18.75" customHeight="1" x14ac:dyDescent="0.25">
      <c r="A2750" s="4">
        <v>2044</v>
      </c>
      <c r="B2750" s="4"/>
      <c r="C2750" s="186" t="s">
        <v>615</v>
      </c>
      <c r="D2750" s="186" t="s">
        <v>29</v>
      </c>
      <c r="E2750" s="1156" t="s">
        <v>30</v>
      </c>
      <c r="F2750" s="725">
        <v>44985</v>
      </c>
      <c r="G2750" s="720">
        <v>0.79166666666666663</v>
      </c>
      <c r="H2750" s="725">
        <v>44999</v>
      </c>
      <c r="I2750" s="720">
        <v>0.79166666666666663</v>
      </c>
      <c r="J2750" s="728" t="s">
        <v>1813</v>
      </c>
      <c r="K2750" s="725">
        <v>26712</v>
      </c>
      <c r="L2750" s="929" t="s">
        <v>617</v>
      </c>
      <c r="M2750" s="19">
        <v>41263</v>
      </c>
      <c r="N2750" s="929" t="s">
        <v>618</v>
      </c>
      <c r="O2750" s="932">
        <v>40189</v>
      </c>
      <c r="P2750" s="892">
        <v>370</v>
      </c>
      <c r="T2750" s="599"/>
      <c r="U2750" s="618" t="s">
        <v>621</v>
      </c>
      <c r="W2750" s="530"/>
    </row>
    <row r="2751" spans="1:23" ht="18.75" hidden="1" customHeight="1" x14ac:dyDescent="0.25">
      <c r="A2751" s="4">
        <v>1614</v>
      </c>
      <c r="B2751" s="4">
        <v>51483129</v>
      </c>
      <c r="C2751" s="4" t="s">
        <v>615</v>
      </c>
      <c r="D2751" s="4" t="s">
        <v>22</v>
      </c>
      <c r="E2751" s="1156" t="s">
        <v>23</v>
      </c>
      <c r="F2751" s="725">
        <v>44905</v>
      </c>
      <c r="G2751" s="720">
        <v>0.55555555555555558</v>
      </c>
      <c r="H2751" s="725">
        <v>44909</v>
      </c>
      <c r="I2751" s="720">
        <v>0.8125</v>
      </c>
      <c r="J2751" s="728" t="s">
        <v>1949</v>
      </c>
      <c r="K2751" s="725">
        <v>26712</v>
      </c>
      <c r="L2751" s="207">
        <v>121291201730</v>
      </c>
      <c r="M2751" s="19">
        <v>41263</v>
      </c>
      <c r="N2751" s="931">
        <v>930877200456</v>
      </c>
      <c r="O2751" s="932">
        <v>40189</v>
      </c>
      <c r="P2751" s="898"/>
      <c r="Q2751" s="1022"/>
      <c r="U2751" s="618" t="s">
        <v>2460</v>
      </c>
      <c r="W2751" s="530"/>
    </row>
    <row r="2752" spans="1:23" ht="18.75" hidden="1" customHeight="1" x14ac:dyDescent="0.25">
      <c r="A2752" s="4">
        <v>1546</v>
      </c>
      <c r="B2752" s="4"/>
      <c r="C2752" s="4" t="s">
        <v>615</v>
      </c>
      <c r="D2752" s="4" t="s">
        <v>35</v>
      </c>
      <c r="E2752" s="1156" t="s">
        <v>119</v>
      </c>
      <c r="F2752" s="725">
        <v>44887</v>
      </c>
      <c r="G2752" s="720">
        <v>0.75</v>
      </c>
      <c r="H2752" s="725">
        <v>44904</v>
      </c>
      <c r="I2752" s="720">
        <v>0.75</v>
      </c>
      <c r="J2752" s="728" t="s">
        <v>2486</v>
      </c>
      <c r="K2752" s="725">
        <v>26712</v>
      </c>
      <c r="L2752" s="207">
        <v>121291201730</v>
      </c>
      <c r="M2752" s="19">
        <v>41263</v>
      </c>
      <c r="N2752" s="931">
        <v>930877200456</v>
      </c>
      <c r="O2752" s="932">
        <v>40189</v>
      </c>
      <c r="P2752" s="898"/>
      <c r="Q2752" s="1022"/>
      <c r="R2752" s="1023"/>
      <c r="S2752" s="1022"/>
      <c r="T2752" s="568"/>
      <c r="U2752" s="618"/>
      <c r="W2752" s="530"/>
    </row>
    <row r="2753" spans="1:23" ht="18.75" hidden="1" customHeight="1" x14ac:dyDescent="0.3">
      <c r="A2753" s="186">
        <v>1468</v>
      </c>
      <c r="B2753" s="754">
        <v>23949432</v>
      </c>
      <c r="C2753" s="186" t="s">
        <v>615</v>
      </c>
      <c r="D2753" s="186" t="s">
        <v>35</v>
      </c>
      <c r="E2753" s="1156" t="s">
        <v>261</v>
      </c>
      <c r="F2753" s="718">
        <v>44869</v>
      </c>
      <c r="G2753" s="719">
        <v>0.76388888888888884</v>
      </c>
      <c r="H2753" s="718">
        <v>44881</v>
      </c>
      <c r="I2753" s="719">
        <v>0.625</v>
      </c>
      <c r="J2753" s="737" t="s">
        <v>2564</v>
      </c>
      <c r="K2753" s="710">
        <v>26712</v>
      </c>
      <c r="L2753" s="936">
        <v>121291201730</v>
      </c>
      <c r="M2753" s="21">
        <v>41263</v>
      </c>
      <c r="N2753" s="926">
        <v>930877200456</v>
      </c>
      <c r="O2753" s="927">
        <v>40189</v>
      </c>
      <c r="P2753" s="898"/>
      <c r="Q2753" s="1003"/>
      <c r="R2753" s="1004"/>
      <c r="S2753" s="1003"/>
      <c r="T2753" s="565"/>
      <c r="V2753" s="527"/>
      <c r="W2753" s="530"/>
    </row>
    <row r="2754" spans="1:23" ht="31.5" customHeight="1" x14ac:dyDescent="0.25">
      <c r="A2754" s="186">
        <v>1310</v>
      </c>
      <c r="B2754" s="186"/>
      <c r="C2754" s="4" t="s">
        <v>615</v>
      </c>
      <c r="D2754" s="4" t="s">
        <v>35</v>
      </c>
      <c r="E2754" s="1156" t="s">
        <v>313</v>
      </c>
      <c r="F2754" s="718">
        <v>44826</v>
      </c>
      <c r="G2754" s="719">
        <v>0.74305555555555547</v>
      </c>
      <c r="H2754" s="718">
        <v>44837</v>
      </c>
      <c r="I2754" s="719">
        <v>0.74305555555555547</v>
      </c>
      <c r="J2754" s="737" t="s">
        <v>2584</v>
      </c>
      <c r="K2754" s="710">
        <v>26712</v>
      </c>
      <c r="L2754" s="955">
        <v>121291201730</v>
      </c>
      <c r="M2754" s="710">
        <v>41263</v>
      </c>
      <c r="N2754" s="734" t="s">
        <v>618</v>
      </c>
      <c r="O2754" s="920">
        <v>40189</v>
      </c>
      <c r="P2754" s="898"/>
      <c r="Q2754" s="1003"/>
      <c r="R2754" s="1004"/>
      <c r="S2754" s="1003"/>
      <c r="T2754" s="565"/>
      <c r="V2754" s="527"/>
      <c r="W2754" s="618"/>
    </row>
    <row r="2755" spans="1:23" ht="18.75" hidden="1" customHeight="1" x14ac:dyDescent="0.25">
      <c r="A2755" s="809">
        <v>900</v>
      </c>
      <c r="B2755" s="809"/>
      <c r="C2755" s="809" t="s">
        <v>615</v>
      </c>
      <c r="D2755" s="809" t="s">
        <v>3408</v>
      </c>
      <c r="E2755" s="1159" t="s">
        <v>119</v>
      </c>
      <c r="F2755" s="810">
        <v>44699</v>
      </c>
      <c r="G2755" s="811">
        <v>0.5</v>
      </c>
      <c r="H2755" s="810">
        <v>44701</v>
      </c>
      <c r="I2755" s="811">
        <v>0.91666666666666663</v>
      </c>
      <c r="J2755" s="755" t="s">
        <v>1825</v>
      </c>
      <c r="K2755" s="769"/>
      <c r="L2755" s="809">
        <v>5023413</v>
      </c>
      <c r="M2755" s="810">
        <v>42839</v>
      </c>
      <c r="N2755" s="1642">
        <v>930877200456</v>
      </c>
      <c r="O2755" s="961">
        <v>40189</v>
      </c>
      <c r="P2755" s="1119"/>
      <c r="Q2755" s="1120"/>
      <c r="R2755" s="1121"/>
      <c r="S2755" s="1120"/>
      <c r="T2755" s="670"/>
      <c r="V2755" s="670"/>
      <c r="W2755" s="618"/>
    </row>
    <row r="2756" spans="1:23" ht="18.75" hidden="1" customHeight="1" x14ac:dyDescent="0.25">
      <c r="A2756" s="799">
        <v>211</v>
      </c>
      <c r="B2756" s="799"/>
      <c r="C2756" s="799" t="s">
        <v>615</v>
      </c>
      <c r="D2756" s="799" t="s">
        <v>29</v>
      </c>
      <c r="E2756" s="1165" t="s">
        <v>2624</v>
      </c>
      <c r="F2756" s="807">
        <v>44616</v>
      </c>
      <c r="G2756" s="806">
        <v>0.4826388888888889</v>
      </c>
      <c r="H2756" s="807">
        <v>44620</v>
      </c>
      <c r="I2756" s="806">
        <v>0.4826388888888889</v>
      </c>
      <c r="J2756" s="730"/>
      <c r="K2756" s="720"/>
      <c r="L2756" s="799"/>
      <c r="N2756" s="926"/>
      <c r="O2756" s="927"/>
      <c r="P2756" s="1119"/>
      <c r="Q2756" s="915"/>
      <c r="R2756" s="1118"/>
      <c r="S2756" s="915"/>
      <c r="T2756" s="668"/>
      <c r="V2756" s="668"/>
      <c r="W2756" s="618"/>
    </row>
    <row r="2757" spans="1:23" ht="18.75" customHeight="1" x14ac:dyDescent="0.25">
      <c r="A2757" s="1267">
        <v>5190</v>
      </c>
      <c r="B2757" s="270">
        <v>57115384</v>
      </c>
      <c r="C2757" s="186" t="s">
        <v>7976</v>
      </c>
      <c r="D2757" s="186" t="s">
        <v>35</v>
      </c>
      <c r="E2757" s="1156" t="s">
        <v>4352</v>
      </c>
      <c r="F2757" s="718">
        <v>45542</v>
      </c>
      <c r="G2757" s="719">
        <v>0.66666666666666663</v>
      </c>
      <c r="H2757" s="718">
        <v>45545</v>
      </c>
      <c r="I2757" s="719">
        <v>0.83333333333333337</v>
      </c>
      <c r="J2757" s="737" t="s">
        <v>449</v>
      </c>
      <c r="K2757" s="710">
        <v>24543</v>
      </c>
      <c r="L2757" s="734" t="s">
        <v>7977</v>
      </c>
      <c r="M2757" s="710">
        <v>37225</v>
      </c>
      <c r="N2757" s="734" t="s">
        <v>7978</v>
      </c>
      <c r="O2757" s="920">
        <v>44565</v>
      </c>
      <c r="P2757" s="892" t="s">
        <v>5051</v>
      </c>
      <c r="Q2757" s="196" t="s">
        <v>7979</v>
      </c>
      <c r="R2757" s="1017"/>
      <c r="S2757" s="196"/>
      <c r="V2757" s="527"/>
      <c r="W2757" s="618"/>
    </row>
    <row r="2758" spans="1:23" ht="18.75" customHeight="1" x14ac:dyDescent="0.25">
      <c r="A2758" s="186">
        <v>3663</v>
      </c>
      <c r="B2758" s="186">
        <v>50334660</v>
      </c>
      <c r="C2758" s="742" t="s">
        <v>4593</v>
      </c>
      <c r="D2758" s="742" t="s">
        <v>152</v>
      </c>
      <c r="E2758" s="1156" t="s">
        <v>389</v>
      </c>
      <c r="F2758" s="767">
        <v>45242</v>
      </c>
      <c r="G2758" s="768">
        <v>0.875</v>
      </c>
      <c r="H2758" s="767">
        <v>45260</v>
      </c>
      <c r="I2758" s="768">
        <v>0.85416666666666663</v>
      </c>
      <c r="J2758" s="728" t="s">
        <v>4789</v>
      </c>
      <c r="K2758" s="710">
        <v>30116</v>
      </c>
      <c r="L2758" s="734" t="s">
        <v>4594</v>
      </c>
      <c r="M2758" s="21">
        <v>38889</v>
      </c>
      <c r="N2758" s="734" t="s">
        <v>4595</v>
      </c>
      <c r="O2758" s="920">
        <v>38477</v>
      </c>
      <c r="P2758" s="892" t="s">
        <v>4749</v>
      </c>
      <c r="Q2758" s="887"/>
      <c r="R2758" s="1017"/>
      <c r="S2758" s="196"/>
      <c r="T2758" s="581" t="s">
        <v>4705</v>
      </c>
      <c r="U2758" s="545" t="s">
        <v>4596</v>
      </c>
      <c r="V2758" s="544" t="s">
        <v>4668</v>
      </c>
      <c r="W2758" s="618"/>
    </row>
    <row r="2759" spans="1:23" ht="18.75" customHeight="1" x14ac:dyDescent="0.25">
      <c r="A2759" s="186">
        <v>3631</v>
      </c>
      <c r="B2759" s="186">
        <v>50334660</v>
      </c>
      <c r="C2759" s="186" t="s">
        <v>4593</v>
      </c>
      <c r="D2759" s="186" t="s">
        <v>152</v>
      </c>
      <c r="E2759" s="1156" t="s">
        <v>184</v>
      </c>
      <c r="F2759" s="710">
        <v>45235</v>
      </c>
      <c r="G2759" s="711">
        <v>0.375</v>
      </c>
      <c r="H2759" s="710">
        <v>45242</v>
      </c>
      <c r="I2759" s="711">
        <v>0.875</v>
      </c>
      <c r="J2759" s="728" t="s">
        <v>4257</v>
      </c>
      <c r="K2759" s="710">
        <v>30116</v>
      </c>
      <c r="L2759" s="734" t="s">
        <v>4594</v>
      </c>
      <c r="M2759" s="21">
        <v>38889</v>
      </c>
      <c r="N2759" s="734" t="s">
        <v>4595</v>
      </c>
      <c r="O2759" s="920">
        <v>38477</v>
      </c>
      <c r="P2759" s="892">
        <v>1000</v>
      </c>
      <c r="Q2759" s="196"/>
      <c r="R2759" s="1017"/>
      <c r="S2759" s="196"/>
      <c r="T2759" s="579"/>
      <c r="U2759" s="545" t="s">
        <v>4596</v>
      </c>
      <c r="V2759" s="544" t="s">
        <v>4668</v>
      </c>
      <c r="W2759" s="618"/>
    </row>
    <row r="2760" spans="1:23" ht="18.75" customHeight="1" x14ac:dyDescent="0.25">
      <c r="A2760" s="186">
        <v>1367</v>
      </c>
      <c r="B2760" s="186"/>
      <c r="C2760" s="186" t="s">
        <v>2693</v>
      </c>
      <c r="D2760" s="186" t="s">
        <v>94</v>
      </c>
      <c r="E2760" s="1156" t="s">
        <v>358</v>
      </c>
      <c r="F2760" s="710">
        <v>44844</v>
      </c>
      <c r="G2760" s="711">
        <v>0.375</v>
      </c>
      <c r="H2760" s="710">
        <v>44850</v>
      </c>
      <c r="I2760" s="711">
        <v>0.5</v>
      </c>
      <c r="J2760" s="728" t="s">
        <v>2172</v>
      </c>
      <c r="K2760" s="710">
        <v>25715</v>
      </c>
      <c r="L2760" s="18">
        <v>4192368</v>
      </c>
      <c r="M2760" s="21">
        <v>35835</v>
      </c>
      <c r="N2760" s="926" t="s">
        <v>2694</v>
      </c>
      <c r="O2760" s="927">
        <v>42087</v>
      </c>
      <c r="P2760" s="892">
        <v>420</v>
      </c>
      <c r="Q2760" s="884"/>
      <c r="R2760" s="1008"/>
      <c r="S2760" s="884"/>
      <c r="T2760" s="527" t="s">
        <v>2695</v>
      </c>
      <c r="V2760" s="554"/>
      <c r="W2760" s="530"/>
    </row>
    <row r="2761" spans="1:23" ht="18.75" customHeight="1" x14ac:dyDescent="0.25">
      <c r="A2761" s="1245">
        <v>5172</v>
      </c>
      <c r="B2761" s="3"/>
      <c r="C2761" s="3" t="s">
        <v>7659</v>
      </c>
      <c r="D2761" s="3" t="s">
        <v>137</v>
      </c>
      <c r="E2761" s="1159" t="s">
        <v>138</v>
      </c>
      <c r="F2761" s="714">
        <v>45544</v>
      </c>
      <c r="G2761" s="715">
        <v>0.85069444444444453</v>
      </c>
      <c r="H2761" s="714">
        <v>45548</v>
      </c>
      <c r="I2761" s="715">
        <v>0.39583333333333331</v>
      </c>
      <c r="J2761" s="733" t="s">
        <v>709</v>
      </c>
      <c r="K2761" s="19">
        <v>25526</v>
      </c>
      <c r="L2761" s="921" t="s">
        <v>7660</v>
      </c>
      <c r="N2761" s="922" t="s">
        <v>7661</v>
      </c>
      <c r="O2761" s="209">
        <v>37141</v>
      </c>
      <c r="P2761" s="889" t="s">
        <v>7391</v>
      </c>
      <c r="Q2761" s="907"/>
      <c r="R2761" s="1008"/>
      <c r="S2761" s="908"/>
      <c r="T2761" s="527"/>
      <c r="U2761" s="564"/>
      <c r="V2761" s="561"/>
      <c r="W2761" s="618"/>
    </row>
    <row r="2762" spans="1:23" ht="18.75" customHeight="1" x14ac:dyDescent="0.25">
      <c r="A2762" s="186">
        <v>4440</v>
      </c>
      <c r="B2762" s="186">
        <v>98550384</v>
      </c>
      <c r="C2762" s="186" t="s">
        <v>671</v>
      </c>
      <c r="D2762" s="186" t="s">
        <v>193</v>
      </c>
      <c r="E2762" s="1156" t="s">
        <v>351</v>
      </c>
      <c r="F2762" s="710">
        <v>45318</v>
      </c>
      <c r="G2762" s="711">
        <v>0.77083333333333337</v>
      </c>
      <c r="H2762" s="710">
        <v>45325</v>
      </c>
      <c r="I2762" s="711">
        <v>0.54166666666666663</v>
      </c>
      <c r="J2762" s="728" t="s">
        <v>944</v>
      </c>
      <c r="K2762" s="725">
        <v>24809</v>
      </c>
      <c r="L2762" s="929" t="s">
        <v>672</v>
      </c>
      <c r="M2762" s="19">
        <v>42756</v>
      </c>
      <c r="N2762" s="929" t="s">
        <v>673</v>
      </c>
      <c r="O2762" s="932">
        <v>35563</v>
      </c>
      <c r="P2762" s="902" t="s">
        <v>5586</v>
      </c>
      <c r="Q2762" s="884" t="s">
        <v>5206</v>
      </c>
      <c r="R2762" s="1017"/>
      <c r="T2762" s="599">
        <v>94607</v>
      </c>
      <c r="U2762" s="545" t="s">
        <v>674</v>
      </c>
      <c r="V2762" s="544"/>
      <c r="W2762" s="618"/>
    </row>
    <row r="2763" spans="1:23" ht="18.75" customHeight="1" x14ac:dyDescent="0.25">
      <c r="A2763" s="186">
        <v>4064</v>
      </c>
      <c r="B2763" s="186">
        <v>98550384</v>
      </c>
      <c r="C2763" s="186" t="s">
        <v>671</v>
      </c>
      <c r="D2763" s="186" t="s">
        <v>193</v>
      </c>
      <c r="E2763" s="1156" t="s">
        <v>351</v>
      </c>
      <c r="F2763" s="710">
        <v>45308</v>
      </c>
      <c r="G2763" s="711">
        <v>0.77083333333333337</v>
      </c>
      <c r="H2763" s="710">
        <v>45318</v>
      </c>
      <c r="I2763" s="711">
        <v>0.77083333333333337</v>
      </c>
      <c r="J2763" s="728" t="s">
        <v>200</v>
      </c>
      <c r="K2763" s="725">
        <v>24809</v>
      </c>
      <c r="L2763" s="929" t="s">
        <v>672</v>
      </c>
      <c r="M2763" s="19">
        <v>42756</v>
      </c>
      <c r="N2763" s="929" t="s">
        <v>673</v>
      </c>
      <c r="O2763" s="932">
        <v>35563</v>
      </c>
      <c r="P2763" s="902"/>
      <c r="Q2763" s="884" t="s">
        <v>5206</v>
      </c>
      <c r="R2763" s="1017"/>
      <c r="T2763" s="599">
        <v>94607</v>
      </c>
      <c r="U2763" s="545" t="s">
        <v>674</v>
      </c>
      <c r="V2763" s="544"/>
      <c r="W2763" s="618"/>
    </row>
    <row r="2764" spans="1:23" ht="18.75" customHeight="1" x14ac:dyDescent="0.25">
      <c r="A2764" s="4">
        <v>2965</v>
      </c>
      <c r="B2764" s="4">
        <v>98550384</v>
      </c>
      <c r="C2764" s="186" t="s">
        <v>671</v>
      </c>
      <c r="D2764" s="186" t="s">
        <v>22</v>
      </c>
      <c r="E2764" s="1156" t="s">
        <v>364</v>
      </c>
      <c r="F2764" s="710">
        <v>45122</v>
      </c>
      <c r="G2764" s="711">
        <v>0.72916666666666663</v>
      </c>
      <c r="H2764" s="710">
        <v>45124</v>
      </c>
      <c r="I2764" s="711">
        <v>0.72916666666666663</v>
      </c>
      <c r="J2764" s="713" t="s">
        <v>330</v>
      </c>
      <c r="K2764" s="725">
        <v>24809</v>
      </c>
      <c r="L2764" s="929" t="s">
        <v>672</v>
      </c>
      <c r="M2764" s="19">
        <v>42756</v>
      </c>
      <c r="N2764" s="929" t="s">
        <v>673</v>
      </c>
      <c r="O2764" s="932">
        <v>35563</v>
      </c>
      <c r="P2764" s="904"/>
      <c r="Q2764" s="1003"/>
      <c r="R2764" s="1023"/>
      <c r="S2764" s="1022"/>
      <c r="T2764" s="624"/>
      <c r="U2764" s="545" t="s">
        <v>674</v>
      </c>
      <c r="V2764" s="544"/>
      <c r="W2764" s="618"/>
    </row>
    <row r="2765" spans="1:23" ht="18.75" customHeight="1" x14ac:dyDescent="0.25">
      <c r="A2765" s="4">
        <v>2899</v>
      </c>
      <c r="B2765" s="4">
        <v>98550384</v>
      </c>
      <c r="C2765" s="186" t="s">
        <v>671</v>
      </c>
      <c r="D2765" s="186" t="s">
        <v>412</v>
      </c>
      <c r="E2765" s="1156" t="s">
        <v>243</v>
      </c>
      <c r="F2765" s="710">
        <v>45112</v>
      </c>
      <c r="G2765" s="711">
        <v>0.39583333333333331</v>
      </c>
      <c r="H2765" s="710">
        <v>45116</v>
      </c>
      <c r="I2765" s="711">
        <v>0.39583333333333331</v>
      </c>
      <c r="J2765" s="728" t="s">
        <v>642</v>
      </c>
      <c r="K2765" s="725">
        <v>24809</v>
      </c>
      <c r="L2765" s="929" t="s">
        <v>672</v>
      </c>
      <c r="M2765" s="19">
        <v>42756</v>
      </c>
      <c r="N2765" s="929" t="s">
        <v>673</v>
      </c>
      <c r="O2765" s="932">
        <v>35563</v>
      </c>
      <c r="P2765" s="902" t="s">
        <v>777</v>
      </c>
      <c r="Q2765" s="884"/>
      <c r="T2765" s="599"/>
      <c r="U2765" s="545" t="s">
        <v>674</v>
      </c>
      <c r="V2765" s="544"/>
      <c r="W2765" s="618"/>
    </row>
    <row r="2766" spans="1:23" ht="31.5" customHeight="1" x14ac:dyDescent="0.25">
      <c r="A2766" s="186">
        <v>3396</v>
      </c>
      <c r="B2766" s="186">
        <v>25358201</v>
      </c>
      <c r="C2766" s="186" t="s">
        <v>4241</v>
      </c>
      <c r="D2766" s="20" t="s">
        <v>59</v>
      </c>
      <c r="E2766" s="1156" t="s">
        <v>60</v>
      </c>
      <c r="F2766" s="21">
        <v>45203</v>
      </c>
      <c r="G2766" s="729">
        <v>0.75763888888888886</v>
      </c>
      <c r="H2766" s="21">
        <v>45208</v>
      </c>
      <c r="I2766" s="722">
        <v>0.79166666666666663</v>
      </c>
      <c r="J2766" s="730" t="s">
        <v>4259</v>
      </c>
      <c r="K2766" s="710">
        <v>32361</v>
      </c>
      <c r="L2766" s="734" t="s">
        <v>4242</v>
      </c>
      <c r="M2766" s="21">
        <v>44973</v>
      </c>
      <c r="N2766" s="934" t="s">
        <v>4243</v>
      </c>
      <c r="O2766" s="920">
        <v>45022</v>
      </c>
      <c r="P2766" s="1019" t="s">
        <v>4303</v>
      </c>
      <c r="Q2766" s="196"/>
      <c r="R2766" s="1017"/>
      <c r="S2766" s="196">
        <v>87200</v>
      </c>
      <c r="T2766" s="533"/>
      <c r="U2766" s="551" t="s">
        <v>4244</v>
      </c>
      <c r="V2766" s="544" t="s">
        <v>4246</v>
      </c>
      <c r="W2766" s="1801"/>
    </row>
    <row r="2767" spans="1:23" ht="18.75" customHeight="1" x14ac:dyDescent="0.25">
      <c r="A2767" s="1267">
        <v>5560</v>
      </c>
      <c r="B2767" s="186">
        <v>99930493</v>
      </c>
      <c r="C2767" s="186" t="s">
        <v>2877</v>
      </c>
      <c r="D2767" s="186" t="s">
        <v>137</v>
      </c>
      <c r="E2767" s="1156" t="s">
        <v>7431</v>
      </c>
      <c r="F2767" s="710">
        <v>45589</v>
      </c>
      <c r="G2767" s="711">
        <v>0.52083333333333337</v>
      </c>
      <c r="H2767" s="710">
        <v>45603</v>
      </c>
      <c r="I2767" s="711">
        <v>0.52083333333333337</v>
      </c>
      <c r="J2767" s="728" t="s">
        <v>78</v>
      </c>
      <c r="K2767" s="725">
        <v>32043</v>
      </c>
      <c r="L2767" s="734" t="s">
        <v>4384</v>
      </c>
      <c r="M2767" s="710">
        <v>39337</v>
      </c>
      <c r="N2767" s="734" t="s">
        <v>4385</v>
      </c>
      <c r="O2767" s="920">
        <v>44915</v>
      </c>
      <c r="P2767" s="1028">
        <v>980</v>
      </c>
      <c r="Q2767" s="998" t="s">
        <v>7529</v>
      </c>
      <c r="R2767" s="1011"/>
      <c r="T2767" s="527"/>
      <c r="U2767" s="545" t="s">
        <v>4386</v>
      </c>
      <c r="V2767" s="527" t="s">
        <v>5834</v>
      </c>
      <c r="W2767" s="618"/>
    </row>
    <row r="2768" spans="1:23" ht="18.75" customHeight="1" x14ac:dyDescent="0.25">
      <c r="A2768" s="186">
        <v>4738</v>
      </c>
      <c r="B2768" s="186">
        <v>99930493</v>
      </c>
      <c r="C2768" s="186" t="s">
        <v>2877</v>
      </c>
      <c r="D2768" s="186" t="s">
        <v>137</v>
      </c>
      <c r="E2768" s="1156" t="s">
        <v>5555</v>
      </c>
      <c r="F2768" s="710">
        <v>45408</v>
      </c>
      <c r="G2768" s="711">
        <v>0.5</v>
      </c>
      <c r="H2768" s="710">
        <v>45419</v>
      </c>
      <c r="I2768" s="711">
        <v>0.4375</v>
      </c>
      <c r="J2768" s="728" t="s">
        <v>6308</v>
      </c>
      <c r="K2768" s="725">
        <v>32043</v>
      </c>
      <c r="L2768" s="734" t="s">
        <v>4384</v>
      </c>
      <c r="M2768" s="710">
        <v>39337</v>
      </c>
      <c r="N2768" s="734" t="s">
        <v>4385</v>
      </c>
      <c r="O2768" s="920">
        <v>44915</v>
      </c>
      <c r="P2768" s="998" t="s">
        <v>6324</v>
      </c>
      <c r="Q2768" s="884"/>
      <c r="R2768" s="1008"/>
      <c r="T2768" s="549" t="s">
        <v>6058</v>
      </c>
      <c r="U2768" s="545" t="s">
        <v>4386</v>
      </c>
      <c r="V2768" s="527" t="s">
        <v>5834</v>
      </c>
      <c r="W2768" s="618"/>
    </row>
    <row r="2769" spans="1:23" ht="18.75" customHeight="1" x14ac:dyDescent="0.25">
      <c r="A2769" s="186">
        <v>4616</v>
      </c>
      <c r="B2769" s="186">
        <v>99930493</v>
      </c>
      <c r="C2769" s="186" t="s">
        <v>2877</v>
      </c>
      <c r="D2769" s="186" t="s">
        <v>35</v>
      </c>
      <c r="E2769" s="1156" t="s">
        <v>570</v>
      </c>
      <c r="F2769" s="710">
        <v>45398</v>
      </c>
      <c r="G2769" s="711">
        <v>0.5</v>
      </c>
      <c r="H2769" s="710">
        <v>45408</v>
      </c>
      <c r="I2769" s="711">
        <v>0.5</v>
      </c>
      <c r="J2769" s="728" t="s">
        <v>6160</v>
      </c>
      <c r="K2769" s="725">
        <v>32043</v>
      </c>
      <c r="L2769" s="734" t="s">
        <v>4384</v>
      </c>
      <c r="M2769" s="710">
        <v>39337</v>
      </c>
      <c r="N2769" s="734" t="s">
        <v>4385</v>
      </c>
      <c r="O2769" s="920">
        <v>44915</v>
      </c>
      <c r="P2769" s="1007" t="s">
        <v>788</v>
      </c>
      <c r="Q2769" s="884"/>
      <c r="R2769" s="1008"/>
      <c r="T2769" s="561" t="s">
        <v>6058</v>
      </c>
      <c r="U2769" s="545" t="s">
        <v>4386</v>
      </c>
      <c r="V2769" s="527" t="s">
        <v>6168</v>
      </c>
      <c r="W2769" s="618"/>
    </row>
    <row r="2770" spans="1:23" ht="18.75" customHeight="1" x14ac:dyDescent="0.25">
      <c r="A2770" s="186">
        <v>3547</v>
      </c>
      <c r="B2770" s="186">
        <v>99930493</v>
      </c>
      <c r="C2770" s="186" t="s">
        <v>2877</v>
      </c>
      <c r="D2770" s="186" t="s">
        <v>35</v>
      </c>
      <c r="E2770" s="1156" t="s">
        <v>48</v>
      </c>
      <c r="F2770" s="710">
        <v>45229</v>
      </c>
      <c r="G2770" s="711">
        <v>0.625</v>
      </c>
      <c r="H2770" s="710">
        <v>45234</v>
      </c>
      <c r="I2770" s="711">
        <v>0.33333333333333331</v>
      </c>
      <c r="J2770" s="728" t="s">
        <v>4563</v>
      </c>
      <c r="K2770" s="725">
        <v>32043</v>
      </c>
      <c r="L2770" s="734" t="s">
        <v>4384</v>
      </c>
      <c r="M2770" s="710">
        <v>39337</v>
      </c>
      <c r="N2770" s="734" t="s">
        <v>4385</v>
      </c>
      <c r="O2770" s="920">
        <v>44915</v>
      </c>
      <c r="P2770" s="892" t="s">
        <v>4564</v>
      </c>
      <c r="Q2770" s="1018" t="s">
        <v>4586</v>
      </c>
      <c r="R2770" s="1011"/>
      <c r="S2770" s="884"/>
      <c r="T2770" s="527"/>
      <c r="U2770" s="545" t="s">
        <v>4386</v>
      </c>
      <c r="V2770" s="527" t="s">
        <v>4535</v>
      </c>
      <c r="W2770" s="618"/>
    </row>
    <row r="2771" spans="1:23" ht="31.5" customHeight="1" x14ac:dyDescent="0.25">
      <c r="A2771" s="186">
        <v>3481</v>
      </c>
      <c r="B2771" s="186">
        <v>99930493</v>
      </c>
      <c r="C2771" s="186" t="s">
        <v>2877</v>
      </c>
      <c r="D2771" s="186" t="s">
        <v>59</v>
      </c>
      <c r="E2771" s="1156" t="s">
        <v>131</v>
      </c>
      <c r="F2771" s="710">
        <v>45216</v>
      </c>
      <c r="G2771" s="711">
        <v>0.69791666666666663</v>
      </c>
      <c r="H2771" s="710">
        <v>45229</v>
      </c>
      <c r="I2771" s="711">
        <v>0.625</v>
      </c>
      <c r="J2771" s="728" t="s">
        <v>4534</v>
      </c>
      <c r="K2771" s="725">
        <v>32043</v>
      </c>
      <c r="L2771" s="734" t="s">
        <v>4384</v>
      </c>
      <c r="M2771" s="710">
        <v>39337</v>
      </c>
      <c r="N2771" s="734" t="s">
        <v>4385</v>
      </c>
      <c r="O2771" s="920">
        <v>44915</v>
      </c>
      <c r="P2771" s="892">
        <v>500</v>
      </c>
      <c r="Q2771" s="884"/>
      <c r="R2771" s="1011"/>
      <c r="S2771" s="884"/>
      <c r="T2771" s="527"/>
      <c r="U2771" s="545" t="s">
        <v>4386</v>
      </c>
      <c r="V2771" s="527" t="s">
        <v>4536</v>
      </c>
      <c r="W2771" s="618"/>
    </row>
    <row r="2772" spans="1:23" ht="18.75" customHeight="1" x14ac:dyDescent="0.25">
      <c r="A2772" s="186">
        <v>1274</v>
      </c>
      <c r="B2772" s="186">
        <v>99553296</v>
      </c>
      <c r="C2772" s="186" t="s">
        <v>2877</v>
      </c>
      <c r="D2772" s="186" t="s">
        <v>35</v>
      </c>
      <c r="E2772" s="1156" t="s">
        <v>313</v>
      </c>
      <c r="F2772" s="710">
        <v>44809</v>
      </c>
      <c r="G2772" s="711">
        <v>0.70833333333333337</v>
      </c>
      <c r="H2772" s="710">
        <v>44815</v>
      </c>
      <c r="I2772" s="711">
        <v>0.5</v>
      </c>
      <c r="J2772" s="728" t="s">
        <v>2878</v>
      </c>
      <c r="K2772" s="720"/>
      <c r="L2772" s="186" t="s">
        <v>2879</v>
      </c>
      <c r="M2772" s="710">
        <v>43326</v>
      </c>
      <c r="N2772" s="734" t="s">
        <v>2880</v>
      </c>
      <c r="O2772" s="920">
        <v>42761</v>
      </c>
      <c r="P2772" s="892" t="s">
        <v>2882</v>
      </c>
      <c r="Q2772" s="908"/>
      <c r="R2772" s="1008">
        <f>49*120</f>
        <v>5880</v>
      </c>
      <c r="S2772" s="884"/>
      <c r="T2772" s="527" t="s">
        <v>2881</v>
      </c>
      <c r="U2772" s="545" t="s">
        <v>2883</v>
      </c>
      <c r="V2772" s="527"/>
      <c r="W2772" s="618"/>
    </row>
    <row r="2773" spans="1:23" ht="18.75" customHeight="1" x14ac:dyDescent="0.25">
      <c r="A2773" s="186">
        <v>1226</v>
      </c>
      <c r="B2773" s="186">
        <v>99553296</v>
      </c>
      <c r="C2773" s="186" t="s">
        <v>2877</v>
      </c>
      <c r="D2773" s="186" t="s">
        <v>35</v>
      </c>
      <c r="E2773" s="1156" t="s">
        <v>313</v>
      </c>
      <c r="F2773" s="710">
        <v>44766</v>
      </c>
      <c r="G2773" s="711">
        <v>0.70833333333333337</v>
      </c>
      <c r="H2773" s="710">
        <v>44809</v>
      </c>
      <c r="I2773" s="711">
        <v>0.70833333333333337</v>
      </c>
      <c r="J2773" s="728" t="s">
        <v>2917</v>
      </c>
      <c r="K2773" s="720"/>
      <c r="L2773" s="186" t="s">
        <v>2879</v>
      </c>
      <c r="M2773" s="710">
        <v>43326</v>
      </c>
      <c r="N2773" s="734" t="s">
        <v>2880</v>
      </c>
      <c r="O2773" s="920">
        <v>42761</v>
      </c>
      <c r="P2773" s="892">
        <v>3000</v>
      </c>
      <c r="Q2773" s="908"/>
      <c r="R2773" s="1008"/>
      <c r="S2773" s="884"/>
      <c r="T2773" s="527" t="s">
        <v>2918</v>
      </c>
      <c r="V2773" s="527"/>
      <c r="W2773" s="618"/>
    </row>
    <row r="2774" spans="1:23" ht="18.75" hidden="1" customHeight="1" x14ac:dyDescent="0.25">
      <c r="A2774" s="20">
        <v>400</v>
      </c>
      <c r="B2774" s="20"/>
      <c r="C2774" s="20" t="s">
        <v>3657</v>
      </c>
      <c r="D2774" s="20" t="s">
        <v>412</v>
      </c>
      <c r="E2774" s="1158" t="s">
        <v>60</v>
      </c>
      <c r="F2774" s="21">
        <v>44540</v>
      </c>
      <c r="G2774" s="821">
        <v>0.75</v>
      </c>
      <c r="H2774" s="21">
        <v>44542</v>
      </c>
      <c r="I2774" s="821">
        <v>0.75</v>
      </c>
      <c r="J2774" s="730"/>
      <c r="K2774" s="796"/>
      <c r="L2774" s="20"/>
      <c r="N2774" s="924"/>
      <c r="O2774" s="208"/>
      <c r="P2774" s="1122"/>
      <c r="Q2774" s="1039"/>
      <c r="R2774" s="1044"/>
      <c r="S2774" s="1039"/>
      <c r="T2774" s="555"/>
      <c r="W2774" s="618"/>
    </row>
    <row r="2775" spans="1:23" ht="18.75" customHeight="1" x14ac:dyDescent="0.25">
      <c r="A2775" s="1267">
        <v>5046</v>
      </c>
      <c r="B2775" s="270"/>
      <c r="C2775" s="186" t="s">
        <v>4060</v>
      </c>
      <c r="D2775" s="186" t="s">
        <v>137</v>
      </c>
      <c r="E2775" s="1156" t="s">
        <v>5483</v>
      </c>
      <c r="F2775" s="718">
        <v>45530</v>
      </c>
      <c r="G2775" s="719">
        <v>0.69791666666666663</v>
      </c>
      <c r="H2775" s="718">
        <v>45535</v>
      </c>
      <c r="I2775" s="719">
        <v>0.83333333333333337</v>
      </c>
      <c r="J2775" s="737" t="s">
        <v>438</v>
      </c>
      <c r="K2775" s="710">
        <v>31744</v>
      </c>
      <c r="L2775" s="734" t="s">
        <v>3969</v>
      </c>
      <c r="M2775" s="710">
        <v>44124</v>
      </c>
      <c r="N2775" s="734" t="s">
        <v>3970</v>
      </c>
      <c r="O2775" s="920">
        <v>41680</v>
      </c>
      <c r="P2775" s="1019" t="s">
        <v>7934</v>
      </c>
      <c r="Q2775" s="196"/>
      <c r="R2775" s="1017"/>
      <c r="U2775" s="545" t="s">
        <v>975</v>
      </c>
      <c r="V2775" s="527"/>
      <c r="W2775" s="618"/>
    </row>
    <row r="2776" spans="1:23" ht="18.75" customHeight="1" x14ac:dyDescent="0.3">
      <c r="A2776" s="186">
        <v>4774</v>
      </c>
      <c r="B2776" s="186"/>
      <c r="C2776" s="186" t="s">
        <v>4060</v>
      </c>
      <c r="D2776" s="754" t="s">
        <v>35</v>
      </c>
      <c r="E2776" s="1156" t="s">
        <v>112</v>
      </c>
      <c r="F2776" s="710">
        <v>45416</v>
      </c>
      <c r="G2776" s="711">
        <v>0.66666666666666663</v>
      </c>
      <c r="H2776" s="710">
        <v>45417</v>
      </c>
      <c r="I2776" s="711">
        <v>0.85416666666666663</v>
      </c>
      <c r="J2776" s="728" t="s">
        <v>6271</v>
      </c>
      <c r="K2776" s="710">
        <v>31744</v>
      </c>
      <c r="L2776" s="734" t="s">
        <v>3969</v>
      </c>
      <c r="M2776" s="21">
        <v>44124</v>
      </c>
      <c r="N2776" s="734" t="s">
        <v>3970</v>
      </c>
      <c r="O2776" s="920">
        <v>41680</v>
      </c>
      <c r="P2776" s="1019" t="s">
        <v>5972</v>
      </c>
      <c r="Q2776" s="196"/>
      <c r="R2776" s="1017"/>
      <c r="U2776" s="545" t="s">
        <v>4061</v>
      </c>
      <c r="V2776" s="544" t="s">
        <v>6379</v>
      </c>
      <c r="W2776" s="618"/>
    </row>
    <row r="2777" spans="1:23" ht="18.75" customHeight="1" x14ac:dyDescent="0.25">
      <c r="A2777" s="186">
        <v>4740</v>
      </c>
      <c r="B2777" s="186"/>
      <c r="C2777" s="186" t="s">
        <v>4060</v>
      </c>
      <c r="D2777" s="186" t="s">
        <v>412</v>
      </c>
      <c r="E2777" s="1156" t="s">
        <v>335</v>
      </c>
      <c r="F2777" s="710">
        <v>45408</v>
      </c>
      <c r="G2777" s="711">
        <v>0.875</v>
      </c>
      <c r="H2777" s="710">
        <v>45416</v>
      </c>
      <c r="I2777" s="711">
        <v>0.66666666666666663</v>
      </c>
      <c r="J2777" s="728" t="s">
        <v>6272</v>
      </c>
      <c r="K2777" s="710">
        <v>31744</v>
      </c>
      <c r="L2777" s="734" t="s">
        <v>3969</v>
      </c>
      <c r="M2777" s="21">
        <v>44124</v>
      </c>
      <c r="N2777" s="734" t="s">
        <v>3970</v>
      </c>
      <c r="O2777" s="920">
        <v>41680</v>
      </c>
      <c r="P2777" s="1019" t="s">
        <v>5972</v>
      </c>
      <c r="Q2777" s="196"/>
      <c r="R2777" s="1017"/>
      <c r="U2777" s="545" t="s">
        <v>4061</v>
      </c>
      <c r="V2777" s="544" t="s">
        <v>6273</v>
      </c>
      <c r="W2777" s="618"/>
    </row>
    <row r="2778" spans="1:23" ht="18.75" customHeight="1" x14ac:dyDescent="0.25">
      <c r="A2778" s="186">
        <v>4634</v>
      </c>
      <c r="B2778" s="186"/>
      <c r="C2778" s="186" t="s">
        <v>4060</v>
      </c>
      <c r="D2778" s="186" t="s">
        <v>29</v>
      </c>
      <c r="E2778" s="1156" t="s">
        <v>205</v>
      </c>
      <c r="F2778" s="710">
        <v>45401</v>
      </c>
      <c r="G2778" s="711">
        <v>0.6875</v>
      </c>
      <c r="H2778" s="710">
        <v>45406</v>
      </c>
      <c r="I2778" s="711">
        <v>0.875</v>
      </c>
      <c r="J2778" s="713" t="s">
        <v>918</v>
      </c>
      <c r="K2778" s="710">
        <v>31744</v>
      </c>
      <c r="L2778" s="734" t="s">
        <v>3969</v>
      </c>
      <c r="M2778" s="21">
        <v>44124</v>
      </c>
      <c r="N2778" s="734" t="s">
        <v>3970</v>
      </c>
      <c r="O2778" s="920">
        <v>41680</v>
      </c>
      <c r="P2778" s="1019" t="s">
        <v>6246</v>
      </c>
      <c r="Q2778" s="196"/>
      <c r="R2778" s="1017"/>
      <c r="U2778" s="545" t="s">
        <v>4061</v>
      </c>
      <c r="V2778" s="544" t="s">
        <v>6093</v>
      </c>
      <c r="W2778" s="618"/>
    </row>
    <row r="2779" spans="1:23" ht="18.75" customHeight="1" x14ac:dyDescent="0.25">
      <c r="A2779" s="186">
        <v>4153</v>
      </c>
      <c r="B2779" s="186">
        <v>53639909</v>
      </c>
      <c r="C2779" s="186" t="s">
        <v>4060</v>
      </c>
      <c r="D2779" s="186" t="s">
        <v>35</v>
      </c>
      <c r="E2779" s="1156" t="s">
        <v>4352</v>
      </c>
      <c r="F2779" s="710">
        <v>45329</v>
      </c>
      <c r="G2779" s="711">
        <v>0.77083333333333337</v>
      </c>
      <c r="H2779" s="710">
        <v>45341</v>
      </c>
      <c r="I2779" s="711">
        <v>0.77083333333333337</v>
      </c>
      <c r="J2779" s="728" t="s">
        <v>5475</v>
      </c>
      <c r="K2779" s="710">
        <v>31744</v>
      </c>
      <c r="L2779" s="734" t="s">
        <v>3969</v>
      </c>
      <c r="M2779" s="21">
        <v>44124</v>
      </c>
      <c r="N2779" s="734" t="s">
        <v>3970</v>
      </c>
      <c r="O2779" s="920">
        <v>41680</v>
      </c>
      <c r="P2779" s="1019" t="s">
        <v>5449</v>
      </c>
      <c r="Q2779" s="196"/>
      <c r="R2779" s="1002"/>
      <c r="S2779" s="196" t="s">
        <v>5444</v>
      </c>
      <c r="T2779" s="579"/>
      <c r="U2779" s="545" t="s">
        <v>4061</v>
      </c>
      <c r="W2779" s="618"/>
    </row>
    <row r="2780" spans="1:23" ht="18.75" customHeight="1" x14ac:dyDescent="0.25">
      <c r="A2780" s="186">
        <v>4028</v>
      </c>
      <c r="B2780" s="186">
        <v>53639909</v>
      </c>
      <c r="C2780" s="186" t="s">
        <v>4060</v>
      </c>
      <c r="D2780" s="186" t="s">
        <v>35</v>
      </c>
      <c r="E2780" s="1156" t="s">
        <v>4352</v>
      </c>
      <c r="F2780" s="710">
        <v>45304</v>
      </c>
      <c r="G2780" s="711">
        <v>0.54166666666666663</v>
      </c>
      <c r="H2780" s="710">
        <v>45305</v>
      </c>
      <c r="I2780" s="711">
        <v>0.5625</v>
      </c>
      <c r="J2780" s="728" t="s">
        <v>797</v>
      </c>
      <c r="K2780" s="710">
        <v>31744</v>
      </c>
      <c r="L2780" s="734" t="s">
        <v>3969</v>
      </c>
      <c r="M2780" s="21">
        <v>44124</v>
      </c>
      <c r="N2780" s="734" t="s">
        <v>3970</v>
      </c>
      <c r="O2780" s="920">
        <v>41680</v>
      </c>
      <c r="P2780" s="1019" t="s">
        <v>5194</v>
      </c>
      <c r="Q2780" s="196"/>
      <c r="R2780" s="1002"/>
      <c r="S2780" s="196"/>
      <c r="T2780" s="579"/>
      <c r="U2780" s="545" t="s">
        <v>4061</v>
      </c>
      <c r="W2780" s="618"/>
    </row>
    <row r="2781" spans="1:23" ht="18.75" customHeight="1" x14ac:dyDescent="0.25">
      <c r="A2781" s="186">
        <v>3769</v>
      </c>
      <c r="B2781" s="186">
        <v>53639909</v>
      </c>
      <c r="C2781" s="186" t="s">
        <v>4060</v>
      </c>
      <c r="D2781" s="186" t="s">
        <v>83</v>
      </c>
      <c r="E2781" s="1156" t="s">
        <v>4381</v>
      </c>
      <c r="F2781" s="710">
        <v>45253</v>
      </c>
      <c r="G2781" s="711">
        <v>0.70833333333333337</v>
      </c>
      <c r="H2781" s="710">
        <v>45255</v>
      </c>
      <c r="I2781" s="711">
        <v>0.70833333333333337</v>
      </c>
      <c r="J2781" s="728" t="s">
        <v>330</v>
      </c>
      <c r="K2781" s="710">
        <v>31744</v>
      </c>
      <c r="L2781" s="734" t="s">
        <v>3969</v>
      </c>
      <c r="M2781" s="21">
        <v>44124</v>
      </c>
      <c r="N2781" s="734" t="s">
        <v>3970</v>
      </c>
      <c r="O2781" s="920">
        <v>41680</v>
      </c>
      <c r="P2781" s="1019">
        <v>160</v>
      </c>
      <c r="Q2781" s="196"/>
      <c r="R2781" s="1002"/>
      <c r="S2781" s="196"/>
      <c r="T2781" s="579"/>
      <c r="U2781" s="545" t="s">
        <v>4061</v>
      </c>
      <c r="W2781" s="618"/>
    </row>
    <row r="2782" spans="1:23" ht="18.75" customHeight="1" x14ac:dyDescent="0.25">
      <c r="A2782" s="186">
        <v>3753</v>
      </c>
      <c r="B2782" s="186">
        <v>53639909</v>
      </c>
      <c r="C2782" s="186" t="s">
        <v>4060</v>
      </c>
      <c r="D2782" s="186" t="s">
        <v>83</v>
      </c>
      <c r="E2782" s="1156" t="s">
        <v>3852</v>
      </c>
      <c r="F2782" s="710">
        <v>45246</v>
      </c>
      <c r="G2782" s="711">
        <v>0.54166666666666663</v>
      </c>
      <c r="H2782" s="710">
        <v>45250</v>
      </c>
      <c r="I2782" s="711">
        <v>0.71875</v>
      </c>
      <c r="J2782" s="728" t="s">
        <v>642</v>
      </c>
      <c r="K2782" s="710">
        <v>31744</v>
      </c>
      <c r="L2782" s="734" t="s">
        <v>3969</v>
      </c>
      <c r="M2782" s="21">
        <v>44124</v>
      </c>
      <c r="N2782" s="734" t="s">
        <v>3970</v>
      </c>
      <c r="O2782" s="920">
        <v>41680</v>
      </c>
      <c r="P2782" s="1019" t="s">
        <v>1830</v>
      </c>
      <c r="Q2782" s="196"/>
      <c r="R2782" s="1002"/>
      <c r="S2782" s="196"/>
      <c r="T2782" s="579"/>
      <c r="U2782" s="545" t="s">
        <v>4061</v>
      </c>
      <c r="W2782" s="618"/>
    </row>
    <row r="2783" spans="1:23" ht="18.75" customHeight="1" x14ac:dyDescent="0.25">
      <c r="A2783" s="186">
        <v>3628</v>
      </c>
      <c r="B2783" s="186">
        <v>53639909</v>
      </c>
      <c r="C2783" s="186" t="s">
        <v>4060</v>
      </c>
      <c r="D2783" s="186" t="s">
        <v>83</v>
      </c>
      <c r="E2783" s="1156" t="s">
        <v>3852</v>
      </c>
      <c r="F2783" s="710">
        <v>45235</v>
      </c>
      <c r="G2783" s="711">
        <v>0.5</v>
      </c>
      <c r="H2783" s="710">
        <v>45238</v>
      </c>
      <c r="I2783" s="711">
        <v>0.5625</v>
      </c>
      <c r="J2783" s="728" t="s">
        <v>449</v>
      </c>
      <c r="K2783" s="710">
        <v>31744</v>
      </c>
      <c r="L2783" s="734" t="s">
        <v>3969</v>
      </c>
      <c r="M2783" s="21">
        <v>44124</v>
      </c>
      <c r="N2783" s="734" t="s">
        <v>3970</v>
      </c>
      <c r="O2783" s="920">
        <v>41680</v>
      </c>
      <c r="P2783" s="1019" t="s">
        <v>4640</v>
      </c>
      <c r="Q2783" s="196"/>
      <c r="R2783" s="1017"/>
      <c r="S2783" s="903" t="s">
        <v>724</v>
      </c>
      <c r="T2783" s="579"/>
      <c r="U2783" s="545" t="s">
        <v>4061</v>
      </c>
      <c r="W2783" s="618"/>
    </row>
    <row r="2784" spans="1:23" ht="18.75" customHeight="1" x14ac:dyDescent="0.25">
      <c r="A2784" s="186">
        <v>3215</v>
      </c>
      <c r="B2784" s="186"/>
      <c r="C2784" s="186" t="s">
        <v>4060</v>
      </c>
      <c r="D2784" s="186" t="s">
        <v>35</v>
      </c>
      <c r="E2784" s="1156" t="s">
        <v>112</v>
      </c>
      <c r="F2784" s="710">
        <v>45179</v>
      </c>
      <c r="G2784" s="711">
        <v>0.58333333333333337</v>
      </c>
      <c r="H2784" s="710">
        <v>45189</v>
      </c>
      <c r="I2784" s="711">
        <v>0.72222222222222221</v>
      </c>
      <c r="J2784" s="713" t="s">
        <v>4078</v>
      </c>
      <c r="K2784" s="710">
        <v>31744</v>
      </c>
      <c r="L2784" s="734" t="s">
        <v>3969</v>
      </c>
      <c r="M2784" s="21">
        <v>44124</v>
      </c>
      <c r="N2784" s="734" t="s">
        <v>3970</v>
      </c>
      <c r="O2784" s="920">
        <v>41680</v>
      </c>
      <c r="P2784" s="898"/>
      <c r="Q2784" s="1022"/>
      <c r="R2784" s="1023"/>
      <c r="S2784" s="1022"/>
      <c r="T2784" s="624"/>
      <c r="U2784" s="545" t="s">
        <v>4061</v>
      </c>
      <c r="V2784" s="544"/>
      <c r="W2784" s="618"/>
    </row>
    <row r="2785" spans="1:23" ht="18.75" customHeight="1" x14ac:dyDescent="0.25">
      <c r="A2785" s="1267">
        <v>5328</v>
      </c>
      <c r="B2785" s="270"/>
      <c r="C2785" s="186" t="s">
        <v>7700</v>
      </c>
      <c r="D2785" s="186" t="s">
        <v>94</v>
      </c>
      <c r="E2785" s="1156" t="s">
        <v>276</v>
      </c>
      <c r="F2785" s="718">
        <v>45556</v>
      </c>
      <c r="G2785" s="719">
        <v>0.67708333333333337</v>
      </c>
      <c r="H2785" s="718">
        <v>45568</v>
      </c>
      <c r="I2785" s="719">
        <v>0.41666666666666669</v>
      </c>
      <c r="J2785" s="1352" t="s">
        <v>8045</v>
      </c>
      <c r="K2785" s="710">
        <v>31744</v>
      </c>
      <c r="L2785" s="734" t="s">
        <v>3969</v>
      </c>
      <c r="M2785" s="710">
        <v>44124</v>
      </c>
      <c r="N2785" s="734" t="s">
        <v>3970</v>
      </c>
      <c r="O2785" s="920">
        <v>41680</v>
      </c>
      <c r="P2785" s="1019" t="s">
        <v>7701</v>
      </c>
      <c r="Q2785" s="887" t="s">
        <v>7702</v>
      </c>
      <c r="R2785" s="1002"/>
      <c r="S2785" s="196" t="s">
        <v>7703</v>
      </c>
      <c r="U2785" s="545" t="s">
        <v>8048</v>
      </c>
      <c r="V2785" s="527"/>
      <c r="W2785" s="618"/>
    </row>
    <row r="2786" spans="1:23" ht="18.75" customHeight="1" x14ac:dyDescent="0.25">
      <c r="A2786" s="1267">
        <v>5146</v>
      </c>
      <c r="B2786" s="270"/>
      <c r="C2786" s="186" t="s">
        <v>7700</v>
      </c>
      <c r="D2786" s="186" t="s">
        <v>35</v>
      </c>
      <c r="E2786" s="1156" t="s">
        <v>112</v>
      </c>
      <c r="F2786" s="718">
        <v>45535</v>
      </c>
      <c r="G2786" s="719">
        <v>0.81597222222222221</v>
      </c>
      <c r="H2786" s="718">
        <v>45551</v>
      </c>
      <c r="I2786" s="719">
        <v>0.50347222222222221</v>
      </c>
      <c r="J2786" s="737" t="s">
        <v>231</v>
      </c>
      <c r="K2786" s="710">
        <v>31744</v>
      </c>
      <c r="L2786" s="734" t="s">
        <v>3969</v>
      </c>
      <c r="M2786" s="710">
        <v>44124</v>
      </c>
      <c r="N2786" s="734" t="s">
        <v>3970</v>
      </c>
      <c r="O2786" s="920">
        <v>41680</v>
      </c>
      <c r="P2786" s="1019" t="s">
        <v>6829</v>
      </c>
      <c r="Q2786" s="196"/>
      <c r="R2786" s="1017"/>
      <c r="S2786" s="194" t="s">
        <v>8210</v>
      </c>
      <c r="U2786" s="545" t="s">
        <v>8048</v>
      </c>
      <c r="V2786" s="527"/>
      <c r="W2786" s="618"/>
    </row>
    <row r="2787" spans="1:23" ht="18.75" customHeight="1" x14ac:dyDescent="0.25">
      <c r="A2787" s="186">
        <v>5222</v>
      </c>
      <c r="B2787" s="270"/>
      <c r="C2787" s="186" t="s">
        <v>7700</v>
      </c>
      <c r="D2787" s="186" t="s">
        <v>94</v>
      </c>
      <c r="E2787" s="1156" t="s">
        <v>276</v>
      </c>
      <c r="F2787" s="718">
        <v>45551</v>
      </c>
      <c r="G2787" s="719">
        <v>0.50347222222222221</v>
      </c>
      <c r="H2787" s="718">
        <v>45537</v>
      </c>
      <c r="I2787" s="719">
        <v>0.67708333333333337</v>
      </c>
      <c r="J2787" s="1243" t="s">
        <v>336</v>
      </c>
      <c r="K2787" s="710">
        <v>31744</v>
      </c>
      <c r="L2787" s="734" t="s">
        <v>3969</v>
      </c>
      <c r="M2787" s="710">
        <v>44124</v>
      </c>
      <c r="N2787" s="734" t="s">
        <v>3970</v>
      </c>
      <c r="O2787" s="920">
        <v>41680</v>
      </c>
      <c r="P2787" s="1019" t="s">
        <v>7701</v>
      </c>
      <c r="Q2787" s="196" t="s">
        <v>7702</v>
      </c>
      <c r="R2787" s="1002"/>
      <c r="S2787" s="196" t="s">
        <v>7703</v>
      </c>
      <c r="V2787" s="527"/>
      <c r="W2787" s="618"/>
    </row>
    <row r="2788" spans="1:23" ht="18.75" customHeight="1" x14ac:dyDescent="0.25">
      <c r="A2788" s="186">
        <v>1647</v>
      </c>
      <c r="B2788" s="186">
        <v>24593754</v>
      </c>
      <c r="C2788" s="186" t="s">
        <v>2394</v>
      </c>
      <c r="D2788" s="186" t="s">
        <v>35</v>
      </c>
      <c r="E2788" s="1156" t="s">
        <v>178</v>
      </c>
      <c r="F2788" s="718">
        <v>44915</v>
      </c>
      <c r="G2788" s="719">
        <v>0.75</v>
      </c>
      <c r="H2788" s="710">
        <v>44921</v>
      </c>
      <c r="I2788" s="719">
        <v>0.5625</v>
      </c>
      <c r="J2788" s="728" t="s">
        <v>2389</v>
      </c>
      <c r="K2788" s="710">
        <v>26795</v>
      </c>
      <c r="L2788" s="929">
        <v>4176862</v>
      </c>
      <c r="M2788" s="21">
        <v>42818</v>
      </c>
      <c r="N2788" s="926" t="s">
        <v>2265</v>
      </c>
      <c r="O2788" s="927">
        <v>34879</v>
      </c>
      <c r="P2788" s="892" t="s">
        <v>2395</v>
      </c>
      <c r="R2788" s="1111"/>
      <c r="S2788" s="1112"/>
      <c r="T2788" s="665"/>
      <c r="U2788" s="545" t="s">
        <v>2396</v>
      </c>
      <c r="V2788" s="544"/>
      <c r="W2788" s="618"/>
    </row>
    <row r="2789" spans="1:23" ht="18.75" customHeight="1" x14ac:dyDescent="0.25">
      <c r="A2789" s="186">
        <v>1610</v>
      </c>
      <c r="B2789" s="186">
        <v>24593754</v>
      </c>
      <c r="C2789" s="186" t="s">
        <v>2394</v>
      </c>
      <c r="D2789" s="186" t="s">
        <v>152</v>
      </c>
      <c r="E2789" s="1156" t="s">
        <v>184</v>
      </c>
      <c r="F2789" s="718">
        <v>44904</v>
      </c>
      <c r="G2789" s="719">
        <v>0.54166666666666663</v>
      </c>
      <c r="H2789" s="710">
        <v>44915</v>
      </c>
      <c r="I2789" s="719">
        <v>0.75</v>
      </c>
      <c r="J2789" s="728" t="s">
        <v>2421</v>
      </c>
      <c r="K2789" s="710">
        <v>26795</v>
      </c>
      <c r="L2789" s="936">
        <v>4176862</v>
      </c>
      <c r="M2789" s="21">
        <v>42818</v>
      </c>
      <c r="N2789" s="926" t="s">
        <v>2265</v>
      </c>
      <c r="O2789" s="927">
        <v>34879</v>
      </c>
      <c r="P2789" s="892" t="s">
        <v>2426</v>
      </c>
      <c r="R2789" s="1111"/>
      <c r="S2789" s="1112"/>
      <c r="T2789" s="665"/>
      <c r="U2789" s="545" t="s">
        <v>2396</v>
      </c>
      <c r="V2789" s="544"/>
      <c r="W2789" s="618"/>
    </row>
    <row r="2790" spans="1:23" ht="18.75" customHeight="1" x14ac:dyDescent="0.25">
      <c r="A2790" s="186">
        <v>1583</v>
      </c>
      <c r="B2790" s="186"/>
      <c r="C2790" s="186" t="s">
        <v>2394</v>
      </c>
      <c r="D2790" s="186" t="s">
        <v>152</v>
      </c>
      <c r="E2790" s="1156" t="s">
        <v>184</v>
      </c>
      <c r="F2790" s="718">
        <v>44874</v>
      </c>
      <c r="G2790" s="719">
        <v>0.54166666666666663</v>
      </c>
      <c r="H2790" s="710">
        <v>44904</v>
      </c>
      <c r="I2790" s="719">
        <v>0.54166666666666663</v>
      </c>
      <c r="J2790" s="728" t="s">
        <v>2468</v>
      </c>
      <c r="K2790" s="710">
        <v>26795</v>
      </c>
      <c r="L2790" s="936">
        <v>4176862</v>
      </c>
      <c r="M2790" s="21">
        <v>42818</v>
      </c>
      <c r="N2790" s="926" t="s">
        <v>2265</v>
      </c>
      <c r="O2790" s="927">
        <v>34879</v>
      </c>
      <c r="P2790" s="892">
        <v>500</v>
      </c>
      <c r="Q2790" s="196"/>
      <c r="R2790" s="1002"/>
      <c r="S2790" s="196"/>
      <c r="T2790" s="533"/>
      <c r="U2790" s="545" t="s">
        <v>2396</v>
      </c>
      <c r="V2790" s="544" t="s">
        <v>640</v>
      </c>
      <c r="W2790" s="530"/>
    </row>
    <row r="2791" spans="1:23" ht="18.75" hidden="1" customHeight="1" x14ac:dyDescent="0.25">
      <c r="A2791" s="186">
        <v>3890</v>
      </c>
      <c r="B2791" s="186">
        <v>55369129</v>
      </c>
      <c r="C2791" s="186" t="s">
        <v>5361</v>
      </c>
      <c r="D2791" s="186" t="s">
        <v>35</v>
      </c>
      <c r="E2791" s="1156" t="s">
        <v>171</v>
      </c>
      <c r="F2791" s="710">
        <v>45326</v>
      </c>
      <c r="G2791" s="711">
        <v>0.85416666666666663</v>
      </c>
      <c r="H2791" s="710">
        <v>45333</v>
      </c>
      <c r="I2791" s="711">
        <v>0.75</v>
      </c>
      <c r="J2791" s="713" t="s">
        <v>4597</v>
      </c>
      <c r="K2791" s="21">
        <v>27345</v>
      </c>
      <c r="L2791" s="721" t="s">
        <v>5362</v>
      </c>
      <c r="M2791" s="21">
        <v>41716</v>
      </c>
      <c r="N2791" s="924">
        <v>911138110234</v>
      </c>
      <c r="O2791" s="208">
        <v>35621</v>
      </c>
      <c r="P2791" s="1026"/>
      <c r="Q2791" s="1009"/>
      <c r="R2791" s="1027"/>
      <c r="S2791" s="1009"/>
      <c r="T2791" s="569"/>
      <c r="U2791" s="551"/>
      <c r="V2791" s="544"/>
      <c r="W2791" s="1801"/>
    </row>
    <row r="2792" spans="1:23" ht="18.75" hidden="1" customHeight="1" x14ac:dyDescent="0.25">
      <c r="A2792" s="4">
        <v>2414</v>
      </c>
      <c r="B2792" s="4"/>
      <c r="C2792" s="4" t="s">
        <v>1250</v>
      </c>
      <c r="D2792" s="4" t="s">
        <v>35</v>
      </c>
      <c r="E2792" s="1156" t="s">
        <v>178</v>
      </c>
      <c r="F2792" s="725">
        <v>45061</v>
      </c>
      <c r="G2792" s="720">
        <v>0.35416666666666669</v>
      </c>
      <c r="H2792" s="725">
        <v>45066</v>
      </c>
      <c r="I2792" s="720">
        <v>0.375</v>
      </c>
      <c r="J2792" s="728" t="s">
        <v>336</v>
      </c>
      <c r="K2792" s="725">
        <v>26481</v>
      </c>
      <c r="L2792" s="929" t="s">
        <v>1251</v>
      </c>
      <c r="M2792" s="19">
        <v>41219</v>
      </c>
      <c r="N2792" s="931">
        <v>880791202779</v>
      </c>
      <c r="O2792" s="932">
        <v>37537</v>
      </c>
      <c r="P2792" s="892">
        <f>5*80+150+50</f>
        <v>600</v>
      </c>
      <c r="Q2792" s="1039" t="s">
        <v>1252</v>
      </c>
      <c r="W2792" s="618"/>
    </row>
    <row r="2793" spans="1:23" ht="18.75" hidden="1" customHeight="1" x14ac:dyDescent="0.25">
      <c r="A2793" s="4">
        <v>1805</v>
      </c>
      <c r="B2793" s="4"/>
      <c r="C2793" s="4" t="s">
        <v>1250</v>
      </c>
      <c r="D2793" s="4" t="s">
        <v>2080</v>
      </c>
      <c r="E2793" s="1156" t="s">
        <v>871</v>
      </c>
      <c r="F2793" s="725">
        <v>44963</v>
      </c>
      <c r="G2793" s="720">
        <v>0.8125</v>
      </c>
      <c r="H2793" s="725">
        <v>44968</v>
      </c>
      <c r="I2793" s="720">
        <v>0.8125</v>
      </c>
      <c r="J2793" s="728" t="s">
        <v>1949</v>
      </c>
      <c r="K2793" s="725">
        <v>26481</v>
      </c>
      <c r="L2793" s="929" t="s">
        <v>1251</v>
      </c>
      <c r="M2793" s="19">
        <v>41219</v>
      </c>
      <c r="N2793" s="931">
        <v>880791202779</v>
      </c>
      <c r="O2793" s="932">
        <v>37537</v>
      </c>
      <c r="P2793" s="892">
        <v>400</v>
      </c>
      <c r="R2793" s="1017">
        <v>70</v>
      </c>
      <c r="W2793" s="618"/>
    </row>
    <row r="2794" spans="1:23" ht="18.75" customHeight="1" x14ac:dyDescent="0.25">
      <c r="A2794" s="4">
        <v>1557</v>
      </c>
      <c r="B2794" s="4"/>
      <c r="C2794" s="4" t="s">
        <v>1250</v>
      </c>
      <c r="D2794" s="4" t="s">
        <v>35</v>
      </c>
      <c r="E2794" s="1156" t="s">
        <v>178</v>
      </c>
      <c r="F2794" s="725">
        <v>44900</v>
      </c>
      <c r="G2794" s="720">
        <v>0.54166666666666663</v>
      </c>
      <c r="H2794" s="725">
        <v>44906</v>
      </c>
      <c r="I2794" s="720">
        <v>0.54166666666666663</v>
      </c>
      <c r="J2794" s="728" t="s">
        <v>2172</v>
      </c>
      <c r="K2794" s="725">
        <v>26481</v>
      </c>
      <c r="L2794" s="207" t="s">
        <v>1251</v>
      </c>
      <c r="M2794" s="725">
        <v>41219</v>
      </c>
      <c r="N2794" s="929" t="s">
        <v>2477</v>
      </c>
      <c r="O2794" s="932">
        <v>37537</v>
      </c>
      <c r="P2794" s="892">
        <v>460</v>
      </c>
      <c r="V2794" s="555" t="s">
        <v>1756</v>
      </c>
      <c r="W2794" s="530"/>
    </row>
    <row r="2795" spans="1:23" ht="18.75" hidden="1" customHeight="1" x14ac:dyDescent="0.3">
      <c r="A2795" s="4">
        <v>891</v>
      </c>
      <c r="B2795" s="1519"/>
      <c r="C2795" s="1531" t="s">
        <v>3476</v>
      </c>
      <c r="D2795" s="799" t="s">
        <v>35</v>
      </c>
      <c r="E2795" s="1165" t="s">
        <v>261</v>
      </c>
      <c r="F2795" s="807">
        <v>44690</v>
      </c>
      <c r="G2795" s="806">
        <v>0.33333333333333331</v>
      </c>
      <c r="H2795" s="1575">
        <v>44699</v>
      </c>
      <c r="I2795" s="806">
        <v>0.33333333333333331</v>
      </c>
      <c r="J2795" s="737" t="s">
        <v>2310</v>
      </c>
      <c r="K2795" s="720"/>
      <c r="L2795" s="799" t="s">
        <v>1251</v>
      </c>
      <c r="M2795" s="807">
        <v>41219</v>
      </c>
      <c r="N2795" s="959">
        <v>880791202779</v>
      </c>
      <c r="O2795" s="958">
        <v>37537</v>
      </c>
      <c r="P2795" s="891">
        <v>660</v>
      </c>
      <c r="Q2795" s="915"/>
      <c r="R2795" s="1118"/>
      <c r="S2795" s="915"/>
      <c r="T2795" s="668"/>
      <c r="V2795" s="668" t="s">
        <v>3477</v>
      </c>
      <c r="W2795" s="618"/>
    </row>
    <row r="2796" spans="1:23" ht="18.75" hidden="1" customHeight="1" x14ac:dyDescent="0.25">
      <c r="A2796" s="4">
        <v>375</v>
      </c>
      <c r="B2796" s="4"/>
      <c r="C2796" s="784" t="s">
        <v>3476</v>
      </c>
      <c r="D2796" s="4" t="s">
        <v>412</v>
      </c>
      <c r="E2796" s="1156" t="s">
        <v>131</v>
      </c>
      <c r="F2796" s="725">
        <v>44488</v>
      </c>
      <c r="G2796" s="744">
        <v>0.33333333333333331</v>
      </c>
      <c r="H2796" s="725">
        <v>44491</v>
      </c>
      <c r="I2796" s="744">
        <v>0.41666666666666669</v>
      </c>
      <c r="J2796" s="730"/>
      <c r="K2796" s="744"/>
      <c r="L2796" s="4" t="s">
        <v>1251</v>
      </c>
      <c r="M2796" s="19">
        <v>41219</v>
      </c>
      <c r="N2796" s="934">
        <v>880791202779</v>
      </c>
      <c r="O2796" s="920">
        <v>37537</v>
      </c>
      <c r="Q2796" s="908"/>
      <c r="R2796" s="1073"/>
      <c r="S2796" s="908"/>
      <c r="T2796" s="550"/>
      <c r="V2796" s="550" t="s">
        <v>3512</v>
      </c>
      <c r="W2796" s="618"/>
    </row>
    <row r="2797" spans="1:23" ht="18.75" customHeight="1" x14ac:dyDescent="0.25">
      <c r="A2797" s="1228">
        <v>4848</v>
      </c>
      <c r="B2797" s="20">
        <v>22512118</v>
      </c>
      <c r="C2797" s="20" t="s">
        <v>7000</v>
      </c>
      <c r="D2797" s="20" t="s">
        <v>193</v>
      </c>
      <c r="E2797" s="1156" t="s">
        <v>199</v>
      </c>
      <c r="F2797" s="21">
        <v>45485</v>
      </c>
      <c r="G2797" s="722">
        <v>0.60763888888888895</v>
      </c>
      <c r="H2797" s="21">
        <v>45489</v>
      </c>
      <c r="I2797" s="722">
        <v>0.60763888888888895</v>
      </c>
      <c r="J2797" s="730" t="s">
        <v>162</v>
      </c>
      <c r="K2797" s="21">
        <v>34601</v>
      </c>
      <c r="L2797" s="721" t="s">
        <v>7001</v>
      </c>
      <c r="M2797" s="708">
        <v>43416</v>
      </c>
      <c r="N2797" s="21" t="s">
        <v>7002</v>
      </c>
      <c r="O2797" s="208">
        <v>41466</v>
      </c>
      <c r="P2797" s="1019" t="s">
        <v>4870</v>
      </c>
      <c r="Q2797" s="1015"/>
      <c r="R2797" s="1020"/>
      <c r="S2797" s="1015"/>
      <c r="T2797" s="544"/>
      <c r="U2797" s="558" t="s">
        <v>7004</v>
      </c>
      <c r="V2797" s="583" t="s">
        <v>7003</v>
      </c>
      <c r="W2797" s="1801"/>
    </row>
    <row r="2798" spans="1:23" ht="18.75" customHeight="1" x14ac:dyDescent="0.25">
      <c r="A2798" s="186">
        <v>5634</v>
      </c>
      <c r="B2798" s="4">
        <v>52238960</v>
      </c>
      <c r="C2798" s="186" t="s">
        <v>6136</v>
      </c>
      <c r="D2798" s="186" t="s">
        <v>657</v>
      </c>
      <c r="E2798" s="1156" t="s">
        <v>521</v>
      </c>
      <c r="F2798" s="710">
        <v>45604</v>
      </c>
      <c r="G2798" s="711">
        <v>0.375</v>
      </c>
      <c r="H2798" s="710">
        <v>45643</v>
      </c>
      <c r="I2798" s="711">
        <v>0.75</v>
      </c>
      <c r="J2798" s="728" t="s">
        <v>7419</v>
      </c>
      <c r="K2798" s="725">
        <v>31232</v>
      </c>
      <c r="L2798" s="929" t="s">
        <v>6137</v>
      </c>
      <c r="M2798" s="19">
        <v>41556</v>
      </c>
      <c r="N2798" s="929" t="s">
        <v>6138</v>
      </c>
      <c r="O2798" s="932">
        <v>45222</v>
      </c>
      <c r="P2798" s="1019" t="s">
        <v>8425</v>
      </c>
      <c r="Q2798" s="884"/>
      <c r="R2798" s="1002"/>
      <c r="S2798" s="580" t="s">
        <v>7421</v>
      </c>
      <c r="T2798" s="580" t="s">
        <v>7786</v>
      </c>
      <c r="V2798" s="544"/>
      <c r="W2798" s="618"/>
    </row>
    <row r="2799" spans="1:23" ht="18.75" customHeight="1" x14ac:dyDescent="0.25">
      <c r="A2799" s="1267">
        <v>5270</v>
      </c>
      <c r="B2799" s="4">
        <v>52238960</v>
      </c>
      <c r="C2799" s="186" t="s">
        <v>6136</v>
      </c>
      <c r="D2799" s="186" t="s">
        <v>657</v>
      </c>
      <c r="E2799" s="1156" t="s">
        <v>871</v>
      </c>
      <c r="F2799" s="710">
        <v>45556</v>
      </c>
      <c r="G2799" s="711">
        <v>0.375</v>
      </c>
      <c r="H2799" s="710">
        <v>45604</v>
      </c>
      <c r="I2799" s="711">
        <v>0.375</v>
      </c>
      <c r="J2799" s="728" t="s">
        <v>7787</v>
      </c>
      <c r="K2799" s="725">
        <v>31232</v>
      </c>
      <c r="L2799" s="929" t="s">
        <v>6137</v>
      </c>
      <c r="M2799" s="19">
        <v>41556</v>
      </c>
      <c r="N2799" s="929" t="s">
        <v>6138</v>
      </c>
      <c r="O2799" s="932">
        <v>45222</v>
      </c>
      <c r="P2799" s="1019" t="s">
        <v>7420</v>
      </c>
      <c r="Q2799" s="1021"/>
      <c r="R2799" s="1002"/>
      <c r="S2799" s="580" t="s">
        <v>7421</v>
      </c>
      <c r="T2799" s="580" t="s">
        <v>7422</v>
      </c>
      <c r="V2799" s="544"/>
      <c r="W2799" s="618"/>
    </row>
    <row r="2800" spans="1:23" ht="18.75" customHeight="1" x14ac:dyDescent="0.25">
      <c r="A2800" s="1267">
        <v>5159</v>
      </c>
      <c r="B2800" s="4">
        <v>52238960</v>
      </c>
      <c r="C2800" s="186" t="s">
        <v>6136</v>
      </c>
      <c r="D2800" s="186" t="s">
        <v>4688</v>
      </c>
      <c r="E2800" s="1156" t="s">
        <v>5913</v>
      </c>
      <c r="F2800" s="710">
        <v>45538</v>
      </c>
      <c r="G2800" s="711">
        <v>0.65972222222222221</v>
      </c>
      <c r="H2800" s="710">
        <v>45556</v>
      </c>
      <c r="I2800" s="711">
        <v>0.375</v>
      </c>
      <c r="J2800" s="730" t="s">
        <v>314</v>
      </c>
      <c r="K2800" s="725">
        <v>31232</v>
      </c>
      <c r="L2800" s="929" t="s">
        <v>6137</v>
      </c>
      <c r="M2800" s="19">
        <v>41556</v>
      </c>
      <c r="N2800" s="929" t="s">
        <v>6138</v>
      </c>
      <c r="O2800" s="932">
        <v>45222</v>
      </c>
      <c r="P2800" s="1019" t="s">
        <v>7420</v>
      </c>
      <c r="Q2800" s="1021">
        <v>5250</v>
      </c>
      <c r="R2800" s="1002"/>
      <c r="S2800" s="580" t="s">
        <v>7421</v>
      </c>
      <c r="T2800" s="580" t="s">
        <v>7696</v>
      </c>
      <c r="V2800" s="544"/>
      <c r="W2800" s="618"/>
    </row>
    <row r="2801" spans="1:23" ht="18.75" customHeight="1" x14ac:dyDescent="0.25">
      <c r="A2801" s="186">
        <v>4726</v>
      </c>
      <c r="B2801" s="4"/>
      <c r="C2801" s="186" t="s">
        <v>6136</v>
      </c>
      <c r="D2801" s="186" t="s">
        <v>35</v>
      </c>
      <c r="E2801" s="1161" t="s">
        <v>507</v>
      </c>
      <c r="F2801" s="710">
        <v>45401</v>
      </c>
      <c r="G2801" s="711">
        <v>0.70833333333333337</v>
      </c>
      <c r="H2801" s="725">
        <v>45411</v>
      </c>
      <c r="I2801" s="720">
        <v>0.35416666666666669</v>
      </c>
      <c r="J2801" s="728" t="s">
        <v>200</v>
      </c>
      <c r="K2801" s="725">
        <v>31232</v>
      </c>
      <c r="L2801" s="929" t="s">
        <v>6137</v>
      </c>
      <c r="M2801" s="19">
        <v>41556</v>
      </c>
      <c r="N2801" s="929" t="s">
        <v>6138</v>
      </c>
      <c r="O2801" s="932">
        <v>45222</v>
      </c>
      <c r="P2801" s="1019" t="s">
        <v>4982</v>
      </c>
      <c r="Q2801" s="908"/>
      <c r="R2801" s="1002"/>
      <c r="S2801" s="196">
        <v>46571</v>
      </c>
      <c r="T2801" s="579"/>
      <c r="U2801" s="545" t="s">
        <v>6139</v>
      </c>
      <c r="V2801" s="555" t="s">
        <v>6202</v>
      </c>
    </row>
    <row r="2802" spans="1:23" ht="18.75" customHeight="1" x14ac:dyDescent="0.25">
      <c r="A2802" s="4">
        <v>3445</v>
      </c>
      <c r="B2802" s="4">
        <v>22022488</v>
      </c>
      <c r="C2802" s="186" t="s">
        <v>4372</v>
      </c>
      <c r="D2802" s="186" t="s">
        <v>4365</v>
      </c>
      <c r="E2802" s="1161" t="s">
        <v>4366</v>
      </c>
      <c r="F2802" s="725">
        <v>45215</v>
      </c>
      <c r="G2802" s="720">
        <v>0.4375</v>
      </c>
      <c r="H2802" s="725">
        <v>45219</v>
      </c>
      <c r="I2802" s="720">
        <v>0.58333333333333337</v>
      </c>
      <c r="J2802" s="713" t="s">
        <v>162</v>
      </c>
      <c r="K2802" s="725">
        <v>33510</v>
      </c>
      <c r="L2802" s="929" t="s">
        <v>4373</v>
      </c>
      <c r="M2802" s="19">
        <v>44090</v>
      </c>
      <c r="N2802" s="929" t="s">
        <v>4374</v>
      </c>
      <c r="O2802" s="932">
        <v>42328</v>
      </c>
      <c r="P2802" s="1026"/>
      <c r="Q2802" s="1003"/>
      <c r="R2802" s="1023"/>
      <c r="S2802" s="1022"/>
      <c r="T2802" s="624"/>
      <c r="U2802" s="545" t="s">
        <v>4371</v>
      </c>
    </row>
    <row r="2803" spans="1:23" ht="63" customHeight="1" x14ac:dyDescent="0.25">
      <c r="A2803" s="4">
        <v>3166</v>
      </c>
      <c r="B2803" s="186"/>
      <c r="C2803" s="186" t="s">
        <v>75</v>
      </c>
      <c r="D2803" s="186" t="s">
        <v>76</v>
      </c>
      <c r="E2803" s="1156" t="s">
        <v>77</v>
      </c>
      <c r="F2803" s="710">
        <v>45163</v>
      </c>
      <c r="G2803" s="720">
        <v>0.58333333333333337</v>
      </c>
      <c r="H2803" s="725">
        <v>45177</v>
      </c>
      <c r="I2803" s="720">
        <v>0.58333333333333337</v>
      </c>
      <c r="J2803" s="728" t="s">
        <v>78</v>
      </c>
      <c r="K2803" s="725">
        <v>25075</v>
      </c>
      <c r="L2803" s="929" t="s">
        <v>79</v>
      </c>
      <c r="M2803" s="19">
        <v>43155</v>
      </c>
      <c r="N2803" s="929" t="s">
        <v>80</v>
      </c>
      <c r="O2803" s="932">
        <v>33133</v>
      </c>
      <c r="P2803" s="892" t="s">
        <v>81</v>
      </c>
      <c r="Q2803" s="196"/>
      <c r="R2803" s="1002"/>
      <c r="S2803" s="196"/>
      <c r="T2803" s="609"/>
      <c r="U2803" s="617" t="s">
        <v>82</v>
      </c>
      <c r="V2803" s="544"/>
    </row>
    <row r="2804" spans="1:23" ht="47.25" hidden="1" customHeight="1" x14ac:dyDescent="0.25">
      <c r="A2804" s="1">
        <v>409</v>
      </c>
      <c r="B2804" s="1"/>
      <c r="C2804" s="1" t="s">
        <v>3668</v>
      </c>
      <c r="D2804" s="1" t="s">
        <v>412</v>
      </c>
      <c r="E2804" s="1158" t="s">
        <v>131</v>
      </c>
      <c r="F2804" s="19">
        <v>44497</v>
      </c>
      <c r="G2804" s="796">
        <v>0.375</v>
      </c>
      <c r="H2804" s="19">
        <v>44527</v>
      </c>
      <c r="I2804" s="796">
        <v>0.79166666666666663</v>
      </c>
      <c r="J2804" s="730"/>
      <c r="K2804" s="796"/>
      <c r="L2804" s="1"/>
      <c r="N2804" s="924"/>
      <c r="O2804" s="208"/>
      <c r="Q2804" s="1039"/>
      <c r="R2804" s="1044"/>
      <c r="S2804" s="1039"/>
      <c r="T2804" s="555"/>
      <c r="V2804" s="555" t="s">
        <v>3549</v>
      </c>
    </row>
    <row r="2805" spans="1:23" ht="31.5" customHeight="1" x14ac:dyDescent="0.25">
      <c r="A2805" s="1267">
        <v>6111</v>
      </c>
      <c r="B2805" s="186"/>
      <c r="C2805" s="186" t="s">
        <v>6657</v>
      </c>
      <c r="D2805" s="186" t="s">
        <v>193</v>
      </c>
      <c r="E2805" s="1156" t="s">
        <v>199</v>
      </c>
      <c r="F2805" s="710">
        <v>45453</v>
      </c>
      <c r="G2805" s="711">
        <v>0.83333333333333337</v>
      </c>
      <c r="H2805" s="710">
        <v>45472</v>
      </c>
      <c r="I2805" s="711">
        <v>0.83333333333333337</v>
      </c>
      <c r="J2805" s="713" t="s">
        <v>6846</v>
      </c>
      <c r="K2805" s="21">
        <v>29653</v>
      </c>
      <c r="L2805" s="721" t="s">
        <v>6658</v>
      </c>
      <c r="M2805" s="708"/>
      <c r="N2805" s="721" t="s">
        <v>6659</v>
      </c>
      <c r="O2805" s="208">
        <v>41370</v>
      </c>
      <c r="P2805" s="1026"/>
      <c r="Q2805" s="1026"/>
      <c r="R2805" s="1027"/>
      <c r="S2805" s="1026"/>
      <c r="T2805" s="569"/>
      <c r="U2805" s="558"/>
      <c r="V2805" s="544"/>
      <c r="W2805" s="128"/>
    </row>
    <row r="2806" spans="1:23" ht="31.5" customHeight="1" x14ac:dyDescent="0.25">
      <c r="A2806" s="1267">
        <v>4872</v>
      </c>
      <c r="B2806" s="186">
        <v>99888002</v>
      </c>
      <c r="C2806" s="186" t="s">
        <v>6877</v>
      </c>
      <c r="D2806" s="186" t="s">
        <v>412</v>
      </c>
      <c r="E2806" s="1156" t="s">
        <v>342</v>
      </c>
      <c r="F2806" s="710">
        <v>45473</v>
      </c>
      <c r="G2806" s="711">
        <v>0.75694444444444453</v>
      </c>
      <c r="H2806" s="710">
        <v>45475</v>
      </c>
      <c r="I2806" s="711">
        <v>0.83333333333333337</v>
      </c>
      <c r="J2806" s="728" t="s">
        <v>330</v>
      </c>
      <c r="K2806" s="937">
        <v>29968</v>
      </c>
      <c r="L2806" s="928" t="s">
        <v>6241</v>
      </c>
      <c r="M2806" s="718">
        <v>41897</v>
      </c>
      <c r="N2806" s="928" t="s">
        <v>6242</v>
      </c>
      <c r="O2806" s="927">
        <v>37674</v>
      </c>
      <c r="P2806" s="892" t="s">
        <v>5309</v>
      </c>
      <c r="Q2806" s="882"/>
      <c r="R2806" s="1001"/>
      <c r="S2806" s="882"/>
      <c r="T2806" s="524"/>
      <c r="U2806" s="558" t="s">
        <v>5625</v>
      </c>
      <c r="V2806" s="572" t="s">
        <v>6529</v>
      </c>
      <c r="W2806" s="128"/>
    </row>
    <row r="2807" spans="1:23" ht="47.25" customHeight="1" x14ac:dyDescent="0.25">
      <c r="A2807" s="186">
        <v>4046</v>
      </c>
      <c r="B2807" s="186">
        <v>99888002</v>
      </c>
      <c r="C2807" s="186" t="s">
        <v>6877</v>
      </c>
      <c r="D2807" s="186" t="s">
        <v>412</v>
      </c>
      <c r="E2807" s="1156" t="s">
        <v>342</v>
      </c>
      <c r="F2807" s="710">
        <v>45473</v>
      </c>
      <c r="G2807" s="711">
        <v>0.75694444444444453</v>
      </c>
      <c r="H2807" s="710">
        <v>45475</v>
      </c>
      <c r="I2807" s="711">
        <v>0.83333333333333337</v>
      </c>
      <c r="J2807" s="728" t="s">
        <v>330</v>
      </c>
      <c r="K2807" s="937">
        <v>29968</v>
      </c>
      <c r="L2807" s="928" t="s">
        <v>6241</v>
      </c>
      <c r="M2807" s="718">
        <v>41897</v>
      </c>
      <c r="N2807" s="928" t="s">
        <v>6242</v>
      </c>
      <c r="O2807" s="927">
        <v>37674</v>
      </c>
      <c r="P2807" s="892" t="s">
        <v>5309</v>
      </c>
      <c r="Q2807" s="882"/>
      <c r="R2807" s="1001"/>
      <c r="S2807" s="882"/>
      <c r="T2807" s="524"/>
      <c r="U2807" s="528" t="s">
        <v>6878</v>
      </c>
      <c r="V2807" s="527" t="s">
        <v>6882</v>
      </c>
      <c r="W2807" s="529"/>
    </row>
    <row r="2808" spans="1:23" ht="18.75" customHeight="1" x14ac:dyDescent="0.25">
      <c r="A2808" s="186">
        <v>4765</v>
      </c>
      <c r="B2808" s="186">
        <v>9888802</v>
      </c>
      <c r="C2808" s="186" t="s">
        <v>6240</v>
      </c>
      <c r="D2808" s="186" t="s">
        <v>412</v>
      </c>
      <c r="E2808" s="1156" t="s">
        <v>184</v>
      </c>
      <c r="F2808" s="710">
        <v>45414</v>
      </c>
      <c r="G2808" s="711">
        <v>0.69444444444444453</v>
      </c>
      <c r="H2808" s="710">
        <v>45416</v>
      </c>
      <c r="I2808" s="711">
        <v>0.69444444444444453</v>
      </c>
      <c r="J2808" s="728" t="s">
        <v>330</v>
      </c>
      <c r="K2808" s="710">
        <v>29968</v>
      </c>
      <c r="L2808" s="929" t="s">
        <v>6241</v>
      </c>
      <c r="M2808" s="21">
        <v>41897</v>
      </c>
      <c r="N2808" s="926" t="s">
        <v>6242</v>
      </c>
      <c r="O2808" s="927">
        <v>37674</v>
      </c>
      <c r="P2808" s="1018">
        <v>180</v>
      </c>
      <c r="R2808" s="1011"/>
      <c r="S2808" s="884">
        <v>74286</v>
      </c>
      <c r="T2808" s="549" t="s">
        <v>1674</v>
      </c>
      <c r="U2808" s="545" t="s">
        <v>6243</v>
      </c>
      <c r="V2808" s="550"/>
    </row>
    <row r="2809" spans="1:23" ht="18.75" hidden="1" customHeight="1" x14ac:dyDescent="0.25">
      <c r="A2809" s="186">
        <v>1181</v>
      </c>
      <c r="B2809" s="18">
        <v>24087927</v>
      </c>
      <c r="C2809" s="18" t="s">
        <v>3084</v>
      </c>
      <c r="D2809" s="186" t="s">
        <v>235</v>
      </c>
      <c r="E2809" s="1156" t="s">
        <v>205</v>
      </c>
      <c r="F2809" s="718">
        <v>44760</v>
      </c>
      <c r="G2809" s="719">
        <v>0.84027777777777779</v>
      </c>
      <c r="H2809" s="718">
        <v>44778</v>
      </c>
      <c r="I2809" s="719">
        <v>0.84027777777777779</v>
      </c>
      <c r="J2809" s="737" t="s">
        <v>3079</v>
      </c>
      <c r="K2809" s="720"/>
      <c r="L2809" s="18">
        <v>5030249</v>
      </c>
      <c r="M2809" s="21">
        <v>34776</v>
      </c>
      <c r="N2809" s="926">
        <v>930177200399</v>
      </c>
      <c r="O2809" s="927">
        <v>38224</v>
      </c>
      <c r="P2809" s="898"/>
      <c r="Q2809" s="1003"/>
      <c r="R2809" s="1004"/>
      <c r="S2809" s="1003"/>
      <c r="T2809" s="565"/>
      <c r="V2809" s="554"/>
    </row>
    <row r="2810" spans="1:23" ht="18.75" customHeight="1" x14ac:dyDescent="0.25">
      <c r="A2810" s="186">
        <v>4043</v>
      </c>
      <c r="B2810" s="186"/>
      <c r="C2810" s="186" t="s">
        <v>5115</v>
      </c>
      <c r="D2810" s="4" t="s">
        <v>657</v>
      </c>
      <c r="E2810" s="1156" t="s">
        <v>521</v>
      </c>
      <c r="F2810" s="725">
        <v>45312</v>
      </c>
      <c r="G2810" s="720">
        <v>0.5</v>
      </c>
      <c r="H2810" s="725">
        <v>45319</v>
      </c>
      <c r="I2810" s="720">
        <v>0.5</v>
      </c>
      <c r="J2810" s="728" t="s">
        <v>85</v>
      </c>
      <c r="K2810" s="710">
        <v>30156</v>
      </c>
      <c r="L2810" s="929" t="s">
        <v>5117</v>
      </c>
      <c r="M2810" s="21">
        <v>38813</v>
      </c>
      <c r="N2810" s="926" t="s">
        <v>5118</v>
      </c>
      <c r="O2810" s="927">
        <v>41956</v>
      </c>
      <c r="P2810" s="892" t="s">
        <v>5305</v>
      </c>
      <c r="Q2810" s="907" t="s">
        <v>5306</v>
      </c>
      <c r="R2810" s="1002"/>
      <c r="S2810" s="196"/>
      <c r="T2810" s="533"/>
      <c r="U2810" s="545" t="s">
        <v>5119</v>
      </c>
      <c r="V2810" s="544" t="s">
        <v>5120</v>
      </c>
    </row>
    <row r="2811" spans="1:23" ht="18.75" customHeight="1" x14ac:dyDescent="0.25">
      <c r="A2811" s="186">
        <v>4035</v>
      </c>
      <c r="B2811" s="186"/>
      <c r="C2811" s="186" t="s">
        <v>5115</v>
      </c>
      <c r="D2811" s="4" t="s">
        <v>657</v>
      </c>
      <c r="E2811" s="1156" t="s">
        <v>521</v>
      </c>
      <c r="F2811" s="725">
        <v>45305</v>
      </c>
      <c r="G2811" s="720">
        <v>0.41666666666666669</v>
      </c>
      <c r="H2811" s="725">
        <v>45312</v>
      </c>
      <c r="I2811" s="720">
        <v>0.5</v>
      </c>
      <c r="J2811" s="728" t="s">
        <v>85</v>
      </c>
      <c r="K2811" s="710">
        <v>30156</v>
      </c>
      <c r="L2811" s="929" t="s">
        <v>5117</v>
      </c>
      <c r="M2811" s="21">
        <v>38813</v>
      </c>
      <c r="N2811" s="926" t="s">
        <v>5118</v>
      </c>
      <c r="O2811" s="927">
        <v>41956</v>
      </c>
      <c r="P2811" s="892" t="s">
        <v>4987</v>
      </c>
      <c r="Q2811" s="196">
        <v>490</v>
      </c>
      <c r="R2811" s="1002"/>
      <c r="S2811" s="196"/>
      <c r="T2811" s="533"/>
      <c r="U2811" s="545" t="s">
        <v>5119</v>
      </c>
      <c r="V2811" s="544" t="s">
        <v>5120</v>
      </c>
    </row>
    <row r="2812" spans="1:23" ht="18.75" customHeight="1" x14ac:dyDescent="0.25">
      <c r="A2812" s="186">
        <v>3993</v>
      </c>
      <c r="B2812" s="186"/>
      <c r="C2812" s="186" t="s">
        <v>5115</v>
      </c>
      <c r="D2812" s="4" t="s">
        <v>235</v>
      </c>
      <c r="E2812" s="1156" t="s">
        <v>5116</v>
      </c>
      <c r="F2812" s="725">
        <v>45298</v>
      </c>
      <c r="G2812" s="720">
        <v>0.29166666666666669</v>
      </c>
      <c r="H2812" s="725">
        <v>45305</v>
      </c>
      <c r="I2812" s="720">
        <v>0.41666666666666669</v>
      </c>
      <c r="J2812" s="728" t="s">
        <v>85</v>
      </c>
      <c r="K2812" s="710">
        <v>30156</v>
      </c>
      <c r="L2812" s="929" t="s">
        <v>5117</v>
      </c>
      <c r="M2812" s="21">
        <v>38813</v>
      </c>
      <c r="N2812" s="926" t="s">
        <v>5118</v>
      </c>
      <c r="O2812" s="927">
        <v>41956</v>
      </c>
      <c r="P2812" s="892" t="s">
        <v>4930</v>
      </c>
      <c r="Q2812" s="196">
        <v>490</v>
      </c>
      <c r="R2812" s="1002"/>
      <c r="S2812" s="196"/>
      <c r="T2812" s="533"/>
      <c r="U2812" s="545" t="s">
        <v>5119</v>
      </c>
      <c r="V2812" s="544" t="s">
        <v>5120</v>
      </c>
    </row>
    <row r="2813" spans="1:23" ht="18.75" customHeight="1" x14ac:dyDescent="0.25">
      <c r="A2813" s="186">
        <v>1186</v>
      </c>
      <c r="B2813" s="186">
        <v>52975773</v>
      </c>
      <c r="C2813" s="186" t="s">
        <v>3097</v>
      </c>
      <c r="D2813" s="186" t="s">
        <v>1212</v>
      </c>
      <c r="E2813" s="1156" t="s">
        <v>243</v>
      </c>
      <c r="F2813" s="710">
        <v>44765</v>
      </c>
      <c r="G2813" s="711">
        <v>0.59722222222222221</v>
      </c>
      <c r="H2813" s="710">
        <v>44772</v>
      </c>
      <c r="I2813" s="711">
        <v>0.59722222222222221</v>
      </c>
      <c r="J2813" s="728" t="s">
        <v>1980</v>
      </c>
      <c r="K2813" s="720"/>
      <c r="L2813" s="955">
        <v>190692261704</v>
      </c>
      <c r="M2813" s="710">
        <v>43642</v>
      </c>
      <c r="N2813" s="734" t="s">
        <v>3098</v>
      </c>
      <c r="O2813" s="920">
        <v>44812</v>
      </c>
      <c r="P2813" s="892">
        <v>1190</v>
      </c>
      <c r="Q2813" s="908"/>
      <c r="R2813" s="1008">
        <f>170*7</f>
        <v>1190</v>
      </c>
      <c r="S2813" s="884"/>
      <c r="T2813" s="527" t="s">
        <v>3099</v>
      </c>
      <c r="U2813" s="617" t="s">
        <v>3100</v>
      </c>
      <c r="V2813" s="527"/>
      <c r="W2813" s="648"/>
    </row>
    <row r="2814" spans="1:23" ht="18.75" customHeight="1" x14ac:dyDescent="0.25">
      <c r="A2814" s="20">
        <v>2940</v>
      </c>
      <c r="B2814" s="20"/>
      <c r="C2814" s="20" t="s">
        <v>388</v>
      </c>
      <c r="D2814" s="20" t="s">
        <v>152</v>
      </c>
      <c r="E2814" s="1156" t="s">
        <v>389</v>
      </c>
      <c r="F2814" s="21">
        <v>45116</v>
      </c>
      <c r="G2814" s="729">
        <v>0.58333333333333337</v>
      </c>
      <c r="H2814" s="710">
        <v>45153</v>
      </c>
      <c r="I2814" s="711">
        <v>0.58333333333333337</v>
      </c>
      <c r="J2814" s="730" t="s">
        <v>390</v>
      </c>
      <c r="K2814" s="19">
        <v>28244</v>
      </c>
      <c r="L2814" s="921"/>
      <c r="N2814" s="935" t="s">
        <v>391</v>
      </c>
      <c r="O2814" s="209">
        <v>43476</v>
      </c>
      <c r="P2814" s="892" t="s">
        <v>393</v>
      </c>
      <c r="Q2814" s="884"/>
      <c r="R2814" s="1073"/>
      <c r="S2814" s="908"/>
      <c r="T2814" s="550" t="s">
        <v>4055</v>
      </c>
      <c r="U2814" s="652" t="s">
        <v>394</v>
      </c>
      <c r="V2814" s="549" t="s">
        <v>392</v>
      </c>
    </row>
    <row r="2815" spans="1:23" ht="18.75" customHeight="1" x14ac:dyDescent="0.25">
      <c r="A2815" s="1">
        <v>2439</v>
      </c>
      <c r="B2815" s="1"/>
      <c r="C2815" s="1" t="s">
        <v>388</v>
      </c>
      <c r="D2815" s="1" t="s">
        <v>152</v>
      </c>
      <c r="E2815" s="1156" t="s">
        <v>358</v>
      </c>
      <c r="F2815" s="19">
        <v>45055</v>
      </c>
      <c r="G2815" s="769">
        <v>0.33333333333333331</v>
      </c>
      <c r="H2815" s="725">
        <v>45060</v>
      </c>
      <c r="I2815" s="720">
        <v>0.5</v>
      </c>
      <c r="J2815" s="730" t="s">
        <v>864</v>
      </c>
      <c r="K2815" s="19">
        <v>28244</v>
      </c>
      <c r="L2815" s="929"/>
      <c r="N2815" s="935" t="s">
        <v>391</v>
      </c>
      <c r="O2815" s="209">
        <v>43476</v>
      </c>
      <c r="P2815" s="892">
        <f>6*80</f>
        <v>480</v>
      </c>
      <c r="Q2815" s="908" t="s">
        <v>1304</v>
      </c>
      <c r="R2815" s="1073"/>
      <c r="S2815" s="908"/>
      <c r="T2815" s="550"/>
      <c r="U2815" s="564" t="s">
        <v>394</v>
      </c>
      <c r="V2815" s="550"/>
    </row>
    <row r="2816" spans="1:23" ht="18.75" customHeight="1" x14ac:dyDescent="0.25">
      <c r="A2816" s="1">
        <v>2045</v>
      </c>
      <c r="B2816" s="1"/>
      <c r="C2816" s="1" t="s">
        <v>388</v>
      </c>
      <c r="D2816" s="1" t="s">
        <v>35</v>
      </c>
      <c r="E2816" s="1156" t="s">
        <v>298</v>
      </c>
      <c r="F2816" s="19">
        <v>44985</v>
      </c>
      <c r="G2816" s="769">
        <v>0.58333333333333337</v>
      </c>
      <c r="H2816" s="725">
        <v>44991</v>
      </c>
      <c r="I2816" s="720">
        <v>0.75</v>
      </c>
      <c r="J2816" s="730" t="s">
        <v>1870</v>
      </c>
      <c r="K2816" s="19">
        <v>28244</v>
      </c>
      <c r="L2816" s="929"/>
      <c r="N2816" s="935" t="s">
        <v>391</v>
      </c>
      <c r="O2816" s="209">
        <v>43476</v>
      </c>
      <c r="P2816" s="892" t="s">
        <v>973</v>
      </c>
      <c r="Q2816" s="908"/>
      <c r="R2816" s="1073"/>
      <c r="S2816" s="908"/>
      <c r="T2816" s="550"/>
      <c r="U2816" s="564" t="s">
        <v>394</v>
      </c>
      <c r="V2816" s="550"/>
    </row>
    <row r="2817" spans="1:23" ht="18.75" customHeight="1" x14ac:dyDescent="0.3">
      <c r="A2817" s="186">
        <v>1461</v>
      </c>
      <c r="B2817" s="754"/>
      <c r="C2817" s="186" t="s">
        <v>388</v>
      </c>
      <c r="D2817" s="186" t="s">
        <v>29</v>
      </c>
      <c r="E2817" s="1156" t="s">
        <v>30</v>
      </c>
      <c r="F2817" s="718">
        <v>44866</v>
      </c>
      <c r="G2817" s="719">
        <v>0.625</v>
      </c>
      <c r="H2817" s="718">
        <v>44872</v>
      </c>
      <c r="I2817" s="719">
        <v>0.91666666666666663</v>
      </c>
      <c r="J2817" s="737" t="s">
        <v>2172</v>
      </c>
      <c r="K2817" s="710">
        <v>28244</v>
      </c>
      <c r="L2817" s="936"/>
      <c r="M2817" s="710"/>
      <c r="N2817" s="734" t="s">
        <v>391</v>
      </c>
      <c r="O2817" s="920">
        <v>43476</v>
      </c>
      <c r="P2817" s="892">
        <v>560</v>
      </c>
      <c r="Q2817" s="196"/>
      <c r="R2817" s="1002"/>
      <c r="S2817" s="196"/>
      <c r="T2817" s="533"/>
      <c r="U2817" s="545" t="s">
        <v>1227</v>
      </c>
      <c r="V2817" s="544"/>
      <c r="W2817" s="599"/>
    </row>
    <row r="2818" spans="1:23" ht="18.75" customHeight="1" x14ac:dyDescent="0.25">
      <c r="A2818" s="1245">
        <v>5131</v>
      </c>
      <c r="B2818" s="1182"/>
      <c r="C2818" s="3" t="s">
        <v>7949</v>
      </c>
      <c r="D2818" s="3" t="s">
        <v>83</v>
      </c>
      <c r="E2818" s="1159" t="s">
        <v>3852</v>
      </c>
      <c r="F2818" s="714">
        <v>45531</v>
      </c>
      <c r="G2818" s="715">
        <v>0.96527777777777779</v>
      </c>
      <c r="H2818" s="714">
        <v>45536</v>
      </c>
      <c r="I2818" s="715">
        <v>0.89583333333333337</v>
      </c>
      <c r="J2818" s="1308" t="s">
        <v>430</v>
      </c>
      <c r="K2818" s="21">
        <v>34463</v>
      </c>
      <c r="L2818" s="721" t="s">
        <v>7950</v>
      </c>
      <c r="M2818" s="21">
        <v>41125</v>
      </c>
      <c r="N2818" s="942" t="s">
        <v>91</v>
      </c>
      <c r="O2818" s="208">
        <v>43605</v>
      </c>
      <c r="P2818" s="1246"/>
      <c r="Q2818" s="1238"/>
      <c r="R2818" s="1247"/>
      <c r="S2818" s="1249"/>
      <c r="T2818" s="1249"/>
      <c r="U2818" s="539"/>
      <c r="V2818" s="527"/>
      <c r="W2818" s="128"/>
    </row>
    <row r="2819" spans="1:23" ht="18.75" customHeight="1" x14ac:dyDescent="0.25">
      <c r="A2819" s="1245">
        <v>5033</v>
      </c>
      <c r="B2819" s="3">
        <v>94902345</v>
      </c>
      <c r="C2819" s="3" t="s">
        <v>7949</v>
      </c>
      <c r="D2819" s="3" t="s">
        <v>35</v>
      </c>
      <c r="E2819" s="1159" t="s">
        <v>105</v>
      </c>
      <c r="F2819" s="714">
        <v>45525</v>
      </c>
      <c r="G2819" s="715">
        <v>0.95833333333333337</v>
      </c>
      <c r="H2819" s="714">
        <v>45531</v>
      </c>
      <c r="I2819" s="715">
        <v>0.95833333333333337</v>
      </c>
      <c r="J2819" s="1308" t="s">
        <v>864</v>
      </c>
      <c r="K2819" s="19">
        <v>34463</v>
      </c>
      <c r="L2819" s="921" t="s">
        <v>7950</v>
      </c>
      <c r="M2819" s="19">
        <v>41125</v>
      </c>
      <c r="N2819" s="922" t="s">
        <v>91</v>
      </c>
      <c r="O2819" s="209">
        <v>43605</v>
      </c>
      <c r="P2819" s="1260"/>
      <c r="Q2819" s="1261"/>
      <c r="R2819" s="1262"/>
      <c r="S2819" s="1265"/>
      <c r="T2819" s="1263"/>
      <c r="U2819" s="564"/>
      <c r="V2819" s="561"/>
    </row>
    <row r="2820" spans="1:23" ht="31.5" customHeight="1" x14ac:dyDescent="0.25">
      <c r="A2820" s="186">
        <v>3174</v>
      </c>
      <c r="B2820" s="18">
        <v>94902345</v>
      </c>
      <c r="C2820" s="18" t="s">
        <v>89</v>
      </c>
      <c r="D2820" s="186" t="s">
        <v>83</v>
      </c>
      <c r="E2820" s="1156" t="s">
        <v>84</v>
      </c>
      <c r="F2820" s="718">
        <v>45169</v>
      </c>
      <c r="G2820" s="719">
        <v>0.51041666666666663</v>
      </c>
      <c r="H2820" s="718">
        <v>45176</v>
      </c>
      <c r="I2820" s="719">
        <v>0.79166666666666663</v>
      </c>
      <c r="J2820" s="737" t="s">
        <v>90</v>
      </c>
      <c r="K2820" s="725">
        <v>34463</v>
      </c>
      <c r="L2820" s="18">
        <v>6961587</v>
      </c>
      <c r="M2820" s="21">
        <v>41125</v>
      </c>
      <c r="N2820" s="926" t="s">
        <v>91</v>
      </c>
      <c r="O2820" s="927">
        <v>43605</v>
      </c>
      <c r="P2820" s="892" t="s">
        <v>4049</v>
      </c>
      <c r="Q2820" s="884"/>
      <c r="R2820" s="1008"/>
      <c r="S2820" s="884"/>
      <c r="T2820" s="527"/>
      <c r="U2820" s="545" t="s">
        <v>92</v>
      </c>
      <c r="V2820" s="554" t="s">
        <v>4037</v>
      </c>
    </row>
    <row r="2821" spans="1:23" ht="18.75" customHeight="1" x14ac:dyDescent="0.25">
      <c r="A2821" s="186">
        <v>3045</v>
      </c>
      <c r="B2821" s="18">
        <v>94902345</v>
      </c>
      <c r="C2821" s="18" t="s">
        <v>89</v>
      </c>
      <c r="D2821" s="186" t="s">
        <v>83</v>
      </c>
      <c r="E2821" s="1156" t="s">
        <v>84</v>
      </c>
      <c r="F2821" s="718">
        <v>45146</v>
      </c>
      <c r="G2821" s="719">
        <v>0.51041666666666663</v>
      </c>
      <c r="H2821" s="718">
        <v>45169</v>
      </c>
      <c r="I2821" s="719">
        <v>0.51041666666666663</v>
      </c>
      <c r="J2821" s="737" t="s">
        <v>158</v>
      </c>
      <c r="K2821" s="725">
        <v>34463</v>
      </c>
      <c r="L2821" s="18">
        <v>6961587</v>
      </c>
      <c r="M2821" s="21">
        <v>41125</v>
      </c>
      <c r="N2821" s="926" t="s">
        <v>91</v>
      </c>
      <c r="O2821" s="927">
        <v>43605</v>
      </c>
      <c r="P2821" s="892"/>
      <c r="Q2821" s="884"/>
      <c r="R2821" s="1008"/>
      <c r="S2821" s="884"/>
      <c r="T2821" s="527"/>
      <c r="U2821" s="545" t="s">
        <v>92</v>
      </c>
      <c r="V2821" s="554"/>
    </row>
    <row r="2822" spans="1:23" ht="18.75" customHeight="1" x14ac:dyDescent="0.25">
      <c r="A2822" s="186">
        <v>1250</v>
      </c>
      <c r="B2822" s="18">
        <v>94902345</v>
      </c>
      <c r="C2822" s="18" t="s">
        <v>89</v>
      </c>
      <c r="D2822" s="186" t="s">
        <v>35</v>
      </c>
      <c r="E2822" s="1156" t="s">
        <v>507</v>
      </c>
      <c r="F2822" s="718">
        <v>44791</v>
      </c>
      <c r="G2822" s="719">
        <v>0.53472222222222221</v>
      </c>
      <c r="H2822" s="718">
        <v>44810</v>
      </c>
      <c r="I2822" s="719">
        <v>0.84722222222222221</v>
      </c>
      <c r="J2822" s="737" t="s">
        <v>2854</v>
      </c>
      <c r="K2822" s="725">
        <v>34463</v>
      </c>
      <c r="L2822" s="18">
        <v>6961587</v>
      </c>
      <c r="M2822" s="21">
        <v>41125</v>
      </c>
      <c r="N2822" s="926" t="s">
        <v>91</v>
      </c>
      <c r="O2822" s="927">
        <v>43605</v>
      </c>
      <c r="P2822" s="892" t="s">
        <v>2916</v>
      </c>
      <c r="Q2822" s="908" t="s">
        <v>2915</v>
      </c>
      <c r="R2822" s="1008"/>
      <c r="S2822" s="884"/>
      <c r="T2822" s="527" t="s">
        <v>2914</v>
      </c>
      <c r="U2822" s="545" t="s">
        <v>92</v>
      </c>
      <c r="V2822" s="554" t="s">
        <v>2913</v>
      </c>
    </row>
    <row r="2823" spans="1:23" ht="63" customHeight="1" x14ac:dyDescent="0.25">
      <c r="A2823" s="186">
        <v>4320</v>
      </c>
      <c r="B2823" s="186">
        <v>51099523</v>
      </c>
      <c r="C2823" s="186" t="s">
        <v>2789</v>
      </c>
      <c r="D2823" s="186" t="s">
        <v>412</v>
      </c>
      <c r="E2823" s="1156" t="s">
        <v>358</v>
      </c>
      <c r="F2823" s="710">
        <v>45356</v>
      </c>
      <c r="G2823" s="711">
        <v>0.45833333333333331</v>
      </c>
      <c r="H2823" s="710">
        <v>45376</v>
      </c>
      <c r="I2823" s="711">
        <v>0.45833333333333331</v>
      </c>
      <c r="J2823" s="728" t="s">
        <v>5772</v>
      </c>
      <c r="K2823" s="710">
        <v>36736</v>
      </c>
      <c r="L2823" s="734" t="s">
        <v>5663</v>
      </c>
      <c r="M2823" s="21">
        <v>43663</v>
      </c>
      <c r="N2823" s="734" t="s">
        <v>2790</v>
      </c>
      <c r="O2823" s="920">
        <v>43559</v>
      </c>
      <c r="P2823" s="902" t="s">
        <v>5823</v>
      </c>
      <c r="Q2823" s="884"/>
      <c r="R2823" s="1002"/>
      <c r="S2823" s="907"/>
      <c r="T2823" s="533"/>
      <c r="U2823" s="551" t="s">
        <v>1461</v>
      </c>
      <c r="V2823" s="544"/>
      <c r="W2823" s="128"/>
    </row>
    <row r="2824" spans="1:23" ht="31.5" customHeight="1" x14ac:dyDescent="0.25">
      <c r="A2824" s="186">
        <v>1288</v>
      </c>
      <c r="B2824" s="186">
        <v>53288922</v>
      </c>
      <c r="C2824" s="186" t="s">
        <v>2789</v>
      </c>
      <c r="D2824" s="186" t="s">
        <v>22</v>
      </c>
      <c r="E2824" s="1156" t="s">
        <v>23</v>
      </c>
      <c r="F2824" s="710">
        <v>44818</v>
      </c>
      <c r="G2824" s="711">
        <v>0.70833333333333337</v>
      </c>
      <c r="H2824" s="710">
        <v>44826</v>
      </c>
      <c r="I2824" s="711">
        <v>0.82291666666666663</v>
      </c>
      <c r="J2824" s="728" t="s">
        <v>2250</v>
      </c>
      <c r="K2824" s="710">
        <v>36736</v>
      </c>
      <c r="L2824" s="936">
        <v>14026391</v>
      </c>
      <c r="M2824" s="718">
        <v>43663</v>
      </c>
      <c r="N2824" s="928" t="s">
        <v>2790</v>
      </c>
      <c r="O2824" s="927">
        <v>43559</v>
      </c>
      <c r="P2824" s="892">
        <v>640</v>
      </c>
      <c r="Q2824" s="908"/>
      <c r="R2824" s="1008"/>
      <c r="S2824" s="884"/>
      <c r="T2824" s="527"/>
      <c r="U2824" s="545" t="s">
        <v>2792</v>
      </c>
      <c r="V2824" s="554" t="s">
        <v>2791</v>
      </c>
      <c r="W2824" s="599"/>
    </row>
    <row r="2825" spans="1:23" ht="18.75" customHeight="1" x14ac:dyDescent="0.25">
      <c r="A2825" s="186">
        <v>1288</v>
      </c>
      <c r="B2825" s="186"/>
      <c r="C2825" s="186" t="s">
        <v>2789</v>
      </c>
      <c r="D2825" s="186" t="s">
        <v>35</v>
      </c>
      <c r="E2825" s="1156" t="s">
        <v>313</v>
      </c>
      <c r="F2825" s="710">
        <v>44816</v>
      </c>
      <c r="G2825" s="711">
        <v>0.625</v>
      </c>
      <c r="H2825" s="710">
        <v>44818</v>
      </c>
      <c r="I2825" s="711">
        <v>0.70833333333333337</v>
      </c>
      <c r="J2825" s="728" t="s">
        <v>1825</v>
      </c>
      <c r="K2825" s="710">
        <v>36736</v>
      </c>
      <c r="L2825" s="936">
        <v>14026391</v>
      </c>
      <c r="M2825" s="718">
        <v>43663</v>
      </c>
      <c r="N2825" s="928" t="s">
        <v>2790</v>
      </c>
      <c r="O2825" s="927">
        <v>43559</v>
      </c>
      <c r="P2825" s="892">
        <v>160</v>
      </c>
      <c r="Q2825" s="884"/>
      <c r="R2825" s="1008"/>
      <c r="S2825" s="884"/>
      <c r="T2825" s="527"/>
      <c r="U2825" s="545" t="s">
        <v>2792</v>
      </c>
      <c r="V2825" s="554" t="s">
        <v>2840</v>
      </c>
    </row>
    <row r="2826" spans="1:23" ht="18.75" customHeight="1" x14ac:dyDescent="0.25">
      <c r="A2826" s="707">
        <v>5716</v>
      </c>
      <c r="B2826" s="707">
        <v>50982282</v>
      </c>
      <c r="C2826" s="707" t="s">
        <v>872</v>
      </c>
      <c r="D2826" s="707" t="s">
        <v>94</v>
      </c>
      <c r="E2826" s="1156" t="s">
        <v>219</v>
      </c>
      <c r="F2826" s="708">
        <v>45615</v>
      </c>
      <c r="G2826" s="709">
        <v>0.83333333333333337</v>
      </c>
      <c r="H2826" s="708">
        <v>45616</v>
      </c>
      <c r="I2826" s="709">
        <v>0.79166666666666663</v>
      </c>
      <c r="J2826" s="731" t="s">
        <v>797</v>
      </c>
      <c r="K2826" s="710">
        <v>21339</v>
      </c>
      <c r="L2826" s="929" t="s">
        <v>873</v>
      </c>
      <c r="M2826" s="708">
        <v>43027</v>
      </c>
      <c r="N2826" s="746" t="s">
        <v>874</v>
      </c>
      <c r="O2826" s="919">
        <v>32821</v>
      </c>
      <c r="P2826" s="1054" t="s">
        <v>4861</v>
      </c>
      <c r="Q2826" s="1086"/>
      <c r="R2826" s="1034"/>
      <c r="S2826" s="881"/>
      <c r="T2826" s="575"/>
      <c r="U2826" s="576" t="s">
        <v>333</v>
      </c>
      <c r="V2826" s="575"/>
      <c r="W2826" s="1824"/>
    </row>
    <row r="2827" spans="1:23" ht="18.75" customHeight="1" x14ac:dyDescent="0.25">
      <c r="A2827" s="707">
        <v>4825</v>
      </c>
      <c r="B2827" s="707">
        <v>50982282</v>
      </c>
      <c r="C2827" s="707" t="s">
        <v>872</v>
      </c>
      <c r="D2827" s="707" t="s">
        <v>137</v>
      </c>
      <c r="E2827" s="1156" t="s">
        <v>5483</v>
      </c>
      <c r="F2827" s="708">
        <v>45423</v>
      </c>
      <c r="G2827" s="709">
        <v>0.66666666666666663</v>
      </c>
      <c r="H2827" s="708">
        <v>45433</v>
      </c>
      <c r="I2827" s="709">
        <v>0.58333333333333337</v>
      </c>
      <c r="J2827" s="731" t="s">
        <v>634</v>
      </c>
      <c r="K2827" s="710">
        <v>21339</v>
      </c>
      <c r="L2827" s="746" t="s">
        <v>873</v>
      </c>
      <c r="M2827" s="708">
        <v>43027</v>
      </c>
      <c r="N2827" s="746" t="s">
        <v>874</v>
      </c>
      <c r="O2827" s="919">
        <v>32821</v>
      </c>
      <c r="P2827" s="1054" t="s">
        <v>6459</v>
      </c>
      <c r="Q2827" s="1056" t="s">
        <v>6675</v>
      </c>
      <c r="R2827" s="1024"/>
      <c r="S2827" s="881"/>
      <c r="T2827" s="575" t="s">
        <v>6386</v>
      </c>
      <c r="U2827" s="576" t="s">
        <v>333</v>
      </c>
      <c r="V2827" s="610" t="s">
        <v>6674</v>
      </c>
      <c r="W2827" s="1824"/>
    </row>
    <row r="2828" spans="1:23" ht="47.25" customHeight="1" x14ac:dyDescent="0.25">
      <c r="A2828" s="707">
        <v>4247</v>
      </c>
      <c r="B2828" s="707">
        <v>50982282</v>
      </c>
      <c r="C2828" s="707" t="s">
        <v>872</v>
      </c>
      <c r="D2828" s="707" t="s">
        <v>29</v>
      </c>
      <c r="E2828" s="1156" t="s">
        <v>205</v>
      </c>
      <c r="F2828" s="708">
        <v>45348</v>
      </c>
      <c r="G2828" s="709">
        <v>0.77777777777777779</v>
      </c>
      <c r="H2828" s="708">
        <v>45349</v>
      </c>
      <c r="I2828" s="709">
        <v>0.77777777777777779</v>
      </c>
      <c r="J2828" s="731" t="s">
        <v>797</v>
      </c>
      <c r="K2828" s="710">
        <v>21339</v>
      </c>
      <c r="L2828" s="746" t="s">
        <v>873</v>
      </c>
      <c r="M2828" s="708">
        <v>43027</v>
      </c>
      <c r="N2828" s="746" t="s">
        <v>874</v>
      </c>
      <c r="O2828" s="919">
        <v>32821</v>
      </c>
      <c r="P2828" s="902" t="s">
        <v>5193</v>
      </c>
      <c r="Q2828" s="1076" t="s">
        <v>5584</v>
      </c>
      <c r="R2828" s="1034"/>
      <c r="S2828" s="896" t="s">
        <v>5604</v>
      </c>
      <c r="T2828" s="575"/>
      <c r="U2828" s="576" t="s">
        <v>333</v>
      </c>
      <c r="V2828" s="575"/>
      <c r="W2828" s="1824"/>
    </row>
    <row r="2829" spans="1:23" ht="18.75" customHeight="1" x14ac:dyDescent="0.25">
      <c r="A2829" s="707">
        <v>3428</v>
      </c>
      <c r="B2829" s="707">
        <v>50982282</v>
      </c>
      <c r="C2829" s="707" t="s">
        <v>872</v>
      </c>
      <c r="D2829" s="707" t="s">
        <v>412</v>
      </c>
      <c r="E2829" s="1156" t="s">
        <v>243</v>
      </c>
      <c r="F2829" s="708">
        <v>45208</v>
      </c>
      <c r="G2829" s="709">
        <v>0.89583333333333337</v>
      </c>
      <c r="H2829" s="708">
        <v>45209</v>
      </c>
      <c r="I2829" s="709">
        <v>0.64583333333333337</v>
      </c>
      <c r="J2829" s="731" t="s">
        <v>797</v>
      </c>
      <c r="K2829" s="710">
        <v>21339</v>
      </c>
      <c r="L2829" s="746" t="s">
        <v>873</v>
      </c>
      <c r="M2829" s="708">
        <v>43027</v>
      </c>
      <c r="N2829" s="746" t="s">
        <v>874</v>
      </c>
      <c r="O2829" s="919">
        <v>32821</v>
      </c>
      <c r="P2829" s="902">
        <v>80</v>
      </c>
      <c r="Q2829" s="1086" t="s">
        <v>4321</v>
      </c>
      <c r="R2829" s="1034"/>
      <c r="S2829" s="881"/>
      <c r="T2829" s="575"/>
      <c r="U2829" s="576" t="s">
        <v>333</v>
      </c>
      <c r="V2829" s="575"/>
      <c r="W2829" s="1824"/>
    </row>
    <row r="2830" spans="1:23" ht="18.75" customHeight="1" x14ac:dyDescent="0.25">
      <c r="A2830" s="707">
        <v>2839</v>
      </c>
      <c r="B2830" s="707">
        <v>50982282</v>
      </c>
      <c r="C2830" s="707" t="s">
        <v>872</v>
      </c>
      <c r="D2830" s="707" t="s">
        <v>657</v>
      </c>
      <c r="E2830" s="1156" t="s">
        <v>871</v>
      </c>
      <c r="F2830" s="708">
        <v>45101</v>
      </c>
      <c r="G2830" s="709">
        <v>0.5</v>
      </c>
      <c r="H2830" s="708">
        <v>45106</v>
      </c>
      <c r="I2830" s="709">
        <v>0.5</v>
      </c>
      <c r="J2830" s="731" t="s">
        <v>336</v>
      </c>
      <c r="K2830" s="710">
        <v>21339</v>
      </c>
      <c r="L2830" s="929" t="s">
        <v>873</v>
      </c>
      <c r="M2830" s="708">
        <v>43027</v>
      </c>
      <c r="N2830" s="746" t="s">
        <v>874</v>
      </c>
      <c r="O2830" s="919">
        <v>32821</v>
      </c>
      <c r="P2830" s="902">
        <v>500</v>
      </c>
      <c r="Q2830" s="1086" t="s">
        <v>875</v>
      </c>
      <c r="R2830" s="1034"/>
      <c r="S2830" s="881"/>
      <c r="T2830" s="575"/>
      <c r="U2830" s="576" t="s">
        <v>333</v>
      </c>
      <c r="V2830" s="575"/>
      <c r="W2830" s="1824"/>
    </row>
    <row r="2831" spans="1:23" ht="18.75" customHeight="1" x14ac:dyDescent="0.25">
      <c r="A2831" s="707">
        <v>2697</v>
      </c>
      <c r="B2831" s="707"/>
      <c r="C2831" s="707" t="s">
        <v>872</v>
      </c>
      <c r="D2831" s="707" t="s">
        <v>657</v>
      </c>
      <c r="E2831" s="1156" t="s">
        <v>521</v>
      </c>
      <c r="F2831" s="708">
        <v>45095</v>
      </c>
      <c r="G2831" s="709">
        <v>0.58333333333333337</v>
      </c>
      <c r="H2831" s="708">
        <v>45096</v>
      </c>
      <c r="I2831" s="709">
        <v>0.58333333333333337</v>
      </c>
      <c r="J2831" s="731" t="s">
        <v>797</v>
      </c>
      <c r="K2831" s="710">
        <v>21339</v>
      </c>
      <c r="L2831" s="929" t="s">
        <v>873</v>
      </c>
      <c r="M2831" s="708">
        <v>43027</v>
      </c>
      <c r="N2831" s="746" t="s">
        <v>874</v>
      </c>
      <c r="O2831" s="919">
        <v>32821</v>
      </c>
      <c r="P2831" s="902">
        <v>100</v>
      </c>
      <c r="Q2831" s="1086"/>
      <c r="R2831" s="1034"/>
      <c r="S2831" s="881"/>
      <c r="T2831" s="575"/>
      <c r="U2831" s="576" t="s">
        <v>333</v>
      </c>
      <c r="V2831" s="575"/>
      <c r="W2831" s="1824"/>
    </row>
    <row r="2832" spans="1:23" ht="18.75" hidden="1" customHeight="1" x14ac:dyDescent="0.25">
      <c r="A2832" s="186">
        <v>1753</v>
      </c>
      <c r="B2832" s="186"/>
      <c r="C2832" s="186" t="s">
        <v>872</v>
      </c>
      <c r="D2832" s="186" t="s">
        <v>412</v>
      </c>
      <c r="E2832" s="1156" t="s">
        <v>335</v>
      </c>
      <c r="F2832" s="725">
        <v>44944</v>
      </c>
      <c r="G2832" s="720">
        <v>0.41666666666666669</v>
      </c>
      <c r="H2832" s="725">
        <v>44946</v>
      </c>
      <c r="I2832" s="720">
        <v>0.5</v>
      </c>
      <c r="J2832" s="728" t="s">
        <v>2234</v>
      </c>
      <c r="K2832" s="710">
        <v>21339</v>
      </c>
      <c r="L2832" s="929" t="s">
        <v>873</v>
      </c>
      <c r="M2832" s="708">
        <v>43027</v>
      </c>
      <c r="N2832" s="926">
        <v>4017622</v>
      </c>
      <c r="O2832" s="920"/>
      <c r="P2832" s="898"/>
      <c r="Q2832" s="1022"/>
      <c r="R2832" s="1023"/>
      <c r="S2832" s="1022"/>
      <c r="T2832" s="568"/>
      <c r="V2832" s="544"/>
      <c r="W2832" s="618"/>
    </row>
    <row r="2833" spans="1:23" ht="18.75" hidden="1" customHeight="1" x14ac:dyDescent="0.25">
      <c r="A2833" s="186">
        <v>1736</v>
      </c>
      <c r="B2833" s="186"/>
      <c r="C2833" s="186" t="s">
        <v>872</v>
      </c>
      <c r="D2833" s="186" t="s">
        <v>412</v>
      </c>
      <c r="E2833" s="1156" t="s">
        <v>335</v>
      </c>
      <c r="F2833" s="725">
        <v>44939</v>
      </c>
      <c r="G2833" s="720">
        <v>0.41666666666666669</v>
      </c>
      <c r="H2833" s="725">
        <v>44944</v>
      </c>
      <c r="I2833" s="711">
        <v>0.41666666666666669</v>
      </c>
      <c r="J2833" s="728" t="s">
        <v>2247</v>
      </c>
      <c r="K2833" s="710">
        <v>21339</v>
      </c>
      <c r="L2833" s="929" t="s">
        <v>873</v>
      </c>
      <c r="M2833" s="708">
        <v>43027</v>
      </c>
      <c r="N2833" s="926">
        <v>4017622</v>
      </c>
      <c r="O2833" s="920"/>
      <c r="P2833" s="898"/>
      <c r="Q2833" s="1022"/>
      <c r="R2833" s="1023"/>
      <c r="S2833" s="1022"/>
      <c r="T2833" s="568"/>
      <c r="V2833" s="544"/>
      <c r="W2833" s="618"/>
    </row>
    <row r="2834" spans="1:23" ht="18.75" hidden="1" customHeight="1" x14ac:dyDescent="0.25">
      <c r="A2834" s="186">
        <v>1716</v>
      </c>
      <c r="B2834" s="186"/>
      <c r="C2834" s="186" t="s">
        <v>872</v>
      </c>
      <c r="D2834" s="186" t="s">
        <v>412</v>
      </c>
      <c r="E2834" s="1156" t="s">
        <v>335</v>
      </c>
      <c r="F2834" s="725">
        <v>44932</v>
      </c>
      <c r="G2834" s="711">
        <v>0.41666666666666669</v>
      </c>
      <c r="H2834" s="710">
        <v>44938</v>
      </c>
      <c r="I2834" s="711">
        <v>0.41666666666666669</v>
      </c>
      <c r="J2834" s="728" t="s">
        <v>1870</v>
      </c>
      <c r="K2834" s="710">
        <v>21339</v>
      </c>
      <c r="L2834" s="929" t="s">
        <v>873</v>
      </c>
      <c r="M2834" s="708">
        <v>43027</v>
      </c>
      <c r="N2834" s="926">
        <v>4017622</v>
      </c>
      <c r="O2834" s="920"/>
      <c r="P2834" s="898"/>
      <c r="Q2834" s="1022"/>
      <c r="R2834" s="1023"/>
      <c r="S2834" s="1022"/>
      <c r="T2834" s="568"/>
      <c r="V2834" s="544"/>
      <c r="W2834" s="618"/>
    </row>
    <row r="2835" spans="1:23" ht="18.75" customHeight="1" x14ac:dyDescent="0.25">
      <c r="A2835" s="18">
        <v>1014</v>
      </c>
      <c r="B2835" s="4"/>
      <c r="C2835" s="4" t="s">
        <v>872</v>
      </c>
      <c r="D2835" s="4" t="s">
        <v>35</v>
      </c>
      <c r="E2835" s="1156" t="s">
        <v>261</v>
      </c>
      <c r="F2835" s="725">
        <v>44705</v>
      </c>
      <c r="G2835" s="744">
        <v>0.52083333333333337</v>
      </c>
      <c r="H2835" s="725">
        <v>44705</v>
      </c>
      <c r="I2835" s="744">
        <v>0.625</v>
      </c>
      <c r="J2835" s="728" t="s">
        <v>3452</v>
      </c>
      <c r="K2835" s="710">
        <v>21339</v>
      </c>
      <c r="L2835" s="746" t="s">
        <v>873</v>
      </c>
      <c r="M2835" s="708">
        <v>43027</v>
      </c>
      <c r="N2835" s="928" t="s">
        <v>874</v>
      </c>
      <c r="O2835" s="920">
        <v>32821</v>
      </c>
      <c r="P2835" s="1107"/>
      <c r="Q2835" s="908"/>
      <c r="R2835" s="1073"/>
      <c r="S2835" s="908"/>
      <c r="T2835" s="550"/>
      <c r="U2835" s="617" t="s">
        <v>3450</v>
      </c>
      <c r="V2835" s="550"/>
      <c r="W2835" s="1829"/>
    </row>
    <row r="2836" spans="1:23" ht="47.25" customHeight="1" x14ac:dyDescent="0.25">
      <c r="A2836" s="4">
        <v>884</v>
      </c>
      <c r="B2836" s="4"/>
      <c r="C2836" s="4" t="s">
        <v>872</v>
      </c>
      <c r="D2836" s="4" t="s">
        <v>412</v>
      </c>
      <c r="E2836" s="1156" t="s">
        <v>131</v>
      </c>
      <c r="F2836" s="725">
        <v>44685</v>
      </c>
      <c r="G2836" s="744">
        <v>0.41666666666666669</v>
      </c>
      <c r="H2836" s="725">
        <v>44693</v>
      </c>
      <c r="I2836" s="744">
        <v>0.41666666666666669</v>
      </c>
      <c r="J2836" s="755" t="s">
        <v>113</v>
      </c>
      <c r="K2836" s="710">
        <v>21339</v>
      </c>
      <c r="L2836" s="746" t="s">
        <v>873</v>
      </c>
      <c r="M2836" s="708">
        <v>43027</v>
      </c>
      <c r="N2836" s="939" t="s">
        <v>874</v>
      </c>
      <c r="O2836" s="920">
        <v>32821</v>
      </c>
      <c r="P2836" s="892">
        <f>70*8</f>
        <v>560</v>
      </c>
      <c r="Q2836" s="1120"/>
      <c r="R2836" s="1121"/>
      <c r="S2836" s="1120"/>
      <c r="T2836" s="670"/>
      <c r="V2836" s="670" t="s">
        <v>3492</v>
      </c>
      <c r="W2836" s="618"/>
    </row>
    <row r="2837" spans="1:23" ht="18.75" hidden="1" customHeight="1" x14ac:dyDescent="0.25">
      <c r="A2837" s="1">
        <v>369</v>
      </c>
      <c r="B2837" s="1"/>
      <c r="C2837" s="1" t="s">
        <v>3692</v>
      </c>
      <c r="D2837" s="1" t="s">
        <v>35</v>
      </c>
      <c r="E2837" s="1158" t="s">
        <v>119</v>
      </c>
      <c r="F2837" s="19">
        <v>44485</v>
      </c>
      <c r="G2837" s="796">
        <v>0.54166666666666663</v>
      </c>
      <c r="H2837" s="19">
        <v>44487</v>
      </c>
      <c r="I2837" s="796">
        <v>0.54166666666666663</v>
      </c>
      <c r="J2837" s="730"/>
      <c r="K2837" s="796"/>
      <c r="L2837" s="1"/>
      <c r="N2837" s="924"/>
      <c r="O2837" s="208"/>
      <c r="P2837" s="1119"/>
      <c r="Q2837" s="1039"/>
      <c r="R2837" s="1044"/>
      <c r="S2837" s="1039"/>
      <c r="T2837" s="555"/>
      <c r="V2837" s="555" t="s">
        <v>3512</v>
      </c>
      <c r="W2837" s="618"/>
    </row>
    <row r="2838" spans="1:23" ht="18.75" hidden="1" customHeight="1" x14ac:dyDescent="0.25">
      <c r="A2838" s="809">
        <v>368</v>
      </c>
      <c r="B2838" s="809"/>
      <c r="C2838" s="809" t="s">
        <v>3692</v>
      </c>
      <c r="D2838" s="809" t="s">
        <v>35</v>
      </c>
      <c r="E2838" s="1159" t="s">
        <v>313</v>
      </c>
      <c r="F2838" s="810">
        <v>44485</v>
      </c>
      <c r="G2838" s="811">
        <v>0.54166666666666663</v>
      </c>
      <c r="H2838" s="810">
        <v>44487</v>
      </c>
      <c r="I2838" s="811">
        <v>0.54166666666666663</v>
      </c>
      <c r="J2838" s="730"/>
      <c r="K2838" s="769"/>
      <c r="L2838" s="809"/>
      <c r="N2838" s="940"/>
      <c r="O2838" s="938"/>
      <c r="Q2838" s="1120"/>
      <c r="R2838" s="1120"/>
      <c r="S2838" s="1120"/>
      <c r="T2838" s="670"/>
      <c r="V2838" s="670" t="s">
        <v>3644</v>
      </c>
      <c r="W2838" s="618"/>
    </row>
    <row r="2839" spans="1:23" ht="31.5" customHeight="1" x14ac:dyDescent="0.25">
      <c r="A2839" s="735">
        <v>2333</v>
      </c>
      <c r="B2839" s="735"/>
      <c r="C2839" s="735" t="s">
        <v>1529</v>
      </c>
      <c r="D2839" s="735" t="s">
        <v>94</v>
      </c>
      <c r="E2839" s="1156" t="s">
        <v>1053</v>
      </c>
      <c r="F2839" s="741">
        <v>45032</v>
      </c>
      <c r="G2839" s="740">
        <v>0.91666666666666663</v>
      </c>
      <c r="H2839" s="741">
        <v>45040</v>
      </c>
      <c r="I2839" s="740">
        <v>0.95833333333333337</v>
      </c>
      <c r="J2839" s="717" t="s">
        <v>113</v>
      </c>
      <c r="K2839" s="741">
        <v>28527</v>
      </c>
      <c r="L2839" s="929" t="s">
        <v>1530</v>
      </c>
      <c r="M2839" s="741">
        <v>43477</v>
      </c>
      <c r="N2839" s="734" t="s">
        <v>1531</v>
      </c>
      <c r="O2839" s="930">
        <v>35920</v>
      </c>
      <c r="P2839" s="904"/>
      <c r="Q2839" s="1035"/>
      <c r="R2839" s="1036"/>
      <c r="S2839" s="1035"/>
      <c r="T2839" s="596"/>
      <c r="U2839" s="593" t="s">
        <v>1532</v>
      </c>
      <c r="V2839" s="592"/>
      <c r="W2839" s="1237"/>
    </row>
    <row r="2840" spans="1:23" ht="18.75" customHeight="1" x14ac:dyDescent="0.25">
      <c r="A2840" s="707">
        <v>5615</v>
      </c>
      <c r="B2840" s="707">
        <v>98116455</v>
      </c>
      <c r="C2840" s="707" t="s">
        <v>7401</v>
      </c>
      <c r="D2840" s="707" t="s">
        <v>35</v>
      </c>
      <c r="E2840" s="1156" t="s">
        <v>178</v>
      </c>
      <c r="F2840" s="747">
        <v>45597</v>
      </c>
      <c r="G2840" s="748">
        <v>0.4548611111111111</v>
      </c>
      <c r="H2840" s="747">
        <v>45601</v>
      </c>
      <c r="I2840" s="748">
        <v>0.5</v>
      </c>
      <c r="J2840" s="751" t="s">
        <v>162</v>
      </c>
      <c r="K2840" s="21">
        <v>33081</v>
      </c>
      <c r="L2840" s="721" t="s">
        <v>7402</v>
      </c>
      <c r="M2840" s="21">
        <v>45519</v>
      </c>
      <c r="N2840" s="721" t="s">
        <v>7403</v>
      </c>
      <c r="O2840" s="208">
        <v>41125</v>
      </c>
      <c r="P2840" s="1007"/>
      <c r="Q2840" s="882"/>
      <c r="R2840" s="1006"/>
      <c r="S2840" s="905"/>
      <c r="T2840" s="575"/>
      <c r="U2840" s="551" t="s">
        <v>7407</v>
      </c>
      <c r="V2840" s="575"/>
      <c r="W2840" s="1237"/>
    </row>
    <row r="2841" spans="1:23" ht="18.75" customHeight="1" x14ac:dyDescent="0.25">
      <c r="A2841" s="1266">
        <v>5485</v>
      </c>
      <c r="B2841" s="707">
        <v>98116455</v>
      </c>
      <c r="C2841" s="707" t="s">
        <v>7401</v>
      </c>
      <c r="D2841" s="707" t="s">
        <v>292</v>
      </c>
      <c r="E2841" s="1156" t="s">
        <v>6615</v>
      </c>
      <c r="F2841" s="747">
        <v>45577</v>
      </c>
      <c r="G2841" s="748">
        <v>0.41666666666666669</v>
      </c>
      <c r="H2841" s="747">
        <v>45579</v>
      </c>
      <c r="I2841" s="748">
        <v>0.45833333333333331</v>
      </c>
      <c r="J2841" s="751" t="s">
        <v>330</v>
      </c>
      <c r="K2841" s="21">
        <v>33081</v>
      </c>
      <c r="L2841" s="721" t="s">
        <v>7402</v>
      </c>
      <c r="M2841" s="21">
        <v>45519</v>
      </c>
      <c r="N2841" s="721" t="s">
        <v>7403</v>
      </c>
      <c r="O2841" s="208">
        <v>41125</v>
      </c>
      <c r="P2841" s="1019" t="s">
        <v>5069</v>
      </c>
      <c r="Q2841" s="196" t="s">
        <v>4601</v>
      </c>
      <c r="R2841" s="1006"/>
      <c r="S2841" s="905"/>
      <c r="T2841" s="575"/>
      <c r="U2841" s="551" t="s">
        <v>7407</v>
      </c>
      <c r="V2841" s="575"/>
      <c r="W2841" s="1237"/>
    </row>
    <row r="2842" spans="1:23" ht="18.75" customHeight="1" x14ac:dyDescent="0.25">
      <c r="A2842" s="4">
        <v>2313</v>
      </c>
      <c r="B2842" s="18"/>
      <c r="C2842" s="18" t="s">
        <v>3322</v>
      </c>
      <c r="D2842" s="18" t="s">
        <v>94</v>
      </c>
      <c r="E2842" s="1156" t="s">
        <v>3314</v>
      </c>
      <c r="F2842" s="718">
        <v>44731</v>
      </c>
      <c r="G2842" s="719">
        <v>0.54166666666666663</v>
      </c>
      <c r="H2842" s="718">
        <v>44734</v>
      </c>
      <c r="I2842" s="719">
        <v>0.54166666666666663</v>
      </c>
      <c r="J2842" s="737" t="s">
        <v>3315</v>
      </c>
      <c r="K2842" s="720"/>
      <c r="L2842" s="18">
        <v>6891681</v>
      </c>
      <c r="M2842" s="718">
        <v>43875</v>
      </c>
      <c r="N2842" s="928" t="s">
        <v>3323</v>
      </c>
      <c r="O2842" s="927">
        <v>41111</v>
      </c>
      <c r="P2842" s="898"/>
      <c r="Q2842" s="1050"/>
      <c r="R2842" s="1051"/>
      <c r="S2842" s="1003"/>
      <c r="T2842" s="565"/>
      <c r="U2842" s="545" t="s">
        <v>3318</v>
      </c>
      <c r="V2842" s="554"/>
      <c r="W2842" s="599"/>
    </row>
    <row r="2843" spans="1:23" ht="31.5" customHeight="1" x14ac:dyDescent="0.25">
      <c r="A2843" s="799">
        <v>1039</v>
      </c>
      <c r="B2843" s="799">
        <v>28512451</v>
      </c>
      <c r="C2843" s="799" t="s">
        <v>3358</v>
      </c>
      <c r="D2843" s="799" t="s">
        <v>35</v>
      </c>
      <c r="E2843" s="1156" t="s">
        <v>119</v>
      </c>
      <c r="F2843" s="807">
        <v>44726</v>
      </c>
      <c r="G2843" s="806">
        <v>0.75</v>
      </c>
      <c r="H2843" s="807">
        <v>44728</v>
      </c>
      <c r="I2843" s="806">
        <v>0.75</v>
      </c>
      <c r="J2843" s="728" t="s">
        <v>1825</v>
      </c>
      <c r="K2843" s="720"/>
      <c r="L2843" s="799">
        <v>6891681</v>
      </c>
      <c r="M2843" s="19">
        <v>43875</v>
      </c>
      <c r="N2843" s="18" t="s">
        <v>3323</v>
      </c>
      <c r="O2843" s="927">
        <v>41111</v>
      </c>
      <c r="P2843" s="898"/>
      <c r="Q2843" s="1003"/>
      <c r="R2843" s="1004"/>
      <c r="S2843" s="1003"/>
      <c r="T2843" s="565"/>
      <c r="V2843" s="668"/>
    </row>
    <row r="2844" spans="1:23" ht="18.75" customHeight="1" x14ac:dyDescent="0.25">
      <c r="A2844" s="1267">
        <v>6238</v>
      </c>
      <c r="B2844" s="186"/>
      <c r="C2844" s="186" t="s">
        <v>6774</v>
      </c>
      <c r="D2844" s="707" t="s">
        <v>35</v>
      </c>
      <c r="E2844" s="1156" t="s">
        <v>264</v>
      </c>
      <c r="F2844" s="710">
        <v>45464</v>
      </c>
      <c r="G2844" s="711">
        <v>0.77083333333333337</v>
      </c>
      <c r="H2844" s="710">
        <v>45466</v>
      </c>
      <c r="I2844" s="711">
        <v>0.77083333333333337</v>
      </c>
      <c r="J2844" s="713" t="s">
        <v>330</v>
      </c>
      <c r="K2844" s="710">
        <v>21458</v>
      </c>
      <c r="L2844" s="734" t="s">
        <v>6772</v>
      </c>
      <c r="M2844" s="21">
        <v>42363</v>
      </c>
      <c r="N2844" s="926" t="s">
        <v>6773</v>
      </c>
      <c r="O2844" s="927">
        <v>29955</v>
      </c>
      <c r="P2844" s="898"/>
      <c r="Q2844" s="1022"/>
      <c r="R2844" s="1023"/>
      <c r="S2844" s="1022"/>
      <c r="T2844" s="568"/>
      <c r="U2844" s="551"/>
      <c r="V2844" s="544"/>
      <c r="W2844" s="128"/>
    </row>
    <row r="2845" spans="1:23" s="546" customFormat="1" ht="18.75" customHeight="1" x14ac:dyDescent="0.25">
      <c r="A2845" s="186">
        <v>1271</v>
      </c>
      <c r="B2845" s="186">
        <v>55160145</v>
      </c>
      <c r="C2845" s="18" t="s">
        <v>2795</v>
      </c>
      <c r="D2845" s="18" t="s">
        <v>412</v>
      </c>
      <c r="E2845" s="1156" t="s">
        <v>184</v>
      </c>
      <c r="F2845" s="718">
        <v>44808</v>
      </c>
      <c r="G2845" s="719">
        <v>0.41666666666666669</v>
      </c>
      <c r="H2845" s="718">
        <v>44825</v>
      </c>
      <c r="I2845" s="719">
        <v>0.83333333333333337</v>
      </c>
      <c r="J2845" s="737" t="s">
        <v>2698</v>
      </c>
      <c r="K2845" s="720"/>
      <c r="L2845" s="18">
        <v>6916387</v>
      </c>
      <c r="M2845" s="718">
        <v>43745</v>
      </c>
      <c r="N2845" s="928" t="s">
        <v>2796</v>
      </c>
      <c r="O2845" s="927">
        <v>44532</v>
      </c>
      <c r="P2845" s="892" t="s">
        <v>2798</v>
      </c>
      <c r="Q2845" s="908"/>
      <c r="R2845" s="1008"/>
      <c r="S2845" s="884"/>
      <c r="T2845" s="527" t="s">
        <v>2797</v>
      </c>
      <c r="U2845" s="545"/>
      <c r="V2845" s="527"/>
      <c r="W2845" s="599"/>
    </row>
    <row r="2846" spans="1:23" ht="18.75" customHeight="1" x14ac:dyDescent="0.25">
      <c r="A2846" s="186">
        <v>1270</v>
      </c>
      <c r="B2846" s="18">
        <v>55160145</v>
      </c>
      <c r="C2846" s="18" t="s">
        <v>2795</v>
      </c>
      <c r="D2846" s="18" t="s">
        <v>412</v>
      </c>
      <c r="E2846" s="1156" t="s">
        <v>184</v>
      </c>
      <c r="F2846" s="718">
        <v>44807</v>
      </c>
      <c r="G2846" s="719">
        <v>0.45833333333333331</v>
      </c>
      <c r="H2846" s="718">
        <v>44808</v>
      </c>
      <c r="I2846" s="719">
        <v>0.41666666666666669</v>
      </c>
      <c r="J2846" s="737" t="s">
        <v>2084</v>
      </c>
      <c r="K2846" s="720"/>
      <c r="L2846" s="18">
        <v>6916387</v>
      </c>
      <c r="M2846" s="718">
        <v>43745</v>
      </c>
      <c r="N2846" s="928" t="s">
        <v>2796</v>
      </c>
      <c r="O2846" s="927">
        <v>44532</v>
      </c>
      <c r="P2846" s="892"/>
      <c r="Q2846" s="884"/>
      <c r="R2846" s="1008"/>
      <c r="S2846" s="884"/>
      <c r="T2846" s="527"/>
      <c r="V2846" s="554"/>
    </row>
    <row r="2847" spans="1:23" s="546" customFormat="1" ht="18.75" customHeight="1" x14ac:dyDescent="0.25">
      <c r="A2847" s="4">
        <v>3775</v>
      </c>
      <c r="B2847" s="735">
        <v>20619651</v>
      </c>
      <c r="C2847" s="4" t="s">
        <v>1379</v>
      </c>
      <c r="D2847" s="4" t="s">
        <v>94</v>
      </c>
      <c r="E2847" s="1156" t="s">
        <v>422</v>
      </c>
      <c r="F2847" s="725">
        <v>45255</v>
      </c>
      <c r="G2847" s="720">
        <v>0.4375</v>
      </c>
      <c r="H2847" s="725">
        <v>45257</v>
      </c>
      <c r="I2847" s="720">
        <v>0.85416666666666663</v>
      </c>
      <c r="J2847" s="728" t="s">
        <v>449</v>
      </c>
      <c r="K2847" s="725">
        <v>27513</v>
      </c>
      <c r="L2847" s="929" t="s">
        <v>1380</v>
      </c>
      <c r="M2847" s="19">
        <v>42403</v>
      </c>
      <c r="N2847" s="19" t="s">
        <v>1381</v>
      </c>
      <c r="O2847" s="932">
        <v>37284</v>
      </c>
      <c r="P2847" s="1007"/>
      <c r="Q2847" s="194"/>
      <c r="R2847" s="1017"/>
      <c r="S2847" s="1039"/>
      <c r="T2847" s="555"/>
      <c r="U2847" s="545" t="s">
        <v>1661</v>
      </c>
      <c r="V2847" s="555"/>
      <c r="W2847" s="156"/>
    </row>
    <row r="2848" spans="1:23" s="546" customFormat="1" ht="18.75" customHeight="1" x14ac:dyDescent="0.25">
      <c r="A2848" s="4">
        <v>2433</v>
      </c>
      <c r="B2848" s="735">
        <v>20619651</v>
      </c>
      <c r="C2848" s="4" t="s">
        <v>1379</v>
      </c>
      <c r="D2848" s="4" t="s">
        <v>35</v>
      </c>
      <c r="E2848" s="1156" t="s">
        <v>261</v>
      </c>
      <c r="F2848" s="725">
        <v>45052</v>
      </c>
      <c r="G2848" s="720">
        <v>0.46875</v>
      </c>
      <c r="H2848" s="725">
        <v>45055</v>
      </c>
      <c r="I2848" s="720">
        <v>0.46875</v>
      </c>
      <c r="J2848" s="728" t="s">
        <v>709</v>
      </c>
      <c r="K2848" s="725">
        <v>27513</v>
      </c>
      <c r="L2848" s="929" t="s">
        <v>1380</v>
      </c>
      <c r="M2848" s="19">
        <v>42403</v>
      </c>
      <c r="N2848" s="19" t="s">
        <v>1381</v>
      </c>
      <c r="O2848" s="932">
        <v>37284</v>
      </c>
      <c r="P2848" s="892" t="s">
        <v>1382</v>
      </c>
      <c r="Q2848" s="194"/>
      <c r="R2848" s="1017"/>
      <c r="S2848" s="1039">
        <v>97083</v>
      </c>
      <c r="T2848" s="555" t="s">
        <v>724</v>
      </c>
      <c r="U2848" s="545"/>
      <c r="V2848" s="555"/>
      <c r="W2848" s="156"/>
    </row>
    <row r="2849" spans="1:23" s="546" customFormat="1" ht="18.75" customHeight="1" x14ac:dyDescent="0.25">
      <c r="A2849" s="4">
        <v>2212</v>
      </c>
      <c r="B2849" s="4">
        <v>27277294</v>
      </c>
      <c r="C2849" s="4" t="s">
        <v>1379</v>
      </c>
      <c r="D2849" s="4" t="s">
        <v>35</v>
      </c>
      <c r="E2849" s="1156" t="s">
        <v>36</v>
      </c>
      <c r="F2849" s="725">
        <v>45015</v>
      </c>
      <c r="G2849" s="720">
        <v>0.47430555555555554</v>
      </c>
      <c r="H2849" s="725">
        <v>45019</v>
      </c>
      <c r="I2849" s="720">
        <v>0.47430555555555554</v>
      </c>
      <c r="J2849" s="728" t="s">
        <v>162</v>
      </c>
      <c r="K2849" s="710">
        <v>27513</v>
      </c>
      <c r="L2849" s="929" t="s">
        <v>1380</v>
      </c>
      <c r="M2849" s="21">
        <v>42403</v>
      </c>
      <c r="N2849" s="928" t="s">
        <v>1381</v>
      </c>
      <c r="O2849" s="927">
        <v>37284</v>
      </c>
      <c r="P2849" s="892" t="s">
        <v>1338</v>
      </c>
      <c r="Q2849" s="908"/>
      <c r="R2849" s="1011"/>
      <c r="S2849" s="884"/>
      <c r="T2849" s="527"/>
      <c r="U2849" s="551" t="s">
        <v>1661</v>
      </c>
      <c r="V2849" s="527"/>
      <c r="W2849" s="128"/>
    </row>
    <row r="2850" spans="1:23" s="546" customFormat="1" ht="18.75" customHeight="1" x14ac:dyDescent="0.25">
      <c r="A2850" s="707">
        <v>4332</v>
      </c>
      <c r="B2850" s="735">
        <v>54505090</v>
      </c>
      <c r="C2850" s="735" t="s">
        <v>5734</v>
      </c>
      <c r="D2850" s="735" t="s">
        <v>657</v>
      </c>
      <c r="E2850" s="1156" t="s">
        <v>521</v>
      </c>
      <c r="F2850" s="752">
        <v>45363</v>
      </c>
      <c r="G2850" s="753">
        <v>0.54166666666666663</v>
      </c>
      <c r="H2850" s="752">
        <v>45376</v>
      </c>
      <c r="I2850" s="753">
        <v>0.875</v>
      </c>
      <c r="J2850" s="774" t="s">
        <v>179</v>
      </c>
      <c r="K2850" s="19">
        <v>38308</v>
      </c>
      <c r="L2850" s="921" t="s">
        <v>5735</v>
      </c>
      <c r="M2850" s="19">
        <v>44906</v>
      </c>
      <c r="N2850" s="922" t="s">
        <v>5736</v>
      </c>
      <c r="O2850" s="209">
        <v>44921</v>
      </c>
      <c r="P2850" s="897"/>
      <c r="Q2850" s="1009"/>
      <c r="R2850" s="1004"/>
      <c r="S2850" s="1003"/>
      <c r="T2850" s="565"/>
      <c r="U2850" s="564" t="s">
        <v>5737</v>
      </c>
      <c r="V2850" s="527"/>
      <c r="W2850" s="156"/>
    </row>
    <row r="2851" spans="1:23" s="546" customFormat="1" ht="63" customHeight="1" x14ac:dyDescent="0.25">
      <c r="A2851" s="186">
        <v>2105</v>
      </c>
      <c r="B2851" s="186"/>
      <c r="C2851" s="186" t="s">
        <v>1868</v>
      </c>
      <c r="D2851" s="4" t="s">
        <v>657</v>
      </c>
      <c r="E2851" s="1156" t="s">
        <v>871</v>
      </c>
      <c r="F2851" s="725">
        <v>44987</v>
      </c>
      <c r="G2851" s="720">
        <v>0.48402777777777778</v>
      </c>
      <c r="H2851" s="725">
        <v>44995</v>
      </c>
      <c r="I2851" s="720">
        <v>0.66666666666666663</v>
      </c>
      <c r="J2851" s="713" t="s">
        <v>1863</v>
      </c>
      <c r="K2851" s="710"/>
      <c r="L2851" s="929"/>
      <c r="M2851" s="21"/>
      <c r="N2851" s="926" t="s">
        <v>1869</v>
      </c>
      <c r="O2851" s="927">
        <v>44599</v>
      </c>
      <c r="P2851" s="1026"/>
      <c r="Q2851" s="1003"/>
      <c r="R2851" s="1023"/>
      <c r="S2851" s="1022"/>
      <c r="T2851" s="568"/>
      <c r="U2851" s="631"/>
      <c r="V2851" s="544"/>
      <c r="W2851" s="599"/>
    </row>
    <row r="2852" spans="1:23" s="546" customFormat="1" ht="18.75" customHeight="1" x14ac:dyDescent="0.25">
      <c r="A2852" s="1228">
        <v>4934</v>
      </c>
      <c r="B2852" s="20">
        <v>55840599</v>
      </c>
      <c r="C2852" s="20" t="s">
        <v>7165</v>
      </c>
      <c r="D2852" s="20" t="s">
        <v>137</v>
      </c>
      <c r="E2852" s="1158" t="s">
        <v>6592</v>
      </c>
      <c r="F2852" s="21">
        <v>45503</v>
      </c>
      <c r="G2852" s="729">
        <v>0.70833333333333337</v>
      </c>
      <c r="H2852" s="21">
        <v>45531</v>
      </c>
      <c r="I2852" s="729">
        <v>0.33333333333333331</v>
      </c>
      <c r="J2852" s="1229" t="s">
        <v>359</v>
      </c>
      <c r="K2852" s="19">
        <v>25883</v>
      </c>
      <c r="L2852" s="721" t="s">
        <v>7174</v>
      </c>
      <c r="M2852" s="21">
        <v>37489</v>
      </c>
      <c r="N2852" s="924" t="s">
        <v>2926</v>
      </c>
      <c r="O2852" s="208">
        <v>37816</v>
      </c>
      <c r="P2852" s="892" t="s">
        <v>7531</v>
      </c>
      <c r="Q2852" s="884"/>
      <c r="R2852" s="1008"/>
      <c r="S2852" s="884"/>
      <c r="T2852" s="527"/>
      <c r="U2852" s="545"/>
      <c r="V2852" s="544"/>
      <c r="W2852" s="156"/>
    </row>
    <row r="2853" spans="1:23" ht="18.75" customHeight="1" x14ac:dyDescent="0.25">
      <c r="A2853" s="20">
        <v>1251</v>
      </c>
      <c r="B2853" s="20">
        <v>55840599</v>
      </c>
      <c r="C2853" s="20" t="s">
        <v>7165</v>
      </c>
      <c r="D2853" s="20" t="s">
        <v>35</v>
      </c>
      <c r="E2853" s="1158" t="s">
        <v>178</v>
      </c>
      <c r="F2853" s="21">
        <v>44791</v>
      </c>
      <c r="G2853" s="729">
        <v>0.60416666666666663</v>
      </c>
      <c r="H2853" s="21">
        <v>44808</v>
      </c>
      <c r="I2853" s="729">
        <v>0.60416666666666663</v>
      </c>
      <c r="J2853" s="730" t="s">
        <v>2629</v>
      </c>
      <c r="K2853" s="769"/>
      <c r="L2853" s="20">
        <v>5608612</v>
      </c>
      <c r="M2853" s="21">
        <v>37489</v>
      </c>
      <c r="N2853" s="924" t="s">
        <v>2926</v>
      </c>
      <c r="O2853" s="208">
        <v>37816</v>
      </c>
      <c r="P2853" s="892">
        <v>2500</v>
      </c>
      <c r="Q2853" s="908"/>
      <c r="R2853" s="1008">
        <f>150*17</f>
        <v>2550</v>
      </c>
      <c r="S2853" s="884"/>
      <c r="T2853" s="527" t="s">
        <v>2927</v>
      </c>
      <c r="V2853" s="544"/>
    </row>
    <row r="2854" spans="1:23" s="546" customFormat="1" ht="18.75" customHeight="1" x14ac:dyDescent="0.25">
      <c r="A2854" s="4">
        <v>6274</v>
      </c>
      <c r="B2854" s="4"/>
      <c r="C2854" s="4" t="s">
        <v>8419</v>
      </c>
      <c r="D2854" s="4" t="s">
        <v>412</v>
      </c>
      <c r="E2854" s="1156" t="s">
        <v>342</v>
      </c>
      <c r="F2854" s="725">
        <v>45667</v>
      </c>
      <c r="G2854" s="720">
        <v>0.59861111111111109</v>
      </c>
      <c r="H2854" s="725">
        <v>45669</v>
      </c>
      <c r="I2854" s="720">
        <v>0.59861111111111109</v>
      </c>
      <c r="J2854" s="728" t="s">
        <v>154</v>
      </c>
      <c r="K2854" s="725">
        <v>35654</v>
      </c>
      <c r="L2854" s="929" t="s">
        <v>8420</v>
      </c>
      <c r="M2854" s="19">
        <v>43243</v>
      </c>
      <c r="N2854" s="931" t="s">
        <v>8421</v>
      </c>
      <c r="O2854" s="932">
        <v>42853</v>
      </c>
      <c r="P2854" s="892" t="s">
        <v>4863</v>
      </c>
      <c r="Q2854" s="194"/>
      <c r="R2854" s="1424"/>
      <c r="S2854" s="1425"/>
      <c r="T2854" s="1426"/>
      <c r="U2854" s="545" t="s">
        <v>8422</v>
      </c>
      <c r="V2854" s="555"/>
      <c r="W2854" s="599"/>
    </row>
    <row r="2855" spans="1:23" s="546" customFormat="1" ht="63" customHeight="1" x14ac:dyDescent="0.25">
      <c r="A2855" s="20">
        <v>3880</v>
      </c>
      <c r="B2855" s="3">
        <v>98677141</v>
      </c>
      <c r="C2855" s="3" t="s">
        <v>5329</v>
      </c>
      <c r="D2855" s="3" t="s">
        <v>94</v>
      </c>
      <c r="E2855" s="1159" t="s">
        <v>77</v>
      </c>
      <c r="F2855" s="714">
        <v>45323</v>
      </c>
      <c r="G2855" s="715">
        <v>0.5</v>
      </c>
      <c r="H2855" s="714">
        <v>45328</v>
      </c>
      <c r="I2855" s="715">
        <v>0.64583333333333337</v>
      </c>
      <c r="J2855" s="755" t="s">
        <v>336</v>
      </c>
      <c r="K2855" s="19">
        <v>28015</v>
      </c>
      <c r="L2855" s="921" t="s">
        <v>5330</v>
      </c>
      <c r="M2855" s="19">
        <v>38714</v>
      </c>
      <c r="N2855" s="923" t="s">
        <v>5331</v>
      </c>
      <c r="O2855" s="209">
        <v>36453</v>
      </c>
      <c r="P2855" s="889" t="s">
        <v>5333</v>
      </c>
      <c r="Q2855" s="907"/>
      <c r="R2855" s="1008"/>
      <c r="S2855" s="884"/>
      <c r="T2855" s="549" t="s">
        <v>847</v>
      </c>
      <c r="U2855" s="564" t="s">
        <v>5332</v>
      </c>
      <c r="V2855" s="527"/>
      <c r="W2855" s="156"/>
    </row>
    <row r="2856" spans="1:23" s="546" customFormat="1" ht="18.75" customHeight="1" x14ac:dyDescent="0.25">
      <c r="A2856" s="186" t="s">
        <v>6121</v>
      </c>
      <c r="B2856" s="186"/>
      <c r="C2856" s="186" t="s">
        <v>6344</v>
      </c>
      <c r="D2856" s="186" t="s">
        <v>193</v>
      </c>
      <c r="E2856" s="1156" t="s">
        <v>6345</v>
      </c>
      <c r="F2856" s="710">
        <v>45420</v>
      </c>
      <c r="G2856" s="711">
        <v>0.5</v>
      </c>
      <c r="H2856" s="710">
        <v>45423</v>
      </c>
      <c r="I2856" s="711">
        <v>0.66666666666666663</v>
      </c>
      <c r="J2856" s="728" t="s">
        <v>449</v>
      </c>
      <c r="K2856" s="710">
        <v>28746</v>
      </c>
      <c r="L2856" s="734" t="s">
        <v>6346</v>
      </c>
      <c r="M2856" s="21">
        <v>43867</v>
      </c>
      <c r="N2856" s="926" t="s">
        <v>6347</v>
      </c>
      <c r="O2856" s="927">
        <v>44789</v>
      </c>
      <c r="P2856" s="892" t="s">
        <v>4841</v>
      </c>
      <c r="Q2856" s="884">
        <v>-240</v>
      </c>
      <c r="R2856" s="1008"/>
      <c r="S2856" s="884"/>
      <c r="T2856" s="527"/>
      <c r="U2856" s="551" t="s">
        <v>6351</v>
      </c>
      <c r="V2856" s="527"/>
      <c r="W2856" s="128"/>
    </row>
    <row r="2857" spans="1:23" s="546" customFormat="1" ht="31.5" customHeight="1" x14ac:dyDescent="0.25">
      <c r="A2857" s="186">
        <v>5620</v>
      </c>
      <c r="B2857" s="4"/>
      <c r="C2857" s="4" t="s">
        <v>7613</v>
      </c>
      <c r="D2857" s="186" t="s">
        <v>35</v>
      </c>
      <c r="E2857" s="1156" t="s">
        <v>261</v>
      </c>
      <c r="F2857" s="710">
        <v>45598</v>
      </c>
      <c r="G2857" s="711">
        <v>0.58333333333333337</v>
      </c>
      <c r="H2857" s="710">
        <v>45600</v>
      </c>
      <c r="I2857" s="711">
        <v>0.70833333333333337</v>
      </c>
      <c r="J2857" s="728" t="s">
        <v>330</v>
      </c>
      <c r="K2857" s="710">
        <v>34183</v>
      </c>
      <c r="L2857" s="734" t="s">
        <v>7614</v>
      </c>
      <c r="M2857" s="19"/>
      <c r="N2857" s="734" t="s">
        <v>7615</v>
      </c>
      <c r="O2857" s="920">
        <v>41955</v>
      </c>
      <c r="P2857" s="1019" t="s">
        <v>7624</v>
      </c>
      <c r="Q2857" s="1007"/>
      <c r="R2857" s="1002"/>
      <c r="S2857" s="196"/>
      <c r="T2857" s="579"/>
      <c r="U2857" s="545"/>
      <c r="V2857" s="544"/>
      <c r="W2857" s="156"/>
    </row>
    <row r="2858" spans="1:23" ht="18.75" customHeight="1" x14ac:dyDescent="0.25">
      <c r="A2858" s="4">
        <v>2929</v>
      </c>
      <c r="B2858" s="4"/>
      <c r="C2858" s="186" t="s">
        <v>576</v>
      </c>
      <c r="D2858" s="186" t="s">
        <v>35</v>
      </c>
      <c r="E2858" s="1156" t="s">
        <v>48</v>
      </c>
      <c r="F2858" s="725">
        <v>45113</v>
      </c>
      <c r="G2858" s="720">
        <v>0.51388888888888895</v>
      </c>
      <c r="H2858" s="725">
        <v>45132</v>
      </c>
      <c r="I2858" s="720">
        <v>0.875</v>
      </c>
      <c r="J2858" s="713" t="s">
        <v>70</v>
      </c>
      <c r="K2858" s="725">
        <v>32214</v>
      </c>
      <c r="L2858" s="929"/>
      <c r="N2858" s="929" t="s">
        <v>577</v>
      </c>
      <c r="O2858" s="932">
        <v>44678</v>
      </c>
      <c r="P2858" s="904"/>
      <c r="Q2858" s="1003"/>
      <c r="R2858" s="1023"/>
      <c r="S2858" s="1022"/>
      <c r="T2858" s="624"/>
    </row>
    <row r="2859" spans="1:23" s="546" customFormat="1" ht="18.75" customHeight="1" x14ac:dyDescent="0.25">
      <c r="A2859" s="186">
        <v>3320</v>
      </c>
      <c r="B2859" s="186"/>
      <c r="C2859" s="186" t="s">
        <v>4125</v>
      </c>
      <c r="D2859" s="186" t="s">
        <v>412</v>
      </c>
      <c r="E2859" s="1156" t="s">
        <v>60</v>
      </c>
      <c r="F2859" s="710">
        <v>45187</v>
      </c>
      <c r="G2859" s="711">
        <v>0.5</v>
      </c>
      <c r="H2859" s="710">
        <v>45196</v>
      </c>
      <c r="I2859" s="711">
        <v>0.5</v>
      </c>
      <c r="J2859" s="728" t="s">
        <v>4196</v>
      </c>
      <c r="K2859" s="710">
        <v>37766</v>
      </c>
      <c r="L2859" s="734" t="s">
        <v>4126</v>
      </c>
      <c r="M2859" s="21">
        <v>44364</v>
      </c>
      <c r="N2859" s="734" t="s">
        <v>4127</v>
      </c>
      <c r="O2859" s="920">
        <v>45093</v>
      </c>
      <c r="P2859" s="892" t="s">
        <v>4198</v>
      </c>
      <c r="Q2859" s="196"/>
      <c r="R2859" s="1002"/>
      <c r="S2859" s="196"/>
      <c r="T2859" s="651" t="s">
        <v>4199</v>
      </c>
      <c r="U2859" s="545" t="s">
        <v>4129</v>
      </c>
      <c r="V2859" s="588" t="s">
        <v>4128</v>
      </c>
      <c r="W2859" s="156"/>
    </row>
    <row r="2860" spans="1:23" ht="18.75" customHeight="1" x14ac:dyDescent="0.25">
      <c r="A2860" s="186">
        <v>1169</v>
      </c>
      <c r="B2860" s="18"/>
      <c r="C2860" s="18" t="s">
        <v>3139</v>
      </c>
      <c r="D2860" s="18" t="s">
        <v>22</v>
      </c>
      <c r="E2860" s="1156" t="s">
        <v>23</v>
      </c>
      <c r="F2860" s="718">
        <v>44754</v>
      </c>
      <c r="G2860" s="719">
        <v>0.52777777777777779</v>
      </c>
      <c r="H2860" s="718">
        <v>44764</v>
      </c>
      <c r="I2860" s="719">
        <v>0.52777777777777779</v>
      </c>
      <c r="J2860" s="737" t="s">
        <v>3140</v>
      </c>
      <c r="K2860" s="720"/>
      <c r="L2860" s="18"/>
      <c r="M2860" s="718"/>
      <c r="N2860" s="928" t="s">
        <v>3141</v>
      </c>
      <c r="O2860" s="927">
        <v>37404</v>
      </c>
      <c r="P2860" s="892">
        <v>1200</v>
      </c>
      <c r="Q2860" s="906"/>
      <c r="R2860" s="1032">
        <f>120*10</f>
        <v>1200</v>
      </c>
      <c r="S2860" s="884"/>
      <c r="T2860" s="527" t="s">
        <v>3142</v>
      </c>
      <c r="V2860" s="554"/>
    </row>
    <row r="2861" spans="1:23" s="546" customFormat="1" ht="18.75" customHeight="1" x14ac:dyDescent="0.25">
      <c r="A2861" s="787">
        <v>2254</v>
      </c>
      <c r="B2861" s="787">
        <v>53511521</v>
      </c>
      <c r="C2861" s="787" t="s">
        <v>1626</v>
      </c>
      <c r="D2861" s="787" t="s">
        <v>35</v>
      </c>
      <c r="E2861" s="1156" t="s">
        <v>313</v>
      </c>
      <c r="F2861" s="752">
        <v>45021</v>
      </c>
      <c r="G2861" s="753">
        <v>0.70833333333333337</v>
      </c>
      <c r="H2861" s="752">
        <v>45025</v>
      </c>
      <c r="I2861" s="753">
        <v>0.5</v>
      </c>
      <c r="J2861" s="791" t="s">
        <v>162</v>
      </c>
      <c r="K2861" s="752">
        <v>28125</v>
      </c>
      <c r="L2861" s="929" t="s">
        <v>1627</v>
      </c>
      <c r="M2861" s="752"/>
      <c r="N2861" s="946" t="s">
        <v>1628</v>
      </c>
      <c r="O2861" s="947"/>
      <c r="P2861" s="912">
        <v>240</v>
      </c>
      <c r="Q2861" s="910"/>
      <c r="R2861" s="1046"/>
      <c r="S2861" s="1105"/>
      <c r="T2861" s="657"/>
      <c r="U2861" s="660" t="s">
        <v>1629</v>
      </c>
      <c r="V2861" s="657"/>
      <c r="W2861" s="661"/>
    </row>
    <row r="2862" spans="1:23" s="546" customFormat="1" ht="31.5" customHeight="1" x14ac:dyDescent="0.3">
      <c r="A2862" s="1">
        <v>3406</v>
      </c>
      <c r="B2862" s="750"/>
      <c r="C2862" s="20" t="s">
        <v>4271</v>
      </c>
      <c r="D2862" s="20" t="s">
        <v>35</v>
      </c>
      <c r="E2862" s="1156" t="s">
        <v>178</v>
      </c>
      <c r="F2862" s="21">
        <v>45206</v>
      </c>
      <c r="G2862" s="729">
        <v>0.45833333333333331</v>
      </c>
      <c r="H2862" s="21">
        <v>45209</v>
      </c>
      <c r="I2862" s="722">
        <v>0.45833333333333331</v>
      </c>
      <c r="J2862" s="730" t="s">
        <v>449</v>
      </c>
      <c r="K2862" s="19">
        <v>35183</v>
      </c>
      <c r="L2862" s="921" t="s">
        <v>4272</v>
      </c>
      <c r="M2862" s="19"/>
      <c r="N2862" s="935" t="s">
        <v>4273</v>
      </c>
      <c r="O2862" s="209">
        <v>42277</v>
      </c>
      <c r="P2862" s="1019">
        <v>220</v>
      </c>
      <c r="Q2862" s="907"/>
      <c r="R2862" s="1020"/>
      <c r="S2862" s="1039"/>
      <c r="T2862" s="555"/>
      <c r="U2862" s="545"/>
      <c r="V2862" s="555"/>
      <c r="W2862" s="156"/>
    </row>
    <row r="2863" spans="1:23" s="546" customFormat="1" ht="63" customHeight="1" x14ac:dyDescent="0.35">
      <c r="A2863" s="1267">
        <v>5047</v>
      </c>
      <c r="B2863" s="270"/>
      <c r="C2863" s="186" t="s">
        <v>7844</v>
      </c>
      <c r="D2863" s="186" t="s">
        <v>137</v>
      </c>
      <c r="E2863" s="1156" t="s">
        <v>6615</v>
      </c>
      <c r="F2863" s="718">
        <v>45535</v>
      </c>
      <c r="G2863" s="719">
        <v>0.5</v>
      </c>
      <c r="H2863" s="718">
        <v>45546</v>
      </c>
      <c r="I2863" s="719">
        <v>0.83333333333333337</v>
      </c>
      <c r="J2863" s="1279" t="s">
        <v>7532</v>
      </c>
      <c r="K2863" s="710">
        <v>34990</v>
      </c>
      <c r="L2863" s="734" t="s">
        <v>7845</v>
      </c>
      <c r="M2863" s="710"/>
      <c r="N2863" s="734" t="s">
        <v>7846</v>
      </c>
      <c r="O2863" s="920">
        <v>43441</v>
      </c>
      <c r="P2863" s="1280"/>
      <c r="Q2863" s="1281"/>
      <c r="R2863" s="1282"/>
      <c r="S2863" s="1312"/>
      <c r="T2863" s="1283"/>
      <c r="U2863" s="545"/>
      <c r="V2863" s="527"/>
      <c r="W2863" s="156"/>
    </row>
    <row r="2864" spans="1:23" s="546" customFormat="1" ht="18.75" customHeight="1" x14ac:dyDescent="0.35">
      <c r="A2864" s="1267">
        <v>5130</v>
      </c>
      <c r="B2864" s="270"/>
      <c r="C2864" s="186" t="s">
        <v>7844</v>
      </c>
      <c r="D2864" s="186" t="s">
        <v>137</v>
      </c>
      <c r="E2864" s="1156" t="s">
        <v>6615</v>
      </c>
      <c r="F2864" s="718">
        <v>45535</v>
      </c>
      <c r="G2864" s="719">
        <v>0.5</v>
      </c>
      <c r="H2864" s="718">
        <v>45546</v>
      </c>
      <c r="I2864" s="719">
        <v>0.83333333333333337</v>
      </c>
      <c r="J2864" s="1279" t="s">
        <v>7532</v>
      </c>
      <c r="K2864" s="710">
        <v>34990</v>
      </c>
      <c r="L2864" s="734" t="s">
        <v>7845</v>
      </c>
      <c r="M2864" s="710"/>
      <c r="N2864" s="734" t="s">
        <v>7846</v>
      </c>
      <c r="O2864" s="920">
        <v>43441</v>
      </c>
      <c r="P2864" s="1280"/>
      <c r="Q2864" s="1281"/>
      <c r="R2864" s="1282"/>
      <c r="S2864" s="1312"/>
      <c r="T2864" s="1283"/>
      <c r="U2864" s="545"/>
      <c r="V2864" s="527"/>
      <c r="W2864" s="156"/>
    </row>
    <row r="2865" spans="1:23" s="546" customFormat="1" ht="18.75" customHeight="1" x14ac:dyDescent="0.25">
      <c r="A2865" s="1267">
        <v>4959</v>
      </c>
      <c r="B2865" s="270"/>
      <c r="C2865" s="186" t="s">
        <v>7844</v>
      </c>
      <c r="D2865" s="186" t="s">
        <v>137</v>
      </c>
      <c r="E2865" s="1156" t="s">
        <v>6615</v>
      </c>
      <c r="F2865" s="718">
        <v>45519</v>
      </c>
      <c r="G2865" s="719">
        <v>0.5</v>
      </c>
      <c r="H2865" s="718">
        <v>45535</v>
      </c>
      <c r="I2865" s="719">
        <v>0.5</v>
      </c>
      <c r="J2865" s="737" t="s">
        <v>154</v>
      </c>
      <c r="K2865" s="710">
        <v>34990</v>
      </c>
      <c r="L2865" s="734" t="s">
        <v>7845</v>
      </c>
      <c r="M2865" s="710"/>
      <c r="N2865" s="734" t="s">
        <v>7846</v>
      </c>
      <c r="O2865" s="920">
        <v>43441</v>
      </c>
      <c r="P2865" s="1019" t="s">
        <v>7847</v>
      </c>
      <c r="Q2865" s="887" t="s">
        <v>7848</v>
      </c>
      <c r="R2865" s="1002" t="s">
        <v>1419</v>
      </c>
      <c r="S2865" s="194"/>
      <c r="T2865" s="156" t="s">
        <v>7850</v>
      </c>
      <c r="U2865" s="545" t="s">
        <v>7849</v>
      </c>
      <c r="V2865" s="599"/>
      <c r="W2865" s="156"/>
    </row>
    <row r="2866" spans="1:23" ht="18.75" customHeight="1" x14ac:dyDescent="0.25">
      <c r="A2866" s="186">
        <v>5763</v>
      </c>
      <c r="B2866" s="186"/>
      <c r="C2866" s="186" t="s">
        <v>8108</v>
      </c>
      <c r="D2866" s="186" t="s">
        <v>35</v>
      </c>
      <c r="E2866" s="1156" t="s">
        <v>105</v>
      </c>
      <c r="F2866" s="710">
        <v>45619</v>
      </c>
      <c r="G2866" s="711">
        <v>0.58333333333333337</v>
      </c>
      <c r="H2866" s="710">
        <v>45633</v>
      </c>
      <c r="I2866" s="711">
        <v>0.25</v>
      </c>
      <c r="J2866" s="728" t="s">
        <v>78</v>
      </c>
      <c r="K2866" s="710">
        <v>31465</v>
      </c>
      <c r="L2866" s="734" t="s">
        <v>8109</v>
      </c>
      <c r="M2866" s="21">
        <v>44121</v>
      </c>
      <c r="N2866" s="734" t="s">
        <v>8110</v>
      </c>
      <c r="O2866" s="920">
        <v>44581</v>
      </c>
      <c r="P2866" s="892" t="s">
        <v>8121</v>
      </c>
      <c r="Q2866" s="196"/>
      <c r="R2866" s="1002"/>
      <c r="S2866" s="196"/>
      <c r="T2866" s="580"/>
      <c r="V2866" s="544"/>
    </row>
    <row r="2867" spans="1:23" ht="18.75" customHeight="1" x14ac:dyDescent="0.25">
      <c r="A2867" s="4">
        <v>6538</v>
      </c>
      <c r="B2867" s="4"/>
      <c r="C2867" s="4" t="s">
        <v>8435</v>
      </c>
      <c r="D2867" s="4" t="s">
        <v>94</v>
      </c>
      <c r="E2867" s="1156" t="s">
        <v>389</v>
      </c>
      <c r="F2867" s="725">
        <v>45670</v>
      </c>
      <c r="G2867" s="720">
        <v>0.56736111111111109</v>
      </c>
      <c r="H2867" s="725">
        <v>45680</v>
      </c>
      <c r="I2867" s="720">
        <v>0.56736111111111109</v>
      </c>
      <c r="J2867" s="712" t="s">
        <v>438</v>
      </c>
      <c r="K2867" s="725">
        <v>30980</v>
      </c>
      <c r="L2867" s="929" t="s">
        <v>5036</v>
      </c>
      <c r="M2867" s="19">
        <v>43809</v>
      </c>
      <c r="N2867" s="19" t="s">
        <v>5037</v>
      </c>
      <c r="O2867" s="932">
        <v>41594</v>
      </c>
      <c r="P2867" s="892" t="s">
        <v>8473</v>
      </c>
      <c r="R2867" s="1424"/>
      <c r="S2867" s="1425"/>
      <c r="T2867" s="1426"/>
      <c r="U2867" s="551" t="s">
        <v>5846</v>
      </c>
      <c r="W2867" s="599"/>
    </row>
    <row r="2868" spans="1:23" ht="31.5" customHeight="1" x14ac:dyDescent="0.25">
      <c r="A2868" s="1">
        <v>3649</v>
      </c>
      <c r="B2868" s="1"/>
      <c r="C2868" s="20" t="s">
        <v>4632</v>
      </c>
      <c r="D2868" s="20" t="s">
        <v>94</v>
      </c>
      <c r="E2868" s="1156" t="s">
        <v>95</v>
      </c>
      <c r="F2868" s="21">
        <v>45238</v>
      </c>
      <c r="G2868" s="729">
        <v>0.68402777777777779</v>
      </c>
      <c r="H2868" s="21">
        <v>45246</v>
      </c>
      <c r="I2868" s="722">
        <v>0.6875</v>
      </c>
      <c r="J2868" s="730" t="s">
        <v>940</v>
      </c>
      <c r="K2868" s="19">
        <v>30015</v>
      </c>
      <c r="L2868" s="921" t="s">
        <v>4633</v>
      </c>
      <c r="M2868" s="19">
        <v>42129</v>
      </c>
      <c r="N2868" s="935" t="s">
        <v>4634</v>
      </c>
      <c r="O2868" s="209">
        <v>44720</v>
      </c>
      <c r="P2868" s="888">
        <f>80*8</f>
        <v>640</v>
      </c>
      <c r="Q2868" s="907"/>
      <c r="R2868" s="1020"/>
      <c r="S2868" s="1039"/>
      <c r="T2868" s="555"/>
      <c r="U2868" s="545" t="s">
        <v>4635</v>
      </c>
    </row>
    <row r="2869" spans="1:23" ht="31.5" customHeight="1" x14ac:dyDescent="0.25">
      <c r="A2869" s="1">
        <v>3646</v>
      </c>
      <c r="B2869" s="1"/>
      <c r="C2869" s="20" t="s">
        <v>4632</v>
      </c>
      <c r="D2869" s="20" t="s">
        <v>94</v>
      </c>
      <c r="E2869" s="1156" t="s">
        <v>95</v>
      </c>
      <c r="F2869" s="21">
        <v>45238</v>
      </c>
      <c r="G2869" s="729">
        <v>0.68402777777777779</v>
      </c>
      <c r="H2869" s="21">
        <v>45246</v>
      </c>
      <c r="I2869" s="722">
        <v>0.6875</v>
      </c>
      <c r="J2869" s="730" t="s">
        <v>940</v>
      </c>
      <c r="K2869" s="19">
        <v>30015</v>
      </c>
      <c r="L2869" s="921" t="s">
        <v>4633</v>
      </c>
      <c r="M2869" s="19">
        <v>42129</v>
      </c>
      <c r="N2869" s="935" t="s">
        <v>4634</v>
      </c>
      <c r="O2869" s="209">
        <v>44720</v>
      </c>
      <c r="P2869" s="888">
        <f>80*8</f>
        <v>640</v>
      </c>
      <c r="Q2869" s="907"/>
      <c r="R2869" s="1020"/>
      <c r="S2869" s="1039"/>
      <c r="T2869" s="555"/>
      <c r="U2869" s="545" t="s">
        <v>4635</v>
      </c>
      <c r="V2869" s="555" t="s">
        <v>4645</v>
      </c>
    </row>
    <row r="2870" spans="1:23" ht="18.75" customHeight="1" x14ac:dyDescent="0.25">
      <c r="A2870" s="4">
        <v>3768</v>
      </c>
      <c r="B2870" s="186">
        <v>98404303</v>
      </c>
      <c r="C2870" s="186" t="s">
        <v>4751</v>
      </c>
      <c r="D2870" s="186" t="s">
        <v>4752</v>
      </c>
      <c r="E2870" s="1156" t="s">
        <v>243</v>
      </c>
      <c r="F2870" s="710">
        <v>45253</v>
      </c>
      <c r="G2870" s="711">
        <v>0.68055555555555547</v>
      </c>
      <c r="H2870" s="710">
        <v>45254</v>
      </c>
      <c r="I2870" s="711">
        <v>0.6875</v>
      </c>
      <c r="J2870" s="728" t="s">
        <v>797</v>
      </c>
      <c r="K2870" s="725">
        <v>34661</v>
      </c>
      <c r="L2870" s="929" t="s">
        <v>4753</v>
      </c>
      <c r="M2870" s="19">
        <v>43397</v>
      </c>
      <c r="N2870" s="929" t="s">
        <v>4754</v>
      </c>
      <c r="O2870" s="932">
        <v>43756</v>
      </c>
      <c r="P2870" s="892">
        <v>90</v>
      </c>
      <c r="Q2870" s="196"/>
      <c r="R2870" s="1002"/>
      <c r="S2870" s="196"/>
      <c r="T2870" s="609"/>
      <c r="U2870" s="545" t="s">
        <v>4755</v>
      </c>
    </row>
    <row r="2871" spans="1:23" ht="18.75" customHeight="1" x14ac:dyDescent="0.25">
      <c r="A2871" s="1267">
        <v>6231</v>
      </c>
      <c r="B2871" s="186"/>
      <c r="C2871" s="186" t="s">
        <v>6747</v>
      </c>
      <c r="D2871" s="186" t="s">
        <v>412</v>
      </c>
      <c r="E2871" s="1156" t="s">
        <v>276</v>
      </c>
      <c r="F2871" s="710">
        <v>45462</v>
      </c>
      <c r="G2871" s="711">
        <v>0.95833333333333337</v>
      </c>
      <c r="H2871" s="710">
        <v>45469</v>
      </c>
      <c r="I2871" s="711">
        <v>0.70833333333333337</v>
      </c>
      <c r="J2871" s="730" t="s">
        <v>864</v>
      </c>
      <c r="K2871" s="21">
        <v>29656</v>
      </c>
      <c r="L2871" s="721" t="s">
        <v>6748</v>
      </c>
      <c r="M2871" s="708"/>
      <c r="N2871" s="21" t="s">
        <v>6749</v>
      </c>
      <c r="O2871" s="208">
        <v>44601</v>
      </c>
      <c r="P2871" s="1019" t="s">
        <v>4854</v>
      </c>
      <c r="Q2871" s="1025" t="s">
        <v>5350</v>
      </c>
      <c r="R2871" s="1020"/>
      <c r="S2871" s="1015"/>
      <c r="T2871" s="544"/>
      <c r="U2871" s="558"/>
      <c r="V2871" s="544" t="s">
        <v>6847</v>
      </c>
      <c r="W2871" s="128"/>
    </row>
    <row r="2872" spans="1:23" s="546" customFormat="1" ht="18.75" customHeight="1" x14ac:dyDescent="0.25">
      <c r="A2872" s="1267">
        <v>4876</v>
      </c>
      <c r="B2872" s="186">
        <v>95541400</v>
      </c>
      <c r="C2872" s="4" t="s">
        <v>7022</v>
      </c>
      <c r="D2872" s="707" t="s">
        <v>4053</v>
      </c>
      <c r="E2872" s="1156" t="s">
        <v>3852</v>
      </c>
      <c r="F2872" s="708">
        <v>45485</v>
      </c>
      <c r="G2872" s="709">
        <v>0.86805555555555547</v>
      </c>
      <c r="H2872" s="708">
        <v>45490</v>
      </c>
      <c r="I2872" s="709">
        <v>0.70833333333333337</v>
      </c>
      <c r="J2872" s="732" t="s">
        <v>336</v>
      </c>
      <c r="K2872" s="710">
        <v>34810</v>
      </c>
      <c r="L2872" s="734" t="s">
        <v>7023</v>
      </c>
      <c r="M2872" s="21">
        <v>42930</v>
      </c>
      <c r="N2872" s="926" t="s">
        <v>7024</v>
      </c>
      <c r="O2872" s="927">
        <v>41512</v>
      </c>
      <c r="P2872" s="903">
        <v>650</v>
      </c>
      <c r="Q2872" s="196"/>
      <c r="R2872" s="1017"/>
      <c r="S2872" s="196"/>
      <c r="T2872" s="599"/>
      <c r="U2872" s="545" t="s">
        <v>7025</v>
      </c>
      <c r="V2872" s="544"/>
      <c r="W2872" s="156"/>
    </row>
    <row r="2873" spans="1:23" ht="18.75" customHeight="1" x14ac:dyDescent="0.25">
      <c r="A2873" s="186">
        <v>1154</v>
      </c>
      <c r="B2873" s="186"/>
      <c r="C2873" s="186" t="s">
        <v>3241</v>
      </c>
      <c r="D2873" s="4" t="s">
        <v>35</v>
      </c>
      <c r="E2873" s="1156" t="s">
        <v>119</v>
      </c>
      <c r="F2873" s="710">
        <v>44741</v>
      </c>
      <c r="G2873" s="711">
        <v>0.78472222222222221</v>
      </c>
      <c r="H2873" s="710">
        <v>44743</v>
      </c>
      <c r="I2873" s="711">
        <v>0.67013888888888884</v>
      </c>
      <c r="J2873" s="728" t="s">
        <v>3030</v>
      </c>
      <c r="K2873" s="720"/>
      <c r="L2873" s="799">
        <v>6978164</v>
      </c>
      <c r="M2873" s="807">
        <v>41892</v>
      </c>
      <c r="N2873" s="957" t="s">
        <v>3242</v>
      </c>
      <c r="O2873" s="958">
        <v>42010</v>
      </c>
      <c r="P2873" s="898"/>
      <c r="Q2873" s="1003"/>
      <c r="R2873" s="1004"/>
      <c r="S2873" s="1003"/>
      <c r="T2873" s="565"/>
      <c r="V2873" s="527"/>
    </row>
    <row r="2874" spans="1:23" ht="21" customHeight="1" x14ac:dyDescent="0.25">
      <c r="A2874" s="186">
        <v>1049</v>
      </c>
      <c r="B2874" s="186"/>
      <c r="C2874" s="186" t="s">
        <v>3241</v>
      </c>
      <c r="D2874" s="4" t="s">
        <v>35</v>
      </c>
      <c r="E2874" s="1156" t="s">
        <v>119</v>
      </c>
      <c r="F2874" s="710">
        <v>44732</v>
      </c>
      <c r="G2874" s="711">
        <v>0.78472222222222221</v>
      </c>
      <c r="H2874" s="710">
        <v>44741</v>
      </c>
      <c r="I2874" s="711">
        <v>0.78472222222222221</v>
      </c>
      <c r="J2874" s="728" t="s">
        <v>3269</v>
      </c>
      <c r="K2874" s="720"/>
      <c r="L2874" s="799">
        <v>6978164</v>
      </c>
      <c r="M2874" s="807">
        <v>41892</v>
      </c>
      <c r="N2874" s="957" t="s">
        <v>3242</v>
      </c>
      <c r="O2874" s="958">
        <v>42010</v>
      </c>
      <c r="P2874" s="898"/>
      <c r="Q2874" s="1003"/>
      <c r="R2874" s="1004"/>
      <c r="S2874" s="1003"/>
      <c r="T2874" s="565"/>
      <c r="V2874" s="527"/>
    </row>
    <row r="2875" spans="1:23" ht="28.5" customHeight="1" x14ac:dyDescent="0.25">
      <c r="A2875" s="4">
        <v>1059</v>
      </c>
      <c r="B2875" s="799">
        <v>99408115</v>
      </c>
      <c r="C2875" s="799" t="s">
        <v>3241</v>
      </c>
      <c r="D2875" s="799" t="s">
        <v>35</v>
      </c>
      <c r="E2875" s="1156" t="s">
        <v>119</v>
      </c>
      <c r="F2875" s="807">
        <v>44723</v>
      </c>
      <c r="G2875" s="806">
        <v>0.58333333333333337</v>
      </c>
      <c r="H2875" s="807">
        <v>44724</v>
      </c>
      <c r="I2875" s="806">
        <v>0.89583333333333337</v>
      </c>
      <c r="J2875" s="728" t="s">
        <v>3374</v>
      </c>
      <c r="K2875" s="720"/>
      <c r="L2875" s="799">
        <v>6978164</v>
      </c>
      <c r="M2875" s="807">
        <v>41892</v>
      </c>
      <c r="N2875" s="957" t="s">
        <v>3242</v>
      </c>
      <c r="O2875" s="958">
        <v>42010</v>
      </c>
      <c r="P2875" s="892">
        <v>160</v>
      </c>
      <c r="Q2875" s="908"/>
      <c r="R2875" s="1073">
        <v>160</v>
      </c>
      <c r="S2875" s="908"/>
      <c r="T2875" s="550" t="s">
        <v>3280</v>
      </c>
      <c r="V2875" s="668"/>
    </row>
    <row r="2876" spans="1:23" s="546" customFormat="1" ht="18.75" customHeight="1" x14ac:dyDescent="0.25">
      <c r="A2876" s="809">
        <v>1054</v>
      </c>
      <c r="B2876" s="809"/>
      <c r="C2876" s="809" t="s">
        <v>3394</v>
      </c>
      <c r="D2876" s="809" t="s">
        <v>35</v>
      </c>
      <c r="E2876" s="1158" t="s">
        <v>119</v>
      </c>
      <c r="F2876" s="810">
        <v>44716</v>
      </c>
      <c r="G2876" s="811">
        <v>0.59375</v>
      </c>
      <c r="H2876" s="810">
        <v>44718</v>
      </c>
      <c r="I2876" s="811">
        <v>0.59375</v>
      </c>
      <c r="J2876" s="755" t="s">
        <v>1825</v>
      </c>
      <c r="K2876" s="769"/>
      <c r="L2876" s="809">
        <v>6978164</v>
      </c>
      <c r="M2876" s="19">
        <v>41892</v>
      </c>
      <c r="N2876" s="940" t="s">
        <v>3242</v>
      </c>
      <c r="O2876" s="938">
        <v>42010</v>
      </c>
      <c r="P2876" s="1119"/>
      <c r="Q2876" s="1120"/>
      <c r="R2876" s="1121"/>
      <c r="S2876" s="1120"/>
      <c r="T2876" s="670"/>
      <c r="U2876" s="545"/>
      <c r="V2876" s="670"/>
      <c r="W2876" s="156"/>
    </row>
    <row r="2877" spans="1:23" s="546" customFormat="1" ht="18.75" customHeight="1" x14ac:dyDescent="0.25">
      <c r="A2877" s="186">
        <v>5220</v>
      </c>
      <c r="B2877" s="186"/>
      <c r="C2877" s="186" t="s">
        <v>5035</v>
      </c>
      <c r="D2877" s="186" t="s">
        <v>35</v>
      </c>
      <c r="E2877" s="1156" t="s">
        <v>264</v>
      </c>
      <c r="F2877" s="710">
        <v>45551</v>
      </c>
      <c r="G2877" s="711">
        <v>0.58333333333333337</v>
      </c>
      <c r="H2877" s="710">
        <v>45556</v>
      </c>
      <c r="I2877" s="711">
        <v>0.79166666666666663</v>
      </c>
      <c r="J2877" s="730" t="s">
        <v>336</v>
      </c>
      <c r="K2877" s="710">
        <v>30980</v>
      </c>
      <c r="L2877" s="929" t="s">
        <v>5036</v>
      </c>
      <c r="M2877" s="21">
        <v>43809</v>
      </c>
      <c r="N2877" s="926" t="s">
        <v>5037</v>
      </c>
      <c r="O2877" s="927">
        <v>41594</v>
      </c>
      <c r="P2877" s="892" t="s">
        <v>7726</v>
      </c>
      <c r="Q2877" s="196"/>
      <c r="R2877" s="1002"/>
      <c r="S2877" s="196"/>
      <c r="T2877" s="533"/>
      <c r="U2877" s="539"/>
      <c r="V2877" s="544" t="s">
        <v>6515</v>
      </c>
      <c r="W2877" s="156"/>
    </row>
    <row r="2878" spans="1:23" s="546" customFormat="1" ht="31.5" customHeight="1" x14ac:dyDescent="0.25">
      <c r="A2878" s="186">
        <v>4663</v>
      </c>
      <c r="B2878" s="186"/>
      <c r="C2878" s="186" t="s">
        <v>5035</v>
      </c>
      <c r="D2878" s="4" t="s">
        <v>35</v>
      </c>
      <c r="E2878" s="1156" t="s">
        <v>171</v>
      </c>
      <c r="F2878" s="710">
        <v>45434</v>
      </c>
      <c r="G2878" s="711">
        <v>0.84375</v>
      </c>
      <c r="H2878" s="710">
        <v>45440</v>
      </c>
      <c r="I2878" s="711">
        <v>0.3666666666666667</v>
      </c>
      <c r="J2878" s="728" t="s">
        <v>864</v>
      </c>
      <c r="K2878" s="710">
        <v>30980</v>
      </c>
      <c r="L2878" s="929" t="s">
        <v>5036</v>
      </c>
      <c r="M2878" s="21">
        <v>43809</v>
      </c>
      <c r="N2878" s="926" t="s">
        <v>5037</v>
      </c>
      <c r="O2878" s="927">
        <v>41594</v>
      </c>
      <c r="P2878" s="892" t="s">
        <v>4853</v>
      </c>
      <c r="Q2878" s="196"/>
      <c r="R2878" s="1017"/>
      <c r="S2878" s="196"/>
      <c r="T2878" s="533"/>
      <c r="U2878" s="545" t="s">
        <v>5038</v>
      </c>
      <c r="V2878" s="544" t="s">
        <v>6469</v>
      </c>
      <c r="W2878" s="156"/>
    </row>
    <row r="2879" spans="1:23" s="546" customFormat="1" ht="18.75" customHeight="1" x14ac:dyDescent="0.25">
      <c r="A2879" s="186">
        <v>4398</v>
      </c>
      <c r="B2879" s="186"/>
      <c r="C2879" s="186" t="s">
        <v>5035</v>
      </c>
      <c r="D2879" s="4" t="s">
        <v>83</v>
      </c>
      <c r="E2879" s="1156" t="s">
        <v>3852</v>
      </c>
      <c r="F2879" s="725">
        <v>45373</v>
      </c>
      <c r="G2879" s="720">
        <v>0.39930555555555558</v>
      </c>
      <c r="H2879" s="725">
        <v>45375</v>
      </c>
      <c r="I2879" s="720">
        <v>0.39930555555555558</v>
      </c>
      <c r="J2879" s="728" t="s">
        <v>330</v>
      </c>
      <c r="K2879" s="710">
        <v>30980</v>
      </c>
      <c r="L2879" s="929" t="s">
        <v>5036</v>
      </c>
      <c r="M2879" s="21">
        <v>43809</v>
      </c>
      <c r="N2879" s="926" t="s">
        <v>5037</v>
      </c>
      <c r="O2879" s="927">
        <v>41594</v>
      </c>
      <c r="P2879" s="892" t="s">
        <v>5069</v>
      </c>
      <c r="Q2879" s="196"/>
      <c r="R2879" s="1002"/>
      <c r="S2879" s="196"/>
      <c r="T2879" s="533"/>
      <c r="U2879" s="545" t="s">
        <v>5038</v>
      </c>
      <c r="V2879" s="544"/>
      <c r="W2879" s="156"/>
    </row>
    <row r="2880" spans="1:23" s="546" customFormat="1" ht="18.75" customHeight="1" x14ac:dyDescent="0.25">
      <c r="A2880" s="186">
        <v>3946</v>
      </c>
      <c r="B2880" s="186"/>
      <c r="C2880" s="186" t="s">
        <v>5035</v>
      </c>
      <c r="D2880" s="4" t="s">
        <v>35</v>
      </c>
      <c r="E2880" s="1156" t="s">
        <v>264</v>
      </c>
      <c r="F2880" s="725">
        <v>45291</v>
      </c>
      <c r="G2880" s="720">
        <v>0.375</v>
      </c>
      <c r="H2880" s="725">
        <v>45301</v>
      </c>
      <c r="I2880" s="720">
        <v>0.5</v>
      </c>
      <c r="J2880" s="728" t="s">
        <v>200</v>
      </c>
      <c r="K2880" s="710">
        <v>30980</v>
      </c>
      <c r="L2880" s="929" t="s">
        <v>5036</v>
      </c>
      <c r="M2880" s="21">
        <v>43809</v>
      </c>
      <c r="N2880" s="926" t="s">
        <v>5037</v>
      </c>
      <c r="O2880" s="927">
        <v>41594</v>
      </c>
      <c r="P2880" s="892" t="s">
        <v>4982</v>
      </c>
      <c r="Q2880" s="196"/>
      <c r="R2880" s="1002"/>
      <c r="S2880" s="196"/>
      <c r="T2880" s="533"/>
      <c r="U2880" s="545" t="s">
        <v>5038</v>
      </c>
      <c r="V2880" s="544"/>
      <c r="W2880" s="156"/>
    </row>
    <row r="2881" spans="1:23" s="546" customFormat="1" ht="18.75" hidden="1" customHeight="1" x14ac:dyDescent="0.25">
      <c r="A2881" s="186">
        <v>3047</v>
      </c>
      <c r="B2881" s="18"/>
      <c r="C2881" s="18" t="s">
        <v>142</v>
      </c>
      <c r="D2881" s="20" t="s">
        <v>143</v>
      </c>
      <c r="E2881" s="1156" t="s">
        <v>871</v>
      </c>
      <c r="F2881" s="21">
        <v>45144</v>
      </c>
      <c r="G2881" s="729">
        <v>0.58333333333333337</v>
      </c>
      <c r="H2881" s="21">
        <v>45170</v>
      </c>
      <c r="I2881" s="729">
        <v>0.79166666666666663</v>
      </c>
      <c r="J2881" s="737" t="s">
        <v>145</v>
      </c>
      <c r="K2881" s="725">
        <v>29284</v>
      </c>
      <c r="L2881" s="18" t="s">
        <v>146</v>
      </c>
      <c r="M2881" s="718">
        <v>44281</v>
      </c>
      <c r="N2881" s="943">
        <v>980242200015</v>
      </c>
      <c r="O2881" s="927">
        <v>39783</v>
      </c>
      <c r="P2881" s="892" t="s">
        <v>147</v>
      </c>
      <c r="Q2881" s="906"/>
      <c r="R2881" s="1032"/>
      <c r="S2881" s="884"/>
      <c r="T2881" s="527"/>
      <c r="U2881" s="545" t="s">
        <v>148</v>
      </c>
      <c r="V2881" s="554"/>
      <c r="W2881" s="156"/>
    </row>
    <row r="2882" spans="1:23" s="546" customFormat="1" ht="18.75" hidden="1" customHeight="1" x14ac:dyDescent="0.25">
      <c r="A2882" s="186">
        <v>1234</v>
      </c>
      <c r="B2882" s="18"/>
      <c r="C2882" s="18" t="s">
        <v>142</v>
      </c>
      <c r="D2882" s="20" t="s">
        <v>22</v>
      </c>
      <c r="E2882" s="1158" t="s">
        <v>23</v>
      </c>
      <c r="F2882" s="21">
        <v>44782</v>
      </c>
      <c r="G2882" s="729">
        <v>0.66666666666666663</v>
      </c>
      <c r="H2882" s="21">
        <v>44803</v>
      </c>
      <c r="I2882" s="729">
        <v>0.58333333333333337</v>
      </c>
      <c r="J2882" s="737" t="s">
        <v>2962</v>
      </c>
      <c r="K2882" s="720"/>
      <c r="L2882" s="18" t="s">
        <v>146</v>
      </c>
      <c r="M2882" s="718">
        <v>44281</v>
      </c>
      <c r="N2882" s="943">
        <v>980242200016</v>
      </c>
      <c r="O2882" s="927">
        <v>39783</v>
      </c>
      <c r="P2882" s="898"/>
      <c r="Q2882" s="1050"/>
      <c r="R2882" s="1051"/>
      <c r="S2882" s="1003"/>
      <c r="T2882" s="565"/>
      <c r="U2882" s="545"/>
      <c r="V2882" s="554"/>
      <c r="W2882" s="156"/>
    </row>
    <row r="2883" spans="1:23" s="546" customFormat="1" ht="18.75" hidden="1" customHeight="1" x14ac:dyDescent="0.25">
      <c r="A2883" s="4">
        <v>131</v>
      </c>
      <c r="B2883" s="4">
        <v>22702661</v>
      </c>
      <c r="C2883" s="784" t="s">
        <v>142</v>
      </c>
      <c r="D2883" s="4" t="s">
        <v>35</v>
      </c>
      <c r="E2883" s="1156" t="s">
        <v>313</v>
      </c>
      <c r="F2883" s="725">
        <v>44416</v>
      </c>
      <c r="G2883" s="744">
        <v>0.83333333333333337</v>
      </c>
      <c r="H2883" s="725">
        <v>44436</v>
      </c>
      <c r="I2883" s="744">
        <v>0.83333333333333337</v>
      </c>
      <c r="J2883" s="730">
        <v>20</v>
      </c>
      <c r="K2883" s="744"/>
      <c r="L2883" s="4"/>
      <c r="M2883" s="19"/>
      <c r="N2883" s="934"/>
      <c r="O2883" s="920"/>
      <c r="P2883" s="1107"/>
      <c r="Q2883" s="908"/>
      <c r="R2883" s="1073"/>
      <c r="S2883" s="908"/>
      <c r="T2883" s="550"/>
      <c r="U2883" s="545"/>
      <c r="V2883" s="550" t="s">
        <v>3549</v>
      </c>
      <c r="W2883" s="156"/>
    </row>
    <row r="2884" spans="1:23" s="546" customFormat="1" ht="18.75" customHeight="1" x14ac:dyDescent="0.25">
      <c r="A2884" s="1245">
        <v>6196</v>
      </c>
      <c r="B2884" s="20"/>
      <c r="C2884" s="20" t="s">
        <v>6719</v>
      </c>
      <c r="D2884" s="20" t="s">
        <v>22</v>
      </c>
      <c r="E2884" s="1156" t="s">
        <v>364</v>
      </c>
      <c r="F2884" s="21">
        <v>45460</v>
      </c>
      <c r="G2884" s="722">
        <v>0.75</v>
      </c>
      <c r="H2884" s="21">
        <v>45463</v>
      </c>
      <c r="I2884" s="722">
        <v>0.75</v>
      </c>
      <c r="J2884" s="730" t="s">
        <v>449</v>
      </c>
      <c r="K2884" s="21">
        <v>22709</v>
      </c>
      <c r="L2884" s="721" t="s">
        <v>6720</v>
      </c>
      <c r="M2884" s="708">
        <v>44595</v>
      </c>
      <c r="N2884" s="21" t="s">
        <v>6721</v>
      </c>
      <c r="O2884" s="208">
        <v>37800</v>
      </c>
      <c r="P2884" s="1019" t="s">
        <v>4943</v>
      </c>
      <c r="Q2884" s="1015"/>
      <c r="R2884" s="1016"/>
      <c r="S2884" s="1015"/>
      <c r="T2884" s="544"/>
      <c r="U2884" s="558"/>
      <c r="V2884" s="544"/>
      <c r="W2884" s="128"/>
    </row>
    <row r="2885" spans="1:23" s="546" customFormat="1" ht="18.75" hidden="1" customHeight="1" x14ac:dyDescent="0.25">
      <c r="A2885" s="186">
        <v>4429</v>
      </c>
      <c r="B2885" s="186"/>
      <c r="C2885" s="4" t="s">
        <v>5279</v>
      </c>
      <c r="D2885" s="4" t="s">
        <v>412</v>
      </c>
      <c r="E2885" s="1156" t="s">
        <v>184</v>
      </c>
      <c r="F2885" s="725">
        <v>45316</v>
      </c>
      <c r="G2885" s="720">
        <v>0.43958333333333338</v>
      </c>
      <c r="H2885" s="725">
        <v>45320</v>
      </c>
      <c r="I2885" s="720">
        <v>0.43958333333333338</v>
      </c>
      <c r="J2885" s="728" t="s">
        <v>162</v>
      </c>
      <c r="K2885" s="725">
        <v>25292</v>
      </c>
      <c r="L2885" s="929" t="s">
        <v>5280</v>
      </c>
      <c r="M2885" s="19">
        <v>44774</v>
      </c>
      <c r="N2885" s="931">
        <v>880169112276</v>
      </c>
      <c r="O2885" s="932">
        <v>38496</v>
      </c>
      <c r="P2885" s="892" t="s">
        <v>5202</v>
      </c>
      <c r="Q2885" s="194"/>
      <c r="R2885" s="1033"/>
      <c r="S2885" s="194"/>
      <c r="T2885" s="563"/>
      <c r="U2885" s="545" t="s">
        <v>5281</v>
      </c>
      <c r="V2885" s="555"/>
      <c r="W2885" s="156"/>
    </row>
    <row r="2886" spans="1:23" s="546" customFormat="1" ht="18.75" customHeight="1" x14ac:dyDescent="0.25">
      <c r="A2886" s="186">
        <v>5646</v>
      </c>
      <c r="B2886" s="186"/>
      <c r="C2886" s="186" t="s">
        <v>7810</v>
      </c>
      <c r="D2886" s="186" t="s">
        <v>292</v>
      </c>
      <c r="E2886" s="1156" t="s">
        <v>6615</v>
      </c>
      <c r="F2886" s="710">
        <v>45607</v>
      </c>
      <c r="G2886" s="711">
        <v>0.52638888888888891</v>
      </c>
      <c r="H2886" s="710">
        <v>45621</v>
      </c>
      <c r="I2886" s="711">
        <v>0.35000000000000003</v>
      </c>
      <c r="J2886" s="713" t="s">
        <v>78</v>
      </c>
      <c r="K2886" s="21">
        <v>22629</v>
      </c>
      <c r="L2886" s="721"/>
      <c r="M2886" s="21"/>
      <c r="N2886" s="942" t="s">
        <v>7811</v>
      </c>
      <c r="O2886" s="208">
        <v>40294</v>
      </c>
      <c r="P2886" s="897"/>
      <c r="Q2886" s="1009"/>
      <c r="R2886" s="1004"/>
      <c r="S2886" s="565"/>
      <c r="T2886" s="565"/>
      <c r="U2886" s="1221" t="s">
        <v>7812</v>
      </c>
      <c r="V2886" s="527"/>
      <c r="W2886" s="128"/>
    </row>
    <row r="2887" spans="1:23" s="546" customFormat="1" ht="18.75" customHeight="1" x14ac:dyDescent="0.25">
      <c r="A2887" s="186">
        <v>4376</v>
      </c>
      <c r="B2887" s="186">
        <v>22755994</v>
      </c>
      <c r="C2887" s="186" t="s">
        <v>5673</v>
      </c>
      <c r="D2887" s="186" t="s">
        <v>35</v>
      </c>
      <c r="E2887" s="1156" t="s">
        <v>178</v>
      </c>
      <c r="F2887" s="710">
        <v>45358</v>
      </c>
      <c r="G2887" s="711">
        <v>0.67361111111111116</v>
      </c>
      <c r="H2887" s="710">
        <v>45361</v>
      </c>
      <c r="I2887" s="711">
        <v>0.64583333333333337</v>
      </c>
      <c r="J2887" s="713" t="s">
        <v>449</v>
      </c>
      <c r="K2887" s="710">
        <v>30799</v>
      </c>
      <c r="L2887" s="734" t="s">
        <v>5674</v>
      </c>
      <c r="M2887" s="21"/>
      <c r="N2887" s="734" t="s">
        <v>5675</v>
      </c>
      <c r="O2887" s="920">
        <v>43265</v>
      </c>
      <c r="P2887" s="898"/>
      <c r="Q2887" s="1022"/>
      <c r="R2887" s="1023"/>
      <c r="S2887" s="1022"/>
      <c r="T2887" s="586"/>
      <c r="U2887" s="551" t="s">
        <v>5672</v>
      </c>
      <c r="V2887" s="544"/>
      <c r="W2887" s="128"/>
    </row>
    <row r="2888" spans="1:23" s="546" customFormat="1" ht="47.25" customHeight="1" x14ac:dyDescent="0.25">
      <c r="A2888" s="1266">
        <v>5350</v>
      </c>
      <c r="B2888" s="707"/>
      <c r="C2888" s="735" t="s">
        <v>1301</v>
      </c>
      <c r="D2888" s="707" t="s">
        <v>35</v>
      </c>
      <c r="E2888" s="1156" t="s">
        <v>284</v>
      </c>
      <c r="F2888" s="708">
        <v>45561</v>
      </c>
      <c r="G2888" s="709">
        <v>0.95833333333333337</v>
      </c>
      <c r="H2888" s="708">
        <v>45563</v>
      </c>
      <c r="I2888" s="709">
        <v>0.41666666666666669</v>
      </c>
      <c r="J2888" s="732" t="s">
        <v>330</v>
      </c>
      <c r="K2888" s="741">
        <v>33176</v>
      </c>
      <c r="L2888" s="775" t="s">
        <v>1302</v>
      </c>
      <c r="M2888" s="741">
        <v>42312</v>
      </c>
      <c r="N2888" s="933" t="s">
        <v>1303</v>
      </c>
      <c r="O2888" s="930">
        <v>44888</v>
      </c>
      <c r="P2888" s="1005"/>
      <c r="Q2888" s="890"/>
      <c r="R2888" s="1057"/>
      <c r="S2888" s="890"/>
      <c r="T2888" s="584"/>
      <c r="U2888" s="593" t="s">
        <v>256</v>
      </c>
      <c r="V2888" s="592"/>
      <c r="W2888" s="594"/>
    </row>
    <row r="2889" spans="1:23" s="546" customFormat="1" ht="18.75" customHeight="1" x14ac:dyDescent="0.25">
      <c r="A2889" s="707">
        <v>5205</v>
      </c>
      <c r="B2889" s="707"/>
      <c r="C2889" s="707" t="s">
        <v>1301</v>
      </c>
      <c r="D2889" s="707" t="s">
        <v>143</v>
      </c>
      <c r="E2889" s="1156" t="s">
        <v>189</v>
      </c>
      <c r="F2889" s="708">
        <v>45547</v>
      </c>
      <c r="G2889" s="709">
        <v>0.65694444444444444</v>
      </c>
      <c r="H2889" s="708">
        <v>45558</v>
      </c>
      <c r="I2889" s="709">
        <v>0.95833333333333337</v>
      </c>
      <c r="J2889" s="1250" t="s">
        <v>61</v>
      </c>
      <c r="K2889" s="741">
        <v>33176</v>
      </c>
      <c r="L2889" s="775" t="s">
        <v>1302</v>
      </c>
      <c r="M2889" s="741">
        <v>42312</v>
      </c>
      <c r="N2889" s="933" t="s">
        <v>1303</v>
      </c>
      <c r="O2889" s="930">
        <v>44888</v>
      </c>
      <c r="P2889" s="902" t="s">
        <v>7662</v>
      </c>
      <c r="Q2889" s="881"/>
      <c r="R2889" s="1006"/>
      <c r="S2889" s="890" t="s">
        <v>7663</v>
      </c>
      <c r="T2889" s="584"/>
      <c r="U2889" s="545" t="s">
        <v>7751</v>
      </c>
      <c r="V2889" s="555"/>
      <c r="W2889" s="156"/>
    </row>
    <row r="2890" spans="1:23" s="546" customFormat="1" ht="94.5" customHeight="1" x14ac:dyDescent="0.25">
      <c r="A2890" s="707">
        <v>3900</v>
      </c>
      <c r="B2890" s="707"/>
      <c r="C2890" s="735" t="s">
        <v>1301</v>
      </c>
      <c r="D2890" s="707" t="s">
        <v>35</v>
      </c>
      <c r="E2890" s="1156" t="s">
        <v>284</v>
      </c>
      <c r="F2890" s="708">
        <v>45328</v>
      </c>
      <c r="G2890" s="709">
        <v>0.5</v>
      </c>
      <c r="H2890" s="708">
        <v>45340</v>
      </c>
      <c r="I2890" s="709">
        <v>0.41666666666666669</v>
      </c>
      <c r="J2890" s="732" t="s">
        <v>61</v>
      </c>
      <c r="K2890" s="741">
        <v>33176</v>
      </c>
      <c r="L2890" s="775" t="s">
        <v>1302</v>
      </c>
      <c r="M2890" s="741">
        <v>42312</v>
      </c>
      <c r="N2890" s="933" t="s">
        <v>1303</v>
      </c>
      <c r="O2890" s="930">
        <v>44888</v>
      </c>
      <c r="P2890" s="902" t="s">
        <v>5443</v>
      </c>
      <c r="Q2890" s="890"/>
      <c r="R2890" s="1057"/>
      <c r="S2890" s="890"/>
      <c r="T2890" s="584"/>
      <c r="U2890" s="593" t="s">
        <v>256</v>
      </c>
      <c r="V2890" s="592"/>
      <c r="W2890" s="594"/>
    </row>
    <row r="2891" spans="1:23" s="546" customFormat="1" ht="25.5" customHeight="1" x14ac:dyDescent="0.25">
      <c r="A2891" s="735">
        <v>3322</v>
      </c>
      <c r="B2891" s="735"/>
      <c r="C2891" s="735" t="s">
        <v>1301</v>
      </c>
      <c r="D2891" s="707" t="s">
        <v>4053</v>
      </c>
      <c r="E2891" s="1156" t="s">
        <v>3852</v>
      </c>
      <c r="F2891" s="708">
        <v>45187</v>
      </c>
      <c r="G2891" s="709">
        <v>0.625</v>
      </c>
      <c r="H2891" s="708">
        <v>45199</v>
      </c>
      <c r="I2891" s="709">
        <v>0.625</v>
      </c>
      <c r="J2891" s="732" t="s">
        <v>61</v>
      </c>
      <c r="K2891" s="741">
        <v>33176</v>
      </c>
      <c r="L2891" s="775" t="s">
        <v>1302</v>
      </c>
      <c r="M2891" s="741">
        <v>42312</v>
      </c>
      <c r="N2891" s="933" t="s">
        <v>1303</v>
      </c>
      <c r="O2891" s="930">
        <v>44888</v>
      </c>
      <c r="P2891" s="902">
        <v>1080</v>
      </c>
      <c r="Q2891" s="890"/>
      <c r="R2891" s="1057"/>
      <c r="S2891" s="890"/>
      <c r="T2891" s="584"/>
      <c r="U2891" s="593" t="s">
        <v>256</v>
      </c>
      <c r="V2891" s="592"/>
      <c r="W2891" s="594"/>
    </row>
    <row r="2892" spans="1:23" ht="18.75" customHeight="1" x14ac:dyDescent="0.25">
      <c r="A2892" s="735">
        <v>2432</v>
      </c>
      <c r="B2892" s="735"/>
      <c r="C2892" s="735" t="s">
        <v>1301</v>
      </c>
      <c r="D2892" s="735" t="s">
        <v>35</v>
      </c>
      <c r="E2892" s="1156" t="s">
        <v>284</v>
      </c>
      <c r="F2892" s="741">
        <v>45052</v>
      </c>
      <c r="G2892" s="740">
        <v>0.3979166666666667</v>
      </c>
      <c r="H2892" s="741">
        <v>45060</v>
      </c>
      <c r="I2892" s="740">
        <v>0.20833333333333334</v>
      </c>
      <c r="J2892" s="732" t="s">
        <v>113</v>
      </c>
      <c r="K2892" s="741">
        <v>33176</v>
      </c>
      <c r="L2892" s="929" t="s">
        <v>1302</v>
      </c>
      <c r="M2892" s="741">
        <v>42312</v>
      </c>
      <c r="N2892" s="933" t="s">
        <v>1303</v>
      </c>
      <c r="O2892" s="930">
        <v>44888</v>
      </c>
      <c r="P2892" s="902">
        <v>640</v>
      </c>
      <c r="Q2892" s="890"/>
      <c r="R2892" s="1057"/>
      <c r="S2892" s="890"/>
      <c r="T2892" s="584"/>
      <c r="U2892" s="593"/>
      <c r="V2892" s="592"/>
      <c r="W2892" s="594"/>
    </row>
    <row r="2893" spans="1:23" ht="18.75" customHeight="1" x14ac:dyDescent="0.25">
      <c r="A2893" s="4">
        <v>1730</v>
      </c>
      <c r="B2893" s="4"/>
      <c r="C2893" s="735" t="s">
        <v>1301</v>
      </c>
      <c r="D2893" s="4" t="s">
        <v>22</v>
      </c>
      <c r="E2893" s="1156" t="s">
        <v>23</v>
      </c>
      <c r="F2893" s="725">
        <v>44935</v>
      </c>
      <c r="G2893" s="720">
        <v>0.59930555555555554</v>
      </c>
      <c r="H2893" s="725">
        <v>44956</v>
      </c>
      <c r="I2893" s="720">
        <v>0.59930555555555554</v>
      </c>
      <c r="J2893" s="728" t="s">
        <v>2149</v>
      </c>
      <c r="K2893" s="725">
        <v>33176</v>
      </c>
      <c r="L2893" s="929" t="s">
        <v>1302</v>
      </c>
      <c r="M2893" s="19">
        <v>42312</v>
      </c>
      <c r="N2893" s="931" t="s">
        <v>1303</v>
      </c>
      <c r="O2893" s="932">
        <v>44888</v>
      </c>
      <c r="P2893" s="892">
        <v>1360</v>
      </c>
    </row>
    <row r="2894" spans="1:23" s="546" customFormat="1" ht="18.75" customHeight="1" x14ac:dyDescent="0.25">
      <c r="A2894" s="186">
        <v>1236</v>
      </c>
      <c r="B2894" s="18">
        <v>99667989</v>
      </c>
      <c r="C2894" s="735" t="s">
        <v>1301</v>
      </c>
      <c r="D2894" s="186" t="s">
        <v>35</v>
      </c>
      <c r="E2894" s="1156" t="s">
        <v>261</v>
      </c>
      <c r="F2894" s="718">
        <v>44783</v>
      </c>
      <c r="G2894" s="719">
        <v>0.66666666666666663</v>
      </c>
      <c r="H2894" s="718">
        <v>44795</v>
      </c>
      <c r="I2894" s="719">
        <v>0.66666666666666663</v>
      </c>
      <c r="J2894" s="737" t="s">
        <v>2283</v>
      </c>
      <c r="K2894" s="725">
        <v>33176</v>
      </c>
      <c r="L2894" s="775" t="s">
        <v>1302</v>
      </c>
      <c r="M2894" s="21">
        <v>42312</v>
      </c>
      <c r="N2894" s="926" t="s">
        <v>2995</v>
      </c>
      <c r="O2894" s="927">
        <v>39967</v>
      </c>
      <c r="P2894" s="892">
        <f>140*12</f>
        <v>1680</v>
      </c>
      <c r="Q2894" s="884"/>
      <c r="R2894" s="1008"/>
      <c r="S2894" s="884"/>
      <c r="T2894" s="527" t="s">
        <v>2966</v>
      </c>
      <c r="U2894" s="545"/>
      <c r="V2894" s="554"/>
      <c r="W2894" s="156"/>
    </row>
    <row r="2895" spans="1:23" s="546" customFormat="1" ht="18.75" customHeight="1" x14ac:dyDescent="0.25">
      <c r="A2895" s="707">
        <v>5786</v>
      </c>
      <c r="B2895" s="707">
        <v>52366745</v>
      </c>
      <c r="C2895" s="707" t="s">
        <v>4820</v>
      </c>
      <c r="D2895" s="707" t="s">
        <v>29</v>
      </c>
      <c r="E2895" s="1156" t="s">
        <v>30</v>
      </c>
      <c r="F2895" s="708">
        <v>45627</v>
      </c>
      <c r="G2895" s="709">
        <v>0.75</v>
      </c>
      <c r="H2895" s="708">
        <v>45628</v>
      </c>
      <c r="I2895" s="709">
        <v>0.33333333333333331</v>
      </c>
      <c r="J2895" s="731" t="s">
        <v>797</v>
      </c>
      <c r="K2895" s="19">
        <v>34180</v>
      </c>
      <c r="L2895" s="721" t="s">
        <v>4822</v>
      </c>
      <c r="M2895" s="21">
        <v>45216</v>
      </c>
      <c r="N2895" s="924" t="s">
        <v>4823</v>
      </c>
      <c r="O2895" s="208">
        <v>44361</v>
      </c>
      <c r="P2895" s="892" t="s">
        <v>5464</v>
      </c>
      <c r="Q2895" s="884"/>
      <c r="R2895" s="1008"/>
      <c r="S2895" s="884"/>
      <c r="T2895" s="527"/>
      <c r="U2895" s="545" t="s">
        <v>4824</v>
      </c>
      <c r="V2895" s="575"/>
      <c r="W2895" s="577"/>
    </row>
    <row r="2896" spans="1:23" s="546" customFormat="1" ht="31.5" customHeight="1" x14ac:dyDescent="0.25">
      <c r="A2896" s="1245">
        <v>6315</v>
      </c>
      <c r="B2896" s="20">
        <v>52366745</v>
      </c>
      <c r="C2896" s="18" t="s">
        <v>4820</v>
      </c>
      <c r="D2896" s="20" t="s">
        <v>35</v>
      </c>
      <c r="E2896" s="1158" t="s">
        <v>298</v>
      </c>
      <c r="F2896" s="21">
        <v>45477</v>
      </c>
      <c r="G2896" s="729">
        <v>0.41666666666666669</v>
      </c>
      <c r="H2896" s="21">
        <v>45477</v>
      </c>
      <c r="I2896" s="729">
        <v>0.52430555555555558</v>
      </c>
      <c r="J2896" s="737" t="s">
        <v>6916</v>
      </c>
      <c r="K2896" s="19">
        <v>34180</v>
      </c>
      <c r="L2896" s="721" t="s">
        <v>4822</v>
      </c>
      <c r="M2896" s="21">
        <v>45216</v>
      </c>
      <c r="N2896" s="924" t="s">
        <v>4823</v>
      </c>
      <c r="O2896" s="208">
        <v>44361</v>
      </c>
      <c r="P2896" s="892" t="s">
        <v>4769</v>
      </c>
      <c r="Q2896" s="884"/>
      <c r="R2896" s="1008"/>
      <c r="S2896" s="884"/>
      <c r="T2896" s="527"/>
      <c r="U2896" s="545" t="s">
        <v>4824</v>
      </c>
      <c r="V2896" s="544"/>
      <c r="W2896" s="156"/>
    </row>
    <row r="2897" spans="1:23" s="546" customFormat="1" ht="30" customHeight="1" x14ac:dyDescent="0.25">
      <c r="A2897" s="20">
        <v>4097</v>
      </c>
      <c r="B2897" s="20">
        <v>52366745</v>
      </c>
      <c r="C2897" s="18" t="s">
        <v>4820</v>
      </c>
      <c r="D2897" s="20" t="s">
        <v>35</v>
      </c>
      <c r="E2897" s="1158" t="s">
        <v>313</v>
      </c>
      <c r="F2897" s="21">
        <v>45270</v>
      </c>
      <c r="G2897" s="729">
        <v>0.5708333333333333</v>
      </c>
      <c r="H2897" s="21">
        <v>45270</v>
      </c>
      <c r="I2897" s="729">
        <v>0.66666666666666663</v>
      </c>
      <c r="J2897" s="737" t="s">
        <v>4821</v>
      </c>
      <c r="K2897" s="19">
        <v>34180</v>
      </c>
      <c r="L2897" s="721" t="s">
        <v>4822</v>
      </c>
      <c r="M2897" s="21">
        <v>45216</v>
      </c>
      <c r="N2897" s="924" t="s">
        <v>4823</v>
      </c>
      <c r="O2897" s="208">
        <v>44361</v>
      </c>
      <c r="P2897" s="892" t="s">
        <v>37</v>
      </c>
      <c r="Q2897" s="884"/>
      <c r="R2897" s="1008"/>
      <c r="S2897" s="884"/>
      <c r="T2897" s="527"/>
      <c r="U2897" s="545" t="s">
        <v>4824</v>
      </c>
      <c r="V2897" s="544"/>
      <c r="W2897" s="156"/>
    </row>
    <row r="2898" spans="1:23" s="546" customFormat="1" ht="94.5" customHeight="1" x14ac:dyDescent="0.25">
      <c r="A2898" s="4">
        <v>2884</v>
      </c>
      <c r="B2898" s="784" t="s">
        <v>833</v>
      </c>
      <c r="C2898" s="186" t="s">
        <v>838</v>
      </c>
      <c r="D2898" s="186" t="s">
        <v>59</v>
      </c>
      <c r="E2898" s="1156" t="s">
        <v>276</v>
      </c>
      <c r="F2898" s="725">
        <v>45106</v>
      </c>
      <c r="G2898" s="720">
        <v>0.75</v>
      </c>
      <c r="H2898" s="725">
        <v>45109</v>
      </c>
      <c r="I2898" s="720">
        <v>0.75</v>
      </c>
      <c r="J2898" s="728" t="s">
        <v>449</v>
      </c>
      <c r="K2898" s="725">
        <v>34104</v>
      </c>
      <c r="L2898" s="929" t="s">
        <v>839</v>
      </c>
      <c r="M2898" s="19">
        <v>44176</v>
      </c>
      <c r="N2898" s="929" t="s">
        <v>840</v>
      </c>
      <c r="O2898" s="932">
        <v>42930</v>
      </c>
      <c r="P2898" s="888">
        <v>420</v>
      </c>
      <c r="Q2898" s="908"/>
      <c r="R2898" s="1017"/>
      <c r="S2898" s="194"/>
      <c r="T2898" s="599"/>
      <c r="U2898" s="545" t="s">
        <v>842</v>
      </c>
      <c r="V2898" s="588" t="s">
        <v>841</v>
      </c>
      <c r="W2898" s="156"/>
    </row>
    <row r="2899" spans="1:23" s="546" customFormat="1" ht="18.75" customHeight="1" x14ac:dyDescent="0.25">
      <c r="A2899" s="1267">
        <v>6183</v>
      </c>
      <c r="B2899" s="186">
        <v>29346252</v>
      </c>
      <c r="C2899" s="186" t="s">
        <v>1128</v>
      </c>
      <c r="D2899" s="4" t="s">
        <v>4688</v>
      </c>
      <c r="E2899" s="1156" t="s">
        <v>4240</v>
      </c>
      <c r="F2899" s="725">
        <v>45457</v>
      </c>
      <c r="G2899" s="720">
        <v>0.64583333333333337</v>
      </c>
      <c r="H2899" s="725">
        <v>45470</v>
      </c>
      <c r="I2899" s="720">
        <v>0.70833333333333337</v>
      </c>
      <c r="J2899" s="728" t="s">
        <v>179</v>
      </c>
      <c r="K2899" s="710">
        <v>30889</v>
      </c>
      <c r="L2899" s="929" t="s">
        <v>1130</v>
      </c>
      <c r="M2899" s="21">
        <v>43279</v>
      </c>
      <c r="N2899" s="934" t="s">
        <v>1131</v>
      </c>
      <c r="O2899" s="920">
        <v>43463</v>
      </c>
      <c r="P2899" s="892" t="s">
        <v>6849</v>
      </c>
      <c r="Q2899" s="1041" t="s">
        <v>6850</v>
      </c>
      <c r="R2899" s="1002"/>
      <c r="S2899" s="194"/>
      <c r="T2899" s="563"/>
      <c r="U2899" s="545" t="s">
        <v>1133</v>
      </c>
      <c r="V2899" s="544"/>
      <c r="W2899" s="156"/>
    </row>
    <row r="2900" spans="1:23" ht="18.75" customHeight="1" x14ac:dyDescent="0.25">
      <c r="A2900" s="4">
        <v>2435</v>
      </c>
      <c r="B2900" s="186">
        <v>29346252</v>
      </c>
      <c r="C2900" s="4" t="s">
        <v>1128</v>
      </c>
      <c r="D2900" s="4" t="s">
        <v>29</v>
      </c>
      <c r="E2900" s="1156" t="s">
        <v>30</v>
      </c>
      <c r="F2900" s="725">
        <v>45052</v>
      </c>
      <c r="G2900" s="720">
        <v>0.77083333333333337</v>
      </c>
      <c r="H2900" s="725">
        <v>45077</v>
      </c>
      <c r="I2900" s="720">
        <v>0.77083333333333337</v>
      </c>
      <c r="J2900" s="728" t="s">
        <v>1129</v>
      </c>
      <c r="K2900" s="710">
        <v>30889</v>
      </c>
      <c r="L2900" s="929" t="s">
        <v>1130</v>
      </c>
      <c r="M2900" s="21">
        <v>43279</v>
      </c>
      <c r="N2900" s="934" t="s">
        <v>1131</v>
      </c>
      <c r="O2900" s="920">
        <v>43463</v>
      </c>
      <c r="P2900" s="892" t="s">
        <v>1132</v>
      </c>
      <c r="R2900" s="1017"/>
      <c r="U2900" s="545" t="s">
        <v>1133</v>
      </c>
      <c r="V2900" s="544"/>
    </row>
    <row r="2901" spans="1:23" s="546" customFormat="1" ht="18.75" customHeight="1" x14ac:dyDescent="0.25">
      <c r="A2901" s="797">
        <v>1636</v>
      </c>
      <c r="B2901" s="186">
        <v>29346252</v>
      </c>
      <c r="C2901" s="186" t="s">
        <v>1128</v>
      </c>
      <c r="D2901" s="186" t="s">
        <v>235</v>
      </c>
      <c r="E2901" s="1156" t="s">
        <v>205</v>
      </c>
      <c r="F2901" s="710">
        <v>44911</v>
      </c>
      <c r="G2901" s="711">
        <v>0.75</v>
      </c>
      <c r="H2901" s="710">
        <v>44929</v>
      </c>
      <c r="I2901" s="711">
        <v>0.58333333333333337</v>
      </c>
      <c r="J2901" s="728" t="s">
        <v>2350</v>
      </c>
      <c r="K2901" s="710">
        <v>30889</v>
      </c>
      <c r="L2901" s="929" t="s">
        <v>1130</v>
      </c>
      <c r="M2901" s="21">
        <v>43279</v>
      </c>
      <c r="N2901" s="934" t="s">
        <v>1131</v>
      </c>
      <c r="O2901" s="920">
        <v>43463</v>
      </c>
      <c r="P2901" s="892" t="s">
        <v>2351</v>
      </c>
      <c r="Q2901" s="196"/>
      <c r="R2901" s="1017"/>
      <c r="S2901" s="196">
        <v>0</v>
      </c>
      <c r="T2901" s="533">
        <v>64670</v>
      </c>
      <c r="U2901" s="545" t="s">
        <v>1133</v>
      </c>
      <c r="V2901" s="544"/>
      <c r="W2901" s="156"/>
    </row>
    <row r="2902" spans="1:23" s="546" customFormat="1" ht="18.75" customHeight="1" x14ac:dyDescent="0.25">
      <c r="A2902" s="4">
        <v>6330</v>
      </c>
      <c r="B2902" s="4"/>
      <c r="C2902" s="4" t="s">
        <v>8376</v>
      </c>
      <c r="D2902" s="4" t="s">
        <v>2080</v>
      </c>
      <c r="E2902" s="1156" t="s">
        <v>8377</v>
      </c>
      <c r="F2902" s="725">
        <v>45640</v>
      </c>
      <c r="G2902" s="720">
        <v>0.70138888888888884</v>
      </c>
      <c r="H2902" s="725">
        <v>45648</v>
      </c>
      <c r="I2902" s="720">
        <v>0.91666666666666663</v>
      </c>
      <c r="J2902" s="728" t="s">
        <v>113</v>
      </c>
      <c r="K2902" s="725">
        <v>33176</v>
      </c>
      <c r="L2902" s="929" t="s">
        <v>1302</v>
      </c>
      <c r="M2902" s="19">
        <v>42312</v>
      </c>
      <c r="N2902" s="931" t="s">
        <v>1303</v>
      </c>
      <c r="O2902" s="932">
        <v>44888</v>
      </c>
      <c r="P2902" s="1201"/>
      <c r="Q2902" s="194"/>
      <c r="R2902" s="1424"/>
      <c r="S2902" s="1425"/>
      <c r="T2902" s="1426"/>
      <c r="U2902" s="545"/>
      <c r="V2902" s="555"/>
      <c r="W2902" s="599"/>
    </row>
    <row r="2903" spans="1:23" s="546" customFormat="1" ht="18.75" customHeight="1" x14ac:dyDescent="0.25">
      <c r="A2903" s="4">
        <v>1765</v>
      </c>
      <c r="B2903" s="4"/>
      <c r="C2903" s="4" t="s">
        <v>2189</v>
      </c>
      <c r="D2903" s="4" t="s">
        <v>59</v>
      </c>
      <c r="E2903" s="1156" t="s">
        <v>342</v>
      </c>
      <c r="F2903" s="725">
        <v>44947</v>
      </c>
      <c r="G2903" s="720">
        <v>0.41319444444444442</v>
      </c>
      <c r="H2903" s="725">
        <v>44951</v>
      </c>
      <c r="I2903" s="720">
        <v>0.41319444444444442</v>
      </c>
      <c r="J2903" s="713" t="s">
        <v>1880</v>
      </c>
      <c r="K2903" s="725">
        <v>32134</v>
      </c>
      <c r="L2903" s="929">
        <v>6895165</v>
      </c>
      <c r="M2903" s="19">
        <v>41361</v>
      </c>
      <c r="N2903" s="931" t="s">
        <v>2190</v>
      </c>
      <c r="O2903" s="932">
        <v>44730</v>
      </c>
      <c r="P2903" s="898"/>
      <c r="Q2903" s="1022"/>
      <c r="R2903" s="1023"/>
      <c r="S2903" s="1022"/>
      <c r="T2903" s="568"/>
      <c r="U2903" s="545"/>
      <c r="V2903" s="555"/>
      <c r="W2903" s="156"/>
    </row>
    <row r="2904" spans="1:23" s="546" customFormat="1" ht="18.75" customHeight="1" x14ac:dyDescent="0.25">
      <c r="A2904" s="186">
        <v>3547</v>
      </c>
      <c r="B2904" s="186">
        <v>99758113</v>
      </c>
      <c r="C2904" s="186" t="s">
        <v>4453</v>
      </c>
      <c r="D2904" s="186" t="s">
        <v>35</v>
      </c>
      <c r="E2904" s="1156" t="s">
        <v>48</v>
      </c>
      <c r="F2904" s="710">
        <v>45229</v>
      </c>
      <c r="G2904" s="711">
        <v>0.625</v>
      </c>
      <c r="H2904" s="710">
        <v>45234</v>
      </c>
      <c r="I2904" s="711">
        <v>0.33333333333333331</v>
      </c>
      <c r="J2904" s="713" t="s">
        <v>4563</v>
      </c>
      <c r="K2904" s="741">
        <v>30040</v>
      </c>
      <c r="L2904" s="775" t="s">
        <v>4454</v>
      </c>
      <c r="M2904" s="741">
        <v>44741</v>
      </c>
      <c r="N2904" s="933" t="s">
        <v>4455</v>
      </c>
      <c r="O2904" s="930">
        <v>44162</v>
      </c>
      <c r="P2904" s="1082"/>
      <c r="Q2904" s="1035"/>
      <c r="R2904" s="1083"/>
      <c r="S2904" s="1035"/>
      <c r="T2904" s="596"/>
      <c r="U2904" s="593"/>
      <c r="V2904" s="527" t="s">
        <v>4535</v>
      </c>
      <c r="W2904" s="594"/>
    </row>
    <row r="2905" spans="1:23" s="546" customFormat="1" ht="18.75" customHeight="1" x14ac:dyDescent="0.25">
      <c r="A2905" s="186">
        <v>3481</v>
      </c>
      <c r="B2905" s="186"/>
      <c r="C2905" s="186" t="s">
        <v>4453</v>
      </c>
      <c r="D2905" s="186" t="s">
        <v>59</v>
      </c>
      <c r="E2905" s="1156" t="s">
        <v>131</v>
      </c>
      <c r="F2905" s="710">
        <v>45216</v>
      </c>
      <c r="G2905" s="711">
        <v>0.69791666666666663</v>
      </c>
      <c r="H2905" s="710">
        <v>45229</v>
      </c>
      <c r="I2905" s="711">
        <v>0.625</v>
      </c>
      <c r="J2905" s="713" t="s">
        <v>4534</v>
      </c>
      <c r="K2905" s="741">
        <v>30040</v>
      </c>
      <c r="L2905" s="775" t="s">
        <v>4454</v>
      </c>
      <c r="M2905" s="741">
        <v>44741</v>
      </c>
      <c r="N2905" s="933" t="s">
        <v>4455</v>
      </c>
      <c r="O2905" s="930">
        <v>44162</v>
      </c>
      <c r="P2905" s="1082"/>
      <c r="Q2905" s="1035"/>
      <c r="R2905" s="1083"/>
      <c r="S2905" s="1035"/>
      <c r="T2905" s="596"/>
      <c r="U2905" s="593"/>
      <c r="V2905" s="527" t="s">
        <v>4536</v>
      </c>
      <c r="W2905" s="594"/>
    </row>
    <row r="2906" spans="1:23" s="546" customFormat="1" ht="31.5" customHeight="1" x14ac:dyDescent="0.25">
      <c r="A2906" s="186">
        <v>4170</v>
      </c>
      <c r="B2906" s="186"/>
      <c r="C2906" s="186" t="s">
        <v>5445</v>
      </c>
      <c r="D2906" s="186" t="s">
        <v>235</v>
      </c>
      <c r="E2906" s="1161" t="s">
        <v>236</v>
      </c>
      <c r="F2906" s="710">
        <v>45336</v>
      </c>
      <c r="G2906" s="711">
        <v>0.625</v>
      </c>
      <c r="H2906" s="710">
        <v>45344</v>
      </c>
      <c r="I2906" s="711">
        <v>0.33333333333333331</v>
      </c>
      <c r="J2906" s="728" t="s">
        <v>1087</v>
      </c>
      <c r="K2906" s="710">
        <v>30040</v>
      </c>
      <c r="L2906" s="734" t="s">
        <v>5446</v>
      </c>
      <c r="M2906" s="21">
        <v>44011</v>
      </c>
      <c r="N2906" s="934" t="s">
        <v>4455</v>
      </c>
      <c r="O2906" s="920">
        <v>44162</v>
      </c>
      <c r="P2906" s="892" t="s">
        <v>5502</v>
      </c>
      <c r="Q2906" s="1018" t="s">
        <v>4586</v>
      </c>
      <c r="R2906" s="1002"/>
      <c r="S2906" s="196"/>
      <c r="T2906" s="533"/>
      <c r="U2906" s="551"/>
      <c r="V2906" s="544"/>
      <c r="W2906" s="128"/>
    </row>
    <row r="2907" spans="1:23" s="546" customFormat="1" ht="18.75" customHeight="1" x14ac:dyDescent="0.25">
      <c r="A2907" s="1267">
        <v>4953</v>
      </c>
      <c r="B2907" s="186"/>
      <c r="C2907" s="186" t="s">
        <v>7901</v>
      </c>
      <c r="D2907" s="186" t="s">
        <v>137</v>
      </c>
      <c r="E2907" s="1156" t="s">
        <v>6615</v>
      </c>
      <c r="F2907" s="710">
        <v>45515</v>
      </c>
      <c r="G2907" s="711">
        <v>0.58333333333333337</v>
      </c>
      <c r="H2907" s="710">
        <v>45519</v>
      </c>
      <c r="I2907" s="711">
        <v>0.36458333333333331</v>
      </c>
      <c r="J2907" s="728" t="s">
        <v>162</v>
      </c>
      <c r="K2907" s="710">
        <v>29078</v>
      </c>
      <c r="L2907" s="929" t="s">
        <v>7902</v>
      </c>
      <c r="M2907" s="21">
        <v>38453</v>
      </c>
      <c r="N2907" s="926" t="s">
        <v>7903</v>
      </c>
      <c r="O2907" s="927">
        <v>43006</v>
      </c>
      <c r="P2907" s="892" t="s">
        <v>7904</v>
      </c>
      <c r="Q2907" s="884" t="s">
        <v>7905</v>
      </c>
      <c r="R2907" s="1011"/>
      <c r="S2907" s="884"/>
      <c r="T2907" s="527"/>
      <c r="U2907" s="545" t="s">
        <v>7658</v>
      </c>
      <c r="V2907" s="550"/>
      <c r="W2907" s="156"/>
    </row>
    <row r="2908" spans="1:23" ht="18.75" customHeight="1" x14ac:dyDescent="0.25">
      <c r="A2908" s="186">
        <v>1189</v>
      </c>
      <c r="B2908" s="18">
        <v>99758054</v>
      </c>
      <c r="C2908" s="18" t="s">
        <v>3014</v>
      </c>
      <c r="D2908" s="186" t="s">
        <v>412</v>
      </c>
      <c r="E2908" s="1156" t="s">
        <v>153</v>
      </c>
      <c r="F2908" s="718">
        <v>44767</v>
      </c>
      <c r="G2908" s="719">
        <v>0.91666666666666663</v>
      </c>
      <c r="H2908" s="718">
        <v>44790</v>
      </c>
      <c r="I2908" s="719">
        <v>0.80138888888888893</v>
      </c>
      <c r="J2908" s="737" t="s">
        <v>3015</v>
      </c>
      <c r="K2908" s="720"/>
      <c r="L2908" s="18">
        <v>6807378</v>
      </c>
      <c r="M2908" s="21">
        <v>38453</v>
      </c>
      <c r="N2908" s="926" t="s">
        <v>3016</v>
      </c>
      <c r="O2908" s="927">
        <v>43006</v>
      </c>
      <c r="P2908" s="892" t="s">
        <v>3018</v>
      </c>
      <c r="Q2908" s="908"/>
      <c r="R2908" s="1008" t="s">
        <v>3017</v>
      </c>
      <c r="S2908" s="884"/>
      <c r="T2908" s="527">
        <f>140*23</f>
        <v>3220</v>
      </c>
      <c r="V2908" s="554"/>
    </row>
    <row r="2909" spans="1:23" ht="18.75" customHeight="1" x14ac:dyDescent="0.25">
      <c r="A2909" s="4">
        <v>2189</v>
      </c>
      <c r="B2909" s="4">
        <v>95784814</v>
      </c>
      <c r="C2909" s="4" t="s">
        <v>1736</v>
      </c>
      <c r="D2909" s="4" t="s">
        <v>35</v>
      </c>
      <c r="E2909" s="1156" t="s">
        <v>298</v>
      </c>
      <c r="F2909" s="725">
        <v>45005</v>
      </c>
      <c r="G2909" s="720">
        <v>0.5541666666666667</v>
      </c>
      <c r="H2909" s="725">
        <v>45006</v>
      </c>
      <c r="I2909" s="720">
        <v>0.61111111111111105</v>
      </c>
      <c r="J2909" s="713" t="s">
        <v>797</v>
      </c>
      <c r="K2909" s="710">
        <v>36629</v>
      </c>
      <c r="L2909" s="929" t="s">
        <v>1737</v>
      </c>
      <c r="M2909" s="21"/>
      <c r="N2909" s="734" t="s">
        <v>1738</v>
      </c>
      <c r="O2909" s="920">
        <v>43878</v>
      </c>
      <c r="P2909" s="898"/>
      <c r="Q2909" s="1022"/>
      <c r="R2909" s="1004"/>
      <c r="S2909" s="1003"/>
      <c r="T2909" s="565"/>
      <c r="U2909" s="551"/>
      <c r="V2909" s="544"/>
      <c r="W2909" s="128"/>
    </row>
    <row r="2910" spans="1:23" ht="60" hidden="1" customHeight="1" x14ac:dyDescent="0.25">
      <c r="A2910" s="4">
        <v>2306</v>
      </c>
      <c r="B2910" s="4">
        <v>26892092</v>
      </c>
      <c r="C2910" s="4" t="s">
        <v>3420</v>
      </c>
      <c r="D2910" s="4" t="s">
        <v>22</v>
      </c>
      <c r="E2910" s="1156" t="s">
        <v>2279</v>
      </c>
      <c r="F2910" s="725">
        <v>44709</v>
      </c>
      <c r="G2910" s="744">
        <v>0.60416666666666663</v>
      </c>
      <c r="H2910" s="725">
        <v>44711</v>
      </c>
      <c r="I2910" s="744">
        <v>0.60416666666666663</v>
      </c>
      <c r="J2910" s="728" t="s">
        <v>1825</v>
      </c>
      <c r="K2910" s="744"/>
      <c r="L2910" s="4">
        <v>6777522</v>
      </c>
      <c r="M2910" s="714">
        <v>44200</v>
      </c>
      <c r="N2910" s="934">
        <v>10969102397</v>
      </c>
      <c r="O2910" s="920">
        <v>39612</v>
      </c>
      <c r="P2910" s="892" t="s">
        <v>3422</v>
      </c>
      <c r="Q2910" s="908"/>
      <c r="R2910" s="1073"/>
      <c r="S2910" s="908"/>
      <c r="T2910" s="550"/>
      <c r="V2910" s="550" t="s">
        <v>3421</v>
      </c>
    </row>
    <row r="2911" spans="1:23" ht="18.75" hidden="1" customHeight="1" x14ac:dyDescent="0.25">
      <c r="A2911" s="4">
        <v>2305</v>
      </c>
      <c r="B2911" s="4">
        <v>26892092</v>
      </c>
      <c r="C2911" s="4" t="s">
        <v>3420</v>
      </c>
      <c r="D2911" s="4" t="s">
        <v>22</v>
      </c>
      <c r="E2911" s="1156" t="s">
        <v>2279</v>
      </c>
      <c r="F2911" s="725">
        <v>44707</v>
      </c>
      <c r="G2911" s="744">
        <v>0.60416666666666663</v>
      </c>
      <c r="H2911" s="725">
        <v>44709</v>
      </c>
      <c r="I2911" s="744">
        <v>0.60416666666666663</v>
      </c>
      <c r="J2911" s="728" t="s">
        <v>1825</v>
      </c>
      <c r="K2911" s="744"/>
      <c r="L2911" s="4">
        <v>6777522</v>
      </c>
      <c r="M2911" s="714">
        <v>44200</v>
      </c>
      <c r="N2911" s="934">
        <v>10969102397</v>
      </c>
      <c r="O2911" s="920">
        <v>39612</v>
      </c>
      <c r="P2911" s="1007" t="s">
        <v>3432</v>
      </c>
      <c r="Q2911" s="908"/>
      <c r="R2911" s="1073"/>
      <c r="S2911" s="908"/>
      <c r="T2911" s="550"/>
      <c r="V2911" s="550"/>
    </row>
    <row r="2912" spans="1:23" ht="18.75" hidden="1" customHeight="1" x14ac:dyDescent="0.25">
      <c r="A2912" s="4">
        <v>2304</v>
      </c>
      <c r="B2912" s="4">
        <v>26892092</v>
      </c>
      <c r="C2912" s="4" t="s">
        <v>3420</v>
      </c>
      <c r="D2912" s="4" t="s">
        <v>22</v>
      </c>
      <c r="E2912" s="1156" t="s">
        <v>2279</v>
      </c>
      <c r="F2912" s="725">
        <v>44702</v>
      </c>
      <c r="G2912" s="744">
        <v>0.60416666666666663</v>
      </c>
      <c r="H2912" s="725">
        <v>44707</v>
      </c>
      <c r="I2912" s="744">
        <v>0.60416666666666663</v>
      </c>
      <c r="J2912" s="728" t="s">
        <v>1949</v>
      </c>
      <c r="K2912" s="744"/>
      <c r="L2912" s="4">
        <v>6777522</v>
      </c>
      <c r="M2912" s="19">
        <v>44200</v>
      </c>
      <c r="N2912" s="934">
        <v>10969102397</v>
      </c>
      <c r="O2912" s="920">
        <v>39612</v>
      </c>
      <c r="P2912" s="1107"/>
      <c r="Q2912" s="908"/>
      <c r="R2912" s="1073"/>
      <c r="S2912" s="908"/>
      <c r="T2912" s="550"/>
      <c r="V2912" s="550"/>
    </row>
    <row r="2913" spans="1:23" ht="31.5" customHeight="1" x14ac:dyDescent="0.25">
      <c r="A2913" s="4">
        <v>1811</v>
      </c>
      <c r="B2913" s="4">
        <v>24592679</v>
      </c>
      <c r="C2913" s="4" t="s">
        <v>2111</v>
      </c>
      <c r="D2913" s="4" t="s">
        <v>76</v>
      </c>
      <c r="E2913" s="1156" t="s">
        <v>131</v>
      </c>
      <c r="F2913" s="725">
        <v>44963</v>
      </c>
      <c r="G2913" s="720">
        <v>0.71180555555555547</v>
      </c>
      <c r="H2913" s="710">
        <v>44965</v>
      </c>
      <c r="I2913" s="720">
        <v>0.54166666666666663</v>
      </c>
      <c r="J2913" s="728" t="s">
        <v>1825</v>
      </c>
      <c r="K2913" s="725">
        <v>34372</v>
      </c>
      <c r="L2913" s="929">
        <v>11049159</v>
      </c>
      <c r="M2913" s="19">
        <v>43468</v>
      </c>
      <c r="N2913" s="931" t="s">
        <v>1508</v>
      </c>
      <c r="O2913" s="932">
        <v>44468</v>
      </c>
      <c r="P2913" s="892">
        <v>140</v>
      </c>
      <c r="S2913" s="194" t="s">
        <v>2112</v>
      </c>
    </row>
    <row r="2914" spans="1:23" ht="18.75" customHeight="1" x14ac:dyDescent="0.25">
      <c r="A2914" s="4">
        <v>2948</v>
      </c>
      <c r="B2914" s="4">
        <v>99709009</v>
      </c>
      <c r="C2914" s="186" t="s">
        <v>733</v>
      </c>
      <c r="D2914" s="186" t="s">
        <v>59</v>
      </c>
      <c r="E2914" s="1156" t="s">
        <v>60</v>
      </c>
      <c r="F2914" s="725">
        <v>45117</v>
      </c>
      <c r="G2914" s="720">
        <v>0.83333333333333337</v>
      </c>
      <c r="H2914" s="725">
        <v>45118</v>
      </c>
      <c r="I2914" s="720">
        <v>0.66666666666666663</v>
      </c>
      <c r="J2914" s="728" t="s">
        <v>734</v>
      </c>
      <c r="K2914" s="725">
        <v>29372</v>
      </c>
      <c r="L2914" s="929" t="s">
        <v>735</v>
      </c>
      <c r="M2914" s="19">
        <v>43406</v>
      </c>
      <c r="N2914" s="929" t="s">
        <v>736</v>
      </c>
      <c r="O2914" s="932">
        <v>37942</v>
      </c>
      <c r="P2914" s="902" t="s">
        <v>737</v>
      </c>
      <c r="Q2914" s="908"/>
      <c r="T2914" s="599"/>
      <c r="U2914" s="545" t="s">
        <v>738</v>
      </c>
    </row>
    <row r="2915" spans="1:23" ht="73.5" customHeight="1" x14ac:dyDescent="0.25">
      <c r="A2915" s="4">
        <v>2926</v>
      </c>
      <c r="B2915" s="4">
        <v>99709009</v>
      </c>
      <c r="C2915" s="186" t="s">
        <v>733</v>
      </c>
      <c r="D2915" s="186" t="s">
        <v>22</v>
      </c>
      <c r="E2915" s="1156" t="s">
        <v>161</v>
      </c>
      <c r="F2915" s="725">
        <v>45112</v>
      </c>
      <c r="G2915" s="720">
        <v>0.70833333333333337</v>
      </c>
      <c r="H2915" s="725">
        <v>45117</v>
      </c>
      <c r="I2915" s="720">
        <v>0.83333333333333337</v>
      </c>
      <c r="J2915" s="728" t="s">
        <v>747</v>
      </c>
      <c r="K2915" s="725">
        <v>29372</v>
      </c>
      <c r="L2915" s="929" t="s">
        <v>735</v>
      </c>
      <c r="M2915" s="19">
        <v>43406</v>
      </c>
      <c r="N2915" s="929" t="s">
        <v>736</v>
      </c>
      <c r="O2915" s="932">
        <v>37942</v>
      </c>
      <c r="P2915" s="902" t="s">
        <v>737</v>
      </c>
      <c r="Q2915" s="908"/>
      <c r="T2915" s="599"/>
      <c r="U2915" s="545" t="s">
        <v>738</v>
      </c>
      <c r="V2915" s="555" t="s">
        <v>748</v>
      </c>
    </row>
    <row r="2916" spans="1:23" ht="18.75" customHeight="1" x14ac:dyDescent="0.25">
      <c r="A2916" s="1245">
        <v>4969</v>
      </c>
      <c r="B2916" s="20"/>
      <c r="C2916" s="707" t="s">
        <v>7870</v>
      </c>
      <c r="D2916" s="20" t="s">
        <v>35</v>
      </c>
      <c r="E2916" s="1156" t="s">
        <v>36</v>
      </c>
      <c r="F2916" s="21">
        <v>45522</v>
      </c>
      <c r="G2916" s="722">
        <v>0.60416666666666663</v>
      </c>
      <c r="H2916" s="21">
        <v>45532</v>
      </c>
      <c r="I2916" s="722">
        <v>0.58333333333333337</v>
      </c>
      <c r="J2916" s="730" t="s">
        <v>200</v>
      </c>
      <c r="K2916" s="21">
        <v>31411</v>
      </c>
      <c r="L2916" s="721" t="s">
        <v>7871</v>
      </c>
      <c r="M2916" s="708">
        <v>40796</v>
      </c>
      <c r="N2916" s="21" t="s">
        <v>7872</v>
      </c>
      <c r="O2916" s="208">
        <v>43117</v>
      </c>
      <c r="P2916" s="1019" t="s">
        <v>7873</v>
      </c>
      <c r="Q2916" s="1015"/>
      <c r="R2916" s="1016"/>
      <c r="S2916" s="1015"/>
      <c r="T2916" s="544"/>
      <c r="U2916" s="551" t="s">
        <v>7874</v>
      </c>
      <c r="V2916" s="544"/>
    </row>
    <row r="2917" spans="1:23" s="546" customFormat="1" ht="18.75" customHeight="1" x14ac:dyDescent="0.25">
      <c r="A2917" s="186">
        <v>3883</v>
      </c>
      <c r="B2917" s="186">
        <v>56169229</v>
      </c>
      <c r="C2917" s="186" t="s">
        <v>5344</v>
      </c>
      <c r="D2917" s="186" t="s">
        <v>4688</v>
      </c>
      <c r="E2917" s="1156" t="s">
        <v>4846</v>
      </c>
      <c r="F2917" s="710">
        <v>45325</v>
      </c>
      <c r="G2917" s="711">
        <v>0.375</v>
      </c>
      <c r="H2917" s="710">
        <v>45333</v>
      </c>
      <c r="I2917" s="711">
        <v>0.54166666666666663</v>
      </c>
      <c r="J2917" s="728" t="s">
        <v>113</v>
      </c>
      <c r="K2917" s="710">
        <v>28553</v>
      </c>
      <c r="L2917" s="734" t="s">
        <v>5345</v>
      </c>
      <c r="M2917" s="710">
        <v>37480</v>
      </c>
      <c r="N2917" s="734" t="s">
        <v>2481</v>
      </c>
      <c r="O2917" s="920">
        <v>44487</v>
      </c>
      <c r="P2917" s="892" t="s">
        <v>5352</v>
      </c>
      <c r="Q2917" s="884"/>
      <c r="R2917" s="1008"/>
      <c r="S2917" s="884"/>
      <c r="T2917" s="527"/>
      <c r="U2917" s="545" t="s">
        <v>2482</v>
      </c>
      <c r="V2917" s="527" t="s">
        <v>5348</v>
      </c>
      <c r="W2917" s="599"/>
    </row>
    <row r="2918" spans="1:23" s="546" customFormat="1" ht="18.75" customHeight="1" x14ac:dyDescent="0.25">
      <c r="A2918" s="186">
        <v>1567</v>
      </c>
      <c r="B2918" s="186">
        <v>56169229</v>
      </c>
      <c r="C2918" s="186" t="s">
        <v>5344</v>
      </c>
      <c r="D2918" s="186" t="s">
        <v>59</v>
      </c>
      <c r="E2918" s="1156" t="s">
        <v>131</v>
      </c>
      <c r="F2918" s="710">
        <v>44897</v>
      </c>
      <c r="G2918" s="711">
        <v>0.73958333333333337</v>
      </c>
      <c r="H2918" s="710">
        <v>44905</v>
      </c>
      <c r="I2918" s="711">
        <v>0.41666666666666669</v>
      </c>
      <c r="J2918" s="728" t="s">
        <v>2250</v>
      </c>
      <c r="K2918" s="710">
        <v>28553</v>
      </c>
      <c r="L2918" s="936">
        <v>6763761</v>
      </c>
      <c r="M2918" s="710">
        <v>37480</v>
      </c>
      <c r="N2918" s="734" t="s">
        <v>2481</v>
      </c>
      <c r="O2918" s="920">
        <v>44487</v>
      </c>
      <c r="P2918" s="892">
        <v>560</v>
      </c>
      <c r="Q2918" s="884"/>
      <c r="R2918" s="1008"/>
      <c r="S2918" s="884"/>
      <c r="T2918" s="527"/>
      <c r="U2918" s="545" t="s">
        <v>2482</v>
      </c>
      <c r="V2918" s="527"/>
      <c r="W2918" s="599"/>
    </row>
    <row r="2919" spans="1:23" s="546" customFormat="1" ht="18.75" customHeight="1" x14ac:dyDescent="0.25">
      <c r="A2919" s="1267">
        <v>5048</v>
      </c>
      <c r="B2919" s="270"/>
      <c r="C2919" s="186" t="s">
        <v>7926</v>
      </c>
      <c r="D2919" s="186" t="s">
        <v>193</v>
      </c>
      <c r="E2919" s="1156" t="s">
        <v>199</v>
      </c>
      <c r="F2919" s="718">
        <v>45530</v>
      </c>
      <c r="G2919" s="719">
        <v>0.65277777777777779</v>
      </c>
      <c r="H2919" s="718">
        <v>45535</v>
      </c>
      <c r="I2919" s="719">
        <v>0.85416666666666663</v>
      </c>
      <c r="J2919" s="1302">
        <v>5</v>
      </c>
      <c r="K2919" s="710">
        <v>21729</v>
      </c>
      <c r="L2919" s="734" t="s">
        <v>7927</v>
      </c>
      <c r="M2919" s="710">
        <v>41662</v>
      </c>
      <c r="N2919" s="734" t="s">
        <v>7928</v>
      </c>
      <c r="O2919" s="920">
        <v>40210</v>
      </c>
      <c r="P2919" s="1280"/>
      <c r="Q2919" s="1281"/>
      <c r="R2919" s="1282"/>
      <c r="S2919" s="1281"/>
      <c r="T2919" s="1283"/>
      <c r="U2919" s="545"/>
      <c r="V2919" s="527"/>
      <c r="W2919" s="156"/>
    </row>
    <row r="2920" spans="1:23" s="546" customFormat="1" ht="47.25" hidden="1" customHeight="1" x14ac:dyDescent="0.25">
      <c r="A2920" s="4">
        <v>1007</v>
      </c>
      <c r="B2920" s="4">
        <v>22385625</v>
      </c>
      <c r="C2920" s="4" t="s">
        <v>3446</v>
      </c>
      <c r="D2920" s="4" t="s">
        <v>35</v>
      </c>
      <c r="E2920" s="1156" t="s">
        <v>119</v>
      </c>
      <c r="F2920" s="710">
        <v>44702</v>
      </c>
      <c r="G2920" s="722">
        <v>0.82152777777777775</v>
      </c>
      <c r="H2920" s="725">
        <v>44707</v>
      </c>
      <c r="I2920" s="744">
        <v>0.70347222222222217</v>
      </c>
      <c r="J2920" s="728" t="s">
        <v>1949</v>
      </c>
      <c r="K2920" s="744"/>
      <c r="L2920" s="3">
        <v>4171590</v>
      </c>
      <c r="M2920" s="714">
        <v>39856</v>
      </c>
      <c r="N2920" s="934">
        <v>790469111964</v>
      </c>
      <c r="O2920" s="920">
        <v>38517</v>
      </c>
      <c r="P2920" s="1107"/>
      <c r="Q2920" s="908"/>
      <c r="R2920" s="1073"/>
      <c r="S2920" s="908"/>
      <c r="T2920" s="550"/>
      <c r="U2920" s="545"/>
      <c r="V2920" s="550"/>
      <c r="W2920" s="156"/>
    </row>
    <row r="2921" spans="1:23" s="546" customFormat="1" ht="18.75" customHeight="1" x14ac:dyDescent="0.25">
      <c r="A2921" s="735">
        <v>3046</v>
      </c>
      <c r="B2921" s="735"/>
      <c r="C2921" s="186" t="s">
        <v>215</v>
      </c>
      <c r="D2921" s="4" t="s">
        <v>35</v>
      </c>
      <c r="E2921" s="1156" t="s">
        <v>178</v>
      </c>
      <c r="F2921" s="725">
        <v>45143</v>
      </c>
      <c r="G2921" s="720">
        <v>0.875</v>
      </c>
      <c r="H2921" s="725">
        <v>45167</v>
      </c>
      <c r="I2921" s="720">
        <v>0.875</v>
      </c>
      <c r="J2921" s="751" t="s">
        <v>211</v>
      </c>
      <c r="K2921" s="741">
        <v>26920</v>
      </c>
      <c r="L2921" s="775" t="s">
        <v>216</v>
      </c>
      <c r="M2921" s="741">
        <v>40371</v>
      </c>
      <c r="N2921" s="775" t="s">
        <v>217</v>
      </c>
      <c r="O2921" s="930">
        <v>38251</v>
      </c>
      <c r="P2921" s="892" t="s">
        <v>4346</v>
      </c>
      <c r="Q2921" s="194"/>
      <c r="R2921" s="1017"/>
      <c r="S2921" s="194"/>
      <c r="T2921" s="563"/>
      <c r="U2921" s="593" t="s">
        <v>182</v>
      </c>
      <c r="V2921" s="592"/>
      <c r="W2921" s="156"/>
    </row>
    <row r="2922" spans="1:23" s="546" customFormat="1" ht="18.75" customHeight="1" x14ac:dyDescent="0.25">
      <c r="A2922" s="735">
        <v>2688</v>
      </c>
      <c r="B2922" s="1515"/>
      <c r="C2922" s="186" t="s">
        <v>215</v>
      </c>
      <c r="D2922" s="707" t="s">
        <v>143</v>
      </c>
      <c r="E2922" s="1156" t="s">
        <v>871</v>
      </c>
      <c r="F2922" s="747">
        <v>45092</v>
      </c>
      <c r="G2922" s="748">
        <v>0.85416666666666663</v>
      </c>
      <c r="H2922" s="747">
        <v>45098</v>
      </c>
      <c r="I2922" s="748">
        <v>0.375</v>
      </c>
      <c r="J2922" s="771" t="s">
        <v>934</v>
      </c>
      <c r="K2922" s="741">
        <v>26920</v>
      </c>
      <c r="L2922" s="929" t="s">
        <v>216</v>
      </c>
      <c r="M2922" s="741">
        <v>40371</v>
      </c>
      <c r="N2922" s="775" t="s">
        <v>217</v>
      </c>
      <c r="O2922" s="930">
        <v>38251</v>
      </c>
      <c r="P2922" s="1026"/>
      <c r="Q2922" s="1022"/>
      <c r="R2922" s="1023"/>
      <c r="S2922" s="1022"/>
      <c r="T2922" s="568"/>
      <c r="U2922" s="593"/>
      <c r="V2922" s="592"/>
      <c r="W2922" s="156"/>
    </row>
    <row r="2923" spans="1:23" ht="18.75" hidden="1" customHeight="1" x14ac:dyDescent="0.25">
      <c r="A2923" s="735">
        <v>2683</v>
      </c>
      <c r="B2923" s="735"/>
      <c r="C2923" s="186" t="s">
        <v>215</v>
      </c>
      <c r="D2923" s="707" t="s">
        <v>193</v>
      </c>
      <c r="E2923" s="1156" t="s">
        <v>199</v>
      </c>
      <c r="F2923" s="747">
        <v>45091</v>
      </c>
      <c r="G2923" s="748">
        <v>0.47916666666666669</v>
      </c>
      <c r="H2923" s="747">
        <v>45092</v>
      </c>
      <c r="I2923" s="748">
        <v>0.85416666666666663</v>
      </c>
      <c r="J2923" s="771" t="s">
        <v>992</v>
      </c>
      <c r="K2923" s="741">
        <v>26920</v>
      </c>
      <c r="L2923" s="929"/>
      <c r="M2923" s="741"/>
      <c r="N2923" s="933">
        <v>10194100697</v>
      </c>
      <c r="O2923" s="930">
        <v>38251</v>
      </c>
      <c r="P2923" s="1019"/>
      <c r="U2923" s="593" t="s">
        <v>182</v>
      </c>
      <c r="V2923" s="592"/>
    </row>
    <row r="2924" spans="1:23" ht="18.75" hidden="1" customHeight="1" x14ac:dyDescent="0.25">
      <c r="A2924" s="186">
        <v>1558</v>
      </c>
      <c r="B2924" s="186"/>
      <c r="C2924" s="186" t="s">
        <v>215</v>
      </c>
      <c r="D2924" s="186" t="s">
        <v>35</v>
      </c>
      <c r="E2924" s="1156" t="s">
        <v>507</v>
      </c>
      <c r="F2924" s="710">
        <v>44891</v>
      </c>
      <c r="G2924" s="711">
        <v>0.51736111111111105</v>
      </c>
      <c r="H2924" s="710">
        <v>44900</v>
      </c>
      <c r="I2924" s="711">
        <v>0.8125</v>
      </c>
      <c r="J2924" s="728" t="s">
        <v>2310</v>
      </c>
      <c r="K2924" s="710">
        <v>26920</v>
      </c>
      <c r="L2924" s="936">
        <v>6939286</v>
      </c>
      <c r="M2924" s="21">
        <v>40371</v>
      </c>
      <c r="N2924" s="926">
        <v>10194100697</v>
      </c>
      <c r="O2924" s="927">
        <v>38251</v>
      </c>
      <c r="P2924" s="898"/>
      <c r="Q2924" s="1022"/>
      <c r="R2924" s="1023"/>
      <c r="S2924" s="1022"/>
      <c r="T2924" s="568"/>
      <c r="V2924" s="544"/>
      <c r="W2924" s="599"/>
    </row>
    <row r="2925" spans="1:23" s="546" customFormat="1" ht="18.75" hidden="1" customHeight="1" x14ac:dyDescent="0.25">
      <c r="A2925" s="809">
        <v>440</v>
      </c>
      <c r="B2925" s="809"/>
      <c r="C2925" s="186" t="s">
        <v>215</v>
      </c>
      <c r="D2925" s="809" t="s">
        <v>35</v>
      </c>
      <c r="E2925" s="1159" t="s">
        <v>313</v>
      </c>
      <c r="F2925" s="810">
        <v>44545</v>
      </c>
      <c r="G2925" s="811">
        <v>0.5</v>
      </c>
      <c r="H2925" s="810">
        <v>44557</v>
      </c>
      <c r="I2925" s="811">
        <v>0.5</v>
      </c>
      <c r="J2925" s="730"/>
      <c r="K2925" s="769"/>
      <c r="L2925" s="809"/>
      <c r="M2925" s="19"/>
      <c r="N2925" s="940"/>
      <c r="O2925" s="938"/>
      <c r="P2925" s="1043"/>
      <c r="Q2925" s="1120"/>
      <c r="R2925" s="1121"/>
      <c r="S2925" s="1120"/>
      <c r="T2925" s="670"/>
      <c r="U2925" s="545"/>
      <c r="V2925" s="670" t="s">
        <v>3549</v>
      </c>
      <c r="W2925" s="156"/>
    </row>
    <row r="2926" spans="1:23" s="546" customFormat="1" ht="18.75" customHeight="1" x14ac:dyDescent="0.25">
      <c r="A2926" s="707">
        <v>5778</v>
      </c>
      <c r="B2926" s="707"/>
      <c r="C2926" s="707" t="s">
        <v>8265</v>
      </c>
      <c r="D2926" s="707" t="s">
        <v>292</v>
      </c>
      <c r="E2926" s="1156" t="s">
        <v>6936</v>
      </c>
      <c r="F2926" s="747">
        <v>45625</v>
      </c>
      <c r="G2926" s="748">
        <v>0.67361111111111116</v>
      </c>
      <c r="H2926" s="747">
        <v>45634</v>
      </c>
      <c r="I2926" s="748">
        <v>0.67361111111111116</v>
      </c>
      <c r="J2926" s="771" t="s">
        <v>622</v>
      </c>
      <c r="K2926" s="741">
        <v>26920</v>
      </c>
      <c r="L2926" s="775"/>
      <c r="M2926" s="741"/>
      <c r="N2926" s="775" t="s">
        <v>217</v>
      </c>
      <c r="O2926" s="930">
        <v>38251</v>
      </c>
      <c r="P2926" s="1026"/>
      <c r="Q2926" s="1427">
        <v>666</v>
      </c>
      <c r="R2926" s="1036"/>
      <c r="S2926" s="1048"/>
      <c r="T2926" s="616"/>
      <c r="U2926" s="593" t="s">
        <v>182</v>
      </c>
      <c r="V2926" s="575" t="s">
        <v>4574</v>
      </c>
      <c r="W2926" s="594"/>
    </row>
    <row r="2927" spans="1:23" s="546" customFormat="1" ht="18.75" hidden="1" customHeight="1" x14ac:dyDescent="0.25">
      <c r="A2927" s="799">
        <v>202</v>
      </c>
      <c r="B2927" s="799"/>
      <c r="C2927" s="799" t="s">
        <v>3576</v>
      </c>
      <c r="D2927" s="799" t="s">
        <v>35</v>
      </c>
      <c r="E2927" s="1165" t="s">
        <v>261</v>
      </c>
      <c r="F2927" s="807">
        <v>44612</v>
      </c>
      <c r="G2927" s="806">
        <v>0.5</v>
      </c>
      <c r="H2927" s="807">
        <v>44631</v>
      </c>
      <c r="I2927" s="806">
        <v>0.5</v>
      </c>
      <c r="J2927" s="730"/>
      <c r="K2927" s="720"/>
      <c r="L2927" s="799"/>
      <c r="M2927" s="19"/>
      <c r="N2927" s="926"/>
      <c r="O2927" s="927"/>
      <c r="P2927" s="1119"/>
      <c r="Q2927" s="915"/>
      <c r="R2927" s="1118"/>
      <c r="S2927" s="915"/>
      <c r="T2927" s="668"/>
      <c r="U2927" s="545"/>
      <c r="V2927" s="668" t="s">
        <v>3492</v>
      </c>
      <c r="W2927" s="156"/>
    </row>
    <row r="2928" spans="1:23" s="546" customFormat="1" ht="31.5" customHeight="1" x14ac:dyDescent="0.25">
      <c r="A2928" s="1267">
        <v>5557</v>
      </c>
      <c r="B2928" s="186"/>
      <c r="C2928" s="20" t="s">
        <v>7238</v>
      </c>
      <c r="D2928" s="186" t="s">
        <v>412</v>
      </c>
      <c r="E2928" s="1156" t="s">
        <v>184</v>
      </c>
      <c r="F2928" s="710">
        <v>45588</v>
      </c>
      <c r="G2928" s="711">
        <v>0.4861111111111111</v>
      </c>
      <c r="H2928" s="710">
        <v>45593</v>
      </c>
      <c r="I2928" s="711">
        <v>0.4861111111111111</v>
      </c>
      <c r="J2928" s="713" t="s">
        <v>336</v>
      </c>
      <c r="K2928" s="725">
        <v>34239</v>
      </c>
      <c r="L2928" s="929" t="s">
        <v>7578</v>
      </c>
      <c r="M2928" s="725"/>
      <c r="N2928" s="929" t="s">
        <v>7579</v>
      </c>
      <c r="O2928" s="932">
        <v>41587</v>
      </c>
      <c r="P2928" s="898"/>
      <c r="Q2928" s="1003"/>
      <c r="R2928" s="1004"/>
      <c r="S2928" s="1003"/>
      <c r="T2928" s="565"/>
      <c r="U2928" s="545"/>
      <c r="V2928" s="550"/>
      <c r="W2928" s="156"/>
    </row>
    <row r="2929" spans="1:23" s="546" customFormat="1" ht="18.75" customHeight="1" x14ac:dyDescent="0.25">
      <c r="A2929" s="1266">
        <v>4978</v>
      </c>
      <c r="B2929" s="707"/>
      <c r="C2929" s="735" t="s">
        <v>7238</v>
      </c>
      <c r="D2929" s="735" t="s">
        <v>35</v>
      </c>
      <c r="E2929" s="1156" t="s">
        <v>105</v>
      </c>
      <c r="F2929" s="708">
        <v>45508</v>
      </c>
      <c r="G2929" s="709">
        <v>0.69097222222222221</v>
      </c>
      <c r="H2929" s="708">
        <v>45525</v>
      </c>
      <c r="I2929" s="709">
        <v>0.39583333333333331</v>
      </c>
      <c r="J2929" s="1372" t="s">
        <v>438</v>
      </c>
      <c r="K2929" s="741">
        <v>35036</v>
      </c>
      <c r="L2929" s="775" t="s">
        <v>7241</v>
      </c>
      <c r="M2929" s="741">
        <v>42460</v>
      </c>
      <c r="N2929" s="775" t="s">
        <v>7242</v>
      </c>
      <c r="O2929" s="930">
        <v>44869</v>
      </c>
      <c r="P2929" s="904"/>
      <c r="Q2929" s="1048"/>
      <c r="R2929" s="1080"/>
      <c r="S2929" s="1048"/>
      <c r="T2929" s="616"/>
      <c r="U2929" s="593" t="s">
        <v>7240</v>
      </c>
      <c r="V2929" s="555"/>
      <c r="W2929" s="594"/>
    </row>
    <row r="2930" spans="1:23" s="546" customFormat="1" ht="31.5" customHeight="1" x14ac:dyDescent="0.25">
      <c r="A2930" s="1245">
        <v>4983</v>
      </c>
      <c r="B2930" s="939" t="s">
        <v>7251</v>
      </c>
      <c r="C2930" s="3" t="s">
        <v>7250</v>
      </c>
      <c r="D2930" s="3" t="s">
        <v>35</v>
      </c>
      <c r="E2930" s="1159" t="s">
        <v>119</v>
      </c>
      <c r="F2930" s="714">
        <v>45510</v>
      </c>
      <c r="G2930" s="715">
        <v>0.63541666666666663</v>
      </c>
      <c r="H2930" s="714">
        <v>45526</v>
      </c>
      <c r="I2930" s="715">
        <v>0.41666666666666669</v>
      </c>
      <c r="J2930" s="733" t="s">
        <v>154</v>
      </c>
      <c r="K2930" s="21">
        <v>37936</v>
      </c>
      <c r="L2930" s="721" t="s">
        <v>7252</v>
      </c>
      <c r="M2930" s="21">
        <v>44714</v>
      </c>
      <c r="N2930" s="942" t="s">
        <v>7253</v>
      </c>
      <c r="O2930" s="208">
        <v>45196</v>
      </c>
      <c r="P2930" s="889" t="s">
        <v>7254</v>
      </c>
      <c r="Q2930" s="907"/>
      <c r="R2930" s="1008"/>
      <c r="S2930" s="884"/>
      <c r="T2930" s="1360" t="s">
        <v>7255</v>
      </c>
      <c r="U2930" s="654" t="s">
        <v>7256</v>
      </c>
      <c r="V2930" s="527"/>
      <c r="W2930" s="128"/>
    </row>
    <row r="2931" spans="1:23" s="546" customFormat="1" ht="18.75" customHeight="1" x14ac:dyDescent="0.25">
      <c r="A2931" s="4">
        <v>2379</v>
      </c>
      <c r="B2931" s="4">
        <v>99689456</v>
      </c>
      <c r="C2931" s="4" t="s">
        <v>1451</v>
      </c>
      <c r="D2931" s="4" t="s">
        <v>59</v>
      </c>
      <c r="E2931" s="1156" t="s">
        <v>422</v>
      </c>
      <c r="F2931" s="725">
        <v>45043</v>
      </c>
      <c r="G2931" s="720">
        <v>0.75555555555555554</v>
      </c>
      <c r="H2931" s="725">
        <v>45048</v>
      </c>
      <c r="I2931" s="720">
        <v>0.80555555555555547</v>
      </c>
      <c r="J2931" s="743" t="s">
        <v>336</v>
      </c>
      <c r="K2931" s="725">
        <v>36400</v>
      </c>
      <c r="L2931" s="929" t="s">
        <v>1452</v>
      </c>
      <c r="M2931" s="19">
        <v>43843</v>
      </c>
      <c r="N2931" s="931" t="s">
        <v>1453</v>
      </c>
      <c r="O2931" s="932">
        <v>44025</v>
      </c>
      <c r="P2931" s="892">
        <v>500</v>
      </c>
      <c r="Q2931" s="1041" t="s">
        <v>1456</v>
      </c>
      <c r="R2931" s="1033"/>
      <c r="S2931" s="194"/>
      <c r="T2931" s="555" t="s">
        <v>1455</v>
      </c>
      <c r="U2931" s="545"/>
      <c r="V2931" s="555" t="s">
        <v>1454</v>
      </c>
      <c r="W2931" s="156"/>
    </row>
    <row r="2932" spans="1:23" s="546" customFormat="1" ht="18.75" customHeight="1" x14ac:dyDescent="0.25">
      <c r="A2932" s="186">
        <v>4480</v>
      </c>
      <c r="B2932" s="18">
        <v>99035595</v>
      </c>
      <c r="C2932" s="18" t="s">
        <v>5926</v>
      </c>
      <c r="D2932" s="18" t="s">
        <v>94</v>
      </c>
      <c r="E2932" s="1156" t="s">
        <v>1053</v>
      </c>
      <c r="F2932" s="718">
        <v>45387</v>
      </c>
      <c r="G2932" s="719">
        <v>0.39583333333333331</v>
      </c>
      <c r="H2932" s="718">
        <v>45387</v>
      </c>
      <c r="I2932" s="719">
        <v>0.91666666666666663</v>
      </c>
      <c r="J2932" s="773" t="s">
        <v>797</v>
      </c>
      <c r="K2932" s="805">
        <v>23641</v>
      </c>
      <c r="L2932" s="928" t="s">
        <v>5927</v>
      </c>
      <c r="M2932" s="718">
        <v>45099</v>
      </c>
      <c r="N2932" s="928" t="s">
        <v>5928</v>
      </c>
      <c r="O2932" s="927">
        <v>44702</v>
      </c>
      <c r="P2932" s="898"/>
      <c r="Q2932" s="1050"/>
      <c r="R2932" s="1051"/>
      <c r="S2932" s="1003"/>
      <c r="T2932" s="565"/>
      <c r="U2932" s="551" t="s">
        <v>5929</v>
      </c>
      <c r="V2932" s="554"/>
      <c r="W2932" s="128"/>
    </row>
    <row r="2933" spans="1:23" s="546" customFormat="1" ht="18.75" customHeight="1" x14ac:dyDescent="0.25">
      <c r="A2933" s="1267">
        <v>5572</v>
      </c>
      <c r="B2933" s="782"/>
      <c r="C2933" s="18" t="s">
        <v>304</v>
      </c>
      <c r="D2933" s="18" t="s">
        <v>137</v>
      </c>
      <c r="E2933" s="1156" t="s">
        <v>6936</v>
      </c>
      <c r="F2933" s="718">
        <v>45592</v>
      </c>
      <c r="G2933" s="719">
        <v>0.48055555555555557</v>
      </c>
      <c r="H2933" s="718">
        <v>45595</v>
      </c>
      <c r="I2933" s="719">
        <v>0.75347222222222221</v>
      </c>
      <c r="J2933" s="773" t="s">
        <v>449</v>
      </c>
      <c r="K2933" s="937">
        <v>30424</v>
      </c>
      <c r="L2933" s="928" t="s">
        <v>305</v>
      </c>
      <c r="M2933" s="718"/>
      <c r="N2933" s="928" t="s">
        <v>306</v>
      </c>
      <c r="O2933" s="927">
        <v>39126</v>
      </c>
      <c r="P2933" s="898"/>
      <c r="Q2933" s="1050"/>
      <c r="R2933" s="1051"/>
      <c r="S2933" s="1003"/>
      <c r="T2933" s="565"/>
      <c r="U2933" s="545"/>
      <c r="V2933" s="554"/>
      <c r="W2933" s="156"/>
    </row>
    <row r="2934" spans="1:23" s="546" customFormat="1" ht="18.75" customHeight="1" x14ac:dyDescent="0.25">
      <c r="A2934" s="186">
        <v>3080</v>
      </c>
      <c r="B2934" s="782"/>
      <c r="C2934" s="18" t="s">
        <v>304</v>
      </c>
      <c r="D2934" s="18" t="s">
        <v>137</v>
      </c>
      <c r="E2934" s="1156" t="s">
        <v>138</v>
      </c>
      <c r="F2934" s="718">
        <v>45148</v>
      </c>
      <c r="G2934" s="719">
        <v>0.50694444444444442</v>
      </c>
      <c r="H2934" s="718">
        <v>45158</v>
      </c>
      <c r="I2934" s="719">
        <v>0.50694444444444442</v>
      </c>
      <c r="J2934" s="773" t="s">
        <v>200</v>
      </c>
      <c r="K2934" s="937">
        <v>30424</v>
      </c>
      <c r="L2934" s="928" t="s">
        <v>305</v>
      </c>
      <c r="M2934" s="718"/>
      <c r="N2934" s="928" t="s">
        <v>306</v>
      </c>
      <c r="O2934" s="927">
        <v>39126</v>
      </c>
      <c r="P2934" s="898"/>
      <c r="Q2934" s="1050"/>
      <c r="R2934" s="1051"/>
      <c r="S2934" s="1003"/>
      <c r="T2934" s="565"/>
      <c r="U2934" s="545"/>
      <c r="V2934" s="554"/>
      <c r="W2934" s="156"/>
    </row>
    <row r="2935" spans="1:23" s="546" customFormat="1" ht="18.75" customHeight="1" x14ac:dyDescent="0.25">
      <c r="A2935" s="186">
        <v>3064</v>
      </c>
      <c r="B2935" s="18"/>
      <c r="C2935" s="18" t="s">
        <v>304</v>
      </c>
      <c r="D2935" s="18" t="s">
        <v>35</v>
      </c>
      <c r="E2935" s="1156" t="s">
        <v>178</v>
      </c>
      <c r="F2935" s="718">
        <v>45131</v>
      </c>
      <c r="G2935" s="719">
        <v>0.83333333333333337</v>
      </c>
      <c r="H2935" s="718">
        <v>45143</v>
      </c>
      <c r="I2935" s="719">
        <v>0.83333333333333337</v>
      </c>
      <c r="J2935" s="773" t="s">
        <v>61</v>
      </c>
      <c r="K2935" s="937">
        <v>30424</v>
      </c>
      <c r="L2935" s="928" t="s">
        <v>305</v>
      </c>
      <c r="M2935" s="718"/>
      <c r="N2935" s="928" t="s">
        <v>306</v>
      </c>
      <c r="O2935" s="927">
        <v>39126</v>
      </c>
      <c r="P2935" s="898"/>
      <c r="Q2935" s="1050"/>
      <c r="R2935" s="1051"/>
      <c r="S2935" s="1003"/>
      <c r="T2935" s="565"/>
      <c r="U2935" s="545"/>
      <c r="V2935" s="554"/>
      <c r="W2935" s="156"/>
    </row>
    <row r="2936" spans="1:23" s="546" customFormat="1" ht="18.75" hidden="1" customHeight="1" x14ac:dyDescent="0.25">
      <c r="A2936" s="186">
        <v>1880</v>
      </c>
      <c r="B2936" s="186"/>
      <c r="C2936" s="186" t="s">
        <v>304</v>
      </c>
      <c r="D2936" s="186" t="s">
        <v>35</v>
      </c>
      <c r="E2936" s="1156" t="s">
        <v>298</v>
      </c>
      <c r="F2936" s="710">
        <v>44970</v>
      </c>
      <c r="G2936" s="711">
        <v>0.5</v>
      </c>
      <c r="H2936" s="710">
        <v>44976</v>
      </c>
      <c r="I2936" s="711">
        <v>0.79166666666666663</v>
      </c>
      <c r="J2936" s="728" t="s">
        <v>1870</v>
      </c>
      <c r="K2936" s="710">
        <v>30424</v>
      </c>
      <c r="L2936" s="929" t="s">
        <v>305</v>
      </c>
      <c r="M2936" s="21">
        <v>42046</v>
      </c>
      <c r="N2936" s="926">
        <v>70201200352</v>
      </c>
      <c r="O2936" s="927">
        <v>39126</v>
      </c>
      <c r="P2936" s="892">
        <v>420</v>
      </c>
      <c r="Q2936" s="196"/>
      <c r="R2936" s="1017"/>
      <c r="S2936" s="883" t="s">
        <v>2055</v>
      </c>
      <c r="T2936" s="533"/>
      <c r="U2936" s="545"/>
      <c r="V2936" s="544"/>
      <c r="W2936" s="156"/>
    </row>
    <row r="2937" spans="1:23" s="546" customFormat="1" ht="18.75" customHeight="1" x14ac:dyDescent="0.25">
      <c r="A2937" s="186">
        <v>4252</v>
      </c>
      <c r="B2937" s="186">
        <v>94587039</v>
      </c>
      <c r="C2937" s="186" t="s">
        <v>5859</v>
      </c>
      <c r="D2937" s="186" t="s">
        <v>4688</v>
      </c>
      <c r="E2937" s="1156" t="s">
        <v>4240</v>
      </c>
      <c r="F2937" s="710">
        <v>45344</v>
      </c>
      <c r="G2937" s="711">
        <v>0.78472222222222221</v>
      </c>
      <c r="H2937" s="710">
        <v>45352</v>
      </c>
      <c r="I2937" s="711">
        <v>0.78472222222222221</v>
      </c>
      <c r="J2937" s="728" t="s">
        <v>113</v>
      </c>
      <c r="K2937" s="710">
        <v>28649</v>
      </c>
      <c r="L2937" s="734" t="s">
        <v>5860</v>
      </c>
      <c r="M2937" s="734" t="s">
        <v>5861</v>
      </c>
      <c r="N2937" s="21" t="s">
        <v>5862</v>
      </c>
      <c r="O2937" s="941" t="s">
        <v>5863</v>
      </c>
      <c r="P2937" s="902" t="s">
        <v>5857</v>
      </c>
      <c r="Q2937" s="884"/>
      <c r="R2937" s="1002"/>
      <c r="S2937" s="907"/>
      <c r="T2937" s="533"/>
      <c r="U2937" s="551" t="s">
        <v>5864</v>
      </c>
      <c r="V2937" s="544"/>
      <c r="W2937" s="128"/>
    </row>
    <row r="2938" spans="1:23" s="546" customFormat="1" ht="18.75" customHeight="1" x14ac:dyDescent="0.25">
      <c r="A2938" s="1245">
        <v>4975</v>
      </c>
      <c r="B2938" s="20"/>
      <c r="C2938" s="707" t="s">
        <v>7878</v>
      </c>
      <c r="D2938" s="20" t="s">
        <v>29</v>
      </c>
      <c r="E2938" s="1156" t="s">
        <v>205</v>
      </c>
      <c r="F2938" s="21">
        <v>45524</v>
      </c>
      <c r="G2938" s="722">
        <v>0.33333333333333331</v>
      </c>
      <c r="H2938" s="21">
        <v>45531</v>
      </c>
      <c r="I2938" s="722">
        <v>0.29166666666666669</v>
      </c>
      <c r="J2938" s="730" t="s">
        <v>85</v>
      </c>
      <c r="K2938" s="21">
        <v>32625</v>
      </c>
      <c r="L2938" s="721" t="s">
        <v>7879</v>
      </c>
      <c r="M2938" s="708"/>
      <c r="N2938" s="708" t="s">
        <v>7880</v>
      </c>
      <c r="O2938" s="208" t="s">
        <v>7881</v>
      </c>
      <c r="P2938" s="1019" t="s">
        <v>7882</v>
      </c>
      <c r="Q2938" s="1025" t="s">
        <v>7883</v>
      </c>
      <c r="R2938" s="1016"/>
      <c r="S2938" s="1015"/>
      <c r="T2938" s="544"/>
      <c r="U2938" s="551" t="s">
        <v>7884</v>
      </c>
      <c r="V2938" s="544"/>
      <c r="W2938" s="156"/>
    </row>
    <row r="2939" spans="1:23" s="546" customFormat="1" ht="47.25" hidden="1" customHeight="1" x14ac:dyDescent="0.25">
      <c r="A2939" s="186"/>
      <c r="B2939" s="186"/>
      <c r="C2939" s="20" t="s">
        <v>5460</v>
      </c>
      <c r="D2939" s="186" t="s">
        <v>35</v>
      </c>
      <c r="E2939" s="1156" t="s">
        <v>36</v>
      </c>
      <c r="F2939" s="710">
        <v>45597</v>
      </c>
      <c r="G2939" s="711">
        <v>0.52777777777777779</v>
      </c>
      <c r="H2939" s="710">
        <v>45609</v>
      </c>
      <c r="I2939" s="711">
        <v>0.75</v>
      </c>
      <c r="J2939" s="728" t="s">
        <v>61</v>
      </c>
      <c r="K2939" s="710"/>
      <c r="L2939" s="734"/>
      <c r="M2939" s="21"/>
      <c r="N2939" s="734"/>
      <c r="O2939" s="920"/>
      <c r="P2939" s="998" t="s">
        <v>5059</v>
      </c>
      <c r="Q2939" s="884"/>
      <c r="R2939" s="1008"/>
      <c r="S2939" s="884"/>
      <c r="T2939" s="527"/>
      <c r="U2939" s="545"/>
      <c r="V2939" s="550"/>
      <c r="W2939" s="156"/>
    </row>
    <row r="2940" spans="1:23" s="546" customFormat="1" ht="18.75" customHeight="1" x14ac:dyDescent="0.25">
      <c r="A2940" s="1226">
        <v>4850</v>
      </c>
      <c r="B2940" s="186"/>
      <c r="C2940" s="735" t="s">
        <v>5460</v>
      </c>
      <c r="D2940" s="186" t="s">
        <v>7008</v>
      </c>
      <c r="E2940" s="1156" t="s">
        <v>7009</v>
      </c>
      <c r="F2940" s="710">
        <v>45485</v>
      </c>
      <c r="G2940" s="711">
        <v>0.77777777777777779</v>
      </c>
      <c r="H2940" s="710">
        <v>45495</v>
      </c>
      <c r="I2940" s="711">
        <v>0.83333333333333337</v>
      </c>
      <c r="J2940" s="713" t="s">
        <v>7124</v>
      </c>
      <c r="K2940" s="741">
        <v>28448</v>
      </c>
      <c r="L2940" s="929" t="s">
        <v>5461</v>
      </c>
      <c r="M2940" s="741">
        <v>41741</v>
      </c>
      <c r="N2940" s="775" t="s">
        <v>5462</v>
      </c>
      <c r="O2940" s="930">
        <v>41800</v>
      </c>
      <c r="P2940" s="898"/>
      <c r="Q2940" s="1022"/>
      <c r="R2940" s="1023"/>
      <c r="S2940" s="1703"/>
      <c r="T2940" s="586"/>
      <c r="U2940" s="545"/>
      <c r="V2940" s="544"/>
      <c r="W2940" s="156"/>
    </row>
    <row r="2941" spans="1:23" s="546" customFormat="1" ht="27" customHeight="1" x14ac:dyDescent="0.25">
      <c r="A2941" s="735"/>
      <c r="B2941" s="735"/>
      <c r="C2941" s="735" t="s">
        <v>5460</v>
      </c>
      <c r="D2941" s="735" t="s">
        <v>35</v>
      </c>
      <c r="E2941" s="1156" t="s">
        <v>264</v>
      </c>
      <c r="F2941" s="741">
        <v>45349</v>
      </c>
      <c r="G2941" s="740">
        <v>0.8125</v>
      </c>
      <c r="H2941" s="741">
        <v>45351</v>
      </c>
      <c r="I2941" s="740">
        <v>0.41666666666666669</v>
      </c>
      <c r="J2941" s="751" t="s">
        <v>330</v>
      </c>
      <c r="K2941" s="741">
        <v>28448</v>
      </c>
      <c r="L2941" s="929" t="s">
        <v>5461</v>
      </c>
      <c r="M2941" s="741">
        <v>41741</v>
      </c>
      <c r="N2941" s="775" t="s">
        <v>5462</v>
      </c>
      <c r="O2941" s="930">
        <v>41800</v>
      </c>
      <c r="P2941" s="1042"/>
      <c r="Q2941" s="905"/>
      <c r="R2941" s="1075"/>
      <c r="S2941" s="905"/>
      <c r="T2941" s="611"/>
      <c r="U2941" s="593" t="s">
        <v>5463</v>
      </c>
      <c r="V2941" s="592"/>
      <c r="W2941" s="594"/>
    </row>
    <row r="2942" spans="1:23" s="546" customFormat="1" ht="18.75" customHeight="1" x14ac:dyDescent="0.25">
      <c r="A2942" s="707">
        <v>4187</v>
      </c>
      <c r="B2942" s="735"/>
      <c r="C2942" s="735" t="s">
        <v>5460</v>
      </c>
      <c r="D2942" s="735" t="s">
        <v>657</v>
      </c>
      <c r="E2942" s="1156" t="s">
        <v>521</v>
      </c>
      <c r="F2942" s="741">
        <v>45339</v>
      </c>
      <c r="G2942" s="740">
        <v>0.5</v>
      </c>
      <c r="H2942" s="741">
        <v>45343</v>
      </c>
      <c r="I2942" s="740">
        <v>0.5</v>
      </c>
      <c r="J2942" s="751" t="s">
        <v>330</v>
      </c>
      <c r="K2942" s="741">
        <v>28448</v>
      </c>
      <c r="L2942" s="929" t="s">
        <v>5461</v>
      </c>
      <c r="M2942" s="741">
        <v>41741</v>
      </c>
      <c r="N2942" s="775" t="s">
        <v>5462</v>
      </c>
      <c r="O2942" s="930">
        <v>41800</v>
      </c>
      <c r="P2942" s="1042"/>
      <c r="Q2942" s="905"/>
      <c r="R2942" s="1075"/>
      <c r="S2942" s="905"/>
      <c r="T2942" s="611"/>
      <c r="U2942" s="593" t="s">
        <v>5463</v>
      </c>
      <c r="V2942" s="592"/>
      <c r="W2942" s="594"/>
    </row>
    <row r="2943" spans="1:23" s="546" customFormat="1" ht="31.5" customHeight="1" x14ac:dyDescent="0.25">
      <c r="A2943" s="707">
        <v>5639</v>
      </c>
      <c r="B2943" s="707"/>
      <c r="C2943" s="707" t="s">
        <v>1576</v>
      </c>
      <c r="D2943" s="707" t="s">
        <v>94</v>
      </c>
      <c r="E2943" s="1156" t="s">
        <v>389</v>
      </c>
      <c r="F2943" s="708">
        <v>45604</v>
      </c>
      <c r="G2943" s="709">
        <v>0.79166666666666663</v>
      </c>
      <c r="H2943" s="708">
        <v>45605</v>
      </c>
      <c r="I2943" s="709">
        <v>0.79166666666666663</v>
      </c>
      <c r="J2943" s="731" t="s">
        <v>797</v>
      </c>
      <c r="K2943" s="741">
        <v>31166</v>
      </c>
      <c r="L2943" s="929" t="s">
        <v>1558</v>
      </c>
      <c r="M2943" s="741">
        <v>40460</v>
      </c>
      <c r="N2943" s="775" t="s">
        <v>1559</v>
      </c>
      <c r="O2943" s="930">
        <v>38771</v>
      </c>
      <c r="P2943" s="901">
        <v>80</v>
      </c>
      <c r="Q2943" s="579"/>
      <c r="R2943" s="1070"/>
      <c r="S2943" s="1015"/>
      <c r="T2943" s="544"/>
      <c r="U2943" s="558" t="s">
        <v>6046</v>
      </c>
      <c r="V2943" s="544"/>
      <c r="W2943" s="128"/>
    </row>
    <row r="2944" spans="1:23" s="546" customFormat="1" ht="31.5" customHeight="1" x14ac:dyDescent="0.25">
      <c r="A2944" s="707">
        <v>5627</v>
      </c>
      <c r="B2944" s="707"/>
      <c r="C2944" s="707" t="s">
        <v>1576</v>
      </c>
      <c r="D2944" s="707" t="s">
        <v>35</v>
      </c>
      <c r="E2944" s="1156" t="s">
        <v>261</v>
      </c>
      <c r="F2944" s="708">
        <v>45600</v>
      </c>
      <c r="G2944" s="709">
        <v>0.77083333333333337</v>
      </c>
      <c r="H2944" s="708">
        <v>45601</v>
      </c>
      <c r="I2944" s="709">
        <v>0.77083333333333337</v>
      </c>
      <c r="J2944" s="731" t="s">
        <v>797</v>
      </c>
      <c r="K2944" s="741">
        <v>31166</v>
      </c>
      <c r="L2944" s="929" t="s">
        <v>1558</v>
      </c>
      <c r="M2944" s="741">
        <v>40460</v>
      </c>
      <c r="N2944" s="775" t="s">
        <v>1559</v>
      </c>
      <c r="O2944" s="930">
        <v>38771</v>
      </c>
      <c r="P2944" s="1019" t="s">
        <v>8036</v>
      </c>
      <c r="Q2944" s="1015" t="s">
        <v>7772</v>
      </c>
      <c r="R2944" s="1020"/>
      <c r="S2944" s="1015"/>
      <c r="T2944" s="544"/>
      <c r="U2944" s="558" t="s">
        <v>6046</v>
      </c>
      <c r="V2944" s="544"/>
      <c r="W2944" s="128"/>
    </row>
    <row r="2945" spans="1:23" s="546" customFormat="1" ht="47.25" customHeight="1" x14ac:dyDescent="0.25">
      <c r="A2945" s="707">
        <v>5545</v>
      </c>
      <c r="B2945" s="707"/>
      <c r="C2945" s="707" t="s">
        <v>1576</v>
      </c>
      <c r="D2945" s="707" t="s">
        <v>35</v>
      </c>
      <c r="E2945" s="1156" t="s">
        <v>264</v>
      </c>
      <c r="F2945" s="708">
        <v>45584</v>
      </c>
      <c r="G2945" s="709">
        <v>0.43888888888888888</v>
      </c>
      <c r="H2945" s="708">
        <v>45584</v>
      </c>
      <c r="I2945" s="709">
        <v>0.72916666666666663</v>
      </c>
      <c r="J2945" s="731" t="s">
        <v>797</v>
      </c>
      <c r="K2945" s="741">
        <v>31166</v>
      </c>
      <c r="L2945" s="929" t="s">
        <v>1558</v>
      </c>
      <c r="M2945" s="741">
        <v>40460</v>
      </c>
      <c r="N2945" s="775" t="s">
        <v>1559</v>
      </c>
      <c r="O2945" s="930">
        <v>38771</v>
      </c>
      <c r="P2945" s="1019"/>
      <c r="Q2945" s="907"/>
      <c r="R2945" s="1020"/>
      <c r="S2945" s="1015"/>
      <c r="T2945" s="544"/>
      <c r="U2945" s="558" t="s">
        <v>6046</v>
      </c>
      <c r="V2945" s="544"/>
      <c r="W2945" s="128"/>
    </row>
    <row r="2946" spans="1:23" ht="18.75" customHeight="1" x14ac:dyDescent="0.25">
      <c r="A2946" s="707">
        <v>5539</v>
      </c>
      <c r="B2946" s="707"/>
      <c r="C2946" s="707" t="s">
        <v>1576</v>
      </c>
      <c r="D2946" s="707" t="s">
        <v>35</v>
      </c>
      <c r="E2946" s="1156" t="s">
        <v>264</v>
      </c>
      <c r="F2946" s="708">
        <v>45582</v>
      </c>
      <c r="G2946" s="709">
        <v>0.61805555555555558</v>
      </c>
      <c r="H2946" s="708">
        <v>45583</v>
      </c>
      <c r="I2946" s="709">
        <v>0.61805555555555558</v>
      </c>
      <c r="J2946" s="731" t="s">
        <v>330</v>
      </c>
      <c r="K2946" s="741">
        <v>31166</v>
      </c>
      <c r="L2946" s="929" t="s">
        <v>1558</v>
      </c>
      <c r="M2946" s="741">
        <v>40460</v>
      </c>
      <c r="N2946" s="775" t="s">
        <v>1559</v>
      </c>
      <c r="O2946" s="930">
        <v>38771</v>
      </c>
      <c r="P2946" s="1019" t="s">
        <v>7625</v>
      </c>
      <c r="Q2946" s="907"/>
      <c r="R2946" s="1020"/>
      <c r="S2946" s="1015"/>
      <c r="T2946" s="544"/>
      <c r="U2946" s="558" t="s">
        <v>6046</v>
      </c>
      <c r="V2946" s="544"/>
      <c r="W2946" s="128"/>
    </row>
    <row r="2947" spans="1:23" ht="94.5" customHeight="1" x14ac:dyDescent="0.25">
      <c r="A2947" s="707">
        <v>5537</v>
      </c>
      <c r="B2947" s="707"/>
      <c r="C2947" s="707" t="s">
        <v>1576</v>
      </c>
      <c r="D2947" s="707" t="s">
        <v>35</v>
      </c>
      <c r="E2947" s="1156" t="s">
        <v>570</v>
      </c>
      <c r="F2947" s="708">
        <v>45582</v>
      </c>
      <c r="G2947" s="709">
        <v>0.33333333333333331</v>
      </c>
      <c r="H2947" s="708">
        <v>45582</v>
      </c>
      <c r="I2947" s="709">
        <v>0.61805555555555558</v>
      </c>
      <c r="J2947" s="745" t="s">
        <v>7471</v>
      </c>
      <c r="K2947" s="741">
        <v>31166</v>
      </c>
      <c r="L2947" s="929" t="s">
        <v>1558</v>
      </c>
      <c r="M2947" s="741">
        <v>40460</v>
      </c>
      <c r="N2947" s="775" t="s">
        <v>1559</v>
      </c>
      <c r="O2947" s="930">
        <v>38771</v>
      </c>
      <c r="P2947" s="1026" t="s">
        <v>7472</v>
      </c>
      <c r="Q2947" s="1009"/>
      <c r="R2947" s="1027"/>
      <c r="S2947" s="1026"/>
      <c r="T2947" s="569"/>
      <c r="U2947" s="558"/>
      <c r="V2947" s="544"/>
      <c r="W2947" s="128"/>
    </row>
    <row r="2948" spans="1:23" ht="31.5" customHeight="1" x14ac:dyDescent="0.25">
      <c r="A2948" s="1266">
        <v>4865</v>
      </c>
      <c r="B2948" s="707"/>
      <c r="C2948" s="707" t="s">
        <v>1576</v>
      </c>
      <c r="D2948" s="707" t="s">
        <v>137</v>
      </c>
      <c r="E2948" s="1156" t="s">
        <v>5483</v>
      </c>
      <c r="F2948" s="708">
        <v>45470</v>
      </c>
      <c r="G2948" s="709">
        <v>0.875</v>
      </c>
      <c r="H2948" s="708">
        <v>45473</v>
      </c>
      <c r="I2948" s="709">
        <v>0.45833333333333331</v>
      </c>
      <c r="J2948" s="745" t="s">
        <v>330</v>
      </c>
      <c r="K2948" s="741">
        <v>31166</v>
      </c>
      <c r="L2948" s="929" t="s">
        <v>1558</v>
      </c>
      <c r="M2948" s="741">
        <v>40460</v>
      </c>
      <c r="N2948" s="775" t="s">
        <v>1559</v>
      </c>
      <c r="O2948" s="930">
        <v>38771</v>
      </c>
      <c r="P2948" s="1026"/>
      <c r="Q2948" s="1009"/>
      <c r="R2948" s="1027"/>
      <c r="S2948" s="1026"/>
      <c r="T2948" s="569"/>
      <c r="U2948" s="551" t="s">
        <v>378</v>
      </c>
      <c r="V2948" s="550" t="s">
        <v>6870</v>
      </c>
    </row>
    <row r="2949" spans="1:23" ht="31.5" customHeight="1" x14ac:dyDescent="0.25">
      <c r="A2949" s="707">
        <v>4039</v>
      </c>
      <c r="B2949" s="707"/>
      <c r="C2949" s="707" t="s">
        <v>1576</v>
      </c>
      <c r="D2949" s="707" t="s">
        <v>137</v>
      </c>
      <c r="E2949" s="1156" t="s">
        <v>5483</v>
      </c>
      <c r="F2949" s="708">
        <v>45470</v>
      </c>
      <c r="G2949" s="709">
        <v>0.875</v>
      </c>
      <c r="H2949" s="708">
        <v>45473</v>
      </c>
      <c r="I2949" s="709">
        <v>0.45833333333333331</v>
      </c>
      <c r="J2949" s="745" t="s">
        <v>330</v>
      </c>
      <c r="K2949" s="741">
        <v>31166</v>
      </c>
      <c r="L2949" s="929" t="s">
        <v>1558</v>
      </c>
      <c r="M2949" s="741">
        <v>40460</v>
      </c>
      <c r="N2949" s="775" t="s">
        <v>1559</v>
      </c>
      <c r="O2949" s="930">
        <v>38771</v>
      </c>
      <c r="P2949" s="1026"/>
      <c r="Q2949" s="1009"/>
      <c r="R2949" s="1027"/>
      <c r="S2949" s="1026"/>
      <c r="T2949" s="569"/>
      <c r="U2949" s="558"/>
      <c r="V2949" s="544"/>
      <c r="W2949" s="128"/>
    </row>
    <row r="2950" spans="1:23" ht="18.75" customHeight="1" x14ac:dyDescent="0.25">
      <c r="A2950" s="707">
        <v>5851</v>
      </c>
      <c r="B2950" s="707"/>
      <c r="C2950" s="707" t="s">
        <v>1576</v>
      </c>
      <c r="D2950" s="707" t="s">
        <v>137</v>
      </c>
      <c r="E2950" s="1156" t="s">
        <v>5483</v>
      </c>
      <c r="F2950" s="708">
        <v>45424</v>
      </c>
      <c r="G2950" s="709">
        <v>0.79166666666666663</v>
      </c>
      <c r="H2950" s="708">
        <v>45430</v>
      </c>
      <c r="I2950" s="709">
        <v>0.79166666666666663</v>
      </c>
      <c r="J2950" s="745" t="s">
        <v>864</v>
      </c>
      <c r="K2950" s="741">
        <v>31166</v>
      </c>
      <c r="L2950" s="929" t="s">
        <v>1558</v>
      </c>
      <c r="M2950" s="741">
        <v>40460</v>
      </c>
      <c r="N2950" s="775" t="s">
        <v>1559</v>
      </c>
      <c r="O2950" s="930">
        <v>38771</v>
      </c>
      <c r="P2950" s="1026"/>
      <c r="Q2950" s="1009"/>
      <c r="R2950" s="1027"/>
      <c r="S2950" s="1026"/>
      <c r="T2950" s="569"/>
      <c r="U2950" s="558"/>
      <c r="V2950" s="544"/>
      <c r="W2950" s="128"/>
    </row>
    <row r="2951" spans="1:23" ht="18.75" customHeight="1" x14ac:dyDescent="0.25">
      <c r="A2951" s="707">
        <v>4257</v>
      </c>
      <c r="B2951" s="707"/>
      <c r="C2951" s="186" t="s">
        <v>1576</v>
      </c>
      <c r="D2951" s="735" t="s">
        <v>29</v>
      </c>
      <c r="E2951" s="1156" t="s">
        <v>205</v>
      </c>
      <c r="F2951" s="741">
        <v>45382</v>
      </c>
      <c r="G2951" s="740">
        <v>0.83333333333333337</v>
      </c>
      <c r="H2951" s="741">
        <v>45382</v>
      </c>
      <c r="I2951" s="740">
        <v>0.91666666666666663</v>
      </c>
      <c r="J2951" s="732" t="s">
        <v>1216</v>
      </c>
      <c r="K2951" s="741">
        <v>31166</v>
      </c>
      <c r="L2951" s="929" t="s">
        <v>1558</v>
      </c>
      <c r="M2951" s="741">
        <v>40460</v>
      </c>
      <c r="N2951" s="775" t="s">
        <v>1559</v>
      </c>
      <c r="O2951" s="930">
        <v>38771</v>
      </c>
      <c r="P2951" s="904"/>
      <c r="Q2951" s="890"/>
      <c r="R2951" s="1057"/>
      <c r="S2951" s="890"/>
      <c r="T2951" s="592"/>
      <c r="U2951" s="593" t="s">
        <v>333</v>
      </c>
      <c r="V2951" s="592"/>
      <c r="W2951" s="594"/>
    </row>
    <row r="2952" spans="1:23" ht="18.75" customHeight="1" x14ac:dyDescent="0.25">
      <c r="A2952" s="735">
        <v>3650</v>
      </c>
      <c r="B2952" s="735"/>
      <c r="C2952" s="186" t="s">
        <v>1576</v>
      </c>
      <c r="D2952" s="735" t="s">
        <v>1212</v>
      </c>
      <c r="E2952" s="1156" t="s">
        <v>153</v>
      </c>
      <c r="F2952" s="741">
        <v>45240</v>
      </c>
      <c r="G2952" s="740">
        <v>0.83333333333333337</v>
      </c>
      <c r="H2952" s="741">
        <v>45242</v>
      </c>
      <c r="I2952" s="740">
        <v>0.83333333333333337</v>
      </c>
      <c r="J2952" s="732" t="s">
        <v>909</v>
      </c>
      <c r="K2952" s="741">
        <v>31166</v>
      </c>
      <c r="L2952" s="929" t="s">
        <v>1558</v>
      </c>
      <c r="M2952" s="741">
        <v>40460</v>
      </c>
      <c r="N2952" s="775" t="s">
        <v>1559</v>
      </c>
      <c r="O2952" s="930">
        <v>38771</v>
      </c>
      <c r="P2952" s="902">
        <v>160</v>
      </c>
      <c r="Q2952" s="890"/>
      <c r="R2952" s="1057"/>
      <c r="S2952" s="890"/>
      <c r="T2952" s="592"/>
      <c r="U2952" s="593" t="s">
        <v>333</v>
      </c>
      <c r="V2952" s="592"/>
      <c r="W2952" s="594"/>
    </row>
    <row r="2953" spans="1:23" ht="33.75" customHeight="1" x14ac:dyDescent="0.25">
      <c r="A2953" s="735">
        <v>2357</v>
      </c>
      <c r="B2953" s="735"/>
      <c r="C2953" s="186" t="s">
        <v>1576</v>
      </c>
      <c r="D2953" s="735" t="s">
        <v>35</v>
      </c>
      <c r="E2953" s="1156" t="s">
        <v>112</v>
      </c>
      <c r="F2953" s="741">
        <v>45038</v>
      </c>
      <c r="G2953" s="740">
        <v>0.20833333333333334</v>
      </c>
      <c r="H2953" s="741">
        <v>45038</v>
      </c>
      <c r="I2953" s="740">
        <v>0.58333333333333337</v>
      </c>
      <c r="J2953" s="732" t="s">
        <v>1152</v>
      </c>
      <c r="K2953" s="741">
        <v>31166</v>
      </c>
      <c r="L2953" s="929" t="s">
        <v>1558</v>
      </c>
      <c r="M2953" s="741">
        <v>40460</v>
      </c>
      <c r="N2953" s="775" t="s">
        <v>1559</v>
      </c>
      <c r="O2953" s="930">
        <v>38771</v>
      </c>
      <c r="P2953" s="904"/>
      <c r="Q2953" s="890"/>
      <c r="R2953" s="1057"/>
      <c r="S2953" s="890"/>
      <c r="T2953" s="592"/>
      <c r="U2953" s="593" t="s">
        <v>333</v>
      </c>
      <c r="V2953" s="592"/>
      <c r="W2953" s="594"/>
    </row>
    <row r="2954" spans="1:23" s="546" customFormat="1" ht="18.75" customHeight="1" x14ac:dyDescent="0.25">
      <c r="A2954" s="735">
        <v>2337</v>
      </c>
      <c r="B2954" s="735"/>
      <c r="C2954" s="186" t="s">
        <v>1576</v>
      </c>
      <c r="D2954" s="735" t="s">
        <v>22</v>
      </c>
      <c r="E2954" s="1156" t="s">
        <v>23</v>
      </c>
      <c r="F2954" s="741">
        <v>45032</v>
      </c>
      <c r="G2954" s="740">
        <v>0.58333333333333337</v>
      </c>
      <c r="H2954" s="741">
        <v>45033</v>
      </c>
      <c r="I2954" s="740">
        <v>0.83333333333333337</v>
      </c>
      <c r="J2954" s="732" t="s">
        <v>1152</v>
      </c>
      <c r="K2954" s="741">
        <v>31166</v>
      </c>
      <c r="L2954" s="929" t="s">
        <v>1558</v>
      </c>
      <c r="M2954" s="741">
        <v>40460</v>
      </c>
      <c r="N2954" s="775" t="s">
        <v>1559</v>
      </c>
      <c r="O2954" s="930">
        <v>38771</v>
      </c>
      <c r="P2954" s="904"/>
      <c r="Q2954" s="1048"/>
      <c r="R2954" s="1080"/>
      <c r="S2954" s="1048"/>
      <c r="T2954" s="616"/>
      <c r="U2954" s="593"/>
      <c r="V2954" s="592" t="s">
        <v>1577</v>
      </c>
      <c r="W2954" s="594"/>
    </row>
    <row r="2955" spans="1:23" s="546" customFormat="1" ht="18.75" customHeight="1" x14ac:dyDescent="0.25">
      <c r="A2955" s="735">
        <v>2335</v>
      </c>
      <c r="B2955" s="1515"/>
      <c r="C2955" s="186" t="s">
        <v>1576</v>
      </c>
      <c r="D2955" s="735" t="s">
        <v>35</v>
      </c>
      <c r="E2955" s="1156" t="s">
        <v>112</v>
      </c>
      <c r="F2955" s="741">
        <v>45031</v>
      </c>
      <c r="G2955" s="740">
        <v>0.70833333333333337</v>
      </c>
      <c r="H2955" s="741">
        <v>45031</v>
      </c>
      <c r="I2955" s="740">
        <v>0.83333333333333337</v>
      </c>
      <c r="J2955" s="732" t="s">
        <v>1152</v>
      </c>
      <c r="K2955" s="741">
        <v>31166</v>
      </c>
      <c r="L2955" s="929" t="s">
        <v>1558</v>
      </c>
      <c r="M2955" s="741">
        <v>40460</v>
      </c>
      <c r="N2955" s="775" t="s">
        <v>1559</v>
      </c>
      <c r="O2955" s="930">
        <v>38771</v>
      </c>
      <c r="P2955" s="904"/>
      <c r="Q2955" s="1048"/>
      <c r="R2955" s="1080"/>
      <c r="S2955" s="1048"/>
      <c r="T2955" s="616"/>
      <c r="U2955" s="593"/>
      <c r="V2955" s="592" t="s">
        <v>1577</v>
      </c>
      <c r="W2955" s="594"/>
    </row>
    <row r="2956" spans="1:23" ht="18.75" customHeight="1" x14ac:dyDescent="0.25">
      <c r="A2956" s="787">
        <v>2255</v>
      </c>
      <c r="B2956" s="787"/>
      <c r="C2956" s="186" t="s">
        <v>1576</v>
      </c>
      <c r="D2956" s="787" t="s">
        <v>35</v>
      </c>
      <c r="E2956" s="1156" t="s">
        <v>261</v>
      </c>
      <c r="F2956" s="752">
        <v>45021</v>
      </c>
      <c r="G2956" s="753">
        <v>0.83333333333333337</v>
      </c>
      <c r="H2956" s="752">
        <v>45022</v>
      </c>
      <c r="I2956" s="753">
        <v>0.5</v>
      </c>
      <c r="J2956" s="794" t="s">
        <v>797</v>
      </c>
      <c r="K2956" s="752">
        <v>31166</v>
      </c>
      <c r="L2956" s="929" t="s">
        <v>1558</v>
      </c>
      <c r="M2956" s="752">
        <v>40460</v>
      </c>
      <c r="N2956" s="946" t="s">
        <v>1559</v>
      </c>
      <c r="O2956" s="947">
        <v>38771</v>
      </c>
      <c r="P2956" s="912">
        <v>100</v>
      </c>
      <c r="Q2956" s="910"/>
      <c r="R2956" s="1104"/>
      <c r="S2956" s="910"/>
      <c r="T2956" s="657"/>
      <c r="U2956" s="660" t="s">
        <v>333</v>
      </c>
      <c r="V2956" s="657"/>
      <c r="W2956" s="661"/>
    </row>
    <row r="2957" spans="1:23" s="546" customFormat="1" ht="18.75" customHeight="1" x14ac:dyDescent="0.25">
      <c r="A2957" s="4">
        <v>1953</v>
      </c>
      <c r="B2957" s="4"/>
      <c r="C2957" s="186" t="s">
        <v>1576</v>
      </c>
      <c r="D2957" s="4" t="s">
        <v>29</v>
      </c>
      <c r="E2957" s="1156" t="s">
        <v>30</v>
      </c>
      <c r="F2957" s="725">
        <v>44980</v>
      </c>
      <c r="G2957" s="720">
        <v>0.29166666666666669</v>
      </c>
      <c r="H2957" s="725">
        <v>44980</v>
      </c>
      <c r="I2957" s="720">
        <v>0.43402777777777773</v>
      </c>
      <c r="J2957" s="728" t="s">
        <v>326</v>
      </c>
      <c r="K2957" s="725">
        <v>31160</v>
      </c>
      <c r="L2957" s="929" t="s">
        <v>1558</v>
      </c>
      <c r="M2957" s="19"/>
      <c r="N2957" s="929" t="s">
        <v>2030</v>
      </c>
      <c r="O2957" s="932">
        <v>38771</v>
      </c>
      <c r="P2957" s="898"/>
      <c r="Q2957" s="1022"/>
      <c r="R2957" s="1023"/>
      <c r="S2957" s="1022"/>
      <c r="T2957" s="624"/>
      <c r="U2957" s="545" t="s">
        <v>2013</v>
      </c>
      <c r="V2957" s="555" t="s">
        <v>2031</v>
      </c>
      <c r="W2957" s="156"/>
    </row>
    <row r="2958" spans="1:23" s="546" customFormat="1" ht="45" hidden="1" customHeight="1" x14ac:dyDescent="0.25">
      <c r="A2958" s="4">
        <v>1801</v>
      </c>
      <c r="B2958" s="4"/>
      <c r="C2958" s="186" t="s">
        <v>1576</v>
      </c>
      <c r="D2958" s="4" t="s">
        <v>2173</v>
      </c>
      <c r="E2958" s="1156" t="s">
        <v>871</v>
      </c>
      <c r="F2958" s="725">
        <v>44952</v>
      </c>
      <c r="G2958" s="720">
        <v>0.5</v>
      </c>
      <c r="H2958" s="725">
        <v>44952</v>
      </c>
      <c r="I2958" s="720">
        <v>0.66666666666666663</v>
      </c>
      <c r="J2958" s="728" t="s">
        <v>2175</v>
      </c>
      <c r="K2958" s="725"/>
      <c r="L2958" s="929"/>
      <c r="M2958" s="19"/>
      <c r="N2958" s="931"/>
      <c r="O2958" s="932"/>
      <c r="P2958" s="898"/>
      <c r="Q2958" s="194"/>
      <c r="R2958" s="1033"/>
      <c r="S2958" s="194"/>
      <c r="T2958" s="563"/>
      <c r="U2958" s="545"/>
      <c r="V2958" s="555" t="s">
        <v>1644</v>
      </c>
      <c r="W2958" s="156"/>
    </row>
    <row r="2959" spans="1:23" ht="18.75" customHeight="1" x14ac:dyDescent="0.25">
      <c r="A2959" s="186">
        <v>3825</v>
      </c>
      <c r="B2959" s="186"/>
      <c r="C2959" s="186" t="s">
        <v>1576</v>
      </c>
      <c r="D2959" s="186" t="s">
        <v>22</v>
      </c>
      <c r="E2959" s="1156" t="s">
        <v>2279</v>
      </c>
      <c r="F2959" s="718">
        <v>44867</v>
      </c>
      <c r="G2959" s="719">
        <v>0.41666666666666669</v>
      </c>
      <c r="H2959" s="710">
        <v>44872</v>
      </c>
      <c r="I2959" s="711">
        <v>0.41666666666666669</v>
      </c>
      <c r="J2959" s="728" t="s">
        <v>1949</v>
      </c>
      <c r="K2959" s="710">
        <v>31166</v>
      </c>
      <c r="L2959" s="936">
        <v>6885405</v>
      </c>
      <c r="M2959" s="21"/>
      <c r="N2959" s="926" t="s">
        <v>1559</v>
      </c>
      <c r="O2959" s="927">
        <v>38771</v>
      </c>
      <c r="P2959" s="898"/>
      <c r="Q2959" s="1022"/>
      <c r="R2959" s="1023"/>
      <c r="S2959" s="1022"/>
      <c r="T2959" s="568"/>
      <c r="V2959" s="544"/>
      <c r="W2959" s="599"/>
    </row>
    <row r="2960" spans="1:23" ht="18.75" customHeight="1" x14ac:dyDescent="0.25">
      <c r="A2960" s="186">
        <v>1404</v>
      </c>
      <c r="B2960" s="186"/>
      <c r="C2960" s="186" t="s">
        <v>1576</v>
      </c>
      <c r="D2960" s="186" t="s">
        <v>29</v>
      </c>
      <c r="E2960" s="1156" t="s">
        <v>205</v>
      </c>
      <c r="F2960" s="718">
        <v>44852</v>
      </c>
      <c r="G2960" s="719">
        <v>0.375</v>
      </c>
      <c r="H2960" s="710">
        <v>44869</v>
      </c>
      <c r="I2960" s="711">
        <v>0.375</v>
      </c>
      <c r="J2960" s="728" t="s">
        <v>2629</v>
      </c>
      <c r="K2960" s="710">
        <v>31166</v>
      </c>
      <c r="L2960" s="936">
        <v>6885405</v>
      </c>
      <c r="M2960" s="21">
        <v>40460</v>
      </c>
      <c r="N2960" s="926" t="s">
        <v>1559</v>
      </c>
      <c r="O2960" s="927">
        <v>38771</v>
      </c>
      <c r="P2960" s="898"/>
      <c r="Q2960" s="1003"/>
      <c r="R2960" s="1004"/>
      <c r="S2960" s="1003"/>
      <c r="T2960" s="565"/>
      <c r="U2960" s="564"/>
      <c r="V2960" s="527"/>
      <c r="W2960" s="599"/>
    </row>
    <row r="2961" spans="1:23" ht="18.75" customHeight="1" x14ac:dyDescent="0.25">
      <c r="A2961" s="809">
        <v>1015</v>
      </c>
      <c r="B2961" s="809"/>
      <c r="C2961" s="186" t="s">
        <v>1576</v>
      </c>
      <c r="D2961" s="809" t="s">
        <v>412</v>
      </c>
      <c r="E2961" s="1159" t="s">
        <v>243</v>
      </c>
      <c r="F2961" s="810">
        <v>44705</v>
      </c>
      <c r="G2961" s="811">
        <v>0.5</v>
      </c>
      <c r="H2961" s="810">
        <v>44705</v>
      </c>
      <c r="I2961" s="811">
        <v>0.66666666666666663</v>
      </c>
      <c r="J2961" s="755" t="s">
        <v>3449</v>
      </c>
      <c r="K2961" s="769"/>
      <c r="L2961" s="809">
        <v>6885405</v>
      </c>
      <c r="M2961" s="807"/>
      <c r="N2961" s="940" t="s">
        <v>1559</v>
      </c>
      <c r="O2961" s="938">
        <v>38771</v>
      </c>
      <c r="P2961" s="1119"/>
      <c r="Q2961" s="1120"/>
      <c r="R2961" s="1121"/>
      <c r="S2961" s="1120"/>
      <c r="T2961" s="670"/>
      <c r="U2961" s="617" t="s">
        <v>3450</v>
      </c>
      <c r="V2961" s="670"/>
    </row>
    <row r="2962" spans="1:23" ht="18.75" customHeight="1" x14ac:dyDescent="0.25">
      <c r="A2962" s="186">
        <v>1635</v>
      </c>
      <c r="B2962" s="186"/>
      <c r="C2962" s="186" t="s">
        <v>2436</v>
      </c>
      <c r="D2962" s="186" t="s">
        <v>94</v>
      </c>
      <c r="E2962" s="1156" t="s">
        <v>243</v>
      </c>
      <c r="F2962" s="710">
        <v>44911</v>
      </c>
      <c r="G2962" s="711">
        <v>0.54166666666666663</v>
      </c>
      <c r="H2962" s="710">
        <v>44914</v>
      </c>
      <c r="I2962" s="711">
        <v>0.54166666666666663</v>
      </c>
      <c r="J2962" s="728" t="s">
        <v>1902</v>
      </c>
      <c r="K2962" s="710">
        <v>34667</v>
      </c>
      <c r="L2962" s="936">
        <v>6967054</v>
      </c>
      <c r="M2962" s="710">
        <v>41303</v>
      </c>
      <c r="N2962" s="734" t="s">
        <v>2437</v>
      </c>
      <c r="O2962" s="920">
        <v>41639</v>
      </c>
      <c r="P2962" s="892">
        <v>240</v>
      </c>
      <c r="Q2962" s="907"/>
      <c r="R2962" s="1017"/>
      <c r="S2962" s="196">
        <v>0</v>
      </c>
      <c r="T2962" s="533">
        <v>35243</v>
      </c>
      <c r="U2962" s="545" t="s">
        <v>2438</v>
      </c>
      <c r="V2962" s="544"/>
    </row>
    <row r="2963" spans="1:23" ht="18.75" customHeight="1" x14ac:dyDescent="0.3">
      <c r="A2963" s="186">
        <v>1585</v>
      </c>
      <c r="B2963" s="754">
        <v>58830829</v>
      </c>
      <c r="C2963" s="186" t="s">
        <v>2586</v>
      </c>
      <c r="D2963" s="186" t="s">
        <v>76</v>
      </c>
      <c r="E2963" s="1156" t="s">
        <v>335</v>
      </c>
      <c r="F2963" s="718">
        <v>44875</v>
      </c>
      <c r="G2963" s="719">
        <v>0.67708333333333337</v>
      </c>
      <c r="H2963" s="718">
        <v>44877</v>
      </c>
      <c r="I2963" s="719">
        <v>0.71875</v>
      </c>
      <c r="J2963" s="737" t="s">
        <v>1825</v>
      </c>
      <c r="K2963" s="710">
        <v>32597</v>
      </c>
      <c r="L2963" s="936">
        <v>6879435</v>
      </c>
      <c r="M2963" s="710">
        <v>43741</v>
      </c>
      <c r="N2963" s="734" t="s">
        <v>2587</v>
      </c>
      <c r="O2963" s="920">
        <v>39256</v>
      </c>
      <c r="P2963" s="892"/>
      <c r="Q2963" s="196"/>
      <c r="R2963" s="1002"/>
      <c r="S2963" s="196"/>
      <c r="T2963" s="533"/>
      <c r="U2963" s="545" t="s">
        <v>2588</v>
      </c>
      <c r="V2963" s="588" t="s">
        <v>847</v>
      </c>
      <c r="W2963" s="599"/>
    </row>
    <row r="2964" spans="1:23" ht="18.75" customHeight="1" x14ac:dyDescent="0.25">
      <c r="A2964" s="1245">
        <v>4893</v>
      </c>
      <c r="B2964" s="3">
        <v>99360643</v>
      </c>
      <c r="C2964" s="3" t="s">
        <v>7084</v>
      </c>
      <c r="D2964" s="3" t="s">
        <v>137</v>
      </c>
      <c r="E2964" s="1159" t="s">
        <v>7085</v>
      </c>
      <c r="F2964" s="714">
        <v>45490</v>
      </c>
      <c r="G2964" s="715">
        <v>0.88194444444444453</v>
      </c>
      <c r="H2964" s="714">
        <v>45491</v>
      </c>
      <c r="I2964" s="715">
        <v>0.9375</v>
      </c>
      <c r="J2964" s="733" t="s">
        <v>797</v>
      </c>
      <c r="K2964" s="21">
        <v>34683</v>
      </c>
      <c r="L2964" s="721" t="s">
        <v>7086</v>
      </c>
      <c r="M2964" s="21">
        <v>42803</v>
      </c>
      <c r="N2964" s="925" t="s">
        <v>7087</v>
      </c>
      <c r="O2964" s="208">
        <v>42607</v>
      </c>
      <c r="P2964" s="889" t="s">
        <v>5309</v>
      </c>
      <c r="Q2964" s="907"/>
      <c r="R2964" s="1008"/>
      <c r="S2964" s="884"/>
      <c r="T2964" s="527"/>
      <c r="U2964" s="539"/>
      <c r="V2964" s="527"/>
      <c r="W2964" s="128"/>
    </row>
    <row r="2965" spans="1:23" ht="18.75" customHeight="1" x14ac:dyDescent="0.25">
      <c r="A2965" s="186">
        <v>5721</v>
      </c>
      <c r="B2965" s="186">
        <v>57226653</v>
      </c>
      <c r="C2965" s="186" t="s">
        <v>8087</v>
      </c>
      <c r="D2965" s="186" t="s">
        <v>412</v>
      </c>
      <c r="E2965" s="1158" t="s">
        <v>131</v>
      </c>
      <c r="F2965" s="714">
        <v>45617</v>
      </c>
      <c r="G2965" s="719">
        <v>0.73611111111111116</v>
      </c>
      <c r="H2965" s="710">
        <v>45619</v>
      </c>
      <c r="I2965" s="711">
        <v>0.73611111111111116</v>
      </c>
      <c r="J2965" s="728" t="s">
        <v>330</v>
      </c>
      <c r="K2965" s="710">
        <v>32998</v>
      </c>
      <c r="L2965" s="734" t="s">
        <v>8088</v>
      </c>
      <c r="M2965" s="710">
        <v>42410</v>
      </c>
      <c r="N2965" s="734" t="s">
        <v>8089</v>
      </c>
      <c r="O2965" s="920">
        <v>41690</v>
      </c>
      <c r="P2965" s="912" t="s">
        <v>4863</v>
      </c>
      <c r="Q2965" s="884"/>
      <c r="R2965" s="1014"/>
      <c r="S2965" s="884"/>
      <c r="T2965" s="524"/>
      <c r="U2965" s="528" t="s">
        <v>6046</v>
      </c>
      <c r="V2965" s="527"/>
      <c r="W2965" s="529"/>
    </row>
    <row r="2966" spans="1:23" ht="18.75" customHeight="1" x14ac:dyDescent="0.25">
      <c r="A2966" s="4">
        <v>1887</v>
      </c>
      <c r="B2966" s="4"/>
      <c r="C2966" s="4" t="s">
        <v>2056</v>
      </c>
      <c r="D2966" s="4" t="s">
        <v>657</v>
      </c>
      <c r="E2966" s="1156" t="s">
        <v>871</v>
      </c>
      <c r="F2966" s="710">
        <v>44971</v>
      </c>
      <c r="G2966" s="711">
        <v>0.45833333333333331</v>
      </c>
      <c r="H2966" s="710">
        <v>44976</v>
      </c>
      <c r="I2966" s="711">
        <v>0.58333333333333337</v>
      </c>
      <c r="J2966" s="728" t="s">
        <v>1818</v>
      </c>
      <c r="K2966" s="725">
        <v>31017</v>
      </c>
      <c r="L2966" s="929"/>
      <c r="N2966" s="929" t="s">
        <v>2057</v>
      </c>
      <c r="O2966" s="932">
        <v>42138</v>
      </c>
      <c r="P2966" s="892" t="s">
        <v>1808</v>
      </c>
      <c r="Q2966" s="908"/>
      <c r="R2966" s="1073"/>
      <c r="S2966" s="908">
        <v>1125</v>
      </c>
      <c r="T2966" s="550"/>
      <c r="V2966" s="550"/>
    </row>
    <row r="2967" spans="1:23" ht="18.75" hidden="1" customHeight="1" x14ac:dyDescent="0.25">
      <c r="A2967" s="18">
        <v>149</v>
      </c>
      <c r="B2967" s="4"/>
      <c r="C2967" s="4" t="s">
        <v>3734</v>
      </c>
      <c r="D2967" s="4" t="s">
        <v>35</v>
      </c>
      <c r="E2967" s="1156" t="s">
        <v>313</v>
      </c>
      <c r="F2967" s="725">
        <v>44442</v>
      </c>
      <c r="G2967" s="744">
        <v>0.58333333333333337</v>
      </c>
      <c r="H2967" s="725">
        <v>44446</v>
      </c>
      <c r="I2967" s="744">
        <v>0.58333333333333337</v>
      </c>
      <c r="J2967" s="730">
        <v>4</v>
      </c>
      <c r="K2967" s="744"/>
      <c r="L2967" s="4"/>
      <c r="N2967" s="934"/>
      <c r="O2967" s="920"/>
      <c r="P2967" s="1119"/>
      <c r="Q2967" s="908"/>
      <c r="R2967" s="1073"/>
      <c r="S2967" s="908"/>
      <c r="T2967" s="550"/>
      <c r="V2967" s="550" t="s">
        <v>3492</v>
      </c>
    </row>
    <row r="2968" spans="1:23" ht="31.5" customHeight="1" x14ac:dyDescent="0.25">
      <c r="A2968" s="186">
        <v>5203</v>
      </c>
      <c r="B2968" s="270">
        <v>54838384</v>
      </c>
      <c r="C2968" s="186" t="s">
        <v>6723</v>
      </c>
      <c r="D2968" s="186" t="s">
        <v>137</v>
      </c>
      <c r="E2968" s="1156" t="s">
        <v>6581</v>
      </c>
      <c r="F2968" s="718">
        <v>45547</v>
      </c>
      <c r="G2968" s="719">
        <v>0.47916666666666669</v>
      </c>
      <c r="H2968" s="718">
        <v>45551</v>
      </c>
      <c r="I2968" s="719">
        <v>0.16666666666666666</v>
      </c>
      <c r="J2968" s="1243" t="s">
        <v>162</v>
      </c>
      <c r="K2968" s="708">
        <v>32008</v>
      </c>
      <c r="L2968" s="746" t="s">
        <v>6724</v>
      </c>
      <c r="M2968" s="708">
        <v>45170</v>
      </c>
      <c r="N2968" s="746" t="s">
        <v>6725</v>
      </c>
      <c r="O2968" s="919">
        <v>38750</v>
      </c>
      <c r="P2968" s="1019" t="s">
        <v>7638</v>
      </c>
      <c r="Q2968" s="196"/>
      <c r="R2968" s="1017"/>
      <c r="U2968" s="545" t="s">
        <v>6727</v>
      </c>
      <c r="V2968" s="527"/>
    </row>
    <row r="2969" spans="1:23" ht="31.5" customHeight="1" x14ac:dyDescent="0.25">
      <c r="A2969" s="1266">
        <v>6228</v>
      </c>
      <c r="B2969" s="707">
        <v>54772595</v>
      </c>
      <c r="C2969" s="707" t="s">
        <v>6723</v>
      </c>
      <c r="D2969" s="707" t="s">
        <v>412</v>
      </c>
      <c r="E2969" s="1156" t="s">
        <v>342</v>
      </c>
      <c r="F2969" s="747">
        <v>45461</v>
      </c>
      <c r="G2969" s="748">
        <v>0.67708333333333337</v>
      </c>
      <c r="H2969" s="747">
        <v>45465</v>
      </c>
      <c r="I2969" s="748">
        <v>0.83333333333333337</v>
      </c>
      <c r="J2969" s="751" t="s">
        <v>162</v>
      </c>
      <c r="K2969" s="708">
        <v>32008</v>
      </c>
      <c r="L2969" s="746" t="s">
        <v>6724</v>
      </c>
      <c r="M2969" s="708">
        <v>45170</v>
      </c>
      <c r="N2969" s="746" t="s">
        <v>6725</v>
      </c>
      <c r="O2969" s="919">
        <v>38750</v>
      </c>
      <c r="P2969" s="1019" t="s">
        <v>6726</v>
      </c>
      <c r="Q2969" s="196"/>
      <c r="R2969" s="1037"/>
      <c r="S2969" s="905"/>
      <c r="T2969" s="575"/>
      <c r="U2969" s="576" t="s">
        <v>6727</v>
      </c>
      <c r="V2969" s="575"/>
      <c r="W2969" s="577"/>
    </row>
    <row r="2970" spans="1:23" ht="31.5" hidden="1" customHeight="1" x14ac:dyDescent="0.25">
      <c r="A2970" s="1">
        <v>723</v>
      </c>
      <c r="B2970" s="20"/>
      <c r="C2970" s="23" t="s">
        <v>3497</v>
      </c>
      <c r="D2970" s="20" t="s">
        <v>29</v>
      </c>
      <c r="E2970" s="1158" t="s">
        <v>30</v>
      </c>
      <c r="F2970" s="21">
        <v>44652</v>
      </c>
      <c r="G2970" s="821">
        <v>0.6875</v>
      </c>
      <c r="H2970" s="21">
        <v>44694</v>
      </c>
      <c r="I2970" s="821">
        <v>0.6875</v>
      </c>
      <c r="J2970" s="730" t="s">
        <v>3494</v>
      </c>
      <c r="K2970" s="796"/>
      <c r="L2970" s="20">
        <v>6818583</v>
      </c>
      <c r="M2970" s="810">
        <v>39683</v>
      </c>
      <c r="N2970" s="924">
        <v>27978800200</v>
      </c>
      <c r="O2970" s="208">
        <v>39631</v>
      </c>
      <c r="P2970" s="892">
        <f>42*50</f>
        <v>2100</v>
      </c>
      <c r="Q2970" s="1039"/>
      <c r="R2970" s="1044"/>
      <c r="S2970" s="1039"/>
      <c r="T2970" s="555"/>
      <c r="U2970" s="545" t="s">
        <v>1687</v>
      </c>
    </row>
    <row r="2971" spans="1:23" ht="18.75" customHeight="1" x14ac:dyDescent="0.25">
      <c r="A2971" s="1267">
        <v>4956</v>
      </c>
      <c r="B2971" s="100"/>
      <c r="C2971" s="186" t="s">
        <v>7851</v>
      </c>
      <c r="D2971" s="186" t="s">
        <v>4688</v>
      </c>
      <c r="E2971" s="1156" t="s">
        <v>5913</v>
      </c>
      <c r="F2971" s="718">
        <v>45516</v>
      </c>
      <c r="G2971" s="719">
        <v>0.33333333333333331</v>
      </c>
      <c r="H2971" s="718">
        <v>45535</v>
      </c>
      <c r="I2971" s="719">
        <v>0.33333333333333331</v>
      </c>
      <c r="J2971" s="1279" t="s">
        <v>70</v>
      </c>
      <c r="K2971" s="710">
        <v>30289</v>
      </c>
      <c r="L2971" s="936">
        <v>6837910</v>
      </c>
      <c r="M2971" s="710"/>
      <c r="N2971" s="734" t="s">
        <v>7852</v>
      </c>
      <c r="O2971" s="920">
        <v>41487</v>
      </c>
      <c r="P2971" s="1280"/>
      <c r="Q2971" s="1281"/>
      <c r="R2971" s="1282"/>
      <c r="S2971" s="1281"/>
      <c r="T2971" s="1283"/>
      <c r="U2971" s="545" t="s">
        <v>975</v>
      </c>
      <c r="V2971" s="527"/>
    </row>
    <row r="2972" spans="1:23" ht="18.75" customHeight="1" x14ac:dyDescent="0.25">
      <c r="A2972" s="186">
        <v>1193</v>
      </c>
      <c r="B2972" s="18"/>
      <c r="C2972" s="18" t="s">
        <v>3037</v>
      </c>
      <c r="D2972" s="18" t="s">
        <v>412</v>
      </c>
      <c r="E2972" s="1156" t="s">
        <v>184</v>
      </c>
      <c r="F2972" s="718">
        <v>44774</v>
      </c>
      <c r="G2972" s="719">
        <v>0.375</v>
      </c>
      <c r="H2972" s="718">
        <v>44784</v>
      </c>
      <c r="I2972" s="719">
        <v>0.375</v>
      </c>
      <c r="J2972" s="737" t="s">
        <v>2058</v>
      </c>
      <c r="K2972" s="720"/>
      <c r="L2972" s="18">
        <v>4190036</v>
      </c>
      <c r="M2972" s="718">
        <v>38371</v>
      </c>
      <c r="N2972" s="928" t="s">
        <v>356</v>
      </c>
      <c r="O2972" s="927">
        <v>38891</v>
      </c>
      <c r="P2972" s="892" t="s">
        <v>3039</v>
      </c>
      <c r="Q2972" s="884"/>
      <c r="R2972" s="1008"/>
      <c r="S2972" s="884"/>
      <c r="T2972" s="527" t="s">
        <v>3038</v>
      </c>
      <c r="V2972" s="554"/>
    </row>
    <row r="2973" spans="1:23" ht="47.25" customHeight="1" x14ac:dyDescent="0.25">
      <c r="A2973" s="4">
        <v>3043</v>
      </c>
      <c r="B2973" s="1">
        <v>53505322</v>
      </c>
      <c r="C2973" s="186" t="s">
        <v>354</v>
      </c>
      <c r="D2973" s="186" t="s">
        <v>193</v>
      </c>
      <c r="E2973" s="1156" t="s">
        <v>351</v>
      </c>
      <c r="F2973" s="710">
        <v>45142</v>
      </c>
      <c r="G2973" s="720">
        <v>0.54166666666666663</v>
      </c>
      <c r="H2973" s="725">
        <v>45154</v>
      </c>
      <c r="I2973" s="720">
        <v>0.54166666666666663</v>
      </c>
      <c r="J2973" s="728" t="s">
        <v>61</v>
      </c>
      <c r="K2973" s="725">
        <v>26212</v>
      </c>
      <c r="L2973" s="929" t="s">
        <v>355</v>
      </c>
      <c r="M2973" s="19">
        <v>37956</v>
      </c>
      <c r="N2973" s="929" t="s">
        <v>356</v>
      </c>
      <c r="O2973" s="932">
        <v>38891</v>
      </c>
      <c r="P2973" s="892">
        <v>2000</v>
      </c>
      <c r="Q2973" s="196"/>
      <c r="R2973" s="1002"/>
      <c r="S2973" s="196"/>
      <c r="T2973" s="609"/>
      <c r="U2973" s="545" t="s">
        <v>353</v>
      </c>
    </row>
    <row r="2974" spans="1:23" ht="31.5" customHeight="1" x14ac:dyDescent="0.25">
      <c r="A2974" s="735">
        <v>2690</v>
      </c>
      <c r="B2974" s="735">
        <v>21286095</v>
      </c>
      <c r="C2974" s="735" t="s">
        <v>960</v>
      </c>
      <c r="D2974" s="735" t="s">
        <v>94</v>
      </c>
      <c r="E2974" s="1156" t="s">
        <v>131</v>
      </c>
      <c r="F2974" s="741">
        <v>45093</v>
      </c>
      <c r="G2974" s="740">
        <v>0.86458333333333337</v>
      </c>
      <c r="H2974" s="741">
        <v>45095</v>
      </c>
      <c r="I2974" s="740">
        <v>0.86458333333333337</v>
      </c>
      <c r="J2974" s="776" t="s">
        <v>330</v>
      </c>
      <c r="K2974" s="741">
        <v>34960</v>
      </c>
      <c r="L2974" s="929" t="s">
        <v>961</v>
      </c>
      <c r="M2974" s="741">
        <v>43195</v>
      </c>
      <c r="N2974" s="933" t="s">
        <v>962</v>
      </c>
      <c r="O2974" s="930">
        <v>42329</v>
      </c>
      <c r="P2974" s="902">
        <v>180</v>
      </c>
      <c r="Q2974" s="909"/>
      <c r="R2974" s="1024"/>
      <c r="S2974" s="890"/>
      <c r="T2974" s="592"/>
      <c r="U2974" s="593" t="s">
        <v>514</v>
      </c>
      <c r="V2974" s="592"/>
      <c r="W2974" s="594"/>
    </row>
    <row r="2975" spans="1:23" ht="18.75" customHeight="1" x14ac:dyDescent="0.25">
      <c r="A2975" s="186">
        <v>5204</v>
      </c>
      <c r="B2975" s="186"/>
      <c r="C2975" s="186" t="s">
        <v>4785</v>
      </c>
      <c r="D2975" s="186" t="s">
        <v>94</v>
      </c>
      <c r="E2975" s="1156" t="s">
        <v>625</v>
      </c>
      <c r="F2975" s="710">
        <v>45546</v>
      </c>
      <c r="G2975" s="711">
        <v>0.83333333333333337</v>
      </c>
      <c r="H2975" s="710">
        <v>45547</v>
      </c>
      <c r="I2975" s="711">
        <v>0.69791666666666663</v>
      </c>
      <c r="J2975" s="1245">
        <v>1</v>
      </c>
      <c r="K2975" s="710">
        <v>24448</v>
      </c>
      <c r="L2975" s="929" t="s">
        <v>783</v>
      </c>
      <c r="M2975" s="21">
        <v>36874</v>
      </c>
      <c r="N2975" s="734" t="s">
        <v>784</v>
      </c>
      <c r="O2975" s="920">
        <v>31768</v>
      </c>
      <c r="P2975" s="886" t="s">
        <v>7639</v>
      </c>
      <c r="Q2975" s="1003"/>
      <c r="R2975" s="1023"/>
      <c r="S2975" s="1022"/>
      <c r="T2975" s="624"/>
      <c r="U2975" s="564" t="s">
        <v>5032</v>
      </c>
      <c r="V2975" s="544"/>
    </row>
    <row r="2976" spans="1:23" ht="18.75" customHeight="1" x14ac:dyDescent="0.25">
      <c r="A2976" s="186">
        <v>4078</v>
      </c>
      <c r="B2976" s="186"/>
      <c r="C2976" s="186" t="s">
        <v>4785</v>
      </c>
      <c r="D2976" s="186" t="s">
        <v>4688</v>
      </c>
      <c r="E2976" s="1156" t="s">
        <v>4366</v>
      </c>
      <c r="F2976" s="710">
        <v>45259</v>
      </c>
      <c r="G2976" s="711">
        <v>0.5</v>
      </c>
      <c r="H2976" s="710">
        <v>45259</v>
      </c>
      <c r="I2976" s="711">
        <v>0.58333333333333337</v>
      </c>
      <c r="J2976" s="149">
        <v>1</v>
      </c>
      <c r="K2976" s="710">
        <v>24448</v>
      </c>
      <c r="L2976" s="929" t="s">
        <v>783</v>
      </c>
      <c r="M2976" s="21">
        <v>36874</v>
      </c>
      <c r="N2976" s="734" t="s">
        <v>784</v>
      </c>
      <c r="O2976" s="920">
        <v>31768</v>
      </c>
      <c r="P2976" s="886" t="s">
        <v>4786</v>
      </c>
      <c r="Q2976" s="1003"/>
      <c r="R2976" s="1023"/>
      <c r="S2976" s="1022"/>
      <c r="T2976" s="624"/>
      <c r="U2976" s="551" t="s">
        <v>786</v>
      </c>
      <c r="V2976" s="544"/>
      <c r="W2976" s="128"/>
    </row>
    <row r="2977" spans="1:23" ht="18.75" customHeight="1" x14ac:dyDescent="0.25">
      <c r="A2977" s="186">
        <v>2930</v>
      </c>
      <c r="B2977" s="186"/>
      <c r="C2977" s="186" t="s">
        <v>4785</v>
      </c>
      <c r="D2977" s="186" t="s">
        <v>59</v>
      </c>
      <c r="E2977" s="1156" t="s">
        <v>219</v>
      </c>
      <c r="F2977" s="710">
        <v>45114</v>
      </c>
      <c r="G2977" s="711">
        <v>0.29166666666666669</v>
      </c>
      <c r="H2977" s="710">
        <v>45114</v>
      </c>
      <c r="I2977" s="711">
        <v>0.625</v>
      </c>
      <c r="J2977" s="149">
        <v>1</v>
      </c>
      <c r="K2977" s="710">
        <v>24448</v>
      </c>
      <c r="L2977" s="929" t="s">
        <v>783</v>
      </c>
      <c r="M2977" s="1628">
        <v>36874</v>
      </c>
      <c r="N2977" s="734" t="s">
        <v>784</v>
      </c>
      <c r="O2977" s="920">
        <v>31768</v>
      </c>
      <c r="P2977" s="886" t="s">
        <v>785</v>
      </c>
      <c r="Q2977" s="1003"/>
      <c r="R2977" s="1023"/>
      <c r="S2977" s="1022"/>
      <c r="T2977" s="624"/>
      <c r="U2977" s="551" t="s">
        <v>786</v>
      </c>
      <c r="V2977" s="544"/>
      <c r="W2977" s="128"/>
    </row>
    <row r="2978" spans="1:23" ht="18.75" customHeight="1" x14ac:dyDescent="0.25">
      <c r="A2978" s="186">
        <v>3831</v>
      </c>
      <c r="B2978" s="186">
        <v>96529366</v>
      </c>
      <c r="C2978" s="186" t="s">
        <v>1325</v>
      </c>
      <c r="D2978" s="4" t="s">
        <v>4688</v>
      </c>
      <c r="E2978" s="1156" t="s">
        <v>4846</v>
      </c>
      <c r="F2978" s="725">
        <v>45272</v>
      </c>
      <c r="G2978" s="720">
        <v>0.70833333333333337</v>
      </c>
      <c r="H2978" s="725">
        <v>45301</v>
      </c>
      <c r="I2978" s="720">
        <v>0.70833333333333337</v>
      </c>
      <c r="J2978" s="713" t="s">
        <v>4935</v>
      </c>
      <c r="K2978" s="710">
        <v>27547</v>
      </c>
      <c r="L2978" s="929" t="s">
        <v>1326</v>
      </c>
      <c r="M2978" s="21">
        <v>39493</v>
      </c>
      <c r="N2978" s="926" t="s">
        <v>1327</v>
      </c>
      <c r="O2978" s="927">
        <v>35124</v>
      </c>
      <c r="P2978" s="898"/>
      <c r="Q2978" s="1022"/>
      <c r="R2978" s="1023"/>
      <c r="S2978" s="1022"/>
      <c r="T2978" s="568"/>
      <c r="U2978" s="545" t="s">
        <v>539</v>
      </c>
      <c r="V2978" s="544"/>
    </row>
    <row r="2979" spans="1:23" ht="18.75" customHeight="1" x14ac:dyDescent="0.25">
      <c r="A2979" s="186">
        <v>2397</v>
      </c>
      <c r="B2979" s="186">
        <v>96529366</v>
      </c>
      <c r="C2979" s="186" t="s">
        <v>1325</v>
      </c>
      <c r="D2979" s="4" t="s">
        <v>657</v>
      </c>
      <c r="E2979" s="1156" t="s">
        <v>521</v>
      </c>
      <c r="F2979" s="725">
        <v>45050</v>
      </c>
      <c r="G2979" s="720">
        <v>0.3888888888888889</v>
      </c>
      <c r="H2979" s="725">
        <v>45059</v>
      </c>
      <c r="I2979" s="720">
        <v>0.91666666666666663</v>
      </c>
      <c r="J2979" s="713" t="s">
        <v>622</v>
      </c>
      <c r="K2979" s="710">
        <v>27547</v>
      </c>
      <c r="L2979" s="929" t="s">
        <v>1326</v>
      </c>
      <c r="M2979" s="21">
        <v>39493</v>
      </c>
      <c r="N2979" s="926" t="s">
        <v>1327</v>
      </c>
      <c r="O2979" s="927">
        <v>35124</v>
      </c>
      <c r="P2979" s="898"/>
      <c r="Q2979" s="1022"/>
      <c r="R2979" s="1023"/>
      <c r="S2979" s="1022"/>
      <c r="T2979" s="568"/>
      <c r="U2979" s="545" t="s">
        <v>539</v>
      </c>
      <c r="V2979" s="544"/>
    </row>
    <row r="2980" spans="1:23" ht="18.75" customHeight="1" x14ac:dyDescent="0.25">
      <c r="A2980" s="186">
        <v>4327</v>
      </c>
      <c r="B2980" s="186">
        <v>94692619</v>
      </c>
      <c r="C2980" s="186" t="s">
        <v>667</v>
      </c>
      <c r="D2980" s="710" t="s">
        <v>412</v>
      </c>
      <c r="E2980" s="1156" t="s">
        <v>131</v>
      </c>
      <c r="F2980" s="710">
        <v>45360</v>
      </c>
      <c r="G2980" s="711">
        <v>0.61805555555555558</v>
      </c>
      <c r="H2980" s="710">
        <v>45362</v>
      </c>
      <c r="I2980" s="711">
        <v>0.6875</v>
      </c>
      <c r="J2980" s="728" t="s">
        <v>330</v>
      </c>
      <c r="K2980" s="710">
        <v>34583</v>
      </c>
      <c r="L2980" s="734" t="s">
        <v>668</v>
      </c>
      <c r="M2980" s="21">
        <v>41674</v>
      </c>
      <c r="N2980" s="734" t="s">
        <v>669</v>
      </c>
      <c r="O2980" s="920">
        <v>42349</v>
      </c>
      <c r="P2980" s="892" t="s">
        <v>5255</v>
      </c>
      <c r="Q2980" s="907"/>
      <c r="R2980" s="1017"/>
      <c r="S2980" s="907">
        <v>108252</v>
      </c>
      <c r="T2980" s="533"/>
      <c r="U2980" s="551" t="s">
        <v>670</v>
      </c>
      <c r="V2980" s="544"/>
      <c r="W2980" s="128"/>
    </row>
    <row r="2981" spans="1:23" ht="18.75" customHeight="1" x14ac:dyDescent="0.25">
      <c r="A2981" s="186">
        <v>4237</v>
      </c>
      <c r="B2981" s="186">
        <v>94692619</v>
      </c>
      <c r="C2981" s="186" t="s">
        <v>667</v>
      </c>
      <c r="D2981" s="710" t="s">
        <v>22</v>
      </c>
      <c r="E2981" s="1156" t="s">
        <v>161</v>
      </c>
      <c r="F2981" s="710">
        <v>45346</v>
      </c>
      <c r="G2981" s="711">
        <v>0.55555555555555558</v>
      </c>
      <c r="H2981" s="710">
        <v>45348</v>
      </c>
      <c r="I2981" s="711">
        <v>0.55555555555555558</v>
      </c>
      <c r="J2981" s="728" t="s">
        <v>330</v>
      </c>
      <c r="K2981" s="710">
        <v>34583</v>
      </c>
      <c r="L2981" s="734" t="s">
        <v>668</v>
      </c>
      <c r="M2981" s="21">
        <v>41674</v>
      </c>
      <c r="N2981" s="734" t="s">
        <v>669</v>
      </c>
      <c r="O2981" s="920">
        <v>42349</v>
      </c>
      <c r="P2981" s="892" t="s">
        <v>4863</v>
      </c>
      <c r="Q2981" s="907"/>
      <c r="R2981" s="1017" t="s">
        <v>5513</v>
      </c>
      <c r="S2981" s="907" t="s">
        <v>73</v>
      </c>
      <c r="T2981" s="533"/>
      <c r="U2981" s="551" t="s">
        <v>670</v>
      </c>
      <c r="V2981" s="544"/>
      <c r="W2981" s="128"/>
    </row>
    <row r="2982" spans="1:23" s="546" customFormat="1" ht="18.75" customHeight="1" x14ac:dyDescent="0.25">
      <c r="A2982" s="4">
        <v>2965</v>
      </c>
      <c r="B2982" s="4">
        <v>94692619</v>
      </c>
      <c r="C2982" s="186" t="s">
        <v>667</v>
      </c>
      <c r="D2982" s="186" t="s">
        <v>22</v>
      </c>
      <c r="E2982" s="1156" t="s">
        <v>364</v>
      </c>
      <c r="F2982" s="710">
        <v>45122</v>
      </c>
      <c r="G2982" s="711">
        <v>0.72916666666666663</v>
      </c>
      <c r="H2982" s="710">
        <v>45124</v>
      </c>
      <c r="I2982" s="711">
        <v>0.72916666666666663</v>
      </c>
      <c r="J2982" s="728" t="s">
        <v>330</v>
      </c>
      <c r="K2982" s="725">
        <v>34583</v>
      </c>
      <c r="L2982" s="929" t="s">
        <v>668</v>
      </c>
      <c r="M2982" s="19">
        <v>41674</v>
      </c>
      <c r="N2982" s="929" t="s">
        <v>669</v>
      </c>
      <c r="O2982" s="932">
        <v>42349</v>
      </c>
      <c r="P2982" s="888">
        <v>280</v>
      </c>
      <c r="Q2982" s="884"/>
      <c r="R2982" s="1002"/>
      <c r="S2982" s="196"/>
      <c r="T2982" s="579"/>
      <c r="U2982" s="545" t="s">
        <v>670</v>
      </c>
      <c r="V2982" s="544"/>
      <c r="W2982" s="156"/>
    </row>
    <row r="2983" spans="1:23" ht="18.75" customHeight="1" x14ac:dyDescent="0.25">
      <c r="A2983" s="4">
        <v>2899</v>
      </c>
      <c r="B2983" s="4">
        <v>94692619</v>
      </c>
      <c r="C2983" s="186" t="s">
        <v>667</v>
      </c>
      <c r="D2983" s="186" t="s">
        <v>412</v>
      </c>
      <c r="E2983" s="1156" t="s">
        <v>243</v>
      </c>
      <c r="F2983" s="710">
        <v>45112</v>
      </c>
      <c r="G2983" s="711">
        <v>0.39583333333333331</v>
      </c>
      <c r="H2983" s="710">
        <v>45116</v>
      </c>
      <c r="I2983" s="711">
        <v>0.39583333333333331</v>
      </c>
      <c r="J2983" s="713" t="s">
        <v>642</v>
      </c>
      <c r="K2983" s="725">
        <v>34583</v>
      </c>
      <c r="L2983" s="929" t="s">
        <v>668</v>
      </c>
      <c r="M2983" s="19">
        <v>41674</v>
      </c>
      <c r="N2983" s="929" t="s">
        <v>669</v>
      </c>
      <c r="O2983" s="932">
        <v>42349</v>
      </c>
      <c r="P2983" s="885"/>
      <c r="Q2983" s="1003"/>
      <c r="R2983" s="1023"/>
      <c r="S2983" s="1022"/>
      <c r="T2983" s="624"/>
      <c r="U2983" s="545" t="s">
        <v>670</v>
      </c>
      <c r="V2983" s="544"/>
    </row>
    <row r="2984" spans="1:23" ht="31.5" customHeight="1" x14ac:dyDescent="0.25">
      <c r="A2984" s="186">
        <v>1232</v>
      </c>
      <c r="B2984" s="4">
        <v>96823200</v>
      </c>
      <c r="C2984" s="4" t="s">
        <v>3032</v>
      </c>
      <c r="D2984" s="4" t="s">
        <v>193</v>
      </c>
      <c r="E2984" s="1156" t="s">
        <v>364</v>
      </c>
      <c r="F2984" s="710">
        <v>44767</v>
      </c>
      <c r="G2984" s="720">
        <v>0.54166666666666663</v>
      </c>
      <c r="H2984" s="725">
        <v>44787</v>
      </c>
      <c r="I2984" s="720">
        <v>0.75</v>
      </c>
      <c r="J2984" s="737" t="s">
        <v>2342</v>
      </c>
      <c r="K2984" s="720"/>
      <c r="L2984" s="18">
        <v>6797881</v>
      </c>
      <c r="M2984" s="21">
        <v>44274</v>
      </c>
      <c r="N2984" s="926" t="s">
        <v>3033</v>
      </c>
      <c r="O2984" s="927">
        <v>38498</v>
      </c>
      <c r="P2984" s="892">
        <f>600+1500</f>
        <v>2100</v>
      </c>
      <c r="Q2984" s="908"/>
      <c r="R2984" s="1008">
        <f>120*20</f>
        <v>2400</v>
      </c>
      <c r="S2984" s="884"/>
      <c r="T2984" s="527" t="s">
        <v>3034</v>
      </c>
      <c r="V2984" s="554"/>
    </row>
    <row r="2985" spans="1:23" ht="18.75" customHeight="1" x14ac:dyDescent="0.25">
      <c r="A2985" s="20">
        <v>1150</v>
      </c>
      <c r="B2985" s="20"/>
      <c r="C2985" s="20" t="s">
        <v>3118</v>
      </c>
      <c r="D2985" s="20" t="s">
        <v>193</v>
      </c>
      <c r="E2985" s="1158" t="s">
        <v>364</v>
      </c>
      <c r="F2985" s="21">
        <v>44747</v>
      </c>
      <c r="G2985" s="719">
        <v>0.54166666666666663</v>
      </c>
      <c r="H2985" s="19">
        <v>44767</v>
      </c>
      <c r="I2985" s="769">
        <v>0.54166666666666663</v>
      </c>
      <c r="J2985" s="730" t="s">
        <v>2342</v>
      </c>
      <c r="K2985" s="769"/>
      <c r="L2985" s="20">
        <v>6797881</v>
      </c>
      <c r="M2985" s="21">
        <v>44274</v>
      </c>
      <c r="N2985" s="924" t="s">
        <v>3033</v>
      </c>
      <c r="O2985" s="208">
        <v>38498</v>
      </c>
      <c r="P2985" s="892" t="s">
        <v>3120</v>
      </c>
      <c r="Q2985" s="908" t="s">
        <v>3119</v>
      </c>
      <c r="R2985" s="1073">
        <f>120*20</f>
        <v>2400</v>
      </c>
      <c r="S2985" s="908"/>
      <c r="T2985" s="550" t="s">
        <v>3034</v>
      </c>
      <c r="V2985" s="544"/>
    </row>
    <row r="2986" spans="1:23" ht="18.75" customHeight="1" x14ac:dyDescent="0.3">
      <c r="A2986" s="4">
        <v>3042</v>
      </c>
      <c r="C2986" s="186" t="s">
        <v>421</v>
      </c>
      <c r="D2986" s="186" t="s">
        <v>76</v>
      </c>
      <c r="E2986" s="1156" t="s">
        <v>422</v>
      </c>
      <c r="F2986" s="710">
        <v>45141</v>
      </c>
      <c r="G2986" s="720">
        <v>0.81944444444444453</v>
      </c>
      <c r="H2986" s="725">
        <v>45148</v>
      </c>
      <c r="I2986" s="720">
        <v>0.81944444444444453</v>
      </c>
      <c r="J2986" s="713" t="s">
        <v>85</v>
      </c>
      <c r="K2986" s="725">
        <v>35074</v>
      </c>
      <c r="L2986" s="929" t="s">
        <v>423</v>
      </c>
      <c r="M2986" s="19">
        <v>42889</v>
      </c>
      <c r="N2986" s="929" t="s">
        <v>424</v>
      </c>
      <c r="O2986" s="932">
        <v>43125</v>
      </c>
      <c r="P2986" s="898"/>
      <c r="Q2986" s="1022"/>
      <c r="R2986" s="1023"/>
      <c r="S2986" s="1022"/>
      <c r="T2986" s="638"/>
      <c r="U2986" s="545" t="s">
        <v>425</v>
      </c>
    </row>
    <row r="2987" spans="1:23" ht="18.75" customHeight="1" x14ac:dyDescent="0.25">
      <c r="A2987" s="186">
        <v>4440</v>
      </c>
      <c r="B2987" s="186"/>
      <c r="C2987" s="186" t="s">
        <v>5207</v>
      </c>
      <c r="D2987" s="186" t="s">
        <v>193</v>
      </c>
      <c r="E2987" s="1156" t="s">
        <v>351</v>
      </c>
      <c r="F2987" s="710">
        <v>45318</v>
      </c>
      <c r="G2987" s="711">
        <v>0.77083333333333337</v>
      </c>
      <c r="H2987" s="710">
        <v>45325</v>
      </c>
      <c r="I2987" s="711">
        <v>0.54166666666666663</v>
      </c>
      <c r="J2987" s="713" t="s">
        <v>944</v>
      </c>
      <c r="K2987" s="710">
        <v>36531</v>
      </c>
      <c r="L2987" s="734" t="s">
        <v>5208</v>
      </c>
      <c r="M2987" s="21"/>
      <c r="N2987" s="926" t="s">
        <v>5209</v>
      </c>
      <c r="O2987" s="927">
        <v>43582</v>
      </c>
      <c r="P2987" s="898"/>
      <c r="Q2987" s="1022"/>
      <c r="R2987" s="1023"/>
      <c r="S2987" s="1022"/>
      <c r="T2987" s="568"/>
      <c r="V2987" s="544"/>
    </row>
    <row r="2988" spans="1:23" ht="18.75" customHeight="1" x14ac:dyDescent="0.25">
      <c r="A2988" s="186">
        <v>4064</v>
      </c>
      <c r="B2988" s="186"/>
      <c r="C2988" s="186" t="s">
        <v>5207</v>
      </c>
      <c r="D2988" s="186" t="s">
        <v>193</v>
      </c>
      <c r="E2988" s="1156" t="s">
        <v>351</v>
      </c>
      <c r="F2988" s="710">
        <v>45308</v>
      </c>
      <c r="G2988" s="711">
        <v>0.77083333333333337</v>
      </c>
      <c r="H2988" s="710">
        <v>45318</v>
      </c>
      <c r="I2988" s="711">
        <v>0.77083333333333337</v>
      </c>
      <c r="J2988" s="713" t="s">
        <v>200</v>
      </c>
      <c r="K2988" s="710">
        <v>36531</v>
      </c>
      <c r="L2988" s="734" t="s">
        <v>5208</v>
      </c>
      <c r="M2988" s="21"/>
      <c r="N2988" s="926" t="s">
        <v>5209</v>
      </c>
      <c r="O2988" s="927">
        <v>43582</v>
      </c>
      <c r="P2988" s="898"/>
      <c r="Q2988" s="1022"/>
      <c r="R2988" s="1023"/>
      <c r="S2988" s="1022"/>
      <c r="T2988" s="568"/>
      <c r="V2988" s="544"/>
    </row>
    <row r="2989" spans="1:23" ht="18.75" customHeight="1" x14ac:dyDescent="0.25">
      <c r="A2989" s="1267">
        <v>5156</v>
      </c>
      <c r="B2989" s="4"/>
      <c r="C2989" s="4" t="s">
        <v>8150</v>
      </c>
      <c r="D2989" s="3" t="s">
        <v>137</v>
      </c>
      <c r="E2989" s="1159" t="s">
        <v>138</v>
      </c>
      <c r="F2989" s="710">
        <v>45536</v>
      </c>
      <c r="G2989" s="711">
        <v>0.70138888888888884</v>
      </c>
      <c r="H2989" s="710">
        <v>45544</v>
      </c>
      <c r="I2989" s="711">
        <v>0.70138888888888884</v>
      </c>
      <c r="J2989" s="713" t="s">
        <v>113</v>
      </c>
      <c r="K2989" s="710">
        <v>37375</v>
      </c>
      <c r="L2989" s="734" t="s">
        <v>8151</v>
      </c>
      <c r="N2989" s="734" t="s">
        <v>8152</v>
      </c>
      <c r="O2989" s="920">
        <v>45486</v>
      </c>
      <c r="P2989" s="1026"/>
      <c r="Q2989" s="898"/>
      <c r="R2989" s="1023"/>
      <c r="S2989" s="1022"/>
      <c r="T2989" s="624"/>
      <c r="V2989" s="544"/>
    </row>
    <row r="2990" spans="1:23" ht="18.75" customHeight="1" x14ac:dyDescent="0.25">
      <c r="A2990" s="1267">
        <v>5466</v>
      </c>
      <c r="B2990" s="186"/>
      <c r="C2990" s="4" t="s">
        <v>904</v>
      </c>
      <c r="D2990" s="4" t="s">
        <v>137</v>
      </c>
      <c r="E2990" s="1156" t="s">
        <v>6936</v>
      </c>
      <c r="F2990" s="710">
        <v>45572</v>
      </c>
      <c r="G2990" s="711">
        <v>0.45833333333333331</v>
      </c>
      <c r="H2990" s="710">
        <v>45574</v>
      </c>
      <c r="I2990" s="711">
        <v>0.5625</v>
      </c>
      <c r="J2990" s="728" t="s">
        <v>330</v>
      </c>
      <c r="K2990" s="725">
        <v>30031</v>
      </c>
      <c r="L2990" s="929" t="s">
        <v>905</v>
      </c>
      <c r="M2990" s="19">
        <v>43340</v>
      </c>
      <c r="N2990" s="931" t="s">
        <v>906</v>
      </c>
      <c r="O2990" s="932">
        <v>42429</v>
      </c>
      <c r="P2990" s="892" t="s">
        <v>4863</v>
      </c>
      <c r="Q2990" s="1029" t="s">
        <v>6408</v>
      </c>
      <c r="R2990" s="1017"/>
      <c r="S2990" s="196"/>
      <c r="T2990" s="533"/>
      <c r="U2990" s="551" t="s">
        <v>6329</v>
      </c>
      <c r="V2990" s="544"/>
      <c r="W2990" s="128"/>
    </row>
    <row r="2991" spans="1:23" ht="18.75" customHeight="1" x14ac:dyDescent="0.25">
      <c r="A2991" s="1267">
        <v>5879</v>
      </c>
      <c r="B2991" s="186"/>
      <c r="C2991" s="4" t="s">
        <v>904</v>
      </c>
      <c r="D2991" s="4" t="s">
        <v>412</v>
      </c>
      <c r="E2991" s="1156" t="s">
        <v>358</v>
      </c>
      <c r="F2991" s="710">
        <v>45437</v>
      </c>
      <c r="G2991" s="711">
        <v>0.52083333333333337</v>
      </c>
      <c r="H2991" s="710">
        <v>45441</v>
      </c>
      <c r="I2991" s="711">
        <v>0.64930555555555558</v>
      </c>
      <c r="J2991" s="728" t="s">
        <v>5260</v>
      </c>
      <c r="K2991" s="725">
        <v>30031</v>
      </c>
      <c r="L2991" s="929" t="s">
        <v>905</v>
      </c>
      <c r="M2991" s="19">
        <v>43340</v>
      </c>
      <c r="N2991" s="931" t="s">
        <v>906</v>
      </c>
      <c r="O2991" s="932">
        <v>42429</v>
      </c>
      <c r="P2991" s="892" t="s">
        <v>6520</v>
      </c>
      <c r="Q2991" s="901" t="s">
        <v>6408</v>
      </c>
      <c r="R2991" s="1017"/>
      <c r="S2991" s="196"/>
      <c r="T2991" s="533" t="s">
        <v>6497</v>
      </c>
      <c r="U2991" s="545" t="s">
        <v>256</v>
      </c>
      <c r="V2991" s="544" t="s">
        <v>6495</v>
      </c>
    </row>
    <row r="2992" spans="1:23" ht="18.75" customHeight="1" x14ac:dyDescent="0.25">
      <c r="A2992" s="186">
        <v>5858</v>
      </c>
      <c r="B2992" s="186"/>
      <c r="C2992" s="4" t="s">
        <v>904</v>
      </c>
      <c r="D2992" s="4" t="s">
        <v>137</v>
      </c>
      <c r="E2992" s="1156" t="s">
        <v>138</v>
      </c>
      <c r="F2992" s="710">
        <v>45427</v>
      </c>
      <c r="G2992" s="720">
        <v>0.64930555555555558</v>
      </c>
      <c r="H2992" s="725">
        <v>45437</v>
      </c>
      <c r="I2992" s="720">
        <v>0.52083333333333337</v>
      </c>
      <c r="J2992" s="728" t="s">
        <v>6494</v>
      </c>
      <c r="K2992" s="725">
        <v>30031</v>
      </c>
      <c r="L2992" s="929" t="s">
        <v>905</v>
      </c>
      <c r="M2992" s="19">
        <v>43340</v>
      </c>
      <c r="N2992" s="931" t="s">
        <v>906</v>
      </c>
      <c r="O2992" s="932">
        <v>42429</v>
      </c>
      <c r="P2992" s="1007" t="s">
        <v>6423</v>
      </c>
      <c r="Q2992" s="901" t="s">
        <v>6408</v>
      </c>
      <c r="R2992" s="1017"/>
      <c r="S2992" s="196"/>
      <c r="T2992" s="533"/>
      <c r="U2992" s="545" t="s">
        <v>256</v>
      </c>
      <c r="V2992" s="544" t="s">
        <v>6496</v>
      </c>
    </row>
    <row r="2993" spans="1:23" ht="18.75" customHeight="1" x14ac:dyDescent="0.25">
      <c r="A2993" s="186">
        <v>4606</v>
      </c>
      <c r="B2993" s="186"/>
      <c r="C2993" s="4" t="s">
        <v>904</v>
      </c>
      <c r="D2993" s="4" t="s">
        <v>35</v>
      </c>
      <c r="E2993" s="1156" t="s">
        <v>264</v>
      </c>
      <c r="F2993" s="725">
        <v>45395</v>
      </c>
      <c r="G2993" s="720">
        <v>0.91666666666666663</v>
      </c>
      <c r="H2993" s="725">
        <v>45402</v>
      </c>
      <c r="I2993" s="720">
        <v>0.75</v>
      </c>
      <c r="J2993" s="728" t="s">
        <v>85</v>
      </c>
      <c r="K2993" s="725">
        <v>30031</v>
      </c>
      <c r="L2993" s="929" t="s">
        <v>905</v>
      </c>
      <c r="M2993" s="19">
        <v>43340</v>
      </c>
      <c r="N2993" s="931" t="s">
        <v>906</v>
      </c>
      <c r="O2993" s="932">
        <v>42429</v>
      </c>
      <c r="P2993" s="892" t="s">
        <v>6098</v>
      </c>
      <c r="Q2993" s="196"/>
      <c r="R2993" s="1002"/>
      <c r="S2993" s="196"/>
      <c r="T2993" s="533"/>
      <c r="U2993" s="545" t="s">
        <v>256</v>
      </c>
      <c r="V2993" s="544"/>
    </row>
    <row r="2994" spans="1:23" ht="18.75" customHeight="1" x14ac:dyDescent="0.25">
      <c r="A2994" s="186">
        <v>4175</v>
      </c>
      <c r="B2994" s="186"/>
      <c r="C2994" s="4" t="s">
        <v>904</v>
      </c>
      <c r="D2994" s="4" t="s">
        <v>35</v>
      </c>
      <c r="E2994" s="1156" t="s">
        <v>178</v>
      </c>
      <c r="F2994" s="725">
        <v>45339</v>
      </c>
      <c r="G2994" s="720">
        <v>0.78472222222222221</v>
      </c>
      <c r="H2994" s="725">
        <v>45348</v>
      </c>
      <c r="I2994" s="720">
        <v>0.78472222222222221</v>
      </c>
      <c r="J2994" s="728" t="s">
        <v>622</v>
      </c>
      <c r="K2994" s="725">
        <v>30031</v>
      </c>
      <c r="L2994" s="929" t="s">
        <v>905</v>
      </c>
      <c r="M2994" s="19">
        <v>43340</v>
      </c>
      <c r="N2994" s="931" t="s">
        <v>906</v>
      </c>
      <c r="O2994" s="932">
        <v>42429</v>
      </c>
      <c r="P2994" s="892" t="s">
        <v>4982</v>
      </c>
      <c r="Q2994" s="903" t="s">
        <v>5582</v>
      </c>
      <c r="R2994" s="1017"/>
      <c r="S2994" s="196"/>
      <c r="T2994" s="533"/>
      <c r="U2994" s="545" t="s">
        <v>256</v>
      </c>
      <c r="V2994" s="544"/>
    </row>
    <row r="2995" spans="1:23" ht="18.75" customHeight="1" x14ac:dyDescent="0.25">
      <c r="A2995" s="186">
        <v>4057</v>
      </c>
      <c r="B2995" s="4"/>
      <c r="C2995" s="4" t="s">
        <v>904</v>
      </c>
      <c r="D2995" s="4" t="s">
        <v>292</v>
      </c>
      <c r="E2995" s="1156" t="s">
        <v>293</v>
      </c>
      <c r="F2995" s="725">
        <v>45307</v>
      </c>
      <c r="G2995" s="720">
        <v>0.79861111111111116</v>
      </c>
      <c r="H2995" s="725">
        <v>45310</v>
      </c>
      <c r="I2995" s="720">
        <v>0.79861111111111116</v>
      </c>
      <c r="J2995" s="728" t="s">
        <v>449</v>
      </c>
      <c r="K2995" s="725">
        <v>30031</v>
      </c>
      <c r="L2995" s="929" t="s">
        <v>905</v>
      </c>
      <c r="M2995" s="19">
        <v>43340</v>
      </c>
      <c r="N2995" s="931" t="s">
        <v>906</v>
      </c>
      <c r="O2995" s="932">
        <v>42429</v>
      </c>
      <c r="P2995" s="892" t="s">
        <v>870</v>
      </c>
      <c r="Q2995" s="903" t="s">
        <v>5204</v>
      </c>
      <c r="R2995" s="1002"/>
      <c r="S2995" s="196"/>
      <c r="T2995" s="533"/>
      <c r="U2995" s="545" t="s">
        <v>256</v>
      </c>
      <c r="V2995" s="544"/>
    </row>
    <row r="2996" spans="1:23" ht="18.75" customHeight="1" x14ac:dyDescent="0.25">
      <c r="A2996" s="4">
        <v>3835</v>
      </c>
      <c r="B2996" s="4"/>
      <c r="C2996" s="4" t="s">
        <v>904</v>
      </c>
      <c r="D2996" s="4" t="s">
        <v>35</v>
      </c>
      <c r="E2996" s="1156" t="s">
        <v>105</v>
      </c>
      <c r="F2996" s="725">
        <v>45274</v>
      </c>
      <c r="G2996" s="720">
        <v>0.375</v>
      </c>
      <c r="H2996" s="725">
        <v>45277</v>
      </c>
      <c r="I2996" s="720">
        <v>0.375</v>
      </c>
      <c r="J2996" s="728" t="s">
        <v>449</v>
      </c>
      <c r="K2996" s="725">
        <v>30031</v>
      </c>
      <c r="L2996" s="929" t="s">
        <v>905</v>
      </c>
      <c r="M2996" s="19">
        <v>43340</v>
      </c>
      <c r="N2996" s="931" t="s">
        <v>906</v>
      </c>
      <c r="O2996" s="932">
        <v>42429</v>
      </c>
      <c r="P2996" s="892" t="s">
        <v>870</v>
      </c>
      <c r="Q2996" s="196"/>
      <c r="R2996" s="1002"/>
      <c r="S2996" s="196"/>
      <c r="T2996" s="533"/>
      <c r="U2996" s="545" t="s">
        <v>256</v>
      </c>
      <c r="V2996" s="544"/>
    </row>
    <row r="2997" spans="1:23" ht="18.75" customHeight="1" x14ac:dyDescent="0.25">
      <c r="A2997" s="4">
        <v>3608</v>
      </c>
      <c r="B2997" s="4"/>
      <c r="C2997" s="4" t="s">
        <v>904</v>
      </c>
      <c r="D2997" s="4" t="s">
        <v>83</v>
      </c>
      <c r="E2997" s="1156" t="s">
        <v>4542</v>
      </c>
      <c r="F2997" s="725">
        <v>45229</v>
      </c>
      <c r="G2997" s="720">
        <v>0.4375</v>
      </c>
      <c r="H2997" s="725">
        <v>45232</v>
      </c>
      <c r="I2997" s="720">
        <v>0.41666666666666669</v>
      </c>
      <c r="J2997" s="728" t="s">
        <v>449</v>
      </c>
      <c r="K2997" s="725">
        <v>30031</v>
      </c>
      <c r="L2997" s="929" t="s">
        <v>905</v>
      </c>
      <c r="M2997" s="19">
        <v>43340</v>
      </c>
      <c r="N2997" s="931" t="s">
        <v>906</v>
      </c>
      <c r="O2997" s="932">
        <v>42429</v>
      </c>
      <c r="P2997" s="892">
        <v>300</v>
      </c>
      <c r="Q2997" s="196"/>
      <c r="R2997" s="1017"/>
      <c r="S2997" s="196"/>
      <c r="T2997" s="533"/>
      <c r="U2997" s="545" t="s">
        <v>256</v>
      </c>
      <c r="V2997" s="544"/>
    </row>
    <row r="2998" spans="1:23" ht="18.75" customHeight="1" x14ac:dyDescent="0.25">
      <c r="A2998" s="4">
        <v>3378</v>
      </c>
      <c r="B2998" s="4"/>
      <c r="C2998" s="4" t="s">
        <v>904</v>
      </c>
      <c r="D2998" s="4" t="s">
        <v>35</v>
      </c>
      <c r="E2998" s="1156" t="s">
        <v>178</v>
      </c>
      <c r="F2998" s="725">
        <v>45197</v>
      </c>
      <c r="G2998" s="720">
        <v>0.95833333333333337</v>
      </c>
      <c r="H2998" s="725">
        <v>45201</v>
      </c>
      <c r="I2998" s="720">
        <v>0.41666666666666669</v>
      </c>
      <c r="J2998" s="728" t="s">
        <v>162</v>
      </c>
      <c r="K2998" s="725">
        <v>30031</v>
      </c>
      <c r="L2998" s="929" t="s">
        <v>905</v>
      </c>
      <c r="M2998" s="19">
        <v>43340</v>
      </c>
      <c r="N2998" s="931" t="s">
        <v>906</v>
      </c>
      <c r="O2998" s="932">
        <v>42429</v>
      </c>
      <c r="P2998" s="892" t="s">
        <v>4233</v>
      </c>
      <c r="Q2998" s="196"/>
      <c r="R2998" s="1002"/>
      <c r="S2998" s="196"/>
      <c r="T2998" s="533"/>
      <c r="U2998" s="545" t="s">
        <v>256</v>
      </c>
      <c r="V2998" s="544"/>
    </row>
    <row r="2999" spans="1:23" ht="30" customHeight="1" x14ac:dyDescent="0.25">
      <c r="A2999" s="4">
        <v>3335</v>
      </c>
      <c r="B2999" s="4"/>
      <c r="C2999" s="4" t="s">
        <v>904</v>
      </c>
      <c r="D2999" s="4" t="s">
        <v>292</v>
      </c>
      <c r="E2999" s="1156" t="s">
        <v>293</v>
      </c>
      <c r="F2999" s="725">
        <v>45191</v>
      </c>
      <c r="G2999" s="720">
        <v>0.5</v>
      </c>
      <c r="H2999" s="725">
        <v>45193</v>
      </c>
      <c r="I2999" s="720">
        <v>0.5</v>
      </c>
      <c r="J2999" s="728" t="s">
        <v>330</v>
      </c>
      <c r="K2999" s="725">
        <v>30031</v>
      </c>
      <c r="L2999" s="929" t="s">
        <v>905</v>
      </c>
      <c r="M2999" s="19">
        <v>43340</v>
      </c>
      <c r="N2999" s="931" t="s">
        <v>906</v>
      </c>
      <c r="O2999" s="932">
        <v>42429</v>
      </c>
      <c r="P2999" s="892">
        <v>200</v>
      </c>
      <c r="Q2999" s="196"/>
      <c r="R2999" s="1002"/>
      <c r="S2999" s="196"/>
      <c r="T2999" s="533"/>
      <c r="U2999" s="545" t="s">
        <v>256</v>
      </c>
      <c r="V2999" s="544"/>
    </row>
    <row r="3000" spans="1:23" ht="18.75" customHeight="1" x14ac:dyDescent="0.25">
      <c r="A3000" s="4">
        <v>3321</v>
      </c>
      <c r="B3000" s="4"/>
      <c r="C3000" s="4" t="s">
        <v>904</v>
      </c>
      <c r="D3000" s="4" t="s">
        <v>4053</v>
      </c>
      <c r="E3000" s="1156" t="s">
        <v>3852</v>
      </c>
      <c r="F3000" s="725">
        <v>45187</v>
      </c>
      <c r="G3000" s="720">
        <v>0.4375</v>
      </c>
      <c r="H3000" s="725">
        <v>45187</v>
      </c>
      <c r="I3000" s="720">
        <v>0.625</v>
      </c>
      <c r="J3000" s="728" t="s">
        <v>797</v>
      </c>
      <c r="K3000" s="725">
        <v>30031</v>
      </c>
      <c r="L3000" s="929" t="s">
        <v>905</v>
      </c>
      <c r="M3000" s="19">
        <v>43340</v>
      </c>
      <c r="N3000" s="931" t="s">
        <v>906</v>
      </c>
      <c r="O3000" s="932">
        <v>42429</v>
      </c>
      <c r="P3000" s="892" t="s">
        <v>4284</v>
      </c>
      <c r="Q3000" s="196"/>
      <c r="R3000" s="1002"/>
      <c r="S3000" s="196"/>
      <c r="T3000" s="533"/>
      <c r="U3000" s="545" t="s">
        <v>256</v>
      </c>
      <c r="V3000" s="544"/>
    </row>
    <row r="3001" spans="1:23" ht="18.75" customHeight="1" x14ac:dyDescent="0.25">
      <c r="A3001" s="4">
        <v>3304</v>
      </c>
      <c r="B3001" s="4"/>
      <c r="C3001" s="4" t="s">
        <v>904</v>
      </c>
      <c r="D3001" s="4" t="s">
        <v>412</v>
      </c>
      <c r="E3001" s="1156" t="s">
        <v>60</v>
      </c>
      <c r="F3001" s="725">
        <v>45183</v>
      </c>
      <c r="G3001" s="720">
        <v>0.5</v>
      </c>
      <c r="H3001" s="725">
        <v>45187</v>
      </c>
      <c r="I3001" s="720">
        <v>0.4375</v>
      </c>
      <c r="J3001" s="728" t="s">
        <v>162</v>
      </c>
      <c r="K3001" s="725">
        <v>30031</v>
      </c>
      <c r="L3001" s="929" t="s">
        <v>905</v>
      </c>
      <c r="M3001" s="19">
        <v>43340</v>
      </c>
      <c r="N3001" s="931" t="s">
        <v>906</v>
      </c>
      <c r="O3001" s="932">
        <v>42429</v>
      </c>
      <c r="P3001" s="892">
        <v>360</v>
      </c>
      <c r="Q3001" s="196"/>
      <c r="R3001" s="1088" t="s">
        <v>1287</v>
      </c>
      <c r="S3001" s="196"/>
      <c r="T3001" s="533"/>
      <c r="U3001" s="545" t="s">
        <v>256</v>
      </c>
      <c r="V3001" s="544"/>
    </row>
    <row r="3002" spans="1:23" ht="18.75" customHeight="1" x14ac:dyDescent="0.25">
      <c r="A3002" s="4">
        <v>2698</v>
      </c>
      <c r="B3002" s="4"/>
      <c r="C3002" s="4" t="s">
        <v>904</v>
      </c>
      <c r="D3002" s="4" t="s">
        <v>35</v>
      </c>
      <c r="E3002" s="1156" t="s">
        <v>507</v>
      </c>
      <c r="F3002" s="725">
        <v>45096</v>
      </c>
      <c r="G3002" s="720">
        <v>0.38819444444444445</v>
      </c>
      <c r="H3002" s="725">
        <v>45101</v>
      </c>
      <c r="I3002" s="720">
        <v>0.72916666666666663</v>
      </c>
      <c r="J3002" s="728" t="s">
        <v>399</v>
      </c>
      <c r="K3002" s="725">
        <v>30031</v>
      </c>
      <c r="L3002" s="929" t="s">
        <v>905</v>
      </c>
      <c r="M3002" s="19">
        <v>43340</v>
      </c>
      <c r="N3002" s="931" t="s">
        <v>906</v>
      </c>
      <c r="O3002" s="932">
        <v>42429</v>
      </c>
      <c r="P3002" s="892">
        <v>700</v>
      </c>
      <c r="R3002" s="1017"/>
      <c r="S3002" s="194">
        <v>74970</v>
      </c>
      <c r="U3002" s="545" t="s">
        <v>256</v>
      </c>
      <c r="V3002" s="555" t="s">
        <v>907</v>
      </c>
    </row>
    <row r="3003" spans="1:23" ht="18.75" customHeight="1" x14ac:dyDescent="0.25">
      <c r="A3003" s="4">
        <v>2691</v>
      </c>
      <c r="B3003" s="4"/>
      <c r="C3003" s="4" t="s">
        <v>904</v>
      </c>
      <c r="D3003" s="4" t="s">
        <v>193</v>
      </c>
      <c r="E3003" s="1156" t="s">
        <v>199</v>
      </c>
      <c r="F3003" s="725">
        <v>45094</v>
      </c>
      <c r="G3003" s="720">
        <v>0.72916666666666663</v>
      </c>
      <c r="H3003" s="725">
        <v>45096</v>
      </c>
      <c r="I3003" s="720">
        <v>0.38819444444444445</v>
      </c>
      <c r="J3003" s="728" t="s">
        <v>401</v>
      </c>
      <c r="K3003" s="725">
        <v>30031</v>
      </c>
      <c r="L3003" s="929" t="s">
        <v>905</v>
      </c>
      <c r="M3003" s="19">
        <v>43340</v>
      </c>
      <c r="N3003" s="931" t="s">
        <v>906</v>
      </c>
      <c r="O3003" s="932">
        <v>42429</v>
      </c>
      <c r="P3003" s="892"/>
      <c r="R3003" s="1017"/>
      <c r="S3003" s="194">
        <v>74970</v>
      </c>
      <c r="U3003" s="545" t="s">
        <v>256</v>
      </c>
      <c r="V3003" s="555" t="s">
        <v>950</v>
      </c>
    </row>
    <row r="3004" spans="1:23" ht="18.75" customHeight="1" x14ac:dyDescent="0.25">
      <c r="A3004" s="4">
        <v>2472</v>
      </c>
      <c r="B3004" s="4"/>
      <c r="C3004" s="4" t="s">
        <v>904</v>
      </c>
      <c r="D3004" s="4" t="s">
        <v>35</v>
      </c>
      <c r="E3004" s="1156" t="s">
        <v>178</v>
      </c>
      <c r="F3004" s="725">
        <v>45066</v>
      </c>
      <c r="G3004" s="720">
        <v>0.71180555555555547</v>
      </c>
      <c r="H3004" s="725">
        <v>45069</v>
      </c>
      <c r="I3004" s="720">
        <v>0.41666666666666669</v>
      </c>
      <c r="J3004" s="728" t="s">
        <v>449</v>
      </c>
      <c r="K3004" s="725">
        <v>30031</v>
      </c>
      <c r="L3004" s="929" t="s">
        <v>905</v>
      </c>
      <c r="M3004" s="19">
        <v>43340</v>
      </c>
      <c r="N3004" s="931" t="s">
        <v>906</v>
      </c>
      <c r="O3004" s="932">
        <v>42429</v>
      </c>
      <c r="P3004" s="892" t="s">
        <v>1210</v>
      </c>
      <c r="U3004" s="545" t="s">
        <v>256</v>
      </c>
    </row>
    <row r="3005" spans="1:23" ht="18.75" customHeight="1" x14ac:dyDescent="0.25">
      <c r="A3005" s="4">
        <v>1552</v>
      </c>
      <c r="B3005" s="4"/>
      <c r="C3005" s="4" t="s">
        <v>904</v>
      </c>
      <c r="D3005" s="4" t="s">
        <v>1720</v>
      </c>
      <c r="E3005" s="1156" t="s">
        <v>342</v>
      </c>
      <c r="F3005" s="725">
        <v>44889</v>
      </c>
      <c r="G3005" s="720">
        <v>0.5</v>
      </c>
      <c r="H3005" s="725">
        <v>44896</v>
      </c>
      <c r="I3005" s="720">
        <v>0.41666666666666669</v>
      </c>
      <c r="J3005" s="728" t="s">
        <v>1854</v>
      </c>
      <c r="K3005" s="725">
        <v>30031</v>
      </c>
      <c r="L3005" s="207">
        <v>6859027</v>
      </c>
      <c r="M3005" s="19">
        <v>43340</v>
      </c>
      <c r="N3005" s="931" t="s">
        <v>906</v>
      </c>
      <c r="O3005" s="932">
        <v>42429</v>
      </c>
      <c r="P3005" s="892">
        <f>150*3.33</f>
        <v>499.5</v>
      </c>
      <c r="Q3005" s="196"/>
      <c r="W3005" s="599"/>
    </row>
    <row r="3006" spans="1:23" ht="18.75" customHeight="1" x14ac:dyDescent="0.25">
      <c r="A3006" s="186">
        <v>1351</v>
      </c>
      <c r="B3006" s="186"/>
      <c r="C3006" s="4" t="s">
        <v>904</v>
      </c>
      <c r="D3006" s="4" t="s">
        <v>35</v>
      </c>
      <c r="E3006" s="1156" t="s">
        <v>178</v>
      </c>
      <c r="F3006" s="718">
        <v>44839</v>
      </c>
      <c r="G3006" s="719">
        <v>0.375</v>
      </c>
      <c r="H3006" s="725">
        <v>44845</v>
      </c>
      <c r="I3006" s="720">
        <v>0.45833333333333331</v>
      </c>
      <c r="J3006" s="728" t="s">
        <v>2172</v>
      </c>
      <c r="K3006" s="725">
        <v>30031</v>
      </c>
      <c r="L3006" s="207">
        <v>6859027</v>
      </c>
      <c r="M3006" s="725">
        <v>43340</v>
      </c>
      <c r="N3006" s="929" t="s">
        <v>906</v>
      </c>
      <c r="O3006" s="932">
        <v>42429</v>
      </c>
      <c r="P3006" s="892" t="s">
        <v>2702</v>
      </c>
      <c r="Q3006" s="884"/>
      <c r="R3006" s="1073"/>
      <c r="S3006" s="908"/>
      <c r="T3006" s="550" t="s">
        <v>2081</v>
      </c>
      <c r="V3006" s="550"/>
      <c r="W3006" s="599"/>
    </row>
    <row r="3007" spans="1:23" ht="18.75" customHeight="1" x14ac:dyDescent="0.25">
      <c r="A3007" s="20">
        <v>1239</v>
      </c>
      <c r="B3007" s="20"/>
      <c r="C3007" s="20" t="s">
        <v>904</v>
      </c>
      <c r="D3007" s="20" t="s">
        <v>35</v>
      </c>
      <c r="E3007" s="1158" t="s">
        <v>178</v>
      </c>
      <c r="F3007" s="21">
        <v>44781</v>
      </c>
      <c r="G3007" s="729">
        <v>0.375</v>
      </c>
      <c r="H3007" s="21">
        <v>44791</v>
      </c>
      <c r="I3007" s="729">
        <v>0.5</v>
      </c>
      <c r="J3007" s="730" t="s">
        <v>2058</v>
      </c>
      <c r="K3007" s="769"/>
      <c r="L3007" s="20">
        <v>6859027</v>
      </c>
      <c r="M3007" s="21">
        <v>43340</v>
      </c>
      <c r="N3007" s="924" t="s">
        <v>906</v>
      </c>
      <c r="O3007" s="208">
        <v>42429</v>
      </c>
      <c r="P3007" s="892" t="s">
        <v>3008</v>
      </c>
      <c r="Q3007" s="908"/>
      <c r="R3007" s="1008"/>
      <c r="S3007" s="884"/>
      <c r="T3007" s="527"/>
      <c r="V3007" s="544" t="s">
        <v>3007</v>
      </c>
    </row>
    <row r="3008" spans="1:23" ht="18.75" customHeight="1" x14ac:dyDescent="0.25">
      <c r="A3008" s="186">
        <v>1170</v>
      </c>
      <c r="B3008" s="186"/>
      <c r="C3008" s="186" t="s">
        <v>904</v>
      </c>
      <c r="D3008" s="186" t="s">
        <v>35</v>
      </c>
      <c r="E3008" s="1156" t="s">
        <v>178</v>
      </c>
      <c r="F3008" s="710">
        <v>44755</v>
      </c>
      <c r="G3008" s="711">
        <v>0.375</v>
      </c>
      <c r="H3008" s="710">
        <v>44781</v>
      </c>
      <c r="I3008" s="711">
        <v>0.375</v>
      </c>
      <c r="J3008" s="728" t="s">
        <v>3062</v>
      </c>
      <c r="K3008" s="720"/>
      <c r="L3008" s="186">
        <v>6859027</v>
      </c>
      <c r="M3008" s="710">
        <v>43340</v>
      </c>
      <c r="N3008" s="734" t="s">
        <v>906</v>
      </c>
      <c r="O3008" s="920">
        <v>42429</v>
      </c>
      <c r="P3008" s="892" t="s">
        <v>3008</v>
      </c>
      <c r="Q3008" s="908"/>
      <c r="R3008" s="1008"/>
      <c r="S3008" s="884"/>
      <c r="T3008" s="527" t="s">
        <v>3064</v>
      </c>
      <c r="V3008" s="527" t="s">
        <v>3063</v>
      </c>
    </row>
    <row r="3009" spans="1:23" ht="18.75" customHeight="1" x14ac:dyDescent="0.25">
      <c r="A3009" s="1245">
        <v>6107</v>
      </c>
      <c r="B3009" s="3"/>
      <c r="C3009" s="3" t="s">
        <v>6641</v>
      </c>
      <c r="D3009" s="3" t="s">
        <v>4688</v>
      </c>
      <c r="E3009" s="1159" t="s">
        <v>4240</v>
      </c>
      <c r="F3009" s="714">
        <v>45453</v>
      </c>
      <c r="G3009" s="715">
        <v>0.375</v>
      </c>
      <c r="H3009" s="714">
        <v>45457</v>
      </c>
      <c r="I3009" s="715">
        <v>0.5</v>
      </c>
      <c r="J3009" s="733" t="s">
        <v>162</v>
      </c>
      <c r="K3009" s="21">
        <v>37398</v>
      </c>
      <c r="L3009" s="721" t="s">
        <v>5519</v>
      </c>
      <c r="M3009" s="21">
        <v>44676</v>
      </c>
      <c r="N3009" s="926" t="s">
        <v>5520</v>
      </c>
      <c r="O3009" s="938">
        <v>44483</v>
      </c>
      <c r="P3009" s="889" t="s">
        <v>6652</v>
      </c>
      <c r="Q3009" s="907" t="s">
        <v>6650</v>
      </c>
      <c r="R3009" s="1008"/>
      <c r="S3009" s="884"/>
      <c r="T3009" s="527"/>
      <c r="U3009" s="602" t="s">
        <v>6642</v>
      </c>
      <c r="V3009" s="527"/>
      <c r="W3009" s="128"/>
    </row>
    <row r="3010" spans="1:23" ht="18.75" customHeight="1" x14ac:dyDescent="0.25">
      <c r="A3010" s="3">
        <v>4200</v>
      </c>
      <c r="B3010" s="3"/>
      <c r="C3010" s="3" t="s">
        <v>6641</v>
      </c>
      <c r="D3010" s="3" t="s">
        <v>22</v>
      </c>
      <c r="E3010" s="1159" t="s">
        <v>161</v>
      </c>
      <c r="F3010" s="714">
        <v>45343</v>
      </c>
      <c r="G3010" s="715">
        <v>0.8125</v>
      </c>
      <c r="H3010" s="714">
        <v>45346</v>
      </c>
      <c r="I3010" s="715">
        <v>0.45833333333333331</v>
      </c>
      <c r="J3010" s="755" t="s">
        <v>449</v>
      </c>
      <c r="K3010" s="19">
        <v>44703</v>
      </c>
      <c r="L3010" s="939" t="s">
        <v>5519</v>
      </c>
      <c r="M3010" s="21">
        <v>44676</v>
      </c>
      <c r="N3010" s="926" t="s">
        <v>5520</v>
      </c>
      <c r="O3010" s="938">
        <v>44483</v>
      </c>
      <c r="P3010" s="889" t="s">
        <v>4841</v>
      </c>
      <c r="Q3010" s="906"/>
      <c r="R3010" s="1052"/>
      <c r="S3010" s="1039"/>
      <c r="T3010" s="555"/>
      <c r="U3010" s="602" t="s">
        <v>6642</v>
      </c>
      <c r="V3010" s="627"/>
    </row>
    <row r="3011" spans="1:23" ht="18.75" customHeight="1" x14ac:dyDescent="0.25">
      <c r="A3011" s="186">
        <v>5718</v>
      </c>
      <c r="B3011" s="186"/>
      <c r="C3011" s="186" t="s">
        <v>8068</v>
      </c>
      <c r="D3011" s="186" t="s">
        <v>292</v>
      </c>
      <c r="E3011" s="1158" t="s">
        <v>6936</v>
      </c>
      <c r="F3011" s="714">
        <v>45615</v>
      </c>
      <c r="G3011" s="719">
        <v>0.84861111111111109</v>
      </c>
      <c r="H3011" s="710">
        <v>45617</v>
      </c>
      <c r="I3011" s="711">
        <v>0.54166666666666663</v>
      </c>
      <c r="J3011" s="713" t="s">
        <v>797</v>
      </c>
      <c r="K3011" s="710">
        <v>38295</v>
      </c>
      <c r="L3011" s="734" t="s">
        <v>8069</v>
      </c>
      <c r="M3011" s="710">
        <v>44858</v>
      </c>
      <c r="N3011" s="734" t="s">
        <v>8070</v>
      </c>
      <c r="O3011" s="920">
        <v>44989</v>
      </c>
      <c r="P3011" s="898"/>
      <c r="Q3011" s="1003"/>
      <c r="R3011" s="1012"/>
      <c r="S3011" s="1003"/>
      <c r="T3011" s="557"/>
      <c r="U3011" s="528" t="s">
        <v>568</v>
      </c>
      <c r="V3011" s="527"/>
      <c r="W3011" s="529"/>
    </row>
    <row r="3012" spans="1:23" ht="18.75" customHeight="1" x14ac:dyDescent="0.25">
      <c r="A3012" s="186">
        <v>5827</v>
      </c>
      <c r="B3012" s="186"/>
      <c r="C3012" s="186" t="s">
        <v>6361</v>
      </c>
      <c r="D3012" s="186" t="s">
        <v>35</v>
      </c>
      <c r="E3012" s="1156" t="s">
        <v>112</v>
      </c>
      <c r="F3012" s="710">
        <v>45421</v>
      </c>
      <c r="G3012" s="711">
        <v>0.875</v>
      </c>
      <c r="H3012" s="710">
        <v>45431</v>
      </c>
      <c r="I3012" s="711">
        <v>0.47916666666666669</v>
      </c>
      <c r="J3012" s="713" t="s">
        <v>6160</v>
      </c>
      <c r="K3012" s="710">
        <v>33460</v>
      </c>
      <c r="L3012" s="734" t="s">
        <v>6362</v>
      </c>
      <c r="M3012" s="21">
        <v>44260</v>
      </c>
      <c r="N3012" s="734" t="s">
        <v>6363</v>
      </c>
      <c r="O3012" s="920">
        <v>44438</v>
      </c>
      <c r="P3012" s="898"/>
      <c r="Q3012" s="1022"/>
      <c r="R3012" s="1023"/>
      <c r="S3012" s="1022"/>
      <c r="T3012" s="134"/>
      <c r="V3012" s="544"/>
    </row>
    <row r="3013" spans="1:23" ht="31.5" customHeight="1" x14ac:dyDescent="0.25">
      <c r="A3013" s="186">
        <v>1168</v>
      </c>
      <c r="B3013" s="186"/>
      <c r="C3013" s="186" t="s">
        <v>3106</v>
      </c>
      <c r="D3013" s="186" t="s">
        <v>59</v>
      </c>
      <c r="E3013" s="1156" t="s">
        <v>335</v>
      </c>
      <c r="F3013" s="710">
        <v>44754</v>
      </c>
      <c r="G3013" s="711">
        <v>0.45833333333333331</v>
      </c>
      <c r="H3013" s="710">
        <v>44770</v>
      </c>
      <c r="I3013" s="711">
        <v>0.45833333333333331</v>
      </c>
      <c r="J3013" s="728" t="s">
        <v>2722</v>
      </c>
      <c r="K3013" s="720"/>
      <c r="L3013" s="186">
        <v>467043873</v>
      </c>
      <c r="M3013" s="710"/>
      <c r="N3013" s="734" t="s">
        <v>3107</v>
      </c>
      <c r="O3013" s="920">
        <v>42144</v>
      </c>
      <c r="P3013" s="898"/>
      <c r="Q3013" s="1003"/>
      <c r="R3013" s="1004"/>
      <c r="S3013" s="1003"/>
      <c r="T3013" s="565"/>
      <c r="V3013" s="527"/>
    </row>
    <row r="3014" spans="1:23" ht="31.5" customHeight="1" x14ac:dyDescent="0.25">
      <c r="A3014" s="1267">
        <v>5402</v>
      </c>
      <c r="B3014" s="186"/>
      <c r="C3014" s="186" t="s">
        <v>7294</v>
      </c>
      <c r="D3014" s="186" t="s">
        <v>35</v>
      </c>
      <c r="E3014" s="1156" t="s">
        <v>7293</v>
      </c>
      <c r="F3014" s="710">
        <v>45562</v>
      </c>
      <c r="G3014" s="711">
        <v>0.58333333333333337</v>
      </c>
      <c r="H3014" s="710">
        <v>45565</v>
      </c>
      <c r="I3014" s="711">
        <v>0.41666666666666669</v>
      </c>
      <c r="J3014" s="713" t="s">
        <v>449</v>
      </c>
      <c r="K3014" s="19">
        <v>28044</v>
      </c>
      <c r="L3014" s="939" t="s">
        <v>5522</v>
      </c>
      <c r="M3014" s="21">
        <v>43489</v>
      </c>
      <c r="N3014" s="928" t="s">
        <v>7213</v>
      </c>
      <c r="O3014" s="938">
        <v>38973</v>
      </c>
      <c r="P3014" s="898"/>
      <c r="Q3014" s="1022"/>
      <c r="R3014" s="1023"/>
      <c r="S3014" s="1022"/>
      <c r="T3014" s="586"/>
      <c r="U3014" s="551"/>
      <c r="V3014" s="544"/>
      <c r="W3014" s="128"/>
    </row>
    <row r="3015" spans="1:23" ht="18.75" customHeight="1" x14ac:dyDescent="0.25">
      <c r="A3015" s="186">
        <v>5641</v>
      </c>
      <c r="B3015" s="186"/>
      <c r="C3015" s="186" t="s">
        <v>5521</v>
      </c>
      <c r="D3015" s="186" t="s">
        <v>22</v>
      </c>
      <c r="E3015" s="1156" t="s">
        <v>23</v>
      </c>
      <c r="F3015" s="710">
        <v>45605</v>
      </c>
      <c r="G3015" s="711">
        <v>0.70833333333333337</v>
      </c>
      <c r="H3015" s="710">
        <v>45614</v>
      </c>
      <c r="I3015" s="711">
        <v>0.40347222222222223</v>
      </c>
      <c r="J3015" s="728" t="s">
        <v>8020</v>
      </c>
      <c r="K3015" s="19">
        <v>28044</v>
      </c>
      <c r="L3015" s="939" t="s">
        <v>5522</v>
      </c>
      <c r="M3015" s="21">
        <v>43489</v>
      </c>
      <c r="N3015" s="928" t="s">
        <v>7213</v>
      </c>
      <c r="O3015" s="938">
        <v>38973</v>
      </c>
      <c r="P3015" s="892" t="s">
        <v>4987</v>
      </c>
      <c r="Q3015" s="196"/>
      <c r="R3015" s="1002"/>
      <c r="S3015" s="196"/>
      <c r="T3015" s="580"/>
      <c r="U3015" s="551"/>
      <c r="V3015" s="544"/>
      <c r="W3015" s="128"/>
    </row>
    <row r="3016" spans="1:23" ht="18.75" customHeight="1" x14ac:dyDescent="0.25">
      <c r="A3016" s="1267">
        <v>5411</v>
      </c>
      <c r="B3016" s="186"/>
      <c r="C3016" s="186" t="s">
        <v>5521</v>
      </c>
      <c r="D3016" s="186" t="s">
        <v>22</v>
      </c>
      <c r="E3016" s="1156" t="s">
        <v>23</v>
      </c>
      <c r="F3016" s="710">
        <v>45563</v>
      </c>
      <c r="G3016" s="711">
        <v>0.75</v>
      </c>
      <c r="H3016" s="710">
        <v>45565</v>
      </c>
      <c r="I3016" s="711">
        <v>0.41666666666666669</v>
      </c>
      <c r="J3016" s="728" t="s">
        <v>797</v>
      </c>
      <c r="K3016" s="19">
        <v>28044</v>
      </c>
      <c r="L3016" s="939" t="s">
        <v>5522</v>
      </c>
      <c r="M3016" s="21">
        <v>43489</v>
      </c>
      <c r="N3016" s="928" t="s">
        <v>7213</v>
      </c>
      <c r="O3016" s="938">
        <v>38973</v>
      </c>
      <c r="P3016" s="892" t="s">
        <v>7303</v>
      </c>
      <c r="Q3016" s="196"/>
      <c r="R3016" s="1002"/>
      <c r="S3016" s="196"/>
      <c r="T3016" s="580"/>
      <c r="U3016" s="551"/>
      <c r="V3016" s="544"/>
      <c r="W3016" s="128"/>
    </row>
    <row r="3017" spans="1:23" ht="18.75" customHeight="1" x14ac:dyDescent="0.25">
      <c r="A3017" s="1267">
        <v>5402</v>
      </c>
      <c r="B3017" s="186"/>
      <c r="C3017" s="186" t="s">
        <v>5521</v>
      </c>
      <c r="D3017" s="186" t="s">
        <v>35</v>
      </c>
      <c r="E3017" s="1156" t="s">
        <v>7293</v>
      </c>
      <c r="F3017" s="710">
        <v>45562</v>
      </c>
      <c r="G3017" s="711">
        <v>0.58333333333333337</v>
      </c>
      <c r="H3017" s="710">
        <v>45565</v>
      </c>
      <c r="I3017" s="711">
        <v>0.41666666666666669</v>
      </c>
      <c r="J3017" s="728" t="s">
        <v>449</v>
      </c>
      <c r="K3017" s="19">
        <v>28044</v>
      </c>
      <c r="L3017" s="939" t="s">
        <v>5522</v>
      </c>
      <c r="M3017" s="21">
        <v>43489</v>
      </c>
      <c r="N3017" s="928" t="s">
        <v>7213</v>
      </c>
      <c r="O3017" s="938">
        <v>38973</v>
      </c>
      <c r="P3017" s="892" t="s">
        <v>7295</v>
      </c>
      <c r="Q3017" s="196"/>
      <c r="R3017" s="1002"/>
      <c r="S3017" s="196"/>
      <c r="T3017" s="580"/>
      <c r="U3017" s="551"/>
      <c r="V3017" s="544"/>
      <c r="W3017" s="128"/>
    </row>
    <row r="3018" spans="1:23" ht="18.75" customHeight="1" x14ac:dyDescent="0.25">
      <c r="A3018" s="1267">
        <v>4951</v>
      </c>
      <c r="B3018" s="186"/>
      <c r="C3018" s="186" t="s">
        <v>5521</v>
      </c>
      <c r="D3018" s="186" t="s">
        <v>35</v>
      </c>
      <c r="E3018" s="1156" t="s">
        <v>313</v>
      </c>
      <c r="F3018" s="710">
        <v>45508</v>
      </c>
      <c r="G3018" s="711">
        <v>0.4861111111111111</v>
      </c>
      <c r="H3018" s="710">
        <v>45509</v>
      </c>
      <c r="I3018" s="711">
        <v>0.58333333333333337</v>
      </c>
      <c r="J3018" s="728" t="s">
        <v>642</v>
      </c>
      <c r="K3018" s="19">
        <v>28044</v>
      </c>
      <c r="L3018" s="939" t="s">
        <v>5522</v>
      </c>
      <c r="M3018" s="21">
        <v>43489</v>
      </c>
      <c r="N3018" s="928" t="s">
        <v>7213</v>
      </c>
      <c r="O3018" s="938">
        <v>38973</v>
      </c>
      <c r="P3018" s="892" t="s">
        <v>7245</v>
      </c>
      <c r="Q3018" s="196"/>
      <c r="R3018" s="1002"/>
      <c r="S3018" s="196"/>
      <c r="T3018" s="580"/>
      <c r="U3018" s="528" t="s">
        <v>7042</v>
      </c>
      <c r="V3018" s="527"/>
    </row>
    <row r="3019" spans="1:23" ht="18.75" customHeight="1" x14ac:dyDescent="0.25">
      <c r="A3019" s="1267">
        <v>4925</v>
      </c>
      <c r="B3019" s="186"/>
      <c r="C3019" s="186" t="s">
        <v>5521</v>
      </c>
      <c r="D3019" s="186" t="s">
        <v>35</v>
      </c>
      <c r="E3019" s="1156" t="s">
        <v>298</v>
      </c>
      <c r="F3019" s="710">
        <v>45505</v>
      </c>
      <c r="G3019" s="711">
        <v>0.64583333333333337</v>
      </c>
      <c r="H3019" s="710">
        <v>45508</v>
      </c>
      <c r="I3019" s="711">
        <v>0.4861111111111111</v>
      </c>
      <c r="J3019" s="728" t="s">
        <v>449</v>
      </c>
      <c r="K3019" s="19">
        <v>28044</v>
      </c>
      <c r="L3019" s="939" t="s">
        <v>5522</v>
      </c>
      <c r="M3019" s="21">
        <v>43489</v>
      </c>
      <c r="N3019" s="928" t="s">
        <v>7213</v>
      </c>
      <c r="O3019" s="938">
        <v>38973</v>
      </c>
      <c r="P3019" s="892" t="s">
        <v>870</v>
      </c>
      <c r="Q3019" s="907" t="s">
        <v>7214</v>
      </c>
      <c r="R3019" s="1002"/>
      <c r="S3019" s="196"/>
      <c r="T3019" s="580"/>
      <c r="V3019" s="544" t="s">
        <v>7098</v>
      </c>
    </row>
    <row r="3020" spans="1:23" ht="18.75" customHeight="1" x14ac:dyDescent="0.25">
      <c r="A3020" s="1267">
        <v>6200</v>
      </c>
      <c r="B3020" s="186"/>
      <c r="C3020" s="186" t="s">
        <v>5521</v>
      </c>
      <c r="D3020" s="186" t="s">
        <v>83</v>
      </c>
      <c r="E3020" s="1156" t="s">
        <v>84</v>
      </c>
      <c r="F3020" s="710">
        <v>45462</v>
      </c>
      <c r="G3020" s="711">
        <v>0.84375</v>
      </c>
      <c r="H3020" s="710">
        <v>45467</v>
      </c>
      <c r="I3020" s="711">
        <v>0.75</v>
      </c>
      <c r="J3020" s="728" t="s">
        <v>336</v>
      </c>
      <c r="K3020" s="19">
        <v>28044</v>
      </c>
      <c r="L3020" s="939" t="s">
        <v>5522</v>
      </c>
      <c r="M3020" s="21">
        <v>43489</v>
      </c>
      <c r="N3020" s="928" t="s">
        <v>7213</v>
      </c>
      <c r="O3020" s="938">
        <v>38973</v>
      </c>
      <c r="P3020" s="892" t="s">
        <v>6738</v>
      </c>
      <c r="Q3020" s="196"/>
      <c r="R3020" s="1017"/>
      <c r="S3020" s="196"/>
      <c r="T3020" s="580"/>
      <c r="U3020" s="551"/>
      <c r="V3020" s="544" t="s">
        <v>6733</v>
      </c>
      <c r="W3020" s="128"/>
    </row>
    <row r="3021" spans="1:23" ht="18.75" customHeight="1" x14ac:dyDescent="0.25">
      <c r="A3021" s="186">
        <v>5839</v>
      </c>
      <c r="B3021" s="186"/>
      <c r="C3021" s="186" t="s">
        <v>5521</v>
      </c>
      <c r="D3021" s="186" t="s">
        <v>4688</v>
      </c>
      <c r="E3021" s="1156" t="s">
        <v>5913</v>
      </c>
      <c r="F3021" s="710">
        <v>45438</v>
      </c>
      <c r="G3021" s="711">
        <v>0.51388888888888895</v>
      </c>
      <c r="H3021" s="710">
        <v>45442</v>
      </c>
      <c r="I3021" s="711">
        <v>0.51388888888888895</v>
      </c>
      <c r="J3021" s="728" t="s">
        <v>162</v>
      </c>
      <c r="K3021" s="19">
        <v>28044</v>
      </c>
      <c r="L3021" s="939" t="s">
        <v>5522</v>
      </c>
      <c r="M3021" s="21">
        <v>43489</v>
      </c>
      <c r="N3021" s="928" t="s">
        <v>7213</v>
      </c>
      <c r="O3021" s="938">
        <v>38973</v>
      </c>
      <c r="P3021" s="892" t="s">
        <v>6035</v>
      </c>
      <c r="Q3021" s="196"/>
      <c r="R3021" s="1017"/>
      <c r="S3021" s="196"/>
      <c r="T3021" s="580"/>
      <c r="U3021" s="551"/>
      <c r="V3021" s="544"/>
      <c r="W3021" s="128"/>
    </row>
    <row r="3022" spans="1:23" s="546" customFormat="1" ht="18.75" customHeight="1" x14ac:dyDescent="0.25">
      <c r="A3022" s="186" t="s">
        <v>5987</v>
      </c>
      <c r="B3022" s="186"/>
      <c r="C3022" s="186" t="s">
        <v>5521</v>
      </c>
      <c r="D3022" s="186" t="s">
        <v>412</v>
      </c>
      <c r="E3022" s="1156" t="s">
        <v>5985</v>
      </c>
      <c r="F3022" s="710">
        <v>45397</v>
      </c>
      <c r="G3022" s="711">
        <v>0.54166666666666663</v>
      </c>
      <c r="H3022" s="710">
        <v>45400</v>
      </c>
      <c r="I3022" s="711">
        <v>0.54166666666666663</v>
      </c>
      <c r="J3022" s="728" t="s">
        <v>6039</v>
      </c>
      <c r="K3022" s="19">
        <v>28044</v>
      </c>
      <c r="L3022" s="939" t="s">
        <v>5522</v>
      </c>
      <c r="M3022" s="21">
        <v>43489</v>
      </c>
      <c r="N3022" s="928" t="s">
        <v>7213</v>
      </c>
      <c r="O3022" s="938">
        <v>38973</v>
      </c>
      <c r="P3022" s="892" t="s">
        <v>6035</v>
      </c>
      <c r="Q3022" s="196"/>
      <c r="R3022" s="1002"/>
      <c r="S3022" s="196"/>
      <c r="T3022" s="580" t="s">
        <v>6040</v>
      </c>
      <c r="U3022" s="551"/>
      <c r="V3022" s="544" t="s">
        <v>1438</v>
      </c>
      <c r="W3022" s="128"/>
    </row>
    <row r="3023" spans="1:23" s="546" customFormat="1" ht="18.75" customHeight="1" x14ac:dyDescent="0.25">
      <c r="A3023" s="186">
        <v>4611</v>
      </c>
      <c r="B3023" s="186"/>
      <c r="C3023" s="186" t="s">
        <v>5521</v>
      </c>
      <c r="D3023" s="186" t="s">
        <v>412</v>
      </c>
      <c r="E3023" s="1156" t="s">
        <v>335</v>
      </c>
      <c r="F3023" s="710">
        <v>45396</v>
      </c>
      <c r="G3023" s="711">
        <v>0.54166666666666663</v>
      </c>
      <c r="H3023" s="710">
        <v>45397</v>
      </c>
      <c r="I3023" s="711">
        <v>0.54166666666666663</v>
      </c>
      <c r="J3023" s="728" t="s">
        <v>992</v>
      </c>
      <c r="K3023" s="19">
        <v>28044</v>
      </c>
      <c r="L3023" s="939" t="s">
        <v>5522</v>
      </c>
      <c r="M3023" s="21">
        <v>43489</v>
      </c>
      <c r="N3023" s="928" t="s">
        <v>7213</v>
      </c>
      <c r="O3023" s="938">
        <v>38973</v>
      </c>
      <c r="P3023" s="892" t="s">
        <v>6035</v>
      </c>
      <c r="Q3023" s="196"/>
      <c r="R3023" s="1002"/>
      <c r="S3023" s="196"/>
      <c r="T3023" s="580" t="s">
        <v>6041</v>
      </c>
      <c r="U3023" s="551"/>
      <c r="V3023" s="544" t="s">
        <v>1438</v>
      </c>
      <c r="W3023" s="128"/>
    </row>
    <row r="3024" spans="1:23" s="546" customFormat="1" ht="18.75" customHeight="1" x14ac:dyDescent="0.25">
      <c r="A3024" s="186">
        <v>4324</v>
      </c>
      <c r="B3024" s="186"/>
      <c r="C3024" s="186" t="s">
        <v>5521</v>
      </c>
      <c r="D3024" s="186" t="s">
        <v>29</v>
      </c>
      <c r="E3024" s="1156" t="s">
        <v>30</v>
      </c>
      <c r="F3024" s="710">
        <v>45358</v>
      </c>
      <c r="G3024" s="711">
        <v>0.85416666666666663</v>
      </c>
      <c r="H3024" s="710">
        <v>45362</v>
      </c>
      <c r="I3024" s="711">
        <v>0.375</v>
      </c>
      <c r="J3024" s="728" t="s">
        <v>162</v>
      </c>
      <c r="K3024" s="19">
        <v>28044</v>
      </c>
      <c r="L3024" s="939" t="s">
        <v>5522</v>
      </c>
      <c r="M3024" s="21">
        <v>43489</v>
      </c>
      <c r="N3024" s="928" t="s">
        <v>7213</v>
      </c>
      <c r="O3024" s="938">
        <v>38973</v>
      </c>
      <c r="P3024" s="892" t="s">
        <v>5202</v>
      </c>
      <c r="Q3024" s="196"/>
      <c r="R3024" s="1017"/>
      <c r="S3024" s="196"/>
      <c r="T3024" s="580"/>
      <c r="U3024" s="551"/>
      <c r="V3024" s="544"/>
      <c r="W3024" s="128"/>
    </row>
    <row r="3025" spans="1:23" s="546" customFormat="1" ht="18.75" customHeight="1" x14ac:dyDescent="0.25">
      <c r="A3025" s="3">
        <v>4200</v>
      </c>
      <c r="B3025" s="3"/>
      <c r="C3025" s="3" t="s">
        <v>5521</v>
      </c>
      <c r="D3025" s="3" t="s">
        <v>22</v>
      </c>
      <c r="E3025" s="1159" t="s">
        <v>161</v>
      </c>
      <c r="F3025" s="714">
        <v>45343</v>
      </c>
      <c r="G3025" s="715">
        <v>0.8125</v>
      </c>
      <c r="H3025" s="714">
        <v>45346</v>
      </c>
      <c r="I3025" s="715">
        <v>0.45833333333333331</v>
      </c>
      <c r="J3025" s="762" t="s">
        <v>449</v>
      </c>
      <c r="K3025" s="19">
        <v>28044</v>
      </c>
      <c r="L3025" s="939" t="s">
        <v>5522</v>
      </c>
      <c r="M3025" s="21">
        <v>43489</v>
      </c>
      <c r="N3025" s="928" t="s">
        <v>7213</v>
      </c>
      <c r="O3025" s="938">
        <v>38973</v>
      </c>
      <c r="P3025" s="897"/>
      <c r="Q3025" s="1050"/>
      <c r="R3025" s="1051"/>
      <c r="S3025" s="1009"/>
      <c r="T3025" s="569"/>
      <c r="U3025" s="545"/>
      <c r="V3025" s="627"/>
      <c r="W3025" s="156"/>
    </row>
    <row r="3026" spans="1:23" s="546" customFormat="1" ht="18.75" customHeight="1" x14ac:dyDescent="0.25">
      <c r="A3026" s="186">
        <v>1796</v>
      </c>
      <c r="B3026" s="186"/>
      <c r="C3026" s="186" t="s">
        <v>2140</v>
      </c>
      <c r="D3026" s="186" t="s">
        <v>22</v>
      </c>
      <c r="E3026" s="1156" t="s">
        <v>23</v>
      </c>
      <c r="F3026" s="718">
        <v>44957</v>
      </c>
      <c r="G3026" s="719">
        <v>0.375</v>
      </c>
      <c r="H3026" s="710">
        <v>44959</v>
      </c>
      <c r="I3026" s="711">
        <v>0.54166666666666663</v>
      </c>
      <c r="J3026" s="728" t="s">
        <v>1900</v>
      </c>
      <c r="K3026" s="710">
        <v>24152</v>
      </c>
      <c r="L3026" s="929">
        <v>221172000474</v>
      </c>
      <c r="M3026" s="21"/>
      <c r="N3026" s="926" t="s">
        <v>1405</v>
      </c>
      <c r="O3026" s="927">
        <v>44677</v>
      </c>
      <c r="P3026" s="1019">
        <v>200</v>
      </c>
      <c r="Q3026" s="196"/>
      <c r="R3026" s="1002"/>
      <c r="S3026" s="884">
        <v>0.25</v>
      </c>
      <c r="T3026" s="527"/>
      <c r="U3026" s="545"/>
      <c r="V3026" s="554" t="s">
        <v>2141</v>
      </c>
      <c r="W3026" s="156"/>
    </row>
    <row r="3027" spans="1:23" s="546" customFormat="1" ht="18.75" customHeight="1" x14ac:dyDescent="0.25">
      <c r="A3027" s="735">
        <v>3664</v>
      </c>
      <c r="B3027" s="735"/>
      <c r="C3027" s="735" t="s">
        <v>1404</v>
      </c>
      <c r="D3027" s="735" t="s">
        <v>412</v>
      </c>
      <c r="E3027" s="1156" t="s">
        <v>77</v>
      </c>
      <c r="F3027" s="741">
        <v>45243</v>
      </c>
      <c r="G3027" s="740">
        <v>0.41666666666666669</v>
      </c>
      <c r="H3027" s="741">
        <v>45244</v>
      </c>
      <c r="I3027" s="740">
        <v>0.41666666666666669</v>
      </c>
      <c r="J3027" s="732" t="s">
        <v>797</v>
      </c>
      <c r="K3027" s="741">
        <v>25125</v>
      </c>
      <c r="L3027" s="929"/>
      <c r="M3027" s="741"/>
      <c r="N3027" s="933" t="s">
        <v>1405</v>
      </c>
      <c r="O3027" s="930">
        <v>44677</v>
      </c>
      <c r="P3027" s="1019">
        <v>70</v>
      </c>
      <c r="Q3027" s="1045" t="s">
        <v>4720</v>
      </c>
      <c r="R3027" s="1057"/>
      <c r="S3027" s="909" t="s">
        <v>4721</v>
      </c>
      <c r="T3027" s="584"/>
      <c r="U3027" s="593"/>
      <c r="V3027" s="592"/>
      <c r="W3027" s="594"/>
    </row>
    <row r="3028" spans="1:23" s="546" customFormat="1" ht="18.75" customHeight="1" x14ac:dyDescent="0.25">
      <c r="A3028" s="735">
        <v>2431</v>
      </c>
      <c r="B3028" s="735"/>
      <c r="C3028" s="735" t="s">
        <v>1404</v>
      </c>
      <c r="D3028" s="735" t="s">
        <v>412</v>
      </c>
      <c r="E3028" s="1156" t="s">
        <v>131</v>
      </c>
      <c r="F3028" s="741">
        <v>45051</v>
      </c>
      <c r="G3028" s="740">
        <v>0.85416666666666663</v>
      </c>
      <c r="H3028" s="741">
        <v>45052</v>
      </c>
      <c r="I3028" s="740">
        <v>0.86111111111111116</v>
      </c>
      <c r="J3028" s="732" t="s">
        <v>797</v>
      </c>
      <c r="K3028" s="741">
        <v>25125</v>
      </c>
      <c r="L3028" s="929"/>
      <c r="M3028" s="741"/>
      <c r="N3028" s="933" t="s">
        <v>1405</v>
      </c>
      <c r="O3028" s="930">
        <v>44677</v>
      </c>
      <c r="P3028" s="1019" t="s">
        <v>1406</v>
      </c>
      <c r="Q3028" s="905"/>
      <c r="R3028" s="1057"/>
      <c r="S3028" s="890"/>
      <c r="T3028" s="584"/>
      <c r="U3028" s="593"/>
      <c r="V3028" s="592"/>
      <c r="W3028" s="594"/>
    </row>
    <row r="3029" spans="1:23" s="546" customFormat="1" ht="18.75" customHeight="1" x14ac:dyDescent="0.25">
      <c r="A3029" s="735">
        <v>2428</v>
      </c>
      <c r="B3029" s="735"/>
      <c r="C3029" s="735" t="s">
        <v>1404</v>
      </c>
      <c r="D3029" s="735" t="s">
        <v>412</v>
      </c>
      <c r="E3029" s="1156" t="s">
        <v>131</v>
      </c>
      <c r="F3029" s="741">
        <v>45050</v>
      </c>
      <c r="G3029" s="740">
        <v>0.40763888888888888</v>
      </c>
      <c r="H3029" s="741">
        <v>45050</v>
      </c>
      <c r="I3029" s="740">
        <v>0.86111111111111116</v>
      </c>
      <c r="J3029" s="732" t="s">
        <v>797</v>
      </c>
      <c r="K3029" s="741">
        <v>25125</v>
      </c>
      <c r="L3029" s="929"/>
      <c r="M3029" s="741"/>
      <c r="N3029" s="933" t="s">
        <v>1405</v>
      </c>
      <c r="O3029" s="930">
        <v>44677</v>
      </c>
      <c r="P3029" s="902"/>
      <c r="Q3029" s="890"/>
      <c r="R3029" s="1057"/>
      <c r="S3029" s="890"/>
      <c r="T3029" s="584"/>
      <c r="U3029" s="593"/>
      <c r="V3029" s="592"/>
      <c r="W3029" s="594"/>
    </row>
    <row r="3030" spans="1:23" ht="18.75" customHeight="1" x14ac:dyDescent="0.25">
      <c r="A3030" s="735">
        <v>2339</v>
      </c>
      <c r="B3030" s="735"/>
      <c r="C3030" s="735" t="s">
        <v>1404</v>
      </c>
      <c r="D3030" s="735" t="s">
        <v>412</v>
      </c>
      <c r="E3030" s="1156" t="s">
        <v>60</v>
      </c>
      <c r="F3030" s="741">
        <v>45033</v>
      </c>
      <c r="G3030" s="740">
        <v>0.44444444444444442</v>
      </c>
      <c r="H3030" s="741">
        <v>45036</v>
      </c>
      <c r="I3030" s="740">
        <v>0.625</v>
      </c>
      <c r="J3030" s="732" t="s">
        <v>449</v>
      </c>
      <c r="K3030" s="741">
        <v>25125</v>
      </c>
      <c r="L3030" s="929"/>
      <c r="M3030" s="741"/>
      <c r="N3030" s="933" t="s">
        <v>1405</v>
      </c>
      <c r="O3030" s="930">
        <v>44677</v>
      </c>
      <c r="P3030" s="902"/>
      <c r="Q3030" s="890"/>
      <c r="R3030" s="1057"/>
      <c r="S3030" s="890"/>
      <c r="T3030" s="584"/>
      <c r="U3030" s="593"/>
      <c r="V3030" s="592"/>
      <c r="W3030" s="594"/>
    </row>
    <row r="3031" spans="1:23" s="546" customFormat="1" ht="18.75" customHeight="1" x14ac:dyDescent="0.25">
      <c r="A3031" s="735">
        <v>2198</v>
      </c>
      <c r="B3031" s="735"/>
      <c r="C3031" s="735" t="s">
        <v>1404</v>
      </c>
      <c r="D3031" s="735" t="s">
        <v>412</v>
      </c>
      <c r="E3031" s="1156" t="s">
        <v>131</v>
      </c>
      <c r="F3031" s="752">
        <v>45008</v>
      </c>
      <c r="G3031" s="753">
        <v>0.39583333333333331</v>
      </c>
      <c r="H3031" s="752">
        <v>45022</v>
      </c>
      <c r="I3031" s="753">
        <v>0.39583333333333331</v>
      </c>
      <c r="J3031" s="791" t="s">
        <v>78</v>
      </c>
      <c r="K3031" s="741">
        <v>24447</v>
      </c>
      <c r="L3031" s="929"/>
      <c r="M3031" s="741"/>
      <c r="N3031" s="933" t="s">
        <v>1405</v>
      </c>
      <c r="O3031" s="930">
        <v>44677</v>
      </c>
      <c r="P3031" s="902" t="s">
        <v>1645</v>
      </c>
      <c r="Q3031" s="890"/>
      <c r="R3031" s="1057"/>
      <c r="S3031" s="890"/>
      <c r="T3031" s="584"/>
      <c r="U3031" s="660"/>
      <c r="V3031" s="592"/>
      <c r="W3031" s="594"/>
    </row>
    <row r="3032" spans="1:23" s="546" customFormat="1" ht="18.75" customHeight="1" x14ac:dyDescent="0.25">
      <c r="A3032" s="186">
        <v>1626</v>
      </c>
      <c r="B3032" s="186"/>
      <c r="C3032" s="735" t="s">
        <v>1404</v>
      </c>
      <c r="D3032" s="186" t="s">
        <v>35</v>
      </c>
      <c r="E3032" s="1156" t="s">
        <v>298</v>
      </c>
      <c r="F3032" s="710">
        <v>44909</v>
      </c>
      <c r="G3032" s="711">
        <v>0.625</v>
      </c>
      <c r="H3032" s="710">
        <v>44912</v>
      </c>
      <c r="I3032" s="711">
        <v>0.25</v>
      </c>
      <c r="J3032" s="728" t="s">
        <v>1902</v>
      </c>
      <c r="K3032" s="710">
        <v>24455</v>
      </c>
      <c r="L3032" s="936"/>
      <c r="M3032" s="21"/>
      <c r="N3032" s="934" t="s">
        <v>1405</v>
      </c>
      <c r="O3032" s="920">
        <v>44677</v>
      </c>
      <c r="P3032" s="892" t="s">
        <v>2446</v>
      </c>
      <c r="Q3032" s="196"/>
      <c r="R3032" s="1033"/>
      <c r="S3032" s="194"/>
      <c r="T3032" s="563"/>
      <c r="U3032" s="545" t="s">
        <v>141</v>
      </c>
      <c r="V3032" s="555"/>
      <c r="W3032" s="599"/>
    </row>
    <row r="3033" spans="1:23" ht="18.75" customHeight="1" x14ac:dyDescent="0.25">
      <c r="A3033" s="186">
        <v>1618</v>
      </c>
      <c r="B3033" s="186"/>
      <c r="C3033" s="735" t="s">
        <v>1404</v>
      </c>
      <c r="D3033" s="186" t="s">
        <v>35</v>
      </c>
      <c r="E3033" s="1156" t="s">
        <v>507</v>
      </c>
      <c r="F3033" s="710">
        <v>44906</v>
      </c>
      <c r="G3033" s="711">
        <v>0.73472222222222217</v>
      </c>
      <c r="H3033" s="710">
        <v>44907</v>
      </c>
      <c r="I3033" s="711">
        <v>0.54166666666666663</v>
      </c>
      <c r="J3033" s="728" t="s">
        <v>2084</v>
      </c>
      <c r="K3033" s="710">
        <v>24455</v>
      </c>
      <c r="L3033" s="936"/>
      <c r="M3033" s="21"/>
      <c r="N3033" s="934" t="s">
        <v>1405</v>
      </c>
      <c r="O3033" s="920">
        <v>44677</v>
      </c>
      <c r="P3033" s="892" t="s">
        <v>2471</v>
      </c>
      <c r="Q3033" s="196"/>
      <c r="R3033" s="1002"/>
      <c r="S3033" s="196"/>
      <c r="T3033" s="533"/>
      <c r="V3033" s="544"/>
      <c r="W3033" s="599"/>
    </row>
    <row r="3034" spans="1:23" ht="18.75" customHeight="1" x14ac:dyDescent="0.25">
      <c r="A3034" s="20">
        <v>5216</v>
      </c>
      <c r="B3034" s="1182"/>
      <c r="C3034" s="3" t="s">
        <v>7745</v>
      </c>
      <c r="D3034" s="3" t="s">
        <v>137</v>
      </c>
      <c r="E3034" s="1159" t="s">
        <v>138</v>
      </c>
      <c r="F3034" s="714">
        <v>45549</v>
      </c>
      <c r="G3034" s="715">
        <v>0.72222222222222221</v>
      </c>
      <c r="H3034" s="714">
        <v>45555</v>
      </c>
      <c r="I3034" s="715">
        <v>0.81944444444444453</v>
      </c>
      <c r="J3034" s="1254" t="s">
        <v>7743</v>
      </c>
      <c r="K3034" s="21">
        <v>34559</v>
      </c>
      <c r="L3034" s="721" t="s">
        <v>7746</v>
      </c>
      <c r="M3034" s="21"/>
      <c r="N3034" s="942" t="s">
        <v>7747</v>
      </c>
      <c r="O3034" s="208">
        <v>44261</v>
      </c>
      <c r="P3034" s="889" t="s">
        <v>4854</v>
      </c>
      <c r="Q3034" s="907"/>
      <c r="R3034" s="1008"/>
      <c r="S3034" s="527"/>
      <c r="T3034" s="527"/>
      <c r="U3034" s="545" t="s">
        <v>7744</v>
      </c>
      <c r="V3034" s="527"/>
      <c r="W3034" s="128"/>
    </row>
    <row r="3035" spans="1:23" ht="18.75" customHeight="1" x14ac:dyDescent="0.25">
      <c r="A3035" s="1267">
        <v>5156</v>
      </c>
      <c r="B3035" s="1182"/>
      <c r="C3035" s="3" t="s">
        <v>7745</v>
      </c>
      <c r="D3035" s="3" t="s">
        <v>137</v>
      </c>
      <c r="E3035" s="1159" t="s">
        <v>138</v>
      </c>
      <c r="F3035" s="710">
        <v>45536</v>
      </c>
      <c r="G3035" s="711">
        <v>0.70138888888888884</v>
      </c>
      <c r="H3035" s="710">
        <v>45544</v>
      </c>
      <c r="I3035" s="711">
        <v>0.70138888888888884</v>
      </c>
      <c r="J3035" s="728" t="s">
        <v>113</v>
      </c>
      <c r="K3035" s="21">
        <v>34559</v>
      </c>
      <c r="L3035" s="721" t="s">
        <v>7746</v>
      </c>
      <c r="M3035" s="21"/>
      <c r="N3035" s="942" t="s">
        <v>7747</v>
      </c>
      <c r="O3035" s="208">
        <v>44261</v>
      </c>
      <c r="P3035" s="889" t="s">
        <v>8153</v>
      </c>
      <c r="Q3035" s="907"/>
      <c r="R3035" s="1011"/>
      <c r="S3035" s="527"/>
      <c r="T3035" s="527"/>
      <c r="U3035" s="545" t="s">
        <v>7744</v>
      </c>
      <c r="V3035" s="527"/>
      <c r="W3035" s="128"/>
    </row>
    <row r="3036" spans="1:23" ht="18.75" customHeight="1" x14ac:dyDescent="0.25">
      <c r="A3036" s="20">
        <v>5614</v>
      </c>
      <c r="B3036" s="20"/>
      <c r="C3036" s="20" t="s">
        <v>7593</v>
      </c>
      <c r="D3036" s="20" t="s">
        <v>292</v>
      </c>
      <c r="E3036" s="1156" t="s">
        <v>293</v>
      </c>
      <c r="F3036" s="21">
        <v>45596</v>
      </c>
      <c r="G3036" s="729">
        <v>0.6875</v>
      </c>
      <c r="H3036" s="21">
        <v>45602</v>
      </c>
      <c r="I3036" s="722">
        <v>0.64583333333333337</v>
      </c>
      <c r="J3036" s="730" t="s">
        <v>934</v>
      </c>
      <c r="K3036" s="21">
        <v>33535</v>
      </c>
      <c r="L3036" s="721" t="s">
        <v>7594</v>
      </c>
      <c r="M3036" s="708">
        <v>41767</v>
      </c>
      <c r="N3036" s="21" t="s">
        <v>7595</v>
      </c>
      <c r="O3036" s="208">
        <v>42311</v>
      </c>
      <c r="P3036" s="1019" t="s">
        <v>4870</v>
      </c>
      <c r="Q3036" s="907"/>
      <c r="R3036" s="1020"/>
      <c r="S3036" s="907">
        <v>42400</v>
      </c>
      <c r="T3036" s="544"/>
      <c r="U3036" s="558" t="s">
        <v>5032</v>
      </c>
      <c r="V3036" s="544"/>
      <c r="W3036" s="128"/>
    </row>
    <row r="3037" spans="1:23" ht="18.75" customHeight="1" x14ac:dyDescent="0.25">
      <c r="A3037" s="20">
        <v>5609</v>
      </c>
      <c r="B3037" s="20"/>
      <c r="C3037" s="20" t="s">
        <v>7593</v>
      </c>
      <c r="D3037" s="20" t="s">
        <v>35</v>
      </c>
      <c r="E3037" s="1156" t="s">
        <v>178</v>
      </c>
      <c r="F3037" s="21">
        <v>45595</v>
      </c>
      <c r="G3037" s="729">
        <v>0.58333333333333337</v>
      </c>
      <c r="H3037" s="21">
        <v>45595</v>
      </c>
      <c r="I3037" s="722">
        <v>0.6875</v>
      </c>
      <c r="J3037" s="730" t="s">
        <v>992</v>
      </c>
      <c r="K3037" s="21">
        <v>33535</v>
      </c>
      <c r="L3037" s="721" t="s">
        <v>7594</v>
      </c>
      <c r="M3037" s="708">
        <v>41767</v>
      </c>
      <c r="N3037" s="21" t="s">
        <v>7595</v>
      </c>
      <c r="O3037" s="208">
        <v>42311</v>
      </c>
      <c r="P3037" s="1015"/>
      <c r="Q3037" s="907"/>
      <c r="R3037" s="1016"/>
      <c r="T3037" s="544" t="s">
        <v>6443</v>
      </c>
      <c r="U3037" s="558" t="s">
        <v>5032</v>
      </c>
      <c r="V3037" s="544"/>
      <c r="W3037" s="128"/>
    </row>
    <row r="3038" spans="1:23" ht="18.75" customHeight="1" x14ac:dyDescent="0.25">
      <c r="A3038" s="1245">
        <v>4860</v>
      </c>
      <c r="B3038" s="721"/>
      <c r="C3038" s="20" t="s">
        <v>6844</v>
      </c>
      <c r="D3038" s="20" t="s">
        <v>35</v>
      </c>
      <c r="E3038" s="1156" t="s">
        <v>126</v>
      </c>
      <c r="F3038" s="21">
        <v>45469</v>
      </c>
      <c r="G3038" s="722">
        <v>0.67708333333333337</v>
      </c>
      <c r="H3038" s="21">
        <v>45473</v>
      </c>
      <c r="I3038" s="722">
        <v>0.67708333333333337</v>
      </c>
      <c r="J3038" s="726" t="s">
        <v>162</v>
      </c>
      <c r="K3038" s="21">
        <v>32136</v>
      </c>
      <c r="L3038" s="721" t="s">
        <v>6845</v>
      </c>
      <c r="M3038" s="708">
        <v>44637</v>
      </c>
      <c r="N3038" s="721" t="s">
        <v>453</v>
      </c>
      <c r="O3038" s="208">
        <v>39743</v>
      </c>
      <c r="P3038" s="1026"/>
      <c r="Q3038" s="1026"/>
      <c r="R3038" s="1027"/>
      <c r="S3038" s="1026"/>
      <c r="T3038" s="569"/>
      <c r="U3038" s="558"/>
      <c r="V3038" s="544"/>
      <c r="W3038" s="128"/>
    </row>
    <row r="3039" spans="1:23" ht="18.75" customHeight="1" x14ac:dyDescent="0.25">
      <c r="A3039" s="20">
        <v>4035</v>
      </c>
      <c r="B3039" s="721"/>
      <c r="C3039" s="20" t="s">
        <v>6844</v>
      </c>
      <c r="D3039" s="20" t="s">
        <v>35</v>
      </c>
      <c r="E3039" s="1156" t="s">
        <v>126</v>
      </c>
      <c r="F3039" s="21">
        <v>45469</v>
      </c>
      <c r="G3039" s="722">
        <v>0.67708333333333337</v>
      </c>
      <c r="H3039" s="21">
        <v>45473</v>
      </c>
      <c r="I3039" s="722">
        <v>0.67708333333333337</v>
      </c>
      <c r="J3039" s="726" t="s">
        <v>162</v>
      </c>
      <c r="K3039" s="21">
        <v>32136</v>
      </c>
      <c r="L3039" s="721" t="s">
        <v>6845</v>
      </c>
      <c r="M3039" s="708">
        <v>44637</v>
      </c>
      <c r="N3039" s="721" t="s">
        <v>453</v>
      </c>
      <c r="O3039" s="208">
        <v>39743</v>
      </c>
      <c r="P3039" s="1026"/>
      <c r="Q3039" s="1026"/>
      <c r="R3039" s="1027"/>
      <c r="S3039" s="1026"/>
      <c r="T3039" s="569"/>
      <c r="U3039" s="558"/>
      <c r="V3039" s="544"/>
      <c r="W3039" s="128"/>
    </row>
    <row r="3040" spans="1:23" ht="18.75" customHeight="1" x14ac:dyDescent="0.25">
      <c r="A3040" s="4">
        <v>2961</v>
      </c>
      <c r="B3040" s="4">
        <v>22407541</v>
      </c>
      <c r="C3040" s="4" t="s">
        <v>676</v>
      </c>
      <c r="D3040" s="4" t="s">
        <v>59</v>
      </c>
      <c r="E3040" s="1156" t="s">
        <v>60</v>
      </c>
      <c r="F3040" s="725">
        <v>45121</v>
      </c>
      <c r="G3040" s="720">
        <v>0.73611111111111116</v>
      </c>
      <c r="H3040" s="725">
        <v>45123</v>
      </c>
      <c r="I3040" s="720">
        <v>0.70833333333333337</v>
      </c>
      <c r="J3040" s="728" t="s">
        <v>330</v>
      </c>
      <c r="K3040" s="725">
        <v>33151</v>
      </c>
      <c r="L3040" s="929" t="s">
        <v>677</v>
      </c>
      <c r="M3040" s="19">
        <v>44718</v>
      </c>
      <c r="N3040" s="931" t="s">
        <v>678</v>
      </c>
      <c r="O3040" s="932">
        <v>41752</v>
      </c>
      <c r="P3040" s="1019">
        <v>290</v>
      </c>
      <c r="S3040" s="194" t="s">
        <v>408</v>
      </c>
      <c r="U3040" s="545" t="s">
        <v>679</v>
      </c>
    </row>
    <row r="3041" spans="1:23" ht="18.75" customHeight="1" x14ac:dyDescent="0.25">
      <c r="A3041" s="4">
        <v>2050</v>
      </c>
      <c r="B3041" s="4">
        <v>22407541</v>
      </c>
      <c r="C3041" s="4" t="s">
        <v>676</v>
      </c>
      <c r="D3041" s="4" t="s">
        <v>193</v>
      </c>
      <c r="E3041" s="1156" t="s">
        <v>364</v>
      </c>
      <c r="F3041" s="725">
        <v>44986</v>
      </c>
      <c r="G3041" s="720">
        <v>0.58333333333333337</v>
      </c>
      <c r="H3041" s="725">
        <v>44988</v>
      </c>
      <c r="I3041" s="720">
        <v>0.77083333333333337</v>
      </c>
      <c r="J3041" s="728" t="s">
        <v>1798</v>
      </c>
      <c r="K3041" s="725">
        <v>33151</v>
      </c>
      <c r="L3041" s="929" t="s">
        <v>677</v>
      </c>
      <c r="M3041" s="19">
        <v>44718</v>
      </c>
      <c r="N3041" s="931" t="s">
        <v>678</v>
      </c>
      <c r="O3041" s="932">
        <v>41752</v>
      </c>
      <c r="P3041" s="1019" t="s">
        <v>1930</v>
      </c>
      <c r="R3041" s="1017"/>
      <c r="S3041" s="194">
        <v>70424</v>
      </c>
      <c r="W3041" s="599"/>
    </row>
    <row r="3042" spans="1:23" ht="18.75" customHeight="1" x14ac:dyDescent="0.25">
      <c r="A3042" s="4">
        <v>1888</v>
      </c>
      <c r="B3042" s="4">
        <v>22407541</v>
      </c>
      <c r="C3042" s="4" t="s">
        <v>676</v>
      </c>
      <c r="D3042" s="4" t="s">
        <v>412</v>
      </c>
      <c r="E3042" s="1156" t="s">
        <v>243</v>
      </c>
      <c r="F3042" s="710">
        <v>44971</v>
      </c>
      <c r="G3042" s="711">
        <v>0.64027777777777783</v>
      </c>
      <c r="H3042" s="710">
        <v>44973</v>
      </c>
      <c r="I3042" s="720">
        <v>0.64027777777777783</v>
      </c>
      <c r="J3042" s="728" t="s">
        <v>1798</v>
      </c>
      <c r="K3042" s="725">
        <v>33151</v>
      </c>
      <c r="L3042" s="929">
        <v>6921757</v>
      </c>
      <c r="M3042" s="19">
        <v>44718</v>
      </c>
      <c r="N3042" s="929" t="s">
        <v>678</v>
      </c>
      <c r="O3042" s="932">
        <v>41752</v>
      </c>
      <c r="P3042" s="892">
        <v>160</v>
      </c>
      <c r="Q3042" s="908"/>
      <c r="R3042" s="1011"/>
      <c r="S3042" s="908">
        <v>42966</v>
      </c>
      <c r="T3042" s="550"/>
      <c r="V3042" s="550"/>
    </row>
    <row r="3043" spans="1:23" ht="18.75" customHeight="1" x14ac:dyDescent="0.25">
      <c r="A3043" s="4">
        <v>3075</v>
      </c>
      <c r="B3043" s="4"/>
      <c r="C3043" s="4" t="s">
        <v>452</v>
      </c>
      <c r="D3043" s="4" t="s">
        <v>35</v>
      </c>
      <c r="E3043" s="1156" t="s">
        <v>264</v>
      </c>
      <c r="F3043" s="725">
        <v>45134</v>
      </c>
      <c r="G3043" s="720">
        <v>0.52083333333333337</v>
      </c>
      <c r="H3043" s="725">
        <v>45146</v>
      </c>
      <c r="I3043" s="769">
        <v>0.4513888888888889</v>
      </c>
      <c r="J3043" s="713" t="s">
        <v>61</v>
      </c>
      <c r="K3043" s="937">
        <v>32136</v>
      </c>
      <c r="L3043" s="928"/>
      <c r="M3043" s="718"/>
      <c r="N3043" s="928" t="s">
        <v>453</v>
      </c>
      <c r="O3043" s="927">
        <v>39743</v>
      </c>
      <c r="P3043" s="898"/>
      <c r="Q3043" s="1050"/>
      <c r="R3043" s="1051"/>
      <c r="S3043" s="1003"/>
      <c r="T3043" s="565"/>
      <c r="U3043" s="545" t="s">
        <v>176</v>
      </c>
      <c r="V3043" s="554"/>
    </row>
    <row r="3044" spans="1:23" ht="18.75" customHeight="1" x14ac:dyDescent="0.25">
      <c r="A3044" s="186">
        <v>5706</v>
      </c>
      <c r="B3044" s="186">
        <v>21090988</v>
      </c>
      <c r="C3044" s="186" t="s">
        <v>7505</v>
      </c>
      <c r="D3044" s="186" t="s">
        <v>35</v>
      </c>
      <c r="E3044" s="1159" t="s">
        <v>264</v>
      </c>
      <c r="F3044" s="714">
        <v>45612</v>
      </c>
      <c r="G3044" s="719">
        <v>0.70138888888888884</v>
      </c>
      <c r="H3044" s="710">
        <v>45613</v>
      </c>
      <c r="I3044" s="711">
        <v>0.7729166666666667</v>
      </c>
      <c r="J3044" s="728" t="s">
        <v>797</v>
      </c>
      <c r="K3044" s="710">
        <v>33561</v>
      </c>
      <c r="L3044" s="734" t="s">
        <v>7506</v>
      </c>
      <c r="M3044" s="710">
        <v>44061</v>
      </c>
      <c r="N3044" s="734" t="s">
        <v>7507</v>
      </c>
      <c r="O3044" s="920">
        <v>44887</v>
      </c>
      <c r="P3044" s="892" t="s">
        <v>4732</v>
      </c>
      <c r="Q3044" s="884"/>
      <c r="R3044" s="1014"/>
      <c r="S3044" s="884"/>
      <c r="T3044" s="524"/>
      <c r="U3044" s="528"/>
      <c r="V3044" s="527"/>
      <c r="W3044" s="529"/>
    </row>
    <row r="3045" spans="1:23" ht="18.75" customHeight="1" x14ac:dyDescent="0.25">
      <c r="A3045" s="186">
        <v>5618</v>
      </c>
      <c r="B3045" s="186">
        <v>21090988</v>
      </c>
      <c r="C3045" s="186" t="s">
        <v>7505</v>
      </c>
      <c r="D3045" s="186" t="s">
        <v>764</v>
      </c>
      <c r="E3045" s="1156" t="s">
        <v>389</v>
      </c>
      <c r="F3045" s="710">
        <v>45597</v>
      </c>
      <c r="G3045" s="711">
        <v>0.69791666666666663</v>
      </c>
      <c r="H3045" s="710">
        <v>45599</v>
      </c>
      <c r="I3045" s="711">
        <v>0.77083333333333337</v>
      </c>
      <c r="J3045" s="728" t="s">
        <v>330</v>
      </c>
      <c r="K3045" s="21">
        <v>33561</v>
      </c>
      <c r="L3045" s="721" t="s">
        <v>7506</v>
      </c>
      <c r="M3045" s="21">
        <v>44061</v>
      </c>
      <c r="N3045" s="942" t="s">
        <v>7507</v>
      </c>
      <c r="O3045" s="208">
        <v>44887</v>
      </c>
      <c r="P3045" s="1019" t="s">
        <v>4863</v>
      </c>
      <c r="Q3045" s="1007"/>
      <c r="R3045" s="1017"/>
      <c r="S3045" s="196"/>
      <c r="T3045" s="579"/>
      <c r="U3045" s="1221" t="s">
        <v>7508</v>
      </c>
      <c r="V3045" s="544"/>
      <c r="W3045" s="128"/>
    </row>
    <row r="3046" spans="1:23" s="546" customFormat="1" ht="18.75" customHeight="1" x14ac:dyDescent="0.25">
      <c r="A3046" s="20">
        <v>5547</v>
      </c>
      <c r="B3046" s="1182"/>
      <c r="C3046" s="3" t="s">
        <v>7505</v>
      </c>
      <c r="D3046" s="3" t="s">
        <v>35</v>
      </c>
      <c r="E3046" s="1156" t="s">
        <v>105</v>
      </c>
      <c r="F3046" s="714">
        <v>45585</v>
      </c>
      <c r="G3046" s="715">
        <v>0.54166666666666663</v>
      </c>
      <c r="H3046" s="714">
        <v>45585</v>
      </c>
      <c r="I3046" s="715">
        <v>0.79166666666666663</v>
      </c>
      <c r="J3046" s="733" t="s">
        <v>797</v>
      </c>
      <c r="K3046" s="21">
        <v>33561</v>
      </c>
      <c r="L3046" s="721" t="s">
        <v>7506</v>
      </c>
      <c r="M3046" s="21">
        <v>44061</v>
      </c>
      <c r="N3046" s="942" t="s">
        <v>7507</v>
      </c>
      <c r="O3046" s="208">
        <v>44887</v>
      </c>
      <c r="P3046" s="889" t="s">
        <v>4732</v>
      </c>
      <c r="Q3046" s="907"/>
      <c r="R3046" s="1008"/>
      <c r="S3046" s="527"/>
      <c r="T3046" s="527"/>
      <c r="U3046" s="1221" t="s">
        <v>7508</v>
      </c>
      <c r="V3046" s="527"/>
      <c r="W3046" s="128"/>
    </row>
    <row r="3047" spans="1:23" ht="18.75" hidden="1" customHeight="1" x14ac:dyDescent="0.25">
      <c r="A3047" s="809">
        <v>806</v>
      </c>
      <c r="B3047" s="809">
        <v>53418008</v>
      </c>
      <c r="C3047" s="809" t="s">
        <v>3543</v>
      </c>
      <c r="D3047" s="809" t="s">
        <v>412</v>
      </c>
      <c r="E3047" s="1159" t="s">
        <v>60</v>
      </c>
      <c r="F3047" s="810">
        <v>44661</v>
      </c>
      <c r="G3047" s="811">
        <v>0.5</v>
      </c>
      <c r="H3047" s="810">
        <v>44663</v>
      </c>
      <c r="I3047" s="811">
        <v>0.5</v>
      </c>
      <c r="J3047" s="730"/>
      <c r="K3047" s="769"/>
      <c r="L3047" s="809"/>
      <c r="M3047" s="810"/>
      <c r="N3047" s="960"/>
      <c r="O3047" s="961"/>
      <c r="P3047" s="1122"/>
      <c r="Q3047" s="1120"/>
      <c r="R3047" s="1121"/>
      <c r="S3047" s="1120"/>
      <c r="T3047" s="670"/>
      <c r="V3047" s="670" t="s">
        <v>3512</v>
      </c>
    </row>
    <row r="3048" spans="1:23" s="546" customFormat="1" ht="18.75" customHeight="1" x14ac:dyDescent="0.25">
      <c r="A3048" s="186">
        <v>4165</v>
      </c>
      <c r="B3048" s="186"/>
      <c r="C3048" s="4" t="s">
        <v>5436</v>
      </c>
      <c r="D3048" s="186" t="s">
        <v>35</v>
      </c>
      <c r="E3048" s="1156" t="s">
        <v>507</v>
      </c>
      <c r="F3048" s="710">
        <v>45334</v>
      </c>
      <c r="G3048" s="711">
        <v>0.56041666666666667</v>
      </c>
      <c r="H3048" s="710">
        <v>45346</v>
      </c>
      <c r="I3048" s="711">
        <v>0.75</v>
      </c>
      <c r="J3048" s="728" t="s">
        <v>61</v>
      </c>
      <c r="K3048" s="725">
        <v>23900</v>
      </c>
      <c r="L3048" s="929" t="s">
        <v>5437</v>
      </c>
      <c r="M3048" s="19">
        <v>42957</v>
      </c>
      <c r="N3048" s="929" t="s">
        <v>5438</v>
      </c>
      <c r="O3048" s="932">
        <v>37714</v>
      </c>
      <c r="P3048" s="892" t="s">
        <v>5443</v>
      </c>
      <c r="Q3048" s="907"/>
      <c r="R3048" s="1002"/>
      <c r="S3048" s="907"/>
      <c r="T3048" s="533"/>
      <c r="U3048" s="545" t="s">
        <v>5439</v>
      </c>
      <c r="V3048" s="544"/>
      <c r="W3048" s="156"/>
    </row>
    <row r="3049" spans="1:23" s="546" customFormat="1" ht="18.75" customHeight="1" x14ac:dyDescent="0.25">
      <c r="A3049" s="186">
        <v>4154</v>
      </c>
      <c r="B3049" s="186"/>
      <c r="C3049" s="186" t="s">
        <v>5386</v>
      </c>
      <c r="D3049" s="186" t="s">
        <v>235</v>
      </c>
      <c r="E3049" s="1156" t="s">
        <v>236</v>
      </c>
      <c r="F3049" s="710">
        <v>45330</v>
      </c>
      <c r="G3049" s="711">
        <v>0.41666666666666669</v>
      </c>
      <c r="H3049" s="710">
        <v>45331</v>
      </c>
      <c r="I3049" s="711">
        <v>0.875</v>
      </c>
      <c r="J3049" s="713" t="s">
        <v>5415</v>
      </c>
      <c r="K3049" s="710">
        <v>30666</v>
      </c>
      <c r="L3049" s="734" t="s">
        <v>5387</v>
      </c>
      <c r="M3049" s="21">
        <v>38888</v>
      </c>
      <c r="N3049" s="926" t="s">
        <v>5388</v>
      </c>
      <c r="O3049" s="927">
        <v>43867</v>
      </c>
      <c r="P3049" s="898"/>
      <c r="Q3049" s="1003"/>
      <c r="R3049" s="1004"/>
      <c r="S3049" s="1003"/>
      <c r="T3049" s="565"/>
      <c r="U3049" s="551" t="s">
        <v>1837</v>
      </c>
      <c r="V3049" s="527"/>
      <c r="W3049" s="128"/>
    </row>
    <row r="3050" spans="1:23" ht="18.75" customHeight="1" x14ac:dyDescent="0.25">
      <c r="A3050" s="4">
        <v>1731</v>
      </c>
      <c r="B3050" s="4">
        <v>28511200</v>
      </c>
      <c r="C3050" s="4" t="s">
        <v>2266</v>
      </c>
      <c r="D3050" s="4" t="s">
        <v>22</v>
      </c>
      <c r="E3050" s="1156" t="s">
        <v>603</v>
      </c>
      <c r="F3050" s="725">
        <v>44937</v>
      </c>
      <c r="G3050" s="720">
        <v>0.71527777777777779</v>
      </c>
      <c r="H3050" s="710">
        <v>44941</v>
      </c>
      <c r="I3050" s="720">
        <v>0.71527777777777779</v>
      </c>
      <c r="J3050" s="728" t="s">
        <v>2172</v>
      </c>
      <c r="K3050" s="725">
        <v>30521</v>
      </c>
      <c r="L3050" s="929">
        <v>6920496</v>
      </c>
      <c r="M3050" s="19">
        <v>39690</v>
      </c>
      <c r="N3050" s="931" t="s">
        <v>2267</v>
      </c>
      <c r="O3050" s="932">
        <v>42278</v>
      </c>
      <c r="P3050" s="892">
        <v>500</v>
      </c>
      <c r="S3050" s="1039"/>
      <c r="V3050" s="588" t="s">
        <v>2268</v>
      </c>
    </row>
    <row r="3051" spans="1:23" ht="18.75" customHeight="1" x14ac:dyDescent="0.25">
      <c r="A3051" s="1267">
        <v>5268</v>
      </c>
      <c r="B3051" s="186"/>
      <c r="C3051" s="186" t="s">
        <v>2281</v>
      </c>
      <c r="D3051" s="186" t="s">
        <v>35</v>
      </c>
      <c r="E3051" s="1156" t="s">
        <v>313</v>
      </c>
      <c r="F3051" s="718">
        <v>45555</v>
      </c>
      <c r="G3051" s="719">
        <v>0.53055555555555556</v>
      </c>
      <c r="H3051" s="710">
        <v>45563</v>
      </c>
      <c r="I3051" s="711">
        <v>0.41666666666666669</v>
      </c>
      <c r="J3051" s="728" t="s">
        <v>113</v>
      </c>
      <c r="K3051" s="710">
        <v>25494</v>
      </c>
      <c r="L3051" s="734" t="s">
        <v>4205</v>
      </c>
      <c r="M3051" s="21">
        <v>44078</v>
      </c>
      <c r="N3051" s="926" t="s">
        <v>2284</v>
      </c>
      <c r="O3051" s="927">
        <v>43713</v>
      </c>
      <c r="P3051" s="892" t="s">
        <v>8204</v>
      </c>
      <c r="Q3051" s="196"/>
      <c r="R3051" s="1002"/>
      <c r="S3051" s="196"/>
      <c r="T3051" s="533"/>
      <c r="U3051" s="551" t="s">
        <v>894</v>
      </c>
      <c r="V3051" s="544"/>
      <c r="W3051" s="128"/>
    </row>
    <row r="3052" spans="1:23" ht="18.75" customHeight="1" x14ac:dyDescent="0.25">
      <c r="A3052" s="186">
        <v>3978</v>
      </c>
      <c r="B3052" s="186"/>
      <c r="C3052" s="186" t="s">
        <v>2281</v>
      </c>
      <c r="D3052" s="186" t="s">
        <v>29</v>
      </c>
      <c r="E3052" s="1156" t="s">
        <v>30</v>
      </c>
      <c r="F3052" s="718">
        <v>45294</v>
      </c>
      <c r="G3052" s="719">
        <v>0.55555555555555558</v>
      </c>
      <c r="H3052" s="725">
        <v>45308</v>
      </c>
      <c r="I3052" s="711">
        <v>0.55555555555555558</v>
      </c>
      <c r="J3052" s="728" t="s">
        <v>285</v>
      </c>
      <c r="K3052" s="710">
        <v>25494</v>
      </c>
      <c r="L3052" s="734" t="s">
        <v>4205</v>
      </c>
      <c r="M3052" s="21">
        <v>44078</v>
      </c>
      <c r="N3052" s="926" t="s">
        <v>2284</v>
      </c>
      <c r="O3052" s="927">
        <v>43713</v>
      </c>
      <c r="P3052" s="892" t="s">
        <v>5205</v>
      </c>
      <c r="Q3052" s="196"/>
      <c r="R3052" s="1002"/>
      <c r="S3052" s="196"/>
      <c r="T3052" s="533"/>
      <c r="U3052" s="545" t="s">
        <v>4206</v>
      </c>
      <c r="V3052" s="544"/>
    </row>
    <row r="3053" spans="1:23" ht="18.75" customHeight="1" x14ac:dyDescent="0.25">
      <c r="A3053" s="186">
        <v>3379</v>
      </c>
      <c r="B3053" s="186"/>
      <c r="C3053" s="186" t="s">
        <v>2281</v>
      </c>
      <c r="D3053" s="186" t="s">
        <v>412</v>
      </c>
      <c r="E3053" s="1156" t="s">
        <v>243</v>
      </c>
      <c r="F3053" s="718">
        <v>45197</v>
      </c>
      <c r="G3053" s="719">
        <v>0.95833333333333337</v>
      </c>
      <c r="H3053" s="725">
        <v>45203</v>
      </c>
      <c r="I3053" s="711">
        <v>0.95833333333333337</v>
      </c>
      <c r="J3053" s="728" t="s">
        <v>864</v>
      </c>
      <c r="K3053" s="710">
        <v>25494</v>
      </c>
      <c r="L3053" s="734" t="s">
        <v>4205</v>
      </c>
      <c r="M3053" s="21">
        <v>44078</v>
      </c>
      <c r="N3053" s="926" t="s">
        <v>2284</v>
      </c>
      <c r="O3053" s="927">
        <v>43713</v>
      </c>
      <c r="P3053" s="892">
        <f>80*6</f>
        <v>480</v>
      </c>
      <c r="Q3053" s="196"/>
      <c r="R3053" s="1002"/>
      <c r="S3053" s="196"/>
      <c r="T3053" s="533"/>
      <c r="U3053" s="545" t="s">
        <v>4206</v>
      </c>
      <c r="V3053" s="544"/>
    </row>
    <row r="3054" spans="1:23" ht="18.75" customHeight="1" x14ac:dyDescent="0.25">
      <c r="A3054" s="186">
        <v>1706</v>
      </c>
      <c r="B3054" s="186"/>
      <c r="C3054" s="186" t="s">
        <v>2281</v>
      </c>
      <c r="D3054" s="186" t="s">
        <v>2282</v>
      </c>
      <c r="E3054" s="1156" t="s">
        <v>184</v>
      </c>
      <c r="F3054" s="718">
        <v>44927</v>
      </c>
      <c r="G3054" s="719">
        <v>0.41666666666666669</v>
      </c>
      <c r="H3054" s="725">
        <v>44939</v>
      </c>
      <c r="I3054" s="711">
        <v>0.41666666666666669</v>
      </c>
      <c r="J3054" s="728" t="s">
        <v>2283</v>
      </c>
      <c r="K3054" s="710">
        <v>25494</v>
      </c>
      <c r="L3054" s="929">
        <v>4184323</v>
      </c>
      <c r="M3054" s="21">
        <v>44078</v>
      </c>
      <c r="N3054" s="926" t="s">
        <v>2284</v>
      </c>
      <c r="O3054" s="927">
        <v>43713</v>
      </c>
      <c r="P3054" s="892">
        <v>950</v>
      </c>
      <c r="Q3054" s="196"/>
      <c r="R3054" s="1002"/>
      <c r="S3054" s="196"/>
      <c r="T3054" s="533"/>
      <c r="V3054" s="544"/>
    </row>
    <row r="3055" spans="1:23" ht="18.75" hidden="1" customHeight="1" x14ac:dyDescent="0.25">
      <c r="A3055" s="4">
        <v>813</v>
      </c>
      <c r="B3055" s="4"/>
      <c r="C3055" s="186" t="s">
        <v>2281</v>
      </c>
      <c r="D3055" s="4" t="s">
        <v>22</v>
      </c>
      <c r="E3055" s="1156" t="s">
        <v>23</v>
      </c>
      <c r="F3055" s="725">
        <v>44669</v>
      </c>
      <c r="G3055" s="744">
        <v>0.5</v>
      </c>
      <c r="H3055" s="725">
        <v>44683</v>
      </c>
      <c r="I3055" s="744">
        <v>0.5</v>
      </c>
      <c r="J3055" s="730"/>
      <c r="K3055" s="744"/>
      <c r="L3055" s="4"/>
      <c r="N3055" s="934"/>
      <c r="O3055" s="920"/>
      <c r="P3055" s="1119"/>
      <c r="Q3055" s="908"/>
      <c r="R3055" s="1073"/>
      <c r="S3055" s="908"/>
      <c r="T3055" s="550"/>
      <c r="V3055" s="550"/>
    </row>
    <row r="3056" spans="1:23" ht="18.75" hidden="1" customHeight="1" x14ac:dyDescent="0.25">
      <c r="A3056" s="18">
        <v>555</v>
      </c>
      <c r="B3056" s="4"/>
      <c r="C3056" s="186" t="s">
        <v>2281</v>
      </c>
      <c r="D3056" s="4" t="s">
        <v>35</v>
      </c>
      <c r="E3056" s="1156" t="s">
        <v>261</v>
      </c>
      <c r="F3056" s="725">
        <v>44562</v>
      </c>
      <c r="G3056" s="744">
        <v>0.45833333333333331</v>
      </c>
      <c r="H3056" s="725">
        <v>44576</v>
      </c>
      <c r="I3056" s="744">
        <v>0.45833333333333331</v>
      </c>
      <c r="J3056" s="730"/>
      <c r="K3056" s="744"/>
      <c r="L3056" s="4"/>
      <c r="N3056" s="934"/>
      <c r="O3056" s="920"/>
      <c r="Q3056" s="908"/>
      <c r="R3056" s="1073"/>
      <c r="S3056" s="908"/>
      <c r="T3056" s="550"/>
      <c r="V3056" s="550"/>
    </row>
    <row r="3057" spans="1:23" ht="18.75" hidden="1" customHeight="1" x14ac:dyDescent="0.25">
      <c r="A3057" s="820">
        <v>20</v>
      </c>
      <c r="B3057" s="809"/>
      <c r="C3057" s="186" t="s">
        <v>2281</v>
      </c>
      <c r="D3057" s="809" t="s">
        <v>35</v>
      </c>
      <c r="E3057" s="1159" t="s">
        <v>313</v>
      </c>
      <c r="F3057" s="810">
        <v>44396</v>
      </c>
      <c r="G3057" s="870">
        <v>0.83333333333333337</v>
      </c>
      <c r="H3057" s="810">
        <v>44402</v>
      </c>
      <c r="I3057" s="870">
        <v>0.83333333333333337</v>
      </c>
      <c r="J3057" s="876">
        <v>6</v>
      </c>
      <c r="K3057" s="796"/>
      <c r="L3057" s="809"/>
      <c r="N3057" s="940"/>
      <c r="O3057" s="938"/>
      <c r="P3057" s="1119"/>
      <c r="Q3057" s="1120"/>
      <c r="R3057" s="1121"/>
      <c r="S3057" s="1120"/>
      <c r="T3057" s="670"/>
      <c r="V3057" s="670"/>
      <c r="W3057" s="618"/>
    </row>
    <row r="3058" spans="1:23" ht="18.75" customHeight="1" x14ac:dyDescent="0.25">
      <c r="A3058" s="735">
        <v>2443</v>
      </c>
      <c r="B3058" s="735"/>
      <c r="C3058" s="735" t="s">
        <v>1357</v>
      </c>
      <c r="D3058" s="735" t="s">
        <v>412</v>
      </c>
      <c r="E3058" s="1156" t="s">
        <v>342</v>
      </c>
      <c r="F3058" s="741">
        <v>45055</v>
      </c>
      <c r="G3058" s="740">
        <v>0.58333333333333337</v>
      </c>
      <c r="H3058" s="741">
        <v>45057</v>
      </c>
      <c r="I3058" s="740">
        <v>0.70833333333333337</v>
      </c>
      <c r="J3058" s="732" t="s">
        <v>330</v>
      </c>
      <c r="K3058" s="741">
        <v>23452</v>
      </c>
      <c r="L3058" s="929" t="s">
        <v>1358</v>
      </c>
      <c r="M3058" s="741">
        <v>39039</v>
      </c>
      <c r="N3058" s="933" t="s">
        <v>1359</v>
      </c>
      <c r="O3058" s="930">
        <v>35021</v>
      </c>
      <c r="P3058" s="902">
        <v>150</v>
      </c>
      <c r="Q3058" s="890"/>
      <c r="R3058" s="1068"/>
      <c r="S3058" s="909"/>
      <c r="T3058" s="592"/>
      <c r="U3058" s="593"/>
      <c r="V3058" s="592"/>
      <c r="W3058" s="1237"/>
    </row>
    <row r="3059" spans="1:23" ht="18.75" hidden="1" customHeight="1" x14ac:dyDescent="0.25">
      <c r="A3059" s="809">
        <v>1947</v>
      </c>
      <c r="B3059" s="809"/>
      <c r="C3059" s="809" t="s">
        <v>3547</v>
      </c>
      <c r="D3059" s="809" t="s">
        <v>22</v>
      </c>
      <c r="E3059" s="1159" t="s">
        <v>2279</v>
      </c>
      <c r="F3059" s="810">
        <v>44655</v>
      </c>
      <c r="G3059" s="811">
        <v>0.61527777777777781</v>
      </c>
      <c r="H3059" s="810">
        <v>44658</v>
      </c>
      <c r="I3059" s="811">
        <v>0.61527777777777781</v>
      </c>
      <c r="J3059" s="730"/>
      <c r="K3059" s="769"/>
      <c r="L3059" s="809"/>
      <c r="M3059" s="810"/>
      <c r="N3059" s="960"/>
      <c r="O3059" s="961"/>
      <c r="P3059" s="1119"/>
      <c r="Q3059" s="1120"/>
      <c r="R3059" s="1121"/>
      <c r="S3059" s="1120"/>
      <c r="T3059" s="670"/>
      <c r="V3059" s="670"/>
      <c r="W3059" s="618"/>
    </row>
    <row r="3060" spans="1:23" ht="18.75" customHeight="1" x14ac:dyDescent="0.25">
      <c r="A3060" s="1267">
        <v>5558</v>
      </c>
      <c r="B3060" s="270"/>
      <c r="C3060" s="186" t="s">
        <v>7318</v>
      </c>
      <c r="D3060" s="186" t="s">
        <v>83</v>
      </c>
      <c r="E3060" s="1156" t="s">
        <v>84</v>
      </c>
      <c r="F3060" s="718">
        <v>45587</v>
      </c>
      <c r="G3060" s="719">
        <v>0.66666666666666663</v>
      </c>
      <c r="H3060" s="718">
        <v>45603</v>
      </c>
      <c r="I3060" s="719">
        <v>0.48958333333333331</v>
      </c>
      <c r="J3060" s="1222" t="s">
        <v>7589</v>
      </c>
      <c r="K3060" s="710">
        <v>35327</v>
      </c>
      <c r="L3060" s="734" t="s">
        <v>7319</v>
      </c>
      <c r="M3060" s="710">
        <v>43161</v>
      </c>
      <c r="N3060" s="734" t="s">
        <v>7320</v>
      </c>
      <c r="O3060" s="920">
        <v>42150</v>
      </c>
      <c r="P3060" s="1208"/>
      <c r="Q3060" s="1209"/>
      <c r="R3060" s="1210"/>
      <c r="S3060" s="1209"/>
      <c r="T3060" s="1211"/>
      <c r="V3060" s="527"/>
      <c r="W3060" s="618"/>
    </row>
    <row r="3061" spans="1:23" ht="18.75" customHeight="1" x14ac:dyDescent="0.25">
      <c r="A3061" s="1267">
        <v>5418</v>
      </c>
      <c r="B3061" s="270"/>
      <c r="C3061" s="186" t="s">
        <v>7318</v>
      </c>
      <c r="D3061" s="186" t="s">
        <v>83</v>
      </c>
      <c r="E3061" s="1156" t="s">
        <v>84</v>
      </c>
      <c r="F3061" s="718">
        <v>45565</v>
      </c>
      <c r="G3061" s="719">
        <v>0.66666666666666663</v>
      </c>
      <c r="H3061" s="718">
        <v>45587</v>
      </c>
      <c r="I3061" s="719">
        <v>0.66666666666666663</v>
      </c>
      <c r="J3061" s="1222" t="s">
        <v>7459</v>
      </c>
      <c r="K3061" s="710">
        <v>35327</v>
      </c>
      <c r="L3061" s="734" t="s">
        <v>7319</v>
      </c>
      <c r="M3061" s="710">
        <v>43161</v>
      </c>
      <c r="N3061" s="734" t="s">
        <v>7320</v>
      </c>
      <c r="O3061" s="920">
        <v>42150</v>
      </c>
      <c r="P3061" s="1208"/>
      <c r="Q3061" s="1209"/>
      <c r="R3061" s="1210"/>
      <c r="S3061" s="1209"/>
      <c r="T3061" s="1779"/>
      <c r="V3061" s="527"/>
      <c r="W3061" s="618"/>
    </row>
    <row r="3062" spans="1:23" ht="18.75" customHeight="1" x14ac:dyDescent="0.25">
      <c r="A3062" s="1267">
        <v>5187</v>
      </c>
      <c r="B3062" s="270"/>
      <c r="C3062" s="186" t="s">
        <v>7318</v>
      </c>
      <c r="D3062" s="186" t="s">
        <v>83</v>
      </c>
      <c r="E3062" s="1156" t="s">
        <v>84</v>
      </c>
      <c r="F3062" s="718">
        <v>45540</v>
      </c>
      <c r="G3062" s="719">
        <v>0.70833333333333337</v>
      </c>
      <c r="H3062" s="718">
        <v>45563</v>
      </c>
      <c r="I3062" s="719">
        <v>0.66666666666666663</v>
      </c>
      <c r="J3062" s="1255" t="s">
        <v>7961</v>
      </c>
      <c r="K3062" s="710">
        <v>35327</v>
      </c>
      <c r="L3062" s="734" t="s">
        <v>7319</v>
      </c>
      <c r="M3062" s="710">
        <v>43161</v>
      </c>
      <c r="N3062" s="734" t="s">
        <v>7320</v>
      </c>
      <c r="O3062" s="920">
        <v>42150</v>
      </c>
      <c r="P3062" s="1208"/>
      <c r="Q3062" s="1209"/>
      <c r="R3062" s="1210"/>
      <c r="S3062" s="1209"/>
      <c r="T3062" s="1211"/>
      <c r="V3062" s="527"/>
      <c r="W3062" s="618"/>
    </row>
    <row r="3063" spans="1:23" ht="18.75" customHeight="1" x14ac:dyDescent="0.25">
      <c r="A3063" s="1267">
        <v>5136</v>
      </c>
      <c r="B3063" s="270"/>
      <c r="C3063" s="186" t="s">
        <v>7318</v>
      </c>
      <c r="D3063" s="186" t="s">
        <v>412</v>
      </c>
      <c r="E3063" s="1156" t="s">
        <v>243</v>
      </c>
      <c r="F3063" s="718">
        <v>45533</v>
      </c>
      <c r="G3063" s="719">
        <v>0.66666666666666663</v>
      </c>
      <c r="H3063" s="718">
        <v>45540</v>
      </c>
      <c r="I3063" s="719">
        <v>0.70833333333333337</v>
      </c>
      <c r="J3063" s="1255" t="s">
        <v>8239</v>
      </c>
      <c r="K3063" s="710">
        <v>35327</v>
      </c>
      <c r="L3063" s="734" t="s">
        <v>7319</v>
      </c>
      <c r="M3063" s="1625">
        <v>43161</v>
      </c>
      <c r="N3063" s="734" t="s">
        <v>7320</v>
      </c>
      <c r="O3063" s="920">
        <v>42150</v>
      </c>
      <c r="P3063" s="1208"/>
      <c r="Q3063" s="1209"/>
      <c r="R3063" s="1210"/>
      <c r="S3063" s="1209"/>
      <c r="T3063" s="1211"/>
      <c r="V3063" s="527"/>
      <c r="W3063" s="618"/>
    </row>
    <row r="3064" spans="1:23" ht="18.75" customHeight="1" x14ac:dyDescent="0.25">
      <c r="A3064" s="20">
        <v>2294</v>
      </c>
      <c r="B3064" s="20"/>
      <c r="C3064" s="20" t="s">
        <v>3121</v>
      </c>
      <c r="D3064" s="20" t="s">
        <v>193</v>
      </c>
      <c r="E3064" s="1158" t="s">
        <v>2279</v>
      </c>
      <c r="F3064" s="21">
        <v>44757</v>
      </c>
      <c r="G3064" s="729">
        <v>0.41666666666666669</v>
      </c>
      <c r="H3064" s="21">
        <v>44767</v>
      </c>
      <c r="I3064" s="769" t="s">
        <v>1633</v>
      </c>
      <c r="J3064" s="730" t="s">
        <v>2058</v>
      </c>
      <c r="K3064" s="769"/>
      <c r="L3064" s="20">
        <v>4062478</v>
      </c>
      <c r="M3064" s="21">
        <v>44468</v>
      </c>
      <c r="N3064" s="734" t="s">
        <v>3122</v>
      </c>
      <c r="O3064" s="208">
        <v>32522</v>
      </c>
      <c r="P3064" s="892">
        <v>1400</v>
      </c>
      <c r="Q3064" s="884"/>
      <c r="R3064" s="1008"/>
      <c r="S3064" s="884"/>
      <c r="T3064" s="527" t="s">
        <v>3123</v>
      </c>
      <c r="V3064" s="544"/>
      <c r="W3064" s="618"/>
    </row>
    <row r="3065" spans="1:23" ht="18.75" customHeight="1" x14ac:dyDescent="0.25">
      <c r="A3065" s="1267">
        <v>5128</v>
      </c>
      <c r="B3065" s="270"/>
      <c r="C3065" s="186" t="s">
        <v>8220</v>
      </c>
      <c r="D3065" s="186" t="s">
        <v>137</v>
      </c>
      <c r="E3065" s="1156" t="s">
        <v>6592</v>
      </c>
      <c r="F3065" s="718">
        <v>45531</v>
      </c>
      <c r="G3065" s="719">
        <v>0.58333333333333337</v>
      </c>
      <c r="H3065" s="718">
        <v>45544</v>
      </c>
      <c r="I3065" s="719">
        <v>0.70833333333333337</v>
      </c>
      <c r="J3065" s="737" t="s">
        <v>8218</v>
      </c>
      <c r="K3065" s="710">
        <v>38290</v>
      </c>
      <c r="L3065" s="734"/>
      <c r="M3065" s="710"/>
      <c r="N3065" s="734" t="s">
        <v>8221</v>
      </c>
      <c r="O3065" s="920">
        <v>45049</v>
      </c>
      <c r="P3065" s="1019" t="s">
        <v>8222</v>
      </c>
      <c r="Q3065" s="901">
        <v>150</v>
      </c>
      <c r="R3065" s="1017"/>
      <c r="U3065" s="545" t="s">
        <v>8223</v>
      </c>
      <c r="V3065" s="527"/>
      <c r="W3065" s="618"/>
    </row>
    <row r="3066" spans="1:23" ht="18.75" hidden="1" customHeight="1" x14ac:dyDescent="0.25">
      <c r="A3066" s="1">
        <v>13</v>
      </c>
      <c r="B3066" s="1">
        <v>28471107</v>
      </c>
      <c r="C3066" s="1" t="s">
        <v>3753</v>
      </c>
      <c r="D3066" s="1" t="s">
        <v>412</v>
      </c>
      <c r="E3066" s="1158" t="s">
        <v>60</v>
      </c>
      <c r="F3066" s="19">
        <v>44389</v>
      </c>
      <c r="G3066" s="796">
        <v>0.79166666666666663</v>
      </c>
      <c r="H3066" s="19">
        <v>44424</v>
      </c>
      <c r="I3066" s="1577">
        <v>0.79166666666666663</v>
      </c>
      <c r="J3066" s="730">
        <v>35</v>
      </c>
      <c r="K3066" s="796"/>
      <c r="L3066" s="1"/>
      <c r="N3066" s="924"/>
      <c r="O3066" s="208"/>
      <c r="P3066" s="1153"/>
      <c r="Q3066" s="1039"/>
      <c r="R3066" s="1044"/>
      <c r="S3066" s="1039"/>
      <c r="T3066" s="555"/>
      <c r="V3066" s="555" t="s">
        <v>3492</v>
      </c>
      <c r="W3066" s="618"/>
    </row>
    <row r="3067" spans="1:23" ht="18.75" customHeight="1" x14ac:dyDescent="0.25">
      <c r="A3067" s="186">
        <v>2635</v>
      </c>
      <c r="B3067" s="186"/>
      <c r="C3067" s="186" t="s">
        <v>1058</v>
      </c>
      <c r="D3067" s="186" t="s">
        <v>29</v>
      </c>
      <c r="E3067" s="1156" t="s">
        <v>205</v>
      </c>
      <c r="F3067" s="710">
        <v>45085</v>
      </c>
      <c r="G3067" s="711">
        <v>0.83333333333333337</v>
      </c>
      <c r="H3067" s="710">
        <v>45087</v>
      </c>
      <c r="I3067" s="711">
        <v>0.79166666666666663</v>
      </c>
      <c r="J3067" s="728" t="s">
        <v>1059</v>
      </c>
      <c r="K3067" s="710">
        <v>34081</v>
      </c>
      <c r="L3067" s="929" t="s">
        <v>1060</v>
      </c>
      <c r="M3067" s="21">
        <v>41462</v>
      </c>
      <c r="N3067" s="734" t="s">
        <v>1061</v>
      </c>
      <c r="O3067" s="920">
        <v>43278</v>
      </c>
      <c r="P3067" s="892" t="s">
        <v>1062</v>
      </c>
      <c r="R3067" s="1073"/>
      <c r="S3067" s="884"/>
      <c r="T3067" s="527"/>
      <c r="U3067" s="545" t="s">
        <v>1063</v>
      </c>
      <c r="V3067" s="544" t="s">
        <v>666</v>
      </c>
      <c r="W3067" s="618"/>
    </row>
    <row r="3068" spans="1:23" ht="18.75" customHeight="1" x14ac:dyDescent="0.25">
      <c r="A3068" s="186">
        <v>2608</v>
      </c>
      <c r="B3068" s="186"/>
      <c r="C3068" s="186" t="s">
        <v>1058</v>
      </c>
      <c r="D3068" s="186" t="s">
        <v>29</v>
      </c>
      <c r="E3068" s="1156" t="s">
        <v>205</v>
      </c>
      <c r="F3068" s="710">
        <v>45081</v>
      </c>
      <c r="G3068" s="711">
        <v>0.83333333333333337</v>
      </c>
      <c r="H3068" s="710">
        <v>45085</v>
      </c>
      <c r="I3068" s="711">
        <v>0.83333333333333337</v>
      </c>
      <c r="J3068" s="728" t="s">
        <v>162</v>
      </c>
      <c r="K3068" s="710">
        <v>34081</v>
      </c>
      <c r="L3068" s="929" t="s">
        <v>1060</v>
      </c>
      <c r="M3068" s="21">
        <v>41462</v>
      </c>
      <c r="N3068" s="734" t="s">
        <v>1061</v>
      </c>
      <c r="O3068" s="920">
        <v>43278</v>
      </c>
      <c r="P3068" s="892">
        <f>90*4</f>
        <v>360</v>
      </c>
      <c r="R3068" s="1073"/>
      <c r="S3068" s="884"/>
      <c r="T3068" s="527"/>
      <c r="U3068" s="545" t="s">
        <v>1063</v>
      </c>
      <c r="V3068" s="544" t="s">
        <v>666</v>
      </c>
      <c r="W3068" s="618"/>
    </row>
    <row r="3069" spans="1:23" ht="18.75" customHeight="1" x14ac:dyDescent="0.25">
      <c r="A3069" s="186">
        <v>2157</v>
      </c>
      <c r="B3069" s="186"/>
      <c r="C3069" s="186" t="s">
        <v>1058</v>
      </c>
      <c r="D3069" s="186" t="s">
        <v>29</v>
      </c>
      <c r="E3069" s="1156" t="s">
        <v>205</v>
      </c>
      <c r="F3069" s="725">
        <v>44995</v>
      </c>
      <c r="G3069" s="720">
        <v>0.45833333333333331</v>
      </c>
      <c r="H3069" s="725">
        <v>45000</v>
      </c>
      <c r="I3069" s="720">
        <v>0.625</v>
      </c>
      <c r="J3069" s="728" t="s">
        <v>336</v>
      </c>
      <c r="K3069" s="710">
        <v>34081</v>
      </c>
      <c r="L3069" s="929" t="s">
        <v>1060</v>
      </c>
      <c r="M3069" s="21">
        <v>41462</v>
      </c>
      <c r="N3069" s="734" t="s">
        <v>1061</v>
      </c>
      <c r="O3069" s="920">
        <v>43278</v>
      </c>
      <c r="P3069" s="892" t="s">
        <v>1808</v>
      </c>
      <c r="Q3069" s="196"/>
      <c r="R3069" s="1011"/>
      <c r="S3069" s="884"/>
      <c r="T3069" s="527"/>
      <c r="U3069" s="545" t="s">
        <v>1063</v>
      </c>
      <c r="V3069" s="544"/>
      <c r="W3069" s="530"/>
    </row>
    <row r="3070" spans="1:23" ht="18.75" customHeight="1" x14ac:dyDescent="0.25">
      <c r="A3070" s="1245">
        <v>5195</v>
      </c>
      <c r="B3070" s="3"/>
      <c r="C3070" s="3" t="s">
        <v>7967</v>
      </c>
      <c r="D3070" s="3" t="s">
        <v>193</v>
      </c>
      <c r="E3070" s="1159" t="s">
        <v>351</v>
      </c>
      <c r="F3070" s="714">
        <v>45543</v>
      </c>
      <c r="G3070" s="715">
        <v>0.68125000000000002</v>
      </c>
      <c r="H3070" s="1576">
        <v>45550</v>
      </c>
      <c r="I3070" s="715">
        <v>0.66666666666666663</v>
      </c>
      <c r="J3070" s="733" t="s">
        <v>85</v>
      </c>
      <c r="K3070" s="21">
        <v>31039</v>
      </c>
      <c r="L3070" s="721" t="s">
        <v>7968</v>
      </c>
      <c r="M3070" s="21">
        <v>39851</v>
      </c>
      <c r="N3070" s="942" t="s">
        <v>7969</v>
      </c>
      <c r="O3070" s="208">
        <v>41499</v>
      </c>
      <c r="P3070" s="889" t="s">
        <v>7970</v>
      </c>
      <c r="Q3070" s="907"/>
      <c r="R3070" s="1011"/>
      <c r="S3070" s="884"/>
      <c r="T3070" s="527"/>
      <c r="U3070" s="558" t="s">
        <v>7971</v>
      </c>
      <c r="V3070" s="543"/>
      <c r="W3070" s="1801"/>
    </row>
    <row r="3071" spans="1:23" ht="31.5" customHeight="1" x14ac:dyDescent="0.25">
      <c r="A3071" s="186">
        <v>3976</v>
      </c>
      <c r="B3071" s="186"/>
      <c r="C3071" s="4" t="s">
        <v>4827</v>
      </c>
      <c r="D3071" s="186" t="s">
        <v>22</v>
      </c>
      <c r="E3071" s="1156" t="s">
        <v>161</v>
      </c>
      <c r="F3071" s="710">
        <v>45292</v>
      </c>
      <c r="G3071" s="711">
        <v>0.52777777777777779</v>
      </c>
      <c r="H3071" s="710">
        <v>45306</v>
      </c>
      <c r="I3071" s="711">
        <v>0.79166666666666663</v>
      </c>
      <c r="J3071" s="713" t="s">
        <v>78</v>
      </c>
      <c r="K3071" s="725">
        <v>27623</v>
      </c>
      <c r="L3071" s="929" t="s">
        <v>4828</v>
      </c>
      <c r="M3071" s="725"/>
      <c r="N3071" s="929" t="s">
        <v>4829</v>
      </c>
      <c r="O3071" s="932">
        <v>38891</v>
      </c>
      <c r="P3071" s="892" t="s">
        <v>5290</v>
      </c>
      <c r="Q3071" s="907" t="s">
        <v>5347</v>
      </c>
      <c r="R3071" s="1004"/>
      <c r="S3071" s="1003"/>
      <c r="T3071" s="606" t="s">
        <v>5054</v>
      </c>
      <c r="U3071" s="545" t="s">
        <v>4830</v>
      </c>
      <c r="V3071" s="550"/>
      <c r="W3071" s="618"/>
    </row>
    <row r="3072" spans="1:23" ht="18.75" customHeight="1" x14ac:dyDescent="0.25">
      <c r="A3072" s="186">
        <v>3827</v>
      </c>
      <c r="B3072" s="186"/>
      <c r="C3072" s="4" t="s">
        <v>4827</v>
      </c>
      <c r="D3072" s="4" t="s">
        <v>35</v>
      </c>
      <c r="E3072" s="1156" t="s">
        <v>243</v>
      </c>
      <c r="F3072" s="725">
        <v>45271</v>
      </c>
      <c r="G3072" s="720">
        <v>0.5</v>
      </c>
      <c r="H3072" s="725">
        <v>45275</v>
      </c>
      <c r="I3072" s="720">
        <v>0.5</v>
      </c>
      <c r="J3072" s="728" t="s">
        <v>642</v>
      </c>
      <c r="K3072" s="725">
        <v>27623</v>
      </c>
      <c r="L3072" s="929" t="s">
        <v>4828</v>
      </c>
      <c r="M3072" s="725"/>
      <c r="N3072" s="929" t="s">
        <v>4829</v>
      </c>
      <c r="O3072" s="932">
        <v>38891</v>
      </c>
      <c r="P3072" s="892" t="s">
        <v>4887</v>
      </c>
      <c r="Q3072" s="908"/>
      <c r="R3072" s="1073"/>
      <c r="S3072" s="908"/>
      <c r="T3072" s="550"/>
      <c r="U3072" s="545" t="s">
        <v>4830</v>
      </c>
      <c r="V3072" s="550" t="s">
        <v>4842</v>
      </c>
      <c r="W3072" s="618"/>
    </row>
    <row r="3073" spans="1:23" ht="18.75" customHeight="1" x14ac:dyDescent="0.25">
      <c r="A3073" s="707">
        <v>5711</v>
      </c>
      <c r="B3073" s="707"/>
      <c r="C3073" s="707" t="s">
        <v>1075</v>
      </c>
      <c r="D3073" s="707" t="s">
        <v>193</v>
      </c>
      <c r="E3073" s="1157" t="s">
        <v>199</v>
      </c>
      <c r="F3073" s="708">
        <v>45614</v>
      </c>
      <c r="G3073" s="709">
        <v>0.5</v>
      </c>
      <c r="H3073" s="708">
        <v>45617</v>
      </c>
      <c r="I3073" s="709">
        <v>0.5</v>
      </c>
      <c r="J3073" s="751" t="s">
        <v>449</v>
      </c>
      <c r="K3073" s="708">
        <v>27474</v>
      </c>
      <c r="L3073" s="746" t="s">
        <v>1076</v>
      </c>
      <c r="M3073" s="708">
        <v>42959</v>
      </c>
      <c r="N3073" s="918" t="s">
        <v>8019</v>
      </c>
      <c r="O3073" s="919">
        <v>44154</v>
      </c>
      <c r="P3073" s="912" t="s">
        <v>8082</v>
      </c>
      <c r="Q3073" s="1005"/>
      <c r="R3073" s="1037"/>
      <c r="S3073" s="881"/>
      <c r="T3073" s="1788"/>
      <c r="U3073" s="576" t="s">
        <v>1079</v>
      </c>
      <c r="V3073" s="575"/>
      <c r="W3073" s="577"/>
    </row>
    <row r="3074" spans="1:23" ht="18.75" customHeight="1" x14ac:dyDescent="0.25">
      <c r="A3074" s="763">
        <v>4652</v>
      </c>
      <c r="B3074" s="186"/>
      <c r="C3074" s="4" t="s">
        <v>1075</v>
      </c>
      <c r="D3074" s="186" t="s">
        <v>29</v>
      </c>
      <c r="E3074" s="1156" t="s">
        <v>205</v>
      </c>
      <c r="F3074" s="710">
        <v>45396</v>
      </c>
      <c r="G3074" s="711">
        <v>0.58333333333333337</v>
      </c>
      <c r="H3074" s="710">
        <v>45400</v>
      </c>
      <c r="I3074" s="711">
        <v>0.875</v>
      </c>
      <c r="J3074" s="728" t="s">
        <v>6070</v>
      </c>
      <c r="K3074" s="710">
        <v>27474</v>
      </c>
      <c r="L3074" s="929" t="s">
        <v>1076</v>
      </c>
      <c r="M3074" s="21">
        <v>42959</v>
      </c>
      <c r="N3074" s="934" t="s">
        <v>1077</v>
      </c>
      <c r="O3074" s="920">
        <v>44154</v>
      </c>
      <c r="P3074" s="892" t="s">
        <v>6071</v>
      </c>
      <c r="Q3074" s="196"/>
      <c r="R3074" s="1002"/>
      <c r="S3074" s="196"/>
      <c r="T3074" s="533"/>
      <c r="U3074" s="551" t="s">
        <v>1079</v>
      </c>
      <c r="V3074" s="544"/>
      <c r="W3074" s="128"/>
    </row>
    <row r="3075" spans="1:23" ht="18.75" customHeight="1" x14ac:dyDescent="0.25">
      <c r="A3075" s="186">
        <v>4488</v>
      </c>
      <c r="B3075" s="186"/>
      <c r="C3075" s="4" t="s">
        <v>1075</v>
      </c>
      <c r="D3075" s="4" t="s">
        <v>29</v>
      </c>
      <c r="E3075" s="1156" t="s">
        <v>205</v>
      </c>
      <c r="F3075" s="710">
        <v>45389</v>
      </c>
      <c r="G3075" s="711">
        <v>0.875</v>
      </c>
      <c r="H3075" s="710">
        <v>45396</v>
      </c>
      <c r="I3075" s="711">
        <v>0.58333333333333337</v>
      </c>
      <c r="J3075" s="728" t="s">
        <v>4257</v>
      </c>
      <c r="K3075" s="710">
        <v>27474</v>
      </c>
      <c r="L3075" s="929" t="s">
        <v>1076</v>
      </c>
      <c r="M3075" s="21">
        <v>42959</v>
      </c>
      <c r="N3075" s="934" t="s">
        <v>1077</v>
      </c>
      <c r="O3075" s="920">
        <v>44154</v>
      </c>
      <c r="P3075" s="892" t="s">
        <v>5956</v>
      </c>
      <c r="Q3075" s="196"/>
      <c r="R3075" s="1002"/>
      <c r="S3075" s="196"/>
      <c r="T3075" s="533"/>
      <c r="U3075" s="551" t="s">
        <v>1079</v>
      </c>
      <c r="V3075" s="544"/>
      <c r="W3075" s="128"/>
    </row>
    <row r="3076" spans="1:23" ht="18.75" customHeight="1" x14ac:dyDescent="0.25">
      <c r="A3076" s="186">
        <v>2580</v>
      </c>
      <c r="B3076" s="186"/>
      <c r="C3076" s="4" t="s">
        <v>1075</v>
      </c>
      <c r="D3076" s="4" t="s">
        <v>22</v>
      </c>
      <c r="E3076" s="1156" t="s">
        <v>23</v>
      </c>
      <c r="F3076" s="710">
        <v>45075</v>
      </c>
      <c r="G3076" s="711">
        <v>0.70833333333333337</v>
      </c>
      <c r="H3076" s="710">
        <v>45085</v>
      </c>
      <c r="I3076" s="711">
        <v>0.70833333333333337</v>
      </c>
      <c r="J3076" s="728" t="s">
        <v>200</v>
      </c>
      <c r="K3076" s="710">
        <v>27474</v>
      </c>
      <c r="L3076" s="929" t="s">
        <v>1076</v>
      </c>
      <c r="M3076" s="1628">
        <v>42959</v>
      </c>
      <c r="N3076" s="934" t="s">
        <v>1077</v>
      </c>
      <c r="O3076" s="920">
        <v>44154</v>
      </c>
      <c r="P3076" s="892" t="s">
        <v>1078</v>
      </c>
      <c r="Q3076" s="196"/>
      <c r="R3076" s="1017"/>
      <c r="S3076" s="196"/>
      <c r="T3076" s="533"/>
      <c r="U3076" s="551" t="s">
        <v>1079</v>
      </c>
      <c r="V3076" s="544"/>
      <c r="W3076" s="128"/>
    </row>
    <row r="3077" spans="1:23" ht="31.5" customHeight="1" x14ac:dyDescent="0.25">
      <c r="A3077" s="186">
        <v>4268</v>
      </c>
      <c r="B3077" s="186">
        <v>23725790</v>
      </c>
      <c r="C3077" s="186" t="s">
        <v>4213</v>
      </c>
      <c r="D3077" s="186" t="s">
        <v>193</v>
      </c>
      <c r="E3077" s="1156" t="s">
        <v>199</v>
      </c>
      <c r="F3077" s="710">
        <v>45384</v>
      </c>
      <c r="G3077" s="711">
        <v>0.55694444444444446</v>
      </c>
      <c r="H3077" s="710">
        <v>45385</v>
      </c>
      <c r="I3077" s="711">
        <v>0.55694444444444446</v>
      </c>
      <c r="J3077" s="728" t="s">
        <v>797</v>
      </c>
      <c r="K3077" s="710">
        <v>28564</v>
      </c>
      <c r="L3077" s="734" t="s">
        <v>4214</v>
      </c>
      <c r="M3077" s="710">
        <v>40612</v>
      </c>
      <c r="N3077" s="734" t="s">
        <v>2793</v>
      </c>
      <c r="O3077" s="920">
        <v>37089</v>
      </c>
      <c r="P3077" s="1029" t="s">
        <v>5915</v>
      </c>
      <c r="Q3077" s="907"/>
      <c r="R3077" s="1017"/>
      <c r="S3077" s="196"/>
      <c r="T3077" s="533"/>
      <c r="U3077" s="617" t="s">
        <v>229</v>
      </c>
      <c r="V3077" s="544"/>
    </row>
    <row r="3078" spans="1:23" s="546" customFormat="1" ht="18.75" customHeight="1" x14ac:dyDescent="0.25">
      <c r="A3078" s="186">
        <v>3864</v>
      </c>
      <c r="B3078" s="186">
        <v>23725790</v>
      </c>
      <c r="C3078" s="186" t="s">
        <v>4213</v>
      </c>
      <c r="D3078" s="186" t="s">
        <v>143</v>
      </c>
      <c r="E3078" s="1156" t="s">
        <v>871</v>
      </c>
      <c r="F3078" s="710">
        <v>45281</v>
      </c>
      <c r="G3078" s="711">
        <v>0.875</v>
      </c>
      <c r="H3078" s="710">
        <v>45283</v>
      </c>
      <c r="I3078" s="711">
        <v>0.875</v>
      </c>
      <c r="J3078" s="728" t="s">
        <v>330</v>
      </c>
      <c r="K3078" s="710">
        <v>28564</v>
      </c>
      <c r="L3078" s="734" t="s">
        <v>4214</v>
      </c>
      <c r="M3078" s="710">
        <v>40612</v>
      </c>
      <c r="N3078" s="734" t="s">
        <v>2793</v>
      </c>
      <c r="O3078" s="920">
        <v>37089</v>
      </c>
      <c r="P3078" s="892" t="s">
        <v>4881</v>
      </c>
      <c r="Q3078" s="907" t="s">
        <v>4952</v>
      </c>
      <c r="R3078" s="1017"/>
      <c r="S3078" s="196"/>
      <c r="T3078" s="533" t="s">
        <v>4942</v>
      </c>
      <c r="U3078" s="617" t="s">
        <v>229</v>
      </c>
      <c r="V3078" s="544"/>
      <c r="W3078" s="156"/>
    </row>
    <row r="3079" spans="1:23" ht="18.75" customHeight="1" x14ac:dyDescent="0.25">
      <c r="A3079" s="186">
        <v>4085</v>
      </c>
      <c r="B3079" s="186">
        <v>23725790</v>
      </c>
      <c r="C3079" s="186" t="s">
        <v>4213</v>
      </c>
      <c r="D3079" s="186" t="s">
        <v>35</v>
      </c>
      <c r="E3079" s="1156" t="s">
        <v>48</v>
      </c>
      <c r="F3079" s="710">
        <v>45268</v>
      </c>
      <c r="G3079" s="711">
        <v>0.6875</v>
      </c>
      <c r="H3079" s="710">
        <v>45276</v>
      </c>
      <c r="I3079" s="711">
        <v>0.33333333333333331</v>
      </c>
      <c r="J3079" s="728" t="s">
        <v>1267</v>
      </c>
      <c r="K3079" s="710">
        <v>28564</v>
      </c>
      <c r="L3079" s="734" t="s">
        <v>4214</v>
      </c>
      <c r="M3079" s="710">
        <v>40612</v>
      </c>
      <c r="N3079" s="734" t="s">
        <v>2793</v>
      </c>
      <c r="O3079" s="920">
        <v>37089</v>
      </c>
      <c r="P3079" s="892" t="s">
        <v>4862</v>
      </c>
      <c r="Q3079" s="196"/>
      <c r="R3079" s="1002"/>
      <c r="S3079" s="196"/>
      <c r="T3079" s="533"/>
      <c r="U3079" s="617" t="s">
        <v>229</v>
      </c>
      <c r="V3079" s="544" t="s">
        <v>4888</v>
      </c>
    </row>
    <row r="3080" spans="1:23" ht="18.75" customHeight="1" x14ac:dyDescent="0.25">
      <c r="A3080" s="186">
        <v>3381</v>
      </c>
      <c r="B3080" s="186">
        <v>23725790</v>
      </c>
      <c r="C3080" s="186" t="s">
        <v>4213</v>
      </c>
      <c r="D3080" s="186" t="s">
        <v>520</v>
      </c>
      <c r="E3080" s="1156" t="s">
        <v>871</v>
      </c>
      <c r="F3080" s="710">
        <v>45198</v>
      </c>
      <c r="G3080" s="711">
        <v>0.61111111111111105</v>
      </c>
      <c r="H3080" s="710">
        <v>45203</v>
      </c>
      <c r="I3080" s="711">
        <v>0.61111111111111105</v>
      </c>
      <c r="J3080" s="713" t="s">
        <v>4212</v>
      </c>
      <c r="K3080" s="710">
        <v>28748</v>
      </c>
      <c r="L3080" s="734" t="s">
        <v>4214</v>
      </c>
      <c r="M3080" s="710">
        <v>40612</v>
      </c>
      <c r="N3080" s="734" t="s">
        <v>2793</v>
      </c>
      <c r="O3080" s="920">
        <v>37089</v>
      </c>
      <c r="P3080" s="898"/>
      <c r="Q3080" s="1022"/>
      <c r="R3080" s="1023"/>
      <c r="S3080" s="1022"/>
      <c r="T3080" s="568"/>
      <c r="U3080" s="617"/>
      <c r="V3080" s="544"/>
    </row>
    <row r="3081" spans="1:23" ht="18.75" customHeight="1" x14ac:dyDescent="0.25">
      <c r="A3081" s="186">
        <v>1300</v>
      </c>
      <c r="B3081" s="186">
        <v>23725790</v>
      </c>
      <c r="C3081" s="186" t="s">
        <v>4213</v>
      </c>
      <c r="D3081" s="186" t="s">
        <v>1720</v>
      </c>
      <c r="E3081" s="1163" t="s">
        <v>335</v>
      </c>
      <c r="F3081" s="710">
        <v>44821</v>
      </c>
      <c r="G3081" s="711">
        <v>0.55208333333333337</v>
      </c>
      <c r="H3081" s="710">
        <v>44826</v>
      </c>
      <c r="I3081" s="711">
        <v>0.55208333333333337</v>
      </c>
      <c r="J3081" s="728" t="s">
        <v>1949</v>
      </c>
      <c r="K3081" s="710">
        <v>28564</v>
      </c>
      <c r="L3081" s="734" t="s">
        <v>4214</v>
      </c>
      <c r="M3081" s="710">
        <v>40612</v>
      </c>
      <c r="N3081" s="734" t="s">
        <v>2793</v>
      </c>
      <c r="O3081" s="920">
        <v>37089</v>
      </c>
      <c r="P3081" s="892">
        <v>350</v>
      </c>
      <c r="Q3081" s="884"/>
      <c r="R3081" s="1008"/>
      <c r="S3081" s="884"/>
      <c r="T3081" s="527" t="s">
        <v>2794</v>
      </c>
      <c r="V3081" s="527"/>
      <c r="W3081" s="599"/>
    </row>
    <row r="3082" spans="1:23" s="546" customFormat="1" ht="18.75" customHeight="1" x14ac:dyDescent="0.25">
      <c r="A3082" s="1267">
        <v>4872</v>
      </c>
      <c r="B3082" s="186"/>
      <c r="C3082" s="186" t="s">
        <v>6879</v>
      </c>
      <c r="D3082" s="186" t="s">
        <v>412</v>
      </c>
      <c r="E3082" s="1156" t="s">
        <v>342</v>
      </c>
      <c r="F3082" s="710">
        <v>45473</v>
      </c>
      <c r="G3082" s="711">
        <v>0.75694444444444453</v>
      </c>
      <c r="H3082" s="710">
        <v>45475</v>
      </c>
      <c r="I3082" s="711">
        <v>0.83333333333333337</v>
      </c>
      <c r="J3082" s="713" t="s">
        <v>330</v>
      </c>
      <c r="K3082" s="937">
        <v>31341</v>
      </c>
      <c r="L3082" s="928" t="s">
        <v>6880</v>
      </c>
      <c r="M3082" s="718">
        <v>44658</v>
      </c>
      <c r="N3082" s="928" t="s">
        <v>6881</v>
      </c>
      <c r="O3082" s="927">
        <v>38196</v>
      </c>
      <c r="P3082" s="898"/>
      <c r="Q3082" s="900"/>
      <c r="R3082" s="1012"/>
      <c r="S3082" s="900"/>
      <c r="T3082" s="557"/>
      <c r="U3082" s="528" t="s">
        <v>6878</v>
      </c>
      <c r="V3082" s="527" t="s">
        <v>6882</v>
      </c>
      <c r="W3082" s="529"/>
    </row>
    <row r="3083" spans="1:23" s="546" customFormat="1" ht="18.75" customHeight="1" x14ac:dyDescent="0.25">
      <c r="A3083" s="186">
        <v>4046</v>
      </c>
      <c r="B3083" s="186"/>
      <c r="C3083" s="186" t="s">
        <v>6879</v>
      </c>
      <c r="D3083" s="186" t="s">
        <v>412</v>
      </c>
      <c r="E3083" s="1156" t="s">
        <v>342</v>
      </c>
      <c r="F3083" s="710">
        <v>45473</v>
      </c>
      <c r="G3083" s="711">
        <v>0.75694444444444453</v>
      </c>
      <c r="H3083" s="710">
        <v>45475</v>
      </c>
      <c r="I3083" s="711">
        <v>0.83333333333333337</v>
      </c>
      <c r="J3083" s="713" t="s">
        <v>330</v>
      </c>
      <c r="K3083" s="937">
        <v>31341</v>
      </c>
      <c r="L3083" s="928" t="s">
        <v>6880</v>
      </c>
      <c r="M3083" s="718">
        <v>44658</v>
      </c>
      <c r="N3083" s="928" t="s">
        <v>6881</v>
      </c>
      <c r="O3083" s="927">
        <v>38196</v>
      </c>
      <c r="P3083" s="898"/>
      <c r="Q3083" s="900"/>
      <c r="R3083" s="1012"/>
      <c r="S3083" s="900"/>
      <c r="T3083" s="557"/>
      <c r="U3083" s="528" t="s">
        <v>6878</v>
      </c>
      <c r="V3083" s="527"/>
      <c r="W3083" s="529"/>
    </row>
    <row r="3084" spans="1:23" s="546" customFormat="1" ht="18.75" customHeight="1" x14ac:dyDescent="0.25">
      <c r="A3084" s="707">
        <v>5712</v>
      </c>
      <c r="B3084" s="707"/>
      <c r="C3084" s="707" t="s">
        <v>5937</v>
      </c>
      <c r="D3084" s="707" t="s">
        <v>22</v>
      </c>
      <c r="E3084" s="1156" t="s">
        <v>351</v>
      </c>
      <c r="F3084" s="708">
        <v>45614</v>
      </c>
      <c r="G3084" s="709">
        <v>0.58333333333333337</v>
      </c>
      <c r="H3084" s="708">
        <v>45636</v>
      </c>
      <c r="I3084" s="709">
        <v>0.58333333333333337</v>
      </c>
      <c r="J3084" s="751" t="s">
        <v>8318</v>
      </c>
      <c r="K3084" s="708">
        <v>30080</v>
      </c>
      <c r="L3084" s="746" t="s">
        <v>5938</v>
      </c>
      <c r="M3084" s="708">
        <v>44754</v>
      </c>
      <c r="N3084" s="918" t="s">
        <v>5939</v>
      </c>
      <c r="O3084" s="919">
        <v>44791</v>
      </c>
      <c r="P3084" s="896">
        <v>1000</v>
      </c>
      <c r="Q3084" s="1379"/>
      <c r="R3084" s="1037"/>
      <c r="S3084" s="881"/>
      <c r="T3084" s="541"/>
      <c r="U3084" s="576" t="s">
        <v>6341</v>
      </c>
      <c r="V3084" s="575"/>
      <c r="W3084" s="577"/>
    </row>
    <row r="3085" spans="1:23" s="546" customFormat="1" ht="18.75" customHeight="1" x14ac:dyDescent="0.25">
      <c r="A3085" s="186">
        <v>4483</v>
      </c>
      <c r="B3085" s="186"/>
      <c r="C3085" s="186" t="s">
        <v>5937</v>
      </c>
      <c r="D3085" s="186" t="s">
        <v>22</v>
      </c>
      <c r="E3085" s="1156" t="s">
        <v>364</v>
      </c>
      <c r="F3085" s="710">
        <v>45388</v>
      </c>
      <c r="G3085" s="711">
        <v>0.70138888888888884</v>
      </c>
      <c r="H3085" s="710">
        <v>45395</v>
      </c>
      <c r="I3085" s="711">
        <v>0.70138888888888884</v>
      </c>
      <c r="J3085" s="728" t="s">
        <v>85</v>
      </c>
      <c r="K3085" s="710">
        <v>30080</v>
      </c>
      <c r="L3085" s="929" t="s">
        <v>5938</v>
      </c>
      <c r="M3085" s="21">
        <v>44754</v>
      </c>
      <c r="N3085" s="926" t="s">
        <v>5939</v>
      </c>
      <c r="O3085" s="927">
        <v>44791</v>
      </c>
      <c r="P3085" s="902" t="s">
        <v>4914</v>
      </c>
      <c r="Q3085" s="194"/>
      <c r="R3085" s="1017"/>
      <c r="S3085" s="196"/>
      <c r="T3085" s="639" t="s">
        <v>6011</v>
      </c>
      <c r="U3085" s="545" t="s">
        <v>5940</v>
      </c>
      <c r="V3085" s="601" t="s">
        <v>6032</v>
      </c>
      <c r="W3085" s="128"/>
    </row>
    <row r="3086" spans="1:23" s="546" customFormat="1" ht="18.75" customHeight="1" x14ac:dyDescent="0.25">
      <c r="A3086" s="4">
        <v>3667</v>
      </c>
      <c r="B3086" s="4"/>
      <c r="C3086" s="4" t="s">
        <v>1753</v>
      </c>
      <c r="D3086" s="4" t="s">
        <v>4053</v>
      </c>
      <c r="E3086" s="1156" t="s">
        <v>4170</v>
      </c>
      <c r="F3086" s="710">
        <v>45244</v>
      </c>
      <c r="G3086" s="711">
        <v>0.59722222222222221</v>
      </c>
      <c r="H3086" s="710">
        <v>45250</v>
      </c>
      <c r="I3086" s="711">
        <v>0.875</v>
      </c>
      <c r="J3086" s="728" t="s">
        <v>934</v>
      </c>
      <c r="K3086" s="725">
        <v>28920</v>
      </c>
      <c r="L3086" s="929" t="s">
        <v>1754</v>
      </c>
      <c r="M3086" s="19"/>
      <c r="N3086" s="931" t="s">
        <v>1755</v>
      </c>
      <c r="O3086" s="932">
        <v>43535</v>
      </c>
      <c r="P3086" s="892">
        <v>570</v>
      </c>
      <c r="Q3086" s="194"/>
      <c r="R3086" s="1017"/>
      <c r="S3086" s="194"/>
      <c r="T3086" s="555"/>
      <c r="U3086" s="545" t="s">
        <v>4675</v>
      </c>
      <c r="V3086" s="555"/>
      <c r="W3086" s="156"/>
    </row>
    <row r="3087" spans="1:23" s="546" customFormat="1" ht="18.75" customHeight="1" x14ac:dyDescent="0.25">
      <c r="A3087" s="4">
        <v>3667</v>
      </c>
      <c r="B3087" s="4"/>
      <c r="C3087" s="4" t="s">
        <v>1753</v>
      </c>
      <c r="D3087" s="4" t="s">
        <v>235</v>
      </c>
      <c r="E3087" s="1156" t="s">
        <v>236</v>
      </c>
      <c r="F3087" s="710">
        <v>45244</v>
      </c>
      <c r="G3087" s="711">
        <v>0.33333333333333331</v>
      </c>
      <c r="H3087" s="710">
        <v>45244</v>
      </c>
      <c r="I3087" s="711">
        <v>0.59722222222222221</v>
      </c>
      <c r="J3087" s="713" t="s">
        <v>992</v>
      </c>
      <c r="K3087" s="725">
        <v>28920</v>
      </c>
      <c r="L3087" s="929" t="s">
        <v>1754</v>
      </c>
      <c r="M3087" s="19"/>
      <c r="N3087" s="931" t="s">
        <v>1755</v>
      </c>
      <c r="O3087" s="932">
        <v>43535</v>
      </c>
      <c r="P3087" s="892"/>
      <c r="Q3087" s="194"/>
      <c r="R3087" s="1017"/>
      <c r="S3087" s="194"/>
      <c r="T3087" s="555"/>
      <c r="U3087" s="545" t="s">
        <v>4675</v>
      </c>
      <c r="V3087" s="555" t="s">
        <v>4691</v>
      </c>
      <c r="W3087" s="156"/>
    </row>
    <row r="3088" spans="1:23" s="546" customFormat="1" ht="18.75" customHeight="1" x14ac:dyDescent="0.25">
      <c r="A3088" s="4">
        <v>2167</v>
      </c>
      <c r="B3088" s="4"/>
      <c r="C3088" s="4" t="s">
        <v>1753</v>
      </c>
      <c r="D3088" s="4" t="s">
        <v>35</v>
      </c>
      <c r="E3088" s="1156" t="s">
        <v>298</v>
      </c>
      <c r="F3088" s="710">
        <v>44999</v>
      </c>
      <c r="G3088" s="711">
        <v>0.33333333333333331</v>
      </c>
      <c r="H3088" s="710">
        <v>45005</v>
      </c>
      <c r="I3088" s="711">
        <v>0.54166666666666663</v>
      </c>
      <c r="J3088" s="728" t="s">
        <v>864</v>
      </c>
      <c r="K3088" s="725">
        <v>28920</v>
      </c>
      <c r="L3088" s="929" t="s">
        <v>1754</v>
      </c>
      <c r="M3088" s="19"/>
      <c r="N3088" s="931" t="s">
        <v>1755</v>
      </c>
      <c r="O3088" s="932">
        <v>43535</v>
      </c>
      <c r="P3088" s="892">
        <v>500</v>
      </c>
      <c r="Q3088" s="194"/>
      <c r="R3088" s="1033"/>
      <c r="S3088" s="194"/>
      <c r="T3088" s="555"/>
      <c r="U3088" s="545"/>
      <c r="V3088" s="555" t="s">
        <v>1756</v>
      </c>
      <c r="W3088" s="156"/>
    </row>
    <row r="3089" spans="1:23" ht="18.75" customHeight="1" x14ac:dyDescent="0.25">
      <c r="A3089" s="4">
        <v>1603</v>
      </c>
      <c r="B3089" s="4"/>
      <c r="C3089" s="4" t="s">
        <v>2478</v>
      </c>
      <c r="D3089" s="4" t="s">
        <v>35</v>
      </c>
      <c r="E3089" s="1156" t="s">
        <v>112</v>
      </c>
      <c r="F3089" s="725">
        <v>44901</v>
      </c>
      <c r="G3089" s="720">
        <v>0.47291666666666665</v>
      </c>
      <c r="H3089" s="725">
        <v>44906</v>
      </c>
      <c r="I3089" s="720">
        <v>6.25E-2</v>
      </c>
      <c r="J3089" s="728" t="s">
        <v>1949</v>
      </c>
      <c r="K3089" s="725">
        <v>28920</v>
      </c>
      <c r="L3089" s="207">
        <v>6784531</v>
      </c>
      <c r="M3089" s="725"/>
      <c r="N3089" s="929" t="s">
        <v>1755</v>
      </c>
      <c r="O3089" s="932">
        <v>43535</v>
      </c>
      <c r="P3089" s="892">
        <v>490</v>
      </c>
      <c r="Q3089" s="908"/>
      <c r="R3089" s="1073" t="s">
        <v>19</v>
      </c>
      <c r="S3089" s="908"/>
      <c r="T3089" s="550"/>
      <c r="V3089" s="550"/>
      <c r="W3089" s="599"/>
    </row>
    <row r="3090" spans="1:23" s="546" customFormat="1" ht="18.75" hidden="1" customHeight="1" x14ac:dyDescent="0.25">
      <c r="A3090" s="809">
        <v>556</v>
      </c>
      <c r="B3090" s="809"/>
      <c r="C3090" s="4" t="s">
        <v>2478</v>
      </c>
      <c r="D3090" s="809" t="s">
        <v>412</v>
      </c>
      <c r="E3090" s="1159" t="s">
        <v>243</v>
      </c>
      <c r="F3090" s="810">
        <v>44563</v>
      </c>
      <c r="G3090" s="811">
        <v>0.5</v>
      </c>
      <c r="H3090" s="810">
        <v>44575</v>
      </c>
      <c r="I3090" s="811">
        <v>0.5</v>
      </c>
      <c r="J3090" s="730"/>
      <c r="K3090" s="769"/>
      <c r="L3090" s="809"/>
      <c r="M3090" s="19"/>
      <c r="N3090" s="940"/>
      <c r="O3090" s="938"/>
      <c r="P3090" s="1043"/>
      <c r="Q3090" s="1120"/>
      <c r="R3090" s="1121"/>
      <c r="S3090" s="1120"/>
      <c r="T3090" s="670"/>
      <c r="U3090" s="545"/>
      <c r="V3090" s="670"/>
      <c r="W3090" s="156"/>
    </row>
    <row r="3091" spans="1:23" s="546" customFormat="1" ht="18.75" customHeight="1" x14ac:dyDescent="0.25">
      <c r="A3091" s="186">
        <v>4639</v>
      </c>
      <c r="B3091" s="734" t="s">
        <v>6104</v>
      </c>
      <c r="C3091" s="186" t="s">
        <v>6103</v>
      </c>
      <c r="D3091" s="186" t="s">
        <v>22</v>
      </c>
      <c r="E3091" s="1156" t="s">
        <v>161</v>
      </c>
      <c r="F3091" s="710">
        <v>45402</v>
      </c>
      <c r="G3091" s="711">
        <v>0.5625</v>
      </c>
      <c r="H3091" s="710">
        <v>45413</v>
      </c>
      <c r="I3091" s="711">
        <v>0.41666666666666669</v>
      </c>
      <c r="J3091" s="728" t="s">
        <v>139</v>
      </c>
      <c r="K3091" s="710">
        <v>38198</v>
      </c>
      <c r="L3091" s="734" t="s">
        <v>6106</v>
      </c>
      <c r="M3091" s="21">
        <v>45245</v>
      </c>
      <c r="N3091" s="734" t="s">
        <v>6107</v>
      </c>
      <c r="O3091" s="920">
        <v>45266</v>
      </c>
      <c r="P3091" s="892" t="s">
        <v>2566</v>
      </c>
      <c r="Q3091" s="196"/>
      <c r="R3091" s="1002"/>
      <c r="S3091" s="196">
        <v>104925</v>
      </c>
      <c r="T3091" s="533"/>
      <c r="U3091" s="545" t="s">
        <v>6085</v>
      </c>
      <c r="V3091" s="544"/>
      <c r="W3091" s="156"/>
    </row>
    <row r="3092" spans="1:23" ht="18.75" customHeight="1" x14ac:dyDescent="0.25">
      <c r="A3092" s="186">
        <v>4619</v>
      </c>
      <c r="B3092" s="734" t="s">
        <v>6104</v>
      </c>
      <c r="C3092" s="186" t="s">
        <v>6103</v>
      </c>
      <c r="D3092" s="186" t="s">
        <v>94</v>
      </c>
      <c r="E3092" s="1156" t="s">
        <v>95</v>
      </c>
      <c r="F3092" s="710">
        <v>45400</v>
      </c>
      <c r="G3092" s="711">
        <v>0.91666666666666663</v>
      </c>
      <c r="H3092" s="710">
        <v>45410</v>
      </c>
      <c r="I3092" s="711">
        <v>0.83333333333333337</v>
      </c>
      <c r="J3092" s="713" t="s">
        <v>200</v>
      </c>
      <c r="K3092" s="710">
        <v>38198</v>
      </c>
      <c r="L3092" s="734" t="s">
        <v>6106</v>
      </c>
      <c r="M3092" s="1628">
        <v>45245</v>
      </c>
      <c r="N3092" s="734" t="s">
        <v>6107</v>
      </c>
      <c r="O3092" s="920">
        <v>45266</v>
      </c>
      <c r="P3092" s="898"/>
      <c r="Q3092" s="1022"/>
      <c r="R3092" s="1023"/>
      <c r="S3092" s="1022"/>
      <c r="T3092" s="568"/>
      <c r="U3092" s="545" t="s">
        <v>6085</v>
      </c>
      <c r="V3092" s="544"/>
    </row>
    <row r="3093" spans="1:23" s="546" customFormat="1" ht="18.75" customHeight="1" x14ac:dyDescent="0.25">
      <c r="A3093" s="186">
        <v>1176</v>
      </c>
      <c r="B3093" s="724" t="s">
        <v>3124</v>
      </c>
      <c r="C3093" s="186" t="s">
        <v>3125</v>
      </c>
      <c r="D3093" s="186" t="s">
        <v>412</v>
      </c>
      <c r="E3093" s="1156" t="s">
        <v>358</v>
      </c>
      <c r="F3093" s="710">
        <v>44758</v>
      </c>
      <c r="G3093" s="711">
        <v>0.5083333333333333</v>
      </c>
      <c r="H3093" s="710">
        <v>44767</v>
      </c>
      <c r="I3093" s="720">
        <v>0.5083333333333333</v>
      </c>
      <c r="J3093" s="728" t="s">
        <v>2310</v>
      </c>
      <c r="K3093" s="720"/>
      <c r="L3093" s="186" t="s">
        <v>3126</v>
      </c>
      <c r="M3093" s="710">
        <v>44693</v>
      </c>
      <c r="N3093" s="734" t="s">
        <v>3127</v>
      </c>
      <c r="O3093" s="920">
        <v>44680</v>
      </c>
      <c r="P3093" s="898"/>
      <c r="Q3093" s="1003"/>
      <c r="R3093" s="1004"/>
      <c r="S3093" s="1003"/>
      <c r="T3093" s="565"/>
      <c r="U3093" s="545"/>
      <c r="V3093" s="527"/>
      <c r="W3093" s="1830"/>
    </row>
    <row r="3094" spans="1:23" s="546" customFormat="1" ht="18.75" hidden="1" customHeight="1" x14ac:dyDescent="0.25">
      <c r="A3094" s="1">
        <v>423</v>
      </c>
      <c r="B3094" s="1"/>
      <c r="C3094" s="1" t="s">
        <v>3670</v>
      </c>
      <c r="D3094" s="1" t="s">
        <v>29</v>
      </c>
      <c r="E3094" s="1158" t="s">
        <v>30</v>
      </c>
      <c r="F3094" s="19">
        <v>44515</v>
      </c>
      <c r="G3094" s="796">
        <v>0.79166666666666663</v>
      </c>
      <c r="H3094" s="19">
        <v>44521</v>
      </c>
      <c r="I3094" s="796">
        <v>0.79166666666666663</v>
      </c>
      <c r="J3094" s="730"/>
      <c r="K3094" s="796"/>
      <c r="L3094" s="1"/>
      <c r="M3094" s="19"/>
      <c r="N3094" s="924"/>
      <c r="O3094" s="208"/>
      <c r="P3094" s="1119"/>
      <c r="Q3094" s="1039"/>
      <c r="R3094" s="1044"/>
      <c r="S3094" s="1039"/>
      <c r="T3094" s="555"/>
      <c r="U3094" s="545"/>
      <c r="V3094" s="555" t="s">
        <v>3492</v>
      </c>
      <c r="W3094" s="156"/>
    </row>
    <row r="3095" spans="1:23" s="546" customFormat="1" ht="18.75" customHeight="1" x14ac:dyDescent="0.25">
      <c r="A3095" s="186">
        <v>1363</v>
      </c>
      <c r="B3095" s="186">
        <v>96448181</v>
      </c>
      <c r="C3095" s="186" t="s">
        <v>2714</v>
      </c>
      <c r="D3095" s="186" t="s">
        <v>35</v>
      </c>
      <c r="E3095" s="1156" t="s">
        <v>313</v>
      </c>
      <c r="F3095" s="718">
        <v>44841</v>
      </c>
      <c r="G3095" s="719">
        <v>0.77777777777777779</v>
      </c>
      <c r="H3095" s="710">
        <v>44843</v>
      </c>
      <c r="I3095" s="711">
        <v>0.77777777777777779</v>
      </c>
      <c r="J3095" s="728" t="s">
        <v>1825</v>
      </c>
      <c r="K3095" s="710">
        <v>35165</v>
      </c>
      <c r="L3095" s="936">
        <v>6956253</v>
      </c>
      <c r="M3095" s="21">
        <v>41799</v>
      </c>
      <c r="N3095" s="186" t="s">
        <v>2715</v>
      </c>
      <c r="O3095" s="920">
        <v>42350</v>
      </c>
      <c r="P3095" s="892">
        <v>180</v>
      </c>
      <c r="Q3095" s="884"/>
      <c r="R3095" s="1008"/>
      <c r="S3095" s="884"/>
      <c r="T3095" s="527"/>
      <c r="U3095" s="545"/>
      <c r="V3095" s="527"/>
      <c r="W3095" s="599"/>
    </row>
    <row r="3096" spans="1:23" ht="18.75" customHeight="1" x14ac:dyDescent="0.25">
      <c r="A3096" s="18">
        <v>1023</v>
      </c>
      <c r="B3096" s="4">
        <v>20517624</v>
      </c>
      <c r="C3096" s="4" t="s">
        <v>3407</v>
      </c>
      <c r="D3096" s="4" t="s">
        <v>3408</v>
      </c>
      <c r="E3096" s="1156" t="s">
        <v>261</v>
      </c>
      <c r="F3096" s="725">
        <v>44712</v>
      </c>
      <c r="G3096" s="744">
        <v>0.47569444444444442</v>
      </c>
      <c r="H3096" s="725">
        <v>44713</v>
      </c>
      <c r="I3096" s="744">
        <v>0.41666666666666669</v>
      </c>
      <c r="J3096" s="728" t="s">
        <v>2084</v>
      </c>
      <c r="K3096" s="744"/>
      <c r="L3096" s="4">
        <v>6956253</v>
      </c>
      <c r="M3096" s="19">
        <v>41799</v>
      </c>
      <c r="N3096" s="934" t="s">
        <v>2715</v>
      </c>
      <c r="O3096" s="920">
        <v>42350</v>
      </c>
      <c r="P3096" s="1107"/>
      <c r="Q3096" s="908"/>
      <c r="R3096" s="1073"/>
      <c r="S3096" s="908"/>
      <c r="T3096" s="550"/>
      <c r="V3096" s="550"/>
    </row>
    <row r="3097" spans="1:23" ht="18.75" customHeight="1" x14ac:dyDescent="0.25">
      <c r="A3097" s="18">
        <v>1023</v>
      </c>
      <c r="B3097" s="4">
        <v>20517624</v>
      </c>
      <c r="C3097" s="4" t="s">
        <v>3407</v>
      </c>
      <c r="D3097" s="4" t="s">
        <v>3408</v>
      </c>
      <c r="E3097" s="1156" t="s">
        <v>119</v>
      </c>
      <c r="F3097" s="725">
        <v>44711</v>
      </c>
      <c r="G3097" s="744">
        <v>0.41666666666666669</v>
      </c>
      <c r="H3097" s="725">
        <v>44712</v>
      </c>
      <c r="I3097" s="744">
        <v>0.47569444444444442</v>
      </c>
      <c r="J3097" s="728" t="s">
        <v>2084</v>
      </c>
      <c r="K3097" s="744"/>
      <c r="L3097" s="4">
        <v>6956253</v>
      </c>
      <c r="M3097" s="19">
        <v>41799</v>
      </c>
      <c r="N3097" s="934" t="s">
        <v>2715</v>
      </c>
      <c r="O3097" s="920">
        <v>42350</v>
      </c>
      <c r="P3097" s="1107"/>
      <c r="Q3097" s="908"/>
      <c r="R3097" s="1073"/>
      <c r="S3097" s="908"/>
      <c r="T3097" s="550"/>
      <c r="V3097" s="550"/>
    </row>
    <row r="3098" spans="1:23" ht="18.75" customHeight="1" x14ac:dyDescent="0.25">
      <c r="A3098" s="1267">
        <v>5047</v>
      </c>
      <c r="B3098" s="270">
        <v>21590947</v>
      </c>
      <c r="C3098" s="186" t="s">
        <v>7840</v>
      </c>
      <c r="D3098" s="186" t="s">
        <v>137</v>
      </c>
      <c r="E3098" s="1156" t="s">
        <v>6615</v>
      </c>
      <c r="F3098" s="718">
        <v>45535</v>
      </c>
      <c r="G3098" s="719">
        <v>0.5</v>
      </c>
      <c r="H3098" s="718">
        <v>45546</v>
      </c>
      <c r="I3098" s="719">
        <v>0.83333333333333337</v>
      </c>
      <c r="J3098" s="737" t="s">
        <v>7532</v>
      </c>
      <c r="K3098" s="710">
        <v>33019</v>
      </c>
      <c r="L3098" s="734" t="s">
        <v>7841</v>
      </c>
      <c r="M3098" s="710">
        <v>42646</v>
      </c>
      <c r="N3098" s="734" t="s">
        <v>7842</v>
      </c>
      <c r="O3098" s="920">
        <v>44854</v>
      </c>
      <c r="P3098" s="1019" t="s">
        <v>7957</v>
      </c>
      <c r="Q3098" s="196"/>
      <c r="R3098" s="1017"/>
      <c r="S3098" s="1313" t="s">
        <v>7958</v>
      </c>
      <c r="U3098" s="545" t="s">
        <v>7959</v>
      </c>
      <c r="V3098" s="527"/>
    </row>
    <row r="3099" spans="1:23" ht="18.75" customHeight="1" x14ac:dyDescent="0.25">
      <c r="A3099" s="1267">
        <v>5130</v>
      </c>
      <c r="B3099" s="270">
        <v>21590947</v>
      </c>
      <c r="C3099" s="186" t="s">
        <v>7840</v>
      </c>
      <c r="D3099" s="186" t="s">
        <v>137</v>
      </c>
      <c r="E3099" s="1156" t="s">
        <v>6615</v>
      </c>
      <c r="F3099" s="718">
        <v>45535</v>
      </c>
      <c r="G3099" s="719">
        <v>0.5</v>
      </c>
      <c r="H3099" s="718">
        <v>45546</v>
      </c>
      <c r="I3099" s="719">
        <v>0.83333333333333337</v>
      </c>
      <c r="J3099" s="737" t="s">
        <v>7532</v>
      </c>
      <c r="K3099" s="710">
        <v>33019</v>
      </c>
      <c r="L3099" s="734" t="s">
        <v>7841</v>
      </c>
      <c r="M3099" s="710">
        <v>42646</v>
      </c>
      <c r="N3099" s="734" t="s">
        <v>7842</v>
      </c>
      <c r="O3099" s="920">
        <v>44854</v>
      </c>
      <c r="P3099" s="1019" t="s">
        <v>7957</v>
      </c>
      <c r="Q3099" s="196"/>
      <c r="R3099" s="1017"/>
      <c r="S3099" s="1313" t="s">
        <v>7958</v>
      </c>
      <c r="U3099" s="545" t="s">
        <v>7959</v>
      </c>
      <c r="V3099" s="527"/>
    </row>
    <row r="3100" spans="1:23" ht="18.75" customHeight="1" x14ac:dyDescent="0.25">
      <c r="A3100" s="1267">
        <v>4959</v>
      </c>
      <c r="B3100" s="270"/>
      <c r="C3100" s="186" t="s">
        <v>7840</v>
      </c>
      <c r="D3100" s="186" t="s">
        <v>137</v>
      </c>
      <c r="E3100" s="1156" t="s">
        <v>6615</v>
      </c>
      <c r="F3100" s="718">
        <v>45519</v>
      </c>
      <c r="G3100" s="719">
        <v>0.5</v>
      </c>
      <c r="H3100" s="718">
        <v>45535</v>
      </c>
      <c r="I3100" s="719">
        <v>0.5</v>
      </c>
      <c r="J3100" s="1279" t="s">
        <v>154</v>
      </c>
      <c r="K3100" s="710">
        <v>33019</v>
      </c>
      <c r="L3100" s="734" t="s">
        <v>7841</v>
      </c>
      <c r="M3100" s="710">
        <v>42646</v>
      </c>
      <c r="N3100" s="734" t="s">
        <v>7842</v>
      </c>
      <c r="O3100" s="920">
        <v>44854</v>
      </c>
      <c r="P3100" s="1280"/>
      <c r="Q3100" s="1281"/>
      <c r="R3100" s="1023"/>
      <c r="S3100" s="1022"/>
      <c r="T3100" s="568"/>
      <c r="U3100" s="545" t="s">
        <v>7843</v>
      </c>
      <c r="V3100" s="527"/>
    </row>
    <row r="3101" spans="1:23" ht="18.75" customHeight="1" x14ac:dyDescent="0.25">
      <c r="A3101" s="4">
        <v>1537</v>
      </c>
      <c r="B3101" s="4">
        <v>53220990</v>
      </c>
      <c r="C3101" s="4" t="s">
        <v>2546</v>
      </c>
      <c r="D3101" s="4" t="s">
        <v>59</v>
      </c>
      <c r="E3101" s="1156" t="s">
        <v>243</v>
      </c>
      <c r="F3101" s="725">
        <v>44884</v>
      </c>
      <c r="G3101" s="720">
        <v>0.65277777777777779</v>
      </c>
      <c r="H3101" s="725">
        <v>44886</v>
      </c>
      <c r="I3101" s="720">
        <v>0.65277777777777779</v>
      </c>
      <c r="J3101" s="728" t="s">
        <v>1798</v>
      </c>
      <c r="K3101" s="725">
        <v>31664</v>
      </c>
      <c r="L3101" s="207">
        <v>6896943</v>
      </c>
      <c r="M3101" s="19">
        <v>38833</v>
      </c>
      <c r="N3101" s="931" t="s">
        <v>2547</v>
      </c>
      <c r="O3101" s="932">
        <v>41200</v>
      </c>
      <c r="P3101" s="892" t="s">
        <v>2548</v>
      </c>
      <c r="U3101" s="564"/>
      <c r="V3101" s="588" t="s">
        <v>847</v>
      </c>
      <c r="W3101" s="599"/>
    </row>
    <row r="3102" spans="1:23" ht="18.75" customHeight="1" x14ac:dyDescent="0.25">
      <c r="A3102" s="18">
        <v>1021</v>
      </c>
      <c r="B3102" s="4"/>
      <c r="C3102" s="4" t="s">
        <v>3423</v>
      </c>
      <c r="D3102" s="4" t="s">
        <v>22</v>
      </c>
      <c r="E3102" s="1156" t="s">
        <v>23</v>
      </c>
      <c r="F3102" s="725">
        <v>44708</v>
      </c>
      <c r="G3102" s="744">
        <v>0.54166666666666663</v>
      </c>
      <c r="H3102" s="725">
        <v>44711</v>
      </c>
      <c r="I3102" s="744">
        <v>0.54166666666666663</v>
      </c>
      <c r="J3102" s="728" t="s">
        <v>1849</v>
      </c>
      <c r="K3102" s="744"/>
      <c r="L3102" s="4">
        <v>6962744</v>
      </c>
      <c r="M3102" s="1633">
        <v>43028</v>
      </c>
      <c r="N3102" s="934" t="s">
        <v>3424</v>
      </c>
      <c r="O3102" s="920">
        <v>41626</v>
      </c>
      <c r="P3102" s="1107"/>
      <c r="Q3102" s="908"/>
      <c r="R3102" s="1073"/>
      <c r="S3102" s="908"/>
      <c r="T3102" s="550"/>
      <c r="V3102" s="550"/>
    </row>
    <row r="3103" spans="1:23" ht="18.75" customHeight="1" x14ac:dyDescent="0.3">
      <c r="A3103" s="4">
        <v>4486</v>
      </c>
      <c r="C3103" s="186" t="s">
        <v>257</v>
      </c>
      <c r="D3103" s="186" t="s">
        <v>412</v>
      </c>
      <c r="E3103" s="1156" t="s">
        <v>184</v>
      </c>
      <c r="F3103" s="710">
        <v>45389</v>
      </c>
      <c r="G3103" s="711">
        <v>0.91666666666666663</v>
      </c>
      <c r="H3103" s="710">
        <v>45396</v>
      </c>
      <c r="I3103" s="711">
        <v>0.58333333333333337</v>
      </c>
      <c r="J3103" s="728" t="s">
        <v>85</v>
      </c>
      <c r="K3103" s="725">
        <v>32362</v>
      </c>
      <c r="L3103" s="929"/>
      <c r="N3103" s="929" t="s">
        <v>258</v>
      </c>
      <c r="O3103" s="932">
        <v>43732</v>
      </c>
      <c r="P3103" s="892" t="s">
        <v>6048</v>
      </c>
      <c r="Q3103" s="196"/>
      <c r="R3103" s="1017"/>
      <c r="S3103" s="196">
        <v>72092</v>
      </c>
      <c r="T3103" s="609"/>
      <c r="U3103" s="545" t="s">
        <v>256</v>
      </c>
      <c r="V3103" s="601" t="s">
        <v>5948</v>
      </c>
    </row>
    <row r="3104" spans="1:23" ht="18.75" customHeight="1" x14ac:dyDescent="0.3">
      <c r="A3104" s="4">
        <v>3038</v>
      </c>
      <c r="C3104" s="186" t="s">
        <v>257</v>
      </c>
      <c r="D3104" s="186" t="s">
        <v>35</v>
      </c>
      <c r="E3104" s="1156" t="s">
        <v>171</v>
      </c>
      <c r="F3104" s="710">
        <v>45140</v>
      </c>
      <c r="G3104" s="720">
        <v>0.5</v>
      </c>
      <c r="H3104" s="725">
        <v>45162</v>
      </c>
      <c r="I3104" s="720">
        <v>0.45833333333333331</v>
      </c>
      <c r="J3104" s="728" t="s">
        <v>254</v>
      </c>
      <c r="K3104" s="725">
        <v>32362</v>
      </c>
      <c r="L3104" s="929"/>
      <c r="N3104" s="929" t="s">
        <v>258</v>
      </c>
      <c r="O3104" s="932">
        <v>43732</v>
      </c>
      <c r="P3104" s="892" t="s">
        <v>260</v>
      </c>
      <c r="Q3104" s="196"/>
      <c r="R3104" s="1002"/>
      <c r="S3104" s="196"/>
      <c r="T3104" s="609"/>
      <c r="U3104" s="545" t="s">
        <v>256</v>
      </c>
      <c r="V3104" s="601" t="s">
        <v>259</v>
      </c>
    </row>
    <row r="3105" spans="1:23" ht="18.75" customHeight="1" x14ac:dyDescent="0.3">
      <c r="A3105" s="4">
        <v>1924</v>
      </c>
      <c r="C3105" s="186" t="s">
        <v>257</v>
      </c>
      <c r="D3105" s="186" t="s">
        <v>657</v>
      </c>
      <c r="E3105" s="1156" t="s">
        <v>871</v>
      </c>
      <c r="F3105" s="725">
        <v>44980</v>
      </c>
      <c r="G3105" s="720">
        <v>0.375</v>
      </c>
      <c r="H3105" s="725">
        <v>44987</v>
      </c>
      <c r="I3105" s="720">
        <v>0.375</v>
      </c>
      <c r="J3105" s="728" t="s">
        <v>1854</v>
      </c>
      <c r="K3105" s="725">
        <v>32362</v>
      </c>
      <c r="L3105" s="929"/>
      <c r="N3105" s="929" t="s">
        <v>258</v>
      </c>
      <c r="O3105" s="932">
        <v>43732</v>
      </c>
      <c r="P3105" s="892">
        <v>520</v>
      </c>
      <c r="T3105" s="655">
        <v>2100</v>
      </c>
      <c r="W3105" s="599"/>
    </row>
    <row r="3106" spans="1:23" ht="18.75" hidden="1" customHeight="1" x14ac:dyDescent="0.25">
      <c r="A3106" s="1">
        <v>560</v>
      </c>
      <c r="B3106" s="1"/>
      <c r="C3106" s="1" t="s">
        <v>257</v>
      </c>
      <c r="D3106" s="1" t="s">
        <v>412</v>
      </c>
      <c r="E3106" s="1158" t="s">
        <v>60</v>
      </c>
      <c r="F3106" s="19">
        <v>44567</v>
      </c>
      <c r="G3106" s="796">
        <v>0.5</v>
      </c>
      <c r="H3106" s="19">
        <v>44571</v>
      </c>
      <c r="I3106" s="796">
        <v>0.5</v>
      </c>
      <c r="J3106" s="730"/>
      <c r="K3106" s="796"/>
      <c r="L3106" s="1"/>
      <c r="N3106" s="924"/>
      <c r="O3106" s="208"/>
      <c r="P3106" s="1119"/>
      <c r="Q3106" s="1039"/>
      <c r="R3106" s="1044"/>
      <c r="S3106" s="1039"/>
      <c r="T3106" s="555"/>
    </row>
    <row r="3107" spans="1:23" ht="18.75" customHeight="1" x14ac:dyDescent="0.25">
      <c r="A3107" s="4">
        <v>3392</v>
      </c>
      <c r="B3107" s="735">
        <v>56665152</v>
      </c>
      <c r="C3107" s="735" t="s">
        <v>1198</v>
      </c>
      <c r="D3107" s="4" t="s">
        <v>35</v>
      </c>
      <c r="E3107" s="1156" t="s">
        <v>313</v>
      </c>
      <c r="F3107" s="725">
        <v>45202</v>
      </c>
      <c r="G3107" s="720">
        <v>0.875</v>
      </c>
      <c r="H3107" s="725">
        <v>45203</v>
      </c>
      <c r="I3107" s="720">
        <v>0.77083333333333337</v>
      </c>
      <c r="J3107" s="728" t="s">
        <v>277</v>
      </c>
      <c r="K3107" s="725">
        <v>32469</v>
      </c>
      <c r="L3107" s="929" t="s">
        <v>1200</v>
      </c>
      <c r="M3107" s="1631">
        <v>44260</v>
      </c>
      <c r="N3107" s="19" t="s">
        <v>1201</v>
      </c>
      <c r="O3107" s="932">
        <v>39406</v>
      </c>
      <c r="P3107" s="892">
        <v>450</v>
      </c>
      <c r="Q3107" s="194" t="s">
        <v>4219</v>
      </c>
      <c r="R3107" s="1002"/>
      <c r="S3107" s="1039"/>
      <c r="T3107" s="555" t="s">
        <v>4239</v>
      </c>
      <c r="U3107" s="545" t="s">
        <v>4218</v>
      </c>
      <c r="V3107" s="588" t="s">
        <v>1202</v>
      </c>
    </row>
    <row r="3108" spans="1:23" s="546" customFormat="1" ht="18.75" customHeight="1" x14ac:dyDescent="0.25">
      <c r="A3108" s="4">
        <v>3382</v>
      </c>
      <c r="B3108" s="735">
        <v>56665152</v>
      </c>
      <c r="C3108" s="735" t="s">
        <v>1198</v>
      </c>
      <c r="D3108" s="4" t="s">
        <v>35</v>
      </c>
      <c r="E3108" s="1156" t="s">
        <v>261</v>
      </c>
      <c r="F3108" s="725">
        <v>45198</v>
      </c>
      <c r="G3108" s="720">
        <v>0.77083333333333337</v>
      </c>
      <c r="H3108" s="725">
        <v>45202</v>
      </c>
      <c r="I3108" s="720">
        <v>0.875</v>
      </c>
      <c r="J3108" s="728" t="s">
        <v>162</v>
      </c>
      <c r="K3108" s="725">
        <v>32469</v>
      </c>
      <c r="L3108" s="929" t="s">
        <v>1200</v>
      </c>
      <c r="M3108" s="19">
        <v>44260</v>
      </c>
      <c r="N3108" s="19" t="s">
        <v>1201</v>
      </c>
      <c r="O3108" s="932">
        <v>39406</v>
      </c>
      <c r="P3108" s="892">
        <v>450</v>
      </c>
      <c r="Q3108" s="194" t="s">
        <v>4219</v>
      </c>
      <c r="R3108" s="1002"/>
      <c r="S3108" s="1039"/>
      <c r="T3108" s="555" t="s">
        <v>4238</v>
      </c>
      <c r="U3108" s="545" t="s">
        <v>4218</v>
      </c>
      <c r="V3108" s="588" t="s">
        <v>1202</v>
      </c>
      <c r="W3108" s="156"/>
    </row>
    <row r="3109" spans="1:23" ht="18.75" customHeight="1" x14ac:dyDescent="0.25">
      <c r="A3109" s="4">
        <v>2454</v>
      </c>
      <c r="B3109" s="735">
        <v>56665152</v>
      </c>
      <c r="C3109" s="735" t="s">
        <v>1198</v>
      </c>
      <c r="D3109" s="4" t="s">
        <v>412</v>
      </c>
      <c r="E3109" s="1156" t="s">
        <v>243</v>
      </c>
      <c r="F3109" s="725">
        <v>45062</v>
      </c>
      <c r="G3109" s="720">
        <v>0.60416666666666663</v>
      </c>
      <c r="H3109" s="725">
        <v>45070</v>
      </c>
      <c r="I3109" s="720">
        <v>0.51388888888888895</v>
      </c>
      <c r="J3109" s="728" t="s">
        <v>1199</v>
      </c>
      <c r="K3109" s="725">
        <v>32469</v>
      </c>
      <c r="L3109" s="929" t="s">
        <v>1200</v>
      </c>
      <c r="M3109" s="19">
        <v>44260</v>
      </c>
      <c r="N3109" s="19" t="s">
        <v>1201</v>
      </c>
      <c r="O3109" s="932">
        <v>39406</v>
      </c>
      <c r="P3109" s="892" t="s">
        <v>1203</v>
      </c>
      <c r="R3109" s="1017"/>
      <c r="S3109" s="1039"/>
      <c r="T3109" s="555"/>
      <c r="V3109" s="588" t="s">
        <v>1202</v>
      </c>
    </row>
    <row r="3110" spans="1:23" s="546" customFormat="1" ht="18.75" customHeight="1" x14ac:dyDescent="0.25">
      <c r="A3110" s="4">
        <v>2425</v>
      </c>
      <c r="B3110" s="735">
        <v>56665152</v>
      </c>
      <c r="C3110" s="735" t="s">
        <v>1198</v>
      </c>
      <c r="D3110" s="4" t="s">
        <v>1275</v>
      </c>
      <c r="E3110" s="1156" t="s">
        <v>23</v>
      </c>
      <c r="F3110" s="725">
        <v>45061</v>
      </c>
      <c r="G3110" s="720">
        <v>0.51388888888888895</v>
      </c>
      <c r="H3110" s="725">
        <v>45062</v>
      </c>
      <c r="I3110" s="720">
        <v>0.60416666666666663</v>
      </c>
      <c r="J3110" s="728" t="s">
        <v>797</v>
      </c>
      <c r="K3110" s="725">
        <v>32469</v>
      </c>
      <c r="L3110" s="929" t="s">
        <v>1200</v>
      </c>
      <c r="M3110" s="19">
        <v>44260</v>
      </c>
      <c r="N3110" s="19" t="s">
        <v>1201</v>
      </c>
      <c r="O3110" s="932">
        <v>39406</v>
      </c>
      <c r="P3110" s="892"/>
      <c r="Q3110" s="194"/>
      <c r="R3110" s="1017"/>
      <c r="S3110" s="1039"/>
      <c r="T3110" s="555" t="s">
        <v>1276</v>
      </c>
      <c r="U3110" s="545"/>
      <c r="V3110" s="555" t="s">
        <v>1202</v>
      </c>
      <c r="W3110" s="156"/>
    </row>
    <row r="3111" spans="1:23" ht="18.75" customHeight="1" x14ac:dyDescent="0.25">
      <c r="A3111" s="4">
        <v>2380</v>
      </c>
      <c r="B3111" s="735">
        <v>56665152</v>
      </c>
      <c r="C3111" s="735" t="s">
        <v>1198</v>
      </c>
      <c r="D3111" s="4" t="s">
        <v>35</v>
      </c>
      <c r="E3111" s="1156" t="s">
        <v>48</v>
      </c>
      <c r="F3111" s="725">
        <v>45044</v>
      </c>
      <c r="G3111" s="720">
        <v>0.40972222222222227</v>
      </c>
      <c r="H3111" s="725">
        <v>45051</v>
      </c>
      <c r="I3111" s="720">
        <v>0.40972222222222227</v>
      </c>
      <c r="J3111" s="728" t="s">
        <v>85</v>
      </c>
      <c r="K3111" s="725">
        <v>32469</v>
      </c>
      <c r="L3111" s="929" t="s">
        <v>1200</v>
      </c>
      <c r="M3111" s="19">
        <v>44260</v>
      </c>
      <c r="N3111" s="19" t="s">
        <v>1201</v>
      </c>
      <c r="O3111" s="932">
        <v>39406</v>
      </c>
      <c r="P3111" s="892">
        <v>600</v>
      </c>
      <c r="S3111" s="1039"/>
      <c r="T3111" s="555" t="s">
        <v>1407</v>
      </c>
      <c r="V3111" s="588" t="s">
        <v>1202</v>
      </c>
    </row>
    <row r="3112" spans="1:23" s="546" customFormat="1" ht="18.75" customHeight="1" x14ac:dyDescent="0.25">
      <c r="A3112" s="1226">
        <v>4841</v>
      </c>
      <c r="B3112" s="186"/>
      <c r="C3112" s="186" t="s">
        <v>6935</v>
      </c>
      <c r="D3112" s="186" t="s">
        <v>137</v>
      </c>
      <c r="E3112" s="1156" t="s">
        <v>6936</v>
      </c>
      <c r="F3112" s="710">
        <v>45486</v>
      </c>
      <c r="G3112" s="711">
        <v>0.95833333333333337</v>
      </c>
      <c r="H3112" s="710">
        <v>45487</v>
      </c>
      <c r="I3112" s="711">
        <v>0.625</v>
      </c>
      <c r="J3112" s="728" t="s">
        <v>940</v>
      </c>
      <c r="K3112" s="710">
        <v>34372</v>
      </c>
      <c r="L3112" s="734"/>
      <c r="M3112" s="21"/>
      <c r="N3112" s="934" t="s">
        <v>6937</v>
      </c>
      <c r="O3112" s="920">
        <v>44154</v>
      </c>
      <c r="P3112" s="892" t="s">
        <v>6947</v>
      </c>
      <c r="Q3112" s="196"/>
      <c r="R3112" s="1002"/>
      <c r="S3112" s="196"/>
      <c r="T3112" s="533"/>
      <c r="U3112" s="545"/>
      <c r="V3112" s="544"/>
      <c r="W3112" s="156"/>
    </row>
    <row r="3113" spans="1:23" s="546" customFormat="1" ht="18.75" customHeight="1" x14ac:dyDescent="0.25">
      <c r="A3113" s="1226">
        <v>4827</v>
      </c>
      <c r="B3113" s="186"/>
      <c r="C3113" s="186" t="s">
        <v>6935</v>
      </c>
      <c r="D3113" s="186" t="s">
        <v>137</v>
      </c>
      <c r="E3113" s="1156" t="s">
        <v>6936</v>
      </c>
      <c r="F3113" s="710">
        <v>45479</v>
      </c>
      <c r="G3113" s="711">
        <v>0.45833333333333331</v>
      </c>
      <c r="H3113" s="710">
        <v>45486</v>
      </c>
      <c r="I3113" s="711">
        <v>0.95833333333333337</v>
      </c>
      <c r="J3113" s="728" t="s">
        <v>940</v>
      </c>
      <c r="K3113" s="710">
        <v>34372</v>
      </c>
      <c r="L3113" s="734"/>
      <c r="M3113" s="21"/>
      <c r="N3113" s="934" t="s">
        <v>6937</v>
      </c>
      <c r="O3113" s="920">
        <v>44154</v>
      </c>
      <c r="P3113" s="892" t="s">
        <v>6947</v>
      </c>
      <c r="Q3113" s="196"/>
      <c r="R3113" s="1002"/>
      <c r="S3113" s="196"/>
      <c r="T3113" s="533"/>
      <c r="U3113" s="545"/>
      <c r="V3113" s="544"/>
      <c r="W3113" s="156"/>
    </row>
    <row r="3114" spans="1:23" s="546" customFormat="1" ht="18.75" customHeight="1" x14ac:dyDescent="0.25">
      <c r="A3114" s="186">
        <v>1644</v>
      </c>
      <c r="B3114" s="186"/>
      <c r="C3114" s="186" t="s">
        <v>2406</v>
      </c>
      <c r="D3114" s="186" t="s">
        <v>35</v>
      </c>
      <c r="E3114" s="1156" t="s">
        <v>261</v>
      </c>
      <c r="F3114" s="718">
        <v>44914</v>
      </c>
      <c r="G3114" s="719">
        <v>0.64583333333333337</v>
      </c>
      <c r="H3114" s="710">
        <v>44917</v>
      </c>
      <c r="I3114" s="719">
        <v>0.55902777777777779</v>
      </c>
      <c r="J3114" s="728" t="s">
        <v>1902</v>
      </c>
      <c r="K3114" s="710">
        <v>28925</v>
      </c>
      <c r="L3114" s="929">
        <v>6793156</v>
      </c>
      <c r="M3114" s="21">
        <v>42490</v>
      </c>
      <c r="N3114" s="926" t="s">
        <v>1138</v>
      </c>
      <c r="O3114" s="927">
        <v>40249</v>
      </c>
      <c r="P3114" s="892" t="s">
        <v>2407</v>
      </c>
      <c r="Q3114" s="194"/>
      <c r="R3114" s="1111"/>
      <c r="S3114" s="1112">
        <v>0.1</v>
      </c>
      <c r="T3114" s="665"/>
      <c r="U3114" s="545"/>
      <c r="V3114" s="544"/>
      <c r="W3114" s="156"/>
    </row>
    <row r="3115" spans="1:23" s="546" customFormat="1" ht="18.75" customHeight="1" x14ac:dyDescent="0.25">
      <c r="A3115" s="4">
        <v>3630</v>
      </c>
      <c r="B3115" s="4"/>
      <c r="C3115" s="1" t="s">
        <v>985</v>
      </c>
      <c r="D3115" s="4" t="s">
        <v>412</v>
      </c>
      <c r="E3115" s="1156" t="s">
        <v>60</v>
      </c>
      <c r="F3115" s="725">
        <v>45234</v>
      </c>
      <c r="G3115" s="720">
        <v>0.75</v>
      </c>
      <c r="H3115" s="725">
        <v>45235</v>
      </c>
      <c r="I3115" s="720">
        <v>0.79166666666666663</v>
      </c>
      <c r="J3115" s="728" t="s">
        <v>4591</v>
      </c>
      <c r="K3115" s="725">
        <v>29078</v>
      </c>
      <c r="L3115" s="929" t="s">
        <v>986</v>
      </c>
      <c r="M3115" s="19">
        <v>41692</v>
      </c>
      <c r="N3115" s="931" t="s">
        <v>987</v>
      </c>
      <c r="O3115" s="932">
        <v>37035</v>
      </c>
      <c r="P3115" s="892" t="s">
        <v>4599</v>
      </c>
      <c r="Q3115" s="196"/>
      <c r="R3115" s="1033"/>
      <c r="S3115" s="194"/>
      <c r="T3115" s="563"/>
      <c r="U3115" s="545" t="s">
        <v>988</v>
      </c>
      <c r="V3115" s="555" t="s">
        <v>4592</v>
      </c>
      <c r="W3115" s="156"/>
    </row>
    <row r="3116" spans="1:23" s="546" customFormat="1" ht="18.75" customHeight="1" x14ac:dyDescent="0.25">
      <c r="A3116" s="4">
        <v>3616</v>
      </c>
      <c r="B3116" s="4"/>
      <c r="C3116" s="1" t="s">
        <v>985</v>
      </c>
      <c r="D3116" s="4" t="s">
        <v>412</v>
      </c>
      <c r="E3116" s="1156" t="s">
        <v>184</v>
      </c>
      <c r="F3116" s="725">
        <v>45232</v>
      </c>
      <c r="G3116" s="720">
        <v>0.70833333333333337</v>
      </c>
      <c r="H3116" s="725">
        <v>45234</v>
      </c>
      <c r="I3116" s="720">
        <v>0.75</v>
      </c>
      <c r="J3116" s="728" t="s">
        <v>909</v>
      </c>
      <c r="K3116" s="725">
        <v>29078</v>
      </c>
      <c r="L3116" s="929" t="s">
        <v>986</v>
      </c>
      <c r="M3116" s="19">
        <v>41692</v>
      </c>
      <c r="N3116" s="931" t="s">
        <v>987</v>
      </c>
      <c r="O3116" s="932">
        <v>37035</v>
      </c>
      <c r="P3116" s="892" t="s">
        <v>4571</v>
      </c>
      <c r="Q3116" s="194"/>
      <c r="R3116" s="1033"/>
      <c r="S3116" s="194"/>
      <c r="T3116" s="563"/>
      <c r="U3116" s="545" t="s">
        <v>988</v>
      </c>
      <c r="V3116" s="555" t="s">
        <v>949</v>
      </c>
      <c r="W3116" s="156"/>
    </row>
    <row r="3117" spans="1:23" s="546" customFormat="1" ht="18.75" customHeight="1" x14ac:dyDescent="0.25">
      <c r="A3117" s="4">
        <v>2681</v>
      </c>
      <c r="B3117" s="4"/>
      <c r="C3117" s="1" t="s">
        <v>985</v>
      </c>
      <c r="D3117" s="4" t="s">
        <v>412</v>
      </c>
      <c r="E3117" s="1156" t="s">
        <v>131</v>
      </c>
      <c r="F3117" s="725">
        <v>45090</v>
      </c>
      <c r="G3117" s="720">
        <v>0.80555555555555547</v>
      </c>
      <c r="H3117" s="725">
        <v>45092</v>
      </c>
      <c r="I3117" s="720">
        <v>0.70833333333333337</v>
      </c>
      <c r="J3117" s="728" t="s">
        <v>909</v>
      </c>
      <c r="K3117" s="725">
        <v>29078</v>
      </c>
      <c r="L3117" s="929" t="s">
        <v>986</v>
      </c>
      <c r="M3117" s="19">
        <v>41692</v>
      </c>
      <c r="N3117" s="931" t="s">
        <v>987</v>
      </c>
      <c r="O3117" s="932">
        <v>37035</v>
      </c>
      <c r="P3117" s="892">
        <v>200</v>
      </c>
      <c r="Q3117" s="194"/>
      <c r="R3117" s="1033"/>
      <c r="S3117" s="194">
        <v>80016</v>
      </c>
      <c r="T3117" s="563"/>
      <c r="U3117" s="545" t="s">
        <v>988</v>
      </c>
      <c r="V3117" s="555"/>
      <c r="W3117" s="156"/>
    </row>
    <row r="3118" spans="1:23" s="546" customFormat="1" ht="18.75" customHeight="1" x14ac:dyDescent="0.25">
      <c r="A3118" s="4">
        <v>2470</v>
      </c>
      <c r="B3118" s="4"/>
      <c r="C3118" s="1" t="s">
        <v>985</v>
      </c>
      <c r="D3118" s="4" t="s">
        <v>412</v>
      </c>
      <c r="E3118" s="1156" t="s">
        <v>153</v>
      </c>
      <c r="F3118" s="725">
        <v>45065</v>
      </c>
      <c r="G3118" s="720">
        <v>0.52083333333333337</v>
      </c>
      <c r="H3118" s="725">
        <v>45066</v>
      </c>
      <c r="I3118" s="720">
        <v>0.54166666666666663</v>
      </c>
      <c r="J3118" s="728" t="s">
        <v>797</v>
      </c>
      <c r="K3118" s="725">
        <v>29078</v>
      </c>
      <c r="L3118" s="929" t="s">
        <v>986</v>
      </c>
      <c r="M3118" s="19">
        <v>41692</v>
      </c>
      <c r="N3118" s="931" t="s">
        <v>987</v>
      </c>
      <c r="O3118" s="932">
        <v>37035</v>
      </c>
      <c r="P3118" s="892">
        <v>90</v>
      </c>
      <c r="Q3118" s="194"/>
      <c r="R3118" s="1033"/>
      <c r="S3118" s="194"/>
      <c r="T3118" s="563"/>
      <c r="U3118" s="545" t="s">
        <v>988</v>
      </c>
      <c r="V3118" s="555"/>
      <c r="W3118" s="156"/>
    </row>
    <row r="3119" spans="1:23" s="546" customFormat="1" ht="18.75" hidden="1" customHeight="1" x14ac:dyDescent="0.25">
      <c r="A3119" s="1">
        <v>346</v>
      </c>
      <c r="B3119" s="1">
        <v>92077770</v>
      </c>
      <c r="C3119" s="1" t="s">
        <v>985</v>
      </c>
      <c r="D3119" s="1" t="s">
        <v>412</v>
      </c>
      <c r="E3119" s="1158" t="s">
        <v>131</v>
      </c>
      <c r="F3119" s="19">
        <v>44462</v>
      </c>
      <c r="G3119" s="796">
        <v>0.625</v>
      </c>
      <c r="H3119" s="19">
        <v>44470</v>
      </c>
      <c r="I3119" s="796">
        <v>0.625</v>
      </c>
      <c r="J3119" s="730">
        <v>9</v>
      </c>
      <c r="K3119" s="796"/>
      <c r="L3119" s="1"/>
      <c r="M3119" s="19"/>
      <c r="N3119" s="924"/>
      <c r="O3119" s="208"/>
      <c r="P3119" s="1153"/>
      <c r="Q3119" s="1039"/>
      <c r="R3119" s="1044"/>
      <c r="S3119" s="1039"/>
      <c r="T3119" s="555"/>
      <c r="U3119" s="545"/>
      <c r="V3119" s="555"/>
      <c r="W3119" s="156"/>
    </row>
    <row r="3120" spans="1:23" s="546" customFormat="1" ht="18.75" customHeight="1" x14ac:dyDescent="0.25">
      <c r="A3120" s="186">
        <v>3874</v>
      </c>
      <c r="B3120" s="186"/>
      <c r="C3120" s="186" t="s">
        <v>4958</v>
      </c>
      <c r="D3120" s="710" t="s">
        <v>143</v>
      </c>
      <c r="E3120" s="1156" t="s">
        <v>189</v>
      </c>
      <c r="F3120" s="710">
        <v>45284</v>
      </c>
      <c r="G3120" s="711">
        <v>0.75</v>
      </c>
      <c r="H3120" s="710">
        <v>45296</v>
      </c>
      <c r="I3120" s="711">
        <v>0.77083333333333337</v>
      </c>
      <c r="J3120" s="713" t="s">
        <v>61</v>
      </c>
      <c r="K3120" s="710">
        <v>31451</v>
      </c>
      <c r="L3120" s="734" t="s">
        <v>4959</v>
      </c>
      <c r="M3120" s="1628">
        <v>44186</v>
      </c>
      <c r="N3120" s="734" t="s">
        <v>4960</v>
      </c>
      <c r="O3120" s="920">
        <v>42641</v>
      </c>
      <c r="P3120" s="898"/>
      <c r="Q3120" s="1022"/>
      <c r="R3120" s="1023"/>
      <c r="S3120" s="1022"/>
      <c r="T3120" s="568"/>
      <c r="U3120" s="545" t="s">
        <v>333</v>
      </c>
      <c r="V3120" s="544"/>
      <c r="W3120" s="156"/>
    </row>
    <row r="3121" spans="1:23" ht="18.75" customHeight="1" x14ac:dyDescent="0.25">
      <c r="A3121" s="1267">
        <v>5898</v>
      </c>
      <c r="B3121" s="186">
        <v>22667356</v>
      </c>
      <c r="C3121" s="186" t="s">
        <v>6541</v>
      </c>
      <c r="D3121" s="186" t="s">
        <v>35</v>
      </c>
      <c r="E3121" s="1156" t="s">
        <v>4352</v>
      </c>
      <c r="F3121" s="710">
        <v>45444</v>
      </c>
      <c r="G3121" s="711">
        <v>0.58333333333333337</v>
      </c>
      <c r="H3121" s="710">
        <v>45451</v>
      </c>
      <c r="I3121" s="711">
        <v>0.70833333333333337</v>
      </c>
      <c r="J3121" s="728" t="s">
        <v>85</v>
      </c>
      <c r="K3121" s="725">
        <v>31553</v>
      </c>
      <c r="L3121" s="929" t="s">
        <v>6542</v>
      </c>
      <c r="M3121" s="19">
        <v>42440</v>
      </c>
      <c r="N3121" s="931" t="s">
        <v>6543</v>
      </c>
      <c r="O3121" s="932">
        <v>41690</v>
      </c>
      <c r="P3121" s="892" t="s">
        <v>4870</v>
      </c>
      <c r="Q3121" s="884"/>
      <c r="R3121" s="1011"/>
      <c r="S3121" s="196"/>
      <c r="T3121" s="549" t="s">
        <v>6545</v>
      </c>
      <c r="U3121" s="545" t="s">
        <v>6544</v>
      </c>
      <c r="V3121" s="550"/>
    </row>
    <row r="3122" spans="1:23" ht="18.75" customHeight="1" x14ac:dyDescent="0.25">
      <c r="A3122" s="186">
        <v>4056</v>
      </c>
      <c r="B3122" s="186"/>
      <c r="C3122" s="735" t="s">
        <v>5176</v>
      </c>
      <c r="D3122" s="186" t="s">
        <v>94</v>
      </c>
      <c r="E3122" s="1156" t="s">
        <v>153</v>
      </c>
      <c r="F3122" s="710">
        <v>45306</v>
      </c>
      <c r="G3122" s="711">
        <v>0.75694444444444453</v>
      </c>
      <c r="H3122" s="710">
        <v>45312</v>
      </c>
      <c r="I3122" s="711">
        <v>0.5</v>
      </c>
      <c r="J3122" s="761" t="s">
        <v>5186</v>
      </c>
      <c r="K3122" s="741">
        <v>30475</v>
      </c>
      <c r="L3122" s="929" t="s">
        <v>5190</v>
      </c>
      <c r="M3122" s="741">
        <v>45173</v>
      </c>
      <c r="N3122" s="933" t="s">
        <v>5178</v>
      </c>
      <c r="O3122" s="930">
        <v>42478</v>
      </c>
      <c r="P3122" s="898"/>
      <c r="Q3122" s="1022"/>
      <c r="R3122" s="1023"/>
      <c r="S3122" s="1022"/>
      <c r="T3122" s="134"/>
      <c r="U3122" s="545" t="s">
        <v>5191</v>
      </c>
      <c r="V3122" s="544"/>
    </row>
    <row r="3123" spans="1:23" s="546" customFormat="1" ht="18.75" customHeight="1" x14ac:dyDescent="0.25">
      <c r="A3123" s="707">
        <v>4051</v>
      </c>
      <c r="B3123" s="735"/>
      <c r="C3123" s="735" t="s">
        <v>5176</v>
      </c>
      <c r="D3123" s="735" t="s">
        <v>292</v>
      </c>
      <c r="E3123" s="1156" t="s">
        <v>138</v>
      </c>
      <c r="F3123" s="741">
        <v>45305</v>
      </c>
      <c r="G3123" s="740">
        <v>0.65</v>
      </c>
      <c r="H3123" s="741">
        <v>45306</v>
      </c>
      <c r="I3123" s="740">
        <v>0.65</v>
      </c>
      <c r="J3123" s="732" t="s">
        <v>797</v>
      </c>
      <c r="K3123" s="741">
        <v>30475</v>
      </c>
      <c r="L3123" s="929" t="s">
        <v>5177</v>
      </c>
      <c r="M3123" s="741">
        <v>44291</v>
      </c>
      <c r="N3123" s="933" t="s">
        <v>5178</v>
      </c>
      <c r="O3123" s="930">
        <v>42478</v>
      </c>
      <c r="P3123" s="902" t="s">
        <v>4861</v>
      </c>
      <c r="Q3123" s="905"/>
      <c r="R3123" s="1057"/>
      <c r="S3123" s="890"/>
      <c r="T3123" s="584"/>
      <c r="U3123" s="593"/>
      <c r="V3123" s="592"/>
      <c r="W3123" s="594"/>
    </row>
    <row r="3124" spans="1:23" s="546" customFormat="1" ht="18.75" customHeight="1" x14ac:dyDescent="0.25">
      <c r="A3124" s="4">
        <v>879</v>
      </c>
      <c r="B3124" s="4">
        <v>52014552</v>
      </c>
      <c r="C3124" s="4" t="s">
        <v>3505</v>
      </c>
      <c r="D3124" s="4" t="s">
        <v>35</v>
      </c>
      <c r="E3124" s="1156" t="s">
        <v>261</v>
      </c>
      <c r="F3124" s="725">
        <v>44683</v>
      </c>
      <c r="G3124" s="744">
        <v>0.5</v>
      </c>
      <c r="H3124" s="725">
        <v>44690</v>
      </c>
      <c r="I3124" s="744">
        <v>0.3125</v>
      </c>
      <c r="J3124" s="728" t="s">
        <v>1980</v>
      </c>
      <c r="K3124" s="744"/>
      <c r="L3124" s="4">
        <v>9375468</v>
      </c>
      <c r="M3124" s="19">
        <v>44572</v>
      </c>
      <c r="N3124" s="934" t="s">
        <v>3506</v>
      </c>
      <c r="O3124" s="920">
        <v>39287</v>
      </c>
      <c r="P3124" s="998" t="s">
        <v>3501</v>
      </c>
      <c r="Q3124" s="908"/>
      <c r="R3124" s="1073"/>
      <c r="S3124" s="908"/>
      <c r="T3124" s="550"/>
      <c r="U3124" s="545"/>
      <c r="V3124" s="550"/>
      <c r="W3124" s="156"/>
    </row>
    <row r="3125" spans="1:23" ht="18.75" hidden="1" customHeight="1" x14ac:dyDescent="0.25">
      <c r="A3125" s="812">
        <v>722</v>
      </c>
      <c r="B3125" s="799">
        <v>52014552</v>
      </c>
      <c r="C3125" s="799" t="s">
        <v>3505</v>
      </c>
      <c r="D3125" s="799" t="s">
        <v>35</v>
      </c>
      <c r="E3125" s="1165" t="s">
        <v>261</v>
      </c>
      <c r="F3125" s="807">
        <v>44651</v>
      </c>
      <c r="G3125" s="806">
        <v>0.5</v>
      </c>
      <c r="H3125" s="807">
        <v>44683</v>
      </c>
      <c r="I3125" s="806">
        <v>0.5</v>
      </c>
      <c r="J3125" s="730"/>
      <c r="K3125" s="769"/>
      <c r="L3125" s="799"/>
      <c r="M3125" s="807"/>
      <c r="N3125" s="959"/>
      <c r="O3125" s="958"/>
      <c r="P3125" s="1107"/>
      <c r="Q3125" s="915"/>
      <c r="R3125" s="1118"/>
      <c r="S3125" s="915"/>
      <c r="T3125" s="668"/>
      <c r="V3125" s="668" t="s">
        <v>3492</v>
      </c>
    </row>
    <row r="3126" spans="1:23" ht="18.75" hidden="1" customHeight="1" x14ac:dyDescent="0.25">
      <c r="A3126" s="799">
        <v>572</v>
      </c>
      <c r="B3126" s="799"/>
      <c r="C3126" s="799" t="s">
        <v>3505</v>
      </c>
      <c r="D3126" s="799" t="s">
        <v>412</v>
      </c>
      <c r="E3126" s="1165" t="s">
        <v>60</v>
      </c>
      <c r="F3126" s="807">
        <v>44589</v>
      </c>
      <c r="G3126" s="806">
        <v>0.66666666666666663</v>
      </c>
      <c r="H3126" s="807">
        <v>44599</v>
      </c>
      <c r="I3126" s="806">
        <v>0.66666666666666663</v>
      </c>
      <c r="J3126" s="730"/>
      <c r="K3126" s="720"/>
      <c r="L3126" s="799"/>
      <c r="N3126" s="926"/>
      <c r="O3126" s="927"/>
      <c r="Q3126" s="915"/>
      <c r="R3126" s="1118"/>
      <c r="S3126" s="915"/>
      <c r="T3126" s="668"/>
      <c r="V3126" s="668"/>
    </row>
    <row r="3127" spans="1:23" ht="18.75" customHeight="1" x14ac:dyDescent="0.25">
      <c r="A3127" s="186">
        <v>1160</v>
      </c>
      <c r="B3127" s="186"/>
      <c r="C3127" s="186" t="s">
        <v>3211</v>
      </c>
      <c r="D3127" s="186" t="s">
        <v>35</v>
      </c>
      <c r="E3127" s="1156" t="s">
        <v>261</v>
      </c>
      <c r="F3127" s="710">
        <v>44747</v>
      </c>
      <c r="G3127" s="711">
        <v>0.88541666666666663</v>
      </c>
      <c r="H3127" s="710">
        <v>44748</v>
      </c>
      <c r="I3127" s="711">
        <v>0.33333333333333331</v>
      </c>
      <c r="J3127" s="728" t="s">
        <v>2084</v>
      </c>
      <c r="K3127" s="720"/>
      <c r="L3127" s="186">
        <v>6953159</v>
      </c>
      <c r="M3127" s="710">
        <v>40803</v>
      </c>
      <c r="N3127" s="734" t="s">
        <v>3212</v>
      </c>
      <c r="O3127" s="920">
        <v>41418</v>
      </c>
      <c r="P3127" s="898"/>
      <c r="Q3127" s="1003"/>
      <c r="R3127" s="1004"/>
      <c r="S3127" s="1003"/>
      <c r="T3127" s="565"/>
      <c r="V3127" s="527"/>
    </row>
    <row r="3128" spans="1:23" ht="18.75" hidden="1" customHeight="1" x14ac:dyDescent="0.25">
      <c r="A3128" s="809">
        <v>128</v>
      </c>
      <c r="B3128" s="809"/>
      <c r="C3128" s="809" t="s">
        <v>3752</v>
      </c>
      <c r="D3128" s="809" t="s">
        <v>22</v>
      </c>
      <c r="E3128" s="1159" t="s">
        <v>3687</v>
      </c>
      <c r="F3128" s="810">
        <v>44414</v>
      </c>
      <c r="G3128" s="811">
        <v>0.5</v>
      </c>
      <c r="H3128" s="810">
        <v>44426</v>
      </c>
      <c r="I3128" s="811">
        <v>0.75</v>
      </c>
      <c r="J3128" s="730">
        <v>12</v>
      </c>
      <c r="K3128" s="769"/>
      <c r="L3128" s="809"/>
      <c r="N3128" s="940"/>
      <c r="O3128" s="938"/>
      <c r="Q3128" s="1120"/>
      <c r="R3128" s="1121"/>
      <c r="S3128" s="1120"/>
      <c r="T3128" s="670"/>
      <c r="V3128" s="670"/>
    </row>
    <row r="3129" spans="1:23" ht="18.75" hidden="1" customHeight="1" x14ac:dyDescent="0.25">
      <c r="A3129" s="1">
        <v>128</v>
      </c>
      <c r="B3129" s="1"/>
      <c r="C3129" s="1" t="s">
        <v>3752</v>
      </c>
      <c r="D3129" s="1" t="s">
        <v>22</v>
      </c>
      <c r="E3129" s="1158" t="s">
        <v>23</v>
      </c>
      <c r="F3129" s="19">
        <v>44406</v>
      </c>
      <c r="G3129" s="796">
        <v>0.75</v>
      </c>
      <c r="H3129" s="19">
        <v>44414</v>
      </c>
      <c r="I3129" s="796">
        <v>0.5</v>
      </c>
      <c r="J3129" s="876">
        <v>10</v>
      </c>
      <c r="K3129" s="796"/>
      <c r="L3129" s="1"/>
      <c r="N3129" s="924"/>
      <c r="O3129" s="208"/>
      <c r="P3129" s="1122"/>
      <c r="Q3129" s="1039"/>
      <c r="R3129" s="1044"/>
      <c r="S3129" s="1039"/>
      <c r="T3129" s="555"/>
      <c r="V3129" s="555" t="s">
        <v>3560</v>
      </c>
    </row>
    <row r="3130" spans="1:23" ht="18.75" customHeight="1" x14ac:dyDescent="0.25">
      <c r="A3130" s="186">
        <v>2937</v>
      </c>
      <c r="B3130" s="186">
        <v>92602032</v>
      </c>
      <c r="C3130" s="186" t="s">
        <v>695</v>
      </c>
      <c r="D3130" s="186" t="s">
        <v>193</v>
      </c>
      <c r="E3130" s="1156" t="s">
        <v>194</v>
      </c>
      <c r="F3130" s="718">
        <v>45115</v>
      </c>
      <c r="G3130" s="719">
        <v>0.54166666666666663</v>
      </c>
      <c r="H3130" s="710">
        <v>45122</v>
      </c>
      <c r="I3130" s="711">
        <v>0.54166666666666663</v>
      </c>
      <c r="J3130" s="759" t="s">
        <v>85</v>
      </c>
      <c r="K3130" s="710">
        <v>21273</v>
      </c>
      <c r="L3130" s="929" t="s">
        <v>696</v>
      </c>
      <c r="M3130" s="21">
        <v>43279</v>
      </c>
      <c r="N3130" s="926" t="s">
        <v>697</v>
      </c>
      <c r="O3130" s="927">
        <v>37894</v>
      </c>
      <c r="P3130" s="898"/>
      <c r="Q3130" s="1022"/>
      <c r="R3130" s="1023"/>
      <c r="S3130" s="1022"/>
      <c r="T3130" s="568"/>
    </row>
    <row r="3131" spans="1:23" ht="18.75" customHeight="1" x14ac:dyDescent="0.25">
      <c r="A3131" s="186">
        <v>1724</v>
      </c>
      <c r="B3131" s="186"/>
      <c r="C3131" s="186" t="s">
        <v>695</v>
      </c>
      <c r="D3131" s="186" t="s">
        <v>35</v>
      </c>
      <c r="E3131" s="1156" t="s">
        <v>178</v>
      </c>
      <c r="F3131" s="710">
        <v>44934</v>
      </c>
      <c r="G3131" s="719">
        <v>0.25</v>
      </c>
      <c r="H3131" s="710">
        <v>44934</v>
      </c>
      <c r="I3131" s="719">
        <v>0.83333333333333337</v>
      </c>
      <c r="J3131" s="728" t="s">
        <v>1216</v>
      </c>
      <c r="K3131" s="710">
        <v>21273</v>
      </c>
      <c r="L3131" s="929" t="s">
        <v>696</v>
      </c>
      <c r="M3131" s="21">
        <v>43279</v>
      </c>
      <c r="N3131" s="926" t="s">
        <v>2312</v>
      </c>
      <c r="O3131" s="927">
        <v>37894</v>
      </c>
      <c r="P3131" s="892"/>
      <c r="Q3131" s="196"/>
      <c r="R3131" s="1002"/>
      <c r="S3131" s="907"/>
      <c r="T3131" s="533"/>
      <c r="V3131" s="601" t="s">
        <v>2313</v>
      </c>
    </row>
    <row r="3132" spans="1:23" ht="18.75" customHeight="1" x14ac:dyDescent="0.25">
      <c r="A3132" s="186">
        <v>1629</v>
      </c>
      <c r="B3132" s="186"/>
      <c r="C3132" s="186" t="s">
        <v>695</v>
      </c>
      <c r="D3132" s="186" t="s">
        <v>35</v>
      </c>
      <c r="E3132" s="1156" t="s">
        <v>178</v>
      </c>
      <c r="F3132" s="718">
        <v>44910</v>
      </c>
      <c r="G3132" s="719">
        <v>0.73958333333333337</v>
      </c>
      <c r="H3132" s="718">
        <v>44911</v>
      </c>
      <c r="I3132" s="719">
        <v>0.375</v>
      </c>
      <c r="J3132" s="737" t="s">
        <v>2084</v>
      </c>
      <c r="K3132" s="710">
        <v>21273</v>
      </c>
      <c r="L3132" s="936" t="s">
        <v>696</v>
      </c>
      <c r="M3132" s="21">
        <v>43279</v>
      </c>
      <c r="N3132" s="926" t="s">
        <v>697</v>
      </c>
      <c r="O3132" s="927">
        <v>37894</v>
      </c>
      <c r="P3132" s="898"/>
      <c r="Q3132" s="1022"/>
      <c r="W3132" s="599"/>
    </row>
    <row r="3133" spans="1:23" ht="18.75" customHeight="1" x14ac:dyDescent="0.25">
      <c r="A3133" s="4">
        <v>2347</v>
      </c>
      <c r="B3133" s="735" t="s">
        <v>1419</v>
      </c>
      <c r="C3133" s="735" t="s">
        <v>1420</v>
      </c>
      <c r="D3133" s="4" t="s">
        <v>22</v>
      </c>
      <c r="E3133" s="1156" t="s">
        <v>23</v>
      </c>
      <c r="F3133" s="725">
        <v>45035</v>
      </c>
      <c r="G3133" s="720">
        <v>0.875</v>
      </c>
      <c r="H3133" s="725">
        <v>45049</v>
      </c>
      <c r="I3133" s="720">
        <v>0.64583333333333337</v>
      </c>
      <c r="J3133" s="728" t="s">
        <v>1421</v>
      </c>
      <c r="K3133" s="725">
        <v>31295</v>
      </c>
      <c r="L3133" s="929" t="s">
        <v>1422</v>
      </c>
      <c r="M3133" s="19">
        <v>41225</v>
      </c>
      <c r="N3133" s="19" t="s">
        <v>1423</v>
      </c>
      <c r="O3133" s="932">
        <v>43993</v>
      </c>
      <c r="P3133" s="892">
        <v>1200</v>
      </c>
      <c r="S3133" s="1039"/>
    </row>
    <row r="3134" spans="1:23" ht="78.75" customHeight="1" x14ac:dyDescent="0.25">
      <c r="A3134" s="1226">
        <v>4841</v>
      </c>
      <c r="B3134" s="186">
        <v>50392825</v>
      </c>
      <c r="C3134" s="186" t="s">
        <v>6939</v>
      </c>
      <c r="D3134" s="186" t="s">
        <v>137</v>
      </c>
      <c r="E3134" s="1156" t="s">
        <v>6936</v>
      </c>
      <c r="F3134" s="710">
        <v>45486</v>
      </c>
      <c r="G3134" s="711">
        <v>0.95833333333333337</v>
      </c>
      <c r="H3134" s="710">
        <v>45487</v>
      </c>
      <c r="I3134" s="711">
        <v>0.625</v>
      </c>
      <c r="J3134" s="713" t="s">
        <v>940</v>
      </c>
      <c r="K3134" s="710">
        <v>20790</v>
      </c>
      <c r="L3134" s="734" t="s">
        <v>6940</v>
      </c>
      <c r="M3134" s="21">
        <v>44586</v>
      </c>
      <c r="N3134" s="734" t="s">
        <v>6941</v>
      </c>
      <c r="O3134" s="920">
        <v>30315</v>
      </c>
      <c r="P3134" s="898"/>
      <c r="Q3134" s="1022"/>
      <c r="R3134" s="1023"/>
      <c r="S3134" s="1022"/>
      <c r="T3134" s="568"/>
      <c r="U3134" s="545" t="s">
        <v>6938</v>
      </c>
      <c r="V3134" s="544"/>
    </row>
    <row r="3135" spans="1:23" ht="18.75" customHeight="1" x14ac:dyDescent="0.25">
      <c r="A3135" s="1226">
        <v>4827</v>
      </c>
      <c r="B3135" s="186">
        <v>50392825</v>
      </c>
      <c r="C3135" s="186" t="s">
        <v>6939</v>
      </c>
      <c r="D3135" s="186" t="s">
        <v>137</v>
      </c>
      <c r="E3135" s="1156" t="s">
        <v>6936</v>
      </c>
      <c r="F3135" s="710">
        <v>45479</v>
      </c>
      <c r="G3135" s="711">
        <v>0.45833333333333331</v>
      </c>
      <c r="H3135" s="710">
        <v>45486</v>
      </c>
      <c r="I3135" s="711">
        <v>0.95833333333333337</v>
      </c>
      <c r="J3135" s="713" t="s">
        <v>4257</v>
      </c>
      <c r="K3135" s="710">
        <v>20790</v>
      </c>
      <c r="L3135" s="734" t="s">
        <v>6940</v>
      </c>
      <c r="M3135" s="21">
        <v>44586</v>
      </c>
      <c r="N3135" s="734" t="s">
        <v>6941</v>
      </c>
      <c r="O3135" s="920">
        <v>30315</v>
      </c>
      <c r="P3135" s="898"/>
      <c r="Q3135" s="1022"/>
      <c r="R3135" s="1023"/>
      <c r="S3135" s="1022"/>
      <c r="T3135" s="568"/>
      <c r="U3135" s="545" t="s">
        <v>6938</v>
      </c>
      <c r="V3135" s="544"/>
    </row>
    <row r="3136" spans="1:23" ht="18.75" hidden="1" customHeight="1" x14ac:dyDescent="0.25">
      <c r="A3136" s="799">
        <v>709</v>
      </c>
      <c r="B3136" s="799"/>
      <c r="C3136" s="799" t="s">
        <v>3564</v>
      </c>
      <c r="D3136" s="799" t="s">
        <v>35</v>
      </c>
      <c r="E3136" s="1165" t="s">
        <v>119</v>
      </c>
      <c r="F3136" s="807">
        <v>44635</v>
      </c>
      <c r="G3136" s="806">
        <v>0.5</v>
      </c>
      <c r="H3136" s="807">
        <v>44642</v>
      </c>
      <c r="I3136" s="806">
        <v>0.79166666666666663</v>
      </c>
      <c r="J3136" s="730"/>
      <c r="K3136" s="769"/>
      <c r="L3136" s="799"/>
      <c r="N3136" s="940"/>
      <c r="O3136" s="938"/>
      <c r="P3136" s="1122"/>
      <c r="Q3136" s="915"/>
      <c r="R3136" s="1118"/>
      <c r="S3136" s="915"/>
      <c r="T3136" s="668"/>
      <c r="V3136" s="668" t="s">
        <v>3512</v>
      </c>
    </row>
    <row r="3137" spans="1:23" s="546" customFormat="1" ht="18.75" customHeight="1" x14ac:dyDescent="0.25">
      <c r="A3137" s="1245">
        <v>5490</v>
      </c>
      <c r="B3137" s="20"/>
      <c r="C3137" s="18" t="s">
        <v>170</v>
      </c>
      <c r="D3137" s="20" t="s">
        <v>5289</v>
      </c>
      <c r="E3137" s="1158" t="s">
        <v>335</v>
      </c>
      <c r="F3137" s="21">
        <v>45577</v>
      </c>
      <c r="G3137" s="729">
        <v>0.5625</v>
      </c>
      <c r="H3137" s="21">
        <v>45590</v>
      </c>
      <c r="I3137" s="729">
        <v>0.66666666666666663</v>
      </c>
      <c r="J3137" s="739" t="s">
        <v>7504</v>
      </c>
      <c r="K3137" s="19">
        <v>29804</v>
      </c>
      <c r="L3137" s="721" t="s">
        <v>172</v>
      </c>
      <c r="M3137" s="21">
        <v>41877</v>
      </c>
      <c r="N3137" s="924" t="s">
        <v>173</v>
      </c>
      <c r="O3137" s="208">
        <v>43101</v>
      </c>
      <c r="P3137" s="998" t="s">
        <v>7550</v>
      </c>
      <c r="Q3137" s="884"/>
      <c r="R3137" s="1011"/>
      <c r="S3137" s="196" t="s">
        <v>73</v>
      </c>
      <c r="T3137" s="533"/>
      <c r="U3137" s="545" t="s">
        <v>378</v>
      </c>
      <c r="V3137" s="527"/>
      <c r="W3137" s="156"/>
    </row>
    <row r="3138" spans="1:23" ht="18.75" customHeight="1" x14ac:dyDescent="0.25">
      <c r="A3138" s="1245">
        <v>5482</v>
      </c>
      <c r="B3138" s="20"/>
      <c r="C3138" s="18" t="s">
        <v>170</v>
      </c>
      <c r="D3138" s="20" t="s">
        <v>35</v>
      </c>
      <c r="E3138" s="1158" t="s">
        <v>261</v>
      </c>
      <c r="F3138" s="710">
        <v>45576</v>
      </c>
      <c r="G3138" s="711">
        <v>0.6875</v>
      </c>
      <c r="H3138" s="21">
        <v>45577</v>
      </c>
      <c r="I3138" s="729">
        <v>0.5625</v>
      </c>
      <c r="J3138" s="739" t="s">
        <v>6272</v>
      </c>
      <c r="K3138" s="19">
        <v>29804</v>
      </c>
      <c r="L3138" s="721" t="s">
        <v>172</v>
      </c>
      <c r="M3138" s="21">
        <v>41877</v>
      </c>
      <c r="N3138" s="924" t="s">
        <v>173</v>
      </c>
      <c r="O3138" s="208">
        <v>43101</v>
      </c>
      <c r="P3138" s="1201" t="s">
        <v>6036</v>
      </c>
      <c r="Q3138" s="884"/>
      <c r="R3138" s="1011"/>
      <c r="S3138" s="196"/>
      <c r="T3138" s="533"/>
      <c r="U3138" s="545" t="s">
        <v>378</v>
      </c>
      <c r="V3138" s="527"/>
    </row>
    <row r="3139" spans="1:23" s="546" customFormat="1" ht="18.75" customHeight="1" x14ac:dyDescent="0.25">
      <c r="A3139" s="1245">
        <v>5456</v>
      </c>
      <c r="B3139" s="20"/>
      <c r="C3139" s="18" t="s">
        <v>170</v>
      </c>
      <c r="D3139" s="20" t="s">
        <v>292</v>
      </c>
      <c r="E3139" s="1158" t="s">
        <v>6615</v>
      </c>
      <c r="F3139" s="710">
        <v>45569</v>
      </c>
      <c r="G3139" s="711">
        <v>0.76041666666666663</v>
      </c>
      <c r="H3139" s="21">
        <v>45576</v>
      </c>
      <c r="I3139" s="729">
        <v>0.75</v>
      </c>
      <c r="J3139" s="739" t="s">
        <v>85</v>
      </c>
      <c r="K3139" s="19">
        <v>29804</v>
      </c>
      <c r="L3139" s="721" t="s">
        <v>172</v>
      </c>
      <c r="M3139" s="21">
        <v>41877</v>
      </c>
      <c r="N3139" s="924" t="s">
        <v>173</v>
      </c>
      <c r="O3139" s="208">
        <v>43101</v>
      </c>
      <c r="P3139" s="1201" t="s">
        <v>6036</v>
      </c>
      <c r="Q3139" s="884"/>
      <c r="R3139" s="1011"/>
      <c r="S3139" s="196"/>
      <c r="T3139" s="533"/>
      <c r="U3139" s="545" t="s">
        <v>378</v>
      </c>
      <c r="V3139" s="527"/>
      <c r="W3139" s="156"/>
    </row>
    <row r="3140" spans="1:23" s="546" customFormat="1" ht="18.75" customHeight="1" x14ac:dyDescent="0.25">
      <c r="A3140" s="1245">
        <v>5189</v>
      </c>
      <c r="B3140" s="3"/>
      <c r="C3140" s="3" t="s">
        <v>170</v>
      </c>
      <c r="D3140" s="3" t="s">
        <v>35</v>
      </c>
      <c r="E3140" s="1159" t="s">
        <v>313</v>
      </c>
      <c r="F3140" s="714">
        <v>45542</v>
      </c>
      <c r="G3140" s="715">
        <v>0.43958333333333338</v>
      </c>
      <c r="H3140" s="725">
        <v>45544</v>
      </c>
      <c r="I3140" s="720">
        <v>0.61527777777777781</v>
      </c>
      <c r="J3140" s="733" t="s">
        <v>1267</v>
      </c>
      <c r="K3140" s="19">
        <v>29804</v>
      </c>
      <c r="L3140" s="921" t="s">
        <v>172</v>
      </c>
      <c r="M3140" s="19">
        <v>41877</v>
      </c>
      <c r="N3140" s="922" t="s">
        <v>173</v>
      </c>
      <c r="O3140" s="209">
        <v>43101</v>
      </c>
      <c r="P3140" s="1327"/>
      <c r="Q3140" s="907"/>
      <c r="R3140" s="1011"/>
      <c r="S3140" s="908"/>
      <c r="T3140" s="527"/>
      <c r="U3140" s="564"/>
      <c r="V3140" s="561"/>
      <c r="W3140" s="156"/>
    </row>
    <row r="3141" spans="1:23" s="546" customFormat="1" ht="18.75" customHeight="1" x14ac:dyDescent="0.25">
      <c r="A3141" s="1245">
        <v>5157</v>
      </c>
      <c r="B3141" s="3"/>
      <c r="C3141" s="3" t="s">
        <v>170</v>
      </c>
      <c r="D3141" s="3" t="s">
        <v>35</v>
      </c>
      <c r="E3141" s="1159" t="s">
        <v>313</v>
      </c>
      <c r="F3141" s="714">
        <v>45536</v>
      </c>
      <c r="G3141" s="715">
        <v>0.72986111111111107</v>
      </c>
      <c r="H3141" s="714">
        <v>45541</v>
      </c>
      <c r="I3141" s="715">
        <v>0.70833333333333337</v>
      </c>
      <c r="J3141" s="733" t="s">
        <v>336</v>
      </c>
      <c r="K3141" s="19">
        <v>29804</v>
      </c>
      <c r="L3141" s="921" t="s">
        <v>172</v>
      </c>
      <c r="M3141" s="19">
        <v>41877</v>
      </c>
      <c r="N3141" s="922" t="s">
        <v>173</v>
      </c>
      <c r="O3141" s="209">
        <v>43101</v>
      </c>
      <c r="P3141" s="1327"/>
      <c r="Q3141" s="907" t="s">
        <v>8149</v>
      </c>
      <c r="R3141" s="1011"/>
      <c r="S3141" s="908"/>
      <c r="T3141" s="527"/>
      <c r="U3141" s="564"/>
      <c r="V3141" s="561"/>
      <c r="W3141" s="156"/>
    </row>
    <row r="3142" spans="1:23" s="546" customFormat="1" ht="18.75" customHeight="1" x14ac:dyDescent="0.25">
      <c r="A3142" s="1267">
        <v>5029</v>
      </c>
      <c r="B3142" s="186"/>
      <c r="C3142" s="186" t="s">
        <v>170</v>
      </c>
      <c r="D3142" s="186" t="s">
        <v>764</v>
      </c>
      <c r="E3142" s="1156" t="s">
        <v>422</v>
      </c>
      <c r="F3142" s="710">
        <v>45533</v>
      </c>
      <c r="G3142" s="711">
        <v>0.5</v>
      </c>
      <c r="H3142" s="710">
        <v>45535</v>
      </c>
      <c r="I3142" s="711">
        <v>0.79166666666666663</v>
      </c>
      <c r="J3142" s="728" t="s">
        <v>330</v>
      </c>
      <c r="K3142" s="710">
        <v>29804</v>
      </c>
      <c r="L3142" s="734" t="s">
        <v>172</v>
      </c>
      <c r="M3142" s="710">
        <v>41877</v>
      </c>
      <c r="N3142" s="734" t="s">
        <v>173</v>
      </c>
      <c r="O3142" s="920" t="s">
        <v>7941</v>
      </c>
      <c r="P3142" s="1201" t="s">
        <v>7942</v>
      </c>
      <c r="Q3142" s="893" t="s">
        <v>7943</v>
      </c>
      <c r="R3142" s="1001"/>
      <c r="S3142" s="882"/>
      <c r="T3142" s="524"/>
      <c r="U3142" s="551"/>
      <c r="V3142" s="544"/>
      <c r="W3142" s="128"/>
    </row>
    <row r="3143" spans="1:23" ht="30" customHeight="1" x14ac:dyDescent="0.25">
      <c r="A3143" s="1267">
        <v>5029</v>
      </c>
      <c r="B3143" s="186"/>
      <c r="C3143" s="186" t="s">
        <v>170</v>
      </c>
      <c r="D3143" s="186" t="s">
        <v>764</v>
      </c>
      <c r="E3143" s="1156" t="s">
        <v>422</v>
      </c>
      <c r="F3143" s="710">
        <v>45524</v>
      </c>
      <c r="G3143" s="711">
        <v>0.79166666666666663</v>
      </c>
      <c r="H3143" s="710">
        <v>45532</v>
      </c>
      <c r="I3143" s="709">
        <v>0.86458333333333337</v>
      </c>
      <c r="J3143" s="728" t="s">
        <v>113</v>
      </c>
      <c r="K3143" s="710">
        <v>29804</v>
      </c>
      <c r="L3143" s="734" t="s">
        <v>172</v>
      </c>
      <c r="M3143" s="1625">
        <v>41877</v>
      </c>
      <c r="N3143" s="734" t="s">
        <v>173</v>
      </c>
      <c r="O3143" s="920" t="s">
        <v>7941</v>
      </c>
      <c r="P3143" s="1201" t="s">
        <v>7942</v>
      </c>
      <c r="Q3143" s="893" t="s">
        <v>7943</v>
      </c>
      <c r="R3143" s="1001"/>
      <c r="S3143" s="882"/>
      <c r="T3143" s="524"/>
      <c r="U3143" s="551"/>
      <c r="V3143" s="544"/>
      <c r="W3143" s="128"/>
    </row>
    <row r="3144" spans="1:23" ht="30" customHeight="1" x14ac:dyDescent="0.25">
      <c r="A3144" s="1245">
        <v>4971</v>
      </c>
      <c r="B3144" s="20"/>
      <c r="C3144" s="18" t="s">
        <v>170</v>
      </c>
      <c r="D3144" s="20" t="s">
        <v>235</v>
      </c>
      <c r="E3144" s="1158" t="s">
        <v>370</v>
      </c>
      <c r="F3144" s="710">
        <v>45522</v>
      </c>
      <c r="G3144" s="711">
        <v>0.5</v>
      </c>
      <c r="H3144" s="21">
        <v>45523</v>
      </c>
      <c r="I3144" s="729">
        <v>0.41666666666666669</v>
      </c>
      <c r="J3144" s="739" t="s">
        <v>797</v>
      </c>
      <c r="K3144" s="19">
        <v>29804</v>
      </c>
      <c r="L3144" s="721" t="s">
        <v>172</v>
      </c>
      <c r="M3144" s="21">
        <v>41877</v>
      </c>
      <c r="N3144" s="924" t="s">
        <v>173</v>
      </c>
      <c r="O3144" s="208">
        <v>43101</v>
      </c>
      <c r="P3144" s="1021"/>
      <c r="Q3144" s="599"/>
      <c r="R3144" s="1008"/>
      <c r="S3144" s="884"/>
      <c r="T3144" s="527"/>
      <c r="U3144" s="545" t="s">
        <v>176</v>
      </c>
      <c r="V3144" s="544"/>
    </row>
    <row r="3145" spans="1:23" ht="18.75" customHeight="1" x14ac:dyDescent="0.25">
      <c r="A3145" s="1245">
        <v>4979</v>
      </c>
      <c r="B3145" s="20"/>
      <c r="C3145" s="18" t="s">
        <v>170</v>
      </c>
      <c r="D3145" s="20" t="s">
        <v>235</v>
      </c>
      <c r="E3145" s="1158" t="s">
        <v>370</v>
      </c>
      <c r="F3145" s="710">
        <v>45508</v>
      </c>
      <c r="G3145" s="711">
        <v>0.80902777777777779</v>
      </c>
      <c r="H3145" s="21">
        <v>45521</v>
      </c>
      <c r="I3145" s="729">
        <v>0.41666666666666669</v>
      </c>
      <c r="J3145" s="739" t="s">
        <v>179</v>
      </c>
      <c r="K3145" s="19">
        <v>29804</v>
      </c>
      <c r="L3145" s="721" t="s">
        <v>172</v>
      </c>
      <c r="M3145" s="21">
        <v>41877</v>
      </c>
      <c r="N3145" s="924" t="s">
        <v>173</v>
      </c>
      <c r="O3145" s="208">
        <v>43101</v>
      </c>
      <c r="P3145" s="892" t="s">
        <v>7233</v>
      </c>
      <c r="Q3145" s="1021"/>
      <c r="R3145" s="1008"/>
      <c r="S3145" s="884"/>
      <c r="T3145" s="527"/>
      <c r="U3145" s="545" t="s">
        <v>176</v>
      </c>
      <c r="V3145" s="544"/>
    </row>
    <row r="3146" spans="1:23" s="546" customFormat="1" ht="18.75" customHeight="1" x14ac:dyDescent="0.25">
      <c r="A3146" s="1341">
        <v>4615</v>
      </c>
      <c r="B3146" s="1341"/>
      <c r="C3146" s="854" t="s">
        <v>170</v>
      </c>
      <c r="D3146" s="1341" t="s">
        <v>22</v>
      </c>
      <c r="E3146" s="1405" t="s">
        <v>23</v>
      </c>
      <c r="F3146" s="1406">
        <v>45398</v>
      </c>
      <c r="G3146" s="1459">
        <v>0.53472222222222221</v>
      </c>
      <c r="H3146" s="148">
        <v>45402</v>
      </c>
      <c r="I3146" s="1407">
        <v>0.45833333333333331</v>
      </c>
      <c r="J3146" s="1594" t="s">
        <v>5295</v>
      </c>
      <c r="K3146" s="19">
        <v>29804</v>
      </c>
      <c r="L3146" s="721" t="s">
        <v>172</v>
      </c>
      <c r="M3146" s="21">
        <v>41877</v>
      </c>
      <c r="N3146" s="924" t="s">
        <v>173</v>
      </c>
      <c r="O3146" s="208">
        <v>43101</v>
      </c>
      <c r="P3146" s="892" t="s">
        <v>7230</v>
      </c>
      <c r="Q3146" s="884" t="s">
        <v>5960</v>
      </c>
      <c r="R3146" s="1690" t="s">
        <v>7231</v>
      </c>
      <c r="S3146" s="1235" t="s">
        <v>7229</v>
      </c>
      <c r="T3146" s="1236" t="s">
        <v>6097</v>
      </c>
      <c r="U3146" s="671" t="s">
        <v>176</v>
      </c>
      <c r="V3146" s="1412" t="s">
        <v>5063</v>
      </c>
      <c r="W3146" s="672"/>
    </row>
    <row r="3147" spans="1:23" s="579" customFormat="1" ht="18.75" customHeight="1" x14ac:dyDescent="0.25">
      <c r="A3147" s="20">
        <v>4275</v>
      </c>
      <c r="B3147" s="20"/>
      <c r="C3147" s="18" t="s">
        <v>170</v>
      </c>
      <c r="D3147" s="20" t="s">
        <v>657</v>
      </c>
      <c r="E3147" s="1158" t="s">
        <v>871</v>
      </c>
      <c r="F3147" s="21">
        <v>45386</v>
      </c>
      <c r="G3147" s="729">
        <v>0.5</v>
      </c>
      <c r="H3147" s="710">
        <v>45398</v>
      </c>
      <c r="I3147" s="711">
        <v>0.45833333333333331</v>
      </c>
      <c r="J3147" s="739" t="s">
        <v>4123</v>
      </c>
      <c r="K3147" s="19">
        <v>29804</v>
      </c>
      <c r="L3147" s="721" t="s">
        <v>172</v>
      </c>
      <c r="M3147" s="21">
        <v>41877</v>
      </c>
      <c r="N3147" s="924" t="s">
        <v>173</v>
      </c>
      <c r="O3147" s="208">
        <v>43101</v>
      </c>
      <c r="P3147" s="892" t="s">
        <v>5959</v>
      </c>
      <c r="Q3147" s="884" t="s">
        <v>5960</v>
      </c>
      <c r="R3147" s="1008" t="s">
        <v>7232</v>
      </c>
      <c r="S3147" s="884"/>
      <c r="T3147" s="527" t="s">
        <v>6057</v>
      </c>
      <c r="U3147" s="156" t="s">
        <v>176</v>
      </c>
      <c r="V3147" s="544" t="s">
        <v>6054</v>
      </c>
      <c r="W3147" s="156"/>
    </row>
    <row r="3148" spans="1:23" s="546" customFormat="1" ht="18.75" customHeight="1" x14ac:dyDescent="0.25">
      <c r="A3148" s="869">
        <v>3181</v>
      </c>
      <c r="B3148" s="869"/>
      <c r="C3148" s="814" t="s">
        <v>170</v>
      </c>
      <c r="D3148" s="869" t="s">
        <v>29</v>
      </c>
      <c r="E3148" s="1178" t="s">
        <v>205</v>
      </c>
      <c r="F3148" s="989">
        <v>45169</v>
      </c>
      <c r="G3148" s="1348">
        <v>0.66666666666666663</v>
      </c>
      <c r="H3148" s="21">
        <v>45172</v>
      </c>
      <c r="I3148" s="1348">
        <v>0.83333333333333337</v>
      </c>
      <c r="J3148" s="1579" t="s">
        <v>3999</v>
      </c>
      <c r="K3148" s="864">
        <v>29804</v>
      </c>
      <c r="L3148" s="1610" t="s">
        <v>172</v>
      </c>
      <c r="M3148" s="989">
        <v>41877</v>
      </c>
      <c r="N3148" s="990" t="s">
        <v>173</v>
      </c>
      <c r="O3148" s="991">
        <v>43101</v>
      </c>
      <c r="P3148" s="892" t="s">
        <v>5774</v>
      </c>
      <c r="Q3148" s="884" t="s">
        <v>5775</v>
      </c>
      <c r="R3148" s="1242"/>
      <c r="S3148" s="1220"/>
      <c r="T3148" s="1219"/>
      <c r="U3148" s="673" t="s">
        <v>176</v>
      </c>
      <c r="V3148" s="1338" t="s">
        <v>174</v>
      </c>
      <c r="W3148" s="636"/>
    </row>
    <row r="3149" spans="1:23" s="546" customFormat="1" ht="18.75" customHeight="1" x14ac:dyDescent="0.25">
      <c r="A3149" s="20">
        <v>3164</v>
      </c>
      <c r="B3149" s="20"/>
      <c r="C3149" s="18" t="s">
        <v>170</v>
      </c>
      <c r="D3149" s="20" t="s">
        <v>35</v>
      </c>
      <c r="E3149" s="1158" t="s">
        <v>171</v>
      </c>
      <c r="F3149" s="21">
        <v>45162</v>
      </c>
      <c r="G3149" s="729">
        <v>0.47361111111111115</v>
      </c>
      <c r="H3149" s="21">
        <v>45169</v>
      </c>
      <c r="I3149" s="729">
        <v>0.66666666666666663</v>
      </c>
      <c r="J3149" s="737" t="s">
        <v>3998</v>
      </c>
      <c r="K3149" s="19">
        <v>29804</v>
      </c>
      <c r="L3149" s="721" t="s">
        <v>172</v>
      </c>
      <c r="M3149" s="21">
        <v>41877</v>
      </c>
      <c r="N3149" s="964" t="s">
        <v>173</v>
      </c>
      <c r="O3149" s="208">
        <v>43101</v>
      </c>
      <c r="P3149" s="892"/>
      <c r="Q3149" s="884"/>
      <c r="R3149" s="1008"/>
      <c r="S3149" s="884"/>
      <c r="T3149" s="527" t="s">
        <v>175</v>
      </c>
      <c r="U3149" s="545" t="s">
        <v>176</v>
      </c>
      <c r="V3149" s="544" t="s">
        <v>174</v>
      </c>
      <c r="W3149" s="156"/>
    </row>
    <row r="3150" spans="1:23" s="546" customFormat="1" ht="18.75" customHeight="1" x14ac:dyDescent="0.25">
      <c r="A3150" s="20">
        <v>3162</v>
      </c>
      <c r="B3150" s="20"/>
      <c r="C3150" s="18" t="s">
        <v>170</v>
      </c>
      <c r="D3150" s="20" t="s">
        <v>35</v>
      </c>
      <c r="E3150" s="1158" t="s">
        <v>261</v>
      </c>
      <c r="F3150" s="21">
        <v>45160</v>
      </c>
      <c r="G3150" s="729">
        <v>0.73611111111111116</v>
      </c>
      <c r="H3150" s="21">
        <v>45162</v>
      </c>
      <c r="I3150" s="729">
        <v>0.47361111111111115</v>
      </c>
      <c r="J3150" s="737" t="s">
        <v>262</v>
      </c>
      <c r="K3150" s="19">
        <v>29804</v>
      </c>
      <c r="L3150" s="721" t="s">
        <v>172</v>
      </c>
      <c r="M3150" s="21">
        <v>41877</v>
      </c>
      <c r="N3150" s="924" t="s">
        <v>173</v>
      </c>
      <c r="O3150" s="208">
        <v>43101</v>
      </c>
      <c r="P3150" s="892"/>
      <c r="Q3150" s="884"/>
      <c r="R3150" s="1008"/>
      <c r="S3150" s="884"/>
      <c r="T3150" s="527" t="s">
        <v>175</v>
      </c>
      <c r="U3150" s="545" t="s">
        <v>176</v>
      </c>
      <c r="V3150" s="544" t="s">
        <v>174</v>
      </c>
      <c r="W3150" s="156"/>
    </row>
    <row r="3151" spans="1:23" s="546" customFormat="1" ht="18.75" customHeight="1" x14ac:dyDescent="0.25">
      <c r="A3151" s="20">
        <v>3092</v>
      </c>
      <c r="B3151" s="20"/>
      <c r="C3151" s="18" t="s">
        <v>170</v>
      </c>
      <c r="D3151" s="20" t="s">
        <v>35</v>
      </c>
      <c r="E3151" s="1158" t="s">
        <v>284</v>
      </c>
      <c r="F3151" s="21">
        <v>45153</v>
      </c>
      <c r="G3151" s="729">
        <v>0.82638888888888884</v>
      </c>
      <c r="H3151" s="21">
        <v>45160</v>
      </c>
      <c r="I3151" s="729">
        <v>0.73611111111111116</v>
      </c>
      <c r="J3151" s="737" t="s">
        <v>285</v>
      </c>
      <c r="K3151" s="19">
        <v>29804</v>
      </c>
      <c r="L3151" s="721" t="s">
        <v>172</v>
      </c>
      <c r="M3151" s="21">
        <v>41877</v>
      </c>
      <c r="N3151" s="924" t="s">
        <v>173</v>
      </c>
      <c r="O3151" s="208">
        <v>43101</v>
      </c>
      <c r="P3151" s="892"/>
      <c r="Q3151" s="884"/>
      <c r="R3151" s="1008"/>
      <c r="S3151" s="884"/>
      <c r="T3151" s="527" t="s">
        <v>175</v>
      </c>
      <c r="U3151" s="545" t="s">
        <v>176</v>
      </c>
      <c r="V3151" s="544" t="s">
        <v>174</v>
      </c>
      <c r="W3151" s="156"/>
    </row>
    <row r="3152" spans="1:23" ht="18.75" customHeight="1" x14ac:dyDescent="0.25">
      <c r="A3152" s="20">
        <v>3076</v>
      </c>
      <c r="B3152" s="20"/>
      <c r="C3152" s="18" t="s">
        <v>170</v>
      </c>
      <c r="D3152" s="20" t="s">
        <v>59</v>
      </c>
      <c r="E3152" s="1158" t="s">
        <v>335</v>
      </c>
      <c r="F3152" s="21">
        <v>45146</v>
      </c>
      <c r="G3152" s="729">
        <v>0.57291666666666663</v>
      </c>
      <c r="H3152" s="21">
        <v>45151</v>
      </c>
      <c r="I3152" s="729">
        <v>0.54166666666666663</v>
      </c>
      <c r="J3152" s="737" t="s">
        <v>399</v>
      </c>
      <c r="K3152" s="19">
        <v>29804</v>
      </c>
      <c r="L3152" s="721" t="s">
        <v>172</v>
      </c>
      <c r="M3152" s="21">
        <v>41877</v>
      </c>
      <c r="N3152" s="924" t="s">
        <v>173</v>
      </c>
      <c r="O3152" s="208">
        <v>43101</v>
      </c>
      <c r="P3152" s="892"/>
      <c r="Q3152" s="884"/>
      <c r="R3152" s="1008"/>
      <c r="S3152" s="884"/>
      <c r="T3152" s="527" t="s">
        <v>400</v>
      </c>
      <c r="U3152" s="545" t="s">
        <v>176</v>
      </c>
      <c r="V3152" s="544" t="s">
        <v>174</v>
      </c>
    </row>
    <row r="3153" spans="1:23" s="546" customFormat="1" ht="18.75" customHeight="1" x14ac:dyDescent="0.25">
      <c r="A3153" s="20">
        <v>3048</v>
      </c>
      <c r="B3153" s="20"/>
      <c r="C3153" s="18" t="s">
        <v>170</v>
      </c>
      <c r="D3153" s="20" t="s">
        <v>22</v>
      </c>
      <c r="E3153" s="1158" t="s">
        <v>447</v>
      </c>
      <c r="F3153" s="21">
        <v>45144</v>
      </c>
      <c r="G3153" s="729">
        <v>0.75</v>
      </c>
      <c r="H3153" s="21">
        <v>45146</v>
      </c>
      <c r="I3153" s="729">
        <v>0.57291666666666663</v>
      </c>
      <c r="J3153" s="737" t="s">
        <v>330</v>
      </c>
      <c r="K3153" s="19">
        <v>29804</v>
      </c>
      <c r="L3153" s="721" t="s">
        <v>172</v>
      </c>
      <c r="M3153" s="21">
        <v>41877</v>
      </c>
      <c r="N3153" s="924" t="s">
        <v>173</v>
      </c>
      <c r="O3153" s="208">
        <v>43101</v>
      </c>
      <c r="P3153" s="892"/>
      <c r="Q3153" s="884"/>
      <c r="R3153" s="1008"/>
      <c r="S3153" s="884"/>
      <c r="T3153" s="527"/>
      <c r="U3153" s="545" t="s">
        <v>176</v>
      </c>
      <c r="V3153" s="544" t="s">
        <v>448</v>
      </c>
      <c r="W3153" s="156"/>
    </row>
    <row r="3154" spans="1:23" s="546" customFormat="1" ht="18.75" customHeight="1" x14ac:dyDescent="0.25">
      <c r="A3154" s="4">
        <v>2176</v>
      </c>
      <c r="B3154" s="4"/>
      <c r="C3154" s="18" t="s">
        <v>170</v>
      </c>
      <c r="D3154" s="4" t="s">
        <v>22</v>
      </c>
      <c r="E3154" s="1156" t="s">
        <v>23</v>
      </c>
      <c r="F3154" s="710">
        <v>44999</v>
      </c>
      <c r="G3154" s="711">
        <v>0.60416666666666663</v>
      </c>
      <c r="H3154" s="710">
        <v>45005</v>
      </c>
      <c r="I3154" s="711">
        <v>0.77083333333333337</v>
      </c>
      <c r="J3154" s="743" t="s">
        <v>864</v>
      </c>
      <c r="K3154" s="725">
        <v>29804</v>
      </c>
      <c r="L3154" s="929" t="s">
        <v>172</v>
      </c>
      <c r="M3154" s="19">
        <v>41877</v>
      </c>
      <c r="N3154" s="929" t="s">
        <v>173</v>
      </c>
      <c r="O3154" s="932">
        <v>43374</v>
      </c>
      <c r="P3154" s="892" t="s">
        <v>7228</v>
      </c>
      <c r="Q3154" s="1039" t="s">
        <v>1758</v>
      </c>
      <c r="R3154" s="1011"/>
      <c r="S3154" s="908">
        <v>69714</v>
      </c>
      <c r="T3154" s="550"/>
      <c r="U3154" s="545" t="s">
        <v>291</v>
      </c>
      <c r="V3154" s="555" t="s">
        <v>1757</v>
      </c>
      <c r="W3154" s="156"/>
    </row>
    <row r="3155" spans="1:23" s="546" customFormat="1" ht="18.75" customHeight="1" x14ac:dyDescent="0.25">
      <c r="A3155" s="186">
        <v>1923</v>
      </c>
      <c r="B3155" s="724" t="s">
        <v>1991</v>
      </c>
      <c r="C3155" s="186" t="s">
        <v>2003</v>
      </c>
      <c r="D3155" s="186" t="s">
        <v>35</v>
      </c>
      <c r="E3155" s="1156" t="s">
        <v>313</v>
      </c>
      <c r="F3155" s="725">
        <v>44979</v>
      </c>
      <c r="G3155" s="720">
        <v>0.75416666666666676</v>
      </c>
      <c r="H3155" s="725">
        <v>44983</v>
      </c>
      <c r="I3155" s="720">
        <v>0.79583333333333339</v>
      </c>
      <c r="J3155" s="713" t="s">
        <v>1993</v>
      </c>
      <c r="K3155" s="710">
        <v>24331</v>
      </c>
      <c r="L3155" s="929" t="s">
        <v>2004</v>
      </c>
      <c r="M3155" s="21"/>
      <c r="N3155" s="734" t="s">
        <v>2005</v>
      </c>
      <c r="O3155" s="920">
        <v>32151</v>
      </c>
      <c r="P3155" s="898"/>
      <c r="Q3155" s="1022"/>
      <c r="R3155" s="1023"/>
      <c r="S3155" s="1022"/>
      <c r="T3155" s="638"/>
      <c r="U3155" s="545"/>
      <c r="V3155" s="544"/>
      <c r="W3155" s="599"/>
    </row>
    <row r="3156" spans="1:23" s="546" customFormat="1" ht="18.75" hidden="1" customHeight="1" x14ac:dyDescent="0.25">
      <c r="A3156" s="809">
        <v>353</v>
      </c>
      <c r="B3156" s="809"/>
      <c r="C3156" s="809" t="s">
        <v>3702</v>
      </c>
      <c r="D3156" s="809" t="s">
        <v>412</v>
      </c>
      <c r="E3156" s="1159" t="s">
        <v>131</v>
      </c>
      <c r="F3156" s="810">
        <v>44469</v>
      </c>
      <c r="G3156" s="811">
        <v>0.83333333333333337</v>
      </c>
      <c r="H3156" s="810">
        <v>44479</v>
      </c>
      <c r="I3156" s="811">
        <v>0.83333333333333337</v>
      </c>
      <c r="J3156" s="730">
        <v>11</v>
      </c>
      <c r="K3156" s="769"/>
      <c r="L3156" s="809"/>
      <c r="M3156" s="19"/>
      <c r="N3156" s="940"/>
      <c r="O3156" s="938"/>
      <c r="P3156" s="1122"/>
      <c r="Q3156" s="1120"/>
      <c r="R3156" s="1121"/>
      <c r="S3156" s="1120"/>
      <c r="T3156" s="670"/>
      <c r="U3156" s="545"/>
      <c r="V3156" s="670" t="s">
        <v>3512</v>
      </c>
      <c r="W3156" s="156"/>
    </row>
    <row r="3157" spans="1:23" ht="18.75" customHeight="1" x14ac:dyDescent="0.25">
      <c r="A3157" s="1267">
        <v>6237</v>
      </c>
      <c r="B3157" s="186">
        <v>26252285</v>
      </c>
      <c r="C3157" s="186" t="s">
        <v>5981</v>
      </c>
      <c r="D3157" s="186" t="s">
        <v>193</v>
      </c>
      <c r="E3157" s="1156" t="s">
        <v>194</v>
      </c>
      <c r="F3157" s="710">
        <v>45464</v>
      </c>
      <c r="G3157" s="711">
        <v>0.75694444444444453</v>
      </c>
      <c r="H3157" s="710">
        <v>45466</v>
      </c>
      <c r="I3157" s="711">
        <v>0.75694444444444453</v>
      </c>
      <c r="J3157" s="743" t="s">
        <v>330</v>
      </c>
      <c r="K3157" s="710">
        <v>27014</v>
      </c>
      <c r="L3157" s="734" t="s">
        <v>5982</v>
      </c>
      <c r="M3157" s="21">
        <v>43675</v>
      </c>
      <c r="N3157" s="934" t="s">
        <v>5986</v>
      </c>
      <c r="O3157" s="920">
        <v>34815</v>
      </c>
      <c r="P3157" s="892" t="s">
        <v>4841</v>
      </c>
      <c r="R3157" s="1017"/>
      <c r="S3157" s="907" t="s">
        <v>281</v>
      </c>
      <c r="T3157" s="606" t="s">
        <v>1202</v>
      </c>
      <c r="U3157" s="551" t="s">
        <v>5983</v>
      </c>
      <c r="V3157" s="544"/>
      <c r="W3157" s="128"/>
    </row>
    <row r="3158" spans="1:23" s="546" customFormat="1" ht="18.75" customHeight="1" x14ac:dyDescent="0.25">
      <c r="A3158" s="186">
        <v>4500</v>
      </c>
      <c r="B3158" s="186">
        <v>26252285</v>
      </c>
      <c r="C3158" s="186" t="s">
        <v>5981</v>
      </c>
      <c r="D3158" s="186" t="s">
        <v>412</v>
      </c>
      <c r="E3158" s="1156" t="s">
        <v>335</v>
      </c>
      <c r="F3158" s="710">
        <v>45391</v>
      </c>
      <c r="G3158" s="711">
        <v>0.89583333333333337</v>
      </c>
      <c r="H3158" s="710">
        <v>45395</v>
      </c>
      <c r="I3158" s="711">
        <v>0.83333333333333337</v>
      </c>
      <c r="J3158" s="743" t="s">
        <v>162</v>
      </c>
      <c r="K3158" s="710">
        <v>27014</v>
      </c>
      <c r="L3158" s="734" t="s">
        <v>5982</v>
      </c>
      <c r="M3158" s="21">
        <v>43675</v>
      </c>
      <c r="N3158" s="934" t="s">
        <v>5986</v>
      </c>
      <c r="O3158" s="920">
        <v>34815</v>
      </c>
      <c r="P3158" s="892" t="s">
        <v>5378</v>
      </c>
      <c r="Q3158" s="194"/>
      <c r="R3158" s="1017"/>
      <c r="S3158" s="196">
        <v>87683</v>
      </c>
      <c r="T3158" s="606" t="s">
        <v>1202</v>
      </c>
      <c r="U3158" s="551" t="s">
        <v>5983</v>
      </c>
      <c r="V3158" s="544"/>
      <c r="W3158" s="128"/>
    </row>
    <row r="3159" spans="1:23" ht="18.75" hidden="1" customHeight="1" x14ac:dyDescent="0.25">
      <c r="A3159" s="799">
        <v>580</v>
      </c>
      <c r="B3159" s="799"/>
      <c r="C3159" s="799" t="s">
        <v>3631</v>
      </c>
      <c r="D3159" s="799" t="s">
        <v>29</v>
      </c>
      <c r="E3159" s="1165" t="s">
        <v>30</v>
      </c>
      <c r="F3159" s="807">
        <v>44579</v>
      </c>
      <c r="G3159" s="806">
        <v>0.8125</v>
      </c>
      <c r="H3159" s="807">
        <v>44584</v>
      </c>
      <c r="I3159" s="806">
        <v>0.8125</v>
      </c>
      <c r="J3159" s="730"/>
      <c r="K3159" s="720"/>
      <c r="L3159" s="799"/>
      <c r="N3159" s="926"/>
      <c r="O3159" s="927"/>
      <c r="Q3159" s="915"/>
      <c r="R3159" s="1118"/>
      <c r="S3159" s="915"/>
      <c r="T3159" s="668"/>
      <c r="V3159" s="668" t="s">
        <v>3597</v>
      </c>
    </row>
    <row r="3160" spans="1:23" s="546" customFormat="1" ht="31.5" customHeight="1" x14ac:dyDescent="0.25">
      <c r="A3160" s="4">
        <v>2172</v>
      </c>
      <c r="B3160" s="4"/>
      <c r="C3160" s="4" t="s">
        <v>1823</v>
      </c>
      <c r="D3160" s="4" t="s">
        <v>412</v>
      </c>
      <c r="E3160" s="1156" t="s">
        <v>335</v>
      </c>
      <c r="F3160" s="725">
        <v>44999</v>
      </c>
      <c r="G3160" s="720">
        <v>0.60416666666666663</v>
      </c>
      <c r="H3160" s="725">
        <v>44999</v>
      </c>
      <c r="I3160" s="720">
        <v>0.8125</v>
      </c>
      <c r="J3160" s="743" t="s">
        <v>1824</v>
      </c>
      <c r="K3160" s="725">
        <v>29804</v>
      </c>
      <c r="L3160" s="929" t="s">
        <v>172</v>
      </c>
      <c r="M3160" s="19">
        <v>41877</v>
      </c>
      <c r="N3160" s="929" t="s">
        <v>173</v>
      </c>
      <c r="O3160" s="932">
        <v>43374</v>
      </c>
      <c r="P3160" s="892"/>
      <c r="Q3160" s="194"/>
      <c r="R3160" s="1073"/>
      <c r="S3160" s="908"/>
      <c r="T3160" s="550"/>
      <c r="U3160" s="545"/>
      <c r="V3160" s="555" t="s">
        <v>1090</v>
      </c>
      <c r="W3160" s="599"/>
    </row>
    <row r="3161" spans="1:23" s="546" customFormat="1" ht="31.5" customHeight="1" x14ac:dyDescent="0.25">
      <c r="A3161" s="4">
        <v>2026</v>
      </c>
      <c r="B3161" s="4"/>
      <c r="C3161" s="186" t="s">
        <v>1946</v>
      </c>
      <c r="D3161" s="186" t="s">
        <v>35</v>
      </c>
      <c r="E3161" s="1156" t="s">
        <v>119</v>
      </c>
      <c r="F3161" s="725">
        <v>44980</v>
      </c>
      <c r="G3161" s="720">
        <v>0.4375</v>
      </c>
      <c r="H3161" s="725">
        <v>44987</v>
      </c>
      <c r="I3161" s="720">
        <v>0.4375</v>
      </c>
      <c r="J3161" s="728" t="s">
        <v>1854</v>
      </c>
      <c r="K3161" s="725">
        <v>29804</v>
      </c>
      <c r="L3161" s="929" t="s">
        <v>172</v>
      </c>
      <c r="M3161" s="19">
        <v>41877</v>
      </c>
      <c r="N3161" s="929" t="s">
        <v>173</v>
      </c>
      <c r="O3161" s="932">
        <v>43374</v>
      </c>
      <c r="P3161" s="892" t="s">
        <v>1947</v>
      </c>
      <c r="Q3161" s="194"/>
      <c r="R3161" s="1017"/>
      <c r="S3161" s="194"/>
      <c r="T3161" s="599"/>
      <c r="U3161" s="545"/>
      <c r="V3161" s="555"/>
      <c r="W3161" s="599"/>
    </row>
    <row r="3162" spans="1:23" s="546" customFormat="1" ht="18.75" customHeight="1" x14ac:dyDescent="0.25">
      <c r="A3162" s="766">
        <v>1769</v>
      </c>
      <c r="B3162" s="766"/>
      <c r="C3162" s="766" t="s">
        <v>1946</v>
      </c>
      <c r="D3162" s="766" t="s">
        <v>76</v>
      </c>
      <c r="E3162" s="1167" t="s">
        <v>60</v>
      </c>
      <c r="F3162" s="1547">
        <v>44948</v>
      </c>
      <c r="G3162" s="1460">
        <v>0.79166666666666663</v>
      </c>
      <c r="H3162" s="1547">
        <v>44949</v>
      </c>
      <c r="I3162" s="1460">
        <v>0.41666666666666669</v>
      </c>
      <c r="J3162" s="819" t="s">
        <v>2208</v>
      </c>
      <c r="K3162" s="1406">
        <v>29804</v>
      </c>
      <c r="L3162" s="1617">
        <v>6785332</v>
      </c>
      <c r="M3162" s="148">
        <v>41877</v>
      </c>
      <c r="N3162" s="965" t="s">
        <v>173</v>
      </c>
      <c r="O3162" s="967">
        <v>43374</v>
      </c>
      <c r="P3162" s="892" t="s">
        <v>2210</v>
      </c>
      <c r="Q3162" s="194"/>
      <c r="R3162" s="1674"/>
      <c r="S3162" s="1439"/>
      <c r="T3162" s="1762">
        <v>59978</v>
      </c>
      <c r="U3162" s="671"/>
      <c r="V3162" s="1412" t="s">
        <v>2209</v>
      </c>
      <c r="W3162" s="672"/>
    </row>
    <row r="3163" spans="1:23" s="579" customFormat="1" ht="30" customHeight="1" x14ac:dyDescent="0.25">
      <c r="A3163" s="797">
        <v>1704</v>
      </c>
      <c r="B3163" s="186"/>
      <c r="C3163" s="186" t="s">
        <v>1946</v>
      </c>
      <c r="D3163" s="186" t="s">
        <v>76</v>
      </c>
      <c r="E3163" s="1156" t="s">
        <v>60</v>
      </c>
      <c r="F3163" s="725">
        <v>44926</v>
      </c>
      <c r="G3163" s="720">
        <v>0.8125</v>
      </c>
      <c r="H3163" s="800">
        <v>44948</v>
      </c>
      <c r="I3163" s="720">
        <v>0.79166666666666663</v>
      </c>
      <c r="J3163" s="728" t="s">
        <v>2213</v>
      </c>
      <c r="K3163" s="710">
        <v>29804</v>
      </c>
      <c r="L3163" s="929">
        <v>6785332</v>
      </c>
      <c r="M3163" s="21">
        <v>41877</v>
      </c>
      <c r="N3163" s="934" t="s">
        <v>173</v>
      </c>
      <c r="O3163" s="920">
        <v>43374</v>
      </c>
      <c r="P3163" s="892" t="s">
        <v>2215</v>
      </c>
      <c r="Q3163" s="194"/>
      <c r="R3163" s="1017"/>
      <c r="S3163" s="196"/>
      <c r="T3163" s="533">
        <v>59978</v>
      </c>
      <c r="U3163" s="156"/>
      <c r="V3163" s="544" t="s">
        <v>2214</v>
      </c>
      <c r="W3163" s="156"/>
    </row>
    <row r="3164" spans="1:23" s="546" customFormat="1" ht="30" hidden="1" customHeight="1" x14ac:dyDescent="0.25">
      <c r="A3164" s="799">
        <v>371</v>
      </c>
      <c r="B3164" s="799"/>
      <c r="C3164" s="799" t="s">
        <v>3686</v>
      </c>
      <c r="D3164" s="799" t="s">
        <v>22</v>
      </c>
      <c r="E3164" s="1165" t="s">
        <v>3687</v>
      </c>
      <c r="F3164" s="807">
        <v>44485</v>
      </c>
      <c r="G3164" s="806">
        <v>0.75</v>
      </c>
      <c r="H3164" s="807">
        <v>44489</v>
      </c>
      <c r="I3164" s="806">
        <v>0.75</v>
      </c>
      <c r="J3164" s="730"/>
      <c r="K3164" s="878"/>
      <c r="L3164" s="822"/>
      <c r="M3164" s="864"/>
      <c r="N3164" s="1468"/>
      <c r="O3164" s="968"/>
      <c r="P3164" s="1043"/>
      <c r="Q3164" s="915"/>
      <c r="R3164" s="1688"/>
      <c r="S3164" s="1738"/>
      <c r="T3164" s="1778"/>
      <c r="U3164" s="156"/>
      <c r="V3164" s="1778" t="s">
        <v>3512</v>
      </c>
      <c r="W3164" s="636"/>
    </row>
    <row r="3165" spans="1:23" s="546" customFormat="1" ht="18.75" hidden="1" customHeight="1" x14ac:dyDescent="0.25">
      <c r="A3165" s="809">
        <v>364</v>
      </c>
      <c r="B3165" s="809"/>
      <c r="C3165" s="809" t="s">
        <v>3693</v>
      </c>
      <c r="D3165" s="809" t="s">
        <v>412</v>
      </c>
      <c r="E3165" s="1159" t="s">
        <v>131</v>
      </c>
      <c r="F3165" s="810">
        <v>44479</v>
      </c>
      <c r="G3165" s="811">
        <v>0.83333333333333337</v>
      </c>
      <c r="H3165" s="810">
        <v>44486</v>
      </c>
      <c r="I3165" s="811">
        <v>0.83333333333333337</v>
      </c>
      <c r="J3165" s="730"/>
      <c r="K3165" s="769"/>
      <c r="L3165" s="809"/>
      <c r="M3165" s="19"/>
      <c r="N3165" s="966"/>
      <c r="O3165" s="938"/>
      <c r="P3165" s="1107"/>
      <c r="Q3165" s="1120"/>
      <c r="R3165" s="1121"/>
      <c r="S3165" s="1120"/>
      <c r="T3165" s="670"/>
      <c r="U3165" s="545"/>
      <c r="V3165" s="670" t="s">
        <v>3549</v>
      </c>
      <c r="W3165" s="156"/>
    </row>
    <row r="3166" spans="1:23" s="546" customFormat="1" ht="18.75" hidden="1" customHeight="1" x14ac:dyDescent="0.25">
      <c r="A3166" s="1">
        <v>353</v>
      </c>
      <c r="B3166" s="1"/>
      <c r="C3166" s="1" t="s">
        <v>3703</v>
      </c>
      <c r="D3166" s="1" t="s">
        <v>412</v>
      </c>
      <c r="E3166" s="1158" t="s">
        <v>131</v>
      </c>
      <c r="F3166" s="19">
        <v>44469</v>
      </c>
      <c r="G3166" s="796">
        <v>0.83333333333333337</v>
      </c>
      <c r="H3166" s="19">
        <v>44479</v>
      </c>
      <c r="I3166" s="796">
        <v>0.83333333333333337</v>
      </c>
      <c r="J3166" s="726">
        <v>11</v>
      </c>
      <c r="K3166" s="796"/>
      <c r="L3166" s="1"/>
      <c r="M3166" s="19"/>
      <c r="N3166" s="924"/>
      <c r="O3166" s="208"/>
      <c r="P3166" s="1043"/>
      <c r="Q3166" s="1039"/>
      <c r="R3166" s="1044"/>
      <c r="S3166" s="1039"/>
      <c r="T3166" s="555"/>
      <c r="U3166" s="545"/>
      <c r="V3166" s="555" t="s">
        <v>3549</v>
      </c>
      <c r="W3166" s="156"/>
    </row>
    <row r="3167" spans="1:23" s="546" customFormat="1" ht="30" hidden="1" customHeight="1" x14ac:dyDescent="0.25">
      <c r="A3167" s="809">
        <v>450</v>
      </c>
      <c r="B3167" s="809"/>
      <c r="C3167" s="809" t="s">
        <v>3647</v>
      </c>
      <c r="D3167" s="809" t="s">
        <v>35</v>
      </c>
      <c r="E3167" s="1159" t="s">
        <v>119</v>
      </c>
      <c r="F3167" s="810">
        <v>44555</v>
      </c>
      <c r="G3167" s="811">
        <v>0.625</v>
      </c>
      <c r="H3167" s="810">
        <v>44557</v>
      </c>
      <c r="I3167" s="811">
        <v>0.625</v>
      </c>
      <c r="J3167" s="730"/>
      <c r="K3167" s="769"/>
      <c r="L3167" s="809"/>
      <c r="M3167" s="19"/>
      <c r="N3167" s="940"/>
      <c r="O3167" s="938"/>
      <c r="P3167" s="1119"/>
      <c r="Q3167" s="1120"/>
      <c r="R3167" s="1121"/>
      <c r="S3167" s="1120"/>
      <c r="T3167" s="670"/>
      <c r="U3167" s="545"/>
      <c r="V3167" s="670"/>
      <c r="W3167" s="156"/>
    </row>
    <row r="3168" spans="1:23" s="546" customFormat="1" ht="30" hidden="1" customHeight="1" x14ac:dyDescent="0.25">
      <c r="A3168" s="18">
        <v>364</v>
      </c>
      <c r="B3168" s="4"/>
      <c r="C3168" s="4" t="s">
        <v>3694</v>
      </c>
      <c r="D3168" s="4" t="s">
        <v>412</v>
      </c>
      <c r="E3168" s="1156" t="s">
        <v>131</v>
      </c>
      <c r="F3168" s="725">
        <v>44479</v>
      </c>
      <c r="G3168" s="744">
        <v>0.83333333333333337</v>
      </c>
      <c r="H3168" s="725">
        <v>44486</v>
      </c>
      <c r="I3168" s="744">
        <v>0.83333333333333337</v>
      </c>
      <c r="J3168" s="730"/>
      <c r="K3168" s="744"/>
      <c r="L3168" s="4"/>
      <c r="M3168" s="19"/>
      <c r="N3168" s="934"/>
      <c r="O3168" s="920"/>
      <c r="P3168" s="1122"/>
      <c r="Q3168" s="908"/>
      <c r="R3168" s="1073"/>
      <c r="S3168" s="908"/>
      <c r="T3168" s="550"/>
      <c r="U3168" s="156"/>
      <c r="V3168" s="550" t="s">
        <v>3512</v>
      </c>
      <c r="W3168" s="156"/>
    </row>
    <row r="3169" spans="1:23" s="546" customFormat="1" ht="18.75" hidden="1" customHeight="1" x14ac:dyDescent="0.25">
      <c r="A3169" s="1">
        <v>355</v>
      </c>
      <c r="B3169" s="1"/>
      <c r="C3169" s="1" t="s">
        <v>3708</v>
      </c>
      <c r="D3169" s="1" t="s">
        <v>29</v>
      </c>
      <c r="E3169" s="1158" t="s">
        <v>30</v>
      </c>
      <c r="F3169" s="19">
        <v>44471</v>
      </c>
      <c r="G3169" s="796">
        <v>0.41666666666666669</v>
      </c>
      <c r="H3169" s="19">
        <v>44473</v>
      </c>
      <c r="I3169" s="796">
        <v>0.41666666666666669</v>
      </c>
      <c r="J3169" s="730">
        <v>2</v>
      </c>
      <c r="K3169" s="796"/>
      <c r="L3169" s="1"/>
      <c r="M3169" s="19"/>
      <c r="N3169" s="924"/>
      <c r="O3169" s="208"/>
      <c r="P3169" s="1153"/>
      <c r="Q3169" s="1039"/>
      <c r="R3169" s="1044"/>
      <c r="S3169" s="1039"/>
      <c r="T3169" s="555"/>
      <c r="U3169" s="545"/>
      <c r="V3169" s="555"/>
      <c r="W3169" s="156"/>
    </row>
    <row r="3170" spans="1:23" s="546" customFormat="1" ht="18.75" hidden="1" customHeight="1" x14ac:dyDescent="0.25">
      <c r="A3170" s="1">
        <v>203</v>
      </c>
      <c r="B3170" s="1"/>
      <c r="C3170" s="1" t="s">
        <v>3599</v>
      </c>
      <c r="D3170" s="1" t="s">
        <v>29</v>
      </c>
      <c r="E3170" s="1158" t="s">
        <v>2624</v>
      </c>
      <c r="F3170" s="19">
        <v>44612</v>
      </c>
      <c r="G3170" s="796">
        <v>0.66666666666666663</v>
      </c>
      <c r="H3170" s="19">
        <v>44616</v>
      </c>
      <c r="I3170" s="796">
        <v>0.66666666666666663</v>
      </c>
      <c r="J3170" s="730"/>
      <c r="K3170" s="796"/>
      <c r="L3170" s="1"/>
      <c r="M3170" s="19"/>
      <c r="N3170" s="924"/>
      <c r="O3170" s="208"/>
      <c r="P3170" s="1043"/>
      <c r="Q3170" s="1039"/>
      <c r="R3170" s="1044"/>
      <c r="S3170" s="1039"/>
      <c r="T3170" s="555"/>
      <c r="U3170" s="545"/>
      <c r="V3170" s="555"/>
      <c r="W3170" s="156"/>
    </row>
    <row r="3171" spans="1:23" s="546" customFormat="1" ht="18.75" customHeight="1" x14ac:dyDescent="0.25">
      <c r="A3171" s="1266">
        <v>5184</v>
      </c>
      <c r="B3171" s="707">
        <v>96958800</v>
      </c>
      <c r="C3171" s="735" t="s">
        <v>1489</v>
      </c>
      <c r="D3171" s="735" t="s">
        <v>412</v>
      </c>
      <c r="E3171" s="1156" t="s">
        <v>342</v>
      </c>
      <c r="F3171" s="708">
        <v>45539</v>
      </c>
      <c r="G3171" s="709">
        <v>0.78819444444444453</v>
      </c>
      <c r="H3171" s="708">
        <v>45545</v>
      </c>
      <c r="I3171" s="709">
        <v>0.79166666666666663</v>
      </c>
      <c r="J3171" s="738" t="s">
        <v>864</v>
      </c>
      <c r="K3171" s="741">
        <v>33696</v>
      </c>
      <c r="L3171" s="775" t="s">
        <v>1491</v>
      </c>
      <c r="M3171" s="741">
        <v>44138</v>
      </c>
      <c r="N3171" s="775" t="s">
        <v>1492</v>
      </c>
      <c r="O3171" s="930">
        <v>44746</v>
      </c>
      <c r="P3171" s="902" t="s">
        <v>4913</v>
      </c>
      <c r="Q3171" s="905"/>
      <c r="R3171" s="1034"/>
      <c r="S3171" s="905"/>
      <c r="T3171" s="575" t="s">
        <v>7981</v>
      </c>
      <c r="U3171" s="564"/>
      <c r="V3171" s="544" t="s">
        <v>6967</v>
      </c>
      <c r="W3171" s="156"/>
    </row>
    <row r="3172" spans="1:23" s="546" customFormat="1" ht="18.75" customHeight="1" x14ac:dyDescent="0.25">
      <c r="A3172" s="1266">
        <v>4908</v>
      </c>
      <c r="B3172" s="1526">
        <v>96958800</v>
      </c>
      <c r="C3172" s="735" t="s">
        <v>1489</v>
      </c>
      <c r="D3172" s="735" t="s">
        <v>193</v>
      </c>
      <c r="E3172" s="1156" t="s">
        <v>194</v>
      </c>
      <c r="F3172" s="708">
        <v>45497</v>
      </c>
      <c r="G3172" s="709">
        <v>0.38541666666666669</v>
      </c>
      <c r="H3172" s="708">
        <v>45510</v>
      </c>
      <c r="I3172" s="709">
        <v>0.38541666666666669</v>
      </c>
      <c r="J3172" s="738" t="s">
        <v>4155</v>
      </c>
      <c r="K3172" s="741">
        <v>33696</v>
      </c>
      <c r="L3172" s="775" t="s">
        <v>1491</v>
      </c>
      <c r="M3172" s="741">
        <v>44138</v>
      </c>
      <c r="N3172" s="775" t="s">
        <v>1492</v>
      </c>
      <c r="O3172" s="930">
        <v>44746</v>
      </c>
      <c r="P3172" s="902" t="s">
        <v>7278</v>
      </c>
      <c r="Q3172" s="905"/>
      <c r="R3172" s="1024"/>
      <c r="S3172" s="905"/>
      <c r="T3172" s="575"/>
      <c r="U3172" s="564"/>
      <c r="V3172" s="544" t="s">
        <v>6967</v>
      </c>
      <c r="W3172" s="156"/>
    </row>
    <row r="3173" spans="1:23" s="546" customFormat="1" ht="18.75" customHeight="1" x14ac:dyDescent="0.25">
      <c r="A3173" s="707">
        <v>4049</v>
      </c>
      <c r="B3173" s="707">
        <v>96958800</v>
      </c>
      <c r="C3173" s="735" t="s">
        <v>1489</v>
      </c>
      <c r="D3173" s="735" t="s">
        <v>412</v>
      </c>
      <c r="E3173" s="1156" t="s">
        <v>243</v>
      </c>
      <c r="F3173" s="708">
        <v>45313</v>
      </c>
      <c r="G3173" s="709">
        <v>0.45833333333333331</v>
      </c>
      <c r="H3173" s="708">
        <v>45314</v>
      </c>
      <c r="I3173" s="709">
        <v>0.45833333333333331</v>
      </c>
      <c r="J3173" s="732" t="s">
        <v>797</v>
      </c>
      <c r="K3173" s="741">
        <v>33696</v>
      </c>
      <c r="L3173" s="775" t="s">
        <v>1491</v>
      </c>
      <c r="M3173" s="741">
        <v>44138</v>
      </c>
      <c r="N3173" s="775" t="s">
        <v>1492</v>
      </c>
      <c r="O3173" s="930">
        <v>44746</v>
      </c>
      <c r="P3173" s="902" t="s">
        <v>4861</v>
      </c>
      <c r="Q3173" s="905"/>
      <c r="R3173" s="1034"/>
      <c r="S3173" s="905"/>
      <c r="T3173" s="575"/>
      <c r="U3173" s="593" t="s">
        <v>176</v>
      </c>
      <c r="V3173" s="555"/>
      <c r="W3173" s="594"/>
    </row>
    <row r="3174" spans="1:23" ht="18.75" customHeight="1" x14ac:dyDescent="0.25">
      <c r="A3174" s="735">
        <v>3639</v>
      </c>
      <c r="B3174" s="735">
        <v>96958800</v>
      </c>
      <c r="C3174" s="735" t="s">
        <v>1489</v>
      </c>
      <c r="D3174" s="735" t="s">
        <v>235</v>
      </c>
      <c r="E3174" s="1156" t="s">
        <v>370</v>
      </c>
      <c r="F3174" s="708">
        <v>45236</v>
      </c>
      <c r="G3174" s="709">
        <v>0.79166666666666663</v>
      </c>
      <c r="H3174" s="708">
        <v>45244</v>
      </c>
      <c r="I3174" s="709">
        <v>0.8125</v>
      </c>
      <c r="J3174" s="732" t="s">
        <v>4607</v>
      </c>
      <c r="K3174" s="741">
        <v>33696</v>
      </c>
      <c r="L3174" s="775" t="s">
        <v>1491</v>
      </c>
      <c r="M3174" s="741">
        <v>44138</v>
      </c>
      <c r="N3174" s="775" t="s">
        <v>1492</v>
      </c>
      <c r="O3174" s="930">
        <v>44746</v>
      </c>
      <c r="P3174" s="902">
        <v>720</v>
      </c>
      <c r="Q3174" s="909" t="s">
        <v>4608</v>
      </c>
      <c r="R3174" s="1024"/>
      <c r="S3174" s="909"/>
      <c r="T3174" s="637" t="s">
        <v>4601</v>
      </c>
      <c r="U3174" s="593" t="s">
        <v>176</v>
      </c>
      <c r="W3174" s="594"/>
    </row>
    <row r="3175" spans="1:23" s="546" customFormat="1" ht="18.75" customHeight="1" x14ac:dyDescent="0.25">
      <c r="A3175" s="735">
        <v>3637</v>
      </c>
      <c r="B3175" s="735">
        <v>96958800</v>
      </c>
      <c r="C3175" s="735" t="s">
        <v>1489</v>
      </c>
      <c r="D3175" s="735" t="s">
        <v>764</v>
      </c>
      <c r="E3175" s="1156" t="s">
        <v>219</v>
      </c>
      <c r="F3175" s="708">
        <v>45236</v>
      </c>
      <c r="G3175" s="709">
        <v>0.52083333333333337</v>
      </c>
      <c r="H3175" s="708">
        <v>45236</v>
      </c>
      <c r="I3175" s="709">
        <v>0.79166666666666663</v>
      </c>
      <c r="J3175" s="732" t="s">
        <v>909</v>
      </c>
      <c r="K3175" s="741">
        <v>33696</v>
      </c>
      <c r="L3175" s="775" t="s">
        <v>1491</v>
      </c>
      <c r="M3175" s="741">
        <v>44138</v>
      </c>
      <c r="N3175" s="775" t="s">
        <v>1492</v>
      </c>
      <c r="O3175" s="930">
        <v>44746</v>
      </c>
      <c r="P3175" s="902"/>
      <c r="Q3175" s="909"/>
      <c r="R3175" s="1024"/>
      <c r="S3175" s="909"/>
      <c r="T3175" s="637" t="s">
        <v>4601</v>
      </c>
      <c r="U3175" s="593" t="s">
        <v>176</v>
      </c>
      <c r="V3175" s="555"/>
      <c r="W3175" s="594"/>
    </row>
    <row r="3176" spans="1:23" s="546" customFormat="1" ht="18.75" customHeight="1" x14ac:dyDescent="0.25">
      <c r="A3176" s="1503">
        <v>3633</v>
      </c>
      <c r="B3176" s="1503">
        <v>96958800</v>
      </c>
      <c r="C3176" s="707" t="s">
        <v>1489</v>
      </c>
      <c r="D3176" s="1538" t="s">
        <v>292</v>
      </c>
      <c r="E3176" s="1167" t="s">
        <v>138</v>
      </c>
      <c r="F3176" s="1553">
        <v>45235</v>
      </c>
      <c r="G3176" s="1569">
        <v>0.375</v>
      </c>
      <c r="H3176" s="1553">
        <v>45236</v>
      </c>
      <c r="I3176" s="1569">
        <v>0.52083333333333337</v>
      </c>
      <c r="J3176" s="1587" t="s">
        <v>992</v>
      </c>
      <c r="K3176" s="1548">
        <v>33696</v>
      </c>
      <c r="L3176" s="1622" t="s">
        <v>1491</v>
      </c>
      <c r="M3176" s="1548">
        <v>44138</v>
      </c>
      <c r="N3176" s="1622" t="s">
        <v>1492</v>
      </c>
      <c r="O3176" s="1653">
        <v>44746</v>
      </c>
      <c r="P3176" s="902"/>
      <c r="Q3176" s="909"/>
      <c r="R3176" s="1681"/>
      <c r="S3176" s="1731"/>
      <c r="T3176" s="1770" t="s">
        <v>4601</v>
      </c>
      <c r="U3176" s="1796" t="s">
        <v>176</v>
      </c>
      <c r="V3176" s="1757" t="s">
        <v>4605</v>
      </c>
      <c r="W3176" s="1808"/>
    </row>
    <row r="3177" spans="1:23" ht="18.75" customHeight="1" x14ac:dyDescent="0.25">
      <c r="A3177" s="735">
        <v>3216</v>
      </c>
      <c r="B3177" s="735">
        <v>96958800</v>
      </c>
      <c r="C3177" s="735" t="s">
        <v>1489</v>
      </c>
      <c r="D3177" s="735" t="s">
        <v>35</v>
      </c>
      <c r="E3177" s="1156" t="s">
        <v>69</v>
      </c>
      <c r="F3177" s="708">
        <v>45179</v>
      </c>
      <c r="G3177" s="709">
        <v>0.95833333333333337</v>
      </c>
      <c r="H3177" s="708">
        <v>45189</v>
      </c>
      <c r="I3177" s="709">
        <v>0.41666666666666669</v>
      </c>
      <c r="J3177" s="732" t="s">
        <v>200</v>
      </c>
      <c r="K3177" s="741">
        <v>33696</v>
      </c>
      <c r="L3177" s="775" t="s">
        <v>1491</v>
      </c>
      <c r="M3177" s="741">
        <v>44138</v>
      </c>
      <c r="N3177" s="775" t="s">
        <v>1492</v>
      </c>
      <c r="O3177" s="930">
        <v>44746</v>
      </c>
      <c r="P3177" s="902" t="s">
        <v>4135</v>
      </c>
      <c r="Q3177" s="909"/>
      <c r="R3177" s="1024"/>
      <c r="S3177" s="909"/>
      <c r="T3177" s="592" t="s">
        <v>281</v>
      </c>
      <c r="U3177" s="593" t="s">
        <v>176</v>
      </c>
      <c r="W3177" s="594"/>
    </row>
    <row r="3178" spans="1:23" s="546" customFormat="1" ht="18.75" customHeight="1" x14ac:dyDescent="0.25">
      <c r="A3178" s="735">
        <v>2341</v>
      </c>
      <c r="B3178" s="735">
        <v>96958800</v>
      </c>
      <c r="C3178" s="1503" t="s">
        <v>1489</v>
      </c>
      <c r="D3178" s="735" t="s">
        <v>29</v>
      </c>
      <c r="E3178" s="1156" t="s">
        <v>30</v>
      </c>
      <c r="F3178" s="741">
        <v>45034</v>
      </c>
      <c r="G3178" s="740">
        <v>0.60416666666666663</v>
      </c>
      <c r="H3178" s="741">
        <v>45044</v>
      </c>
      <c r="I3178" s="740">
        <v>0.45833333333333331</v>
      </c>
      <c r="J3178" s="732" t="s">
        <v>1490</v>
      </c>
      <c r="K3178" s="741">
        <v>33696</v>
      </c>
      <c r="L3178" s="929" t="s">
        <v>1491</v>
      </c>
      <c r="M3178" s="741">
        <v>44138</v>
      </c>
      <c r="N3178" s="775" t="s">
        <v>1492</v>
      </c>
      <c r="O3178" s="930">
        <v>44746</v>
      </c>
      <c r="P3178" s="902">
        <v>800</v>
      </c>
      <c r="Q3178" s="909"/>
      <c r="R3178" s="1682"/>
      <c r="S3178" s="1732"/>
      <c r="T3178" s="1771"/>
      <c r="U3178" s="594" t="s">
        <v>176</v>
      </c>
      <c r="V3178" s="1771" t="s">
        <v>1493</v>
      </c>
      <c r="W3178" s="1823"/>
    </row>
    <row r="3179" spans="1:23" s="546" customFormat="1" ht="18.75" customHeight="1" x14ac:dyDescent="0.25">
      <c r="A3179" s="1267">
        <v>6059</v>
      </c>
      <c r="B3179" s="758"/>
      <c r="C3179" s="4" t="s">
        <v>6586</v>
      </c>
      <c r="D3179" s="186" t="s">
        <v>137</v>
      </c>
      <c r="E3179" s="1156" t="s">
        <v>6581</v>
      </c>
      <c r="F3179" s="710">
        <v>45446</v>
      </c>
      <c r="G3179" s="711">
        <v>0.41666666666666669</v>
      </c>
      <c r="H3179" s="710">
        <v>45460</v>
      </c>
      <c r="I3179" s="711">
        <v>0.625</v>
      </c>
      <c r="J3179" s="759" t="s">
        <v>78</v>
      </c>
      <c r="K3179" s="725">
        <v>32340</v>
      </c>
      <c r="L3179" s="929" t="s">
        <v>6589</v>
      </c>
      <c r="M3179" s="718">
        <v>45016</v>
      </c>
      <c r="N3179" s="1337" t="s">
        <v>6590</v>
      </c>
      <c r="O3179" s="927">
        <v>42733</v>
      </c>
      <c r="P3179" s="898"/>
      <c r="Q3179" s="1050"/>
      <c r="R3179" s="1051"/>
      <c r="S3179" s="1003"/>
      <c r="T3179" s="565"/>
      <c r="U3179" s="545"/>
      <c r="V3179" s="554"/>
      <c r="W3179" s="156"/>
    </row>
    <row r="3180" spans="1:23" s="546" customFormat="1" ht="18.75" customHeight="1" x14ac:dyDescent="0.25">
      <c r="A3180" s="186">
        <v>1916</v>
      </c>
      <c r="B3180" s="186"/>
      <c r="C3180" s="186" t="s">
        <v>1896</v>
      </c>
      <c r="D3180" s="4" t="s">
        <v>35</v>
      </c>
      <c r="E3180" s="1156" t="s">
        <v>178</v>
      </c>
      <c r="F3180" s="725">
        <v>44978</v>
      </c>
      <c r="G3180" s="720">
        <v>0.5</v>
      </c>
      <c r="H3180" s="725">
        <v>44992</v>
      </c>
      <c r="I3180" s="720">
        <v>0.45833333333333331</v>
      </c>
      <c r="J3180" s="713" t="s">
        <v>1882</v>
      </c>
      <c r="K3180" s="710">
        <v>28165</v>
      </c>
      <c r="L3180" s="929"/>
      <c r="M3180" s="21"/>
      <c r="N3180" s="734" t="s">
        <v>1897</v>
      </c>
      <c r="O3180" s="920">
        <v>44564</v>
      </c>
      <c r="P3180" s="898"/>
      <c r="Q3180" s="1022"/>
      <c r="R3180" s="1023"/>
      <c r="S3180" s="1022"/>
      <c r="T3180" s="1773"/>
      <c r="U3180" s="545"/>
      <c r="V3180" s="544"/>
      <c r="W3180" s="156"/>
    </row>
    <row r="3181" spans="1:23" ht="18.75" customHeight="1" x14ac:dyDescent="0.25">
      <c r="A3181" s="1227">
        <v>4940</v>
      </c>
      <c r="B3181" s="775" t="s">
        <v>7207</v>
      </c>
      <c r="C3181" s="707" t="s">
        <v>7204</v>
      </c>
      <c r="D3181" s="707" t="s">
        <v>35</v>
      </c>
      <c r="E3181" s="1157" t="s">
        <v>261</v>
      </c>
      <c r="F3181" s="708">
        <v>45505</v>
      </c>
      <c r="G3181" s="709">
        <v>0.85416666666666663</v>
      </c>
      <c r="H3181" s="708">
        <v>45512</v>
      </c>
      <c r="I3181" s="709">
        <v>0.375</v>
      </c>
      <c r="J3181" s="751" t="s">
        <v>85</v>
      </c>
      <c r="K3181" s="741">
        <v>36678</v>
      </c>
      <c r="L3181" s="775" t="s">
        <v>7205</v>
      </c>
      <c r="M3181" s="741"/>
      <c r="N3181" s="933" t="s">
        <v>7206</v>
      </c>
      <c r="O3181" s="930">
        <v>43766</v>
      </c>
      <c r="P3181" s="902" t="s">
        <v>5655</v>
      </c>
      <c r="Q3181" s="881"/>
      <c r="R3181" s="1180"/>
      <c r="S3181" s="881"/>
      <c r="T3181" s="756" t="s">
        <v>2616</v>
      </c>
      <c r="U3181" s="593"/>
      <c r="V3181" s="592"/>
      <c r="W3181" s="594"/>
    </row>
    <row r="3182" spans="1:23" s="546" customFormat="1" ht="18.75" hidden="1" customHeight="1" x14ac:dyDescent="0.25">
      <c r="A3182" s="1267">
        <v>5260</v>
      </c>
      <c r="B3182" s="4">
        <v>56446192</v>
      </c>
      <c r="C3182" s="186" t="s">
        <v>2249</v>
      </c>
      <c r="D3182" s="186" t="s">
        <v>137</v>
      </c>
      <c r="E3182" s="1156" t="s">
        <v>7314</v>
      </c>
      <c r="F3182" s="710">
        <v>45554</v>
      </c>
      <c r="G3182" s="711">
        <v>0.45833333333333331</v>
      </c>
      <c r="H3182" s="710">
        <v>45564</v>
      </c>
      <c r="I3182" s="711">
        <v>0.45833333333333331</v>
      </c>
      <c r="J3182" s="728" t="s">
        <v>200</v>
      </c>
      <c r="K3182" s="725">
        <v>27045</v>
      </c>
      <c r="L3182" s="929" t="s">
        <v>4462</v>
      </c>
      <c r="M3182" s="19">
        <v>45159</v>
      </c>
      <c r="N3182" s="931">
        <v>1198916931</v>
      </c>
      <c r="O3182" s="932">
        <v>41142</v>
      </c>
      <c r="P3182" s="892" t="s">
        <v>8203</v>
      </c>
      <c r="Q3182" s="194"/>
      <c r="R3182" s="1017"/>
      <c r="S3182" s="196"/>
      <c r="T3182" s="563"/>
      <c r="U3182" s="564" t="s">
        <v>4808</v>
      </c>
      <c r="V3182" s="527"/>
      <c r="W3182" s="156"/>
    </row>
    <row r="3183" spans="1:23" s="546" customFormat="1" ht="18.75" hidden="1" customHeight="1" x14ac:dyDescent="0.25">
      <c r="A3183" s="4">
        <v>3795</v>
      </c>
      <c r="B3183" s="4">
        <v>56446192</v>
      </c>
      <c r="C3183" s="186" t="s">
        <v>2249</v>
      </c>
      <c r="D3183" s="186" t="s">
        <v>292</v>
      </c>
      <c r="E3183" s="1156" t="s">
        <v>293</v>
      </c>
      <c r="F3183" s="710">
        <v>45267</v>
      </c>
      <c r="G3183" s="711">
        <v>0.375</v>
      </c>
      <c r="H3183" s="710">
        <v>45272</v>
      </c>
      <c r="I3183" s="711">
        <v>0.375</v>
      </c>
      <c r="J3183" s="728" t="s">
        <v>336</v>
      </c>
      <c r="K3183" s="725">
        <v>27045</v>
      </c>
      <c r="L3183" s="929" t="s">
        <v>4462</v>
      </c>
      <c r="M3183" s="19">
        <v>45159</v>
      </c>
      <c r="N3183" s="931">
        <v>1198916931</v>
      </c>
      <c r="O3183" s="932">
        <v>41142</v>
      </c>
      <c r="P3183" s="892" t="s">
        <v>4843</v>
      </c>
      <c r="Q3183" s="194"/>
      <c r="R3183" s="1017"/>
      <c r="S3183" s="196"/>
      <c r="T3183" s="563"/>
      <c r="U3183" s="545" t="s">
        <v>4465</v>
      </c>
      <c r="V3183" s="555"/>
      <c r="W3183" s="156"/>
    </row>
    <row r="3184" spans="1:23" s="546" customFormat="1" ht="18.75" hidden="1" customHeight="1" x14ac:dyDescent="0.25">
      <c r="A3184" s="815">
        <v>3659</v>
      </c>
      <c r="B3184" s="815">
        <v>56446192</v>
      </c>
      <c r="C3184" s="376" t="s">
        <v>2249</v>
      </c>
      <c r="D3184" s="376" t="s">
        <v>35</v>
      </c>
      <c r="E3184" s="1166" t="s">
        <v>178</v>
      </c>
      <c r="F3184" s="1217">
        <v>45242</v>
      </c>
      <c r="G3184" s="1218">
        <v>0.39930555555555558</v>
      </c>
      <c r="H3184" s="710">
        <v>45245</v>
      </c>
      <c r="I3184" s="1218">
        <v>0.39930555555555558</v>
      </c>
      <c r="J3184" s="817" t="s">
        <v>4661</v>
      </c>
      <c r="K3184" s="816">
        <v>27045</v>
      </c>
      <c r="L3184" s="1609" t="s">
        <v>4462</v>
      </c>
      <c r="M3184" s="864">
        <v>45159</v>
      </c>
      <c r="N3184" s="1634">
        <v>1198916931</v>
      </c>
      <c r="O3184" s="1648">
        <v>41142</v>
      </c>
      <c r="P3184" s="892" t="s">
        <v>4696</v>
      </c>
      <c r="Q3184" s="194"/>
      <c r="R3184" s="1474"/>
      <c r="S3184" s="1742" t="s">
        <v>1770</v>
      </c>
      <c r="T3184" s="1749"/>
      <c r="U3184" s="673" t="s">
        <v>4465</v>
      </c>
      <c r="V3184" s="1478" t="s">
        <v>640</v>
      </c>
      <c r="W3184" s="636"/>
    </row>
    <row r="3185" spans="1:23" s="546" customFormat="1" ht="18.75" hidden="1" customHeight="1" x14ac:dyDescent="0.25">
      <c r="A3185" s="4">
        <v>3498</v>
      </c>
      <c r="B3185" s="4">
        <v>56446192</v>
      </c>
      <c r="C3185" s="186" t="s">
        <v>2249</v>
      </c>
      <c r="D3185" s="376" t="s">
        <v>35</v>
      </c>
      <c r="E3185" s="1166" t="s">
        <v>178</v>
      </c>
      <c r="F3185" s="710">
        <v>45221</v>
      </c>
      <c r="G3185" s="711">
        <v>0.39930555555555558</v>
      </c>
      <c r="H3185" s="710">
        <v>45242</v>
      </c>
      <c r="I3185" s="711">
        <v>0.39930555555555558</v>
      </c>
      <c r="J3185" s="728" t="s">
        <v>4569</v>
      </c>
      <c r="K3185" s="725">
        <v>27045</v>
      </c>
      <c r="L3185" s="929" t="s">
        <v>4462</v>
      </c>
      <c r="M3185" s="19">
        <v>45159</v>
      </c>
      <c r="N3185" s="1638">
        <v>1198916931</v>
      </c>
      <c r="O3185" s="932">
        <v>41142</v>
      </c>
      <c r="P3185" s="892" t="s">
        <v>4570</v>
      </c>
      <c r="Q3185" s="194"/>
      <c r="R3185" s="1017"/>
      <c r="S3185" s="903" t="s">
        <v>1770</v>
      </c>
      <c r="T3185" s="563"/>
      <c r="U3185" s="545" t="s">
        <v>4465</v>
      </c>
      <c r="V3185" s="555" t="s">
        <v>640</v>
      </c>
      <c r="W3185" s="156"/>
    </row>
    <row r="3186" spans="1:23" s="546" customFormat="1" ht="18.75" hidden="1" customHeight="1" x14ac:dyDescent="0.25">
      <c r="A3186" s="4">
        <v>1727</v>
      </c>
      <c r="B3186" s="1511"/>
      <c r="C3186" s="186" t="s">
        <v>2249</v>
      </c>
      <c r="D3186" s="4" t="s">
        <v>35</v>
      </c>
      <c r="E3186" s="1156" t="s">
        <v>178</v>
      </c>
      <c r="F3186" s="725">
        <v>44935</v>
      </c>
      <c r="G3186" s="720">
        <v>0.45833333333333331</v>
      </c>
      <c r="H3186" s="725">
        <v>44943</v>
      </c>
      <c r="I3186" s="720">
        <v>0.45833333333333331</v>
      </c>
      <c r="J3186" s="728" t="s">
        <v>2250</v>
      </c>
      <c r="K3186" s="725">
        <v>27045</v>
      </c>
      <c r="L3186" s="929" t="s">
        <v>4462</v>
      </c>
      <c r="M3186" s="19">
        <v>45159</v>
      </c>
      <c r="N3186" s="931">
        <v>1198916931</v>
      </c>
      <c r="O3186" s="932">
        <v>41142</v>
      </c>
      <c r="P3186" s="892">
        <v>560</v>
      </c>
      <c r="Q3186" s="194"/>
      <c r="R3186" s="1017"/>
      <c r="S3186" s="194"/>
      <c r="T3186" s="563"/>
      <c r="U3186" s="545" t="s">
        <v>4465</v>
      </c>
      <c r="V3186" s="555"/>
      <c r="W3186" s="156"/>
    </row>
    <row r="3187" spans="1:23" s="546" customFormat="1" ht="18.75" hidden="1" customHeight="1" x14ac:dyDescent="0.25">
      <c r="A3187" s="186">
        <v>1273</v>
      </c>
      <c r="B3187" s="186">
        <v>56446192</v>
      </c>
      <c r="C3187" s="186" t="s">
        <v>2249</v>
      </c>
      <c r="D3187" s="186" t="s">
        <v>35</v>
      </c>
      <c r="E3187" s="1156" t="s">
        <v>178</v>
      </c>
      <c r="F3187" s="710">
        <v>44808</v>
      </c>
      <c r="G3187" s="711">
        <v>0.66666666666666663</v>
      </c>
      <c r="H3187" s="710">
        <v>44828</v>
      </c>
      <c r="I3187" s="711">
        <v>0.66666666666666663</v>
      </c>
      <c r="J3187" s="728" t="s">
        <v>2342</v>
      </c>
      <c r="K3187" s="725">
        <v>27045</v>
      </c>
      <c r="L3187" s="929" t="s">
        <v>4462</v>
      </c>
      <c r="M3187" s="19">
        <v>45159</v>
      </c>
      <c r="N3187" s="931">
        <v>1198916931</v>
      </c>
      <c r="O3187" s="932">
        <v>41142</v>
      </c>
      <c r="P3187" s="892">
        <v>1780</v>
      </c>
      <c r="Q3187" s="884"/>
      <c r="R3187" s="1073">
        <f>20*90</f>
        <v>1800</v>
      </c>
      <c r="S3187" s="908"/>
      <c r="T3187" s="550" t="s">
        <v>2782</v>
      </c>
      <c r="U3187" s="545" t="s">
        <v>4465</v>
      </c>
      <c r="V3187" s="527"/>
      <c r="W3187" s="599"/>
    </row>
    <row r="3188" spans="1:23" ht="18.75" hidden="1" customHeight="1" x14ac:dyDescent="0.25">
      <c r="A3188" s="18">
        <v>717</v>
      </c>
      <c r="B3188" s="4"/>
      <c r="C3188" s="186" t="s">
        <v>2249</v>
      </c>
      <c r="D3188" s="4" t="s">
        <v>35</v>
      </c>
      <c r="E3188" s="1156" t="s">
        <v>313</v>
      </c>
      <c r="F3188" s="725">
        <v>44644</v>
      </c>
      <c r="G3188" s="744">
        <v>0.58333333333333337</v>
      </c>
      <c r="H3188" s="725">
        <v>44653</v>
      </c>
      <c r="I3188" s="744">
        <v>0.58333333333333337</v>
      </c>
      <c r="J3188" s="730"/>
      <c r="K3188" s="725">
        <v>27045</v>
      </c>
      <c r="L3188" s="929" t="s">
        <v>4462</v>
      </c>
      <c r="M3188" s="19">
        <v>45159</v>
      </c>
      <c r="N3188" s="931">
        <v>1198916931</v>
      </c>
      <c r="O3188" s="932">
        <v>41142</v>
      </c>
      <c r="P3188" s="1119"/>
      <c r="Q3188" s="908"/>
      <c r="R3188" s="1073"/>
      <c r="S3188" s="908"/>
      <c r="T3188" s="550"/>
      <c r="U3188" s="545" t="s">
        <v>4465</v>
      </c>
      <c r="V3188" s="550" t="s">
        <v>3512</v>
      </c>
    </row>
    <row r="3189" spans="1:23" ht="31.5" hidden="1" customHeight="1" x14ac:dyDescent="0.25">
      <c r="A3189" s="809">
        <v>126</v>
      </c>
      <c r="B3189" s="809"/>
      <c r="C3189" s="186" t="s">
        <v>2249</v>
      </c>
      <c r="D3189" s="809" t="s">
        <v>22</v>
      </c>
      <c r="E3189" s="1159" t="s">
        <v>364</v>
      </c>
      <c r="F3189" s="810">
        <v>44443</v>
      </c>
      <c r="G3189" s="811">
        <v>0.625</v>
      </c>
      <c r="H3189" s="810">
        <v>44457</v>
      </c>
      <c r="I3189" s="811">
        <v>0.625</v>
      </c>
      <c r="J3189" s="726">
        <v>14</v>
      </c>
      <c r="K3189" s="725">
        <v>27045</v>
      </c>
      <c r="L3189" s="929" t="s">
        <v>4462</v>
      </c>
      <c r="M3189" s="19">
        <v>45159</v>
      </c>
      <c r="N3189" s="931">
        <v>1198916931</v>
      </c>
      <c r="O3189" s="932">
        <v>41142</v>
      </c>
      <c r="P3189" s="1153"/>
      <c r="Q3189" s="1120"/>
      <c r="R3189" s="1121"/>
      <c r="S3189" s="1120"/>
      <c r="T3189" s="670"/>
      <c r="U3189" s="545" t="s">
        <v>4465</v>
      </c>
      <c r="V3189" s="670" t="s">
        <v>3512</v>
      </c>
    </row>
    <row r="3190" spans="1:23" ht="18.75" customHeight="1" x14ac:dyDescent="0.25">
      <c r="A3190" s="1510">
        <v>5186</v>
      </c>
      <c r="B3190" s="1524">
        <v>51378162</v>
      </c>
      <c r="C3190" s="766" t="s">
        <v>7972</v>
      </c>
      <c r="D3190" s="766" t="s">
        <v>137</v>
      </c>
      <c r="E3190" s="1167" t="s">
        <v>7085</v>
      </c>
      <c r="F3190" s="1318">
        <v>45540</v>
      </c>
      <c r="G3190" s="1319">
        <v>0.45833333333333331</v>
      </c>
      <c r="H3190" s="1318">
        <v>45550</v>
      </c>
      <c r="I3190" s="1319">
        <v>0.47916666666666669</v>
      </c>
      <c r="J3190" s="1321" t="s">
        <v>200</v>
      </c>
      <c r="K3190" s="1406">
        <v>34013</v>
      </c>
      <c r="L3190" s="1295" t="s">
        <v>7973</v>
      </c>
      <c r="M3190" s="1406">
        <v>43182</v>
      </c>
      <c r="N3190" s="1295" t="s">
        <v>7974</v>
      </c>
      <c r="O3190" s="967">
        <v>44205</v>
      </c>
      <c r="P3190" s="1019" t="s">
        <v>5020</v>
      </c>
      <c r="Q3190" s="903" t="s">
        <v>7975</v>
      </c>
      <c r="R3190" s="1683"/>
      <c r="S3190" s="1477" t="s">
        <v>4942</v>
      </c>
      <c r="T3190" s="1482"/>
      <c r="U3190" s="671"/>
      <c r="V3190" s="1236"/>
      <c r="W3190" s="672"/>
    </row>
    <row r="3191" spans="1:23" ht="31.5" customHeight="1" x14ac:dyDescent="0.25">
      <c r="A3191" s="4">
        <v>3778</v>
      </c>
      <c r="B3191" s="186">
        <v>50770571</v>
      </c>
      <c r="C3191" s="186" t="s">
        <v>4739</v>
      </c>
      <c r="D3191" s="186" t="s">
        <v>292</v>
      </c>
      <c r="E3191" s="1156" t="s">
        <v>293</v>
      </c>
      <c r="F3191" s="710">
        <v>45255</v>
      </c>
      <c r="G3191" s="711">
        <v>0.81944444444444453</v>
      </c>
      <c r="H3191" s="710">
        <v>45256</v>
      </c>
      <c r="I3191" s="711">
        <v>0.81944444444444453</v>
      </c>
      <c r="J3191" s="713" t="s">
        <v>4761</v>
      </c>
      <c r="K3191" s="725">
        <v>35969</v>
      </c>
      <c r="L3191" s="929" t="s">
        <v>4740</v>
      </c>
      <c r="M3191" s="19">
        <v>44564</v>
      </c>
      <c r="N3191" s="929" t="s">
        <v>4741</v>
      </c>
      <c r="O3191" s="932">
        <v>44865</v>
      </c>
      <c r="P3191" s="898"/>
      <c r="Q3191" s="1003"/>
      <c r="R3191" s="1023"/>
      <c r="S3191" s="1022"/>
      <c r="T3191" s="609"/>
      <c r="U3191" s="545" t="s">
        <v>4735</v>
      </c>
    </row>
    <row r="3192" spans="1:23" ht="18.75" customHeight="1" x14ac:dyDescent="0.25">
      <c r="A3192" s="4">
        <v>3763</v>
      </c>
      <c r="B3192" s="186">
        <v>50770571</v>
      </c>
      <c r="C3192" s="186" t="s">
        <v>4739</v>
      </c>
      <c r="D3192" s="186" t="s">
        <v>292</v>
      </c>
      <c r="E3192" s="1156" t="s">
        <v>293</v>
      </c>
      <c r="F3192" s="710">
        <v>45250</v>
      </c>
      <c r="G3192" s="711">
        <v>0.81944444444444453</v>
      </c>
      <c r="H3192" s="710">
        <v>45255</v>
      </c>
      <c r="I3192" s="711">
        <v>0.81944444444444453</v>
      </c>
      <c r="J3192" s="713" t="s">
        <v>4259</v>
      </c>
      <c r="K3192" s="816">
        <v>35969</v>
      </c>
      <c r="L3192" s="1609" t="s">
        <v>4740</v>
      </c>
      <c r="M3192" s="864">
        <v>44564</v>
      </c>
      <c r="N3192" s="1609" t="s">
        <v>4741</v>
      </c>
      <c r="O3192" s="1648">
        <v>44865</v>
      </c>
      <c r="P3192" s="898"/>
      <c r="Q3192" s="1003"/>
      <c r="R3192" s="1667"/>
      <c r="S3192" s="1709"/>
      <c r="T3192" s="1784"/>
      <c r="U3192" s="156" t="s">
        <v>4735</v>
      </c>
      <c r="V3192" s="1478"/>
      <c r="W3192" s="636"/>
    </row>
    <row r="3193" spans="1:23" ht="18.75" customHeight="1" x14ac:dyDescent="0.25">
      <c r="A3193" s="1">
        <v>3317</v>
      </c>
      <c r="B3193" s="1">
        <v>21506286</v>
      </c>
      <c r="C3193" s="1" t="s">
        <v>1106</v>
      </c>
      <c r="D3193" s="1" t="s">
        <v>35</v>
      </c>
      <c r="E3193" s="1156" t="s">
        <v>313</v>
      </c>
      <c r="F3193" s="710">
        <v>45185</v>
      </c>
      <c r="G3193" s="711">
        <v>0.80902777777777779</v>
      </c>
      <c r="H3193" s="710">
        <v>45188</v>
      </c>
      <c r="I3193" s="711">
        <v>0.79166666666666663</v>
      </c>
      <c r="J3193" s="730" t="s">
        <v>449</v>
      </c>
      <c r="K3193" s="725">
        <v>35940</v>
      </c>
      <c r="L3193" s="929" t="s">
        <v>1107</v>
      </c>
      <c r="M3193" s="19">
        <v>44007</v>
      </c>
      <c r="N3193" s="1638" t="s">
        <v>1108</v>
      </c>
      <c r="O3193" s="932">
        <v>43312</v>
      </c>
      <c r="P3193" s="892" t="s">
        <v>4132</v>
      </c>
      <c r="Q3193" s="196"/>
      <c r="R3193" s="1002"/>
      <c r="S3193" s="903" t="s">
        <v>56</v>
      </c>
      <c r="U3193" s="564" t="s">
        <v>1109</v>
      </c>
    </row>
    <row r="3194" spans="1:23" ht="18.75" customHeight="1" x14ac:dyDescent="0.25">
      <c r="A3194" s="1">
        <v>2627</v>
      </c>
      <c r="B3194" s="1">
        <v>21506286</v>
      </c>
      <c r="C3194" s="1" t="s">
        <v>1106</v>
      </c>
      <c r="D3194" s="1" t="s">
        <v>22</v>
      </c>
      <c r="E3194" s="1156" t="s">
        <v>351</v>
      </c>
      <c r="F3194" s="725">
        <v>45080</v>
      </c>
      <c r="G3194" s="720">
        <v>0.81944444444444453</v>
      </c>
      <c r="H3194" s="725">
        <v>45082</v>
      </c>
      <c r="I3194" s="720">
        <v>0.83333333333333337</v>
      </c>
      <c r="J3194" s="730" t="s">
        <v>330</v>
      </c>
      <c r="K3194" s="725">
        <v>35940</v>
      </c>
      <c r="L3194" s="929" t="s">
        <v>1107</v>
      </c>
      <c r="M3194" s="19">
        <v>44007</v>
      </c>
      <c r="N3194" s="931" t="s">
        <v>1108</v>
      </c>
      <c r="O3194" s="932">
        <v>43312</v>
      </c>
      <c r="P3194" s="892">
        <v>150</v>
      </c>
      <c r="R3194" s="1017"/>
      <c r="S3194" s="194">
        <v>63961</v>
      </c>
      <c r="T3194" s="645"/>
      <c r="U3194" s="564" t="s">
        <v>1109</v>
      </c>
    </row>
    <row r="3195" spans="1:23" ht="31.5" customHeight="1" x14ac:dyDescent="0.25">
      <c r="A3195" s="1">
        <v>2408</v>
      </c>
      <c r="B3195" s="1">
        <v>23370670</v>
      </c>
      <c r="C3195" s="1" t="s">
        <v>1106</v>
      </c>
      <c r="D3195" s="1" t="s">
        <v>22</v>
      </c>
      <c r="E3195" s="1156" t="s">
        <v>161</v>
      </c>
      <c r="F3195" s="725">
        <v>45057</v>
      </c>
      <c r="G3195" s="720">
        <v>0.8618055555555556</v>
      </c>
      <c r="H3195" s="725">
        <v>45058</v>
      </c>
      <c r="I3195" s="720">
        <v>0.90763888888888899</v>
      </c>
      <c r="J3195" s="726" t="s">
        <v>1351</v>
      </c>
      <c r="K3195" s="725">
        <v>35940</v>
      </c>
      <c r="L3195" s="929" t="s">
        <v>1107</v>
      </c>
      <c r="M3195" s="19">
        <v>44007</v>
      </c>
      <c r="N3195" s="931" t="s">
        <v>1108</v>
      </c>
      <c r="O3195" s="932">
        <v>43312</v>
      </c>
      <c r="P3195" s="898"/>
      <c r="Q3195" s="1022"/>
      <c r="R3195" s="1023"/>
      <c r="S3195" s="1022"/>
      <c r="T3195" s="568"/>
      <c r="U3195" s="564" t="s">
        <v>1109</v>
      </c>
    </row>
    <row r="3196" spans="1:23" ht="18.75" customHeight="1" x14ac:dyDescent="0.25">
      <c r="A3196" s="1">
        <v>2405</v>
      </c>
      <c r="B3196" s="1"/>
      <c r="C3196" s="1" t="s">
        <v>1106</v>
      </c>
      <c r="D3196" s="1" t="s">
        <v>22</v>
      </c>
      <c r="E3196" s="1156" t="s">
        <v>161</v>
      </c>
      <c r="F3196" s="725">
        <v>45054</v>
      </c>
      <c r="G3196" s="720">
        <v>0.8618055555555556</v>
      </c>
      <c r="H3196" s="725">
        <v>45057</v>
      </c>
      <c r="I3196" s="720">
        <v>0.8618055555555556</v>
      </c>
      <c r="J3196" s="726" t="s">
        <v>1356</v>
      </c>
      <c r="K3196" s="725">
        <v>35940</v>
      </c>
      <c r="L3196" s="929" t="s">
        <v>1107</v>
      </c>
      <c r="M3196" s="19">
        <v>44007</v>
      </c>
      <c r="N3196" s="931" t="s">
        <v>1108</v>
      </c>
      <c r="O3196" s="932">
        <v>43312</v>
      </c>
      <c r="P3196" s="898"/>
      <c r="Q3196" s="1022"/>
      <c r="R3196" s="1023"/>
      <c r="S3196" s="1022"/>
      <c r="T3196" s="568"/>
      <c r="U3196" s="564" t="s">
        <v>1109</v>
      </c>
    </row>
    <row r="3197" spans="1:23" ht="18.75" customHeight="1" x14ac:dyDescent="0.25">
      <c r="A3197" s="1">
        <v>2400</v>
      </c>
      <c r="B3197" s="1"/>
      <c r="C3197" s="1" t="s">
        <v>1106</v>
      </c>
      <c r="D3197" s="1" t="s">
        <v>22</v>
      </c>
      <c r="E3197" s="1156" t="s">
        <v>161</v>
      </c>
      <c r="F3197" s="725">
        <v>45049</v>
      </c>
      <c r="G3197" s="720">
        <v>0.8618055555555556</v>
      </c>
      <c r="H3197" s="725">
        <v>45054</v>
      </c>
      <c r="I3197" s="720">
        <v>0.8618055555555556</v>
      </c>
      <c r="J3197" s="726" t="s">
        <v>336</v>
      </c>
      <c r="K3197" s="725">
        <v>35940</v>
      </c>
      <c r="L3197" s="929" t="s">
        <v>1107</v>
      </c>
      <c r="M3197" s="19">
        <v>44007</v>
      </c>
      <c r="N3197" s="931" t="s">
        <v>1108</v>
      </c>
      <c r="O3197" s="932">
        <v>43312</v>
      </c>
      <c r="P3197" s="898"/>
      <c r="Q3197" s="1022"/>
      <c r="R3197" s="1023"/>
      <c r="S3197" s="1022"/>
      <c r="T3197" s="568"/>
      <c r="U3197" s="564" t="s">
        <v>1109</v>
      </c>
    </row>
    <row r="3198" spans="1:23" ht="18.75" customHeight="1" x14ac:dyDescent="0.25">
      <c r="A3198" s="186">
        <v>1910</v>
      </c>
      <c r="B3198" s="186">
        <v>21506286</v>
      </c>
      <c r="C3198" s="1" t="s">
        <v>1106</v>
      </c>
      <c r="D3198" s="186" t="s">
        <v>35</v>
      </c>
      <c r="E3198" s="1156" t="s">
        <v>119</v>
      </c>
      <c r="F3198" s="710">
        <v>44977</v>
      </c>
      <c r="G3198" s="711">
        <v>0.44305555555555554</v>
      </c>
      <c r="H3198" s="725">
        <v>44980</v>
      </c>
      <c r="I3198" s="711">
        <v>0.4375</v>
      </c>
      <c r="J3198" s="728" t="s">
        <v>1849</v>
      </c>
      <c r="K3198" s="710">
        <v>35940</v>
      </c>
      <c r="L3198" s="929" t="s">
        <v>1107</v>
      </c>
      <c r="M3198" s="21">
        <v>44007</v>
      </c>
      <c r="N3198" s="928" t="s">
        <v>2022</v>
      </c>
      <c r="O3198" s="927">
        <v>43312</v>
      </c>
      <c r="P3198" s="892">
        <v>210</v>
      </c>
      <c r="Q3198" s="884"/>
      <c r="R3198" s="1008"/>
      <c r="S3198" s="884" t="s">
        <v>1997</v>
      </c>
      <c r="T3198" s="527">
        <v>73061</v>
      </c>
      <c r="V3198" s="527"/>
      <c r="W3198" s="599"/>
    </row>
    <row r="3199" spans="1:23" ht="18.75" customHeight="1" x14ac:dyDescent="0.25">
      <c r="A3199" s="376">
        <v>1176</v>
      </c>
      <c r="B3199" s="1517" t="s">
        <v>3124</v>
      </c>
      <c r="C3199" s="376" t="s">
        <v>3128</v>
      </c>
      <c r="D3199" s="376" t="s">
        <v>412</v>
      </c>
      <c r="E3199" s="1166" t="s">
        <v>358</v>
      </c>
      <c r="F3199" s="1217">
        <v>44758</v>
      </c>
      <c r="G3199" s="1218">
        <v>0.5083333333333333</v>
      </c>
      <c r="H3199" s="710">
        <v>44767</v>
      </c>
      <c r="I3199" s="878">
        <v>0.5083333333333333</v>
      </c>
      <c r="J3199" s="817" t="s">
        <v>2310</v>
      </c>
      <c r="K3199" s="878"/>
      <c r="L3199" s="376" t="s">
        <v>3129</v>
      </c>
      <c r="M3199" s="1217">
        <v>44659</v>
      </c>
      <c r="N3199" s="1336" t="s">
        <v>3130</v>
      </c>
      <c r="O3199" s="962">
        <v>39932</v>
      </c>
      <c r="P3199" s="892">
        <v>1350</v>
      </c>
      <c r="Q3199" s="884"/>
      <c r="R3199" s="1242">
        <f>150*9</f>
        <v>1350</v>
      </c>
      <c r="S3199" s="1220"/>
      <c r="T3199" s="1219" t="s">
        <v>3131</v>
      </c>
      <c r="U3199" s="673"/>
      <c r="V3199" s="1219"/>
      <c r="W3199" s="636"/>
    </row>
    <row r="3200" spans="1:23" ht="30.75" customHeight="1" x14ac:dyDescent="0.25">
      <c r="A3200" s="4">
        <v>6545</v>
      </c>
      <c r="B3200" s="4"/>
      <c r="C3200" s="4" t="s">
        <v>8441</v>
      </c>
      <c r="D3200" s="4" t="s">
        <v>412</v>
      </c>
      <c r="E3200" s="1156" t="s">
        <v>342</v>
      </c>
      <c r="F3200" s="725">
        <v>45672</v>
      </c>
      <c r="G3200" s="720">
        <v>0.40347222222222223</v>
      </c>
      <c r="H3200" s="725" t="s">
        <v>8442</v>
      </c>
      <c r="I3200" s="720">
        <v>0.40972222222222227</v>
      </c>
      <c r="J3200" s="728" t="s">
        <v>330</v>
      </c>
      <c r="K3200" s="725">
        <v>24710</v>
      </c>
      <c r="L3200" s="929" t="s">
        <v>8446</v>
      </c>
      <c r="M3200" s="19">
        <v>37877</v>
      </c>
      <c r="N3200" s="929" t="s">
        <v>8447</v>
      </c>
      <c r="O3200" s="932">
        <v>34226</v>
      </c>
      <c r="P3200" s="892" t="s">
        <v>4863</v>
      </c>
      <c r="R3200" s="1424"/>
      <c r="S3200" s="1425"/>
      <c r="T3200" s="1426"/>
      <c r="U3200" s="551" t="s">
        <v>8443</v>
      </c>
      <c r="W3200" s="599"/>
    </row>
    <row r="3201" spans="1:23" s="546" customFormat="1" ht="18.75" customHeight="1" x14ac:dyDescent="0.25">
      <c r="A3201" s="4">
        <v>5651</v>
      </c>
      <c r="B3201" s="763" t="s">
        <v>8329</v>
      </c>
      <c r="C3201" s="4" t="s">
        <v>8333</v>
      </c>
      <c r="D3201" s="4" t="s">
        <v>8321</v>
      </c>
      <c r="E3201" s="1156" t="s">
        <v>7329</v>
      </c>
      <c r="F3201" s="725">
        <v>45607</v>
      </c>
      <c r="G3201" s="720">
        <v>0.33333333333333331</v>
      </c>
      <c r="H3201" s="725">
        <v>45614</v>
      </c>
      <c r="I3201" s="720">
        <v>0.33333333333333331</v>
      </c>
      <c r="J3201" s="712" t="s">
        <v>1002</v>
      </c>
      <c r="K3201" s="725">
        <v>28161</v>
      </c>
      <c r="L3201" s="929" t="s">
        <v>8022</v>
      </c>
      <c r="M3201" s="19">
        <v>36809</v>
      </c>
      <c r="N3201" s="931" t="s">
        <v>8023</v>
      </c>
      <c r="O3201" s="932">
        <v>45224</v>
      </c>
      <c r="P3201" s="892" t="s">
        <v>8024</v>
      </c>
      <c r="Q3201" s="194"/>
      <c r="R3201" s="1011"/>
      <c r="S3201" s="194"/>
      <c r="T3201" s="563"/>
      <c r="U3201" s="545" t="s">
        <v>8334</v>
      </c>
      <c r="V3201" s="555"/>
      <c r="W3201" s="599"/>
    </row>
    <row r="3202" spans="1:23" ht="18.75" customHeight="1" x14ac:dyDescent="0.25">
      <c r="A3202" s="1267">
        <v>6238</v>
      </c>
      <c r="B3202" s="186"/>
      <c r="C3202" s="186" t="s">
        <v>6768</v>
      </c>
      <c r="D3202" s="707" t="s">
        <v>35</v>
      </c>
      <c r="E3202" s="1156" t="s">
        <v>264</v>
      </c>
      <c r="F3202" s="710">
        <v>45464</v>
      </c>
      <c r="G3202" s="711">
        <v>0.77083333333333337</v>
      </c>
      <c r="H3202" s="710">
        <v>45466</v>
      </c>
      <c r="I3202" s="711">
        <v>0.77083333333333337</v>
      </c>
      <c r="J3202" s="728" t="s">
        <v>330</v>
      </c>
      <c r="K3202" s="710">
        <v>33168</v>
      </c>
      <c r="L3202" s="734" t="s">
        <v>6769</v>
      </c>
      <c r="M3202" s="21">
        <v>45453</v>
      </c>
      <c r="N3202" s="926" t="s">
        <v>6770</v>
      </c>
      <c r="O3202" s="927">
        <v>41215</v>
      </c>
      <c r="P3202" s="892" t="s">
        <v>5309</v>
      </c>
      <c r="Q3202" s="196"/>
      <c r="R3202" s="1017"/>
      <c r="S3202" s="196"/>
      <c r="T3202" s="533"/>
      <c r="U3202" s="551" t="s">
        <v>6771</v>
      </c>
      <c r="V3202" s="544"/>
      <c r="W3202" s="128"/>
    </row>
    <row r="3203" spans="1:23" s="546" customFormat="1" ht="18.75" customHeight="1" x14ac:dyDescent="0.25">
      <c r="A3203" s="1226">
        <v>4850</v>
      </c>
      <c r="B3203" s="724"/>
      <c r="C3203" s="186" t="s">
        <v>7007</v>
      </c>
      <c r="D3203" s="376" t="s">
        <v>7008</v>
      </c>
      <c r="E3203" s="1166" t="s">
        <v>7009</v>
      </c>
      <c r="F3203" s="710">
        <v>45485</v>
      </c>
      <c r="G3203" s="711">
        <v>0.77777777777777779</v>
      </c>
      <c r="H3203" s="710">
        <v>45495</v>
      </c>
      <c r="I3203" s="711">
        <v>0.83333333333333337</v>
      </c>
      <c r="J3203" s="728" t="s">
        <v>7124</v>
      </c>
      <c r="K3203" s="710">
        <v>22525</v>
      </c>
      <c r="L3203" s="929" t="s">
        <v>7010</v>
      </c>
      <c r="M3203" s="21">
        <v>35878</v>
      </c>
      <c r="N3203" s="1295" t="s">
        <v>7011</v>
      </c>
      <c r="O3203" s="920">
        <v>31227</v>
      </c>
      <c r="P3203" s="998" t="s">
        <v>5857</v>
      </c>
      <c r="Q3203" s="196"/>
      <c r="R3203" s="1002"/>
      <c r="S3203" s="196"/>
      <c r="T3203" s="533"/>
      <c r="U3203" s="545" t="s">
        <v>7012</v>
      </c>
      <c r="V3203" s="544"/>
      <c r="W3203" s="156"/>
    </row>
    <row r="3204" spans="1:23" s="546" customFormat="1" ht="31.5" hidden="1" customHeight="1" x14ac:dyDescent="0.25">
      <c r="A3204" s="799">
        <v>414</v>
      </c>
      <c r="B3204" s="1527"/>
      <c r="C3204" s="799" t="s">
        <v>3672</v>
      </c>
      <c r="D3204" s="799" t="s">
        <v>412</v>
      </c>
      <c r="E3204" s="1165" t="s">
        <v>60</v>
      </c>
      <c r="F3204" s="807">
        <v>44501</v>
      </c>
      <c r="G3204" s="806">
        <v>0.79166666666666663</v>
      </c>
      <c r="H3204" s="807">
        <v>44519</v>
      </c>
      <c r="I3204" s="806">
        <v>0.79166666666666663</v>
      </c>
      <c r="J3204" s="730"/>
      <c r="K3204" s="720"/>
      <c r="L3204" s="799"/>
      <c r="M3204" s="19"/>
      <c r="N3204" s="926"/>
      <c r="O3204" s="927"/>
      <c r="P3204" s="1107"/>
      <c r="Q3204" s="915"/>
      <c r="R3204" s="1118"/>
      <c r="S3204" s="915"/>
      <c r="T3204" s="668"/>
      <c r="U3204" s="545"/>
      <c r="V3204" s="668"/>
      <c r="W3204" s="156"/>
    </row>
    <row r="3205" spans="1:23" s="546" customFormat="1" ht="18.75" customHeight="1" x14ac:dyDescent="0.25">
      <c r="A3205" s="186">
        <v>1273</v>
      </c>
      <c r="B3205" s="186"/>
      <c r="C3205" s="186" t="s">
        <v>2783</v>
      </c>
      <c r="D3205" s="186" t="s">
        <v>35</v>
      </c>
      <c r="E3205" s="1156" t="s">
        <v>178</v>
      </c>
      <c r="F3205" s="710">
        <v>44808</v>
      </c>
      <c r="G3205" s="711">
        <v>0.66666666666666663</v>
      </c>
      <c r="H3205" s="710">
        <v>44828</v>
      </c>
      <c r="I3205" s="711">
        <v>0.66666666666666663</v>
      </c>
      <c r="J3205" s="728" t="s">
        <v>2342</v>
      </c>
      <c r="K3205" s="720"/>
      <c r="L3205" s="936">
        <v>4191311</v>
      </c>
      <c r="M3205" s="710">
        <v>35991</v>
      </c>
      <c r="N3205" s="734" t="s">
        <v>2784</v>
      </c>
      <c r="O3205" s="920">
        <v>41716</v>
      </c>
      <c r="P3205" s="898"/>
      <c r="Q3205" s="1003"/>
      <c r="R3205" s="1004"/>
      <c r="S3205" s="1003"/>
      <c r="T3205" s="565"/>
      <c r="U3205" s="545"/>
      <c r="V3205" s="527"/>
      <c r="W3205" s="599"/>
    </row>
    <row r="3206" spans="1:23" s="546" customFormat="1" ht="18.75" hidden="1" customHeight="1" x14ac:dyDescent="0.25">
      <c r="A3206" s="3">
        <v>126</v>
      </c>
      <c r="B3206" s="1"/>
      <c r="C3206" s="1" t="s">
        <v>3728</v>
      </c>
      <c r="D3206" s="1" t="s">
        <v>22</v>
      </c>
      <c r="E3206" s="1158" t="s">
        <v>364</v>
      </c>
      <c r="F3206" s="19">
        <v>44443</v>
      </c>
      <c r="G3206" s="796">
        <v>0.625</v>
      </c>
      <c r="H3206" s="19">
        <v>44457</v>
      </c>
      <c r="I3206" s="796">
        <v>0.625</v>
      </c>
      <c r="J3206" s="730">
        <v>14</v>
      </c>
      <c r="K3206" s="796"/>
      <c r="L3206" s="1"/>
      <c r="M3206" s="19"/>
      <c r="N3206" s="924"/>
      <c r="O3206" s="208"/>
      <c r="P3206" s="1153"/>
      <c r="Q3206" s="1039"/>
      <c r="R3206" s="1044"/>
      <c r="S3206" s="1039"/>
      <c r="T3206" s="555"/>
      <c r="U3206" s="545"/>
      <c r="V3206" s="555" t="s">
        <v>3549</v>
      </c>
      <c r="W3206" s="156"/>
    </row>
    <row r="3207" spans="1:23" s="546" customFormat="1" ht="18.75" hidden="1" customHeight="1" x14ac:dyDescent="0.25">
      <c r="A3207" s="1267">
        <v>5260</v>
      </c>
      <c r="B3207" s="4"/>
      <c r="C3207" s="186" t="s">
        <v>2251</v>
      </c>
      <c r="D3207" s="186" t="s">
        <v>137</v>
      </c>
      <c r="E3207" s="1156" t="s">
        <v>7314</v>
      </c>
      <c r="F3207" s="710">
        <v>45554</v>
      </c>
      <c r="G3207" s="711">
        <v>0.45833333333333331</v>
      </c>
      <c r="H3207" s="710">
        <v>45564</v>
      </c>
      <c r="I3207" s="711">
        <v>0.45833333333333331</v>
      </c>
      <c r="J3207" s="713" t="s">
        <v>200</v>
      </c>
      <c r="K3207" s="725">
        <v>25228</v>
      </c>
      <c r="L3207" s="929" t="s">
        <v>4461</v>
      </c>
      <c r="M3207" s="19">
        <v>35991</v>
      </c>
      <c r="N3207" s="931">
        <v>1073680924</v>
      </c>
      <c r="O3207" s="932">
        <v>41716</v>
      </c>
      <c r="P3207" s="898"/>
      <c r="Q3207" s="1022"/>
      <c r="R3207" s="1023"/>
      <c r="S3207" s="1022"/>
      <c r="T3207" s="568"/>
      <c r="U3207" s="545" t="s">
        <v>4292</v>
      </c>
      <c r="V3207" s="544"/>
      <c r="W3207" s="156"/>
    </row>
    <row r="3208" spans="1:23" s="546" customFormat="1" ht="18.75" hidden="1" customHeight="1" x14ac:dyDescent="0.25">
      <c r="A3208" s="4">
        <v>3659</v>
      </c>
      <c r="B3208" s="4"/>
      <c r="C3208" s="186" t="s">
        <v>2251</v>
      </c>
      <c r="D3208" s="376" t="s">
        <v>35</v>
      </c>
      <c r="E3208" s="1166" t="s">
        <v>178</v>
      </c>
      <c r="F3208" s="710">
        <v>45242</v>
      </c>
      <c r="G3208" s="711">
        <v>0.39930555555555558</v>
      </c>
      <c r="H3208" s="710">
        <v>45245</v>
      </c>
      <c r="I3208" s="711">
        <v>0.39930555555555558</v>
      </c>
      <c r="J3208" s="713" t="s">
        <v>4661</v>
      </c>
      <c r="K3208" s="725">
        <v>25228</v>
      </c>
      <c r="L3208" s="929" t="s">
        <v>4461</v>
      </c>
      <c r="M3208" s="19">
        <v>35991</v>
      </c>
      <c r="N3208" s="1638">
        <v>1073680924</v>
      </c>
      <c r="O3208" s="932">
        <v>41716</v>
      </c>
      <c r="P3208" s="898"/>
      <c r="Q3208" s="1022"/>
      <c r="R3208" s="1023"/>
      <c r="S3208" s="1022"/>
      <c r="T3208" s="568"/>
      <c r="U3208" s="545"/>
      <c r="V3208" s="555"/>
      <c r="W3208" s="156"/>
    </row>
    <row r="3209" spans="1:23" s="546" customFormat="1" ht="18.75" hidden="1" customHeight="1" x14ac:dyDescent="0.25">
      <c r="A3209" s="4">
        <v>3498</v>
      </c>
      <c r="B3209" s="1511"/>
      <c r="C3209" s="186" t="s">
        <v>2251</v>
      </c>
      <c r="D3209" s="186" t="s">
        <v>35</v>
      </c>
      <c r="E3209" s="1156" t="s">
        <v>178</v>
      </c>
      <c r="F3209" s="710">
        <v>45221</v>
      </c>
      <c r="G3209" s="711">
        <v>0.39930555555555558</v>
      </c>
      <c r="H3209" s="710">
        <v>45242</v>
      </c>
      <c r="I3209" s="711">
        <v>0.39930555555555558</v>
      </c>
      <c r="J3209" s="713" t="s">
        <v>4569</v>
      </c>
      <c r="K3209" s="725">
        <v>25228</v>
      </c>
      <c r="L3209" s="929" t="s">
        <v>4461</v>
      </c>
      <c r="M3209" s="19">
        <v>35991</v>
      </c>
      <c r="N3209" s="931">
        <v>1073680924</v>
      </c>
      <c r="O3209" s="932">
        <v>41716</v>
      </c>
      <c r="P3209" s="898"/>
      <c r="Q3209" s="1022"/>
      <c r="R3209" s="1023"/>
      <c r="S3209" s="1022"/>
      <c r="T3209" s="568"/>
      <c r="U3209" s="545"/>
      <c r="V3209" s="555"/>
      <c r="W3209" s="156"/>
    </row>
    <row r="3210" spans="1:23" s="546" customFormat="1" ht="18.75" hidden="1" customHeight="1" x14ac:dyDescent="0.25">
      <c r="A3210" s="4">
        <v>1727</v>
      </c>
      <c r="B3210" s="4"/>
      <c r="C3210" s="4" t="s">
        <v>2251</v>
      </c>
      <c r="D3210" s="4" t="s">
        <v>35</v>
      </c>
      <c r="E3210" s="1156" t="s">
        <v>178</v>
      </c>
      <c r="F3210" s="725">
        <v>44935</v>
      </c>
      <c r="G3210" s="720">
        <v>0.45833333333333331</v>
      </c>
      <c r="H3210" s="725">
        <v>44943</v>
      </c>
      <c r="I3210" s="720">
        <v>0.45833333333333331</v>
      </c>
      <c r="J3210" s="728" t="s">
        <v>2250</v>
      </c>
      <c r="K3210" s="816">
        <v>25228</v>
      </c>
      <c r="L3210" s="1609">
        <v>4191311</v>
      </c>
      <c r="M3210" s="864">
        <v>35991</v>
      </c>
      <c r="N3210" s="1634">
        <v>1073680924</v>
      </c>
      <c r="O3210" s="1648">
        <v>41716</v>
      </c>
      <c r="P3210" s="898"/>
      <c r="Q3210" s="1022"/>
      <c r="R3210" s="1667"/>
      <c r="S3210" s="1709"/>
      <c r="T3210" s="1756"/>
      <c r="U3210" s="156"/>
      <c r="V3210" s="1478"/>
      <c r="W3210" s="636"/>
    </row>
    <row r="3211" spans="1:23" s="546" customFormat="1" ht="31.5" hidden="1" customHeight="1" x14ac:dyDescent="0.25">
      <c r="A3211" s="809">
        <v>717</v>
      </c>
      <c r="B3211" s="809"/>
      <c r="C3211" s="809" t="s">
        <v>3548</v>
      </c>
      <c r="D3211" s="809" t="s">
        <v>35</v>
      </c>
      <c r="E3211" s="1159" t="s">
        <v>313</v>
      </c>
      <c r="F3211" s="810">
        <v>44644</v>
      </c>
      <c r="G3211" s="811">
        <v>0.58333333333333337</v>
      </c>
      <c r="H3211" s="810">
        <v>44653</v>
      </c>
      <c r="I3211" s="811">
        <v>0.58333333333333337</v>
      </c>
      <c r="J3211" s="730"/>
      <c r="K3211" s="769"/>
      <c r="L3211" s="809"/>
      <c r="M3211" s="19"/>
      <c r="N3211" s="966"/>
      <c r="O3211" s="938"/>
      <c r="P3211" s="1107"/>
      <c r="Q3211" s="1120"/>
      <c r="R3211" s="1121"/>
      <c r="S3211" s="1120"/>
      <c r="T3211" s="670"/>
      <c r="U3211" s="156"/>
      <c r="V3211" s="670" t="s">
        <v>3549</v>
      </c>
      <c r="W3211" s="156"/>
    </row>
    <row r="3212" spans="1:23" s="546" customFormat="1" ht="18.75" customHeight="1" x14ac:dyDescent="0.25">
      <c r="A3212" s="1">
        <v>3317</v>
      </c>
      <c r="B3212" s="1">
        <v>23370670</v>
      </c>
      <c r="C3212" s="1" t="s">
        <v>4131</v>
      </c>
      <c r="D3212" s="1" t="s">
        <v>35</v>
      </c>
      <c r="E3212" s="1156" t="s">
        <v>313</v>
      </c>
      <c r="F3212" s="710">
        <v>45185</v>
      </c>
      <c r="G3212" s="711">
        <v>0.80902777777777779</v>
      </c>
      <c r="H3212" s="710">
        <v>45188</v>
      </c>
      <c r="I3212" s="711">
        <v>0.79166666666666663</v>
      </c>
      <c r="J3212" s="726" t="s">
        <v>449</v>
      </c>
      <c r="K3212" s="725">
        <v>35940</v>
      </c>
      <c r="L3212" s="929" t="s">
        <v>1107</v>
      </c>
      <c r="M3212" s="19">
        <v>44007</v>
      </c>
      <c r="N3212" s="931" t="s">
        <v>1108</v>
      </c>
      <c r="O3212" s="932">
        <v>43312</v>
      </c>
      <c r="P3212" s="898"/>
      <c r="Q3212" s="1022"/>
      <c r="R3212" s="1023"/>
      <c r="S3212" s="1022"/>
      <c r="T3212" s="1756"/>
      <c r="U3212" s="564" t="s">
        <v>1109</v>
      </c>
      <c r="V3212" s="555"/>
      <c r="W3212" s="156"/>
    </row>
    <row r="3213" spans="1:23" s="546" customFormat="1" ht="31.5" customHeight="1" x14ac:dyDescent="0.25">
      <c r="A3213" s="4">
        <v>1544</v>
      </c>
      <c r="B3213" s="4">
        <v>20213439</v>
      </c>
      <c r="C3213" s="4" t="s">
        <v>2508</v>
      </c>
      <c r="D3213" s="4" t="s">
        <v>29</v>
      </c>
      <c r="E3213" s="1156" t="s">
        <v>205</v>
      </c>
      <c r="F3213" s="725">
        <v>44886</v>
      </c>
      <c r="G3213" s="720">
        <v>0.54861111111111105</v>
      </c>
      <c r="H3213" s="710">
        <v>44900</v>
      </c>
      <c r="I3213" s="720">
        <v>0.5</v>
      </c>
      <c r="J3213" s="713" t="s">
        <v>1421</v>
      </c>
      <c r="K3213" s="725">
        <v>32867</v>
      </c>
      <c r="L3213" s="4">
        <v>6893914</v>
      </c>
      <c r="M3213" s="19"/>
      <c r="N3213" s="931" t="s">
        <v>2509</v>
      </c>
      <c r="O3213" s="932">
        <v>39610</v>
      </c>
      <c r="P3213" s="898"/>
      <c r="Q3213" s="1003"/>
      <c r="R3213" s="1004"/>
      <c r="S3213" s="1003"/>
      <c r="T3213" s="565"/>
      <c r="U3213" s="545"/>
      <c r="V3213" s="550"/>
      <c r="W3213" s="599"/>
    </row>
    <row r="3214" spans="1:23" s="546" customFormat="1" ht="18.75" customHeight="1" x14ac:dyDescent="0.25">
      <c r="A3214" s="4">
        <v>1539</v>
      </c>
      <c r="B3214" s="4"/>
      <c r="C3214" s="4" t="s">
        <v>2508</v>
      </c>
      <c r="D3214" s="4" t="s">
        <v>94</v>
      </c>
      <c r="E3214" s="1156" t="s">
        <v>342</v>
      </c>
      <c r="F3214" s="725">
        <v>44885</v>
      </c>
      <c r="G3214" s="720">
        <v>0.39583333333333331</v>
      </c>
      <c r="H3214" s="725">
        <v>44886</v>
      </c>
      <c r="I3214" s="720">
        <v>0.54861111111111105</v>
      </c>
      <c r="J3214" s="728" t="s">
        <v>2084</v>
      </c>
      <c r="K3214" s="725">
        <v>32867</v>
      </c>
      <c r="L3214" s="207">
        <v>6893914</v>
      </c>
      <c r="M3214" s="725"/>
      <c r="N3214" s="929" t="s">
        <v>2509</v>
      </c>
      <c r="O3214" s="932">
        <v>39610</v>
      </c>
      <c r="P3214" s="898"/>
      <c r="Q3214" s="1003"/>
      <c r="R3214" s="1004"/>
      <c r="S3214" s="1003"/>
      <c r="T3214" s="565"/>
      <c r="U3214" s="564"/>
      <c r="V3214" s="550"/>
      <c r="W3214" s="599"/>
    </row>
    <row r="3215" spans="1:23" s="546" customFormat="1" ht="31.5" customHeight="1" x14ac:dyDescent="0.25">
      <c r="A3215" s="1509">
        <v>4982</v>
      </c>
      <c r="B3215" s="1523" t="s">
        <v>7249</v>
      </c>
      <c r="C3215" s="376" t="s">
        <v>4915</v>
      </c>
      <c r="D3215" s="376" t="s">
        <v>412</v>
      </c>
      <c r="E3215" s="1166" t="s">
        <v>358</v>
      </c>
      <c r="F3215" s="1329">
        <v>45509</v>
      </c>
      <c r="G3215" s="1331">
        <v>0.90277777777777779</v>
      </c>
      <c r="H3215" s="718">
        <v>45520</v>
      </c>
      <c r="I3215" s="1331">
        <v>0.90277777777777779</v>
      </c>
      <c r="J3215" s="1320" t="s">
        <v>430</v>
      </c>
      <c r="K3215" s="1217">
        <v>34672</v>
      </c>
      <c r="L3215" s="1624">
        <v>6950064</v>
      </c>
      <c r="M3215" s="1217"/>
      <c r="N3215" s="1336" t="s">
        <v>4916</v>
      </c>
      <c r="O3215" s="962">
        <v>41443</v>
      </c>
      <c r="P3215" s="1019" t="s">
        <v>8192</v>
      </c>
      <c r="Q3215" s="196"/>
      <c r="R3215" s="1474"/>
      <c r="S3215" s="1699"/>
      <c r="T3215" s="1749"/>
      <c r="U3215" s="1806"/>
      <c r="V3215" s="1219"/>
      <c r="W3215" s="636"/>
    </row>
    <row r="3216" spans="1:23" s="546" customFormat="1" ht="18.75" customHeight="1" x14ac:dyDescent="0.25">
      <c r="A3216" s="186">
        <v>3857</v>
      </c>
      <c r="B3216" s="1">
        <v>98947357</v>
      </c>
      <c r="C3216" s="186" t="s">
        <v>4915</v>
      </c>
      <c r="D3216" s="186" t="s">
        <v>1419</v>
      </c>
      <c r="E3216" s="1156" t="s">
        <v>205</v>
      </c>
      <c r="F3216" s="718">
        <v>45279</v>
      </c>
      <c r="G3216" s="719">
        <v>0.89583333333333337</v>
      </c>
      <c r="H3216" s="718">
        <v>45289</v>
      </c>
      <c r="I3216" s="719">
        <v>0.83333333333333337</v>
      </c>
      <c r="J3216" s="737" t="s">
        <v>200</v>
      </c>
      <c r="K3216" s="710">
        <v>34672</v>
      </c>
      <c r="L3216" s="936">
        <v>6950064</v>
      </c>
      <c r="M3216" s="710"/>
      <c r="N3216" s="734" t="s">
        <v>4916</v>
      </c>
      <c r="O3216" s="920">
        <v>41443</v>
      </c>
      <c r="P3216" s="1019" t="s">
        <v>4918</v>
      </c>
      <c r="Q3216" s="196"/>
      <c r="R3216" s="1002"/>
      <c r="S3216" s="194"/>
      <c r="T3216" s="563"/>
      <c r="U3216" s="156" t="s">
        <v>4917</v>
      </c>
      <c r="V3216" s="527"/>
      <c r="W3216" s="156"/>
    </row>
    <row r="3217" spans="1:23" s="546" customFormat="1" ht="31.5" hidden="1" customHeight="1" x14ac:dyDescent="0.25">
      <c r="A3217" s="376">
        <v>5771</v>
      </c>
      <c r="B3217" s="376"/>
      <c r="C3217" s="376" t="s">
        <v>7484</v>
      </c>
      <c r="D3217" s="376" t="s">
        <v>412</v>
      </c>
      <c r="E3217" s="1166" t="s">
        <v>131</v>
      </c>
      <c r="F3217" s="1217">
        <v>45623</v>
      </c>
      <c r="G3217" s="1218">
        <v>0.86875000000000002</v>
      </c>
      <c r="H3217" s="710">
        <v>45624</v>
      </c>
      <c r="I3217" s="1218">
        <v>0.86875000000000002</v>
      </c>
      <c r="J3217" s="817" t="s">
        <v>797</v>
      </c>
      <c r="K3217" s="816"/>
      <c r="L3217" s="1609"/>
      <c r="M3217" s="864"/>
      <c r="N3217" s="1609"/>
      <c r="O3217" s="1648"/>
      <c r="P3217" s="1054"/>
      <c r="Q3217" s="884"/>
      <c r="R3217" s="1693"/>
      <c r="S3217" s="1699"/>
      <c r="T3217" s="1783"/>
      <c r="U3217" s="673"/>
      <c r="V3217" s="1338"/>
      <c r="W3217" s="636"/>
    </row>
    <row r="3218" spans="1:23" s="546" customFormat="1" ht="18.75" hidden="1" customHeight="1" x14ac:dyDescent="0.25">
      <c r="A3218" s="707">
        <v>5545</v>
      </c>
      <c r="B3218" s="1501"/>
      <c r="C3218" s="1501" t="s">
        <v>7484</v>
      </c>
      <c r="D3218" s="1501" t="s">
        <v>35</v>
      </c>
      <c r="E3218" s="1166" t="s">
        <v>264</v>
      </c>
      <c r="F3218" s="1546">
        <v>45584</v>
      </c>
      <c r="G3218" s="1560">
        <v>0.43888888888888888</v>
      </c>
      <c r="H3218" s="708">
        <v>45584</v>
      </c>
      <c r="I3218" s="1560">
        <v>0.72916666666666663</v>
      </c>
      <c r="J3218" s="1605" t="s">
        <v>797</v>
      </c>
      <c r="K3218" s="741">
        <v>24760</v>
      </c>
      <c r="L3218" s="929"/>
      <c r="M3218" s="741">
        <v>43493</v>
      </c>
      <c r="N3218" s="775"/>
      <c r="O3218" s="930"/>
      <c r="P3218" s="1026"/>
      <c r="Q3218" s="1009"/>
      <c r="R3218" s="1027"/>
      <c r="S3218" s="1026"/>
      <c r="T3218" s="569"/>
      <c r="U3218" s="558" t="s">
        <v>7485</v>
      </c>
      <c r="V3218" s="544"/>
      <c r="W3218" s="128"/>
    </row>
    <row r="3219" spans="1:23" s="546" customFormat="1" ht="30" customHeight="1" x14ac:dyDescent="0.25">
      <c r="A3219" s="735">
        <v>2373</v>
      </c>
      <c r="B3219" s="735">
        <v>54786906</v>
      </c>
      <c r="C3219" s="735" t="s">
        <v>1498</v>
      </c>
      <c r="D3219" s="735" t="s">
        <v>59</v>
      </c>
      <c r="E3219" s="1156" t="s">
        <v>131</v>
      </c>
      <c r="F3219" s="741">
        <v>45042</v>
      </c>
      <c r="G3219" s="740">
        <v>0.69791666666666663</v>
      </c>
      <c r="H3219" s="741">
        <v>45043</v>
      </c>
      <c r="I3219" s="740">
        <v>0.72916666666666663</v>
      </c>
      <c r="J3219" s="732" t="s">
        <v>909</v>
      </c>
      <c r="K3219" s="741">
        <v>24244</v>
      </c>
      <c r="L3219" s="929" t="s">
        <v>1499</v>
      </c>
      <c r="M3219" s="741"/>
      <c r="N3219" s="933" t="s">
        <v>1500</v>
      </c>
      <c r="O3219" s="930">
        <v>35062</v>
      </c>
      <c r="P3219" s="902">
        <v>80</v>
      </c>
      <c r="Q3219" s="1097">
        <v>40</v>
      </c>
      <c r="R3219" s="1057"/>
      <c r="S3219" s="890">
        <v>9800</v>
      </c>
      <c r="T3219" s="584"/>
      <c r="U3219" s="593" t="s">
        <v>1502</v>
      </c>
      <c r="V3219" s="1444" t="s">
        <v>1501</v>
      </c>
      <c r="W3219" s="594"/>
    </row>
    <row r="3220" spans="1:23" ht="31.5" customHeight="1" x14ac:dyDescent="0.25">
      <c r="A3220" s="735">
        <v>2365</v>
      </c>
      <c r="B3220" s="735"/>
      <c r="C3220" s="735" t="s">
        <v>1498</v>
      </c>
      <c r="D3220" s="735" t="s">
        <v>657</v>
      </c>
      <c r="E3220" s="1156" t="s">
        <v>521</v>
      </c>
      <c r="F3220" s="741">
        <v>45041</v>
      </c>
      <c r="G3220" s="740">
        <v>0.5</v>
      </c>
      <c r="H3220" s="741">
        <v>45042</v>
      </c>
      <c r="I3220" s="740">
        <v>0.69791666666666663</v>
      </c>
      <c r="J3220" s="732" t="s">
        <v>797</v>
      </c>
      <c r="K3220" s="741">
        <v>24244</v>
      </c>
      <c r="L3220" s="929" t="s">
        <v>1499</v>
      </c>
      <c r="M3220" s="741"/>
      <c r="N3220" s="933" t="s">
        <v>1500</v>
      </c>
      <c r="O3220" s="930">
        <v>35062</v>
      </c>
      <c r="P3220" s="902">
        <v>80</v>
      </c>
      <c r="Q3220" s="890"/>
      <c r="R3220" s="1057"/>
      <c r="S3220" s="890">
        <v>9800</v>
      </c>
      <c r="T3220" s="584"/>
      <c r="U3220" s="593"/>
      <c r="V3220" s="592" t="s">
        <v>1510</v>
      </c>
      <c r="W3220" s="594"/>
    </row>
    <row r="3221" spans="1:23" ht="31.5" customHeight="1" x14ac:dyDescent="0.25">
      <c r="A3221" s="186">
        <v>3155</v>
      </c>
      <c r="B3221" s="186"/>
      <c r="C3221" s="186" t="s">
        <v>93</v>
      </c>
      <c r="D3221" s="4" t="s">
        <v>94</v>
      </c>
      <c r="E3221" s="1156" t="s">
        <v>95</v>
      </c>
      <c r="F3221" s="725">
        <v>45157</v>
      </c>
      <c r="G3221" s="720">
        <v>0.54166666666666663</v>
      </c>
      <c r="H3221" s="710">
        <v>45176</v>
      </c>
      <c r="I3221" s="720">
        <v>0.5</v>
      </c>
      <c r="J3221" s="728" t="s">
        <v>70</v>
      </c>
      <c r="K3221" s="725">
        <v>22769</v>
      </c>
      <c r="L3221" s="734" t="s">
        <v>96</v>
      </c>
      <c r="M3221" s="21">
        <v>40989</v>
      </c>
      <c r="N3221" s="710" t="s">
        <v>97</v>
      </c>
      <c r="O3221" s="941" t="s">
        <v>98</v>
      </c>
      <c r="P3221" s="892" t="s">
        <v>99</v>
      </c>
      <c r="Q3221" s="908"/>
      <c r="R3221" s="1073"/>
      <c r="S3221" s="908"/>
      <c r="T3221" s="550"/>
      <c r="U3221" s="545" t="s">
        <v>100</v>
      </c>
      <c r="V3221" s="527"/>
    </row>
    <row r="3222" spans="1:23" ht="31.5" customHeight="1" x14ac:dyDescent="0.25">
      <c r="A3222" s="1267">
        <v>6053</v>
      </c>
      <c r="B3222" s="186"/>
      <c r="C3222" s="186" t="s">
        <v>6554</v>
      </c>
      <c r="D3222" s="814" t="s">
        <v>35</v>
      </c>
      <c r="E3222" s="1166" t="s">
        <v>178</v>
      </c>
      <c r="F3222" s="718">
        <v>45445</v>
      </c>
      <c r="G3222" s="719">
        <v>0.66666666666666663</v>
      </c>
      <c r="H3222" s="718">
        <v>45458</v>
      </c>
      <c r="I3222" s="719">
        <v>0.66666666666666663</v>
      </c>
      <c r="J3222" s="713" t="s">
        <v>179</v>
      </c>
      <c r="K3222" s="710">
        <v>27697</v>
      </c>
      <c r="L3222" s="734" t="s">
        <v>6555</v>
      </c>
      <c r="M3222" s="21">
        <v>44788</v>
      </c>
      <c r="N3222" s="1337" t="s">
        <v>6556</v>
      </c>
      <c r="O3222" s="927">
        <v>45254</v>
      </c>
      <c r="P3222" s="898"/>
      <c r="Q3222" s="1022"/>
      <c r="R3222" s="1023"/>
      <c r="S3222" s="1022"/>
      <c r="T3222" s="568"/>
      <c r="U3222" s="551" t="s">
        <v>6553</v>
      </c>
      <c r="V3222" s="544"/>
      <c r="W3222" s="128"/>
    </row>
    <row r="3223" spans="1:23" ht="18.75" customHeight="1" x14ac:dyDescent="0.25">
      <c r="A3223" s="186" t="s">
        <v>5857</v>
      </c>
      <c r="B3223" s="186">
        <v>22943554</v>
      </c>
      <c r="C3223" s="186" t="s">
        <v>6501</v>
      </c>
      <c r="D3223" s="186" t="s">
        <v>657</v>
      </c>
      <c r="E3223" s="1156" t="s">
        <v>6988</v>
      </c>
      <c r="F3223" s="710">
        <v>45483</v>
      </c>
      <c r="G3223" s="711">
        <v>0.45833333333333331</v>
      </c>
      <c r="H3223" s="710">
        <v>45488</v>
      </c>
      <c r="I3223" s="711">
        <v>0.45833333333333331</v>
      </c>
      <c r="J3223" s="728" t="s">
        <v>6805</v>
      </c>
      <c r="K3223" s="710">
        <v>28651</v>
      </c>
      <c r="L3223" s="734" t="s">
        <v>6502</v>
      </c>
      <c r="M3223" s="710">
        <v>38852</v>
      </c>
      <c r="N3223" s="734" t="s">
        <v>6503</v>
      </c>
      <c r="O3223" s="920">
        <v>44053</v>
      </c>
      <c r="P3223" s="892" t="s">
        <v>6893</v>
      </c>
      <c r="Q3223" s="882"/>
      <c r="R3223" s="1001"/>
      <c r="S3223" s="882"/>
      <c r="T3223" s="524"/>
      <c r="U3223" s="528" t="s">
        <v>6504</v>
      </c>
      <c r="V3223" s="527"/>
      <c r="W3223" s="529"/>
    </row>
    <row r="3224" spans="1:23" ht="31.5" customHeight="1" x14ac:dyDescent="0.25">
      <c r="A3224" s="1267">
        <v>6184</v>
      </c>
      <c r="B3224" s="186">
        <v>22943554</v>
      </c>
      <c r="C3224" s="186" t="s">
        <v>6501</v>
      </c>
      <c r="D3224" s="186" t="s">
        <v>137</v>
      </c>
      <c r="E3224" s="1156" t="s">
        <v>138</v>
      </c>
      <c r="F3224" s="710">
        <v>45457</v>
      </c>
      <c r="G3224" s="711">
        <v>0.71875</v>
      </c>
      <c r="H3224" s="710">
        <v>45483</v>
      </c>
      <c r="I3224" s="711">
        <v>0.45833333333333331</v>
      </c>
      <c r="J3224" s="728" t="s">
        <v>6986</v>
      </c>
      <c r="K3224" s="710">
        <v>28651</v>
      </c>
      <c r="L3224" s="734" t="s">
        <v>6502</v>
      </c>
      <c r="M3224" s="710">
        <v>38852</v>
      </c>
      <c r="N3224" s="734" t="s">
        <v>6503</v>
      </c>
      <c r="O3224" s="920">
        <v>44053</v>
      </c>
      <c r="P3224" s="892" t="s">
        <v>6893</v>
      </c>
      <c r="Q3224" s="882"/>
      <c r="R3224" s="1001"/>
      <c r="S3224" s="882"/>
      <c r="T3224" s="524"/>
      <c r="U3224" s="528" t="s">
        <v>6504</v>
      </c>
      <c r="V3224" s="527"/>
      <c r="W3224" s="529"/>
    </row>
    <row r="3225" spans="1:23" ht="18.75" customHeight="1" x14ac:dyDescent="0.25">
      <c r="A3225" s="186">
        <v>5838</v>
      </c>
      <c r="B3225" s="186">
        <v>22943554</v>
      </c>
      <c r="C3225" s="186" t="s">
        <v>6501</v>
      </c>
      <c r="D3225" s="186" t="s">
        <v>137</v>
      </c>
      <c r="E3225" s="1156" t="s">
        <v>138</v>
      </c>
      <c r="F3225" s="710">
        <v>45437</v>
      </c>
      <c r="G3225" s="711">
        <v>0.71875</v>
      </c>
      <c r="H3225" s="710">
        <v>45457</v>
      </c>
      <c r="I3225" s="711">
        <v>0.71875</v>
      </c>
      <c r="J3225" s="728" t="s">
        <v>4107</v>
      </c>
      <c r="K3225" s="710">
        <v>28651</v>
      </c>
      <c r="L3225" s="734" t="s">
        <v>6502</v>
      </c>
      <c r="M3225" s="710">
        <v>38852</v>
      </c>
      <c r="N3225" s="1295" t="s">
        <v>6503</v>
      </c>
      <c r="O3225" s="920">
        <v>44053</v>
      </c>
      <c r="P3225" s="892" t="s">
        <v>6509</v>
      </c>
      <c r="Q3225" s="882"/>
      <c r="R3225" s="1001"/>
      <c r="S3225" s="882"/>
      <c r="T3225" s="524"/>
      <c r="U3225" s="528" t="s">
        <v>6504</v>
      </c>
      <c r="V3225" s="527"/>
      <c r="W3225" s="529"/>
    </row>
    <row r="3226" spans="1:23" ht="18.75" customHeight="1" x14ac:dyDescent="0.25">
      <c r="A3226" s="186">
        <v>4474</v>
      </c>
      <c r="B3226" s="18"/>
      <c r="C3226" s="18" t="s">
        <v>369</v>
      </c>
      <c r="D3226" s="814" t="s">
        <v>22</v>
      </c>
      <c r="E3226" s="1166" t="s">
        <v>364</v>
      </c>
      <c r="F3226" s="718">
        <v>45381</v>
      </c>
      <c r="G3226" s="719">
        <v>0.83333333333333337</v>
      </c>
      <c r="H3226" s="718">
        <v>45388</v>
      </c>
      <c r="I3226" s="719">
        <v>0.5</v>
      </c>
      <c r="J3226" s="739" t="s">
        <v>85</v>
      </c>
      <c r="K3226" s="937">
        <v>24532</v>
      </c>
      <c r="L3226" s="928" t="s">
        <v>371</v>
      </c>
      <c r="M3226" s="718"/>
      <c r="N3226" s="928" t="s">
        <v>372</v>
      </c>
      <c r="O3226" s="927">
        <v>45071</v>
      </c>
      <c r="P3226" s="892" t="s">
        <v>4870</v>
      </c>
      <c r="Q3226" s="906" t="s">
        <v>5882</v>
      </c>
      <c r="R3226" s="1032"/>
      <c r="S3226" s="884"/>
      <c r="T3226" s="527" t="s">
        <v>5881</v>
      </c>
      <c r="U3226" s="545" t="s">
        <v>373</v>
      </c>
      <c r="V3226" s="554" t="s">
        <v>5880</v>
      </c>
    </row>
    <row r="3227" spans="1:23" ht="31.5" customHeight="1" x14ac:dyDescent="0.25">
      <c r="A3227" s="186">
        <v>3069</v>
      </c>
      <c r="B3227" s="1518"/>
      <c r="C3227" s="18" t="s">
        <v>369</v>
      </c>
      <c r="D3227" s="814" t="s">
        <v>235</v>
      </c>
      <c r="E3227" s="1166" t="s">
        <v>370</v>
      </c>
      <c r="F3227" s="718">
        <v>45132</v>
      </c>
      <c r="G3227" s="719">
        <v>0.41666666666666669</v>
      </c>
      <c r="H3227" s="718">
        <v>45153</v>
      </c>
      <c r="I3227" s="719">
        <v>0.33333333333333331</v>
      </c>
      <c r="J3227" s="773" t="s">
        <v>49</v>
      </c>
      <c r="K3227" s="937">
        <v>24532</v>
      </c>
      <c r="L3227" s="928" t="s">
        <v>371</v>
      </c>
      <c r="M3227" s="718"/>
      <c r="N3227" s="928" t="s">
        <v>372</v>
      </c>
      <c r="O3227" s="927">
        <v>45071</v>
      </c>
      <c r="P3227" s="898"/>
      <c r="Q3227" s="1050"/>
      <c r="R3227" s="1051"/>
      <c r="S3227" s="1003"/>
      <c r="T3227" s="565"/>
      <c r="U3227" s="545" t="s">
        <v>373</v>
      </c>
      <c r="V3227" s="554"/>
    </row>
    <row r="3228" spans="1:23" ht="18.75" hidden="1" customHeight="1" x14ac:dyDescent="0.25">
      <c r="A3228" s="186">
        <v>3898</v>
      </c>
      <c r="B3228" s="186"/>
      <c r="C3228" s="186" t="s">
        <v>286</v>
      </c>
      <c r="D3228" s="4" t="s">
        <v>35</v>
      </c>
      <c r="E3228" s="1156" t="s">
        <v>178</v>
      </c>
      <c r="F3228" s="725">
        <v>45328</v>
      </c>
      <c r="G3228" s="720">
        <v>0.125</v>
      </c>
      <c r="H3228" s="725">
        <v>45333</v>
      </c>
      <c r="I3228" s="720">
        <v>0.83333333333333337</v>
      </c>
      <c r="J3228" s="713" t="s">
        <v>864</v>
      </c>
      <c r="K3228" s="725">
        <v>30162</v>
      </c>
      <c r="L3228" s="929" t="s">
        <v>288</v>
      </c>
      <c r="M3228" s="19">
        <v>44770</v>
      </c>
      <c r="N3228" s="1638">
        <v>1241141427</v>
      </c>
      <c r="O3228" s="932">
        <v>42525</v>
      </c>
      <c r="P3228" s="885"/>
      <c r="Q3228" s="1003"/>
      <c r="R3228" s="1023"/>
      <c r="S3228" s="1022"/>
      <c r="T3228" s="568"/>
      <c r="U3228" s="545" t="s">
        <v>291</v>
      </c>
      <c r="V3228" s="544"/>
      <c r="W3228" s="545"/>
    </row>
    <row r="3229" spans="1:23" ht="18.75" hidden="1" customHeight="1" x14ac:dyDescent="0.25">
      <c r="A3229" s="4">
        <v>3159</v>
      </c>
      <c r="B3229" s="4"/>
      <c r="C3229" s="186" t="s">
        <v>286</v>
      </c>
      <c r="D3229" s="186" t="s">
        <v>35</v>
      </c>
      <c r="E3229" s="1156" t="s">
        <v>261</v>
      </c>
      <c r="F3229" s="710">
        <v>45159</v>
      </c>
      <c r="G3229" s="711">
        <v>0.8125</v>
      </c>
      <c r="H3229" s="710">
        <v>45160</v>
      </c>
      <c r="I3229" s="711">
        <v>0.73611111111111116</v>
      </c>
      <c r="J3229" s="728" t="s">
        <v>287</v>
      </c>
      <c r="K3229" s="725">
        <v>30162</v>
      </c>
      <c r="L3229" s="929" t="s">
        <v>288</v>
      </c>
      <c r="M3229" s="19">
        <v>44770</v>
      </c>
      <c r="N3229" s="931">
        <v>1241141427</v>
      </c>
      <c r="O3229" s="932">
        <v>42525</v>
      </c>
      <c r="P3229" s="1089">
        <v>1900</v>
      </c>
      <c r="Q3229" s="908"/>
      <c r="S3229" s="194" t="s">
        <v>290</v>
      </c>
      <c r="T3229" s="1749"/>
      <c r="U3229" s="545" t="s">
        <v>291</v>
      </c>
      <c r="V3229" s="555" t="s">
        <v>289</v>
      </c>
    </row>
    <row r="3230" spans="1:23" ht="18.75" hidden="1" customHeight="1" x14ac:dyDescent="0.25">
      <c r="A3230" s="4">
        <v>3156</v>
      </c>
      <c r="B3230" s="4"/>
      <c r="C3230" s="186" t="s">
        <v>286</v>
      </c>
      <c r="D3230" s="186" t="s">
        <v>292</v>
      </c>
      <c r="E3230" s="1156" t="s">
        <v>293</v>
      </c>
      <c r="F3230" s="710">
        <v>45158</v>
      </c>
      <c r="G3230" s="711">
        <v>0.5</v>
      </c>
      <c r="H3230" s="710">
        <v>45159</v>
      </c>
      <c r="I3230" s="711">
        <v>0.8125</v>
      </c>
      <c r="J3230" s="728" t="s">
        <v>294</v>
      </c>
      <c r="K3230" s="725">
        <v>30162</v>
      </c>
      <c r="L3230" s="929" t="s">
        <v>288</v>
      </c>
      <c r="M3230" s="19">
        <v>44770</v>
      </c>
      <c r="N3230" s="931">
        <v>1241141427</v>
      </c>
      <c r="O3230" s="932">
        <v>42525</v>
      </c>
      <c r="P3230" s="888"/>
      <c r="Q3230" s="908"/>
      <c r="U3230" s="545" t="s">
        <v>291</v>
      </c>
      <c r="V3230" s="555" t="s">
        <v>295</v>
      </c>
    </row>
    <row r="3231" spans="1:23" ht="18.75" hidden="1" customHeight="1" x14ac:dyDescent="0.25">
      <c r="A3231" s="4">
        <v>3040</v>
      </c>
      <c r="B3231" s="4"/>
      <c r="C3231" s="186" t="s">
        <v>286</v>
      </c>
      <c r="D3231" s="186" t="s">
        <v>193</v>
      </c>
      <c r="E3231" s="1156" t="s">
        <v>199</v>
      </c>
      <c r="F3231" s="710">
        <v>45140</v>
      </c>
      <c r="G3231" s="711">
        <v>0.79166666666666663</v>
      </c>
      <c r="H3231" s="710">
        <v>45157</v>
      </c>
      <c r="I3231" s="711">
        <v>0.45833333333333331</v>
      </c>
      <c r="J3231" s="728" t="s">
        <v>327</v>
      </c>
      <c r="K3231" s="725">
        <v>30162</v>
      </c>
      <c r="L3231" s="929" t="s">
        <v>288</v>
      </c>
      <c r="M3231" s="19">
        <v>44770</v>
      </c>
      <c r="N3231" s="931">
        <v>1241141427</v>
      </c>
      <c r="O3231" s="932">
        <v>42525</v>
      </c>
      <c r="P3231" s="888"/>
      <c r="Q3231" s="908"/>
      <c r="U3231" s="545" t="s">
        <v>291</v>
      </c>
      <c r="V3231" s="555" t="s">
        <v>328</v>
      </c>
    </row>
    <row r="3232" spans="1:23" ht="18.75" hidden="1" customHeight="1" x14ac:dyDescent="0.25">
      <c r="A3232" s="4">
        <v>2696</v>
      </c>
      <c r="B3232" s="4">
        <v>27400200</v>
      </c>
      <c r="C3232" s="186" t="s">
        <v>286</v>
      </c>
      <c r="D3232" s="186" t="s">
        <v>412</v>
      </c>
      <c r="E3232" s="1156" t="s">
        <v>335</v>
      </c>
      <c r="F3232" s="710">
        <v>45095</v>
      </c>
      <c r="G3232" s="711">
        <v>0.5625</v>
      </c>
      <c r="H3232" s="710">
        <v>45097</v>
      </c>
      <c r="I3232" s="711">
        <v>0.375</v>
      </c>
      <c r="J3232" s="728" t="s">
        <v>942</v>
      </c>
      <c r="K3232" s="725">
        <v>24923</v>
      </c>
      <c r="L3232" s="929">
        <v>9400012083</v>
      </c>
      <c r="M3232" s="19">
        <v>41980</v>
      </c>
      <c r="N3232" s="931">
        <v>910978300904</v>
      </c>
      <c r="O3232" s="932">
        <v>34733</v>
      </c>
      <c r="P3232" s="1089" t="s">
        <v>943</v>
      </c>
      <c r="Q3232" s="908"/>
    </row>
    <row r="3233" spans="1:1024" s="546" customFormat="1" ht="18.75" hidden="1" customHeight="1" x14ac:dyDescent="0.25">
      <c r="A3233" s="815">
        <v>2625</v>
      </c>
      <c r="B3233" s="815">
        <v>27400200</v>
      </c>
      <c r="C3233" s="376" t="s">
        <v>286</v>
      </c>
      <c r="D3233" s="376" t="s">
        <v>657</v>
      </c>
      <c r="E3233" s="1166" t="s">
        <v>521</v>
      </c>
      <c r="F3233" s="1217">
        <v>45085</v>
      </c>
      <c r="G3233" s="1218">
        <v>0.95833333333333337</v>
      </c>
      <c r="H3233" s="710">
        <v>45095</v>
      </c>
      <c r="I3233" s="1218">
        <v>0.5625</v>
      </c>
      <c r="J3233" s="728" t="s">
        <v>200</v>
      </c>
      <c r="K3233" s="725">
        <v>24923</v>
      </c>
      <c r="L3233" s="929">
        <v>9400012083</v>
      </c>
      <c r="M3233" s="19">
        <v>41980</v>
      </c>
      <c r="N3233" s="931">
        <v>910978300904</v>
      </c>
      <c r="O3233" s="932">
        <v>34733</v>
      </c>
      <c r="P3233" s="888">
        <v>120</v>
      </c>
      <c r="Q3233" s="908"/>
      <c r="R3233" s="1033"/>
      <c r="S3233" s="194"/>
      <c r="T3233" s="563"/>
      <c r="U3233" s="545"/>
      <c r="V3233" s="555" t="s">
        <v>448</v>
      </c>
      <c r="W3233" s="636"/>
    </row>
    <row r="3234" spans="1:1024" ht="18.75" hidden="1" customHeight="1" x14ac:dyDescent="0.25">
      <c r="A3234" s="4">
        <v>2438</v>
      </c>
      <c r="B3234" s="4">
        <v>27400200</v>
      </c>
      <c r="C3234" s="4" t="s">
        <v>286</v>
      </c>
      <c r="D3234" s="4" t="s">
        <v>29</v>
      </c>
      <c r="E3234" s="1156" t="s">
        <v>205</v>
      </c>
      <c r="F3234" s="725">
        <v>45054</v>
      </c>
      <c r="G3234" s="720">
        <v>0.95833333333333337</v>
      </c>
      <c r="H3234" s="725">
        <v>45062</v>
      </c>
      <c r="I3234" s="720">
        <v>0.33333333333333331</v>
      </c>
      <c r="J3234" s="728" t="s">
        <v>113</v>
      </c>
      <c r="K3234" s="725">
        <v>24923</v>
      </c>
      <c r="L3234" s="929">
        <v>9400012083</v>
      </c>
      <c r="M3234" s="19">
        <v>41980</v>
      </c>
      <c r="N3234" s="931">
        <v>910978300904</v>
      </c>
      <c r="O3234" s="932">
        <v>34733</v>
      </c>
      <c r="P3234" s="892">
        <v>500</v>
      </c>
    </row>
    <row r="3235" spans="1:1024" ht="18.75" customHeight="1" x14ac:dyDescent="0.25">
      <c r="A3235" s="735">
        <v>2209</v>
      </c>
      <c r="B3235" s="1430"/>
      <c r="C3235" s="1430" t="s">
        <v>1634</v>
      </c>
      <c r="D3235" s="1430" t="s">
        <v>29</v>
      </c>
      <c r="E3235" s="1166" t="s">
        <v>30</v>
      </c>
      <c r="F3235" s="1558">
        <v>45013</v>
      </c>
      <c r="G3235" s="1574">
        <v>0.77083333333333337</v>
      </c>
      <c r="H3235" s="752">
        <v>45023</v>
      </c>
      <c r="I3235" s="1574">
        <v>0.66666666666666663</v>
      </c>
      <c r="J3235" s="793" t="s">
        <v>200</v>
      </c>
      <c r="K3235" s="741">
        <v>24923</v>
      </c>
      <c r="L3235" s="929">
        <v>9400012083</v>
      </c>
      <c r="M3235" s="741">
        <v>41980</v>
      </c>
      <c r="N3235" s="775" t="s">
        <v>1635</v>
      </c>
      <c r="O3235" s="930">
        <v>34733</v>
      </c>
      <c r="P3235" s="912" t="s">
        <v>1636</v>
      </c>
      <c r="Q3235" s="909"/>
      <c r="R3235" s="1046"/>
      <c r="S3235" s="909">
        <v>66533</v>
      </c>
      <c r="T3235" s="592"/>
      <c r="U3235" s="593"/>
      <c r="V3235" s="592"/>
      <c r="W3235" s="594"/>
    </row>
    <row r="3236" spans="1:1024" ht="38.25" hidden="1" customHeight="1" x14ac:dyDescent="0.25">
      <c r="A3236" s="4">
        <v>1881</v>
      </c>
      <c r="B3236" s="4">
        <v>27400200</v>
      </c>
      <c r="C3236" s="4" t="s">
        <v>286</v>
      </c>
      <c r="D3236" s="4" t="s">
        <v>412</v>
      </c>
      <c r="E3236" s="1156" t="s">
        <v>342</v>
      </c>
      <c r="F3236" s="725">
        <v>44970</v>
      </c>
      <c r="G3236" s="720">
        <v>0.52777777777777779</v>
      </c>
      <c r="H3236" s="725">
        <v>44972</v>
      </c>
      <c r="I3236" s="720">
        <v>0.66666666666666663</v>
      </c>
      <c r="J3236" s="817" t="s">
        <v>1798</v>
      </c>
      <c r="K3236" s="725">
        <v>24923</v>
      </c>
      <c r="L3236" s="929">
        <v>9400012083</v>
      </c>
      <c r="M3236" s="19">
        <v>41980</v>
      </c>
      <c r="N3236" s="931">
        <v>910978300904</v>
      </c>
      <c r="O3236" s="932">
        <v>34733</v>
      </c>
      <c r="P3236" s="892">
        <v>140</v>
      </c>
      <c r="R3236" s="1017"/>
      <c r="S3236" s="194">
        <v>38617</v>
      </c>
    </row>
    <row r="3237" spans="1:1024" ht="30.75" customHeight="1" x14ac:dyDescent="0.25">
      <c r="A3237" s="186">
        <v>2623</v>
      </c>
      <c r="B3237" s="4">
        <v>55646271</v>
      </c>
      <c r="C3237" s="186" t="s">
        <v>1048</v>
      </c>
      <c r="D3237" s="186" t="s">
        <v>22</v>
      </c>
      <c r="E3237" s="1156" t="s">
        <v>161</v>
      </c>
      <c r="F3237" s="710">
        <v>45085</v>
      </c>
      <c r="G3237" s="711">
        <v>0.77430555555555547</v>
      </c>
      <c r="H3237" s="710">
        <v>45087</v>
      </c>
      <c r="I3237" s="711">
        <v>0.375</v>
      </c>
      <c r="J3237" s="728" t="s">
        <v>330</v>
      </c>
      <c r="K3237" s="710">
        <v>30990</v>
      </c>
      <c r="L3237" s="929" t="s">
        <v>1049</v>
      </c>
      <c r="M3237" s="21">
        <v>41149</v>
      </c>
      <c r="N3237" s="934" t="s">
        <v>1050</v>
      </c>
      <c r="O3237" s="920">
        <v>41969</v>
      </c>
      <c r="P3237" s="1019" t="s">
        <v>1124</v>
      </c>
      <c r="Q3237" s="907" t="s">
        <v>1051</v>
      </c>
      <c r="R3237" s="1002"/>
      <c r="S3237" s="196">
        <v>80268</v>
      </c>
      <c r="T3237" s="533"/>
      <c r="U3237" s="551" t="s">
        <v>1052</v>
      </c>
      <c r="V3237" s="544"/>
      <c r="W3237" s="128"/>
    </row>
    <row r="3238" spans="1:1024" ht="18.75" customHeight="1" x14ac:dyDescent="0.25">
      <c r="A3238" s="186">
        <v>2597</v>
      </c>
      <c r="B3238" s="4">
        <v>55646271</v>
      </c>
      <c r="C3238" s="4" t="s">
        <v>1048</v>
      </c>
      <c r="D3238" s="4" t="s">
        <v>235</v>
      </c>
      <c r="E3238" s="1156" t="s">
        <v>236</v>
      </c>
      <c r="F3238" s="725">
        <v>45079</v>
      </c>
      <c r="G3238" s="720">
        <v>0.52430555555555558</v>
      </c>
      <c r="H3238" s="725">
        <v>45082</v>
      </c>
      <c r="I3238" s="720">
        <v>0.41666666666666669</v>
      </c>
      <c r="J3238" s="728" t="s">
        <v>449</v>
      </c>
      <c r="K3238" s="710">
        <v>30990</v>
      </c>
      <c r="L3238" s="929" t="s">
        <v>1049</v>
      </c>
      <c r="M3238" s="21">
        <v>41149</v>
      </c>
      <c r="N3238" s="934" t="s">
        <v>1050</v>
      </c>
      <c r="O3238" s="920">
        <v>41969</v>
      </c>
      <c r="P3238" s="1019">
        <f>80*3</f>
        <v>240</v>
      </c>
      <c r="Q3238" s="907" t="s">
        <v>1098</v>
      </c>
      <c r="R3238" s="1002"/>
      <c r="S3238" s="196">
        <v>80268</v>
      </c>
      <c r="T3238" s="533"/>
      <c r="U3238" s="551" t="s">
        <v>1052</v>
      </c>
      <c r="V3238" s="544"/>
      <c r="W3238" s="128"/>
    </row>
    <row r="3239" spans="1:1024" ht="18.75" customHeight="1" x14ac:dyDescent="0.25">
      <c r="A3239" s="186">
        <v>2543</v>
      </c>
      <c r="B3239" s="4">
        <v>55646271</v>
      </c>
      <c r="C3239" s="4" t="s">
        <v>1048</v>
      </c>
      <c r="D3239" s="4" t="s">
        <v>193</v>
      </c>
      <c r="E3239" s="1156" t="s">
        <v>194</v>
      </c>
      <c r="F3239" s="725">
        <v>45072</v>
      </c>
      <c r="G3239" s="720">
        <v>0.83333333333333337</v>
      </c>
      <c r="H3239" s="725">
        <v>45075</v>
      </c>
      <c r="I3239" s="720">
        <v>0.83333333333333337</v>
      </c>
      <c r="J3239" s="728" t="s">
        <v>449</v>
      </c>
      <c r="K3239" s="710">
        <v>30990</v>
      </c>
      <c r="L3239" s="929" t="s">
        <v>1049</v>
      </c>
      <c r="M3239" s="21">
        <v>41149</v>
      </c>
      <c r="N3239" s="934" t="s">
        <v>1050</v>
      </c>
      <c r="O3239" s="920">
        <v>41969</v>
      </c>
      <c r="P3239" s="1019">
        <f>400-240</f>
        <v>160</v>
      </c>
      <c r="Q3239" s="196">
        <f>240-160</f>
        <v>80</v>
      </c>
      <c r="R3239" s="1002"/>
      <c r="S3239" s="196">
        <v>80268</v>
      </c>
      <c r="T3239" s="533"/>
      <c r="U3239" s="551" t="s">
        <v>1052</v>
      </c>
      <c r="V3239" s="544"/>
      <c r="W3239" s="128"/>
    </row>
    <row r="3240" spans="1:1024" s="546" customFormat="1" ht="31.5" customHeight="1" x14ac:dyDescent="0.25">
      <c r="A3240" s="186">
        <v>2473</v>
      </c>
      <c r="B3240" s="4">
        <v>55646271</v>
      </c>
      <c r="C3240" s="4" t="s">
        <v>1048</v>
      </c>
      <c r="D3240" s="4" t="s">
        <v>35</v>
      </c>
      <c r="E3240" s="1156" t="s">
        <v>105</v>
      </c>
      <c r="F3240" s="725">
        <v>45065</v>
      </c>
      <c r="G3240" s="720">
        <v>0.89583333333333337</v>
      </c>
      <c r="H3240" s="725">
        <v>45068</v>
      </c>
      <c r="I3240" s="720">
        <v>0.41666666666666669</v>
      </c>
      <c r="J3240" s="728" t="s">
        <v>449</v>
      </c>
      <c r="K3240" s="710">
        <v>30990</v>
      </c>
      <c r="L3240" s="929" t="s">
        <v>1049</v>
      </c>
      <c r="M3240" s="21">
        <v>41149</v>
      </c>
      <c r="N3240" s="934" t="s">
        <v>1050</v>
      </c>
      <c r="O3240" s="920">
        <v>41969</v>
      </c>
      <c r="P3240" s="1019">
        <f>80*3</f>
        <v>240</v>
      </c>
      <c r="Q3240" s="196"/>
      <c r="R3240" s="1017"/>
      <c r="S3240" s="196">
        <v>3450</v>
      </c>
      <c r="T3240" s="533"/>
      <c r="U3240" s="551" t="s">
        <v>1052</v>
      </c>
      <c r="V3240" s="544"/>
      <c r="W3240" s="128"/>
    </row>
    <row r="3241" spans="1:1024" s="546" customFormat="1" ht="18.75" customHeight="1" x14ac:dyDescent="0.25">
      <c r="A3241" s="186">
        <v>2222</v>
      </c>
      <c r="B3241" s="4">
        <v>55646271</v>
      </c>
      <c r="C3241" s="186" t="s">
        <v>1048</v>
      </c>
      <c r="D3241" s="376" t="s">
        <v>35</v>
      </c>
      <c r="E3241" s="1166" t="s">
        <v>261</v>
      </c>
      <c r="F3241" s="710">
        <v>45018</v>
      </c>
      <c r="G3241" s="711">
        <v>0.66666666666666663</v>
      </c>
      <c r="H3241" s="710">
        <v>45019</v>
      </c>
      <c r="I3241" s="711">
        <v>0.47291666666666665</v>
      </c>
      <c r="J3241" s="728" t="s">
        <v>797</v>
      </c>
      <c r="K3241" s="710">
        <v>30990</v>
      </c>
      <c r="L3241" s="929" t="s">
        <v>1049</v>
      </c>
      <c r="M3241" s="21">
        <v>41149</v>
      </c>
      <c r="N3241" s="934" t="s">
        <v>1050</v>
      </c>
      <c r="O3241" s="920">
        <v>41969</v>
      </c>
      <c r="P3241" s="1019">
        <v>70</v>
      </c>
      <c r="Q3241" s="196"/>
      <c r="R3241" s="1658"/>
      <c r="S3241" s="1658"/>
      <c r="T3241" s="1748"/>
      <c r="U3241" s="551" t="s">
        <v>1052</v>
      </c>
      <c r="V3241" s="547"/>
      <c r="W3241" s="128"/>
    </row>
    <row r="3242" spans="1:1024" s="546" customFormat="1" ht="18.75" customHeight="1" x14ac:dyDescent="0.25">
      <c r="A3242" s="186">
        <v>2185</v>
      </c>
      <c r="B3242" s="4">
        <v>55646271</v>
      </c>
      <c r="C3242" s="186" t="s">
        <v>1048</v>
      </c>
      <c r="D3242" s="376" t="s">
        <v>657</v>
      </c>
      <c r="E3242" s="1166" t="s">
        <v>871</v>
      </c>
      <c r="F3242" s="710">
        <v>45004</v>
      </c>
      <c r="G3242" s="711">
        <v>0.89583333333333337</v>
      </c>
      <c r="H3242" s="710">
        <v>45005</v>
      </c>
      <c r="I3242" s="711">
        <v>0.89583333333333337</v>
      </c>
      <c r="J3242" s="728" t="s">
        <v>797</v>
      </c>
      <c r="K3242" s="710">
        <v>30990</v>
      </c>
      <c r="L3242" s="929" t="s">
        <v>1049</v>
      </c>
      <c r="M3242" s="21">
        <v>41149</v>
      </c>
      <c r="N3242" s="934" t="s">
        <v>1050</v>
      </c>
      <c r="O3242" s="920">
        <v>41969</v>
      </c>
      <c r="P3242" s="1019">
        <v>80</v>
      </c>
      <c r="Q3242" s="196"/>
      <c r="R3242" s="1002"/>
      <c r="S3242" s="196"/>
      <c r="T3242" s="533" t="s">
        <v>1760</v>
      </c>
      <c r="U3242" s="551" t="s">
        <v>1052</v>
      </c>
      <c r="V3242" s="544"/>
      <c r="W3242" s="128"/>
    </row>
    <row r="3243" spans="1:1024" s="546" customFormat="1" ht="31.5" customHeight="1" x14ac:dyDescent="0.25">
      <c r="A3243" s="863">
        <v>1905</v>
      </c>
      <c r="B3243" s="815">
        <v>55646271</v>
      </c>
      <c r="C3243" s="863" t="s">
        <v>1048</v>
      </c>
      <c r="D3243" s="863" t="s">
        <v>412</v>
      </c>
      <c r="E3243" s="1166" t="s">
        <v>342</v>
      </c>
      <c r="F3243" s="864">
        <v>44975</v>
      </c>
      <c r="G3243" s="865">
        <v>0.69791666666666663</v>
      </c>
      <c r="H3243" s="19">
        <v>44977</v>
      </c>
      <c r="I3243" s="865">
        <v>0.69791666666666663</v>
      </c>
      <c r="J3243" s="730" t="s">
        <v>1798</v>
      </c>
      <c r="K3243" s="710">
        <v>30990</v>
      </c>
      <c r="L3243" s="929" t="s">
        <v>1049</v>
      </c>
      <c r="M3243" s="19">
        <v>41149</v>
      </c>
      <c r="N3243" s="924" t="s">
        <v>1050</v>
      </c>
      <c r="O3243" s="208">
        <v>41969</v>
      </c>
      <c r="P3243" s="892">
        <v>160</v>
      </c>
      <c r="Q3243" s="1039"/>
      <c r="R3243" s="1044"/>
      <c r="S3243" s="1039"/>
      <c r="T3243" s="555">
        <v>38868</v>
      </c>
      <c r="U3243" s="551" t="s">
        <v>1052</v>
      </c>
      <c r="V3243" s="555"/>
      <c r="W3243" s="636"/>
    </row>
    <row r="3244" spans="1:1024" ht="18.75" customHeight="1" x14ac:dyDescent="0.25">
      <c r="A3244" s="4">
        <v>1823</v>
      </c>
      <c r="B3244" s="4">
        <v>55646271</v>
      </c>
      <c r="C3244" s="4" t="s">
        <v>2083</v>
      </c>
      <c r="D3244" s="815" t="s">
        <v>35</v>
      </c>
      <c r="E3244" s="1166" t="s">
        <v>112</v>
      </c>
      <c r="F3244" s="725">
        <v>44967</v>
      </c>
      <c r="G3244" s="720">
        <v>0.41666666666666669</v>
      </c>
      <c r="H3244" s="725">
        <v>44968</v>
      </c>
      <c r="I3244" s="720">
        <v>0.41666666666666669</v>
      </c>
      <c r="J3244" s="728" t="s">
        <v>2084</v>
      </c>
      <c r="K3244" s="710">
        <v>30990</v>
      </c>
      <c r="L3244" s="929" t="s">
        <v>1049</v>
      </c>
      <c r="M3244" s="19">
        <v>41149</v>
      </c>
      <c r="N3244" s="1638" t="s">
        <v>1050</v>
      </c>
      <c r="O3244" s="932">
        <v>41969</v>
      </c>
      <c r="P3244" s="892">
        <v>70</v>
      </c>
      <c r="U3244" s="551" t="s">
        <v>1052</v>
      </c>
    </row>
    <row r="3245" spans="1:1024" s="546" customFormat="1" ht="18.75" customHeight="1" x14ac:dyDescent="0.25">
      <c r="A3245" s="4">
        <v>1641</v>
      </c>
      <c r="B3245" s="4">
        <v>55646271</v>
      </c>
      <c r="C3245" s="4" t="s">
        <v>1048</v>
      </c>
      <c r="D3245" s="815" t="s">
        <v>193</v>
      </c>
      <c r="E3245" s="1166" t="s">
        <v>364</v>
      </c>
      <c r="F3245" s="725">
        <v>44914</v>
      </c>
      <c r="G3245" s="720">
        <v>0.33333333333333331</v>
      </c>
      <c r="H3245" s="725">
        <v>44914</v>
      </c>
      <c r="I3245" s="720">
        <v>0.5625</v>
      </c>
      <c r="J3245" s="728" t="s">
        <v>1216</v>
      </c>
      <c r="K3245" s="710">
        <v>30990</v>
      </c>
      <c r="L3245" s="734" t="s">
        <v>1049</v>
      </c>
      <c r="M3245" s="19">
        <v>41149</v>
      </c>
      <c r="N3245" s="931" t="s">
        <v>1050</v>
      </c>
      <c r="O3245" s="932">
        <v>41969</v>
      </c>
      <c r="P3245" s="892"/>
      <c r="Q3245" s="194"/>
      <c r="R3245" s="1017"/>
      <c r="S3245" s="194">
        <v>0.1</v>
      </c>
      <c r="T3245" s="563">
        <v>61715</v>
      </c>
      <c r="U3245" s="128" t="s">
        <v>1052</v>
      </c>
      <c r="V3245" s="555"/>
      <c r="W3245" s="156"/>
    </row>
    <row r="3246" spans="1:1024" s="546" customFormat="1" ht="31.5" customHeight="1" x14ac:dyDescent="0.25">
      <c r="A3246" s="4">
        <v>1637</v>
      </c>
      <c r="B3246" s="4">
        <v>55646271</v>
      </c>
      <c r="C3246" s="4" t="s">
        <v>1048</v>
      </c>
      <c r="D3246" s="4" t="s">
        <v>35</v>
      </c>
      <c r="E3246" s="1156" t="s">
        <v>298</v>
      </c>
      <c r="F3246" s="725">
        <v>44912</v>
      </c>
      <c r="G3246" s="720">
        <v>0.55555555555555558</v>
      </c>
      <c r="H3246" s="725">
        <v>44914</v>
      </c>
      <c r="I3246" s="720">
        <v>0.33333333333333331</v>
      </c>
      <c r="J3246" s="728" t="s">
        <v>1825</v>
      </c>
      <c r="K3246" s="710">
        <v>30990</v>
      </c>
      <c r="L3246" s="734" t="s">
        <v>1049</v>
      </c>
      <c r="M3246" s="19">
        <v>41149</v>
      </c>
      <c r="N3246" s="931" t="s">
        <v>1050</v>
      </c>
      <c r="O3246" s="932">
        <v>41969</v>
      </c>
      <c r="P3246" s="892" t="s">
        <v>2439</v>
      </c>
      <c r="Q3246" s="194"/>
      <c r="R3246" s="1017"/>
      <c r="S3246" s="194">
        <f>-1/4</f>
        <v>-0.25</v>
      </c>
      <c r="T3246" s="563">
        <v>1174</v>
      </c>
      <c r="U3246" s="551" t="s">
        <v>1052</v>
      </c>
      <c r="V3246" s="555"/>
      <c r="W3246" s="156"/>
    </row>
    <row r="3247" spans="1:1024" ht="18.75" customHeight="1" x14ac:dyDescent="0.25">
      <c r="A3247" s="795">
        <v>19199</v>
      </c>
      <c r="B3247" s="825"/>
      <c r="C3247" s="825" t="s">
        <v>2083</v>
      </c>
      <c r="D3247" s="825" t="s">
        <v>2956</v>
      </c>
      <c r="E3247" s="1169" t="s">
        <v>2957</v>
      </c>
      <c r="F3247" s="841">
        <v>44792</v>
      </c>
      <c r="G3247" s="842">
        <v>0.83333333333333337</v>
      </c>
      <c r="H3247" s="841">
        <v>44804</v>
      </c>
      <c r="I3247" s="842">
        <v>0.83333333333333337</v>
      </c>
      <c r="J3247" s="1334" t="s">
        <v>2283</v>
      </c>
      <c r="K3247" s="1330">
        <v>30990</v>
      </c>
      <c r="L3247" s="1324" t="s">
        <v>1049</v>
      </c>
      <c r="M3247" s="1330">
        <v>41149</v>
      </c>
      <c r="N3247" s="1324" t="s">
        <v>1050</v>
      </c>
      <c r="O3247" s="972">
        <v>41969</v>
      </c>
      <c r="P3247" s="892" t="s">
        <v>2959</v>
      </c>
      <c r="Q3247" s="908"/>
      <c r="R3247" s="1679" t="s">
        <v>2958</v>
      </c>
      <c r="S3247" s="1344"/>
      <c r="T3247" s="1345"/>
      <c r="U3247" s="1346" t="s">
        <v>1052</v>
      </c>
      <c r="V3247" s="686"/>
      <c r="W3247" s="677"/>
      <c r="X3247" s="678"/>
      <c r="Y3247" s="678"/>
      <c r="Z3247" s="678"/>
      <c r="AA3247" s="678"/>
      <c r="AB3247" s="678"/>
      <c r="AC3247" s="678"/>
      <c r="AD3247" s="678"/>
      <c r="AE3247" s="678"/>
      <c r="AF3247" s="678"/>
      <c r="AG3247" s="678"/>
      <c r="AH3247" s="678"/>
      <c r="AI3247" s="678"/>
      <c r="AJ3247" s="678"/>
      <c r="AK3247" s="678"/>
      <c r="AL3247" s="678"/>
      <c r="AM3247" s="678"/>
      <c r="AN3247" s="678"/>
      <c r="AO3247" s="678"/>
      <c r="AP3247" s="678"/>
      <c r="AQ3247" s="678"/>
      <c r="AR3247" s="678"/>
      <c r="AS3247" s="678"/>
      <c r="AT3247" s="678"/>
      <c r="AU3247" s="678"/>
      <c r="AV3247" s="678"/>
      <c r="AW3247" s="678"/>
      <c r="AX3247" s="678"/>
      <c r="AY3247" s="678"/>
      <c r="AZ3247" s="678"/>
      <c r="BA3247" s="678"/>
      <c r="BB3247" s="678"/>
      <c r="BC3247" s="678"/>
      <c r="BD3247" s="678"/>
      <c r="BE3247" s="678"/>
      <c r="BF3247" s="678"/>
      <c r="BG3247" s="678"/>
      <c r="BH3247" s="678"/>
      <c r="BI3247" s="678"/>
      <c r="BJ3247" s="678"/>
      <c r="BK3247" s="678"/>
      <c r="BL3247" s="678"/>
      <c r="BM3247" s="678"/>
      <c r="BN3247" s="678"/>
      <c r="BO3247" s="678"/>
      <c r="BP3247" s="678"/>
      <c r="BQ3247" s="678"/>
      <c r="BR3247" s="678"/>
      <c r="BS3247" s="678"/>
      <c r="BT3247" s="678"/>
      <c r="BU3247" s="678"/>
      <c r="BV3247" s="678"/>
      <c r="BW3247" s="678"/>
      <c r="BX3247" s="678"/>
      <c r="BY3247" s="678"/>
      <c r="BZ3247" s="678"/>
      <c r="CA3247" s="678"/>
      <c r="CB3247" s="678"/>
      <c r="CC3247" s="678"/>
      <c r="CD3247" s="678"/>
      <c r="CE3247" s="678"/>
      <c r="CF3247" s="678"/>
      <c r="CG3247" s="678"/>
      <c r="CH3247" s="678"/>
      <c r="CI3247" s="678"/>
      <c r="CJ3247" s="678"/>
      <c r="CK3247" s="678"/>
      <c r="CL3247" s="678"/>
      <c r="CM3247" s="678"/>
      <c r="CN3247" s="678"/>
      <c r="CO3247" s="678"/>
      <c r="CP3247" s="678"/>
      <c r="CQ3247" s="678"/>
      <c r="CR3247" s="678"/>
      <c r="CS3247" s="678"/>
      <c r="CT3247" s="678"/>
      <c r="CU3247" s="678"/>
      <c r="CV3247" s="678"/>
      <c r="CW3247" s="678"/>
      <c r="CX3247" s="678"/>
      <c r="CY3247" s="678"/>
      <c r="CZ3247" s="678"/>
      <c r="DA3247" s="678"/>
      <c r="DB3247" s="678"/>
      <c r="DC3247" s="678"/>
      <c r="DD3247" s="678"/>
      <c r="DE3247" s="678"/>
      <c r="DF3247" s="678"/>
      <c r="DG3247" s="678"/>
      <c r="DH3247" s="678"/>
      <c r="DI3247" s="678"/>
      <c r="DJ3247" s="678"/>
      <c r="DK3247" s="678"/>
      <c r="DL3247" s="678"/>
      <c r="DM3247" s="678"/>
      <c r="DN3247" s="678"/>
      <c r="DO3247" s="678"/>
      <c r="DP3247" s="678"/>
      <c r="DQ3247" s="678"/>
      <c r="DR3247" s="678"/>
      <c r="DS3247" s="678"/>
      <c r="DT3247" s="678"/>
      <c r="DU3247" s="678"/>
      <c r="DV3247" s="678"/>
      <c r="DW3247" s="678"/>
      <c r="DX3247" s="678"/>
      <c r="DY3247" s="678"/>
      <c r="DZ3247" s="678"/>
      <c r="EA3247" s="678"/>
      <c r="EB3247" s="678"/>
      <c r="EC3247" s="678"/>
      <c r="ED3247" s="678"/>
      <c r="EE3247" s="678"/>
      <c r="EF3247" s="678"/>
      <c r="EG3247" s="678"/>
      <c r="EH3247" s="678"/>
      <c r="EI3247" s="678"/>
      <c r="EJ3247" s="678"/>
      <c r="EK3247" s="678"/>
      <c r="EL3247" s="678"/>
      <c r="EM3247" s="678"/>
      <c r="EN3247" s="678"/>
      <c r="EO3247" s="678"/>
      <c r="EP3247" s="678"/>
      <c r="EQ3247" s="678"/>
      <c r="ER3247" s="678"/>
      <c r="ES3247" s="678"/>
      <c r="ET3247" s="678"/>
      <c r="EU3247" s="678"/>
      <c r="EV3247" s="678"/>
      <c r="EW3247" s="678"/>
      <c r="EX3247" s="678"/>
      <c r="EY3247" s="678"/>
      <c r="EZ3247" s="678"/>
      <c r="FA3247" s="678"/>
      <c r="FB3247" s="678"/>
      <c r="FC3247" s="678"/>
      <c r="FD3247" s="678"/>
      <c r="FE3247" s="678"/>
      <c r="FF3247" s="678"/>
      <c r="FG3247" s="678"/>
      <c r="FH3247" s="678"/>
      <c r="FI3247" s="678"/>
      <c r="FJ3247" s="678"/>
      <c r="FK3247" s="678"/>
      <c r="FL3247" s="678"/>
      <c r="FM3247" s="678"/>
      <c r="FN3247" s="678"/>
      <c r="FO3247" s="678"/>
      <c r="FP3247" s="678"/>
      <c r="FQ3247" s="678"/>
      <c r="FR3247" s="678"/>
      <c r="FS3247" s="678"/>
      <c r="FT3247" s="678"/>
      <c r="FU3247" s="678"/>
      <c r="FV3247" s="678"/>
      <c r="FW3247" s="678"/>
      <c r="FX3247" s="678"/>
      <c r="FY3247" s="678"/>
      <c r="FZ3247" s="678"/>
      <c r="GA3247" s="678"/>
      <c r="GB3247" s="678"/>
      <c r="GC3247" s="678"/>
      <c r="GD3247" s="678"/>
      <c r="GE3247" s="678"/>
      <c r="GF3247" s="678"/>
      <c r="GG3247" s="678"/>
      <c r="GH3247" s="678"/>
      <c r="GI3247" s="678"/>
      <c r="GJ3247" s="678"/>
      <c r="GK3247" s="678"/>
      <c r="GL3247" s="678"/>
      <c r="GM3247" s="678"/>
      <c r="GN3247" s="678"/>
      <c r="GO3247" s="678"/>
      <c r="GP3247" s="678"/>
      <c r="GQ3247" s="678"/>
      <c r="GR3247" s="678"/>
      <c r="GS3247" s="678"/>
      <c r="GT3247" s="678"/>
      <c r="GU3247" s="678"/>
      <c r="GV3247" s="678"/>
      <c r="GW3247" s="678"/>
      <c r="GX3247" s="678"/>
      <c r="GY3247" s="678"/>
      <c r="GZ3247" s="678"/>
      <c r="HA3247" s="678"/>
      <c r="HB3247" s="678"/>
      <c r="HC3247" s="678"/>
      <c r="HD3247" s="678"/>
      <c r="HE3247" s="678"/>
      <c r="HF3247" s="678"/>
      <c r="HG3247" s="678"/>
      <c r="HH3247" s="678"/>
      <c r="HI3247" s="678"/>
      <c r="HJ3247" s="678"/>
      <c r="HK3247" s="678"/>
      <c r="HL3247" s="678"/>
      <c r="HM3247" s="678"/>
      <c r="HN3247" s="678"/>
      <c r="HO3247" s="678"/>
      <c r="HP3247" s="678"/>
      <c r="HQ3247" s="678"/>
      <c r="HR3247" s="678"/>
      <c r="HS3247" s="678"/>
      <c r="HT3247" s="678"/>
      <c r="HU3247" s="678"/>
      <c r="HV3247" s="678"/>
      <c r="HW3247" s="678"/>
      <c r="HX3247" s="678"/>
      <c r="HY3247" s="678"/>
      <c r="HZ3247" s="678"/>
      <c r="IA3247" s="678"/>
      <c r="IB3247" s="678"/>
      <c r="IC3247" s="678"/>
      <c r="ID3247" s="678"/>
      <c r="IE3247" s="678"/>
      <c r="IF3247" s="678"/>
      <c r="IG3247" s="678"/>
      <c r="IH3247" s="678"/>
      <c r="II3247" s="678"/>
      <c r="IJ3247" s="678"/>
      <c r="IK3247" s="678"/>
      <c r="IL3247" s="678"/>
      <c r="IM3247" s="678"/>
      <c r="IN3247" s="678"/>
      <c r="IO3247" s="678"/>
      <c r="IP3247" s="678"/>
      <c r="IQ3247" s="678"/>
      <c r="IR3247" s="678"/>
      <c r="IS3247" s="678"/>
      <c r="IT3247" s="678"/>
      <c r="IU3247" s="678"/>
      <c r="IV3247" s="678"/>
      <c r="IW3247" s="678"/>
      <c r="IX3247" s="678"/>
      <c r="IY3247" s="678"/>
      <c r="IZ3247" s="678"/>
      <c r="JA3247" s="678"/>
      <c r="JB3247" s="678"/>
      <c r="JC3247" s="678"/>
      <c r="JD3247" s="678"/>
      <c r="JE3247" s="678"/>
      <c r="JF3247" s="678"/>
      <c r="JG3247" s="678"/>
      <c r="JH3247" s="678"/>
      <c r="JI3247" s="678"/>
      <c r="JJ3247" s="678"/>
      <c r="JK3247" s="678"/>
      <c r="JL3247" s="678"/>
      <c r="JM3247" s="678"/>
      <c r="JN3247" s="678"/>
      <c r="JO3247" s="678"/>
      <c r="JP3247" s="678"/>
      <c r="JQ3247" s="678"/>
      <c r="JR3247" s="678"/>
      <c r="JS3247" s="678"/>
      <c r="JT3247" s="678"/>
      <c r="JU3247" s="678"/>
      <c r="JV3247" s="678"/>
      <c r="JW3247" s="678"/>
      <c r="JX3247" s="678"/>
      <c r="JY3247" s="678"/>
      <c r="JZ3247" s="678"/>
      <c r="KA3247" s="678"/>
      <c r="KB3247" s="678"/>
      <c r="KC3247" s="678"/>
      <c r="KD3247" s="678"/>
      <c r="KE3247" s="678"/>
      <c r="KF3247" s="678"/>
      <c r="KG3247" s="678"/>
      <c r="KH3247" s="678"/>
      <c r="KI3247" s="678"/>
      <c r="KJ3247" s="678"/>
      <c r="KK3247" s="678"/>
      <c r="KL3247" s="678"/>
      <c r="KM3247" s="678"/>
      <c r="KN3247" s="678"/>
      <c r="KO3247" s="678"/>
      <c r="KP3247" s="678"/>
      <c r="KQ3247" s="678"/>
      <c r="KR3247" s="678"/>
      <c r="KS3247" s="678"/>
      <c r="KT3247" s="678"/>
      <c r="KU3247" s="678"/>
      <c r="KV3247" s="678"/>
      <c r="KW3247" s="678"/>
      <c r="KX3247" s="678"/>
      <c r="KY3247" s="678"/>
      <c r="KZ3247" s="678"/>
      <c r="LA3247" s="678"/>
      <c r="LB3247" s="678"/>
      <c r="LC3247" s="678"/>
      <c r="LD3247" s="678"/>
      <c r="LE3247" s="678"/>
      <c r="LF3247" s="678"/>
      <c r="LG3247" s="678"/>
      <c r="LH3247" s="678"/>
      <c r="LI3247" s="678"/>
      <c r="LJ3247" s="678"/>
      <c r="LK3247" s="678"/>
      <c r="LL3247" s="678"/>
      <c r="LM3247" s="678"/>
      <c r="LN3247" s="678"/>
      <c r="LO3247" s="678"/>
      <c r="LP3247" s="678"/>
      <c r="LQ3247" s="678"/>
      <c r="LR3247" s="678"/>
      <c r="LS3247" s="678"/>
      <c r="LT3247" s="678"/>
      <c r="LU3247" s="678"/>
      <c r="LV3247" s="678"/>
      <c r="LW3247" s="678"/>
      <c r="LX3247" s="678"/>
      <c r="LY3247" s="678"/>
      <c r="LZ3247" s="678"/>
      <c r="MA3247" s="678"/>
      <c r="MB3247" s="678"/>
      <c r="MC3247" s="678"/>
      <c r="MD3247" s="678"/>
      <c r="ME3247" s="678"/>
      <c r="MF3247" s="678"/>
      <c r="MG3247" s="678"/>
      <c r="MH3247" s="678"/>
      <c r="MI3247" s="678"/>
      <c r="MJ3247" s="678"/>
      <c r="MK3247" s="678"/>
      <c r="ML3247" s="678"/>
      <c r="MM3247" s="678"/>
      <c r="MN3247" s="678"/>
      <c r="MO3247" s="678"/>
      <c r="MP3247" s="678"/>
      <c r="MQ3247" s="678"/>
      <c r="MR3247" s="678"/>
      <c r="MS3247" s="678"/>
      <c r="MT3247" s="678"/>
      <c r="MU3247" s="678"/>
      <c r="MV3247" s="678"/>
      <c r="MW3247" s="678"/>
      <c r="MX3247" s="678"/>
      <c r="MY3247" s="678"/>
      <c r="MZ3247" s="678"/>
      <c r="NA3247" s="678"/>
      <c r="NB3247" s="678"/>
      <c r="NC3247" s="678"/>
      <c r="ND3247" s="678"/>
      <c r="NE3247" s="678"/>
      <c r="NF3247" s="678"/>
      <c r="NG3247" s="678"/>
      <c r="NH3247" s="678"/>
      <c r="NI3247" s="678"/>
      <c r="NJ3247" s="678"/>
      <c r="NK3247" s="678"/>
      <c r="NL3247" s="678"/>
      <c r="NM3247" s="678"/>
      <c r="NN3247" s="678"/>
      <c r="NO3247" s="678"/>
      <c r="NP3247" s="678"/>
      <c r="NQ3247" s="678"/>
      <c r="NR3247" s="678"/>
      <c r="NS3247" s="678"/>
      <c r="NT3247" s="678"/>
      <c r="NU3247" s="678"/>
      <c r="NV3247" s="678"/>
      <c r="NW3247" s="678"/>
      <c r="NX3247" s="678"/>
      <c r="NY3247" s="678"/>
      <c r="NZ3247" s="678"/>
      <c r="OA3247" s="678"/>
      <c r="OB3247" s="678"/>
      <c r="OC3247" s="678"/>
      <c r="OD3247" s="678"/>
      <c r="OE3247" s="678"/>
      <c r="OF3247" s="678"/>
      <c r="OG3247" s="678"/>
      <c r="OH3247" s="678"/>
      <c r="OI3247" s="678"/>
      <c r="OJ3247" s="678"/>
      <c r="OK3247" s="678"/>
      <c r="OL3247" s="678"/>
      <c r="OM3247" s="678"/>
      <c r="ON3247" s="678"/>
      <c r="OO3247" s="678"/>
      <c r="OP3247" s="678"/>
      <c r="OQ3247" s="678"/>
      <c r="OR3247" s="678"/>
      <c r="OS3247" s="678"/>
      <c r="OT3247" s="678"/>
      <c r="OU3247" s="678"/>
      <c r="OV3247" s="678"/>
      <c r="OW3247" s="678"/>
      <c r="OX3247" s="678"/>
      <c r="OY3247" s="678"/>
      <c r="OZ3247" s="678"/>
      <c r="PA3247" s="678"/>
      <c r="PB3247" s="678"/>
      <c r="PC3247" s="678"/>
      <c r="PD3247" s="678"/>
      <c r="PE3247" s="678"/>
      <c r="PF3247" s="678"/>
      <c r="PG3247" s="678"/>
      <c r="PH3247" s="678"/>
      <c r="PI3247" s="678"/>
      <c r="PJ3247" s="678"/>
      <c r="PK3247" s="678"/>
      <c r="PL3247" s="678"/>
      <c r="PM3247" s="678"/>
      <c r="PN3247" s="678"/>
      <c r="PO3247" s="678"/>
      <c r="PP3247" s="678"/>
      <c r="PQ3247" s="678"/>
      <c r="PR3247" s="678"/>
      <c r="PS3247" s="678"/>
      <c r="PT3247" s="678"/>
      <c r="PU3247" s="678"/>
      <c r="PV3247" s="678"/>
      <c r="PW3247" s="678"/>
      <c r="PX3247" s="678"/>
      <c r="PY3247" s="678"/>
      <c r="PZ3247" s="678"/>
      <c r="QA3247" s="678"/>
      <c r="QB3247" s="678"/>
      <c r="QC3247" s="678"/>
      <c r="QD3247" s="678"/>
      <c r="QE3247" s="678"/>
      <c r="QF3247" s="678"/>
      <c r="QG3247" s="678"/>
      <c r="QH3247" s="678"/>
      <c r="QI3247" s="678"/>
      <c r="QJ3247" s="678"/>
      <c r="QK3247" s="678"/>
      <c r="QL3247" s="678"/>
      <c r="QM3247" s="678"/>
      <c r="QN3247" s="678"/>
      <c r="QO3247" s="678"/>
      <c r="QP3247" s="678"/>
      <c r="QQ3247" s="678"/>
      <c r="QR3247" s="678"/>
      <c r="QS3247" s="678"/>
      <c r="QT3247" s="678"/>
      <c r="QU3247" s="678"/>
      <c r="QV3247" s="678"/>
      <c r="QW3247" s="678"/>
      <c r="QX3247" s="678"/>
      <c r="QY3247" s="678"/>
      <c r="QZ3247" s="678"/>
      <c r="RA3247" s="678"/>
      <c r="RB3247" s="678"/>
      <c r="RC3247" s="678"/>
      <c r="RD3247" s="678"/>
      <c r="RE3247" s="678"/>
      <c r="RF3247" s="678"/>
      <c r="RG3247" s="678"/>
      <c r="RH3247" s="678"/>
      <c r="RI3247" s="678"/>
      <c r="RJ3247" s="678"/>
      <c r="RK3247" s="678"/>
      <c r="RL3247" s="678"/>
      <c r="RM3247" s="678"/>
      <c r="RN3247" s="678"/>
      <c r="RO3247" s="678"/>
      <c r="RP3247" s="678"/>
      <c r="RQ3247" s="678"/>
      <c r="RR3247" s="678"/>
      <c r="RS3247" s="678"/>
      <c r="RT3247" s="678"/>
      <c r="RU3247" s="678"/>
      <c r="RV3247" s="678"/>
      <c r="RW3247" s="678"/>
      <c r="RX3247" s="678"/>
      <c r="RY3247" s="678"/>
      <c r="RZ3247" s="678"/>
      <c r="SA3247" s="678"/>
      <c r="SB3247" s="678"/>
      <c r="SC3247" s="678"/>
      <c r="SD3247" s="678"/>
      <c r="SE3247" s="678"/>
      <c r="SF3247" s="678"/>
      <c r="SG3247" s="678"/>
      <c r="SH3247" s="678"/>
      <c r="SI3247" s="678"/>
      <c r="SJ3247" s="678"/>
      <c r="SK3247" s="678"/>
      <c r="SL3247" s="678"/>
      <c r="SM3247" s="678"/>
      <c r="SN3247" s="678"/>
      <c r="SO3247" s="678"/>
      <c r="SP3247" s="678"/>
      <c r="SQ3247" s="678"/>
      <c r="SR3247" s="678"/>
      <c r="SS3247" s="678"/>
      <c r="ST3247" s="678"/>
      <c r="SU3247" s="678"/>
      <c r="SV3247" s="678"/>
      <c r="SW3247" s="678"/>
      <c r="SX3247" s="678"/>
      <c r="SY3247" s="678"/>
      <c r="SZ3247" s="678"/>
      <c r="TA3247" s="678"/>
      <c r="TB3247" s="678"/>
      <c r="TC3247" s="678"/>
      <c r="TD3247" s="678"/>
      <c r="TE3247" s="678"/>
      <c r="TF3247" s="678"/>
      <c r="TG3247" s="678"/>
      <c r="TH3247" s="678"/>
      <c r="TI3247" s="678"/>
      <c r="TJ3247" s="678"/>
      <c r="TK3247" s="678"/>
      <c r="TL3247" s="678"/>
      <c r="TM3247" s="678"/>
      <c r="TN3247" s="678"/>
      <c r="TO3247" s="678"/>
      <c r="TP3247" s="678"/>
      <c r="TQ3247" s="678"/>
      <c r="TR3247" s="678"/>
      <c r="TS3247" s="678"/>
      <c r="TT3247" s="678"/>
      <c r="TU3247" s="678"/>
      <c r="TV3247" s="678"/>
      <c r="TW3247" s="678"/>
      <c r="TX3247" s="678"/>
      <c r="TY3247" s="678"/>
      <c r="TZ3247" s="678"/>
      <c r="UA3247" s="678"/>
      <c r="UB3247" s="678"/>
      <c r="UC3247" s="678"/>
      <c r="UD3247" s="678"/>
      <c r="UE3247" s="678"/>
      <c r="UF3247" s="678"/>
      <c r="UG3247" s="678"/>
      <c r="UH3247" s="678"/>
      <c r="UI3247" s="678"/>
      <c r="UJ3247" s="678"/>
      <c r="UK3247" s="678"/>
      <c r="UL3247" s="678"/>
      <c r="UM3247" s="678"/>
      <c r="UN3247" s="678"/>
      <c r="UO3247" s="678"/>
      <c r="UP3247" s="678"/>
      <c r="UQ3247" s="678"/>
      <c r="UR3247" s="678"/>
      <c r="US3247" s="678"/>
      <c r="UT3247" s="678"/>
      <c r="UU3247" s="678"/>
      <c r="UV3247" s="678"/>
      <c r="UW3247" s="678"/>
      <c r="UX3247" s="678"/>
      <c r="UY3247" s="678"/>
      <c r="UZ3247" s="678"/>
      <c r="VA3247" s="678"/>
      <c r="VB3247" s="678"/>
      <c r="VC3247" s="678"/>
      <c r="VD3247" s="678"/>
      <c r="VE3247" s="678"/>
      <c r="VF3247" s="678"/>
      <c r="VG3247" s="678"/>
      <c r="VH3247" s="678"/>
      <c r="VI3247" s="678"/>
      <c r="VJ3247" s="678"/>
      <c r="VK3247" s="678"/>
      <c r="VL3247" s="678"/>
      <c r="VM3247" s="678"/>
      <c r="VN3247" s="678"/>
      <c r="VO3247" s="678"/>
      <c r="VP3247" s="678"/>
      <c r="VQ3247" s="678"/>
      <c r="VR3247" s="678"/>
      <c r="VS3247" s="678"/>
      <c r="VT3247" s="678"/>
      <c r="VU3247" s="678"/>
      <c r="VV3247" s="678"/>
      <c r="VW3247" s="678"/>
      <c r="VX3247" s="678"/>
      <c r="VY3247" s="678"/>
      <c r="VZ3247" s="678"/>
      <c r="WA3247" s="678"/>
      <c r="WB3247" s="678"/>
      <c r="WC3247" s="678"/>
      <c r="WD3247" s="678"/>
      <c r="WE3247" s="678"/>
      <c r="WF3247" s="678"/>
      <c r="WG3247" s="678"/>
      <c r="WH3247" s="678"/>
      <c r="WI3247" s="678"/>
      <c r="WJ3247" s="678"/>
      <c r="WK3247" s="678"/>
      <c r="WL3247" s="678"/>
      <c r="WM3247" s="678"/>
      <c r="WN3247" s="678"/>
      <c r="WO3247" s="678"/>
      <c r="WP3247" s="678"/>
      <c r="WQ3247" s="678"/>
      <c r="WR3247" s="678"/>
      <c r="WS3247" s="678"/>
      <c r="WT3247" s="678"/>
      <c r="WU3247" s="678"/>
      <c r="WV3247" s="678"/>
      <c r="WW3247" s="678"/>
      <c r="WX3247" s="678"/>
      <c r="WY3247" s="678"/>
      <c r="WZ3247" s="678"/>
      <c r="XA3247" s="678"/>
      <c r="XB3247" s="678"/>
      <c r="XC3247" s="678"/>
      <c r="XD3247" s="678"/>
      <c r="XE3247" s="678"/>
      <c r="XF3247" s="678"/>
      <c r="XG3247" s="678"/>
      <c r="XH3247" s="678"/>
      <c r="XI3247" s="678"/>
      <c r="XJ3247" s="678"/>
      <c r="XK3247" s="678"/>
      <c r="XL3247" s="678"/>
      <c r="XM3247" s="678"/>
      <c r="XN3247" s="678"/>
      <c r="XO3247" s="678"/>
      <c r="XP3247" s="678"/>
      <c r="XQ3247" s="678"/>
      <c r="XR3247" s="678"/>
      <c r="XS3247" s="678"/>
      <c r="XT3247" s="678"/>
      <c r="XU3247" s="678"/>
      <c r="XV3247" s="678"/>
      <c r="XW3247" s="678"/>
      <c r="XX3247" s="678"/>
      <c r="XY3247" s="678"/>
      <c r="XZ3247" s="678"/>
      <c r="YA3247" s="678"/>
      <c r="YB3247" s="678"/>
      <c r="YC3247" s="678"/>
      <c r="YD3247" s="678"/>
      <c r="YE3247" s="678"/>
      <c r="YF3247" s="678"/>
      <c r="YG3247" s="678"/>
      <c r="YH3247" s="678"/>
      <c r="YI3247" s="678"/>
      <c r="YJ3247" s="678"/>
      <c r="YK3247" s="678"/>
      <c r="YL3247" s="678"/>
      <c r="YM3247" s="678"/>
      <c r="YN3247" s="678"/>
      <c r="YO3247" s="678"/>
      <c r="YP3247" s="678"/>
      <c r="YQ3247" s="678"/>
      <c r="YR3247" s="678"/>
      <c r="YS3247" s="678"/>
      <c r="YT3247" s="678"/>
      <c r="YU3247" s="678"/>
      <c r="YV3247" s="678"/>
      <c r="YW3247" s="678"/>
      <c r="YX3247" s="678"/>
      <c r="YY3247" s="678"/>
      <c r="YZ3247" s="678"/>
      <c r="ZA3247" s="678"/>
      <c r="ZB3247" s="678"/>
      <c r="ZC3247" s="678"/>
      <c r="ZD3247" s="678"/>
      <c r="ZE3247" s="678"/>
      <c r="ZF3247" s="678"/>
      <c r="ZG3247" s="678"/>
      <c r="ZH3247" s="678"/>
      <c r="ZI3247" s="678"/>
      <c r="ZJ3247" s="678"/>
      <c r="ZK3247" s="678"/>
      <c r="ZL3247" s="678"/>
      <c r="ZM3247" s="678"/>
      <c r="ZN3247" s="678"/>
      <c r="ZO3247" s="678"/>
      <c r="ZP3247" s="678"/>
      <c r="ZQ3247" s="678"/>
      <c r="ZR3247" s="678"/>
      <c r="ZS3247" s="678"/>
      <c r="ZT3247" s="678"/>
      <c r="ZU3247" s="678"/>
      <c r="ZV3247" s="678"/>
      <c r="ZW3247" s="678"/>
      <c r="ZX3247" s="678"/>
      <c r="ZY3247" s="678"/>
      <c r="ZZ3247" s="678"/>
      <c r="AAA3247" s="678"/>
      <c r="AAB3247" s="678"/>
      <c r="AAC3247" s="678"/>
      <c r="AAD3247" s="678"/>
      <c r="AAE3247" s="678"/>
      <c r="AAF3247" s="678"/>
      <c r="AAG3247" s="678"/>
      <c r="AAH3247" s="678"/>
      <c r="AAI3247" s="678"/>
      <c r="AAJ3247" s="678"/>
      <c r="AAK3247" s="678"/>
      <c r="AAL3247" s="678"/>
      <c r="AAM3247" s="678"/>
      <c r="AAN3247" s="678"/>
      <c r="AAO3247" s="678"/>
      <c r="AAP3247" s="678"/>
      <c r="AAQ3247" s="678"/>
      <c r="AAR3247" s="678"/>
      <c r="AAS3247" s="678"/>
      <c r="AAT3247" s="678"/>
      <c r="AAU3247" s="678"/>
      <c r="AAV3247" s="678"/>
      <c r="AAW3247" s="678"/>
      <c r="AAX3247" s="678"/>
      <c r="AAY3247" s="678"/>
      <c r="AAZ3247" s="678"/>
      <c r="ABA3247" s="678"/>
      <c r="ABB3247" s="678"/>
      <c r="ABC3247" s="678"/>
      <c r="ABD3247" s="678"/>
      <c r="ABE3247" s="678"/>
      <c r="ABF3247" s="678"/>
      <c r="ABG3247" s="678"/>
      <c r="ABH3247" s="678"/>
      <c r="ABI3247" s="678"/>
      <c r="ABJ3247" s="678"/>
      <c r="ABK3247" s="678"/>
      <c r="ABL3247" s="678"/>
      <c r="ABM3247" s="678"/>
      <c r="ABN3247" s="678"/>
      <c r="ABO3247" s="678"/>
      <c r="ABP3247" s="678"/>
      <c r="ABQ3247" s="678"/>
      <c r="ABR3247" s="678"/>
      <c r="ABS3247" s="678"/>
      <c r="ABT3247" s="678"/>
      <c r="ABU3247" s="678"/>
      <c r="ABV3247" s="678"/>
      <c r="ABW3247" s="678"/>
      <c r="ABX3247" s="678"/>
      <c r="ABY3247" s="678"/>
      <c r="ABZ3247" s="678"/>
      <c r="ACA3247" s="678"/>
      <c r="ACB3247" s="678"/>
      <c r="ACC3247" s="678"/>
      <c r="ACD3247" s="678"/>
      <c r="ACE3247" s="678"/>
      <c r="ACF3247" s="678"/>
      <c r="ACG3247" s="678"/>
      <c r="ACH3247" s="678"/>
      <c r="ACI3247" s="678"/>
      <c r="ACJ3247" s="678"/>
      <c r="ACK3247" s="678"/>
      <c r="ACL3247" s="678"/>
      <c r="ACM3247" s="678"/>
      <c r="ACN3247" s="678"/>
      <c r="ACO3247" s="678"/>
      <c r="ACP3247" s="678"/>
      <c r="ACQ3247" s="678"/>
      <c r="ACR3247" s="678"/>
      <c r="ACS3247" s="678"/>
      <c r="ACT3247" s="678"/>
      <c r="ACU3247" s="678"/>
      <c r="ACV3247" s="678"/>
      <c r="ACW3247" s="678"/>
      <c r="ACX3247" s="678"/>
      <c r="ACY3247" s="678"/>
      <c r="ACZ3247" s="678"/>
      <c r="ADA3247" s="678"/>
      <c r="ADB3247" s="678"/>
      <c r="ADC3247" s="678"/>
      <c r="ADD3247" s="678"/>
      <c r="ADE3247" s="678"/>
      <c r="ADF3247" s="678"/>
      <c r="ADG3247" s="678"/>
      <c r="ADH3247" s="678"/>
      <c r="ADI3247" s="678"/>
      <c r="ADJ3247" s="678"/>
      <c r="ADK3247" s="678"/>
      <c r="ADL3247" s="678"/>
      <c r="ADM3247" s="678"/>
      <c r="ADN3247" s="678"/>
      <c r="ADO3247" s="678"/>
      <c r="ADP3247" s="678"/>
      <c r="ADQ3247" s="678"/>
      <c r="ADR3247" s="678"/>
      <c r="ADS3247" s="678"/>
      <c r="ADT3247" s="678"/>
      <c r="ADU3247" s="678"/>
      <c r="ADV3247" s="678"/>
      <c r="ADW3247" s="678"/>
      <c r="ADX3247" s="678"/>
      <c r="ADY3247" s="678"/>
      <c r="ADZ3247" s="678"/>
      <c r="AEA3247" s="678"/>
      <c r="AEB3247" s="678"/>
      <c r="AEC3247" s="678"/>
      <c r="AED3247" s="678"/>
      <c r="AEE3247" s="678"/>
      <c r="AEF3247" s="678"/>
      <c r="AEG3247" s="678"/>
      <c r="AEH3247" s="678"/>
      <c r="AEI3247" s="678"/>
      <c r="AEJ3247" s="678"/>
      <c r="AEK3247" s="678"/>
      <c r="AEL3247" s="678"/>
      <c r="AEM3247" s="678"/>
      <c r="AEN3247" s="678"/>
      <c r="AEO3247" s="678"/>
      <c r="AEP3247" s="678"/>
      <c r="AEQ3247" s="678"/>
      <c r="AER3247" s="678"/>
      <c r="AES3247" s="678"/>
      <c r="AET3247" s="678"/>
      <c r="AEU3247" s="678"/>
      <c r="AEV3247" s="678"/>
      <c r="AEW3247" s="678"/>
      <c r="AEX3247" s="678"/>
      <c r="AEY3247" s="678"/>
      <c r="AEZ3247" s="678"/>
      <c r="AFA3247" s="678"/>
      <c r="AFB3247" s="678"/>
      <c r="AFC3247" s="678"/>
      <c r="AFD3247" s="678"/>
      <c r="AFE3247" s="678"/>
      <c r="AFF3247" s="678"/>
      <c r="AFG3247" s="678"/>
      <c r="AFH3247" s="678"/>
      <c r="AFI3247" s="678"/>
      <c r="AFJ3247" s="678"/>
      <c r="AFK3247" s="678"/>
      <c r="AFL3247" s="678"/>
      <c r="AFM3247" s="678"/>
      <c r="AFN3247" s="678"/>
      <c r="AFO3247" s="678"/>
      <c r="AFP3247" s="678"/>
      <c r="AFQ3247" s="678"/>
      <c r="AFR3247" s="678"/>
      <c r="AFS3247" s="678"/>
      <c r="AFT3247" s="678"/>
      <c r="AFU3247" s="678"/>
      <c r="AFV3247" s="678"/>
      <c r="AFW3247" s="678"/>
      <c r="AFX3247" s="678"/>
      <c r="AFY3247" s="678"/>
      <c r="AFZ3247" s="678"/>
      <c r="AGA3247" s="678"/>
      <c r="AGB3247" s="678"/>
      <c r="AGC3247" s="678"/>
      <c r="AGD3247" s="678"/>
      <c r="AGE3247" s="678"/>
      <c r="AGF3247" s="678"/>
      <c r="AGG3247" s="678"/>
      <c r="AGH3247" s="678"/>
      <c r="AGI3247" s="678"/>
      <c r="AGJ3247" s="678"/>
      <c r="AGK3247" s="678"/>
      <c r="AGL3247" s="678"/>
      <c r="AGM3247" s="678"/>
      <c r="AGN3247" s="678"/>
      <c r="AGO3247" s="678"/>
      <c r="AGP3247" s="678"/>
      <c r="AGQ3247" s="678"/>
      <c r="AGR3247" s="678"/>
      <c r="AGS3247" s="678"/>
      <c r="AGT3247" s="678"/>
      <c r="AGU3247" s="678"/>
      <c r="AGV3247" s="678"/>
      <c r="AGW3247" s="678"/>
      <c r="AGX3247" s="678"/>
      <c r="AGY3247" s="678"/>
      <c r="AGZ3247" s="678"/>
      <c r="AHA3247" s="678"/>
      <c r="AHB3247" s="678"/>
      <c r="AHC3247" s="678"/>
      <c r="AHD3247" s="678"/>
      <c r="AHE3247" s="678"/>
      <c r="AHF3247" s="678"/>
      <c r="AHG3247" s="678"/>
      <c r="AHH3247" s="678"/>
      <c r="AHI3247" s="678"/>
      <c r="AHJ3247" s="678"/>
      <c r="AHK3247" s="678"/>
      <c r="AHL3247" s="678"/>
      <c r="AHM3247" s="678"/>
      <c r="AHN3247" s="678"/>
      <c r="AHO3247" s="678"/>
      <c r="AHP3247" s="678"/>
      <c r="AHQ3247" s="678"/>
      <c r="AHR3247" s="678"/>
      <c r="AHS3247" s="678"/>
      <c r="AHT3247" s="678"/>
      <c r="AHU3247" s="678"/>
      <c r="AHV3247" s="678"/>
      <c r="AHW3247" s="678"/>
      <c r="AHX3247" s="678"/>
      <c r="AHY3247" s="678"/>
      <c r="AHZ3247" s="678"/>
      <c r="AIA3247" s="678"/>
      <c r="AIB3247" s="678"/>
      <c r="AIC3247" s="678"/>
      <c r="AID3247" s="678"/>
      <c r="AIE3247" s="678"/>
      <c r="AIF3247" s="678"/>
      <c r="AIG3247" s="678"/>
      <c r="AIH3247" s="678"/>
      <c r="AII3247" s="678"/>
      <c r="AIJ3247" s="678"/>
      <c r="AIK3247" s="678"/>
      <c r="AIL3247" s="678"/>
      <c r="AIM3247" s="678"/>
      <c r="AIN3247" s="678"/>
      <c r="AIO3247" s="678"/>
      <c r="AIP3247" s="678"/>
      <c r="AIQ3247" s="678"/>
      <c r="AIR3247" s="678"/>
      <c r="AIS3247" s="678"/>
      <c r="AIT3247" s="678"/>
      <c r="AIU3247" s="678"/>
      <c r="AIV3247" s="678"/>
      <c r="AIW3247" s="678"/>
      <c r="AIX3247" s="678"/>
      <c r="AIY3247" s="678"/>
      <c r="AIZ3247" s="678"/>
      <c r="AJA3247" s="678"/>
      <c r="AJB3247" s="678"/>
      <c r="AJC3247" s="678"/>
      <c r="AJD3247" s="678"/>
      <c r="AJE3247" s="678"/>
      <c r="AJF3247" s="678"/>
      <c r="AJG3247" s="678"/>
      <c r="AJH3247" s="678"/>
      <c r="AJI3247" s="678"/>
      <c r="AJJ3247" s="678"/>
      <c r="AJK3247" s="678"/>
      <c r="AJL3247" s="678"/>
      <c r="AJM3247" s="678"/>
      <c r="AJN3247" s="678"/>
      <c r="AJO3247" s="678"/>
      <c r="AJP3247" s="678"/>
      <c r="AJQ3247" s="678"/>
      <c r="AJR3247" s="678"/>
      <c r="AJS3247" s="678"/>
      <c r="AJT3247" s="678"/>
      <c r="AJU3247" s="678"/>
      <c r="AJV3247" s="678"/>
      <c r="AJW3247" s="678"/>
      <c r="AJX3247" s="678"/>
      <c r="AJY3247" s="678"/>
      <c r="AJZ3247" s="678"/>
      <c r="AKA3247" s="678"/>
      <c r="AKB3247" s="678"/>
      <c r="AKC3247" s="678"/>
      <c r="AKD3247" s="678"/>
      <c r="AKE3247" s="678"/>
      <c r="AKF3247" s="678"/>
      <c r="AKG3247" s="678"/>
      <c r="AKH3247" s="678"/>
      <c r="AKI3247" s="678"/>
      <c r="AKJ3247" s="678"/>
      <c r="AKK3247" s="678"/>
      <c r="AKL3247" s="678"/>
      <c r="AKM3247" s="678"/>
      <c r="AKN3247" s="678"/>
      <c r="AKO3247" s="678"/>
      <c r="AKP3247" s="678"/>
      <c r="AKQ3247" s="678"/>
      <c r="AKR3247" s="678"/>
      <c r="AKS3247" s="678"/>
      <c r="AKT3247" s="678"/>
      <c r="AKU3247" s="678"/>
      <c r="AKV3247" s="678"/>
      <c r="AKW3247" s="678"/>
      <c r="AKX3247" s="678"/>
      <c r="AKY3247" s="678"/>
      <c r="AKZ3247" s="678"/>
      <c r="ALA3247" s="678"/>
      <c r="ALB3247" s="678"/>
      <c r="ALC3247" s="678"/>
      <c r="ALD3247" s="678"/>
      <c r="ALE3247" s="678"/>
      <c r="ALF3247" s="678"/>
      <c r="ALG3247" s="678"/>
      <c r="ALH3247" s="678"/>
      <c r="ALI3247" s="678"/>
      <c r="ALJ3247" s="678"/>
      <c r="ALK3247" s="678"/>
      <c r="ALL3247" s="678"/>
      <c r="ALM3247" s="678"/>
      <c r="ALN3247" s="678"/>
      <c r="ALO3247" s="678"/>
      <c r="ALP3247" s="678"/>
      <c r="ALQ3247" s="678"/>
      <c r="ALR3247" s="678"/>
      <c r="ALS3247" s="678"/>
      <c r="ALT3247" s="678"/>
      <c r="ALU3247" s="678"/>
      <c r="ALV3247" s="678"/>
      <c r="ALW3247" s="678"/>
      <c r="ALX3247" s="678"/>
      <c r="ALY3247" s="678"/>
      <c r="ALZ3247" s="678"/>
      <c r="AMA3247" s="678"/>
      <c r="AMB3247" s="678"/>
      <c r="AMC3247" s="678"/>
      <c r="AMD3247" s="678"/>
      <c r="AME3247" s="678"/>
      <c r="AMF3247" s="678"/>
      <c r="AMG3247" s="678"/>
      <c r="AMH3247" s="678"/>
      <c r="AMI3247" s="678"/>
      <c r="AMJ3247" s="678"/>
    </row>
    <row r="3248" spans="1:1024" ht="18.75" customHeight="1" x14ac:dyDescent="0.25">
      <c r="A3248" s="795">
        <v>12135</v>
      </c>
      <c r="B3248" s="825">
        <v>55646271</v>
      </c>
      <c r="C3248" s="825" t="s">
        <v>1048</v>
      </c>
      <c r="D3248" s="825" t="s">
        <v>59</v>
      </c>
      <c r="E3248" s="1169" t="s">
        <v>342</v>
      </c>
      <c r="F3248" s="841">
        <v>44782</v>
      </c>
      <c r="G3248" s="842">
        <v>0.79166666666666663</v>
      </c>
      <c r="H3248" s="841">
        <v>44788</v>
      </c>
      <c r="I3248" s="842">
        <v>0.4861111111111111</v>
      </c>
      <c r="J3248" s="1334" t="s">
        <v>2172</v>
      </c>
      <c r="K3248" s="1330">
        <v>30990</v>
      </c>
      <c r="L3248" s="1324" t="s">
        <v>1049</v>
      </c>
      <c r="M3248" s="841">
        <v>41149</v>
      </c>
      <c r="N3248" s="1325" t="s">
        <v>1050</v>
      </c>
      <c r="O3248" s="981">
        <v>41969</v>
      </c>
      <c r="P3248" s="892">
        <v>1000</v>
      </c>
      <c r="Q3248" s="884"/>
      <c r="R3248" s="1343">
        <f>120*6</f>
        <v>720</v>
      </c>
      <c r="S3248" s="1344"/>
      <c r="T3248" s="1345" t="s">
        <v>3029</v>
      </c>
      <c r="U3248" s="1346" t="s">
        <v>1052</v>
      </c>
      <c r="V3248" s="686"/>
      <c r="W3248" s="677"/>
      <c r="X3248" s="678"/>
      <c r="Y3248" s="678"/>
      <c r="Z3248" s="678"/>
      <c r="AA3248" s="678"/>
      <c r="AB3248" s="678"/>
      <c r="AC3248" s="678"/>
      <c r="AD3248" s="678"/>
      <c r="AE3248" s="678"/>
      <c r="AF3248" s="678"/>
      <c r="AG3248" s="678"/>
      <c r="AH3248" s="678"/>
      <c r="AI3248" s="678"/>
      <c r="AJ3248" s="678"/>
      <c r="AK3248" s="678"/>
      <c r="AL3248" s="678"/>
      <c r="AM3248" s="678"/>
      <c r="AN3248" s="678"/>
      <c r="AO3248" s="678"/>
      <c r="AP3248" s="678"/>
      <c r="AQ3248" s="678"/>
      <c r="AR3248" s="678"/>
      <c r="AS3248" s="678"/>
      <c r="AT3248" s="678"/>
      <c r="AU3248" s="678"/>
      <c r="AV3248" s="678"/>
      <c r="AW3248" s="678"/>
      <c r="AX3248" s="678"/>
      <c r="AY3248" s="678"/>
      <c r="AZ3248" s="678"/>
      <c r="BA3248" s="678"/>
      <c r="BB3248" s="678"/>
      <c r="BC3248" s="678"/>
      <c r="BD3248" s="678"/>
      <c r="BE3248" s="678"/>
      <c r="BF3248" s="678"/>
      <c r="BG3248" s="678"/>
      <c r="BH3248" s="678"/>
      <c r="BI3248" s="678"/>
      <c r="BJ3248" s="678"/>
      <c r="BK3248" s="678"/>
      <c r="BL3248" s="678"/>
      <c r="BM3248" s="678"/>
      <c r="BN3248" s="678"/>
      <c r="BO3248" s="678"/>
      <c r="BP3248" s="678"/>
      <c r="BQ3248" s="678"/>
      <c r="BR3248" s="678"/>
      <c r="BS3248" s="678"/>
      <c r="BT3248" s="678"/>
      <c r="BU3248" s="678"/>
      <c r="BV3248" s="678"/>
      <c r="BW3248" s="678"/>
      <c r="BX3248" s="678"/>
      <c r="BY3248" s="678"/>
      <c r="BZ3248" s="678"/>
      <c r="CA3248" s="678"/>
      <c r="CB3248" s="678"/>
      <c r="CC3248" s="678"/>
      <c r="CD3248" s="678"/>
      <c r="CE3248" s="678"/>
      <c r="CF3248" s="678"/>
      <c r="CG3248" s="678"/>
      <c r="CH3248" s="678"/>
      <c r="CI3248" s="678"/>
      <c r="CJ3248" s="678"/>
      <c r="CK3248" s="678"/>
      <c r="CL3248" s="678"/>
      <c r="CM3248" s="678"/>
      <c r="CN3248" s="678"/>
      <c r="CO3248" s="678"/>
      <c r="CP3248" s="678"/>
      <c r="CQ3248" s="678"/>
      <c r="CR3248" s="678"/>
      <c r="CS3248" s="678"/>
      <c r="CT3248" s="678"/>
      <c r="CU3248" s="678"/>
      <c r="CV3248" s="678"/>
      <c r="CW3248" s="678"/>
      <c r="CX3248" s="678"/>
      <c r="CY3248" s="678"/>
      <c r="CZ3248" s="678"/>
      <c r="DA3248" s="678"/>
      <c r="DB3248" s="678"/>
      <c r="DC3248" s="678"/>
      <c r="DD3248" s="678"/>
      <c r="DE3248" s="678"/>
      <c r="DF3248" s="678"/>
      <c r="DG3248" s="678"/>
      <c r="DH3248" s="678"/>
      <c r="DI3248" s="678"/>
      <c r="DJ3248" s="678"/>
      <c r="DK3248" s="678"/>
      <c r="DL3248" s="678"/>
      <c r="DM3248" s="678"/>
      <c r="DN3248" s="678"/>
      <c r="DO3248" s="678"/>
      <c r="DP3248" s="678"/>
      <c r="DQ3248" s="678"/>
      <c r="DR3248" s="678"/>
      <c r="DS3248" s="678"/>
      <c r="DT3248" s="678"/>
      <c r="DU3248" s="678"/>
      <c r="DV3248" s="678"/>
      <c r="DW3248" s="678"/>
      <c r="DX3248" s="678"/>
      <c r="DY3248" s="678"/>
      <c r="DZ3248" s="678"/>
      <c r="EA3248" s="678"/>
      <c r="EB3248" s="678"/>
      <c r="EC3248" s="678"/>
      <c r="ED3248" s="678"/>
      <c r="EE3248" s="678"/>
      <c r="EF3248" s="678"/>
      <c r="EG3248" s="678"/>
      <c r="EH3248" s="678"/>
      <c r="EI3248" s="678"/>
      <c r="EJ3248" s="678"/>
      <c r="EK3248" s="678"/>
      <c r="EL3248" s="678"/>
      <c r="EM3248" s="678"/>
      <c r="EN3248" s="678"/>
      <c r="EO3248" s="678"/>
      <c r="EP3248" s="678"/>
      <c r="EQ3248" s="678"/>
      <c r="ER3248" s="678"/>
      <c r="ES3248" s="678"/>
      <c r="ET3248" s="678"/>
      <c r="EU3248" s="678"/>
      <c r="EV3248" s="678"/>
      <c r="EW3248" s="678"/>
      <c r="EX3248" s="678"/>
      <c r="EY3248" s="678"/>
      <c r="EZ3248" s="678"/>
      <c r="FA3248" s="678"/>
      <c r="FB3248" s="678"/>
      <c r="FC3248" s="678"/>
      <c r="FD3248" s="678"/>
      <c r="FE3248" s="678"/>
      <c r="FF3248" s="678"/>
      <c r="FG3248" s="678"/>
      <c r="FH3248" s="678"/>
      <c r="FI3248" s="678"/>
      <c r="FJ3248" s="678"/>
      <c r="FK3248" s="678"/>
      <c r="FL3248" s="678"/>
      <c r="FM3248" s="678"/>
      <c r="FN3248" s="678"/>
      <c r="FO3248" s="678"/>
      <c r="FP3248" s="678"/>
      <c r="FQ3248" s="678"/>
      <c r="FR3248" s="678"/>
      <c r="FS3248" s="678"/>
      <c r="FT3248" s="678"/>
      <c r="FU3248" s="678"/>
      <c r="FV3248" s="678"/>
      <c r="FW3248" s="678"/>
      <c r="FX3248" s="678"/>
      <c r="FY3248" s="678"/>
      <c r="FZ3248" s="678"/>
      <c r="GA3248" s="678"/>
      <c r="GB3248" s="678"/>
      <c r="GC3248" s="678"/>
      <c r="GD3248" s="678"/>
      <c r="GE3248" s="678"/>
      <c r="GF3248" s="678"/>
      <c r="GG3248" s="678"/>
      <c r="GH3248" s="678"/>
      <c r="GI3248" s="678"/>
      <c r="GJ3248" s="678"/>
      <c r="GK3248" s="678"/>
      <c r="GL3248" s="678"/>
      <c r="GM3248" s="678"/>
      <c r="GN3248" s="678"/>
      <c r="GO3248" s="678"/>
      <c r="GP3248" s="678"/>
      <c r="GQ3248" s="678"/>
      <c r="GR3248" s="678"/>
      <c r="GS3248" s="678"/>
      <c r="GT3248" s="678"/>
      <c r="GU3248" s="678"/>
      <c r="GV3248" s="678"/>
      <c r="GW3248" s="678"/>
      <c r="GX3248" s="678"/>
      <c r="GY3248" s="678"/>
      <c r="GZ3248" s="678"/>
      <c r="HA3248" s="678"/>
      <c r="HB3248" s="678"/>
      <c r="HC3248" s="678"/>
      <c r="HD3248" s="678"/>
      <c r="HE3248" s="678"/>
      <c r="HF3248" s="678"/>
      <c r="HG3248" s="678"/>
      <c r="HH3248" s="678"/>
      <c r="HI3248" s="678"/>
      <c r="HJ3248" s="678"/>
      <c r="HK3248" s="678"/>
      <c r="HL3248" s="678"/>
      <c r="HM3248" s="678"/>
      <c r="HN3248" s="678"/>
      <c r="HO3248" s="678"/>
      <c r="HP3248" s="678"/>
      <c r="HQ3248" s="678"/>
      <c r="HR3248" s="678"/>
      <c r="HS3248" s="678"/>
      <c r="HT3248" s="678"/>
      <c r="HU3248" s="678"/>
      <c r="HV3248" s="678"/>
      <c r="HW3248" s="678"/>
      <c r="HX3248" s="678"/>
      <c r="HY3248" s="678"/>
      <c r="HZ3248" s="678"/>
      <c r="IA3248" s="678"/>
      <c r="IB3248" s="678"/>
      <c r="IC3248" s="678"/>
      <c r="ID3248" s="678"/>
      <c r="IE3248" s="678"/>
      <c r="IF3248" s="678"/>
      <c r="IG3248" s="678"/>
      <c r="IH3248" s="678"/>
      <c r="II3248" s="678"/>
      <c r="IJ3248" s="678"/>
      <c r="IK3248" s="678"/>
      <c r="IL3248" s="678"/>
      <c r="IM3248" s="678"/>
      <c r="IN3248" s="678"/>
      <c r="IO3248" s="678"/>
      <c r="IP3248" s="678"/>
      <c r="IQ3248" s="678"/>
      <c r="IR3248" s="678"/>
      <c r="IS3248" s="678"/>
      <c r="IT3248" s="678"/>
      <c r="IU3248" s="678"/>
      <c r="IV3248" s="678"/>
      <c r="IW3248" s="678"/>
      <c r="IX3248" s="678"/>
      <c r="IY3248" s="678"/>
      <c r="IZ3248" s="678"/>
      <c r="JA3248" s="678"/>
      <c r="JB3248" s="678"/>
      <c r="JC3248" s="678"/>
      <c r="JD3248" s="678"/>
      <c r="JE3248" s="678"/>
      <c r="JF3248" s="678"/>
      <c r="JG3248" s="678"/>
      <c r="JH3248" s="678"/>
      <c r="JI3248" s="678"/>
      <c r="JJ3248" s="678"/>
      <c r="JK3248" s="678"/>
      <c r="JL3248" s="678"/>
      <c r="JM3248" s="678"/>
      <c r="JN3248" s="678"/>
      <c r="JO3248" s="678"/>
      <c r="JP3248" s="678"/>
      <c r="JQ3248" s="678"/>
      <c r="JR3248" s="678"/>
      <c r="JS3248" s="678"/>
      <c r="JT3248" s="678"/>
      <c r="JU3248" s="678"/>
      <c r="JV3248" s="678"/>
      <c r="JW3248" s="678"/>
      <c r="JX3248" s="678"/>
      <c r="JY3248" s="678"/>
      <c r="JZ3248" s="678"/>
      <c r="KA3248" s="678"/>
      <c r="KB3248" s="678"/>
      <c r="KC3248" s="678"/>
      <c r="KD3248" s="678"/>
      <c r="KE3248" s="678"/>
      <c r="KF3248" s="678"/>
      <c r="KG3248" s="678"/>
      <c r="KH3248" s="678"/>
      <c r="KI3248" s="678"/>
      <c r="KJ3248" s="678"/>
      <c r="KK3248" s="678"/>
      <c r="KL3248" s="678"/>
      <c r="KM3248" s="678"/>
      <c r="KN3248" s="678"/>
      <c r="KO3248" s="678"/>
      <c r="KP3248" s="678"/>
      <c r="KQ3248" s="678"/>
      <c r="KR3248" s="678"/>
      <c r="KS3248" s="678"/>
      <c r="KT3248" s="678"/>
      <c r="KU3248" s="678"/>
      <c r="KV3248" s="678"/>
      <c r="KW3248" s="678"/>
      <c r="KX3248" s="678"/>
      <c r="KY3248" s="678"/>
      <c r="KZ3248" s="678"/>
      <c r="LA3248" s="678"/>
      <c r="LB3248" s="678"/>
      <c r="LC3248" s="678"/>
      <c r="LD3248" s="678"/>
      <c r="LE3248" s="678"/>
      <c r="LF3248" s="678"/>
      <c r="LG3248" s="678"/>
      <c r="LH3248" s="678"/>
      <c r="LI3248" s="678"/>
      <c r="LJ3248" s="678"/>
      <c r="LK3248" s="678"/>
      <c r="LL3248" s="678"/>
      <c r="LM3248" s="678"/>
      <c r="LN3248" s="678"/>
      <c r="LO3248" s="678"/>
      <c r="LP3248" s="678"/>
      <c r="LQ3248" s="678"/>
      <c r="LR3248" s="678"/>
      <c r="LS3248" s="678"/>
      <c r="LT3248" s="678"/>
      <c r="LU3248" s="678"/>
      <c r="LV3248" s="678"/>
      <c r="LW3248" s="678"/>
      <c r="LX3248" s="678"/>
      <c r="LY3248" s="678"/>
      <c r="LZ3248" s="678"/>
      <c r="MA3248" s="678"/>
      <c r="MB3248" s="678"/>
      <c r="MC3248" s="678"/>
      <c r="MD3248" s="678"/>
      <c r="ME3248" s="678"/>
      <c r="MF3248" s="678"/>
      <c r="MG3248" s="678"/>
      <c r="MH3248" s="678"/>
      <c r="MI3248" s="678"/>
      <c r="MJ3248" s="678"/>
      <c r="MK3248" s="678"/>
      <c r="ML3248" s="678"/>
      <c r="MM3248" s="678"/>
      <c r="MN3248" s="678"/>
      <c r="MO3248" s="678"/>
      <c r="MP3248" s="678"/>
      <c r="MQ3248" s="678"/>
      <c r="MR3248" s="678"/>
      <c r="MS3248" s="678"/>
      <c r="MT3248" s="678"/>
      <c r="MU3248" s="678"/>
      <c r="MV3248" s="678"/>
      <c r="MW3248" s="678"/>
      <c r="MX3248" s="678"/>
      <c r="MY3248" s="678"/>
      <c r="MZ3248" s="678"/>
      <c r="NA3248" s="678"/>
      <c r="NB3248" s="678"/>
      <c r="NC3248" s="678"/>
      <c r="ND3248" s="678"/>
      <c r="NE3248" s="678"/>
      <c r="NF3248" s="678"/>
      <c r="NG3248" s="678"/>
      <c r="NH3248" s="678"/>
      <c r="NI3248" s="678"/>
      <c r="NJ3248" s="678"/>
      <c r="NK3248" s="678"/>
      <c r="NL3248" s="678"/>
      <c r="NM3248" s="678"/>
      <c r="NN3248" s="678"/>
      <c r="NO3248" s="678"/>
      <c r="NP3248" s="678"/>
      <c r="NQ3248" s="678"/>
      <c r="NR3248" s="678"/>
      <c r="NS3248" s="678"/>
      <c r="NT3248" s="678"/>
      <c r="NU3248" s="678"/>
      <c r="NV3248" s="678"/>
      <c r="NW3248" s="678"/>
      <c r="NX3248" s="678"/>
      <c r="NY3248" s="678"/>
      <c r="NZ3248" s="678"/>
      <c r="OA3248" s="678"/>
      <c r="OB3248" s="678"/>
      <c r="OC3248" s="678"/>
      <c r="OD3248" s="678"/>
      <c r="OE3248" s="678"/>
      <c r="OF3248" s="678"/>
      <c r="OG3248" s="678"/>
      <c r="OH3248" s="678"/>
      <c r="OI3248" s="678"/>
      <c r="OJ3248" s="678"/>
      <c r="OK3248" s="678"/>
      <c r="OL3248" s="678"/>
      <c r="OM3248" s="678"/>
      <c r="ON3248" s="678"/>
      <c r="OO3248" s="678"/>
      <c r="OP3248" s="678"/>
      <c r="OQ3248" s="678"/>
      <c r="OR3248" s="678"/>
      <c r="OS3248" s="678"/>
      <c r="OT3248" s="678"/>
      <c r="OU3248" s="678"/>
      <c r="OV3248" s="678"/>
      <c r="OW3248" s="678"/>
      <c r="OX3248" s="678"/>
      <c r="OY3248" s="678"/>
      <c r="OZ3248" s="678"/>
      <c r="PA3248" s="678"/>
      <c r="PB3248" s="678"/>
      <c r="PC3248" s="678"/>
      <c r="PD3248" s="678"/>
      <c r="PE3248" s="678"/>
      <c r="PF3248" s="678"/>
      <c r="PG3248" s="678"/>
      <c r="PH3248" s="678"/>
      <c r="PI3248" s="678"/>
      <c r="PJ3248" s="678"/>
      <c r="PK3248" s="678"/>
      <c r="PL3248" s="678"/>
      <c r="PM3248" s="678"/>
      <c r="PN3248" s="678"/>
      <c r="PO3248" s="678"/>
      <c r="PP3248" s="678"/>
      <c r="PQ3248" s="678"/>
      <c r="PR3248" s="678"/>
      <c r="PS3248" s="678"/>
      <c r="PT3248" s="678"/>
      <c r="PU3248" s="678"/>
      <c r="PV3248" s="678"/>
      <c r="PW3248" s="678"/>
      <c r="PX3248" s="678"/>
      <c r="PY3248" s="678"/>
      <c r="PZ3248" s="678"/>
      <c r="QA3248" s="678"/>
      <c r="QB3248" s="678"/>
      <c r="QC3248" s="678"/>
      <c r="QD3248" s="678"/>
      <c r="QE3248" s="678"/>
      <c r="QF3248" s="678"/>
      <c r="QG3248" s="678"/>
      <c r="QH3248" s="678"/>
      <c r="QI3248" s="678"/>
      <c r="QJ3248" s="678"/>
      <c r="QK3248" s="678"/>
      <c r="QL3248" s="678"/>
      <c r="QM3248" s="678"/>
      <c r="QN3248" s="678"/>
      <c r="QO3248" s="678"/>
      <c r="QP3248" s="678"/>
      <c r="QQ3248" s="678"/>
      <c r="QR3248" s="678"/>
      <c r="QS3248" s="678"/>
      <c r="QT3248" s="678"/>
      <c r="QU3248" s="678"/>
      <c r="QV3248" s="678"/>
      <c r="QW3248" s="678"/>
      <c r="QX3248" s="678"/>
      <c r="QY3248" s="678"/>
      <c r="QZ3248" s="678"/>
      <c r="RA3248" s="678"/>
      <c r="RB3248" s="678"/>
      <c r="RC3248" s="678"/>
      <c r="RD3248" s="678"/>
      <c r="RE3248" s="678"/>
      <c r="RF3248" s="678"/>
      <c r="RG3248" s="678"/>
      <c r="RH3248" s="678"/>
      <c r="RI3248" s="678"/>
      <c r="RJ3248" s="678"/>
      <c r="RK3248" s="678"/>
      <c r="RL3248" s="678"/>
      <c r="RM3248" s="678"/>
      <c r="RN3248" s="678"/>
      <c r="RO3248" s="678"/>
      <c r="RP3248" s="678"/>
      <c r="RQ3248" s="678"/>
      <c r="RR3248" s="678"/>
      <c r="RS3248" s="678"/>
      <c r="RT3248" s="678"/>
      <c r="RU3248" s="678"/>
      <c r="RV3248" s="678"/>
      <c r="RW3248" s="678"/>
      <c r="RX3248" s="678"/>
      <c r="RY3248" s="678"/>
      <c r="RZ3248" s="678"/>
      <c r="SA3248" s="678"/>
      <c r="SB3248" s="678"/>
      <c r="SC3248" s="678"/>
      <c r="SD3248" s="678"/>
      <c r="SE3248" s="678"/>
      <c r="SF3248" s="678"/>
      <c r="SG3248" s="678"/>
      <c r="SH3248" s="678"/>
      <c r="SI3248" s="678"/>
      <c r="SJ3248" s="678"/>
      <c r="SK3248" s="678"/>
      <c r="SL3248" s="678"/>
      <c r="SM3248" s="678"/>
      <c r="SN3248" s="678"/>
      <c r="SO3248" s="678"/>
      <c r="SP3248" s="678"/>
      <c r="SQ3248" s="678"/>
      <c r="SR3248" s="678"/>
      <c r="SS3248" s="678"/>
      <c r="ST3248" s="678"/>
      <c r="SU3248" s="678"/>
      <c r="SV3248" s="678"/>
      <c r="SW3248" s="678"/>
      <c r="SX3248" s="678"/>
      <c r="SY3248" s="678"/>
      <c r="SZ3248" s="678"/>
      <c r="TA3248" s="678"/>
      <c r="TB3248" s="678"/>
      <c r="TC3248" s="678"/>
      <c r="TD3248" s="678"/>
      <c r="TE3248" s="678"/>
      <c r="TF3248" s="678"/>
      <c r="TG3248" s="678"/>
      <c r="TH3248" s="678"/>
      <c r="TI3248" s="678"/>
      <c r="TJ3248" s="678"/>
      <c r="TK3248" s="678"/>
      <c r="TL3248" s="678"/>
      <c r="TM3248" s="678"/>
      <c r="TN3248" s="678"/>
      <c r="TO3248" s="678"/>
      <c r="TP3248" s="678"/>
      <c r="TQ3248" s="678"/>
      <c r="TR3248" s="678"/>
      <c r="TS3248" s="678"/>
      <c r="TT3248" s="678"/>
      <c r="TU3248" s="678"/>
      <c r="TV3248" s="678"/>
      <c r="TW3248" s="678"/>
      <c r="TX3248" s="678"/>
      <c r="TY3248" s="678"/>
      <c r="TZ3248" s="678"/>
      <c r="UA3248" s="678"/>
      <c r="UB3248" s="678"/>
      <c r="UC3248" s="678"/>
      <c r="UD3248" s="678"/>
      <c r="UE3248" s="678"/>
      <c r="UF3248" s="678"/>
      <c r="UG3248" s="678"/>
      <c r="UH3248" s="678"/>
      <c r="UI3248" s="678"/>
      <c r="UJ3248" s="678"/>
      <c r="UK3248" s="678"/>
      <c r="UL3248" s="678"/>
      <c r="UM3248" s="678"/>
      <c r="UN3248" s="678"/>
      <c r="UO3248" s="678"/>
      <c r="UP3248" s="678"/>
      <c r="UQ3248" s="678"/>
      <c r="UR3248" s="678"/>
      <c r="US3248" s="678"/>
      <c r="UT3248" s="678"/>
      <c r="UU3248" s="678"/>
      <c r="UV3248" s="678"/>
      <c r="UW3248" s="678"/>
      <c r="UX3248" s="678"/>
      <c r="UY3248" s="678"/>
      <c r="UZ3248" s="678"/>
      <c r="VA3248" s="678"/>
      <c r="VB3248" s="678"/>
      <c r="VC3248" s="678"/>
      <c r="VD3248" s="678"/>
      <c r="VE3248" s="678"/>
      <c r="VF3248" s="678"/>
      <c r="VG3248" s="678"/>
      <c r="VH3248" s="678"/>
      <c r="VI3248" s="678"/>
      <c r="VJ3248" s="678"/>
      <c r="VK3248" s="678"/>
      <c r="VL3248" s="678"/>
      <c r="VM3248" s="678"/>
      <c r="VN3248" s="678"/>
      <c r="VO3248" s="678"/>
      <c r="VP3248" s="678"/>
      <c r="VQ3248" s="678"/>
      <c r="VR3248" s="678"/>
      <c r="VS3248" s="678"/>
      <c r="VT3248" s="678"/>
      <c r="VU3248" s="678"/>
      <c r="VV3248" s="678"/>
      <c r="VW3248" s="678"/>
      <c r="VX3248" s="678"/>
      <c r="VY3248" s="678"/>
      <c r="VZ3248" s="678"/>
      <c r="WA3248" s="678"/>
      <c r="WB3248" s="678"/>
      <c r="WC3248" s="678"/>
      <c r="WD3248" s="678"/>
      <c r="WE3248" s="678"/>
      <c r="WF3248" s="678"/>
      <c r="WG3248" s="678"/>
      <c r="WH3248" s="678"/>
      <c r="WI3248" s="678"/>
      <c r="WJ3248" s="678"/>
      <c r="WK3248" s="678"/>
      <c r="WL3248" s="678"/>
      <c r="WM3248" s="678"/>
      <c r="WN3248" s="678"/>
      <c r="WO3248" s="678"/>
      <c r="WP3248" s="678"/>
      <c r="WQ3248" s="678"/>
      <c r="WR3248" s="678"/>
      <c r="WS3248" s="678"/>
      <c r="WT3248" s="678"/>
      <c r="WU3248" s="678"/>
      <c r="WV3248" s="678"/>
      <c r="WW3248" s="678"/>
      <c r="WX3248" s="678"/>
      <c r="WY3248" s="678"/>
      <c r="WZ3248" s="678"/>
      <c r="XA3248" s="678"/>
      <c r="XB3248" s="678"/>
      <c r="XC3248" s="678"/>
      <c r="XD3248" s="678"/>
      <c r="XE3248" s="678"/>
      <c r="XF3248" s="678"/>
      <c r="XG3248" s="678"/>
      <c r="XH3248" s="678"/>
      <c r="XI3248" s="678"/>
      <c r="XJ3248" s="678"/>
      <c r="XK3248" s="678"/>
      <c r="XL3248" s="678"/>
      <c r="XM3248" s="678"/>
      <c r="XN3248" s="678"/>
      <c r="XO3248" s="678"/>
      <c r="XP3248" s="678"/>
      <c r="XQ3248" s="678"/>
      <c r="XR3248" s="678"/>
      <c r="XS3248" s="678"/>
      <c r="XT3248" s="678"/>
      <c r="XU3248" s="678"/>
      <c r="XV3248" s="678"/>
      <c r="XW3248" s="678"/>
      <c r="XX3248" s="678"/>
      <c r="XY3248" s="678"/>
      <c r="XZ3248" s="678"/>
      <c r="YA3248" s="678"/>
      <c r="YB3248" s="678"/>
      <c r="YC3248" s="678"/>
      <c r="YD3248" s="678"/>
      <c r="YE3248" s="678"/>
      <c r="YF3248" s="678"/>
      <c r="YG3248" s="678"/>
      <c r="YH3248" s="678"/>
      <c r="YI3248" s="678"/>
      <c r="YJ3248" s="678"/>
      <c r="YK3248" s="678"/>
      <c r="YL3248" s="678"/>
      <c r="YM3248" s="678"/>
      <c r="YN3248" s="678"/>
      <c r="YO3248" s="678"/>
      <c r="YP3248" s="678"/>
      <c r="YQ3248" s="678"/>
      <c r="YR3248" s="678"/>
      <c r="YS3248" s="678"/>
      <c r="YT3248" s="678"/>
      <c r="YU3248" s="678"/>
      <c r="YV3248" s="678"/>
      <c r="YW3248" s="678"/>
      <c r="YX3248" s="678"/>
      <c r="YY3248" s="678"/>
      <c r="YZ3248" s="678"/>
      <c r="ZA3248" s="678"/>
      <c r="ZB3248" s="678"/>
      <c r="ZC3248" s="678"/>
      <c r="ZD3248" s="678"/>
      <c r="ZE3248" s="678"/>
      <c r="ZF3248" s="678"/>
      <c r="ZG3248" s="678"/>
      <c r="ZH3248" s="678"/>
      <c r="ZI3248" s="678"/>
      <c r="ZJ3248" s="678"/>
      <c r="ZK3248" s="678"/>
      <c r="ZL3248" s="678"/>
      <c r="ZM3248" s="678"/>
      <c r="ZN3248" s="678"/>
      <c r="ZO3248" s="678"/>
      <c r="ZP3248" s="678"/>
      <c r="ZQ3248" s="678"/>
      <c r="ZR3248" s="678"/>
      <c r="ZS3248" s="678"/>
      <c r="ZT3248" s="678"/>
      <c r="ZU3248" s="678"/>
      <c r="ZV3248" s="678"/>
      <c r="ZW3248" s="678"/>
      <c r="ZX3248" s="678"/>
      <c r="ZY3248" s="678"/>
      <c r="ZZ3248" s="678"/>
      <c r="AAA3248" s="678"/>
      <c r="AAB3248" s="678"/>
      <c r="AAC3248" s="678"/>
      <c r="AAD3248" s="678"/>
      <c r="AAE3248" s="678"/>
      <c r="AAF3248" s="678"/>
      <c r="AAG3248" s="678"/>
      <c r="AAH3248" s="678"/>
      <c r="AAI3248" s="678"/>
      <c r="AAJ3248" s="678"/>
      <c r="AAK3248" s="678"/>
      <c r="AAL3248" s="678"/>
      <c r="AAM3248" s="678"/>
      <c r="AAN3248" s="678"/>
      <c r="AAO3248" s="678"/>
      <c r="AAP3248" s="678"/>
      <c r="AAQ3248" s="678"/>
      <c r="AAR3248" s="678"/>
      <c r="AAS3248" s="678"/>
      <c r="AAT3248" s="678"/>
      <c r="AAU3248" s="678"/>
      <c r="AAV3248" s="678"/>
      <c r="AAW3248" s="678"/>
      <c r="AAX3248" s="678"/>
      <c r="AAY3248" s="678"/>
      <c r="AAZ3248" s="678"/>
      <c r="ABA3248" s="678"/>
      <c r="ABB3248" s="678"/>
      <c r="ABC3248" s="678"/>
      <c r="ABD3248" s="678"/>
      <c r="ABE3248" s="678"/>
      <c r="ABF3248" s="678"/>
      <c r="ABG3248" s="678"/>
      <c r="ABH3248" s="678"/>
      <c r="ABI3248" s="678"/>
      <c r="ABJ3248" s="678"/>
      <c r="ABK3248" s="678"/>
      <c r="ABL3248" s="678"/>
      <c r="ABM3248" s="678"/>
      <c r="ABN3248" s="678"/>
      <c r="ABO3248" s="678"/>
      <c r="ABP3248" s="678"/>
      <c r="ABQ3248" s="678"/>
      <c r="ABR3248" s="678"/>
      <c r="ABS3248" s="678"/>
      <c r="ABT3248" s="678"/>
      <c r="ABU3248" s="678"/>
      <c r="ABV3248" s="678"/>
      <c r="ABW3248" s="678"/>
      <c r="ABX3248" s="678"/>
      <c r="ABY3248" s="678"/>
      <c r="ABZ3248" s="678"/>
      <c r="ACA3248" s="678"/>
      <c r="ACB3248" s="678"/>
      <c r="ACC3248" s="678"/>
      <c r="ACD3248" s="678"/>
      <c r="ACE3248" s="678"/>
      <c r="ACF3248" s="678"/>
      <c r="ACG3248" s="678"/>
      <c r="ACH3248" s="678"/>
      <c r="ACI3248" s="678"/>
      <c r="ACJ3248" s="678"/>
      <c r="ACK3248" s="678"/>
      <c r="ACL3248" s="678"/>
      <c r="ACM3248" s="678"/>
      <c r="ACN3248" s="678"/>
      <c r="ACO3248" s="678"/>
      <c r="ACP3248" s="678"/>
      <c r="ACQ3248" s="678"/>
      <c r="ACR3248" s="678"/>
      <c r="ACS3248" s="678"/>
      <c r="ACT3248" s="678"/>
      <c r="ACU3248" s="678"/>
      <c r="ACV3248" s="678"/>
      <c r="ACW3248" s="678"/>
      <c r="ACX3248" s="678"/>
      <c r="ACY3248" s="678"/>
      <c r="ACZ3248" s="678"/>
      <c r="ADA3248" s="678"/>
      <c r="ADB3248" s="678"/>
      <c r="ADC3248" s="678"/>
      <c r="ADD3248" s="678"/>
      <c r="ADE3248" s="678"/>
      <c r="ADF3248" s="678"/>
      <c r="ADG3248" s="678"/>
      <c r="ADH3248" s="678"/>
      <c r="ADI3248" s="678"/>
      <c r="ADJ3248" s="678"/>
      <c r="ADK3248" s="678"/>
      <c r="ADL3248" s="678"/>
      <c r="ADM3248" s="678"/>
      <c r="ADN3248" s="678"/>
      <c r="ADO3248" s="678"/>
      <c r="ADP3248" s="678"/>
      <c r="ADQ3248" s="678"/>
      <c r="ADR3248" s="678"/>
      <c r="ADS3248" s="678"/>
      <c r="ADT3248" s="678"/>
      <c r="ADU3248" s="678"/>
      <c r="ADV3248" s="678"/>
      <c r="ADW3248" s="678"/>
      <c r="ADX3248" s="678"/>
      <c r="ADY3248" s="678"/>
      <c r="ADZ3248" s="678"/>
      <c r="AEA3248" s="678"/>
      <c r="AEB3248" s="678"/>
      <c r="AEC3248" s="678"/>
      <c r="AED3248" s="678"/>
      <c r="AEE3248" s="678"/>
      <c r="AEF3248" s="678"/>
      <c r="AEG3248" s="678"/>
      <c r="AEH3248" s="678"/>
      <c r="AEI3248" s="678"/>
      <c r="AEJ3248" s="678"/>
      <c r="AEK3248" s="678"/>
      <c r="AEL3248" s="678"/>
      <c r="AEM3248" s="678"/>
      <c r="AEN3248" s="678"/>
      <c r="AEO3248" s="678"/>
      <c r="AEP3248" s="678"/>
      <c r="AEQ3248" s="678"/>
      <c r="AER3248" s="678"/>
      <c r="AES3248" s="678"/>
      <c r="AET3248" s="678"/>
      <c r="AEU3248" s="678"/>
      <c r="AEV3248" s="678"/>
      <c r="AEW3248" s="678"/>
      <c r="AEX3248" s="678"/>
      <c r="AEY3248" s="678"/>
      <c r="AEZ3248" s="678"/>
      <c r="AFA3248" s="678"/>
      <c r="AFB3248" s="678"/>
      <c r="AFC3248" s="678"/>
      <c r="AFD3248" s="678"/>
      <c r="AFE3248" s="678"/>
      <c r="AFF3248" s="678"/>
      <c r="AFG3248" s="678"/>
      <c r="AFH3248" s="678"/>
      <c r="AFI3248" s="678"/>
      <c r="AFJ3248" s="678"/>
      <c r="AFK3248" s="678"/>
      <c r="AFL3248" s="678"/>
      <c r="AFM3248" s="678"/>
      <c r="AFN3248" s="678"/>
      <c r="AFO3248" s="678"/>
      <c r="AFP3248" s="678"/>
      <c r="AFQ3248" s="678"/>
      <c r="AFR3248" s="678"/>
      <c r="AFS3248" s="678"/>
      <c r="AFT3248" s="678"/>
      <c r="AFU3248" s="678"/>
      <c r="AFV3248" s="678"/>
      <c r="AFW3248" s="678"/>
      <c r="AFX3248" s="678"/>
      <c r="AFY3248" s="678"/>
      <c r="AFZ3248" s="678"/>
      <c r="AGA3248" s="678"/>
      <c r="AGB3248" s="678"/>
      <c r="AGC3248" s="678"/>
      <c r="AGD3248" s="678"/>
      <c r="AGE3248" s="678"/>
      <c r="AGF3248" s="678"/>
      <c r="AGG3248" s="678"/>
      <c r="AGH3248" s="678"/>
      <c r="AGI3248" s="678"/>
      <c r="AGJ3248" s="678"/>
      <c r="AGK3248" s="678"/>
      <c r="AGL3248" s="678"/>
      <c r="AGM3248" s="678"/>
      <c r="AGN3248" s="678"/>
      <c r="AGO3248" s="678"/>
      <c r="AGP3248" s="678"/>
      <c r="AGQ3248" s="678"/>
      <c r="AGR3248" s="678"/>
      <c r="AGS3248" s="678"/>
      <c r="AGT3248" s="678"/>
      <c r="AGU3248" s="678"/>
      <c r="AGV3248" s="678"/>
      <c r="AGW3248" s="678"/>
      <c r="AGX3248" s="678"/>
      <c r="AGY3248" s="678"/>
      <c r="AGZ3248" s="678"/>
      <c r="AHA3248" s="678"/>
      <c r="AHB3248" s="678"/>
      <c r="AHC3248" s="678"/>
      <c r="AHD3248" s="678"/>
      <c r="AHE3248" s="678"/>
      <c r="AHF3248" s="678"/>
      <c r="AHG3248" s="678"/>
      <c r="AHH3248" s="678"/>
      <c r="AHI3248" s="678"/>
      <c r="AHJ3248" s="678"/>
      <c r="AHK3248" s="678"/>
      <c r="AHL3248" s="678"/>
      <c r="AHM3248" s="678"/>
      <c r="AHN3248" s="678"/>
      <c r="AHO3248" s="678"/>
      <c r="AHP3248" s="678"/>
      <c r="AHQ3248" s="678"/>
      <c r="AHR3248" s="678"/>
      <c r="AHS3248" s="678"/>
      <c r="AHT3248" s="678"/>
      <c r="AHU3248" s="678"/>
      <c r="AHV3248" s="678"/>
      <c r="AHW3248" s="678"/>
      <c r="AHX3248" s="678"/>
      <c r="AHY3248" s="678"/>
      <c r="AHZ3248" s="678"/>
      <c r="AIA3248" s="678"/>
      <c r="AIB3248" s="678"/>
      <c r="AIC3248" s="678"/>
      <c r="AID3248" s="678"/>
      <c r="AIE3248" s="678"/>
      <c r="AIF3248" s="678"/>
      <c r="AIG3248" s="678"/>
      <c r="AIH3248" s="678"/>
      <c r="AII3248" s="678"/>
      <c r="AIJ3248" s="678"/>
      <c r="AIK3248" s="678"/>
      <c r="AIL3248" s="678"/>
      <c r="AIM3248" s="678"/>
      <c r="AIN3248" s="678"/>
      <c r="AIO3248" s="678"/>
      <c r="AIP3248" s="678"/>
      <c r="AIQ3248" s="678"/>
      <c r="AIR3248" s="678"/>
      <c r="AIS3248" s="678"/>
      <c r="AIT3248" s="678"/>
      <c r="AIU3248" s="678"/>
      <c r="AIV3248" s="678"/>
      <c r="AIW3248" s="678"/>
      <c r="AIX3248" s="678"/>
      <c r="AIY3248" s="678"/>
      <c r="AIZ3248" s="678"/>
      <c r="AJA3248" s="678"/>
      <c r="AJB3248" s="678"/>
      <c r="AJC3248" s="678"/>
      <c r="AJD3248" s="678"/>
      <c r="AJE3248" s="678"/>
      <c r="AJF3248" s="678"/>
      <c r="AJG3248" s="678"/>
      <c r="AJH3248" s="678"/>
      <c r="AJI3248" s="678"/>
      <c r="AJJ3248" s="678"/>
      <c r="AJK3248" s="678"/>
      <c r="AJL3248" s="678"/>
      <c r="AJM3248" s="678"/>
      <c r="AJN3248" s="678"/>
      <c r="AJO3248" s="678"/>
      <c r="AJP3248" s="678"/>
      <c r="AJQ3248" s="678"/>
      <c r="AJR3248" s="678"/>
      <c r="AJS3248" s="678"/>
      <c r="AJT3248" s="678"/>
      <c r="AJU3248" s="678"/>
      <c r="AJV3248" s="678"/>
      <c r="AJW3248" s="678"/>
      <c r="AJX3248" s="678"/>
      <c r="AJY3248" s="678"/>
      <c r="AJZ3248" s="678"/>
      <c r="AKA3248" s="678"/>
      <c r="AKB3248" s="678"/>
      <c r="AKC3248" s="678"/>
      <c r="AKD3248" s="678"/>
      <c r="AKE3248" s="678"/>
      <c r="AKF3248" s="678"/>
      <c r="AKG3248" s="678"/>
      <c r="AKH3248" s="678"/>
      <c r="AKI3248" s="678"/>
      <c r="AKJ3248" s="678"/>
      <c r="AKK3248" s="678"/>
      <c r="AKL3248" s="678"/>
      <c r="AKM3248" s="678"/>
      <c r="AKN3248" s="678"/>
      <c r="AKO3248" s="678"/>
      <c r="AKP3248" s="678"/>
      <c r="AKQ3248" s="678"/>
      <c r="AKR3248" s="678"/>
      <c r="AKS3248" s="678"/>
      <c r="AKT3248" s="678"/>
      <c r="AKU3248" s="678"/>
      <c r="AKV3248" s="678"/>
      <c r="AKW3248" s="678"/>
      <c r="AKX3248" s="678"/>
      <c r="AKY3248" s="678"/>
      <c r="AKZ3248" s="678"/>
      <c r="ALA3248" s="678"/>
      <c r="ALB3248" s="678"/>
      <c r="ALC3248" s="678"/>
      <c r="ALD3248" s="678"/>
      <c r="ALE3248" s="678"/>
      <c r="ALF3248" s="678"/>
      <c r="ALG3248" s="678"/>
      <c r="ALH3248" s="678"/>
      <c r="ALI3248" s="678"/>
      <c r="ALJ3248" s="678"/>
      <c r="ALK3248" s="678"/>
      <c r="ALL3248" s="678"/>
      <c r="ALM3248" s="678"/>
      <c r="ALN3248" s="678"/>
      <c r="ALO3248" s="678"/>
      <c r="ALP3248" s="678"/>
      <c r="ALQ3248" s="678"/>
      <c r="ALR3248" s="678"/>
      <c r="ALS3248" s="678"/>
      <c r="ALT3248" s="678"/>
      <c r="ALU3248" s="678"/>
      <c r="ALV3248" s="678"/>
      <c r="ALW3248" s="678"/>
      <c r="ALX3248" s="678"/>
      <c r="ALY3248" s="678"/>
      <c r="ALZ3248" s="678"/>
      <c r="AMA3248" s="678"/>
      <c r="AMB3248" s="678"/>
      <c r="AMC3248" s="678"/>
      <c r="AMD3248" s="678"/>
      <c r="AME3248" s="678"/>
      <c r="AMF3248" s="678"/>
      <c r="AMG3248" s="678"/>
      <c r="AMH3248" s="678"/>
      <c r="AMI3248" s="678"/>
      <c r="AMJ3248" s="678"/>
    </row>
    <row r="3249" spans="1:1024" ht="18.75" customHeight="1" x14ac:dyDescent="0.25">
      <c r="A3249" s="795">
        <v>1197</v>
      </c>
      <c r="B3249" s="795"/>
      <c r="C3249" s="795" t="s">
        <v>2083</v>
      </c>
      <c r="D3249" s="795" t="s">
        <v>94</v>
      </c>
      <c r="E3249" s="1169" t="s">
        <v>2315</v>
      </c>
      <c r="F3249" s="1330">
        <v>44777</v>
      </c>
      <c r="G3249" s="982">
        <v>0.79861111111111116</v>
      </c>
      <c r="H3249" s="1330">
        <v>44782</v>
      </c>
      <c r="I3249" s="982">
        <v>0.79861111111111116</v>
      </c>
      <c r="J3249" s="1335" t="s">
        <v>1980</v>
      </c>
      <c r="K3249" s="1330">
        <v>30990</v>
      </c>
      <c r="L3249" s="1324" t="s">
        <v>1049</v>
      </c>
      <c r="M3249" s="1330">
        <v>41149</v>
      </c>
      <c r="N3249" s="1324" t="s">
        <v>1050</v>
      </c>
      <c r="O3249" s="972">
        <v>41969</v>
      </c>
      <c r="P3249" s="898"/>
      <c r="Q3249" s="194" t="s">
        <v>3054</v>
      </c>
      <c r="R3249" s="1363"/>
      <c r="S3249" s="1364"/>
      <c r="T3249" s="1365"/>
      <c r="U3249" s="1346" t="s">
        <v>1052</v>
      </c>
      <c r="V3249" s="1345" t="s">
        <v>3053</v>
      </c>
      <c r="W3249" s="677"/>
      <c r="X3249" s="678"/>
      <c r="Y3249" s="678"/>
      <c r="Z3249" s="678"/>
      <c r="AA3249" s="678"/>
      <c r="AB3249" s="678"/>
      <c r="AC3249" s="678"/>
      <c r="AD3249" s="678"/>
      <c r="AE3249" s="678"/>
      <c r="AF3249" s="678"/>
      <c r="AG3249" s="678"/>
      <c r="AH3249" s="678"/>
      <c r="AI3249" s="678"/>
      <c r="AJ3249" s="678"/>
      <c r="AK3249" s="678"/>
      <c r="AL3249" s="678"/>
      <c r="AM3249" s="678"/>
      <c r="AN3249" s="678"/>
      <c r="AO3249" s="678"/>
      <c r="AP3249" s="678"/>
      <c r="AQ3249" s="678"/>
      <c r="AR3249" s="678"/>
      <c r="AS3249" s="678"/>
      <c r="AT3249" s="678"/>
      <c r="AU3249" s="678"/>
      <c r="AV3249" s="678"/>
      <c r="AW3249" s="678"/>
      <c r="AX3249" s="678"/>
      <c r="AY3249" s="678"/>
      <c r="AZ3249" s="678"/>
      <c r="BA3249" s="678"/>
      <c r="BB3249" s="678"/>
      <c r="BC3249" s="678"/>
      <c r="BD3249" s="678"/>
      <c r="BE3249" s="678"/>
      <c r="BF3249" s="678"/>
      <c r="BG3249" s="678"/>
      <c r="BH3249" s="678"/>
      <c r="BI3249" s="678"/>
      <c r="BJ3249" s="678"/>
      <c r="BK3249" s="678"/>
      <c r="BL3249" s="678"/>
      <c r="BM3249" s="678"/>
      <c r="BN3249" s="678"/>
      <c r="BO3249" s="678"/>
      <c r="BP3249" s="678"/>
      <c r="BQ3249" s="678"/>
      <c r="BR3249" s="678"/>
      <c r="BS3249" s="678"/>
      <c r="BT3249" s="678"/>
      <c r="BU3249" s="678"/>
      <c r="BV3249" s="678"/>
      <c r="BW3249" s="678"/>
      <c r="BX3249" s="678"/>
      <c r="BY3249" s="678"/>
      <c r="BZ3249" s="678"/>
      <c r="CA3249" s="678"/>
      <c r="CB3249" s="678"/>
      <c r="CC3249" s="678"/>
      <c r="CD3249" s="678"/>
      <c r="CE3249" s="678"/>
      <c r="CF3249" s="678"/>
      <c r="CG3249" s="678"/>
      <c r="CH3249" s="678"/>
      <c r="CI3249" s="678"/>
      <c r="CJ3249" s="678"/>
      <c r="CK3249" s="678"/>
      <c r="CL3249" s="678"/>
      <c r="CM3249" s="678"/>
      <c r="CN3249" s="678"/>
      <c r="CO3249" s="678"/>
      <c r="CP3249" s="678"/>
      <c r="CQ3249" s="678"/>
      <c r="CR3249" s="678"/>
      <c r="CS3249" s="678"/>
      <c r="CT3249" s="678"/>
      <c r="CU3249" s="678"/>
      <c r="CV3249" s="678"/>
      <c r="CW3249" s="678"/>
      <c r="CX3249" s="678"/>
      <c r="CY3249" s="678"/>
      <c r="CZ3249" s="678"/>
      <c r="DA3249" s="678"/>
      <c r="DB3249" s="678"/>
      <c r="DC3249" s="678"/>
      <c r="DD3249" s="678"/>
      <c r="DE3249" s="678"/>
      <c r="DF3249" s="678"/>
      <c r="DG3249" s="678"/>
      <c r="DH3249" s="678"/>
      <c r="DI3249" s="678"/>
      <c r="DJ3249" s="678"/>
      <c r="DK3249" s="678"/>
      <c r="DL3249" s="678"/>
      <c r="DM3249" s="678"/>
      <c r="DN3249" s="678"/>
      <c r="DO3249" s="678"/>
      <c r="DP3249" s="678"/>
      <c r="DQ3249" s="678"/>
      <c r="DR3249" s="678"/>
      <c r="DS3249" s="678"/>
      <c r="DT3249" s="678"/>
      <c r="DU3249" s="678"/>
      <c r="DV3249" s="678"/>
      <c r="DW3249" s="678"/>
      <c r="DX3249" s="678"/>
      <c r="DY3249" s="678"/>
      <c r="DZ3249" s="678"/>
      <c r="EA3249" s="678"/>
      <c r="EB3249" s="678"/>
      <c r="EC3249" s="678"/>
      <c r="ED3249" s="678"/>
      <c r="EE3249" s="678"/>
      <c r="EF3249" s="678"/>
      <c r="EG3249" s="678"/>
      <c r="EH3249" s="678"/>
      <c r="EI3249" s="678"/>
      <c r="EJ3249" s="678"/>
      <c r="EK3249" s="678"/>
      <c r="EL3249" s="678"/>
      <c r="EM3249" s="678"/>
      <c r="EN3249" s="678"/>
      <c r="EO3249" s="678"/>
      <c r="EP3249" s="678"/>
      <c r="EQ3249" s="678"/>
      <c r="ER3249" s="678"/>
      <c r="ES3249" s="678"/>
      <c r="ET3249" s="678"/>
      <c r="EU3249" s="678"/>
      <c r="EV3249" s="678"/>
      <c r="EW3249" s="678"/>
      <c r="EX3249" s="678"/>
      <c r="EY3249" s="678"/>
      <c r="EZ3249" s="678"/>
      <c r="FA3249" s="678"/>
      <c r="FB3249" s="678"/>
      <c r="FC3249" s="678"/>
      <c r="FD3249" s="678"/>
      <c r="FE3249" s="678"/>
      <c r="FF3249" s="678"/>
      <c r="FG3249" s="678"/>
      <c r="FH3249" s="678"/>
      <c r="FI3249" s="678"/>
      <c r="FJ3249" s="678"/>
      <c r="FK3249" s="678"/>
      <c r="FL3249" s="678"/>
      <c r="FM3249" s="678"/>
      <c r="FN3249" s="678"/>
      <c r="FO3249" s="678"/>
      <c r="FP3249" s="678"/>
      <c r="FQ3249" s="678"/>
      <c r="FR3249" s="678"/>
      <c r="FS3249" s="678"/>
      <c r="FT3249" s="678"/>
      <c r="FU3249" s="678"/>
      <c r="FV3249" s="678"/>
      <c r="FW3249" s="678"/>
      <c r="FX3249" s="678"/>
      <c r="FY3249" s="678"/>
      <c r="FZ3249" s="678"/>
      <c r="GA3249" s="678"/>
      <c r="GB3249" s="678"/>
      <c r="GC3249" s="678"/>
      <c r="GD3249" s="678"/>
      <c r="GE3249" s="678"/>
      <c r="GF3249" s="678"/>
      <c r="GG3249" s="678"/>
      <c r="GH3249" s="678"/>
      <c r="GI3249" s="678"/>
      <c r="GJ3249" s="678"/>
      <c r="GK3249" s="678"/>
      <c r="GL3249" s="678"/>
      <c r="GM3249" s="678"/>
      <c r="GN3249" s="678"/>
      <c r="GO3249" s="678"/>
      <c r="GP3249" s="678"/>
      <c r="GQ3249" s="678"/>
      <c r="GR3249" s="678"/>
      <c r="GS3249" s="678"/>
      <c r="GT3249" s="678"/>
      <c r="GU3249" s="678"/>
      <c r="GV3249" s="678"/>
      <c r="GW3249" s="678"/>
      <c r="GX3249" s="678"/>
      <c r="GY3249" s="678"/>
      <c r="GZ3249" s="678"/>
      <c r="HA3249" s="678"/>
      <c r="HB3249" s="678"/>
      <c r="HC3249" s="678"/>
      <c r="HD3249" s="678"/>
      <c r="HE3249" s="678"/>
      <c r="HF3249" s="678"/>
      <c r="HG3249" s="678"/>
      <c r="HH3249" s="678"/>
      <c r="HI3249" s="678"/>
      <c r="HJ3249" s="678"/>
      <c r="HK3249" s="678"/>
      <c r="HL3249" s="678"/>
      <c r="HM3249" s="678"/>
      <c r="HN3249" s="678"/>
      <c r="HO3249" s="678"/>
      <c r="HP3249" s="678"/>
      <c r="HQ3249" s="678"/>
      <c r="HR3249" s="678"/>
      <c r="HS3249" s="678"/>
      <c r="HT3249" s="678"/>
      <c r="HU3249" s="678"/>
      <c r="HV3249" s="678"/>
      <c r="HW3249" s="678"/>
      <c r="HX3249" s="678"/>
      <c r="HY3249" s="678"/>
      <c r="HZ3249" s="678"/>
      <c r="IA3249" s="678"/>
      <c r="IB3249" s="678"/>
      <c r="IC3249" s="678"/>
      <c r="ID3249" s="678"/>
      <c r="IE3249" s="678"/>
      <c r="IF3249" s="678"/>
      <c r="IG3249" s="678"/>
      <c r="IH3249" s="678"/>
      <c r="II3249" s="678"/>
      <c r="IJ3249" s="678"/>
      <c r="IK3249" s="678"/>
      <c r="IL3249" s="678"/>
      <c r="IM3249" s="678"/>
      <c r="IN3249" s="678"/>
      <c r="IO3249" s="678"/>
      <c r="IP3249" s="678"/>
      <c r="IQ3249" s="678"/>
      <c r="IR3249" s="678"/>
      <c r="IS3249" s="678"/>
      <c r="IT3249" s="678"/>
      <c r="IU3249" s="678"/>
      <c r="IV3249" s="678"/>
      <c r="IW3249" s="678"/>
      <c r="IX3249" s="678"/>
      <c r="IY3249" s="678"/>
      <c r="IZ3249" s="678"/>
      <c r="JA3249" s="678"/>
      <c r="JB3249" s="678"/>
      <c r="JC3249" s="678"/>
      <c r="JD3249" s="678"/>
      <c r="JE3249" s="678"/>
      <c r="JF3249" s="678"/>
      <c r="JG3249" s="678"/>
      <c r="JH3249" s="678"/>
      <c r="JI3249" s="678"/>
      <c r="JJ3249" s="678"/>
      <c r="JK3249" s="678"/>
      <c r="JL3249" s="678"/>
      <c r="JM3249" s="678"/>
      <c r="JN3249" s="678"/>
      <c r="JO3249" s="678"/>
      <c r="JP3249" s="678"/>
      <c r="JQ3249" s="678"/>
      <c r="JR3249" s="678"/>
      <c r="JS3249" s="678"/>
      <c r="JT3249" s="678"/>
      <c r="JU3249" s="678"/>
      <c r="JV3249" s="678"/>
      <c r="JW3249" s="678"/>
      <c r="JX3249" s="678"/>
      <c r="JY3249" s="678"/>
      <c r="JZ3249" s="678"/>
      <c r="KA3249" s="678"/>
      <c r="KB3249" s="678"/>
      <c r="KC3249" s="678"/>
      <c r="KD3249" s="678"/>
      <c r="KE3249" s="678"/>
      <c r="KF3249" s="678"/>
      <c r="KG3249" s="678"/>
      <c r="KH3249" s="678"/>
      <c r="KI3249" s="678"/>
      <c r="KJ3249" s="678"/>
      <c r="KK3249" s="678"/>
      <c r="KL3249" s="678"/>
      <c r="KM3249" s="678"/>
      <c r="KN3249" s="678"/>
      <c r="KO3249" s="678"/>
      <c r="KP3249" s="678"/>
      <c r="KQ3249" s="678"/>
      <c r="KR3249" s="678"/>
      <c r="KS3249" s="678"/>
      <c r="KT3249" s="678"/>
      <c r="KU3249" s="678"/>
      <c r="KV3249" s="678"/>
      <c r="KW3249" s="678"/>
      <c r="KX3249" s="678"/>
      <c r="KY3249" s="678"/>
      <c r="KZ3249" s="678"/>
      <c r="LA3249" s="678"/>
      <c r="LB3249" s="678"/>
      <c r="LC3249" s="678"/>
      <c r="LD3249" s="678"/>
      <c r="LE3249" s="678"/>
      <c r="LF3249" s="678"/>
      <c r="LG3249" s="678"/>
      <c r="LH3249" s="678"/>
      <c r="LI3249" s="678"/>
      <c r="LJ3249" s="678"/>
      <c r="LK3249" s="678"/>
      <c r="LL3249" s="678"/>
      <c r="LM3249" s="678"/>
      <c r="LN3249" s="678"/>
      <c r="LO3249" s="678"/>
      <c r="LP3249" s="678"/>
      <c r="LQ3249" s="678"/>
      <c r="LR3249" s="678"/>
      <c r="LS3249" s="678"/>
      <c r="LT3249" s="678"/>
      <c r="LU3249" s="678"/>
      <c r="LV3249" s="678"/>
      <c r="LW3249" s="678"/>
      <c r="LX3249" s="678"/>
      <c r="LY3249" s="678"/>
      <c r="LZ3249" s="678"/>
      <c r="MA3249" s="678"/>
      <c r="MB3249" s="678"/>
      <c r="MC3249" s="678"/>
      <c r="MD3249" s="678"/>
      <c r="ME3249" s="678"/>
      <c r="MF3249" s="678"/>
      <c r="MG3249" s="678"/>
      <c r="MH3249" s="678"/>
      <c r="MI3249" s="678"/>
      <c r="MJ3249" s="678"/>
      <c r="MK3249" s="678"/>
      <c r="ML3249" s="678"/>
      <c r="MM3249" s="678"/>
      <c r="MN3249" s="678"/>
      <c r="MO3249" s="678"/>
      <c r="MP3249" s="678"/>
      <c r="MQ3249" s="678"/>
      <c r="MR3249" s="678"/>
      <c r="MS3249" s="678"/>
      <c r="MT3249" s="678"/>
      <c r="MU3249" s="678"/>
      <c r="MV3249" s="678"/>
      <c r="MW3249" s="678"/>
      <c r="MX3249" s="678"/>
      <c r="MY3249" s="678"/>
      <c r="MZ3249" s="678"/>
      <c r="NA3249" s="678"/>
      <c r="NB3249" s="678"/>
      <c r="NC3249" s="678"/>
      <c r="ND3249" s="678"/>
      <c r="NE3249" s="678"/>
      <c r="NF3249" s="678"/>
      <c r="NG3249" s="678"/>
      <c r="NH3249" s="678"/>
      <c r="NI3249" s="678"/>
      <c r="NJ3249" s="678"/>
      <c r="NK3249" s="678"/>
      <c r="NL3249" s="678"/>
      <c r="NM3249" s="678"/>
      <c r="NN3249" s="678"/>
      <c r="NO3249" s="678"/>
      <c r="NP3249" s="678"/>
      <c r="NQ3249" s="678"/>
      <c r="NR3249" s="678"/>
      <c r="NS3249" s="678"/>
      <c r="NT3249" s="678"/>
      <c r="NU3249" s="678"/>
      <c r="NV3249" s="678"/>
      <c r="NW3249" s="678"/>
      <c r="NX3249" s="678"/>
      <c r="NY3249" s="678"/>
      <c r="NZ3249" s="678"/>
      <c r="OA3249" s="678"/>
      <c r="OB3249" s="678"/>
      <c r="OC3249" s="678"/>
      <c r="OD3249" s="678"/>
      <c r="OE3249" s="678"/>
      <c r="OF3249" s="678"/>
      <c r="OG3249" s="678"/>
      <c r="OH3249" s="678"/>
      <c r="OI3249" s="678"/>
      <c r="OJ3249" s="678"/>
      <c r="OK3249" s="678"/>
      <c r="OL3249" s="678"/>
      <c r="OM3249" s="678"/>
      <c r="ON3249" s="678"/>
      <c r="OO3249" s="678"/>
      <c r="OP3249" s="678"/>
      <c r="OQ3249" s="678"/>
      <c r="OR3249" s="678"/>
      <c r="OS3249" s="678"/>
      <c r="OT3249" s="678"/>
      <c r="OU3249" s="678"/>
      <c r="OV3249" s="678"/>
      <c r="OW3249" s="678"/>
      <c r="OX3249" s="678"/>
      <c r="OY3249" s="678"/>
      <c r="OZ3249" s="678"/>
      <c r="PA3249" s="678"/>
      <c r="PB3249" s="678"/>
      <c r="PC3249" s="678"/>
      <c r="PD3249" s="678"/>
      <c r="PE3249" s="678"/>
      <c r="PF3249" s="678"/>
      <c r="PG3249" s="678"/>
      <c r="PH3249" s="678"/>
      <c r="PI3249" s="678"/>
      <c r="PJ3249" s="678"/>
      <c r="PK3249" s="678"/>
      <c r="PL3249" s="678"/>
      <c r="PM3249" s="678"/>
      <c r="PN3249" s="678"/>
      <c r="PO3249" s="678"/>
      <c r="PP3249" s="678"/>
      <c r="PQ3249" s="678"/>
      <c r="PR3249" s="678"/>
      <c r="PS3249" s="678"/>
      <c r="PT3249" s="678"/>
      <c r="PU3249" s="678"/>
      <c r="PV3249" s="678"/>
      <c r="PW3249" s="678"/>
      <c r="PX3249" s="678"/>
      <c r="PY3249" s="678"/>
      <c r="PZ3249" s="678"/>
      <c r="QA3249" s="678"/>
      <c r="QB3249" s="678"/>
      <c r="QC3249" s="678"/>
      <c r="QD3249" s="678"/>
      <c r="QE3249" s="678"/>
      <c r="QF3249" s="678"/>
      <c r="QG3249" s="678"/>
      <c r="QH3249" s="678"/>
      <c r="QI3249" s="678"/>
      <c r="QJ3249" s="678"/>
      <c r="QK3249" s="678"/>
      <c r="QL3249" s="678"/>
      <c r="QM3249" s="678"/>
      <c r="QN3249" s="678"/>
      <c r="QO3249" s="678"/>
      <c r="QP3249" s="678"/>
      <c r="QQ3249" s="678"/>
      <c r="QR3249" s="678"/>
      <c r="QS3249" s="678"/>
      <c r="QT3249" s="678"/>
      <c r="QU3249" s="678"/>
      <c r="QV3249" s="678"/>
      <c r="QW3249" s="678"/>
      <c r="QX3249" s="678"/>
      <c r="QY3249" s="678"/>
      <c r="QZ3249" s="678"/>
      <c r="RA3249" s="678"/>
      <c r="RB3249" s="678"/>
      <c r="RC3249" s="678"/>
      <c r="RD3249" s="678"/>
      <c r="RE3249" s="678"/>
      <c r="RF3249" s="678"/>
      <c r="RG3249" s="678"/>
      <c r="RH3249" s="678"/>
      <c r="RI3249" s="678"/>
      <c r="RJ3249" s="678"/>
      <c r="RK3249" s="678"/>
      <c r="RL3249" s="678"/>
      <c r="RM3249" s="678"/>
      <c r="RN3249" s="678"/>
      <c r="RO3249" s="678"/>
      <c r="RP3249" s="678"/>
      <c r="RQ3249" s="678"/>
      <c r="RR3249" s="678"/>
      <c r="RS3249" s="678"/>
      <c r="RT3249" s="678"/>
      <c r="RU3249" s="678"/>
      <c r="RV3249" s="678"/>
      <c r="RW3249" s="678"/>
      <c r="RX3249" s="678"/>
      <c r="RY3249" s="678"/>
      <c r="RZ3249" s="678"/>
      <c r="SA3249" s="678"/>
      <c r="SB3249" s="678"/>
      <c r="SC3249" s="678"/>
      <c r="SD3249" s="678"/>
      <c r="SE3249" s="678"/>
      <c r="SF3249" s="678"/>
      <c r="SG3249" s="678"/>
      <c r="SH3249" s="678"/>
      <c r="SI3249" s="678"/>
      <c r="SJ3249" s="678"/>
      <c r="SK3249" s="678"/>
      <c r="SL3249" s="678"/>
      <c r="SM3249" s="678"/>
      <c r="SN3249" s="678"/>
      <c r="SO3249" s="678"/>
      <c r="SP3249" s="678"/>
      <c r="SQ3249" s="678"/>
      <c r="SR3249" s="678"/>
      <c r="SS3249" s="678"/>
      <c r="ST3249" s="678"/>
      <c r="SU3249" s="678"/>
      <c r="SV3249" s="678"/>
      <c r="SW3249" s="678"/>
      <c r="SX3249" s="678"/>
      <c r="SY3249" s="678"/>
      <c r="SZ3249" s="678"/>
      <c r="TA3249" s="678"/>
      <c r="TB3249" s="678"/>
      <c r="TC3249" s="678"/>
      <c r="TD3249" s="678"/>
      <c r="TE3249" s="678"/>
      <c r="TF3249" s="678"/>
      <c r="TG3249" s="678"/>
      <c r="TH3249" s="678"/>
      <c r="TI3249" s="678"/>
      <c r="TJ3249" s="678"/>
      <c r="TK3249" s="678"/>
      <c r="TL3249" s="678"/>
      <c r="TM3249" s="678"/>
      <c r="TN3249" s="678"/>
      <c r="TO3249" s="678"/>
      <c r="TP3249" s="678"/>
      <c r="TQ3249" s="678"/>
      <c r="TR3249" s="678"/>
      <c r="TS3249" s="678"/>
      <c r="TT3249" s="678"/>
      <c r="TU3249" s="678"/>
      <c r="TV3249" s="678"/>
      <c r="TW3249" s="678"/>
      <c r="TX3249" s="678"/>
      <c r="TY3249" s="678"/>
      <c r="TZ3249" s="678"/>
      <c r="UA3249" s="678"/>
      <c r="UB3249" s="678"/>
      <c r="UC3249" s="678"/>
      <c r="UD3249" s="678"/>
      <c r="UE3249" s="678"/>
      <c r="UF3249" s="678"/>
      <c r="UG3249" s="678"/>
      <c r="UH3249" s="678"/>
      <c r="UI3249" s="678"/>
      <c r="UJ3249" s="678"/>
      <c r="UK3249" s="678"/>
      <c r="UL3249" s="678"/>
      <c r="UM3249" s="678"/>
      <c r="UN3249" s="678"/>
      <c r="UO3249" s="678"/>
      <c r="UP3249" s="678"/>
      <c r="UQ3249" s="678"/>
      <c r="UR3249" s="678"/>
      <c r="US3249" s="678"/>
      <c r="UT3249" s="678"/>
      <c r="UU3249" s="678"/>
      <c r="UV3249" s="678"/>
      <c r="UW3249" s="678"/>
      <c r="UX3249" s="678"/>
      <c r="UY3249" s="678"/>
      <c r="UZ3249" s="678"/>
      <c r="VA3249" s="678"/>
      <c r="VB3249" s="678"/>
      <c r="VC3249" s="678"/>
      <c r="VD3249" s="678"/>
      <c r="VE3249" s="678"/>
      <c r="VF3249" s="678"/>
      <c r="VG3249" s="678"/>
      <c r="VH3249" s="678"/>
      <c r="VI3249" s="678"/>
      <c r="VJ3249" s="678"/>
      <c r="VK3249" s="678"/>
      <c r="VL3249" s="678"/>
      <c r="VM3249" s="678"/>
      <c r="VN3249" s="678"/>
      <c r="VO3249" s="678"/>
      <c r="VP3249" s="678"/>
      <c r="VQ3249" s="678"/>
      <c r="VR3249" s="678"/>
      <c r="VS3249" s="678"/>
      <c r="VT3249" s="678"/>
      <c r="VU3249" s="678"/>
      <c r="VV3249" s="678"/>
      <c r="VW3249" s="678"/>
      <c r="VX3249" s="678"/>
      <c r="VY3249" s="678"/>
      <c r="VZ3249" s="678"/>
      <c r="WA3249" s="678"/>
      <c r="WB3249" s="678"/>
      <c r="WC3249" s="678"/>
      <c r="WD3249" s="678"/>
      <c r="WE3249" s="678"/>
      <c r="WF3249" s="678"/>
      <c r="WG3249" s="678"/>
      <c r="WH3249" s="678"/>
      <c r="WI3249" s="678"/>
      <c r="WJ3249" s="678"/>
      <c r="WK3249" s="678"/>
      <c r="WL3249" s="678"/>
      <c r="WM3249" s="678"/>
      <c r="WN3249" s="678"/>
      <c r="WO3249" s="678"/>
      <c r="WP3249" s="678"/>
      <c r="WQ3249" s="678"/>
      <c r="WR3249" s="678"/>
      <c r="WS3249" s="678"/>
      <c r="WT3249" s="678"/>
      <c r="WU3249" s="678"/>
      <c r="WV3249" s="678"/>
      <c r="WW3249" s="678"/>
      <c r="WX3249" s="678"/>
      <c r="WY3249" s="678"/>
      <c r="WZ3249" s="678"/>
      <c r="XA3249" s="678"/>
      <c r="XB3249" s="678"/>
      <c r="XC3249" s="678"/>
      <c r="XD3249" s="678"/>
      <c r="XE3249" s="678"/>
      <c r="XF3249" s="678"/>
      <c r="XG3249" s="678"/>
      <c r="XH3249" s="678"/>
      <c r="XI3249" s="678"/>
      <c r="XJ3249" s="678"/>
      <c r="XK3249" s="678"/>
      <c r="XL3249" s="678"/>
      <c r="XM3249" s="678"/>
      <c r="XN3249" s="678"/>
      <c r="XO3249" s="678"/>
      <c r="XP3249" s="678"/>
      <c r="XQ3249" s="678"/>
      <c r="XR3249" s="678"/>
      <c r="XS3249" s="678"/>
      <c r="XT3249" s="678"/>
      <c r="XU3249" s="678"/>
      <c r="XV3249" s="678"/>
      <c r="XW3249" s="678"/>
      <c r="XX3249" s="678"/>
      <c r="XY3249" s="678"/>
      <c r="XZ3249" s="678"/>
      <c r="YA3249" s="678"/>
      <c r="YB3249" s="678"/>
      <c r="YC3249" s="678"/>
      <c r="YD3249" s="678"/>
      <c r="YE3249" s="678"/>
      <c r="YF3249" s="678"/>
      <c r="YG3249" s="678"/>
      <c r="YH3249" s="678"/>
      <c r="YI3249" s="678"/>
      <c r="YJ3249" s="678"/>
      <c r="YK3249" s="678"/>
      <c r="YL3249" s="678"/>
      <c r="YM3249" s="678"/>
      <c r="YN3249" s="678"/>
      <c r="YO3249" s="678"/>
      <c r="YP3249" s="678"/>
      <c r="YQ3249" s="678"/>
      <c r="YR3249" s="678"/>
      <c r="YS3249" s="678"/>
      <c r="YT3249" s="678"/>
      <c r="YU3249" s="678"/>
      <c r="YV3249" s="678"/>
      <c r="YW3249" s="678"/>
      <c r="YX3249" s="678"/>
      <c r="YY3249" s="678"/>
      <c r="YZ3249" s="678"/>
      <c r="ZA3249" s="678"/>
      <c r="ZB3249" s="678"/>
      <c r="ZC3249" s="678"/>
      <c r="ZD3249" s="678"/>
      <c r="ZE3249" s="678"/>
      <c r="ZF3249" s="678"/>
      <c r="ZG3249" s="678"/>
      <c r="ZH3249" s="678"/>
      <c r="ZI3249" s="678"/>
      <c r="ZJ3249" s="678"/>
      <c r="ZK3249" s="678"/>
      <c r="ZL3249" s="678"/>
      <c r="ZM3249" s="678"/>
      <c r="ZN3249" s="678"/>
      <c r="ZO3249" s="678"/>
      <c r="ZP3249" s="678"/>
      <c r="ZQ3249" s="678"/>
      <c r="ZR3249" s="678"/>
      <c r="ZS3249" s="678"/>
      <c r="ZT3249" s="678"/>
      <c r="ZU3249" s="678"/>
      <c r="ZV3249" s="678"/>
      <c r="ZW3249" s="678"/>
      <c r="ZX3249" s="678"/>
      <c r="ZY3249" s="678"/>
      <c r="ZZ3249" s="678"/>
      <c r="AAA3249" s="678"/>
      <c r="AAB3249" s="678"/>
      <c r="AAC3249" s="678"/>
      <c r="AAD3249" s="678"/>
      <c r="AAE3249" s="678"/>
      <c r="AAF3249" s="678"/>
      <c r="AAG3249" s="678"/>
      <c r="AAH3249" s="678"/>
      <c r="AAI3249" s="678"/>
      <c r="AAJ3249" s="678"/>
      <c r="AAK3249" s="678"/>
      <c r="AAL3249" s="678"/>
      <c r="AAM3249" s="678"/>
      <c r="AAN3249" s="678"/>
      <c r="AAO3249" s="678"/>
      <c r="AAP3249" s="678"/>
      <c r="AAQ3249" s="678"/>
      <c r="AAR3249" s="678"/>
      <c r="AAS3249" s="678"/>
      <c r="AAT3249" s="678"/>
      <c r="AAU3249" s="678"/>
      <c r="AAV3249" s="678"/>
      <c r="AAW3249" s="678"/>
      <c r="AAX3249" s="678"/>
      <c r="AAY3249" s="678"/>
      <c r="AAZ3249" s="678"/>
      <c r="ABA3249" s="678"/>
      <c r="ABB3249" s="678"/>
      <c r="ABC3249" s="678"/>
      <c r="ABD3249" s="678"/>
      <c r="ABE3249" s="678"/>
      <c r="ABF3249" s="678"/>
      <c r="ABG3249" s="678"/>
      <c r="ABH3249" s="678"/>
      <c r="ABI3249" s="678"/>
      <c r="ABJ3249" s="678"/>
      <c r="ABK3249" s="678"/>
      <c r="ABL3249" s="678"/>
      <c r="ABM3249" s="678"/>
      <c r="ABN3249" s="678"/>
      <c r="ABO3249" s="678"/>
      <c r="ABP3249" s="678"/>
      <c r="ABQ3249" s="678"/>
      <c r="ABR3249" s="678"/>
      <c r="ABS3249" s="678"/>
      <c r="ABT3249" s="678"/>
      <c r="ABU3249" s="678"/>
      <c r="ABV3249" s="678"/>
      <c r="ABW3249" s="678"/>
      <c r="ABX3249" s="678"/>
      <c r="ABY3249" s="678"/>
      <c r="ABZ3249" s="678"/>
      <c r="ACA3249" s="678"/>
      <c r="ACB3249" s="678"/>
      <c r="ACC3249" s="678"/>
      <c r="ACD3249" s="678"/>
      <c r="ACE3249" s="678"/>
      <c r="ACF3249" s="678"/>
      <c r="ACG3249" s="678"/>
      <c r="ACH3249" s="678"/>
      <c r="ACI3249" s="678"/>
      <c r="ACJ3249" s="678"/>
      <c r="ACK3249" s="678"/>
      <c r="ACL3249" s="678"/>
      <c r="ACM3249" s="678"/>
      <c r="ACN3249" s="678"/>
      <c r="ACO3249" s="678"/>
      <c r="ACP3249" s="678"/>
      <c r="ACQ3249" s="678"/>
      <c r="ACR3249" s="678"/>
      <c r="ACS3249" s="678"/>
      <c r="ACT3249" s="678"/>
      <c r="ACU3249" s="678"/>
      <c r="ACV3249" s="678"/>
      <c r="ACW3249" s="678"/>
      <c r="ACX3249" s="678"/>
      <c r="ACY3249" s="678"/>
      <c r="ACZ3249" s="678"/>
      <c r="ADA3249" s="678"/>
      <c r="ADB3249" s="678"/>
      <c r="ADC3249" s="678"/>
      <c r="ADD3249" s="678"/>
      <c r="ADE3249" s="678"/>
      <c r="ADF3249" s="678"/>
      <c r="ADG3249" s="678"/>
      <c r="ADH3249" s="678"/>
      <c r="ADI3249" s="678"/>
      <c r="ADJ3249" s="678"/>
      <c r="ADK3249" s="678"/>
      <c r="ADL3249" s="678"/>
      <c r="ADM3249" s="678"/>
      <c r="ADN3249" s="678"/>
      <c r="ADO3249" s="678"/>
      <c r="ADP3249" s="678"/>
      <c r="ADQ3249" s="678"/>
      <c r="ADR3249" s="678"/>
      <c r="ADS3249" s="678"/>
      <c r="ADT3249" s="678"/>
      <c r="ADU3249" s="678"/>
      <c r="ADV3249" s="678"/>
      <c r="ADW3249" s="678"/>
      <c r="ADX3249" s="678"/>
      <c r="ADY3249" s="678"/>
      <c r="ADZ3249" s="678"/>
      <c r="AEA3249" s="678"/>
      <c r="AEB3249" s="678"/>
      <c r="AEC3249" s="678"/>
      <c r="AED3249" s="678"/>
      <c r="AEE3249" s="678"/>
      <c r="AEF3249" s="678"/>
      <c r="AEG3249" s="678"/>
      <c r="AEH3249" s="678"/>
      <c r="AEI3249" s="678"/>
      <c r="AEJ3249" s="678"/>
      <c r="AEK3249" s="678"/>
      <c r="AEL3249" s="678"/>
      <c r="AEM3249" s="678"/>
      <c r="AEN3249" s="678"/>
      <c r="AEO3249" s="678"/>
      <c r="AEP3249" s="678"/>
      <c r="AEQ3249" s="678"/>
      <c r="AER3249" s="678"/>
      <c r="AES3249" s="678"/>
      <c r="AET3249" s="678"/>
      <c r="AEU3249" s="678"/>
      <c r="AEV3249" s="678"/>
      <c r="AEW3249" s="678"/>
      <c r="AEX3249" s="678"/>
      <c r="AEY3249" s="678"/>
      <c r="AEZ3249" s="678"/>
      <c r="AFA3249" s="678"/>
      <c r="AFB3249" s="678"/>
      <c r="AFC3249" s="678"/>
      <c r="AFD3249" s="678"/>
      <c r="AFE3249" s="678"/>
      <c r="AFF3249" s="678"/>
      <c r="AFG3249" s="678"/>
      <c r="AFH3249" s="678"/>
      <c r="AFI3249" s="678"/>
      <c r="AFJ3249" s="678"/>
      <c r="AFK3249" s="678"/>
      <c r="AFL3249" s="678"/>
      <c r="AFM3249" s="678"/>
      <c r="AFN3249" s="678"/>
      <c r="AFO3249" s="678"/>
      <c r="AFP3249" s="678"/>
      <c r="AFQ3249" s="678"/>
      <c r="AFR3249" s="678"/>
      <c r="AFS3249" s="678"/>
      <c r="AFT3249" s="678"/>
      <c r="AFU3249" s="678"/>
      <c r="AFV3249" s="678"/>
      <c r="AFW3249" s="678"/>
      <c r="AFX3249" s="678"/>
      <c r="AFY3249" s="678"/>
      <c r="AFZ3249" s="678"/>
      <c r="AGA3249" s="678"/>
      <c r="AGB3249" s="678"/>
      <c r="AGC3249" s="678"/>
      <c r="AGD3249" s="678"/>
      <c r="AGE3249" s="678"/>
      <c r="AGF3249" s="678"/>
      <c r="AGG3249" s="678"/>
      <c r="AGH3249" s="678"/>
      <c r="AGI3249" s="678"/>
      <c r="AGJ3249" s="678"/>
      <c r="AGK3249" s="678"/>
      <c r="AGL3249" s="678"/>
      <c r="AGM3249" s="678"/>
      <c r="AGN3249" s="678"/>
      <c r="AGO3249" s="678"/>
      <c r="AGP3249" s="678"/>
      <c r="AGQ3249" s="678"/>
      <c r="AGR3249" s="678"/>
      <c r="AGS3249" s="678"/>
      <c r="AGT3249" s="678"/>
      <c r="AGU3249" s="678"/>
      <c r="AGV3249" s="678"/>
      <c r="AGW3249" s="678"/>
      <c r="AGX3249" s="678"/>
      <c r="AGY3249" s="678"/>
      <c r="AGZ3249" s="678"/>
      <c r="AHA3249" s="678"/>
      <c r="AHB3249" s="678"/>
      <c r="AHC3249" s="678"/>
      <c r="AHD3249" s="678"/>
      <c r="AHE3249" s="678"/>
      <c r="AHF3249" s="678"/>
      <c r="AHG3249" s="678"/>
      <c r="AHH3249" s="678"/>
      <c r="AHI3249" s="678"/>
      <c r="AHJ3249" s="678"/>
      <c r="AHK3249" s="678"/>
      <c r="AHL3249" s="678"/>
      <c r="AHM3249" s="678"/>
      <c r="AHN3249" s="678"/>
      <c r="AHO3249" s="678"/>
      <c r="AHP3249" s="678"/>
      <c r="AHQ3249" s="678"/>
      <c r="AHR3249" s="678"/>
      <c r="AHS3249" s="678"/>
      <c r="AHT3249" s="678"/>
      <c r="AHU3249" s="678"/>
      <c r="AHV3249" s="678"/>
      <c r="AHW3249" s="678"/>
      <c r="AHX3249" s="678"/>
      <c r="AHY3249" s="678"/>
      <c r="AHZ3249" s="678"/>
      <c r="AIA3249" s="678"/>
      <c r="AIB3249" s="678"/>
      <c r="AIC3249" s="678"/>
      <c r="AID3249" s="678"/>
      <c r="AIE3249" s="678"/>
      <c r="AIF3249" s="678"/>
      <c r="AIG3249" s="678"/>
      <c r="AIH3249" s="678"/>
      <c r="AII3249" s="678"/>
      <c r="AIJ3249" s="678"/>
      <c r="AIK3249" s="678"/>
      <c r="AIL3249" s="678"/>
      <c r="AIM3249" s="678"/>
      <c r="AIN3249" s="678"/>
      <c r="AIO3249" s="678"/>
      <c r="AIP3249" s="678"/>
      <c r="AIQ3249" s="678"/>
      <c r="AIR3249" s="678"/>
      <c r="AIS3249" s="678"/>
      <c r="AIT3249" s="678"/>
      <c r="AIU3249" s="678"/>
      <c r="AIV3249" s="678"/>
      <c r="AIW3249" s="678"/>
      <c r="AIX3249" s="678"/>
      <c r="AIY3249" s="678"/>
      <c r="AIZ3249" s="678"/>
      <c r="AJA3249" s="678"/>
      <c r="AJB3249" s="678"/>
      <c r="AJC3249" s="678"/>
      <c r="AJD3249" s="678"/>
      <c r="AJE3249" s="678"/>
      <c r="AJF3249" s="678"/>
      <c r="AJG3249" s="678"/>
      <c r="AJH3249" s="678"/>
      <c r="AJI3249" s="678"/>
      <c r="AJJ3249" s="678"/>
      <c r="AJK3249" s="678"/>
      <c r="AJL3249" s="678"/>
      <c r="AJM3249" s="678"/>
      <c r="AJN3249" s="678"/>
      <c r="AJO3249" s="678"/>
      <c r="AJP3249" s="678"/>
      <c r="AJQ3249" s="678"/>
      <c r="AJR3249" s="678"/>
      <c r="AJS3249" s="678"/>
      <c r="AJT3249" s="678"/>
      <c r="AJU3249" s="678"/>
      <c r="AJV3249" s="678"/>
      <c r="AJW3249" s="678"/>
      <c r="AJX3249" s="678"/>
      <c r="AJY3249" s="678"/>
      <c r="AJZ3249" s="678"/>
      <c r="AKA3249" s="678"/>
      <c r="AKB3249" s="678"/>
      <c r="AKC3249" s="678"/>
      <c r="AKD3249" s="678"/>
      <c r="AKE3249" s="678"/>
      <c r="AKF3249" s="678"/>
      <c r="AKG3249" s="678"/>
      <c r="AKH3249" s="678"/>
      <c r="AKI3249" s="678"/>
      <c r="AKJ3249" s="678"/>
      <c r="AKK3249" s="678"/>
      <c r="AKL3249" s="678"/>
      <c r="AKM3249" s="678"/>
      <c r="AKN3249" s="678"/>
      <c r="AKO3249" s="678"/>
      <c r="AKP3249" s="678"/>
      <c r="AKQ3249" s="678"/>
      <c r="AKR3249" s="678"/>
      <c r="AKS3249" s="678"/>
      <c r="AKT3249" s="678"/>
      <c r="AKU3249" s="678"/>
      <c r="AKV3249" s="678"/>
      <c r="AKW3249" s="678"/>
      <c r="AKX3249" s="678"/>
      <c r="AKY3249" s="678"/>
      <c r="AKZ3249" s="678"/>
      <c r="ALA3249" s="678"/>
      <c r="ALB3249" s="678"/>
      <c r="ALC3249" s="678"/>
      <c r="ALD3249" s="678"/>
      <c r="ALE3249" s="678"/>
      <c r="ALF3249" s="678"/>
      <c r="ALG3249" s="678"/>
      <c r="ALH3249" s="678"/>
      <c r="ALI3249" s="678"/>
      <c r="ALJ3249" s="678"/>
      <c r="ALK3249" s="678"/>
      <c r="ALL3249" s="678"/>
      <c r="ALM3249" s="678"/>
      <c r="ALN3249" s="678"/>
      <c r="ALO3249" s="678"/>
      <c r="ALP3249" s="678"/>
      <c r="ALQ3249" s="678"/>
      <c r="ALR3249" s="678"/>
      <c r="ALS3249" s="678"/>
      <c r="ALT3249" s="678"/>
      <c r="ALU3249" s="678"/>
      <c r="ALV3249" s="678"/>
      <c r="ALW3249" s="678"/>
      <c r="ALX3249" s="678"/>
      <c r="ALY3249" s="678"/>
      <c r="ALZ3249" s="678"/>
      <c r="AMA3249" s="678"/>
      <c r="AMB3249" s="678"/>
      <c r="AMC3249" s="678"/>
      <c r="AMD3249" s="678"/>
      <c r="AME3249" s="678"/>
      <c r="AMF3249" s="678"/>
      <c r="AMG3249" s="678"/>
      <c r="AMH3249" s="678"/>
      <c r="AMI3249" s="678"/>
      <c r="AMJ3249" s="678"/>
    </row>
    <row r="3250" spans="1:1024" s="681" customFormat="1" ht="18.75" customHeight="1" x14ac:dyDescent="0.25">
      <c r="A3250" s="795">
        <v>2293</v>
      </c>
      <c r="B3250" s="795"/>
      <c r="C3250" s="186" t="s">
        <v>1048</v>
      </c>
      <c r="D3250" s="795" t="s">
        <v>22</v>
      </c>
      <c r="E3250" s="1169" t="s">
        <v>2279</v>
      </c>
      <c r="F3250" s="1330">
        <v>44755</v>
      </c>
      <c r="G3250" s="982">
        <v>0.91666666666666663</v>
      </c>
      <c r="H3250" s="1330">
        <v>44756</v>
      </c>
      <c r="I3250" s="982">
        <v>0.41666666666666669</v>
      </c>
      <c r="J3250" s="1335" t="s">
        <v>2084</v>
      </c>
      <c r="K3250" s="1330">
        <v>30990</v>
      </c>
      <c r="L3250" s="1324" t="s">
        <v>1049</v>
      </c>
      <c r="M3250" s="1330">
        <v>41149</v>
      </c>
      <c r="N3250" s="1324" t="s">
        <v>1050</v>
      </c>
      <c r="O3250" s="972">
        <v>41969</v>
      </c>
      <c r="P3250" s="892">
        <v>120</v>
      </c>
      <c r="Q3250" s="884"/>
      <c r="R3250" s="1343">
        <v>120</v>
      </c>
      <c r="S3250" s="1344"/>
      <c r="T3250" s="1345" t="s">
        <v>3171</v>
      </c>
      <c r="U3250" s="1807" t="s">
        <v>1052</v>
      </c>
      <c r="V3250" s="1345"/>
      <c r="W3250" s="677"/>
    </row>
    <row r="3251" spans="1:1024" ht="18.75" customHeight="1" x14ac:dyDescent="0.25">
      <c r="A3251" s="826">
        <v>2316</v>
      </c>
      <c r="B3251" s="825">
        <v>55646271</v>
      </c>
      <c r="C3251" s="825" t="s">
        <v>1048</v>
      </c>
      <c r="D3251" s="825" t="s">
        <v>193</v>
      </c>
      <c r="E3251" s="1169" t="s">
        <v>3278</v>
      </c>
      <c r="F3251" s="841">
        <v>44737</v>
      </c>
      <c r="G3251" s="842">
        <v>0.75</v>
      </c>
      <c r="H3251" s="841">
        <v>44739</v>
      </c>
      <c r="I3251" s="842">
        <v>0.75</v>
      </c>
      <c r="J3251" s="1334" t="s">
        <v>1798</v>
      </c>
      <c r="K3251" s="1330">
        <v>30990</v>
      </c>
      <c r="L3251" s="1324" t="s">
        <v>1049</v>
      </c>
      <c r="M3251" s="841">
        <v>41149</v>
      </c>
      <c r="N3251" s="1325" t="s">
        <v>1050</v>
      </c>
      <c r="O3251" s="981" t="s">
        <v>3279</v>
      </c>
      <c r="P3251" s="892">
        <v>180</v>
      </c>
      <c r="Q3251" s="884"/>
      <c r="R3251" s="1343">
        <f>80*2</f>
        <v>160</v>
      </c>
      <c r="S3251" s="1344"/>
      <c r="T3251" s="1345" t="s">
        <v>3280</v>
      </c>
      <c r="U3251" s="1346" t="s">
        <v>1052</v>
      </c>
      <c r="V3251" s="686"/>
      <c r="W3251" s="677"/>
      <c r="X3251" s="678"/>
      <c r="Y3251" s="678"/>
      <c r="Z3251" s="678"/>
      <c r="AA3251" s="678"/>
      <c r="AB3251" s="678"/>
      <c r="AC3251" s="678"/>
      <c r="AD3251" s="678"/>
      <c r="AE3251" s="678"/>
      <c r="AF3251" s="678"/>
      <c r="AG3251" s="678"/>
      <c r="AH3251" s="678"/>
      <c r="AI3251" s="678"/>
      <c r="AJ3251" s="678"/>
      <c r="AK3251" s="678"/>
      <c r="AL3251" s="678"/>
      <c r="AM3251" s="678"/>
      <c r="AN3251" s="678"/>
      <c r="AO3251" s="678"/>
      <c r="AP3251" s="678"/>
      <c r="AQ3251" s="678"/>
      <c r="AR3251" s="678"/>
      <c r="AS3251" s="678"/>
      <c r="AT3251" s="678"/>
      <c r="AU3251" s="678"/>
      <c r="AV3251" s="678"/>
      <c r="AW3251" s="678"/>
      <c r="AX3251" s="678"/>
      <c r="AY3251" s="678"/>
      <c r="AZ3251" s="678"/>
      <c r="BA3251" s="678"/>
      <c r="BB3251" s="678"/>
      <c r="BC3251" s="678"/>
      <c r="BD3251" s="678"/>
      <c r="BE3251" s="678"/>
      <c r="BF3251" s="678"/>
      <c r="BG3251" s="678"/>
      <c r="BH3251" s="678"/>
      <c r="BI3251" s="678"/>
      <c r="BJ3251" s="678"/>
      <c r="BK3251" s="678"/>
      <c r="BL3251" s="678"/>
      <c r="BM3251" s="678"/>
      <c r="BN3251" s="678"/>
      <c r="BO3251" s="678"/>
      <c r="BP3251" s="678"/>
      <c r="BQ3251" s="678"/>
      <c r="BR3251" s="678"/>
      <c r="BS3251" s="678"/>
      <c r="BT3251" s="678"/>
      <c r="BU3251" s="678"/>
      <c r="BV3251" s="678"/>
      <c r="BW3251" s="678"/>
      <c r="BX3251" s="678"/>
      <c r="BY3251" s="678"/>
      <c r="BZ3251" s="678"/>
      <c r="CA3251" s="678"/>
      <c r="CB3251" s="678"/>
      <c r="CC3251" s="678"/>
      <c r="CD3251" s="678"/>
      <c r="CE3251" s="678"/>
      <c r="CF3251" s="678"/>
      <c r="CG3251" s="678"/>
      <c r="CH3251" s="678"/>
      <c r="CI3251" s="678"/>
      <c r="CJ3251" s="678"/>
      <c r="CK3251" s="678"/>
      <c r="CL3251" s="678"/>
      <c r="CM3251" s="678"/>
      <c r="CN3251" s="678"/>
      <c r="CO3251" s="678"/>
      <c r="CP3251" s="678"/>
      <c r="CQ3251" s="678"/>
      <c r="CR3251" s="678"/>
      <c r="CS3251" s="678"/>
      <c r="CT3251" s="678"/>
      <c r="CU3251" s="678"/>
      <c r="CV3251" s="678"/>
      <c r="CW3251" s="678"/>
      <c r="CX3251" s="678"/>
      <c r="CY3251" s="678"/>
      <c r="CZ3251" s="678"/>
      <c r="DA3251" s="678"/>
      <c r="DB3251" s="678"/>
      <c r="DC3251" s="678"/>
      <c r="DD3251" s="678"/>
      <c r="DE3251" s="678"/>
      <c r="DF3251" s="678"/>
      <c r="DG3251" s="678"/>
      <c r="DH3251" s="678"/>
      <c r="DI3251" s="678"/>
      <c r="DJ3251" s="678"/>
      <c r="DK3251" s="678"/>
      <c r="DL3251" s="678"/>
      <c r="DM3251" s="678"/>
      <c r="DN3251" s="678"/>
      <c r="DO3251" s="678"/>
      <c r="DP3251" s="678"/>
      <c r="DQ3251" s="678"/>
      <c r="DR3251" s="678"/>
      <c r="DS3251" s="678"/>
      <c r="DT3251" s="678"/>
      <c r="DU3251" s="678"/>
      <c r="DV3251" s="678"/>
      <c r="DW3251" s="678"/>
      <c r="DX3251" s="678"/>
      <c r="DY3251" s="678"/>
      <c r="DZ3251" s="678"/>
      <c r="EA3251" s="678"/>
      <c r="EB3251" s="678"/>
      <c r="EC3251" s="678"/>
      <c r="ED3251" s="678"/>
      <c r="EE3251" s="678"/>
      <c r="EF3251" s="678"/>
      <c r="EG3251" s="678"/>
      <c r="EH3251" s="678"/>
      <c r="EI3251" s="678"/>
      <c r="EJ3251" s="678"/>
      <c r="EK3251" s="678"/>
      <c r="EL3251" s="678"/>
      <c r="EM3251" s="678"/>
      <c r="EN3251" s="678"/>
      <c r="EO3251" s="678"/>
      <c r="EP3251" s="678"/>
      <c r="EQ3251" s="678"/>
      <c r="ER3251" s="678"/>
      <c r="ES3251" s="678"/>
      <c r="ET3251" s="678"/>
      <c r="EU3251" s="678"/>
      <c r="EV3251" s="678"/>
      <c r="EW3251" s="678"/>
      <c r="EX3251" s="678"/>
      <c r="EY3251" s="678"/>
      <c r="EZ3251" s="678"/>
      <c r="FA3251" s="678"/>
      <c r="FB3251" s="678"/>
      <c r="FC3251" s="678"/>
      <c r="FD3251" s="678"/>
      <c r="FE3251" s="678"/>
      <c r="FF3251" s="678"/>
      <c r="FG3251" s="678"/>
      <c r="FH3251" s="678"/>
      <c r="FI3251" s="678"/>
      <c r="FJ3251" s="678"/>
      <c r="FK3251" s="678"/>
      <c r="FL3251" s="678"/>
      <c r="FM3251" s="678"/>
      <c r="FN3251" s="678"/>
      <c r="FO3251" s="678"/>
      <c r="FP3251" s="678"/>
      <c r="FQ3251" s="678"/>
      <c r="FR3251" s="678"/>
      <c r="FS3251" s="678"/>
      <c r="FT3251" s="678"/>
      <c r="FU3251" s="678"/>
      <c r="FV3251" s="678"/>
      <c r="FW3251" s="678"/>
      <c r="FX3251" s="678"/>
      <c r="FY3251" s="678"/>
      <c r="FZ3251" s="678"/>
      <c r="GA3251" s="678"/>
      <c r="GB3251" s="678"/>
      <c r="GC3251" s="678"/>
      <c r="GD3251" s="678"/>
      <c r="GE3251" s="678"/>
      <c r="GF3251" s="678"/>
      <c r="GG3251" s="678"/>
      <c r="GH3251" s="678"/>
      <c r="GI3251" s="678"/>
      <c r="GJ3251" s="678"/>
      <c r="GK3251" s="678"/>
      <c r="GL3251" s="678"/>
      <c r="GM3251" s="678"/>
      <c r="GN3251" s="678"/>
      <c r="GO3251" s="678"/>
      <c r="GP3251" s="678"/>
      <c r="GQ3251" s="678"/>
      <c r="GR3251" s="678"/>
      <c r="GS3251" s="678"/>
      <c r="GT3251" s="678"/>
      <c r="GU3251" s="678"/>
      <c r="GV3251" s="678"/>
      <c r="GW3251" s="678"/>
      <c r="GX3251" s="678"/>
      <c r="GY3251" s="678"/>
      <c r="GZ3251" s="678"/>
      <c r="HA3251" s="678"/>
      <c r="HB3251" s="678"/>
      <c r="HC3251" s="678"/>
      <c r="HD3251" s="678"/>
      <c r="HE3251" s="678"/>
      <c r="HF3251" s="678"/>
      <c r="HG3251" s="678"/>
      <c r="HH3251" s="678"/>
      <c r="HI3251" s="678"/>
      <c r="HJ3251" s="678"/>
      <c r="HK3251" s="678"/>
      <c r="HL3251" s="678"/>
      <c r="HM3251" s="678"/>
      <c r="HN3251" s="678"/>
      <c r="HO3251" s="678"/>
      <c r="HP3251" s="678"/>
      <c r="HQ3251" s="678"/>
      <c r="HR3251" s="678"/>
      <c r="HS3251" s="678"/>
      <c r="HT3251" s="678"/>
      <c r="HU3251" s="678"/>
      <c r="HV3251" s="678"/>
      <c r="HW3251" s="678"/>
      <c r="HX3251" s="678"/>
      <c r="HY3251" s="678"/>
      <c r="HZ3251" s="678"/>
      <c r="IA3251" s="678"/>
      <c r="IB3251" s="678"/>
      <c r="IC3251" s="678"/>
      <c r="ID3251" s="678"/>
      <c r="IE3251" s="678"/>
      <c r="IF3251" s="678"/>
      <c r="IG3251" s="678"/>
      <c r="IH3251" s="678"/>
      <c r="II3251" s="678"/>
      <c r="IJ3251" s="678"/>
      <c r="IK3251" s="678"/>
      <c r="IL3251" s="678"/>
      <c r="IM3251" s="678"/>
      <c r="IN3251" s="678"/>
      <c r="IO3251" s="678"/>
      <c r="IP3251" s="678"/>
      <c r="IQ3251" s="678"/>
      <c r="IR3251" s="678"/>
      <c r="IS3251" s="678"/>
      <c r="IT3251" s="678"/>
      <c r="IU3251" s="678"/>
      <c r="IV3251" s="678"/>
      <c r="IW3251" s="678"/>
      <c r="IX3251" s="678"/>
      <c r="IY3251" s="678"/>
      <c r="IZ3251" s="678"/>
      <c r="JA3251" s="678"/>
      <c r="JB3251" s="678"/>
      <c r="JC3251" s="678"/>
      <c r="JD3251" s="678"/>
      <c r="JE3251" s="678"/>
      <c r="JF3251" s="678"/>
      <c r="JG3251" s="678"/>
      <c r="JH3251" s="678"/>
      <c r="JI3251" s="678"/>
      <c r="JJ3251" s="678"/>
      <c r="JK3251" s="678"/>
      <c r="JL3251" s="678"/>
      <c r="JM3251" s="678"/>
      <c r="JN3251" s="678"/>
      <c r="JO3251" s="678"/>
      <c r="JP3251" s="678"/>
      <c r="JQ3251" s="678"/>
      <c r="JR3251" s="678"/>
      <c r="JS3251" s="678"/>
      <c r="JT3251" s="678"/>
      <c r="JU3251" s="678"/>
      <c r="JV3251" s="678"/>
      <c r="JW3251" s="678"/>
      <c r="JX3251" s="678"/>
      <c r="JY3251" s="678"/>
      <c r="JZ3251" s="678"/>
      <c r="KA3251" s="678"/>
      <c r="KB3251" s="678"/>
      <c r="KC3251" s="678"/>
      <c r="KD3251" s="678"/>
      <c r="KE3251" s="678"/>
      <c r="KF3251" s="678"/>
      <c r="KG3251" s="678"/>
      <c r="KH3251" s="678"/>
      <c r="KI3251" s="678"/>
      <c r="KJ3251" s="678"/>
      <c r="KK3251" s="678"/>
      <c r="KL3251" s="678"/>
      <c r="KM3251" s="678"/>
      <c r="KN3251" s="678"/>
      <c r="KO3251" s="678"/>
      <c r="KP3251" s="678"/>
      <c r="KQ3251" s="678"/>
      <c r="KR3251" s="678"/>
      <c r="KS3251" s="678"/>
      <c r="KT3251" s="678"/>
      <c r="KU3251" s="678"/>
      <c r="KV3251" s="678"/>
      <c r="KW3251" s="678"/>
      <c r="KX3251" s="678"/>
      <c r="KY3251" s="678"/>
      <c r="KZ3251" s="678"/>
      <c r="LA3251" s="678"/>
      <c r="LB3251" s="678"/>
      <c r="LC3251" s="678"/>
      <c r="LD3251" s="678"/>
      <c r="LE3251" s="678"/>
      <c r="LF3251" s="678"/>
      <c r="LG3251" s="678"/>
      <c r="LH3251" s="678"/>
      <c r="LI3251" s="678"/>
      <c r="LJ3251" s="678"/>
      <c r="LK3251" s="678"/>
      <c r="LL3251" s="678"/>
      <c r="LM3251" s="678"/>
      <c r="LN3251" s="678"/>
      <c r="LO3251" s="678"/>
      <c r="LP3251" s="678"/>
      <c r="LQ3251" s="678"/>
      <c r="LR3251" s="678"/>
      <c r="LS3251" s="678"/>
      <c r="LT3251" s="678"/>
      <c r="LU3251" s="678"/>
      <c r="LV3251" s="678"/>
      <c r="LW3251" s="678"/>
      <c r="LX3251" s="678"/>
      <c r="LY3251" s="678"/>
      <c r="LZ3251" s="678"/>
      <c r="MA3251" s="678"/>
      <c r="MB3251" s="678"/>
      <c r="MC3251" s="678"/>
      <c r="MD3251" s="678"/>
      <c r="ME3251" s="678"/>
      <c r="MF3251" s="678"/>
      <c r="MG3251" s="678"/>
      <c r="MH3251" s="678"/>
      <c r="MI3251" s="678"/>
      <c r="MJ3251" s="678"/>
      <c r="MK3251" s="678"/>
      <c r="ML3251" s="678"/>
      <c r="MM3251" s="678"/>
      <c r="MN3251" s="678"/>
      <c r="MO3251" s="678"/>
      <c r="MP3251" s="678"/>
      <c r="MQ3251" s="678"/>
      <c r="MR3251" s="678"/>
      <c r="MS3251" s="678"/>
      <c r="MT3251" s="678"/>
      <c r="MU3251" s="678"/>
      <c r="MV3251" s="678"/>
      <c r="MW3251" s="678"/>
      <c r="MX3251" s="678"/>
      <c r="MY3251" s="678"/>
      <c r="MZ3251" s="678"/>
      <c r="NA3251" s="678"/>
      <c r="NB3251" s="678"/>
      <c r="NC3251" s="678"/>
      <c r="ND3251" s="678"/>
      <c r="NE3251" s="678"/>
      <c r="NF3251" s="678"/>
      <c r="NG3251" s="678"/>
      <c r="NH3251" s="678"/>
      <c r="NI3251" s="678"/>
      <c r="NJ3251" s="678"/>
      <c r="NK3251" s="678"/>
      <c r="NL3251" s="678"/>
      <c r="NM3251" s="678"/>
      <c r="NN3251" s="678"/>
      <c r="NO3251" s="678"/>
      <c r="NP3251" s="678"/>
      <c r="NQ3251" s="678"/>
      <c r="NR3251" s="678"/>
      <c r="NS3251" s="678"/>
      <c r="NT3251" s="678"/>
      <c r="NU3251" s="678"/>
      <c r="NV3251" s="678"/>
      <c r="NW3251" s="678"/>
      <c r="NX3251" s="678"/>
      <c r="NY3251" s="678"/>
      <c r="NZ3251" s="678"/>
      <c r="OA3251" s="678"/>
      <c r="OB3251" s="678"/>
      <c r="OC3251" s="678"/>
      <c r="OD3251" s="678"/>
      <c r="OE3251" s="678"/>
      <c r="OF3251" s="678"/>
      <c r="OG3251" s="678"/>
      <c r="OH3251" s="678"/>
      <c r="OI3251" s="678"/>
      <c r="OJ3251" s="678"/>
      <c r="OK3251" s="678"/>
      <c r="OL3251" s="678"/>
      <c r="OM3251" s="678"/>
      <c r="ON3251" s="678"/>
      <c r="OO3251" s="678"/>
      <c r="OP3251" s="678"/>
      <c r="OQ3251" s="678"/>
      <c r="OR3251" s="678"/>
      <c r="OS3251" s="678"/>
      <c r="OT3251" s="678"/>
      <c r="OU3251" s="678"/>
      <c r="OV3251" s="678"/>
      <c r="OW3251" s="678"/>
      <c r="OX3251" s="678"/>
      <c r="OY3251" s="678"/>
      <c r="OZ3251" s="678"/>
      <c r="PA3251" s="678"/>
      <c r="PB3251" s="678"/>
      <c r="PC3251" s="678"/>
      <c r="PD3251" s="678"/>
      <c r="PE3251" s="678"/>
      <c r="PF3251" s="678"/>
      <c r="PG3251" s="678"/>
      <c r="PH3251" s="678"/>
      <c r="PI3251" s="678"/>
      <c r="PJ3251" s="678"/>
      <c r="PK3251" s="678"/>
      <c r="PL3251" s="678"/>
      <c r="PM3251" s="678"/>
      <c r="PN3251" s="678"/>
      <c r="PO3251" s="678"/>
      <c r="PP3251" s="678"/>
      <c r="PQ3251" s="678"/>
      <c r="PR3251" s="678"/>
      <c r="PS3251" s="678"/>
      <c r="PT3251" s="678"/>
      <c r="PU3251" s="678"/>
      <c r="PV3251" s="678"/>
      <c r="PW3251" s="678"/>
      <c r="PX3251" s="678"/>
      <c r="PY3251" s="678"/>
      <c r="PZ3251" s="678"/>
      <c r="QA3251" s="678"/>
      <c r="QB3251" s="678"/>
      <c r="QC3251" s="678"/>
      <c r="QD3251" s="678"/>
      <c r="QE3251" s="678"/>
      <c r="QF3251" s="678"/>
      <c r="QG3251" s="678"/>
      <c r="QH3251" s="678"/>
      <c r="QI3251" s="678"/>
      <c r="QJ3251" s="678"/>
      <c r="QK3251" s="678"/>
      <c r="QL3251" s="678"/>
      <c r="QM3251" s="678"/>
      <c r="QN3251" s="678"/>
      <c r="QO3251" s="678"/>
      <c r="QP3251" s="678"/>
      <c r="QQ3251" s="678"/>
      <c r="QR3251" s="678"/>
      <c r="QS3251" s="678"/>
      <c r="QT3251" s="678"/>
      <c r="QU3251" s="678"/>
      <c r="QV3251" s="678"/>
      <c r="QW3251" s="678"/>
      <c r="QX3251" s="678"/>
      <c r="QY3251" s="678"/>
      <c r="QZ3251" s="678"/>
      <c r="RA3251" s="678"/>
      <c r="RB3251" s="678"/>
      <c r="RC3251" s="678"/>
      <c r="RD3251" s="678"/>
      <c r="RE3251" s="678"/>
      <c r="RF3251" s="678"/>
      <c r="RG3251" s="678"/>
      <c r="RH3251" s="678"/>
      <c r="RI3251" s="678"/>
      <c r="RJ3251" s="678"/>
      <c r="RK3251" s="678"/>
      <c r="RL3251" s="678"/>
      <c r="RM3251" s="678"/>
      <c r="RN3251" s="678"/>
      <c r="RO3251" s="678"/>
      <c r="RP3251" s="678"/>
      <c r="RQ3251" s="678"/>
      <c r="RR3251" s="678"/>
      <c r="RS3251" s="678"/>
      <c r="RT3251" s="678"/>
      <c r="RU3251" s="678"/>
      <c r="RV3251" s="678"/>
      <c r="RW3251" s="678"/>
      <c r="RX3251" s="678"/>
      <c r="RY3251" s="678"/>
      <c r="RZ3251" s="678"/>
      <c r="SA3251" s="678"/>
      <c r="SB3251" s="678"/>
      <c r="SC3251" s="678"/>
      <c r="SD3251" s="678"/>
      <c r="SE3251" s="678"/>
      <c r="SF3251" s="678"/>
      <c r="SG3251" s="678"/>
      <c r="SH3251" s="678"/>
      <c r="SI3251" s="678"/>
      <c r="SJ3251" s="678"/>
      <c r="SK3251" s="678"/>
      <c r="SL3251" s="678"/>
      <c r="SM3251" s="678"/>
      <c r="SN3251" s="678"/>
      <c r="SO3251" s="678"/>
      <c r="SP3251" s="678"/>
      <c r="SQ3251" s="678"/>
      <c r="SR3251" s="678"/>
      <c r="SS3251" s="678"/>
      <c r="ST3251" s="678"/>
      <c r="SU3251" s="678"/>
      <c r="SV3251" s="678"/>
      <c r="SW3251" s="678"/>
      <c r="SX3251" s="678"/>
      <c r="SY3251" s="678"/>
      <c r="SZ3251" s="678"/>
      <c r="TA3251" s="678"/>
      <c r="TB3251" s="678"/>
      <c r="TC3251" s="678"/>
      <c r="TD3251" s="678"/>
      <c r="TE3251" s="678"/>
      <c r="TF3251" s="678"/>
      <c r="TG3251" s="678"/>
      <c r="TH3251" s="678"/>
      <c r="TI3251" s="678"/>
      <c r="TJ3251" s="678"/>
      <c r="TK3251" s="678"/>
      <c r="TL3251" s="678"/>
      <c r="TM3251" s="678"/>
      <c r="TN3251" s="678"/>
      <c r="TO3251" s="678"/>
      <c r="TP3251" s="678"/>
      <c r="TQ3251" s="678"/>
      <c r="TR3251" s="678"/>
      <c r="TS3251" s="678"/>
      <c r="TT3251" s="678"/>
      <c r="TU3251" s="678"/>
      <c r="TV3251" s="678"/>
      <c r="TW3251" s="678"/>
      <c r="TX3251" s="678"/>
      <c r="TY3251" s="678"/>
      <c r="TZ3251" s="678"/>
      <c r="UA3251" s="678"/>
      <c r="UB3251" s="678"/>
      <c r="UC3251" s="678"/>
      <c r="UD3251" s="678"/>
      <c r="UE3251" s="678"/>
      <c r="UF3251" s="678"/>
      <c r="UG3251" s="678"/>
      <c r="UH3251" s="678"/>
      <c r="UI3251" s="678"/>
      <c r="UJ3251" s="678"/>
      <c r="UK3251" s="678"/>
      <c r="UL3251" s="678"/>
      <c r="UM3251" s="678"/>
      <c r="UN3251" s="678"/>
      <c r="UO3251" s="678"/>
      <c r="UP3251" s="678"/>
      <c r="UQ3251" s="678"/>
      <c r="UR3251" s="678"/>
      <c r="US3251" s="678"/>
      <c r="UT3251" s="678"/>
      <c r="UU3251" s="678"/>
      <c r="UV3251" s="678"/>
      <c r="UW3251" s="678"/>
      <c r="UX3251" s="678"/>
      <c r="UY3251" s="678"/>
      <c r="UZ3251" s="678"/>
      <c r="VA3251" s="678"/>
      <c r="VB3251" s="678"/>
      <c r="VC3251" s="678"/>
      <c r="VD3251" s="678"/>
      <c r="VE3251" s="678"/>
      <c r="VF3251" s="678"/>
      <c r="VG3251" s="678"/>
      <c r="VH3251" s="678"/>
      <c r="VI3251" s="678"/>
      <c r="VJ3251" s="678"/>
      <c r="VK3251" s="678"/>
      <c r="VL3251" s="678"/>
      <c r="VM3251" s="678"/>
      <c r="VN3251" s="678"/>
      <c r="VO3251" s="678"/>
      <c r="VP3251" s="678"/>
      <c r="VQ3251" s="678"/>
      <c r="VR3251" s="678"/>
      <c r="VS3251" s="678"/>
      <c r="VT3251" s="678"/>
      <c r="VU3251" s="678"/>
      <c r="VV3251" s="678"/>
      <c r="VW3251" s="678"/>
      <c r="VX3251" s="678"/>
      <c r="VY3251" s="678"/>
      <c r="VZ3251" s="678"/>
      <c r="WA3251" s="678"/>
      <c r="WB3251" s="678"/>
      <c r="WC3251" s="678"/>
      <c r="WD3251" s="678"/>
      <c r="WE3251" s="678"/>
      <c r="WF3251" s="678"/>
      <c r="WG3251" s="678"/>
      <c r="WH3251" s="678"/>
      <c r="WI3251" s="678"/>
      <c r="WJ3251" s="678"/>
      <c r="WK3251" s="678"/>
      <c r="WL3251" s="678"/>
      <c r="WM3251" s="678"/>
      <c r="WN3251" s="678"/>
      <c r="WO3251" s="678"/>
      <c r="WP3251" s="678"/>
      <c r="WQ3251" s="678"/>
      <c r="WR3251" s="678"/>
      <c r="WS3251" s="678"/>
      <c r="WT3251" s="678"/>
      <c r="WU3251" s="678"/>
      <c r="WV3251" s="678"/>
      <c r="WW3251" s="678"/>
      <c r="WX3251" s="678"/>
      <c r="WY3251" s="678"/>
      <c r="WZ3251" s="678"/>
      <c r="XA3251" s="678"/>
      <c r="XB3251" s="678"/>
      <c r="XC3251" s="678"/>
      <c r="XD3251" s="678"/>
      <c r="XE3251" s="678"/>
      <c r="XF3251" s="678"/>
      <c r="XG3251" s="678"/>
      <c r="XH3251" s="678"/>
      <c r="XI3251" s="678"/>
      <c r="XJ3251" s="678"/>
      <c r="XK3251" s="678"/>
      <c r="XL3251" s="678"/>
      <c r="XM3251" s="678"/>
      <c r="XN3251" s="678"/>
      <c r="XO3251" s="678"/>
      <c r="XP3251" s="678"/>
      <c r="XQ3251" s="678"/>
      <c r="XR3251" s="678"/>
      <c r="XS3251" s="678"/>
      <c r="XT3251" s="678"/>
      <c r="XU3251" s="678"/>
      <c r="XV3251" s="678"/>
      <c r="XW3251" s="678"/>
      <c r="XX3251" s="678"/>
      <c r="XY3251" s="678"/>
      <c r="XZ3251" s="678"/>
      <c r="YA3251" s="678"/>
      <c r="YB3251" s="678"/>
      <c r="YC3251" s="678"/>
      <c r="YD3251" s="678"/>
      <c r="YE3251" s="678"/>
      <c r="YF3251" s="678"/>
      <c r="YG3251" s="678"/>
      <c r="YH3251" s="678"/>
      <c r="YI3251" s="678"/>
      <c r="YJ3251" s="678"/>
      <c r="YK3251" s="678"/>
      <c r="YL3251" s="678"/>
      <c r="YM3251" s="678"/>
      <c r="YN3251" s="678"/>
      <c r="YO3251" s="678"/>
      <c r="YP3251" s="678"/>
      <c r="YQ3251" s="678"/>
      <c r="YR3251" s="678"/>
      <c r="YS3251" s="678"/>
      <c r="YT3251" s="678"/>
      <c r="YU3251" s="678"/>
      <c r="YV3251" s="678"/>
      <c r="YW3251" s="678"/>
      <c r="YX3251" s="678"/>
      <c r="YY3251" s="678"/>
      <c r="YZ3251" s="678"/>
      <c r="ZA3251" s="678"/>
      <c r="ZB3251" s="678"/>
      <c r="ZC3251" s="678"/>
      <c r="ZD3251" s="678"/>
      <c r="ZE3251" s="678"/>
      <c r="ZF3251" s="678"/>
      <c r="ZG3251" s="678"/>
      <c r="ZH3251" s="678"/>
      <c r="ZI3251" s="678"/>
      <c r="ZJ3251" s="678"/>
      <c r="ZK3251" s="678"/>
      <c r="ZL3251" s="678"/>
      <c r="ZM3251" s="678"/>
      <c r="ZN3251" s="678"/>
      <c r="ZO3251" s="678"/>
      <c r="ZP3251" s="678"/>
      <c r="ZQ3251" s="678"/>
      <c r="ZR3251" s="678"/>
      <c r="ZS3251" s="678"/>
      <c r="ZT3251" s="678"/>
      <c r="ZU3251" s="678"/>
      <c r="ZV3251" s="678"/>
      <c r="ZW3251" s="678"/>
      <c r="ZX3251" s="678"/>
      <c r="ZY3251" s="678"/>
      <c r="ZZ3251" s="678"/>
      <c r="AAA3251" s="678"/>
      <c r="AAB3251" s="678"/>
      <c r="AAC3251" s="678"/>
      <c r="AAD3251" s="678"/>
      <c r="AAE3251" s="678"/>
      <c r="AAF3251" s="678"/>
      <c r="AAG3251" s="678"/>
      <c r="AAH3251" s="678"/>
      <c r="AAI3251" s="678"/>
      <c r="AAJ3251" s="678"/>
      <c r="AAK3251" s="678"/>
      <c r="AAL3251" s="678"/>
      <c r="AAM3251" s="678"/>
      <c r="AAN3251" s="678"/>
      <c r="AAO3251" s="678"/>
      <c r="AAP3251" s="678"/>
      <c r="AAQ3251" s="678"/>
      <c r="AAR3251" s="678"/>
      <c r="AAS3251" s="678"/>
      <c r="AAT3251" s="678"/>
      <c r="AAU3251" s="678"/>
      <c r="AAV3251" s="678"/>
      <c r="AAW3251" s="678"/>
      <c r="AAX3251" s="678"/>
      <c r="AAY3251" s="678"/>
      <c r="AAZ3251" s="678"/>
      <c r="ABA3251" s="678"/>
      <c r="ABB3251" s="678"/>
      <c r="ABC3251" s="678"/>
      <c r="ABD3251" s="678"/>
      <c r="ABE3251" s="678"/>
      <c r="ABF3251" s="678"/>
      <c r="ABG3251" s="678"/>
      <c r="ABH3251" s="678"/>
      <c r="ABI3251" s="678"/>
      <c r="ABJ3251" s="678"/>
      <c r="ABK3251" s="678"/>
      <c r="ABL3251" s="678"/>
      <c r="ABM3251" s="678"/>
      <c r="ABN3251" s="678"/>
      <c r="ABO3251" s="678"/>
      <c r="ABP3251" s="678"/>
      <c r="ABQ3251" s="678"/>
      <c r="ABR3251" s="678"/>
      <c r="ABS3251" s="678"/>
      <c r="ABT3251" s="678"/>
      <c r="ABU3251" s="678"/>
      <c r="ABV3251" s="678"/>
      <c r="ABW3251" s="678"/>
      <c r="ABX3251" s="678"/>
      <c r="ABY3251" s="678"/>
      <c r="ABZ3251" s="678"/>
      <c r="ACA3251" s="678"/>
      <c r="ACB3251" s="678"/>
      <c r="ACC3251" s="678"/>
      <c r="ACD3251" s="678"/>
      <c r="ACE3251" s="678"/>
      <c r="ACF3251" s="678"/>
      <c r="ACG3251" s="678"/>
      <c r="ACH3251" s="678"/>
      <c r="ACI3251" s="678"/>
      <c r="ACJ3251" s="678"/>
      <c r="ACK3251" s="678"/>
      <c r="ACL3251" s="678"/>
      <c r="ACM3251" s="678"/>
      <c r="ACN3251" s="678"/>
      <c r="ACO3251" s="678"/>
      <c r="ACP3251" s="678"/>
      <c r="ACQ3251" s="678"/>
      <c r="ACR3251" s="678"/>
      <c r="ACS3251" s="678"/>
      <c r="ACT3251" s="678"/>
      <c r="ACU3251" s="678"/>
      <c r="ACV3251" s="678"/>
      <c r="ACW3251" s="678"/>
      <c r="ACX3251" s="678"/>
      <c r="ACY3251" s="678"/>
      <c r="ACZ3251" s="678"/>
      <c r="ADA3251" s="678"/>
      <c r="ADB3251" s="678"/>
      <c r="ADC3251" s="678"/>
      <c r="ADD3251" s="678"/>
      <c r="ADE3251" s="678"/>
      <c r="ADF3251" s="678"/>
      <c r="ADG3251" s="678"/>
      <c r="ADH3251" s="678"/>
      <c r="ADI3251" s="678"/>
      <c r="ADJ3251" s="678"/>
      <c r="ADK3251" s="678"/>
      <c r="ADL3251" s="678"/>
      <c r="ADM3251" s="678"/>
      <c r="ADN3251" s="678"/>
      <c r="ADO3251" s="678"/>
      <c r="ADP3251" s="678"/>
      <c r="ADQ3251" s="678"/>
      <c r="ADR3251" s="678"/>
      <c r="ADS3251" s="678"/>
      <c r="ADT3251" s="678"/>
      <c r="ADU3251" s="678"/>
      <c r="ADV3251" s="678"/>
      <c r="ADW3251" s="678"/>
      <c r="ADX3251" s="678"/>
      <c r="ADY3251" s="678"/>
      <c r="ADZ3251" s="678"/>
      <c r="AEA3251" s="678"/>
      <c r="AEB3251" s="678"/>
      <c r="AEC3251" s="678"/>
      <c r="AED3251" s="678"/>
      <c r="AEE3251" s="678"/>
      <c r="AEF3251" s="678"/>
      <c r="AEG3251" s="678"/>
      <c r="AEH3251" s="678"/>
      <c r="AEI3251" s="678"/>
      <c r="AEJ3251" s="678"/>
      <c r="AEK3251" s="678"/>
      <c r="AEL3251" s="678"/>
      <c r="AEM3251" s="678"/>
      <c r="AEN3251" s="678"/>
      <c r="AEO3251" s="678"/>
      <c r="AEP3251" s="678"/>
      <c r="AEQ3251" s="678"/>
      <c r="AER3251" s="678"/>
      <c r="AES3251" s="678"/>
      <c r="AET3251" s="678"/>
      <c r="AEU3251" s="678"/>
      <c r="AEV3251" s="678"/>
      <c r="AEW3251" s="678"/>
      <c r="AEX3251" s="678"/>
      <c r="AEY3251" s="678"/>
      <c r="AEZ3251" s="678"/>
      <c r="AFA3251" s="678"/>
      <c r="AFB3251" s="678"/>
      <c r="AFC3251" s="678"/>
      <c r="AFD3251" s="678"/>
      <c r="AFE3251" s="678"/>
      <c r="AFF3251" s="678"/>
      <c r="AFG3251" s="678"/>
      <c r="AFH3251" s="678"/>
      <c r="AFI3251" s="678"/>
      <c r="AFJ3251" s="678"/>
      <c r="AFK3251" s="678"/>
      <c r="AFL3251" s="678"/>
      <c r="AFM3251" s="678"/>
      <c r="AFN3251" s="678"/>
      <c r="AFO3251" s="678"/>
      <c r="AFP3251" s="678"/>
      <c r="AFQ3251" s="678"/>
      <c r="AFR3251" s="678"/>
      <c r="AFS3251" s="678"/>
      <c r="AFT3251" s="678"/>
      <c r="AFU3251" s="678"/>
      <c r="AFV3251" s="678"/>
      <c r="AFW3251" s="678"/>
      <c r="AFX3251" s="678"/>
      <c r="AFY3251" s="678"/>
      <c r="AFZ3251" s="678"/>
      <c r="AGA3251" s="678"/>
      <c r="AGB3251" s="678"/>
      <c r="AGC3251" s="678"/>
      <c r="AGD3251" s="678"/>
      <c r="AGE3251" s="678"/>
      <c r="AGF3251" s="678"/>
      <c r="AGG3251" s="678"/>
      <c r="AGH3251" s="678"/>
      <c r="AGI3251" s="678"/>
      <c r="AGJ3251" s="678"/>
      <c r="AGK3251" s="678"/>
      <c r="AGL3251" s="678"/>
      <c r="AGM3251" s="678"/>
      <c r="AGN3251" s="678"/>
      <c r="AGO3251" s="678"/>
      <c r="AGP3251" s="678"/>
      <c r="AGQ3251" s="678"/>
      <c r="AGR3251" s="678"/>
      <c r="AGS3251" s="678"/>
      <c r="AGT3251" s="678"/>
      <c r="AGU3251" s="678"/>
      <c r="AGV3251" s="678"/>
      <c r="AGW3251" s="678"/>
      <c r="AGX3251" s="678"/>
      <c r="AGY3251" s="678"/>
      <c r="AGZ3251" s="678"/>
      <c r="AHA3251" s="678"/>
      <c r="AHB3251" s="678"/>
      <c r="AHC3251" s="678"/>
      <c r="AHD3251" s="678"/>
      <c r="AHE3251" s="678"/>
      <c r="AHF3251" s="678"/>
      <c r="AHG3251" s="678"/>
      <c r="AHH3251" s="678"/>
      <c r="AHI3251" s="678"/>
      <c r="AHJ3251" s="678"/>
      <c r="AHK3251" s="678"/>
      <c r="AHL3251" s="678"/>
      <c r="AHM3251" s="678"/>
      <c r="AHN3251" s="678"/>
      <c r="AHO3251" s="678"/>
      <c r="AHP3251" s="678"/>
      <c r="AHQ3251" s="678"/>
      <c r="AHR3251" s="678"/>
      <c r="AHS3251" s="678"/>
      <c r="AHT3251" s="678"/>
      <c r="AHU3251" s="678"/>
      <c r="AHV3251" s="678"/>
      <c r="AHW3251" s="678"/>
      <c r="AHX3251" s="678"/>
      <c r="AHY3251" s="678"/>
      <c r="AHZ3251" s="678"/>
      <c r="AIA3251" s="678"/>
      <c r="AIB3251" s="678"/>
      <c r="AIC3251" s="678"/>
      <c r="AID3251" s="678"/>
      <c r="AIE3251" s="678"/>
      <c r="AIF3251" s="678"/>
      <c r="AIG3251" s="678"/>
      <c r="AIH3251" s="678"/>
      <c r="AII3251" s="678"/>
      <c r="AIJ3251" s="678"/>
      <c r="AIK3251" s="678"/>
      <c r="AIL3251" s="678"/>
      <c r="AIM3251" s="678"/>
      <c r="AIN3251" s="678"/>
      <c r="AIO3251" s="678"/>
      <c r="AIP3251" s="678"/>
      <c r="AIQ3251" s="678"/>
      <c r="AIR3251" s="678"/>
      <c r="AIS3251" s="678"/>
      <c r="AIT3251" s="678"/>
      <c r="AIU3251" s="678"/>
      <c r="AIV3251" s="678"/>
      <c r="AIW3251" s="678"/>
      <c r="AIX3251" s="678"/>
      <c r="AIY3251" s="678"/>
      <c r="AIZ3251" s="678"/>
      <c r="AJA3251" s="678"/>
      <c r="AJB3251" s="678"/>
      <c r="AJC3251" s="678"/>
      <c r="AJD3251" s="678"/>
      <c r="AJE3251" s="678"/>
      <c r="AJF3251" s="678"/>
      <c r="AJG3251" s="678"/>
      <c r="AJH3251" s="678"/>
      <c r="AJI3251" s="678"/>
      <c r="AJJ3251" s="678"/>
      <c r="AJK3251" s="678"/>
      <c r="AJL3251" s="678"/>
      <c r="AJM3251" s="678"/>
      <c r="AJN3251" s="678"/>
      <c r="AJO3251" s="678"/>
      <c r="AJP3251" s="678"/>
      <c r="AJQ3251" s="678"/>
      <c r="AJR3251" s="678"/>
      <c r="AJS3251" s="678"/>
      <c r="AJT3251" s="678"/>
      <c r="AJU3251" s="678"/>
      <c r="AJV3251" s="678"/>
      <c r="AJW3251" s="678"/>
      <c r="AJX3251" s="678"/>
      <c r="AJY3251" s="678"/>
      <c r="AJZ3251" s="678"/>
      <c r="AKA3251" s="678"/>
      <c r="AKB3251" s="678"/>
      <c r="AKC3251" s="678"/>
      <c r="AKD3251" s="678"/>
      <c r="AKE3251" s="678"/>
      <c r="AKF3251" s="678"/>
      <c r="AKG3251" s="678"/>
      <c r="AKH3251" s="678"/>
      <c r="AKI3251" s="678"/>
      <c r="AKJ3251" s="678"/>
      <c r="AKK3251" s="678"/>
      <c r="AKL3251" s="678"/>
      <c r="AKM3251" s="678"/>
      <c r="AKN3251" s="678"/>
      <c r="AKO3251" s="678"/>
      <c r="AKP3251" s="678"/>
      <c r="AKQ3251" s="678"/>
      <c r="AKR3251" s="678"/>
      <c r="AKS3251" s="678"/>
      <c r="AKT3251" s="678"/>
      <c r="AKU3251" s="678"/>
      <c r="AKV3251" s="678"/>
      <c r="AKW3251" s="678"/>
      <c r="AKX3251" s="678"/>
      <c r="AKY3251" s="678"/>
      <c r="AKZ3251" s="678"/>
      <c r="ALA3251" s="678"/>
      <c r="ALB3251" s="678"/>
      <c r="ALC3251" s="678"/>
      <c r="ALD3251" s="678"/>
      <c r="ALE3251" s="678"/>
      <c r="ALF3251" s="678"/>
      <c r="ALG3251" s="678"/>
      <c r="ALH3251" s="678"/>
      <c r="ALI3251" s="678"/>
      <c r="ALJ3251" s="678"/>
      <c r="ALK3251" s="678"/>
      <c r="ALL3251" s="678"/>
      <c r="ALM3251" s="678"/>
      <c r="ALN3251" s="678"/>
      <c r="ALO3251" s="678"/>
      <c r="ALP3251" s="678"/>
      <c r="ALQ3251" s="678"/>
      <c r="ALR3251" s="678"/>
      <c r="ALS3251" s="678"/>
      <c r="ALT3251" s="678"/>
      <c r="ALU3251" s="678"/>
      <c r="ALV3251" s="678"/>
      <c r="ALW3251" s="678"/>
      <c r="ALX3251" s="678"/>
      <c r="ALY3251" s="678"/>
      <c r="ALZ3251" s="678"/>
      <c r="AMA3251" s="678"/>
      <c r="AMB3251" s="678"/>
      <c r="AMC3251" s="678"/>
      <c r="AMD3251" s="678"/>
      <c r="AME3251" s="678"/>
      <c r="AMF3251" s="678"/>
      <c r="AMG3251" s="678"/>
      <c r="AMH3251" s="678"/>
      <c r="AMI3251" s="678"/>
      <c r="AMJ3251" s="678"/>
    </row>
    <row r="3252" spans="1:1024" ht="47.25" customHeight="1" x14ac:dyDescent="0.25">
      <c r="A3252" s="843">
        <v>1075</v>
      </c>
      <c r="B3252" s="1328">
        <v>55646271</v>
      </c>
      <c r="C3252" s="1328" t="s">
        <v>1048</v>
      </c>
      <c r="D3252" s="1328" t="s">
        <v>59</v>
      </c>
      <c r="E3252" s="1317" t="s">
        <v>131</v>
      </c>
      <c r="F3252" s="1383">
        <v>44729</v>
      </c>
      <c r="G3252" s="1384">
        <v>0.75694444444444453</v>
      </c>
      <c r="H3252" s="1383">
        <v>44732</v>
      </c>
      <c r="I3252" s="1384">
        <v>0.5</v>
      </c>
      <c r="J3252" s="1350" t="s">
        <v>3315</v>
      </c>
      <c r="K3252" s="1342">
        <v>30990</v>
      </c>
      <c r="L3252" s="1618" t="s">
        <v>1049</v>
      </c>
      <c r="M3252" s="1383">
        <v>41149</v>
      </c>
      <c r="N3252" s="1390" t="s">
        <v>1050</v>
      </c>
      <c r="O3252" s="1241" t="s">
        <v>3279</v>
      </c>
      <c r="P3252" s="892">
        <v>210</v>
      </c>
      <c r="Q3252" s="884"/>
      <c r="R3252" s="1380">
        <f>70*3</f>
        <v>210</v>
      </c>
      <c r="S3252" s="1387"/>
      <c r="T3252" s="1389" t="s">
        <v>3248</v>
      </c>
      <c r="U3252" s="1483" t="s">
        <v>1052</v>
      </c>
      <c r="V3252" s="1391"/>
      <c r="W3252" s="1489"/>
      <c r="X3252" s="678"/>
      <c r="Y3252" s="678"/>
      <c r="Z3252" s="678"/>
      <c r="AA3252" s="678"/>
      <c r="AB3252" s="678"/>
      <c r="AC3252" s="678"/>
      <c r="AD3252" s="678"/>
      <c r="AE3252" s="678"/>
      <c r="AF3252" s="678"/>
      <c r="AG3252" s="678"/>
      <c r="AH3252" s="678"/>
      <c r="AI3252" s="678"/>
      <c r="AJ3252" s="678"/>
      <c r="AK3252" s="678"/>
      <c r="AL3252" s="678"/>
      <c r="AM3252" s="678"/>
      <c r="AN3252" s="678"/>
      <c r="AO3252" s="678"/>
      <c r="AP3252" s="678"/>
      <c r="AQ3252" s="678"/>
      <c r="AR3252" s="678"/>
      <c r="AS3252" s="678"/>
      <c r="AT3252" s="678"/>
      <c r="AU3252" s="678"/>
      <c r="AV3252" s="678"/>
      <c r="AW3252" s="678"/>
      <c r="AX3252" s="678"/>
      <c r="AY3252" s="678"/>
      <c r="AZ3252" s="678"/>
      <c r="BA3252" s="678"/>
      <c r="BB3252" s="678"/>
      <c r="BC3252" s="678"/>
      <c r="BD3252" s="678"/>
      <c r="BE3252" s="678"/>
      <c r="BF3252" s="678"/>
      <c r="BG3252" s="678"/>
      <c r="BH3252" s="678"/>
      <c r="BI3252" s="678"/>
      <c r="BJ3252" s="678"/>
      <c r="BK3252" s="678"/>
      <c r="BL3252" s="678"/>
      <c r="BM3252" s="678"/>
      <c r="BN3252" s="678"/>
      <c r="BO3252" s="678"/>
      <c r="BP3252" s="678"/>
      <c r="BQ3252" s="678"/>
      <c r="BR3252" s="678"/>
      <c r="BS3252" s="678"/>
      <c r="BT3252" s="678"/>
      <c r="BU3252" s="678"/>
      <c r="BV3252" s="678"/>
      <c r="BW3252" s="678"/>
      <c r="BX3252" s="678"/>
      <c r="BY3252" s="678"/>
      <c r="BZ3252" s="678"/>
      <c r="CA3252" s="678"/>
      <c r="CB3252" s="678"/>
      <c r="CC3252" s="678"/>
      <c r="CD3252" s="678"/>
      <c r="CE3252" s="678"/>
      <c r="CF3252" s="678"/>
      <c r="CG3252" s="678"/>
      <c r="CH3252" s="678"/>
      <c r="CI3252" s="678"/>
      <c r="CJ3252" s="678"/>
      <c r="CK3252" s="678"/>
      <c r="CL3252" s="678"/>
      <c r="CM3252" s="678"/>
      <c r="CN3252" s="678"/>
      <c r="CO3252" s="678"/>
      <c r="CP3252" s="678"/>
      <c r="CQ3252" s="678"/>
      <c r="CR3252" s="678"/>
      <c r="CS3252" s="678"/>
      <c r="CT3252" s="678"/>
      <c r="CU3252" s="678"/>
      <c r="CV3252" s="678"/>
      <c r="CW3252" s="678"/>
      <c r="CX3252" s="678"/>
      <c r="CY3252" s="678"/>
      <c r="CZ3252" s="678"/>
      <c r="DA3252" s="678"/>
      <c r="DB3252" s="678"/>
      <c r="DC3252" s="678"/>
      <c r="DD3252" s="678"/>
      <c r="DE3252" s="678"/>
      <c r="DF3252" s="678"/>
      <c r="DG3252" s="678"/>
      <c r="DH3252" s="678"/>
      <c r="DI3252" s="678"/>
      <c r="DJ3252" s="678"/>
      <c r="DK3252" s="678"/>
      <c r="DL3252" s="678"/>
      <c r="DM3252" s="678"/>
      <c r="DN3252" s="678"/>
      <c r="DO3252" s="678"/>
      <c r="DP3252" s="678"/>
      <c r="DQ3252" s="678"/>
      <c r="DR3252" s="678"/>
      <c r="DS3252" s="678"/>
      <c r="DT3252" s="678"/>
      <c r="DU3252" s="678"/>
      <c r="DV3252" s="678"/>
      <c r="DW3252" s="678"/>
      <c r="DX3252" s="678"/>
      <c r="DY3252" s="678"/>
      <c r="DZ3252" s="678"/>
      <c r="EA3252" s="678"/>
      <c r="EB3252" s="678"/>
      <c r="EC3252" s="678"/>
      <c r="ED3252" s="678"/>
      <c r="EE3252" s="678"/>
      <c r="EF3252" s="678"/>
      <c r="EG3252" s="678"/>
      <c r="EH3252" s="678"/>
      <c r="EI3252" s="678"/>
      <c r="EJ3252" s="678"/>
      <c r="EK3252" s="678"/>
      <c r="EL3252" s="678"/>
      <c r="EM3252" s="678"/>
      <c r="EN3252" s="678"/>
      <c r="EO3252" s="678"/>
      <c r="EP3252" s="678"/>
      <c r="EQ3252" s="678"/>
      <c r="ER3252" s="678"/>
      <c r="ES3252" s="678"/>
      <c r="ET3252" s="678"/>
      <c r="EU3252" s="678"/>
      <c r="EV3252" s="678"/>
      <c r="EW3252" s="678"/>
      <c r="EX3252" s="678"/>
      <c r="EY3252" s="678"/>
      <c r="EZ3252" s="678"/>
      <c r="FA3252" s="678"/>
      <c r="FB3252" s="678"/>
      <c r="FC3252" s="678"/>
      <c r="FD3252" s="678"/>
      <c r="FE3252" s="678"/>
      <c r="FF3252" s="678"/>
      <c r="FG3252" s="678"/>
      <c r="FH3252" s="678"/>
      <c r="FI3252" s="678"/>
      <c r="FJ3252" s="678"/>
      <c r="FK3252" s="678"/>
      <c r="FL3252" s="678"/>
      <c r="FM3252" s="678"/>
      <c r="FN3252" s="678"/>
      <c r="FO3252" s="678"/>
      <c r="FP3252" s="678"/>
      <c r="FQ3252" s="678"/>
      <c r="FR3252" s="678"/>
      <c r="FS3252" s="678"/>
      <c r="FT3252" s="678"/>
      <c r="FU3252" s="678"/>
      <c r="FV3252" s="678"/>
      <c r="FW3252" s="678"/>
      <c r="FX3252" s="678"/>
      <c r="FY3252" s="678"/>
      <c r="FZ3252" s="678"/>
      <c r="GA3252" s="678"/>
      <c r="GB3252" s="678"/>
      <c r="GC3252" s="678"/>
      <c r="GD3252" s="678"/>
      <c r="GE3252" s="678"/>
      <c r="GF3252" s="678"/>
      <c r="GG3252" s="678"/>
      <c r="GH3252" s="678"/>
      <c r="GI3252" s="678"/>
      <c r="GJ3252" s="678"/>
      <c r="GK3252" s="678"/>
      <c r="GL3252" s="678"/>
      <c r="GM3252" s="678"/>
      <c r="GN3252" s="678"/>
      <c r="GO3252" s="678"/>
      <c r="GP3252" s="678"/>
      <c r="GQ3252" s="678"/>
      <c r="GR3252" s="678"/>
      <c r="GS3252" s="678"/>
      <c r="GT3252" s="678"/>
      <c r="GU3252" s="678"/>
      <c r="GV3252" s="678"/>
      <c r="GW3252" s="678"/>
      <c r="GX3252" s="678"/>
      <c r="GY3252" s="678"/>
      <c r="GZ3252" s="678"/>
      <c r="HA3252" s="678"/>
      <c r="HB3252" s="678"/>
      <c r="HC3252" s="678"/>
      <c r="HD3252" s="678"/>
      <c r="HE3252" s="678"/>
      <c r="HF3252" s="678"/>
      <c r="HG3252" s="678"/>
      <c r="HH3252" s="678"/>
      <c r="HI3252" s="678"/>
      <c r="HJ3252" s="678"/>
      <c r="HK3252" s="678"/>
      <c r="HL3252" s="678"/>
      <c r="HM3252" s="678"/>
      <c r="HN3252" s="678"/>
      <c r="HO3252" s="678"/>
      <c r="HP3252" s="678"/>
      <c r="HQ3252" s="678"/>
      <c r="HR3252" s="678"/>
      <c r="HS3252" s="678"/>
      <c r="HT3252" s="678"/>
      <c r="HU3252" s="678"/>
      <c r="HV3252" s="678"/>
      <c r="HW3252" s="678"/>
      <c r="HX3252" s="678"/>
      <c r="HY3252" s="678"/>
      <c r="HZ3252" s="678"/>
      <c r="IA3252" s="678"/>
      <c r="IB3252" s="678"/>
      <c r="IC3252" s="678"/>
      <c r="ID3252" s="678"/>
      <c r="IE3252" s="678"/>
      <c r="IF3252" s="678"/>
      <c r="IG3252" s="678"/>
      <c r="IH3252" s="678"/>
      <c r="II3252" s="678"/>
      <c r="IJ3252" s="678"/>
      <c r="IK3252" s="678"/>
      <c r="IL3252" s="678"/>
      <c r="IM3252" s="678"/>
      <c r="IN3252" s="678"/>
      <c r="IO3252" s="678"/>
      <c r="IP3252" s="678"/>
      <c r="IQ3252" s="678"/>
      <c r="IR3252" s="678"/>
      <c r="IS3252" s="678"/>
      <c r="IT3252" s="678"/>
      <c r="IU3252" s="678"/>
      <c r="IV3252" s="678"/>
      <c r="IW3252" s="678"/>
      <c r="IX3252" s="678"/>
      <c r="IY3252" s="678"/>
      <c r="IZ3252" s="678"/>
      <c r="JA3252" s="678"/>
      <c r="JB3252" s="678"/>
      <c r="JC3252" s="678"/>
      <c r="JD3252" s="678"/>
      <c r="JE3252" s="678"/>
      <c r="JF3252" s="678"/>
      <c r="JG3252" s="678"/>
      <c r="JH3252" s="678"/>
      <c r="JI3252" s="678"/>
      <c r="JJ3252" s="678"/>
      <c r="JK3252" s="678"/>
      <c r="JL3252" s="678"/>
      <c r="JM3252" s="678"/>
      <c r="JN3252" s="678"/>
      <c r="JO3252" s="678"/>
      <c r="JP3252" s="678"/>
      <c r="JQ3252" s="678"/>
      <c r="JR3252" s="678"/>
      <c r="JS3252" s="678"/>
      <c r="JT3252" s="678"/>
      <c r="JU3252" s="678"/>
      <c r="JV3252" s="678"/>
      <c r="JW3252" s="678"/>
      <c r="JX3252" s="678"/>
      <c r="JY3252" s="678"/>
      <c r="JZ3252" s="678"/>
      <c r="KA3252" s="678"/>
      <c r="KB3252" s="678"/>
      <c r="KC3252" s="678"/>
      <c r="KD3252" s="678"/>
      <c r="KE3252" s="678"/>
      <c r="KF3252" s="678"/>
      <c r="KG3252" s="678"/>
      <c r="KH3252" s="678"/>
      <c r="KI3252" s="678"/>
      <c r="KJ3252" s="678"/>
      <c r="KK3252" s="678"/>
      <c r="KL3252" s="678"/>
      <c r="KM3252" s="678"/>
      <c r="KN3252" s="678"/>
      <c r="KO3252" s="678"/>
      <c r="KP3252" s="678"/>
      <c r="KQ3252" s="678"/>
      <c r="KR3252" s="678"/>
      <c r="KS3252" s="678"/>
      <c r="KT3252" s="678"/>
      <c r="KU3252" s="678"/>
      <c r="KV3252" s="678"/>
      <c r="KW3252" s="678"/>
      <c r="KX3252" s="678"/>
      <c r="KY3252" s="678"/>
      <c r="KZ3252" s="678"/>
      <c r="LA3252" s="678"/>
      <c r="LB3252" s="678"/>
      <c r="LC3252" s="678"/>
      <c r="LD3252" s="678"/>
      <c r="LE3252" s="678"/>
      <c r="LF3252" s="678"/>
      <c r="LG3252" s="678"/>
      <c r="LH3252" s="678"/>
      <c r="LI3252" s="678"/>
      <c r="LJ3252" s="678"/>
      <c r="LK3252" s="678"/>
      <c r="LL3252" s="678"/>
      <c r="LM3252" s="678"/>
      <c r="LN3252" s="678"/>
      <c r="LO3252" s="678"/>
      <c r="LP3252" s="678"/>
      <c r="LQ3252" s="678"/>
      <c r="LR3252" s="678"/>
      <c r="LS3252" s="678"/>
      <c r="LT3252" s="678"/>
      <c r="LU3252" s="678"/>
      <c r="LV3252" s="678"/>
      <c r="LW3252" s="678"/>
      <c r="LX3252" s="678"/>
      <c r="LY3252" s="678"/>
      <c r="LZ3252" s="678"/>
      <c r="MA3252" s="678"/>
      <c r="MB3252" s="678"/>
      <c r="MC3252" s="678"/>
      <c r="MD3252" s="678"/>
      <c r="ME3252" s="678"/>
      <c r="MF3252" s="678"/>
      <c r="MG3252" s="678"/>
      <c r="MH3252" s="678"/>
      <c r="MI3252" s="678"/>
      <c r="MJ3252" s="678"/>
      <c r="MK3252" s="678"/>
      <c r="ML3252" s="678"/>
      <c r="MM3252" s="678"/>
      <c r="MN3252" s="678"/>
      <c r="MO3252" s="678"/>
      <c r="MP3252" s="678"/>
      <c r="MQ3252" s="678"/>
      <c r="MR3252" s="678"/>
      <c r="MS3252" s="678"/>
      <c r="MT3252" s="678"/>
      <c r="MU3252" s="678"/>
      <c r="MV3252" s="678"/>
      <c r="MW3252" s="678"/>
      <c r="MX3252" s="678"/>
      <c r="MY3252" s="678"/>
      <c r="MZ3252" s="678"/>
      <c r="NA3252" s="678"/>
      <c r="NB3252" s="678"/>
      <c r="NC3252" s="678"/>
      <c r="ND3252" s="678"/>
      <c r="NE3252" s="678"/>
      <c r="NF3252" s="678"/>
      <c r="NG3252" s="678"/>
      <c r="NH3252" s="678"/>
      <c r="NI3252" s="678"/>
      <c r="NJ3252" s="678"/>
      <c r="NK3252" s="678"/>
      <c r="NL3252" s="678"/>
      <c r="NM3252" s="678"/>
      <c r="NN3252" s="678"/>
      <c r="NO3252" s="678"/>
      <c r="NP3252" s="678"/>
      <c r="NQ3252" s="678"/>
      <c r="NR3252" s="678"/>
      <c r="NS3252" s="678"/>
      <c r="NT3252" s="678"/>
      <c r="NU3252" s="678"/>
      <c r="NV3252" s="678"/>
      <c r="NW3252" s="678"/>
      <c r="NX3252" s="678"/>
      <c r="NY3252" s="678"/>
      <c r="NZ3252" s="678"/>
      <c r="OA3252" s="678"/>
      <c r="OB3252" s="678"/>
      <c r="OC3252" s="678"/>
      <c r="OD3252" s="678"/>
      <c r="OE3252" s="678"/>
      <c r="OF3252" s="678"/>
      <c r="OG3252" s="678"/>
      <c r="OH3252" s="678"/>
      <c r="OI3252" s="678"/>
      <c r="OJ3252" s="678"/>
      <c r="OK3252" s="678"/>
      <c r="OL3252" s="678"/>
      <c r="OM3252" s="678"/>
      <c r="ON3252" s="678"/>
      <c r="OO3252" s="678"/>
      <c r="OP3252" s="678"/>
      <c r="OQ3252" s="678"/>
      <c r="OR3252" s="678"/>
      <c r="OS3252" s="678"/>
      <c r="OT3252" s="678"/>
      <c r="OU3252" s="678"/>
      <c r="OV3252" s="678"/>
      <c r="OW3252" s="678"/>
      <c r="OX3252" s="678"/>
      <c r="OY3252" s="678"/>
      <c r="OZ3252" s="678"/>
      <c r="PA3252" s="678"/>
      <c r="PB3252" s="678"/>
      <c r="PC3252" s="678"/>
      <c r="PD3252" s="678"/>
      <c r="PE3252" s="678"/>
      <c r="PF3252" s="678"/>
      <c r="PG3252" s="678"/>
      <c r="PH3252" s="678"/>
      <c r="PI3252" s="678"/>
      <c r="PJ3252" s="678"/>
      <c r="PK3252" s="678"/>
      <c r="PL3252" s="678"/>
      <c r="PM3252" s="678"/>
      <c r="PN3252" s="678"/>
      <c r="PO3252" s="678"/>
      <c r="PP3252" s="678"/>
      <c r="PQ3252" s="678"/>
      <c r="PR3252" s="678"/>
      <c r="PS3252" s="678"/>
      <c r="PT3252" s="678"/>
      <c r="PU3252" s="678"/>
      <c r="PV3252" s="678"/>
      <c r="PW3252" s="678"/>
      <c r="PX3252" s="678"/>
      <c r="PY3252" s="678"/>
      <c r="PZ3252" s="678"/>
      <c r="QA3252" s="678"/>
      <c r="QB3252" s="678"/>
      <c r="QC3252" s="678"/>
      <c r="QD3252" s="678"/>
      <c r="QE3252" s="678"/>
      <c r="QF3252" s="678"/>
      <c r="QG3252" s="678"/>
      <c r="QH3252" s="678"/>
      <c r="QI3252" s="678"/>
      <c r="QJ3252" s="678"/>
      <c r="QK3252" s="678"/>
      <c r="QL3252" s="678"/>
      <c r="QM3252" s="678"/>
      <c r="QN3252" s="678"/>
      <c r="QO3252" s="678"/>
      <c r="QP3252" s="678"/>
      <c r="QQ3252" s="678"/>
      <c r="QR3252" s="678"/>
      <c r="QS3252" s="678"/>
      <c r="QT3252" s="678"/>
      <c r="QU3252" s="678"/>
      <c r="QV3252" s="678"/>
      <c r="QW3252" s="678"/>
      <c r="QX3252" s="678"/>
      <c r="QY3252" s="678"/>
      <c r="QZ3252" s="678"/>
      <c r="RA3252" s="678"/>
      <c r="RB3252" s="678"/>
      <c r="RC3252" s="678"/>
      <c r="RD3252" s="678"/>
      <c r="RE3252" s="678"/>
      <c r="RF3252" s="678"/>
      <c r="RG3252" s="678"/>
      <c r="RH3252" s="678"/>
      <c r="RI3252" s="678"/>
      <c r="RJ3252" s="678"/>
      <c r="RK3252" s="678"/>
      <c r="RL3252" s="678"/>
      <c r="RM3252" s="678"/>
      <c r="RN3252" s="678"/>
      <c r="RO3252" s="678"/>
      <c r="RP3252" s="678"/>
      <c r="RQ3252" s="678"/>
      <c r="RR3252" s="678"/>
      <c r="RS3252" s="678"/>
      <c r="RT3252" s="678"/>
      <c r="RU3252" s="678"/>
      <c r="RV3252" s="678"/>
      <c r="RW3252" s="678"/>
      <c r="RX3252" s="678"/>
      <c r="RY3252" s="678"/>
      <c r="RZ3252" s="678"/>
      <c r="SA3252" s="678"/>
      <c r="SB3252" s="678"/>
      <c r="SC3252" s="678"/>
      <c r="SD3252" s="678"/>
      <c r="SE3252" s="678"/>
      <c r="SF3252" s="678"/>
      <c r="SG3252" s="678"/>
      <c r="SH3252" s="678"/>
      <c r="SI3252" s="678"/>
      <c r="SJ3252" s="678"/>
      <c r="SK3252" s="678"/>
      <c r="SL3252" s="678"/>
      <c r="SM3252" s="678"/>
      <c r="SN3252" s="678"/>
      <c r="SO3252" s="678"/>
      <c r="SP3252" s="678"/>
      <c r="SQ3252" s="678"/>
      <c r="SR3252" s="678"/>
      <c r="SS3252" s="678"/>
      <c r="ST3252" s="678"/>
      <c r="SU3252" s="678"/>
      <c r="SV3252" s="678"/>
      <c r="SW3252" s="678"/>
      <c r="SX3252" s="678"/>
      <c r="SY3252" s="678"/>
      <c r="SZ3252" s="678"/>
      <c r="TA3252" s="678"/>
      <c r="TB3252" s="678"/>
      <c r="TC3252" s="678"/>
      <c r="TD3252" s="678"/>
      <c r="TE3252" s="678"/>
      <c r="TF3252" s="678"/>
      <c r="TG3252" s="678"/>
      <c r="TH3252" s="678"/>
      <c r="TI3252" s="678"/>
      <c r="TJ3252" s="678"/>
      <c r="TK3252" s="678"/>
      <c r="TL3252" s="678"/>
      <c r="TM3252" s="678"/>
      <c r="TN3252" s="678"/>
      <c r="TO3252" s="678"/>
      <c r="TP3252" s="678"/>
      <c r="TQ3252" s="678"/>
      <c r="TR3252" s="678"/>
      <c r="TS3252" s="678"/>
      <c r="TT3252" s="678"/>
      <c r="TU3252" s="678"/>
      <c r="TV3252" s="678"/>
      <c r="TW3252" s="678"/>
      <c r="TX3252" s="678"/>
      <c r="TY3252" s="678"/>
      <c r="TZ3252" s="678"/>
      <c r="UA3252" s="678"/>
      <c r="UB3252" s="678"/>
      <c r="UC3252" s="678"/>
      <c r="UD3252" s="678"/>
      <c r="UE3252" s="678"/>
      <c r="UF3252" s="678"/>
      <c r="UG3252" s="678"/>
      <c r="UH3252" s="678"/>
      <c r="UI3252" s="678"/>
      <c r="UJ3252" s="678"/>
      <c r="UK3252" s="678"/>
      <c r="UL3252" s="678"/>
      <c r="UM3252" s="678"/>
      <c r="UN3252" s="678"/>
      <c r="UO3252" s="678"/>
      <c r="UP3252" s="678"/>
      <c r="UQ3252" s="678"/>
      <c r="UR3252" s="678"/>
      <c r="US3252" s="678"/>
      <c r="UT3252" s="678"/>
      <c r="UU3252" s="678"/>
      <c r="UV3252" s="678"/>
      <c r="UW3252" s="678"/>
      <c r="UX3252" s="678"/>
      <c r="UY3252" s="678"/>
      <c r="UZ3252" s="678"/>
      <c r="VA3252" s="678"/>
      <c r="VB3252" s="678"/>
      <c r="VC3252" s="678"/>
      <c r="VD3252" s="678"/>
      <c r="VE3252" s="678"/>
      <c r="VF3252" s="678"/>
      <c r="VG3252" s="678"/>
      <c r="VH3252" s="678"/>
      <c r="VI3252" s="678"/>
      <c r="VJ3252" s="678"/>
      <c r="VK3252" s="678"/>
      <c r="VL3252" s="678"/>
      <c r="VM3252" s="678"/>
      <c r="VN3252" s="678"/>
      <c r="VO3252" s="678"/>
      <c r="VP3252" s="678"/>
      <c r="VQ3252" s="678"/>
      <c r="VR3252" s="678"/>
      <c r="VS3252" s="678"/>
      <c r="VT3252" s="678"/>
      <c r="VU3252" s="678"/>
      <c r="VV3252" s="678"/>
      <c r="VW3252" s="678"/>
      <c r="VX3252" s="678"/>
      <c r="VY3252" s="678"/>
      <c r="VZ3252" s="678"/>
      <c r="WA3252" s="678"/>
      <c r="WB3252" s="678"/>
      <c r="WC3252" s="678"/>
      <c r="WD3252" s="678"/>
      <c r="WE3252" s="678"/>
      <c r="WF3252" s="678"/>
      <c r="WG3252" s="678"/>
      <c r="WH3252" s="678"/>
      <c r="WI3252" s="678"/>
      <c r="WJ3252" s="678"/>
      <c r="WK3252" s="678"/>
      <c r="WL3252" s="678"/>
      <c r="WM3252" s="678"/>
      <c r="WN3252" s="678"/>
      <c r="WO3252" s="678"/>
      <c r="WP3252" s="678"/>
      <c r="WQ3252" s="678"/>
      <c r="WR3252" s="678"/>
      <c r="WS3252" s="678"/>
      <c r="WT3252" s="678"/>
      <c r="WU3252" s="678"/>
      <c r="WV3252" s="678"/>
      <c r="WW3252" s="678"/>
      <c r="WX3252" s="678"/>
      <c r="WY3252" s="678"/>
      <c r="WZ3252" s="678"/>
      <c r="XA3252" s="678"/>
      <c r="XB3252" s="678"/>
      <c r="XC3252" s="678"/>
      <c r="XD3252" s="678"/>
      <c r="XE3252" s="678"/>
      <c r="XF3252" s="678"/>
      <c r="XG3252" s="678"/>
      <c r="XH3252" s="678"/>
      <c r="XI3252" s="678"/>
      <c r="XJ3252" s="678"/>
      <c r="XK3252" s="678"/>
      <c r="XL3252" s="678"/>
      <c r="XM3252" s="678"/>
      <c r="XN3252" s="678"/>
      <c r="XO3252" s="678"/>
      <c r="XP3252" s="678"/>
      <c r="XQ3252" s="678"/>
      <c r="XR3252" s="678"/>
      <c r="XS3252" s="678"/>
      <c r="XT3252" s="678"/>
      <c r="XU3252" s="678"/>
      <c r="XV3252" s="678"/>
      <c r="XW3252" s="678"/>
      <c r="XX3252" s="678"/>
      <c r="XY3252" s="678"/>
      <c r="XZ3252" s="678"/>
      <c r="YA3252" s="678"/>
      <c r="YB3252" s="678"/>
      <c r="YC3252" s="678"/>
      <c r="YD3252" s="678"/>
      <c r="YE3252" s="678"/>
      <c r="YF3252" s="678"/>
      <c r="YG3252" s="678"/>
      <c r="YH3252" s="678"/>
      <c r="YI3252" s="678"/>
      <c r="YJ3252" s="678"/>
      <c r="YK3252" s="678"/>
      <c r="YL3252" s="678"/>
      <c r="YM3252" s="678"/>
      <c r="YN3252" s="678"/>
      <c r="YO3252" s="678"/>
      <c r="YP3252" s="678"/>
      <c r="YQ3252" s="678"/>
      <c r="YR3252" s="678"/>
      <c r="YS3252" s="678"/>
      <c r="YT3252" s="678"/>
      <c r="YU3252" s="678"/>
      <c r="YV3252" s="678"/>
      <c r="YW3252" s="678"/>
      <c r="YX3252" s="678"/>
      <c r="YY3252" s="678"/>
      <c r="YZ3252" s="678"/>
      <c r="ZA3252" s="678"/>
      <c r="ZB3252" s="678"/>
      <c r="ZC3252" s="678"/>
      <c r="ZD3252" s="678"/>
      <c r="ZE3252" s="678"/>
      <c r="ZF3252" s="678"/>
      <c r="ZG3252" s="678"/>
      <c r="ZH3252" s="678"/>
      <c r="ZI3252" s="678"/>
      <c r="ZJ3252" s="678"/>
      <c r="ZK3252" s="678"/>
      <c r="ZL3252" s="678"/>
      <c r="ZM3252" s="678"/>
      <c r="ZN3252" s="678"/>
      <c r="ZO3252" s="678"/>
      <c r="ZP3252" s="678"/>
      <c r="ZQ3252" s="678"/>
      <c r="ZR3252" s="678"/>
      <c r="ZS3252" s="678"/>
      <c r="ZT3252" s="678"/>
      <c r="ZU3252" s="678"/>
      <c r="ZV3252" s="678"/>
      <c r="ZW3252" s="678"/>
      <c r="ZX3252" s="678"/>
      <c r="ZY3252" s="678"/>
      <c r="ZZ3252" s="678"/>
      <c r="AAA3252" s="678"/>
      <c r="AAB3252" s="678"/>
      <c r="AAC3252" s="678"/>
      <c r="AAD3252" s="678"/>
      <c r="AAE3252" s="678"/>
      <c r="AAF3252" s="678"/>
      <c r="AAG3252" s="678"/>
      <c r="AAH3252" s="678"/>
      <c r="AAI3252" s="678"/>
      <c r="AAJ3252" s="678"/>
      <c r="AAK3252" s="678"/>
      <c r="AAL3252" s="678"/>
      <c r="AAM3252" s="678"/>
      <c r="AAN3252" s="678"/>
      <c r="AAO3252" s="678"/>
      <c r="AAP3252" s="678"/>
      <c r="AAQ3252" s="678"/>
      <c r="AAR3252" s="678"/>
      <c r="AAS3252" s="678"/>
      <c r="AAT3252" s="678"/>
      <c r="AAU3252" s="678"/>
      <c r="AAV3252" s="678"/>
      <c r="AAW3252" s="678"/>
      <c r="AAX3252" s="678"/>
      <c r="AAY3252" s="678"/>
      <c r="AAZ3252" s="678"/>
      <c r="ABA3252" s="678"/>
      <c r="ABB3252" s="678"/>
      <c r="ABC3252" s="678"/>
      <c r="ABD3252" s="678"/>
      <c r="ABE3252" s="678"/>
      <c r="ABF3252" s="678"/>
      <c r="ABG3252" s="678"/>
      <c r="ABH3252" s="678"/>
      <c r="ABI3252" s="678"/>
      <c r="ABJ3252" s="678"/>
      <c r="ABK3252" s="678"/>
      <c r="ABL3252" s="678"/>
      <c r="ABM3252" s="678"/>
      <c r="ABN3252" s="678"/>
      <c r="ABO3252" s="678"/>
      <c r="ABP3252" s="678"/>
      <c r="ABQ3252" s="678"/>
      <c r="ABR3252" s="678"/>
      <c r="ABS3252" s="678"/>
      <c r="ABT3252" s="678"/>
      <c r="ABU3252" s="678"/>
      <c r="ABV3252" s="678"/>
      <c r="ABW3252" s="678"/>
      <c r="ABX3252" s="678"/>
      <c r="ABY3252" s="678"/>
      <c r="ABZ3252" s="678"/>
      <c r="ACA3252" s="678"/>
      <c r="ACB3252" s="678"/>
      <c r="ACC3252" s="678"/>
      <c r="ACD3252" s="678"/>
      <c r="ACE3252" s="678"/>
      <c r="ACF3252" s="678"/>
      <c r="ACG3252" s="678"/>
      <c r="ACH3252" s="678"/>
      <c r="ACI3252" s="678"/>
      <c r="ACJ3252" s="678"/>
      <c r="ACK3252" s="678"/>
      <c r="ACL3252" s="678"/>
      <c r="ACM3252" s="678"/>
      <c r="ACN3252" s="678"/>
      <c r="ACO3252" s="678"/>
      <c r="ACP3252" s="678"/>
      <c r="ACQ3252" s="678"/>
      <c r="ACR3252" s="678"/>
      <c r="ACS3252" s="678"/>
      <c r="ACT3252" s="678"/>
      <c r="ACU3252" s="678"/>
      <c r="ACV3252" s="678"/>
      <c r="ACW3252" s="678"/>
      <c r="ACX3252" s="678"/>
      <c r="ACY3252" s="678"/>
      <c r="ACZ3252" s="678"/>
      <c r="ADA3252" s="678"/>
      <c r="ADB3252" s="678"/>
      <c r="ADC3252" s="678"/>
      <c r="ADD3252" s="678"/>
      <c r="ADE3252" s="678"/>
      <c r="ADF3252" s="678"/>
      <c r="ADG3252" s="678"/>
      <c r="ADH3252" s="678"/>
      <c r="ADI3252" s="678"/>
      <c r="ADJ3252" s="678"/>
      <c r="ADK3252" s="678"/>
      <c r="ADL3252" s="678"/>
      <c r="ADM3252" s="678"/>
      <c r="ADN3252" s="678"/>
      <c r="ADO3252" s="678"/>
      <c r="ADP3252" s="678"/>
      <c r="ADQ3252" s="678"/>
      <c r="ADR3252" s="678"/>
      <c r="ADS3252" s="678"/>
      <c r="ADT3252" s="678"/>
      <c r="ADU3252" s="678"/>
      <c r="ADV3252" s="678"/>
      <c r="ADW3252" s="678"/>
      <c r="ADX3252" s="678"/>
      <c r="ADY3252" s="678"/>
      <c r="ADZ3252" s="678"/>
      <c r="AEA3252" s="678"/>
      <c r="AEB3252" s="678"/>
      <c r="AEC3252" s="678"/>
      <c r="AED3252" s="678"/>
      <c r="AEE3252" s="678"/>
      <c r="AEF3252" s="678"/>
      <c r="AEG3252" s="678"/>
      <c r="AEH3252" s="678"/>
      <c r="AEI3252" s="678"/>
      <c r="AEJ3252" s="678"/>
      <c r="AEK3252" s="678"/>
      <c r="AEL3252" s="678"/>
      <c r="AEM3252" s="678"/>
      <c r="AEN3252" s="678"/>
      <c r="AEO3252" s="678"/>
      <c r="AEP3252" s="678"/>
      <c r="AEQ3252" s="678"/>
      <c r="AER3252" s="678"/>
      <c r="AES3252" s="678"/>
      <c r="AET3252" s="678"/>
      <c r="AEU3252" s="678"/>
      <c r="AEV3252" s="678"/>
      <c r="AEW3252" s="678"/>
      <c r="AEX3252" s="678"/>
      <c r="AEY3252" s="678"/>
      <c r="AEZ3252" s="678"/>
      <c r="AFA3252" s="678"/>
      <c r="AFB3252" s="678"/>
      <c r="AFC3252" s="678"/>
      <c r="AFD3252" s="678"/>
      <c r="AFE3252" s="678"/>
      <c r="AFF3252" s="678"/>
      <c r="AFG3252" s="678"/>
      <c r="AFH3252" s="678"/>
      <c r="AFI3252" s="678"/>
      <c r="AFJ3252" s="678"/>
      <c r="AFK3252" s="678"/>
      <c r="AFL3252" s="678"/>
      <c r="AFM3252" s="678"/>
      <c r="AFN3252" s="678"/>
      <c r="AFO3252" s="678"/>
      <c r="AFP3252" s="678"/>
      <c r="AFQ3252" s="678"/>
      <c r="AFR3252" s="678"/>
      <c r="AFS3252" s="678"/>
      <c r="AFT3252" s="678"/>
      <c r="AFU3252" s="678"/>
      <c r="AFV3252" s="678"/>
      <c r="AFW3252" s="678"/>
      <c r="AFX3252" s="678"/>
      <c r="AFY3252" s="678"/>
      <c r="AFZ3252" s="678"/>
      <c r="AGA3252" s="678"/>
      <c r="AGB3252" s="678"/>
      <c r="AGC3252" s="678"/>
      <c r="AGD3252" s="678"/>
      <c r="AGE3252" s="678"/>
      <c r="AGF3252" s="678"/>
      <c r="AGG3252" s="678"/>
      <c r="AGH3252" s="678"/>
      <c r="AGI3252" s="678"/>
      <c r="AGJ3252" s="678"/>
      <c r="AGK3252" s="678"/>
      <c r="AGL3252" s="678"/>
      <c r="AGM3252" s="678"/>
      <c r="AGN3252" s="678"/>
      <c r="AGO3252" s="678"/>
      <c r="AGP3252" s="678"/>
      <c r="AGQ3252" s="678"/>
      <c r="AGR3252" s="678"/>
      <c r="AGS3252" s="678"/>
      <c r="AGT3252" s="678"/>
      <c r="AGU3252" s="678"/>
      <c r="AGV3252" s="678"/>
      <c r="AGW3252" s="678"/>
      <c r="AGX3252" s="678"/>
      <c r="AGY3252" s="678"/>
      <c r="AGZ3252" s="678"/>
      <c r="AHA3252" s="678"/>
      <c r="AHB3252" s="678"/>
      <c r="AHC3252" s="678"/>
      <c r="AHD3252" s="678"/>
      <c r="AHE3252" s="678"/>
      <c r="AHF3252" s="678"/>
      <c r="AHG3252" s="678"/>
      <c r="AHH3252" s="678"/>
      <c r="AHI3252" s="678"/>
      <c r="AHJ3252" s="678"/>
      <c r="AHK3252" s="678"/>
      <c r="AHL3252" s="678"/>
      <c r="AHM3252" s="678"/>
      <c r="AHN3252" s="678"/>
      <c r="AHO3252" s="678"/>
      <c r="AHP3252" s="678"/>
      <c r="AHQ3252" s="678"/>
      <c r="AHR3252" s="678"/>
      <c r="AHS3252" s="678"/>
      <c r="AHT3252" s="678"/>
      <c r="AHU3252" s="678"/>
      <c r="AHV3252" s="678"/>
      <c r="AHW3252" s="678"/>
      <c r="AHX3252" s="678"/>
      <c r="AHY3252" s="678"/>
      <c r="AHZ3252" s="678"/>
      <c r="AIA3252" s="678"/>
      <c r="AIB3252" s="678"/>
      <c r="AIC3252" s="678"/>
      <c r="AID3252" s="678"/>
      <c r="AIE3252" s="678"/>
      <c r="AIF3252" s="678"/>
      <c r="AIG3252" s="678"/>
      <c r="AIH3252" s="678"/>
      <c r="AII3252" s="678"/>
      <c r="AIJ3252" s="678"/>
      <c r="AIK3252" s="678"/>
      <c r="AIL3252" s="678"/>
      <c r="AIM3252" s="678"/>
      <c r="AIN3252" s="678"/>
      <c r="AIO3252" s="678"/>
      <c r="AIP3252" s="678"/>
      <c r="AIQ3252" s="678"/>
      <c r="AIR3252" s="678"/>
      <c r="AIS3252" s="678"/>
      <c r="AIT3252" s="678"/>
      <c r="AIU3252" s="678"/>
      <c r="AIV3252" s="678"/>
      <c r="AIW3252" s="678"/>
      <c r="AIX3252" s="678"/>
      <c r="AIY3252" s="678"/>
      <c r="AIZ3252" s="678"/>
      <c r="AJA3252" s="678"/>
      <c r="AJB3252" s="678"/>
      <c r="AJC3252" s="678"/>
      <c r="AJD3252" s="678"/>
      <c r="AJE3252" s="678"/>
      <c r="AJF3252" s="678"/>
      <c r="AJG3252" s="678"/>
      <c r="AJH3252" s="678"/>
      <c r="AJI3252" s="678"/>
      <c r="AJJ3252" s="678"/>
      <c r="AJK3252" s="678"/>
      <c r="AJL3252" s="678"/>
      <c r="AJM3252" s="678"/>
      <c r="AJN3252" s="678"/>
      <c r="AJO3252" s="678"/>
      <c r="AJP3252" s="678"/>
      <c r="AJQ3252" s="678"/>
      <c r="AJR3252" s="678"/>
      <c r="AJS3252" s="678"/>
      <c r="AJT3252" s="678"/>
      <c r="AJU3252" s="678"/>
      <c r="AJV3252" s="678"/>
      <c r="AJW3252" s="678"/>
      <c r="AJX3252" s="678"/>
      <c r="AJY3252" s="678"/>
      <c r="AJZ3252" s="678"/>
      <c r="AKA3252" s="678"/>
      <c r="AKB3252" s="678"/>
      <c r="AKC3252" s="678"/>
      <c r="AKD3252" s="678"/>
      <c r="AKE3252" s="678"/>
      <c r="AKF3252" s="678"/>
      <c r="AKG3252" s="678"/>
      <c r="AKH3252" s="678"/>
      <c r="AKI3252" s="678"/>
      <c r="AKJ3252" s="678"/>
      <c r="AKK3252" s="678"/>
      <c r="AKL3252" s="678"/>
      <c r="AKM3252" s="678"/>
      <c r="AKN3252" s="678"/>
      <c r="AKO3252" s="678"/>
      <c r="AKP3252" s="678"/>
      <c r="AKQ3252" s="678"/>
      <c r="AKR3252" s="678"/>
      <c r="AKS3252" s="678"/>
      <c r="AKT3252" s="678"/>
      <c r="AKU3252" s="678"/>
      <c r="AKV3252" s="678"/>
      <c r="AKW3252" s="678"/>
      <c r="AKX3252" s="678"/>
      <c r="AKY3252" s="678"/>
      <c r="AKZ3252" s="678"/>
      <c r="ALA3252" s="678"/>
      <c r="ALB3252" s="678"/>
      <c r="ALC3252" s="678"/>
      <c r="ALD3252" s="678"/>
      <c r="ALE3252" s="678"/>
      <c r="ALF3252" s="678"/>
      <c r="ALG3252" s="678"/>
      <c r="ALH3252" s="678"/>
      <c r="ALI3252" s="678"/>
      <c r="ALJ3252" s="678"/>
      <c r="ALK3252" s="678"/>
      <c r="ALL3252" s="678"/>
      <c r="ALM3252" s="678"/>
      <c r="ALN3252" s="678"/>
      <c r="ALO3252" s="678"/>
      <c r="ALP3252" s="678"/>
      <c r="ALQ3252" s="678"/>
      <c r="ALR3252" s="678"/>
      <c r="ALS3252" s="678"/>
      <c r="ALT3252" s="678"/>
      <c r="ALU3252" s="678"/>
      <c r="ALV3252" s="678"/>
      <c r="ALW3252" s="678"/>
      <c r="ALX3252" s="678"/>
      <c r="ALY3252" s="678"/>
      <c r="ALZ3252" s="678"/>
      <c r="AMA3252" s="678"/>
      <c r="AMB3252" s="678"/>
      <c r="AMC3252" s="678"/>
      <c r="AMD3252" s="678"/>
      <c r="AME3252" s="678"/>
      <c r="AMF3252" s="678"/>
      <c r="AMG3252" s="678"/>
      <c r="AMH3252" s="678"/>
      <c r="AMI3252" s="678"/>
      <c r="AMJ3252" s="678"/>
    </row>
    <row r="3253" spans="1:1024" ht="31.5" customHeight="1" x14ac:dyDescent="0.25">
      <c r="A3253" s="826">
        <v>1065</v>
      </c>
      <c r="B3253" s="825">
        <v>55646271</v>
      </c>
      <c r="C3253" s="825" t="s">
        <v>2083</v>
      </c>
      <c r="D3253" s="825" t="s">
        <v>76</v>
      </c>
      <c r="E3253" s="1169" t="s">
        <v>243</v>
      </c>
      <c r="F3253" s="841">
        <v>44725</v>
      </c>
      <c r="G3253" s="842">
        <v>0.85416666666666663</v>
      </c>
      <c r="H3253" s="841">
        <v>44726</v>
      </c>
      <c r="I3253" s="842">
        <v>0.41666666666666669</v>
      </c>
      <c r="J3253" s="1335" t="s">
        <v>2084</v>
      </c>
      <c r="K3253" s="1330">
        <v>30990</v>
      </c>
      <c r="L3253" s="1324" t="s">
        <v>1049</v>
      </c>
      <c r="M3253" s="841">
        <v>41149</v>
      </c>
      <c r="N3253" s="1325" t="s">
        <v>1050</v>
      </c>
      <c r="O3253" s="981">
        <v>41969</v>
      </c>
      <c r="P3253" s="892">
        <v>50</v>
      </c>
      <c r="Q3253" s="906"/>
      <c r="R3253" s="1136">
        <v>50</v>
      </c>
      <c r="S3253" s="1476"/>
      <c r="T3253" s="686" t="s">
        <v>3368</v>
      </c>
      <c r="U3253" s="1346" t="s">
        <v>1052</v>
      </c>
      <c r="V3253" s="686"/>
      <c r="W3253" s="677"/>
      <c r="X3253" s="678"/>
      <c r="Y3253" s="678"/>
      <c r="Z3253" s="678"/>
      <c r="AA3253" s="678"/>
      <c r="AB3253" s="678"/>
      <c r="AC3253" s="678"/>
      <c r="AD3253" s="678"/>
      <c r="AE3253" s="678"/>
      <c r="AF3253" s="678"/>
      <c r="AG3253" s="678"/>
      <c r="AH3253" s="678"/>
      <c r="AI3253" s="678"/>
      <c r="AJ3253" s="678"/>
      <c r="AK3253" s="678"/>
      <c r="AL3253" s="678"/>
      <c r="AM3253" s="678"/>
      <c r="AN3253" s="678"/>
      <c r="AO3253" s="678"/>
      <c r="AP3253" s="678"/>
      <c r="AQ3253" s="678"/>
      <c r="AR3253" s="678"/>
      <c r="AS3253" s="678"/>
      <c r="AT3253" s="678"/>
      <c r="AU3253" s="678"/>
      <c r="AV3253" s="678"/>
      <c r="AW3253" s="678"/>
      <c r="AX3253" s="678"/>
      <c r="AY3253" s="678"/>
      <c r="AZ3253" s="678"/>
      <c r="BA3253" s="678"/>
      <c r="BB3253" s="678"/>
      <c r="BC3253" s="678"/>
      <c r="BD3253" s="678"/>
      <c r="BE3253" s="678"/>
      <c r="BF3253" s="678"/>
      <c r="BG3253" s="678"/>
      <c r="BH3253" s="678"/>
      <c r="BI3253" s="678"/>
      <c r="BJ3253" s="678"/>
      <c r="BK3253" s="678"/>
      <c r="BL3253" s="678"/>
      <c r="BM3253" s="678"/>
      <c r="BN3253" s="678"/>
      <c r="BO3253" s="678"/>
      <c r="BP3253" s="678"/>
      <c r="BQ3253" s="678"/>
      <c r="BR3253" s="678"/>
      <c r="BS3253" s="678"/>
      <c r="BT3253" s="678"/>
      <c r="BU3253" s="678"/>
      <c r="BV3253" s="678"/>
      <c r="BW3253" s="678"/>
      <c r="BX3253" s="678"/>
      <c r="BY3253" s="678"/>
      <c r="BZ3253" s="678"/>
      <c r="CA3253" s="678"/>
      <c r="CB3253" s="678"/>
      <c r="CC3253" s="678"/>
      <c r="CD3253" s="678"/>
      <c r="CE3253" s="678"/>
      <c r="CF3253" s="678"/>
      <c r="CG3253" s="678"/>
      <c r="CH3253" s="678"/>
      <c r="CI3253" s="678"/>
      <c r="CJ3253" s="678"/>
      <c r="CK3253" s="678"/>
      <c r="CL3253" s="678"/>
      <c r="CM3253" s="678"/>
      <c r="CN3253" s="678"/>
      <c r="CO3253" s="678"/>
      <c r="CP3253" s="678"/>
      <c r="CQ3253" s="678"/>
      <c r="CR3253" s="678"/>
      <c r="CS3253" s="678"/>
      <c r="CT3253" s="678"/>
      <c r="CU3253" s="678"/>
      <c r="CV3253" s="678"/>
      <c r="CW3253" s="678"/>
      <c r="CX3253" s="678"/>
      <c r="CY3253" s="678"/>
      <c r="CZ3253" s="678"/>
      <c r="DA3253" s="678"/>
      <c r="DB3253" s="678"/>
      <c r="DC3253" s="678"/>
      <c r="DD3253" s="678"/>
      <c r="DE3253" s="678"/>
      <c r="DF3253" s="678"/>
      <c r="DG3253" s="678"/>
      <c r="DH3253" s="678"/>
      <c r="DI3253" s="678"/>
      <c r="DJ3253" s="678"/>
      <c r="DK3253" s="678"/>
      <c r="DL3253" s="678"/>
      <c r="DM3253" s="678"/>
      <c r="DN3253" s="678"/>
      <c r="DO3253" s="678"/>
      <c r="DP3253" s="678"/>
      <c r="DQ3253" s="678"/>
      <c r="DR3253" s="678"/>
      <c r="DS3253" s="678"/>
      <c r="DT3253" s="678"/>
      <c r="DU3253" s="678"/>
      <c r="DV3253" s="678"/>
      <c r="DW3253" s="678"/>
      <c r="DX3253" s="678"/>
      <c r="DY3253" s="678"/>
      <c r="DZ3253" s="678"/>
      <c r="EA3253" s="678"/>
      <c r="EB3253" s="678"/>
      <c r="EC3253" s="678"/>
      <c r="ED3253" s="678"/>
      <c r="EE3253" s="678"/>
      <c r="EF3253" s="678"/>
      <c r="EG3253" s="678"/>
      <c r="EH3253" s="678"/>
      <c r="EI3253" s="678"/>
      <c r="EJ3253" s="678"/>
      <c r="EK3253" s="678"/>
      <c r="EL3253" s="678"/>
      <c r="EM3253" s="678"/>
      <c r="EN3253" s="678"/>
      <c r="EO3253" s="678"/>
      <c r="EP3253" s="678"/>
      <c r="EQ3253" s="678"/>
      <c r="ER3253" s="678"/>
      <c r="ES3253" s="678"/>
      <c r="ET3253" s="678"/>
      <c r="EU3253" s="678"/>
      <c r="EV3253" s="678"/>
      <c r="EW3253" s="678"/>
      <c r="EX3253" s="678"/>
      <c r="EY3253" s="678"/>
      <c r="EZ3253" s="678"/>
      <c r="FA3253" s="678"/>
      <c r="FB3253" s="678"/>
      <c r="FC3253" s="678"/>
      <c r="FD3253" s="678"/>
      <c r="FE3253" s="678"/>
      <c r="FF3253" s="678"/>
      <c r="FG3253" s="678"/>
      <c r="FH3253" s="678"/>
      <c r="FI3253" s="678"/>
      <c r="FJ3253" s="678"/>
      <c r="FK3253" s="678"/>
      <c r="FL3253" s="678"/>
      <c r="FM3253" s="678"/>
      <c r="FN3253" s="678"/>
      <c r="FO3253" s="678"/>
      <c r="FP3253" s="678"/>
      <c r="FQ3253" s="678"/>
      <c r="FR3253" s="678"/>
      <c r="FS3253" s="678"/>
      <c r="FT3253" s="678"/>
      <c r="FU3253" s="678"/>
      <c r="FV3253" s="678"/>
      <c r="FW3253" s="678"/>
      <c r="FX3253" s="678"/>
      <c r="FY3253" s="678"/>
      <c r="FZ3253" s="678"/>
      <c r="GA3253" s="678"/>
      <c r="GB3253" s="678"/>
      <c r="GC3253" s="678"/>
      <c r="GD3253" s="678"/>
      <c r="GE3253" s="678"/>
      <c r="GF3253" s="678"/>
      <c r="GG3253" s="678"/>
      <c r="GH3253" s="678"/>
      <c r="GI3253" s="678"/>
      <c r="GJ3253" s="678"/>
      <c r="GK3253" s="678"/>
      <c r="GL3253" s="678"/>
      <c r="GM3253" s="678"/>
      <c r="GN3253" s="678"/>
      <c r="GO3253" s="678"/>
      <c r="GP3253" s="678"/>
      <c r="GQ3253" s="678"/>
      <c r="GR3253" s="678"/>
      <c r="GS3253" s="678"/>
      <c r="GT3253" s="678"/>
      <c r="GU3253" s="678"/>
      <c r="GV3253" s="678"/>
      <c r="GW3253" s="678"/>
      <c r="GX3253" s="678"/>
      <c r="GY3253" s="678"/>
      <c r="GZ3253" s="678"/>
      <c r="HA3253" s="678"/>
      <c r="HB3253" s="678"/>
      <c r="HC3253" s="678"/>
      <c r="HD3253" s="678"/>
      <c r="HE3253" s="678"/>
      <c r="HF3253" s="678"/>
      <c r="HG3253" s="678"/>
      <c r="HH3253" s="678"/>
      <c r="HI3253" s="678"/>
      <c r="HJ3253" s="678"/>
      <c r="HK3253" s="678"/>
      <c r="HL3253" s="678"/>
      <c r="HM3253" s="678"/>
      <c r="HN3253" s="678"/>
      <c r="HO3253" s="678"/>
      <c r="HP3253" s="678"/>
      <c r="HQ3253" s="678"/>
      <c r="HR3253" s="678"/>
      <c r="HS3253" s="678"/>
      <c r="HT3253" s="678"/>
      <c r="HU3253" s="678"/>
      <c r="HV3253" s="678"/>
      <c r="HW3253" s="678"/>
      <c r="HX3253" s="678"/>
      <c r="HY3253" s="678"/>
      <c r="HZ3253" s="678"/>
      <c r="IA3253" s="678"/>
      <c r="IB3253" s="678"/>
      <c r="IC3253" s="678"/>
      <c r="ID3253" s="678"/>
      <c r="IE3253" s="678"/>
      <c r="IF3253" s="678"/>
      <c r="IG3253" s="678"/>
      <c r="IH3253" s="678"/>
      <c r="II3253" s="678"/>
      <c r="IJ3253" s="678"/>
      <c r="IK3253" s="678"/>
      <c r="IL3253" s="678"/>
      <c r="IM3253" s="678"/>
      <c r="IN3253" s="678"/>
      <c r="IO3253" s="678"/>
      <c r="IP3253" s="678"/>
      <c r="IQ3253" s="678"/>
      <c r="IR3253" s="678"/>
      <c r="IS3253" s="678"/>
      <c r="IT3253" s="678"/>
      <c r="IU3253" s="678"/>
      <c r="IV3253" s="678"/>
      <c r="IW3253" s="678"/>
      <c r="IX3253" s="678"/>
      <c r="IY3253" s="678"/>
      <c r="IZ3253" s="678"/>
      <c r="JA3253" s="678"/>
      <c r="JB3253" s="678"/>
      <c r="JC3253" s="678"/>
      <c r="JD3253" s="678"/>
      <c r="JE3253" s="678"/>
      <c r="JF3253" s="678"/>
      <c r="JG3253" s="678"/>
      <c r="JH3253" s="678"/>
      <c r="JI3253" s="678"/>
      <c r="JJ3253" s="678"/>
      <c r="JK3253" s="678"/>
      <c r="JL3253" s="678"/>
      <c r="JM3253" s="678"/>
      <c r="JN3253" s="678"/>
      <c r="JO3253" s="678"/>
      <c r="JP3253" s="678"/>
      <c r="JQ3253" s="678"/>
      <c r="JR3253" s="678"/>
      <c r="JS3253" s="678"/>
      <c r="JT3253" s="678"/>
      <c r="JU3253" s="678"/>
      <c r="JV3253" s="678"/>
      <c r="JW3253" s="678"/>
      <c r="JX3253" s="678"/>
      <c r="JY3253" s="678"/>
      <c r="JZ3253" s="678"/>
      <c r="KA3253" s="678"/>
      <c r="KB3253" s="678"/>
      <c r="KC3253" s="678"/>
      <c r="KD3253" s="678"/>
      <c r="KE3253" s="678"/>
      <c r="KF3253" s="678"/>
      <c r="KG3253" s="678"/>
      <c r="KH3253" s="678"/>
      <c r="KI3253" s="678"/>
      <c r="KJ3253" s="678"/>
      <c r="KK3253" s="678"/>
      <c r="KL3253" s="678"/>
      <c r="KM3253" s="678"/>
      <c r="KN3253" s="678"/>
      <c r="KO3253" s="678"/>
      <c r="KP3253" s="678"/>
      <c r="KQ3253" s="678"/>
      <c r="KR3253" s="678"/>
      <c r="KS3253" s="678"/>
      <c r="KT3253" s="678"/>
      <c r="KU3253" s="678"/>
      <c r="KV3253" s="678"/>
      <c r="KW3253" s="678"/>
      <c r="KX3253" s="678"/>
      <c r="KY3253" s="678"/>
      <c r="KZ3253" s="678"/>
      <c r="LA3253" s="678"/>
      <c r="LB3253" s="678"/>
      <c r="LC3253" s="678"/>
      <c r="LD3253" s="678"/>
      <c r="LE3253" s="678"/>
      <c r="LF3253" s="678"/>
      <c r="LG3253" s="678"/>
      <c r="LH3253" s="678"/>
      <c r="LI3253" s="678"/>
      <c r="LJ3253" s="678"/>
      <c r="LK3253" s="678"/>
      <c r="LL3253" s="678"/>
      <c r="LM3253" s="678"/>
      <c r="LN3253" s="678"/>
      <c r="LO3253" s="678"/>
      <c r="LP3253" s="678"/>
      <c r="LQ3253" s="678"/>
      <c r="LR3253" s="678"/>
      <c r="LS3253" s="678"/>
      <c r="LT3253" s="678"/>
      <c r="LU3253" s="678"/>
      <c r="LV3253" s="678"/>
      <c r="LW3253" s="678"/>
      <c r="LX3253" s="678"/>
      <c r="LY3253" s="678"/>
      <c r="LZ3253" s="678"/>
      <c r="MA3253" s="678"/>
      <c r="MB3253" s="678"/>
      <c r="MC3253" s="678"/>
      <c r="MD3253" s="678"/>
      <c r="ME3253" s="678"/>
      <c r="MF3253" s="678"/>
      <c r="MG3253" s="678"/>
      <c r="MH3253" s="678"/>
      <c r="MI3253" s="678"/>
      <c r="MJ3253" s="678"/>
      <c r="MK3253" s="678"/>
      <c r="ML3253" s="678"/>
      <c r="MM3253" s="678"/>
      <c r="MN3253" s="678"/>
      <c r="MO3253" s="678"/>
      <c r="MP3253" s="678"/>
      <c r="MQ3253" s="678"/>
      <c r="MR3253" s="678"/>
      <c r="MS3253" s="678"/>
      <c r="MT3253" s="678"/>
      <c r="MU3253" s="678"/>
      <c r="MV3253" s="678"/>
      <c r="MW3253" s="678"/>
      <c r="MX3253" s="678"/>
      <c r="MY3253" s="678"/>
      <c r="MZ3253" s="678"/>
      <c r="NA3253" s="678"/>
      <c r="NB3253" s="678"/>
      <c r="NC3253" s="678"/>
      <c r="ND3253" s="678"/>
      <c r="NE3253" s="678"/>
      <c r="NF3253" s="678"/>
      <c r="NG3253" s="678"/>
      <c r="NH3253" s="678"/>
      <c r="NI3253" s="678"/>
      <c r="NJ3253" s="678"/>
      <c r="NK3253" s="678"/>
      <c r="NL3253" s="678"/>
      <c r="NM3253" s="678"/>
      <c r="NN3253" s="678"/>
      <c r="NO3253" s="678"/>
      <c r="NP3253" s="678"/>
      <c r="NQ3253" s="678"/>
      <c r="NR3253" s="678"/>
      <c r="NS3253" s="678"/>
      <c r="NT3253" s="678"/>
      <c r="NU3253" s="678"/>
      <c r="NV3253" s="678"/>
      <c r="NW3253" s="678"/>
      <c r="NX3253" s="678"/>
      <c r="NY3253" s="678"/>
      <c r="NZ3253" s="678"/>
      <c r="OA3253" s="678"/>
      <c r="OB3253" s="678"/>
      <c r="OC3253" s="678"/>
      <c r="OD3253" s="678"/>
      <c r="OE3253" s="678"/>
      <c r="OF3253" s="678"/>
      <c r="OG3253" s="678"/>
      <c r="OH3253" s="678"/>
      <c r="OI3253" s="678"/>
      <c r="OJ3253" s="678"/>
      <c r="OK3253" s="678"/>
      <c r="OL3253" s="678"/>
      <c r="OM3253" s="678"/>
      <c r="ON3253" s="678"/>
      <c r="OO3253" s="678"/>
      <c r="OP3253" s="678"/>
      <c r="OQ3253" s="678"/>
      <c r="OR3253" s="678"/>
      <c r="OS3253" s="678"/>
      <c r="OT3253" s="678"/>
      <c r="OU3253" s="678"/>
      <c r="OV3253" s="678"/>
      <c r="OW3253" s="678"/>
      <c r="OX3253" s="678"/>
      <c r="OY3253" s="678"/>
      <c r="OZ3253" s="678"/>
      <c r="PA3253" s="678"/>
      <c r="PB3253" s="678"/>
      <c r="PC3253" s="678"/>
      <c r="PD3253" s="678"/>
      <c r="PE3253" s="678"/>
      <c r="PF3253" s="678"/>
      <c r="PG3253" s="678"/>
      <c r="PH3253" s="678"/>
      <c r="PI3253" s="678"/>
      <c r="PJ3253" s="678"/>
      <c r="PK3253" s="678"/>
      <c r="PL3253" s="678"/>
      <c r="PM3253" s="678"/>
      <c r="PN3253" s="678"/>
      <c r="PO3253" s="678"/>
      <c r="PP3253" s="678"/>
      <c r="PQ3253" s="678"/>
      <c r="PR3253" s="678"/>
      <c r="PS3253" s="678"/>
      <c r="PT3253" s="678"/>
      <c r="PU3253" s="678"/>
      <c r="PV3253" s="678"/>
      <c r="PW3253" s="678"/>
      <c r="PX3253" s="678"/>
      <c r="PY3253" s="678"/>
      <c r="PZ3253" s="678"/>
      <c r="QA3253" s="678"/>
      <c r="QB3253" s="678"/>
      <c r="QC3253" s="678"/>
      <c r="QD3253" s="678"/>
      <c r="QE3253" s="678"/>
      <c r="QF3253" s="678"/>
      <c r="QG3253" s="678"/>
      <c r="QH3253" s="678"/>
      <c r="QI3253" s="678"/>
      <c r="QJ3253" s="678"/>
      <c r="QK3253" s="678"/>
      <c r="QL3253" s="678"/>
      <c r="QM3253" s="678"/>
      <c r="QN3253" s="678"/>
      <c r="QO3253" s="678"/>
      <c r="QP3253" s="678"/>
      <c r="QQ3253" s="678"/>
      <c r="QR3253" s="678"/>
      <c r="QS3253" s="678"/>
      <c r="QT3253" s="678"/>
      <c r="QU3253" s="678"/>
      <c r="QV3253" s="678"/>
      <c r="QW3253" s="678"/>
      <c r="QX3253" s="678"/>
      <c r="QY3253" s="678"/>
      <c r="QZ3253" s="678"/>
      <c r="RA3253" s="678"/>
      <c r="RB3253" s="678"/>
      <c r="RC3253" s="678"/>
      <c r="RD3253" s="678"/>
      <c r="RE3253" s="678"/>
      <c r="RF3253" s="678"/>
      <c r="RG3253" s="678"/>
      <c r="RH3253" s="678"/>
      <c r="RI3253" s="678"/>
      <c r="RJ3253" s="678"/>
      <c r="RK3253" s="678"/>
      <c r="RL3253" s="678"/>
      <c r="RM3253" s="678"/>
      <c r="RN3253" s="678"/>
      <c r="RO3253" s="678"/>
      <c r="RP3253" s="678"/>
      <c r="RQ3253" s="678"/>
      <c r="RR3253" s="678"/>
      <c r="RS3253" s="678"/>
      <c r="RT3253" s="678"/>
      <c r="RU3253" s="678"/>
      <c r="RV3253" s="678"/>
      <c r="RW3253" s="678"/>
      <c r="RX3253" s="678"/>
      <c r="RY3253" s="678"/>
      <c r="RZ3253" s="678"/>
      <c r="SA3253" s="678"/>
      <c r="SB3253" s="678"/>
      <c r="SC3253" s="678"/>
      <c r="SD3253" s="678"/>
      <c r="SE3253" s="678"/>
      <c r="SF3253" s="678"/>
      <c r="SG3253" s="678"/>
      <c r="SH3253" s="678"/>
      <c r="SI3253" s="678"/>
      <c r="SJ3253" s="678"/>
      <c r="SK3253" s="678"/>
      <c r="SL3253" s="678"/>
      <c r="SM3253" s="678"/>
      <c r="SN3253" s="678"/>
      <c r="SO3253" s="678"/>
      <c r="SP3253" s="678"/>
      <c r="SQ3253" s="678"/>
      <c r="SR3253" s="678"/>
      <c r="SS3253" s="678"/>
      <c r="ST3253" s="678"/>
      <c r="SU3253" s="678"/>
      <c r="SV3253" s="678"/>
      <c r="SW3253" s="678"/>
      <c r="SX3253" s="678"/>
      <c r="SY3253" s="678"/>
      <c r="SZ3253" s="678"/>
      <c r="TA3253" s="678"/>
      <c r="TB3253" s="678"/>
      <c r="TC3253" s="678"/>
      <c r="TD3253" s="678"/>
      <c r="TE3253" s="678"/>
      <c r="TF3253" s="678"/>
      <c r="TG3253" s="678"/>
      <c r="TH3253" s="678"/>
      <c r="TI3253" s="678"/>
      <c r="TJ3253" s="678"/>
      <c r="TK3253" s="678"/>
      <c r="TL3253" s="678"/>
      <c r="TM3253" s="678"/>
      <c r="TN3253" s="678"/>
      <c r="TO3253" s="678"/>
      <c r="TP3253" s="678"/>
      <c r="TQ3253" s="678"/>
      <c r="TR3253" s="678"/>
      <c r="TS3253" s="678"/>
      <c r="TT3253" s="678"/>
      <c r="TU3253" s="678"/>
      <c r="TV3253" s="678"/>
      <c r="TW3253" s="678"/>
      <c r="TX3253" s="678"/>
      <c r="TY3253" s="678"/>
      <c r="TZ3253" s="678"/>
      <c r="UA3253" s="678"/>
      <c r="UB3253" s="678"/>
      <c r="UC3253" s="678"/>
      <c r="UD3253" s="678"/>
      <c r="UE3253" s="678"/>
      <c r="UF3253" s="678"/>
      <c r="UG3253" s="678"/>
      <c r="UH3253" s="678"/>
      <c r="UI3253" s="678"/>
      <c r="UJ3253" s="678"/>
      <c r="UK3253" s="678"/>
      <c r="UL3253" s="678"/>
      <c r="UM3253" s="678"/>
      <c r="UN3253" s="678"/>
      <c r="UO3253" s="678"/>
      <c r="UP3253" s="678"/>
      <c r="UQ3253" s="678"/>
      <c r="UR3253" s="678"/>
      <c r="US3253" s="678"/>
      <c r="UT3253" s="678"/>
      <c r="UU3253" s="678"/>
      <c r="UV3253" s="678"/>
      <c r="UW3253" s="678"/>
      <c r="UX3253" s="678"/>
      <c r="UY3253" s="678"/>
      <c r="UZ3253" s="678"/>
      <c r="VA3253" s="678"/>
      <c r="VB3253" s="678"/>
      <c r="VC3253" s="678"/>
      <c r="VD3253" s="678"/>
      <c r="VE3253" s="678"/>
      <c r="VF3253" s="678"/>
      <c r="VG3253" s="678"/>
      <c r="VH3253" s="678"/>
      <c r="VI3253" s="678"/>
      <c r="VJ3253" s="678"/>
      <c r="VK3253" s="678"/>
      <c r="VL3253" s="678"/>
      <c r="VM3253" s="678"/>
      <c r="VN3253" s="678"/>
      <c r="VO3253" s="678"/>
      <c r="VP3253" s="678"/>
      <c r="VQ3253" s="678"/>
      <c r="VR3253" s="678"/>
      <c r="VS3253" s="678"/>
      <c r="VT3253" s="678"/>
      <c r="VU3253" s="678"/>
      <c r="VV3253" s="678"/>
      <c r="VW3253" s="678"/>
      <c r="VX3253" s="678"/>
      <c r="VY3253" s="678"/>
      <c r="VZ3253" s="678"/>
      <c r="WA3253" s="678"/>
      <c r="WB3253" s="678"/>
      <c r="WC3253" s="678"/>
      <c r="WD3253" s="678"/>
      <c r="WE3253" s="678"/>
      <c r="WF3253" s="678"/>
      <c r="WG3253" s="678"/>
      <c r="WH3253" s="678"/>
      <c r="WI3253" s="678"/>
      <c r="WJ3253" s="678"/>
      <c r="WK3253" s="678"/>
      <c r="WL3253" s="678"/>
      <c r="WM3253" s="678"/>
      <c r="WN3253" s="678"/>
      <c r="WO3253" s="678"/>
      <c r="WP3253" s="678"/>
      <c r="WQ3253" s="678"/>
      <c r="WR3253" s="678"/>
      <c r="WS3253" s="678"/>
      <c r="WT3253" s="678"/>
      <c r="WU3253" s="678"/>
      <c r="WV3253" s="678"/>
      <c r="WW3253" s="678"/>
      <c r="WX3253" s="678"/>
      <c r="WY3253" s="678"/>
      <c r="WZ3253" s="678"/>
      <c r="XA3253" s="678"/>
      <c r="XB3253" s="678"/>
      <c r="XC3253" s="678"/>
      <c r="XD3253" s="678"/>
      <c r="XE3253" s="678"/>
      <c r="XF3253" s="678"/>
      <c r="XG3253" s="678"/>
      <c r="XH3253" s="678"/>
      <c r="XI3253" s="678"/>
      <c r="XJ3253" s="678"/>
      <c r="XK3253" s="678"/>
      <c r="XL3253" s="678"/>
      <c r="XM3253" s="678"/>
      <c r="XN3253" s="678"/>
      <c r="XO3253" s="678"/>
      <c r="XP3253" s="678"/>
      <c r="XQ3253" s="678"/>
      <c r="XR3253" s="678"/>
      <c r="XS3253" s="678"/>
      <c r="XT3253" s="678"/>
      <c r="XU3253" s="678"/>
      <c r="XV3253" s="678"/>
      <c r="XW3253" s="678"/>
      <c r="XX3253" s="678"/>
      <c r="XY3253" s="678"/>
      <c r="XZ3253" s="678"/>
      <c r="YA3253" s="678"/>
      <c r="YB3253" s="678"/>
      <c r="YC3253" s="678"/>
      <c r="YD3253" s="678"/>
      <c r="YE3253" s="678"/>
      <c r="YF3253" s="678"/>
      <c r="YG3253" s="678"/>
      <c r="YH3253" s="678"/>
      <c r="YI3253" s="678"/>
      <c r="YJ3253" s="678"/>
      <c r="YK3253" s="678"/>
      <c r="YL3253" s="678"/>
      <c r="YM3253" s="678"/>
      <c r="YN3253" s="678"/>
      <c r="YO3253" s="678"/>
      <c r="YP3253" s="678"/>
      <c r="YQ3253" s="678"/>
      <c r="YR3253" s="678"/>
      <c r="YS3253" s="678"/>
      <c r="YT3253" s="678"/>
      <c r="YU3253" s="678"/>
      <c r="YV3253" s="678"/>
      <c r="YW3253" s="678"/>
      <c r="YX3253" s="678"/>
      <c r="YY3253" s="678"/>
      <c r="YZ3253" s="678"/>
      <c r="ZA3253" s="678"/>
      <c r="ZB3253" s="678"/>
      <c r="ZC3253" s="678"/>
      <c r="ZD3253" s="678"/>
      <c r="ZE3253" s="678"/>
      <c r="ZF3253" s="678"/>
      <c r="ZG3253" s="678"/>
      <c r="ZH3253" s="678"/>
      <c r="ZI3253" s="678"/>
      <c r="ZJ3253" s="678"/>
      <c r="ZK3253" s="678"/>
      <c r="ZL3253" s="678"/>
      <c r="ZM3253" s="678"/>
      <c r="ZN3253" s="678"/>
      <c r="ZO3253" s="678"/>
      <c r="ZP3253" s="678"/>
      <c r="ZQ3253" s="678"/>
      <c r="ZR3253" s="678"/>
      <c r="ZS3253" s="678"/>
      <c r="ZT3253" s="678"/>
      <c r="ZU3253" s="678"/>
      <c r="ZV3253" s="678"/>
      <c r="ZW3253" s="678"/>
      <c r="ZX3253" s="678"/>
      <c r="ZY3253" s="678"/>
      <c r="ZZ3253" s="678"/>
      <c r="AAA3253" s="678"/>
      <c r="AAB3253" s="678"/>
      <c r="AAC3253" s="678"/>
      <c r="AAD3253" s="678"/>
      <c r="AAE3253" s="678"/>
      <c r="AAF3253" s="678"/>
      <c r="AAG3253" s="678"/>
      <c r="AAH3253" s="678"/>
      <c r="AAI3253" s="678"/>
      <c r="AAJ3253" s="678"/>
      <c r="AAK3253" s="678"/>
      <c r="AAL3253" s="678"/>
      <c r="AAM3253" s="678"/>
      <c r="AAN3253" s="678"/>
      <c r="AAO3253" s="678"/>
      <c r="AAP3253" s="678"/>
      <c r="AAQ3253" s="678"/>
      <c r="AAR3253" s="678"/>
      <c r="AAS3253" s="678"/>
      <c r="AAT3253" s="678"/>
      <c r="AAU3253" s="678"/>
      <c r="AAV3253" s="678"/>
      <c r="AAW3253" s="678"/>
      <c r="AAX3253" s="678"/>
      <c r="AAY3253" s="678"/>
      <c r="AAZ3253" s="678"/>
      <c r="ABA3253" s="678"/>
      <c r="ABB3253" s="678"/>
      <c r="ABC3253" s="678"/>
      <c r="ABD3253" s="678"/>
      <c r="ABE3253" s="678"/>
      <c r="ABF3253" s="678"/>
      <c r="ABG3253" s="678"/>
      <c r="ABH3253" s="678"/>
      <c r="ABI3253" s="678"/>
      <c r="ABJ3253" s="678"/>
      <c r="ABK3253" s="678"/>
      <c r="ABL3253" s="678"/>
      <c r="ABM3253" s="678"/>
      <c r="ABN3253" s="678"/>
      <c r="ABO3253" s="678"/>
      <c r="ABP3253" s="678"/>
      <c r="ABQ3253" s="678"/>
      <c r="ABR3253" s="678"/>
      <c r="ABS3253" s="678"/>
      <c r="ABT3253" s="678"/>
      <c r="ABU3253" s="678"/>
      <c r="ABV3253" s="678"/>
      <c r="ABW3253" s="678"/>
      <c r="ABX3253" s="678"/>
      <c r="ABY3253" s="678"/>
      <c r="ABZ3253" s="678"/>
      <c r="ACA3253" s="678"/>
      <c r="ACB3253" s="678"/>
      <c r="ACC3253" s="678"/>
      <c r="ACD3253" s="678"/>
      <c r="ACE3253" s="678"/>
      <c r="ACF3253" s="678"/>
      <c r="ACG3253" s="678"/>
      <c r="ACH3253" s="678"/>
      <c r="ACI3253" s="678"/>
      <c r="ACJ3253" s="678"/>
      <c r="ACK3253" s="678"/>
      <c r="ACL3253" s="678"/>
      <c r="ACM3253" s="678"/>
      <c r="ACN3253" s="678"/>
      <c r="ACO3253" s="678"/>
      <c r="ACP3253" s="678"/>
      <c r="ACQ3253" s="678"/>
      <c r="ACR3253" s="678"/>
      <c r="ACS3253" s="678"/>
      <c r="ACT3253" s="678"/>
      <c r="ACU3253" s="678"/>
      <c r="ACV3253" s="678"/>
      <c r="ACW3253" s="678"/>
      <c r="ACX3253" s="678"/>
      <c r="ACY3253" s="678"/>
      <c r="ACZ3253" s="678"/>
      <c r="ADA3253" s="678"/>
      <c r="ADB3253" s="678"/>
      <c r="ADC3253" s="678"/>
      <c r="ADD3253" s="678"/>
      <c r="ADE3253" s="678"/>
      <c r="ADF3253" s="678"/>
      <c r="ADG3253" s="678"/>
      <c r="ADH3253" s="678"/>
      <c r="ADI3253" s="678"/>
      <c r="ADJ3253" s="678"/>
      <c r="ADK3253" s="678"/>
      <c r="ADL3253" s="678"/>
      <c r="ADM3253" s="678"/>
      <c r="ADN3253" s="678"/>
      <c r="ADO3253" s="678"/>
      <c r="ADP3253" s="678"/>
      <c r="ADQ3253" s="678"/>
      <c r="ADR3253" s="678"/>
      <c r="ADS3253" s="678"/>
      <c r="ADT3253" s="678"/>
      <c r="ADU3253" s="678"/>
      <c r="ADV3253" s="678"/>
      <c r="ADW3253" s="678"/>
      <c r="ADX3253" s="678"/>
      <c r="ADY3253" s="678"/>
      <c r="ADZ3253" s="678"/>
      <c r="AEA3253" s="678"/>
      <c r="AEB3253" s="678"/>
      <c r="AEC3253" s="678"/>
      <c r="AED3253" s="678"/>
      <c r="AEE3253" s="678"/>
      <c r="AEF3253" s="678"/>
      <c r="AEG3253" s="678"/>
      <c r="AEH3253" s="678"/>
      <c r="AEI3253" s="678"/>
      <c r="AEJ3253" s="678"/>
      <c r="AEK3253" s="678"/>
      <c r="AEL3253" s="678"/>
      <c r="AEM3253" s="678"/>
      <c r="AEN3253" s="678"/>
      <c r="AEO3253" s="678"/>
      <c r="AEP3253" s="678"/>
      <c r="AEQ3253" s="678"/>
      <c r="AER3253" s="678"/>
      <c r="AES3253" s="678"/>
      <c r="AET3253" s="678"/>
      <c r="AEU3253" s="678"/>
      <c r="AEV3253" s="678"/>
      <c r="AEW3253" s="678"/>
      <c r="AEX3253" s="678"/>
      <c r="AEY3253" s="678"/>
      <c r="AEZ3253" s="678"/>
      <c r="AFA3253" s="678"/>
      <c r="AFB3253" s="678"/>
      <c r="AFC3253" s="678"/>
      <c r="AFD3253" s="678"/>
      <c r="AFE3253" s="678"/>
      <c r="AFF3253" s="678"/>
      <c r="AFG3253" s="678"/>
      <c r="AFH3253" s="678"/>
      <c r="AFI3253" s="678"/>
      <c r="AFJ3253" s="678"/>
      <c r="AFK3253" s="678"/>
      <c r="AFL3253" s="678"/>
      <c r="AFM3253" s="678"/>
      <c r="AFN3253" s="678"/>
      <c r="AFO3253" s="678"/>
      <c r="AFP3253" s="678"/>
      <c r="AFQ3253" s="678"/>
      <c r="AFR3253" s="678"/>
      <c r="AFS3253" s="678"/>
      <c r="AFT3253" s="678"/>
      <c r="AFU3253" s="678"/>
      <c r="AFV3253" s="678"/>
      <c r="AFW3253" s="678"/>
      <c r="AFX3253" s="678"/>
      <c r="AFY3253" s="678"/>
      <c r="AFZ3253" s="678"/>
      <c r="AGA3253" s="678"/>
      <c r="AGB3253" s="678"/>
      <c r="AGC3253" s="678"/>
      <c r="AGD3253" s="678"/>
      <c r="AGE3253" s="678"/>
      <c r="AGF3253" s="678"/>
      <c r="AGG3253" s="678"/>
      <c r="AGH3253" s="678"/>
      <c r="AGI3253" s="678"/>
      <c r="AGJ3253" s="678"/>
      <c r="AGK3253" s="678"/>
      <c r="AGL3253" s="678"/>
      <c r="AGM3253" s="678"/>
      <c r="AGN3253" s="678"/>
      <c r="AGO3253" s="678"/>
      <c r="AGP3253" s="678"/>
      <c r="AGQ3253" s="678"/>
      <c r="AGR3253" s="678"/>
      <c r="AGS3253" s="678"/>
      <c r="AGT3253" s="678"/>
      <c r="AGU3253" s="678"/>
      <c r="AGV3253" s="678"/>
      <c r="AGW3253" s="678"/>
      <c r="AGX3253" s="678"/>
      <c r="AGY3253" s="678"/>
      <c r="AGZ3253" s="678"/>
      <c r="AHA3253" s="678"/>
      <c r="AHB3253" s="678"/>
      <c r="AHC3253" s="678"/>
      <c r="AHD3253" s="678"/>
      <c r="AHE3253" s="678"/>
      <c r="AHF3253" s="678"/>
      <c r="AHG3253" s="678"/>
      <c r="AHH3253" s="678"/>
      <c r="AHI3253" s="678"/>
      <c r="AHJ3253" s="678"/>
      <c r="AHK3253" s="678"/>
      <c r="AHL3253" s="678"/>
      <c r="AHM3253" s="678"/>
      <c r="AHN3253" s="678"/>
      <c r="AHO3253" s="678"/>
      <c r="AHP3253" s="678"/>
      <c r="AHQ3253" s="678"/>
      <c r="AHR3253" s="678"/>
      <c r="AHS3253" s="678"/>
      <c r="AHT3253" s="678"/>
      <c r="AHU3253" s="678"/>
      <c r="AHV3253" s="678"/>
      <c r="AHW3253" s="678"/>
      <c r="AHX3253" s="678"/>
      <c r="AHY3253" s="678"/>
      <c r="AHZ3253" s="678"/>
      <c r="AIA3253" s="678"/>
      <c r="AIB3253" s="678"/>
      <c r="AIC3253" s="678"/>
      <c r="AID3253" s="678"/>
      <c r="AIE3253" s="678"/>
      <c r="AIF3253" s="678"/>
      <c r="AIG3253" s="678"/>
      <c r="AIH3253" s="678"/>
      <c r="AII3253" s="678"/>
      <c r="AIJ3253" s="678"/>
      <c r="AIK3253" s="678"/>
      <c r="AIL3253" s="678"/>
      <c r="AIM3253" s="678"/>
      <c r="AIN3253" s="678"/>
      <c r="AIO3253" s="678"/>
      <c r="AIP3253" s="678"/>
      <c r="AIQ3253" s="678"/>
      <c r="AIR3253" s="678"/>
      <c r="AIS3253" s="678"/>
      <c r="AIT3253" s="678"/>
      <c r="AIU3253" s="678"/>
      <c r="AIV3253" s="678"/>
      <c r="AIW3253" s="678"/>
      <c r="AIX3253" s="678"/>
      <c r="AIY3253" s="678"/>
      <c r="AIZ3253" s="678"/>
      <c r="AJA3253" s="678"/>
      <c r="AJB3253" s="678"/>
      <c r="AJC3253" s="678"/>
      <c r="AJD3253" s="678"/>
      <c r="AJE3253" s="678"/>
      <c r="AJF3253" s="678"/>
      <c r="AJG3253" s="678"/>
      <c r="AJH3253" s="678"/>
      <c r="AJI3253" s="678"/>
      <c r="AJJ3253" s="678"/>
      <c r="AJK3253" s="678"/>
      <c r="AJL3253" s="678"/>
      <c r="AJM3253" s="678"/>
      <c r="AJN3253" s="678"/>
      <c r="AJO3253" s="678"/>
      <c r="AJP3253" s="678"/>
      <c r="AJQ3253" s="678"/>
      <c r="AJR3253" s="678"/>
      <c r="AJS3253" s="678"/>
      <c r="AJT3253" s="678"/>
      <c r="AJU3253" s="678"/>
      <c r="AJV3253" s="678"/>
      <c r="AJW3253" s="678"/>
      <c r="AJX3253" s="678"/>
      <c r="AJY3253" s="678"/>
      <c r="AJZ3253" s="678"/>
      <c r="AKA3253" s="678"/>
      <c r="AKB3253" s="678"/>
      <c r="AKC3253" s="678"/>
      <c r="AKD3253" s="678"/>
      <c r="AKE3253" s="678"/>
      <c r="AKF3253" s="678"/>
      <c r="AKG3253" s="678"/>
      <c r="AKH3253" s="678"/>
      <c r="AKI3253" s="678"/>
      <c r="AKJ3253" s="678"/>
      <c r="AKK3253" s="678"/>
      <c r="AKL3253" s="678"/>
      <c r="AKM3253" s="678"/>
      <c r="AKN3253" s="678"/>
      <c r="AKO3253" s="678"/>
      <c r="AKP3253" s="678"/>
      <c r="AKQ3253" s="678"/>
      <c r="AKR3253" s="678"/>
      <c r="AKS3253" s="678"/>
      <c r="AKT3253" s="678"/>
      <c r="AKU3253" s="678"/>
      <c r="AKV3253" s="678"/>
      <c r="AKW3253" s="678"/>
      <c r="AKX3253" s="678"/>
      <c r="AKY3253" s="678"/>
      <c r="AKZ3253" s="678"/>
      <c r="ALA3253" s="678"/>
      <c r="ALB3253" s="678"/>
      <c r="ALC3253" s="678"/>
      <c r="ALD3253" s="678"/>
      <c r="ALE3253" s="678"/>
      <c r="ALF3253" s="678"/>
      <c r="ALG3253" s="678"/>
      <c r="ALH3253" s="678"/>
      <c r="ALI3253" s="678"/>
      <c r="ALJ3253" s="678"/>
      <c r="ALK3253" s="678"/>
      <c r="ALL3253" s="678"/>
      <c r="ALM3253" s="678"/>
      <c r="ALN3253" s="678"/>
      <c r="ALO3253" s="678"/>
      <c r="ALP3253" s="678"/>
      <c r="ALQ3253" s="678"/>
      <c r="ALR3253" s="678"/>
      <c r="ALS3253" s="678"/>
      <c r="ALT3253" s="678"/>
      <c r="ALU3253" s="678"/>
      <c r="ALV3253" s="678"/>
      <c r="ALW3253" s="678"/>
      <c r="ALX3253" s="678"/>
      <c r="ALY3253" s="678"/>
      <c r="ALZ3253" s="678"/>
      <c r="AMA3253" s="678"/>
      <c r="AMB3253" s="678"/>
      <c r="AMC3253" s="678"/>
      <c r="AMD3253" s="678"/>
      <c r="AME3253" s="678"/>
      <c r="AMF3253" s="678"/>
      <c r="AMG3253" s="678"/>
      <c r="AMH3253" s="678"/>
      <c r="AMI3253" s="678"/>
      <c r="AMJ3253" s="678"/>
    </row>
    <row r="3254" spans="1:1024" s="681" customFormat="1" ht="47.25" customHeight="1" x14ac:dyDescent="0.25">
      <c r="A3254" s="830">
        <v>1022</v>
      </c>
      <c r="B3254" s="825">
        <v>55646271</v>
      </c>
      <c r="C3254" s="825" t="s">
        <v>1048</v>
      </c>
      <c r="D3254" s="825" t="s">
        <v>29</v>
      </c>
      <c r="E3254" s="1170" t="s">
        <v>30</v>
      </c>
      <c r="F3254" s="841">
        <v>44709</v>
      </c>
      <c r="G3254" s="842">
        <v>0.625</v>
      </c>
      <c r="H3254" s="841">
        <v>44711</v>
      </c>
      <c r="I3254" s="842">
        <v>0.625</v>
      </c>
      <c r="J3254" s="1334" t="s">
        <v>3030</v>
      </c>
      <c r="K3254" s="1330">
        <v>30990</v>
      </c>
      <c r="L3254" s="1324" t="s">
        <v>1049</v>
      </c>
      <c r="M3254" s="841">
        <v>41149</v>
      </c>
      <c r="N3254" s="980" t="s">
        <v>1050</v>
      </c>
      <c r="O3254" s="981">
        <v>41969</v>
      </c>
      <c r="P3254" s="1122"/>
      <c r="Q3254" s="906"/>
      <c r="R3254" s="1136"/>
      <c r="S3254" s="1476"/>
      <c r="T3254" s="686"/>
      <c r="U3254" s="1346" t="s">
        <v>1052</v>
      </c>
      <c r="V3254" s="686"/>
      <c r="W3254" s="677"/>
    </row>
    <row r="3255" spans="1:1024" s="681" customFormat="1" ht="38.25" customHeight="1" x14ac:dyDescent="0.25">
      <c r="A3255" s="826">
        <v>1007</v>
      </c>
      <c r="B3255" s="795"/>
      <c r="C3255" s="795" t="s">
        <v>1048</v>
      </c>
      <c r="D3255" s="795" t="s">
        <v>35</v>
      </c>
      <c r="E3255" s="1169" t="s">
        <v>119</v>
      </c>
      <c r="F3255" s="1330">
        <v>44702</v>
      </c>
      <c r="G3255" s="1332">
        <v>0.82152777777777775</v>
      </c>
      <c r="H3255" s="1330">
        <v>44707</v>
      </c>
      <c r="I3255" s="1332">
        <v>0.70347222222222217</v>
      </c>
      <c r="J3255" s="1335" t="s">
        <v>1949</v>
      </c>
      <c r="K3255" s="1330">
        <v>30990</v>
      </c>
      <c r="L3255" s="1324" t="s">
        <v>1049</v>
      </c>
      <c r="M3255" s="855">
        <v>41054</v>
      </c>
      <c r="N3255" s="971" t="s">
        <v>1050</v>
      </c>
      <c r="O3255" s="972">
        <v>38317</v>
      </c>
      <c r="P3255" s="1107"/>
      <c r="Q3255" s="884"/>
      <c r="R3255" s="1343"/>
      <c r="S3255" s="1344"/>
      <c r="T3255" s="1345"/>
      <c r="U3255" s="1346" t="s">
        <v>1052</v>
      </c>
      <c r="V3255" s="1345"/>
      <c r="W3255" s="677"/>
    </row>
    <row r="3256" spans="1:1024" s="681" customFormat="1" ht="31.5" customHeight="1" x14ac:dyDescent="0.25">
      <c r="A3256" s="825">
        <v>2383</v>
      </c>
      <c r="B3256" s="826"/>
      <c r="C3256" s="1529" t="s">
        <v>1048</v>
      </c>
      <c r="D3256" s="826" t="s">
        <v>22</v>
      </c>
      <c r="E3256" s="1169" t="s">
        <v>2279</v>
      </c>
      <c r="F3256" s="827">
        <v>44700</v>
      </c>
      <c r="G3256" s="828">
        <v>0.69444444444444453</v>
      </c>
      <c r="H3256" s="827">
        <v>44702</v>
      </c>
      <c r="I3256" s="828">
        <v>0.41666666666666669</v>
      </c>
      <c r="J3256" s="1335" t="s">
        <v>1825</v>
      </c>
      <c r="K3256" s="1330">
        <v>30990</v>
      </c>
      <c r="L3256" s="1324" t="s">
        <v>1049</v>
      </c>
      <c r="M3256" s="855">
        <v>41149</v>
      </c>
      <c r="N3256" s="971" t="s">
        <v>1050</v>
      </c>
      <c r="O3256" s="972">
        <v>41969</v>
      </c>
      <c r="P3256" s="1107"/>
      <c r="Q3256" s="194" t="s">
        <v>3468</v>
      </c>
      <c r="R3256" s="1343"/>
      <c r="S3256" s="1344"/>
      <c r="T3256" s="1345"/>
      <c r="U3256" s="1346" t="s">
        <v>1052</v>
      </c>
      <c r="V3256" s="1345"/>
      <c r="W3256" s="677"/>
    </row>
    <row r="3257" spans="1:1024" s="681" customFormat="1" ht="18.75" customHeight="1" x14ac:dyDescent="0.25">
      <c r="A3257" s="825">
        <v>1027</v>
      </c>
      <c r="B3257" s="795">
        <v>55646271</v>
      </c>
      <c r="C3257" s="795" t="s">
        <v>3388</v>
      </c>
      <c r="D3257" s="795" t="s">
        <v>59</v>
      </c>
      <c r="E3257" s="1169" t="s">
        <v>342</v>
      </c>
      <c r="F3257" s="1330">
        <v>44714</v>
      </c>
      <c r="G3257" s="1332">
        <v>0.84722222222222221</v>
      </c>
      <c r="H3257" s="1330">
        <v>44721</v>
      </c>
      <c r="I3257" s="1332">
        <v>0.72222222222222221</v>
      </c>
      <c r="J3257" s="1335" t="s">
        <v>1980</v>
      </c>
      <c r="K3257" s="1330">
        <v>30990</v>
      </c>
      <c r="L3257" s="1324" t="s">
        <v>1049</v>
      </c>
      <c r="M3257" s="850">
        <v>41149</v>
      </c>
      <c r="N3257" s="971" t="s">
        <v>1050</v>
      </c>
      <c r="O3257" s="972">
        <v>41969</v>
      </c>
      <c r="P3257" s="892" t="s">
        <v>3390</v>
      </c>
      <c r="Q3257" s="884"/>
      <c r="R3257" s="1343"/>
      <c r="S3257" s="1344"/>
      <c r="T3257" s="1345" t="s">
        <v>3389</v>
      </c>
      <c r="U3257" s="1346" t="s">
        <v>1052</v>
      </c>
      <c r="V3257" s="1345"/>
      <c r="W3257" s="677"/>
    </row>
    <row r="3258" spans="1:1024" s="681" customFormat="1" ht="18.75" customHeight="1" x14ac:dyDescent="0.25">
      <c r="A3258" s="795">
        <v>1249</v>
      </c>
      <c r="B3258" s="825">
        <v>28368745</v>
      </c>
      <c r="C3258" s="825" t="s">
        <v>2944</v>
      </c>
      <c r="D3258" s="825" t="s">
        <v>22</v>
      </c>
      <c r="E3258" s="1169" t="s">
        <v>161</v>
      </c>
      <c r="F3258" s="841">
        <v>44791</v>
      </c>
      <c r="G3258" s="842">
        <v>0.51736111111111105</v>
      </c>
      <c r="H3258" s="841">
        <v>44805</v>
      </c>
      <c r="I3258" s="842">
        <v>0.79166666666666663</v>
      </c>
      <c r="J3258" s="1334">
        <v>13</v>
      </c>
      <c r="K3258" s="979"/>
      <c r="L3258" s="825">
        <v>6890110</v>
      </c>
      <c r="M3258" s="841">
        <v>38589</v>
      </c>
      <c r="N3258" s="1325" t="s">
        <v>2945</v>
      </c>
      <c r="O3258" s="981">
        <v>41255</v>
      </c>
      <c r="P3258" s="892">
        <v>2220</v>
      </c>
      <c r="Q3258" s="884" t="s">
        <v>2947</v>
      </c>
      <c r="R3258" s="1343">
        <f>150*14</f>
        <v>2100</v>
      </c>
      <c r="S3258" s="1344"/>
      <c r="T3258" s="1345" t="s">
        <v>2946</v>
      </c>
      <c r="U3258" s="676" t="s">
        <v>2948</v>
      </c>
      <c r="V3258" s="686"/>
      <c r="W3258" s="677"/>
    </row>
    <row r="3259" spans="1:1024" s="681" customFormat="1" ht="18.75" customHeight="1" x14ac:dyDescent="0.25">
      <c r="A3259" s="1456">
        <v>4330</v>
      </c>
      <c r="B3259" s="1456">
        <v>21310216</v>
      </c>
      <c r="C3259" s="707" t="s">
        <v>5724</v>
      </c>
      <c r="D3259" s="1456" t="s">
        <v>35</v>
      </c>
      <c r="E3259" s="1169" t="s">
        <v>178</v>
      </c>
      <c r="F3259" s="1552">
        <v>45362</v>
      </c>
      <c r="G3259" s="1568">
        <v>0.5083333333333333</v>
      </c>
      <c r="H3259" s="1552">
        <v>45373</v>
      </c>
      <c r="I3259" s="1568">
        <v>0.5083333333333333</v>
      </c>
      <c r="J3259" s="1581" t="s">
        <v>200</v>
      </c>
      <c r="K3259" s="741">
        <v>25019</v>
      </c>
      <c r="L3259" s="775" t="s">
        <v>5725</v>
      </c>
      <c r="M3259" s="741">
        <v>41681</v>
      </c>
      <c r="N3259" s="933" t="s">
        <v>5726</v>
      </c>
      <c r="O3259" s="930">
        <v>37599</v>
      </c>
      <c r="P3259" s="1019" t="s">
        <v>4853</v>
      </c>
      <c r="Q3259" s="901">
        <v>300</v>
      </c>
      <c r="R3259" s="1680"/>
      <c r="S3259" s="1728">
        <v>54970</v>
      </c>
      <c r="T3259" s="1769"/>
      <c r="U3259" s="697" t="s">
        <v>5727</v>
      </c>
      <c r="V3259" s="1769"/>
      <c r="W3259" s="1794"/>
    </row>
    <row r="3260" spans="1:1024" ht="18.75" customHeight="1" x14ac:dyDescent="0.25">
      <c r="A3260" s="826">
        <v>1553</v>
      </c>
      <c r="B3260" s="826">
        <v>96661646</v>
      </c>
      <c r="C3260" s="826" t="s">
        <v>2521</v>
      </c>
      <c r="D3260" s="826" t="s">
        <v>1720</v>
      </c>
      <c r="E3260" s="1169" t="s">
        <v>335</v>
      </c>
      <c r="F3260" s="827">
        <v>44888</v>
      </c>
      <c r="G3260" s="979">
        <v>0.79166666666666663</v>
      </c>
      <c r="H3260" s="1330">
        <v>44899</v>
      </c>
      <c r="I3260" s="979">
        <v>0.54166666666666663</v>
      </c>
      <c r="J3260" s="1335" t="s">
        <v>2288</v>
      </c>
      <c r="K3260" s="827">
        <v>26125</v>
      </c>
      <c r="L3260" s="1434">
        <v>4189068</v>
      </c>
      <c r="M3260" s="827">
        <v>44488</v>
      </c>
      <c r="N3260" s="993" t="s">
        <v>2522</v>
      </c>
      <c r="O3260" s="1326">
        <v>40359</v>
      </c>
      <c r="P3260" s="998">
        <v>600</v>
      </c>
      <c r="Q3260" s="908"/>
      <c r="R3260" s="1343"/>
      <c r="S3260" s="1344"/>
      <c r="T3260" s="1345"/>
      <c r="U3260" s="676"/>
      <c r="V3260" s="675"/>
      <c r="W3260" s="1382"/>
      <c r="X3260" s="678"/>
      <c r="Y3260" s="678"/>
      <c r="Z3260" s="678"/>
      <c r="AA3260" s="678"/>
      <c r="AB3260" s="678"/>
      <c r="AC3260" s="678"/>
      <c r="AD3260" s="678"/>
      <c r="AE3260" s="678"/>
      <c r="AF3260" s="678"/>
      <c r="AG3260" s="678"/>
      <c r="AH3260" s="678"/>
      <c r="AI3260" s="678"/>
      <c r="AJ3260" s="678"/>
      <c r="AK3260" s="678"/>
      <c r="AL3260" s="678"/>
      <c r="AM3260" s="678"/>
      <c r="AN3260" s="678"/>
      <c r="AO3260" s="678"/>
      <c r="AP3260" s="678"/>
      <c r="AQ3260" s="678"/>
      <c r="AR3260" s="678"/>
      <c r="AS3260" s="678"/>
      <c r="AT3260" s="678"/>
      <c r="AU3260" s="678"/>
      <c r="AV3260" s="678"/>
      <c r="AW3260" s="678"/>
      <c r="AX3260" s="678"/>
      <c r="AY3260" s="678"/>
      <c r="AZ3260" s="678"/>
      <c r="BA3260" s="678"/>
      <c r="BB3260" s="678"/>
      <c r="BC3260" s="678"/>
      <c r="BD3260" s="678"/>
      <c r="BE3260" s="678"/>
      <c r="BF3260" s="678"/>
      <c r="BG3260" s="678"/>
      <c r="BH3260" s="678"/>
      <c r="BI3260" s="678"/>
      <c r="BJ3260" s="678"/>
      <c r="BK3260" s="678"/>
      <c r="BL3260" s="678"/>
      <c r="BM3260" s="678"/>
      <c r="BN3260" s="678"/>
      <c r="BO3260" s="678"/>
      <c r="BP3260" s="678"/>
      <c r="BQ3260" s="678"/>
      <c r="BR3260" s="678"/>
      <c r="BS3260" s="678"/>
      <c r="BT3260" s="678"/>
      <c r="BU3260" s="678"/>
      <c r="BV3260" s="678"/>
      <c r="BW3260" s="678"/>
      <c r="BX3260" s="678"/>
      <c r="BY3260" s="678"/>
      <c r="BZ3260" s="678"/>
      <c r="CA3260" s="678"/>
      <c r="CB3260" s="678"/>
      <c r="CC3260" s="678"/>
      <c r="CD3260" s="678"/>
      <c r="CE3260" s="678"/>
      <c r="CF3260" s="678"/>
      <c r="CG3260" s="678"/>
      <c r="CH3260" s="678"/>
      <c r="CI3260" s="678"/>
      <c r="CJ3260" s="678"/>
      <c r="CK3260" s="678"/>
      <c r="CL3260" s="678"/>
      <c r="CM3260" s="678"/>
      <c r="CN3260" s="678"/>
      <c r="CO3260" s="678"/>
      <c r="CP3260" s="678"/>
      <c r="CQ3260" s="678"/>
      <c r="CR3260" s="678"/>
      <c r="CS3260" s="678"/>
      <c r="CT3260" s="678"/>
      <c r="CU3260" s="678"/>
      <c r="CV3260" s="678"/>
      <c r="CW3260" s="678"/>
      <c r="CX3260" s="678"/>
      <c r="CY3260" s="678"/>
      <c r="CZ3260" s="678"/>
      <c r="DA3260" s="678"/>
      <c r="DB3260" s="678"/>
      <c r="DC3260" s="678"/>
      <c r="DD3260" s="678"/>
      <c r="DE3260" s="678"/>
      <c r="DF3260" s="678"/>
      <c r="DG3260" s="678"/>
      <c r="DH3260" s="678"/>
      <c r="DI3260" s="678"/>
      <c r="DJ3260" s="678"/>
      <c r="DK3260" s="678"/>
      <c r="DL3260" s="678"/>
      <c r="DM3260" s="678"/>
      <c r="DN3260" s="678"/>
      <c r="DO3260" s="678"/>
      <c r="DP3260" s="678"/>
      <c r="DQ3260" s="678"/>
      <c r="DR3260" s="678"/>
      <c r="DS3260" s="678"/>
      <c r="DT3260" s="678"/>
      <c r="DU3260" s="678"/>
      <c r="DV3260" s="678"/>
      <c r="DW3260" s="678"/>
      <c r="DX3260" s="678"/>
      <c r="DY3260" s="678"/>
      <c r="DZ3260" s="678"/>
      <c r="EA3260" s="678"/>
      <c r="EB3260" s="678"/>
      <c r="EC3260" s="678"/>
      <c r="ED3260" s="678"/>
      <c r="EE3260" s="678"/>
      <c r="EF3260" s="678"/>
      <c r="EG3260" s="678"/>
      <c r="EH3260" s="678"/>
      <c r="EI3260" s="678"/>
      <c r="EJ3260" s="678"/>
      <c r="EK3260" s="678"/>
      <c r="EL3260" s="678"/>
      <c r="EM3260" s="678"/>
      <c r="EN3260" s="678"/>
      <c r="EO3260" s="678"/>
      <c r="EP3260" s="678"/>
      <c r="EQ3260" s="678"/>
      <c r="ER3260" s="678"/>
      <c r="ES3260" s="678"/>
      <c r="ET3260" s="678"/>
      <c r="EU3260" s="678"/>
      <c r="EV3260" s="678"/>
      <c r="EW3260" s="678"/>
      <c r="EX3260" s="678"/>
      <c r="EY3260" s="678"/>
      <c r="EZ3260" s="678"/>
      <c r="FA3260" s="678"/>
      <c r="FB3260" s="678"/>
      <c r="FC3260" s="678"/>
      <c r="FD3260" s="678"/>
      <c r="FE3260" s="678"/>
      <c r="FF3260" s="678"/>
      <c r="FG3260" s="678"/>
      <c r="FH3260" s="678"/>
      <c r="FI3260" s="678"/>
      <c r="FJ3260" s="678"/>
      <c r="FK3260" s="678"/>
      <c r="FL3260" s="678"/>
      <c r="FM3260" s="678"/>
      <c r="FN3260" s="678"/>
      <c r="FO3260" s="678"/>
      <c r="FP3260" s="678"/>
      <c r="FQ3260" s="678"/>
      <c r="FR3260" s="678"/>
      <c r="FS3260" s="678"/>
      <c r="FT3260" s="678"/>
      <c r="FU3260" s="678"/>
      <c r="FV3260" s="678"/>
      <c r="FW3260" s="678"/>
      <c r="FX3260" s="678"/>
      <c r="FY3260" s="678"/>
      <c r="FZ3260" s="678"/>
      <c r="GA3260" s="678"/>
      <c r="GB3260" s="678"/>
      <c r="GC3260" s="678"/>
      <c r="GD3260" s="678"/>
      <c r="GE3260" s="678"/>
      <c r="GF3260" s="678"/>
      <c r="GG3260" s="678"/>
      <c r="GH3260" s="678"/>
      <c r="GI3260" s="678"/>
      <c r="GJ3260" s="678"/>
      <c r="GK3260" s="678"/>
      <c r="GL3260" s="678"/>
      <c r="GM3260" s="678"/>
      <c r="GN3260" s="678"/>
      <c r="GO3260" s="678"/>
      <c r="GP3260" s="678"/>
      <c r="GQ3260" s="678"/>
      <c r="GR3260" s="678"/>
      <c r="GS3260" s="678"/>
      <c r="GT3260" s="678"/>
      <c r="GU3260" s="678"/>
      <c r="GV3260" s="678"/>
      <c r="GW3260" s="678"/>
      <c r="GX3260" s="678"/>
      <c r="GY3260" s="678"/>
      <c r="GZ3260" s="678"/>
      <c r="HA3260" s="678"/>
      <c r="HB3260" s="678"/>
      <c r="HC3260" s="678"/>
      <c r="HD3260" s="678"/>
      <c r="HE3260" s="678"/>
      <c r="HF3260" s="678"/>
      <c r="HG3260" s="678"/>
      <c r="HH3260" s="678"/>
      <c r="HI3260" s="678"/>
      <c r="HJ3260" s="678"/>
      <c r="HK3260" s="678"/>
      <c r="HL3260" s="678"/>
      <c r="HM3260" s="678"/>
      <c r="HN3260" s="678"/>
      <c r="HO3260" s="678"/>
      <c r="HP3260" s="678"/>
      <c r="HQ3260" s="678"/>
      <c r="HR3260" s="678"/>
      <c r="HS3260" s="678"/>
      <c r="HT3260" s="678"/>
      <c r="HU3260" s="678"/>
      <c r="HV3260" s="678"/>
      <c r="HW3260" s="678"/>
      <c r="HX3260" s="678"/>
      <c r="HY3260" s="678"/>
      <c r="HZ3260" s="678"/>
      <c r="IA3260" s="678"/>
      <c r="IB3260" s="678"/>
      <c r="IC3260" s="678"/>
      <c r="ID3260" s="678"/>
      <c r="IE3260" s="678"/>
      <c r="IF3260" s="678"/>
      <c r="IG3260" s="678"/>
      <c r="IH3260" s="678"/>
      <c r="II3260" s="678"/>
      <c r="IJ3260" s="678"/>
      <c r="IK3260" s="678"/>
      <c r="IL3260" s="678"/>
      <c r="IM3260" s="678"/>
      <c r="IN3260" s="678"/>
      <c r="IO3260" s="678"/>
      <c r="IP3260" s="678"/>
      <c r="IQ3260" s="678"/>
      <c r="IR3260" s="678"/>
      <c r="IS3260" s="678"/>
      <c r="IT3260" s="678"/>
      <c r="IU3260" s="678"/>
      <c r="IV3260" s="678"/>
      <c r="IW3260" s="678"/>
      <c r="IX3260" s="678"/>
      <c r="IY3260" s="678"/>
      <c r="IZ3260" s="678"/>
      <c r="JA3260" s="678"/>
      <c r="JB3260" s="678"/>
      <c r="JC3260" s="678"/>
      <c r="JD3260" s="678"/>
      <c r="JE3260" s="678"/>
      <c r="JF3260" s="678"/>
      <c r="JG3260" s="678"/>
      <c r="JH3260" s="678"/>
      <c r="JI3260" s="678"/>
      <c r="JJ3260" s="678"/>
      <c r="JK3260" s="678"/>
      <c r="JL3260" s="678"/>
      <c r="JM3260" s="678"/>
      <c r="JN3260" s="678"/>
      <c r="JO3260" s="678"/>
      <c r="JP3260" s="678"/>
      <c r="JQ3260" s="678"/>
      <c r="JR3260" s="678"/>
      <c r="JS3260" s="678"/>
      <c r="JT3260" s="678"/>
      <c r="JU3260" s="678"/>
      <c r="JV3260" s="678"/>
      <c r="JW3260" s="678"/>
      <c r="JX3260" s="678"/>
      <c r="JY3260" s="678"/>
      <c r="JZ3260" s="678"/>
      <c r="KA3260" s="678"/>
      <c r="KB3260" s="678"/>
      <c r="KC3260" s="678"/>
      <c r="KD3260" s="678"/>
      <c r="KE3260" s="678"/>
      <c r="KF3260" s="678"/>
      <c r="KG3260" s="678"/>
      <c r="KH3260" s="678"/>
      <c r="KI3260" s="678"/>
      <c r="KJ3260" s="678"/>
      <c r="KK3260" s="678"/>
      <c r="KL3260" s="678"/>
      <c r="KM3260" s="678"/>
      <c r="KN3260" s="678"/>
      <c r="KO3260" s="678"/>
      <c r="KP3260" s="678"/>
      <c r="KQ3260" s="678"/>
      <c r="KR3260" s="678"/>
      <c r="KS3260" s="678"/>
      <c r="KT3260" s="678"/>
      <c r="KU3260" s="678"/>
      <c r="KV3260" s="678"/>
      <c r="KW3260" s="678"/>
      <c r="KX3260" s="678"/>
      <c r="KY3260" s="678"/>
      <c r="KZ3260" s="678"/>
      <c r="LA3260" s="678"/>
      <c r="LB3260" s="678"/>
      <c r="LC3260" s="678"/>
      <c r="LD3260" s="678"/>
      <c r="LE3260" s="678"/>
      <c r="LF3260" s="678"/>
      <c r="LG3260" s="678"/>
      <c r="LH3260" s="678"/>
      <c r="LI3260" s="678"/>
      <c r="LJ3260" s="678"/>
      <c r="LK3260" s="678"/>
      <c r="LL3260" s="678"/>
      <c r="LM3260" s="678"/>
      <c r="LN3260" s="678"/>
      <c r="LO3260" s="678"/>
      <c r="LP3260" s="678"/>
      <c r="LQ3260" s="678"/>
      <c r="LR3260" s="678"/>
      <c r="LS3260" s="678"/>
      <c r="LT3260" s="678"/>
      <c r="LU3260" s="678"/>
      <c r="LV3260" s="678"/>
      <c r="LW3260" s="678"/>
      <c r="LX3260" s="678"/>
      <c r="LY3260" s="678"/>
      <c r="LZ3260" s="678"/>
      <c r="MA3260" s="678"/>
      <c r="MB3260" s="678"/>
      <c r="MC3260" s="678"/>
      <c r="MD3260" s="678"/>
      <c r="ME3260" s="678"/>
      <c r="MF3260" s="678"/>
      <c r="MG3260" s="678"/>
      <c r="MH3260" s="678"/>
      <c r="MI3260" s="678"/>
      <c r="MJ3260" s="678"/>
      <c r="MK3260" s="678"/>
      <c r="ML3260" s="678"/>
      <c r="MM3260" s="678"/>
      <c r="MN3260" s="678"/>
      <c r="MO3260" s="678"/>
      <c r="MP3260" s="678"/>
      <c r="MQ3260" s="678"/>
      <c r="MR3260" s="678"/>
      <c r="MS3260" s="678"/>
      <c r="MT3260" s="678"/>
      <c r="MU3260" s="678"/>
      <c r="MV3260" s="678"/>
      <c r="MW3260" s="678"/>
      <c r="MX3260" s="678"/>
      <c r="MY3260" s="678"/>
      <c r="MZ3260" s="678"/>
      <c r="NA3260" s="678"/>
      <c r="NB3260" s="678"/>
      <c r="NC3260" s="678"/>
      <c r="ND3260" s="678"/>
      <c r="NE3260" s="678"/>
      <c r="NF3260" s="678"/>
      <c r="NG3260" s="678"/>
      <c r="NH3260" s="678"/>
      <c r="NI3260" s="678"/>
      <c r="NJ3260" s="678"/>
      <c r="NK3260" s="678"/>
      <c r="NL3260" s="678"/>
      <c r="NM3260" s="678"/>
      <c r="NN3260" s="678"/>
      <c r="NO3260" s="678"/>
      <c r="NP3260" s="678"/>
      <c r="NQ3260" s="678"/>
      <c r="NR3260" s="678"/>
      <c r="NS3260" s="678"/>
      <c r="NT3260" s="678"/>
      <c r="NU3260" s="678"/>
      <c r="NV3260" s="678"/>
      <c r="NW3260" s="678"/>
      <c r="NX3260" s="678"/>
      <c r="NY3260" s="678"/>
      <c r="NZ3260" s="678"/>
      <c r="OA3260" s="678"/>
      <c r="OB3260" s="678"/>
      <c r="OC3260" s="678"/>
      <c r="OD3260" s="678"/>
      <c r="OE3260" s="678"/>
      <c r="OF3260" s="678"/>
      <c r="OG3260" s="678"/>
      <c r="OH3260" s="678"/>
      <c r="OI3260" s="678"/>
      <c r="OJ3260" s="678"/>
      <c r="OK3260" s="678"/>
      <c r="OL3260" s="678"/>
      <c r="OM3260" s="678"/>
      <c r="ON3260" s="678"/>
      <c r="OO3260" s="678"/>
      <c r="OP3260" s="678"/>
      <c r="OQ3260" s="678"/>
      <c r="OR3260" s="678"/>
      <c r="OS3260" s="678"/>
      <c r="OT3260" s="678"/>
      <c r="OU3260" s="678"/>
      <c r="OV3260" s="678"/>
      <c r="OW3260" s="678"/>
      <c r="OX3260" s="678"/>
      <c r="OY3260" s="678"/>
      <c r="OZ3260" s="678"/>
      <c r="PA3260" s="678"/>
      <c r="PB3260" s="678"/>
      <c r="PC3260" s="678"/>
      <c r="PD3260" s="678"/>
      <c r="PE3260" s="678"/>
      <c r="PF3260" s="678"/>
      <c r="PG3260" s="678"/>
      <c r="PH3260" s="678"/>
      <c r="PI3260" s="678"/>
      <c r="PJ3260" s="678"/>
      <c r="PK3260" s="678"/>
      <c r="PL3260" s="678"/>
      <c r="PM3260" s="678"/>
      <c r="PN3260" s="678"/>
      <c r="PO3260" s="678"/>
      <c r="PP3260" s="678"/>
      <c r="PQ3260" s="678"/>
      <c r="PR3260" s="678"/>
      <c r="PS3260" s="678"/>
      <c r="PT3260" s="678"/>
      <c r="PU3260" s="678"/>
      <c r="PV3260" s="678"/>
      <c r="PW3260" s="678"/>
      <c r="PX3260" s="678"/>
      <c r="PY3260" s="678"/>
      <c r="PZ3260" s="678"/>
      <c r="QA3260" s="678"/>
      <c r="QB3260" s="678"/>
      <c r="QC3260" s="678"/>
      <c r="QD3260" s="678"/>
      <c r="QE3260" s="678"/>
      <c r="QF3260" s="678"/>
      <c r="QG3260" s="678"/>
      <c r="QH3260" s="678"/>
      <c r="QI3260" s="678"/>
      <c r="QJ3260" s="678"/>
      <c r="QK3260" s="678"/>
      <c r="QL3260" s="678"/>
      <c r="QM3260" s="678"/>
      <c r="QN3260" s="678"/>
      <c r="QO3260" s="678"/>
      <c r="QP3260" s="678"/>
      <c r="QQ3260" s="678"/>
      <c r="QR3260" s="678"/>
      <c r="QS3260" s="678"/>
      <c r="QT3260" s="678"/>
      <c r="QU3260" s="678"/>
      <c r="QV3260" s="678"/>
      <c r="QW3260" s="678"/>
      <c r="QX3260" s="678"/>
      <c r="QY3260" s="678"/>
      <c r="QZ3260" s="678"/>
      <c r="RA3260" s="678"/>
      <c r="RB3260" s="678"/>
      <c r="RC3260" s="678"/>
      <c r="RD3260" s="678"/>
      <c r="RE3260" s="678"/>
      <c r="RF3260" s="678"/>
      <c r="RG3260" s="678"/>
      <c r="RH3260" s="678"/>
      <c r="RI3260" s="678"/>
      <c r="RJ3260" s="678"/>
      <c r="RK3260" s="678"/>
      <c r="RL3260" s="678"/>
      <c r="RM3260" s="678"/>
      <c r="RN3260" s="678"/>
      <c r="RO3260" s="678"/>
      <c r="RP3260" s="678"/>
      <c r="RQ3260" s="678"/>
      <c r="RR3260" s="678"/>
      <c r="RS3260" s="678"/>
      <c r="RT3260" s="678"/>
      <c r="RU3260" s="678"/>
      <c r="RV3260" s="678"/>
      <c r="RW3260" s="678"/>
      <c r="RX3260" s="678"/>
      <c r="RY3260" s="678"/>
      <c r="RZ3260" s="678"/>
      <c r="SA3260" s="678"/>
      <c r="SB3260" s="678"/>
      <c r="SC3260" s="678"/>
      <c r="SD3260" s="678"/>
      <c r="SE3260" s="678"/>
      <c r="SF3260" s="678"/>
      <c r="SG3260" s="678"/>
      <c r="SH3260" s="678"/>
      <c r="SI3260" s="678"/>
      <c r="SJ3260" s="678"/>
      <c r="SK3260" s="678"/>
      <c r="SL3260" s="678"/>
      <c r="SM3260" s="678"/>
      <c r="SN3260" s="678"/>
      <c r="SO3260" s="678"/>
      <c r="SP3260" s="678"/>
      <c r="SQ3260" s="678"/>
      <c r="SR3260" s="678"/>
      <c r="SS3260" s="678"/>
      <c r="ST3260" s="678"/>
      <c r="SU3260" s="678"/>
      <c r="SV3260" s="678"/>
      <c r="SW3260" s="678"/>
      <c r="SX3260" s="678"/>
      <c r="SY3260" s="678"/>
      <c r="SZ3260" s="678"/>
      <c r="TA3260" s="678"/>
      <c r="TB3260" s="678"/>
      <c r="TC3260" s="678"/>
      <c r="TD3260" s="678"/>
      <c r="TE3260" s="678"/>
      <c r="TF3260" s="678"/>
      <c r="TG3260" s="678"/>
      <c r="TH3260" s="678"/>
      <c r="TI3260" s="678"/>
      <c r="TJ3260" s="678"/>
      <c r="TK3260" s="678"/>
      <c r="TL3260" s="678"/>
      <c r="TM3260" s="678"/>
      <c r="TN3260" s="678"/>
      <c r="TO3260" s="678"/>
      <c r="TP3260" s="678"/>
      <c r="TQ3260" s="678"/>
      <c r="TR3260" s="678"/>
      <c r="TS3260" s="678"/>
      <c r="TT3260" s="678"/>
      <c r="TU3260" s="678"/>
      <c r="TV3260" s="678"/>
      <c r="TW3260" s="678"/>
      <c r="TX3260" s="678"/>
      <c r="TY3260" s="678"/>
      <c r="TZ3260" s="678"/>
      <c r="UA3260" s="678"/>
      <c r="UB3260" s="678"/>
      <c r="UC3260" s="678"/>
      <c r="UD3260" s="678"/>
      <c r="UE3260" s="678"/>
      <c r="UF3260" s="678"/>
      <c r="UG3260" s="678"/>
      <c r="UH3260" s="678"/>
      <c r="UI3260" s="678"/>
      <c r="UJ3260" s="678"/>
      <c r="UK3260" s="678"/>
      <c r="UL3260" s="678"/>
      <c r="UM3260" s="678"/>
      <c r="UN3260" s="678"/>
      <c r="UO3260" s="678"/>
      <c r="UP3260" s="678"/>
      <c r="UQ3260" s="678"/>
      <c r="UR3260" s="678"/>
      <c r="US3260" s="678"/>
      <c r="UT3260" s="678"/>
      <c r="UU3260" s="678"/>
      <c r="UV3260" s="678"/>
      <c r="UW3260" s="678"/>
      <c r="UX3260" s="678"/>
      <c r="UY3260" s="678"/>
      <c r="UZ3260" s="678"/>
      <c r="VA3260" s="678"/>
      <c r="VB3260" s="678"/>
      <c r="VC3260" s="678"/>
      <c r="VD3260" s="678"/>
      <c r="VE3260" s="678"/>
      <c r="VF3260" s="678"/>
      <c r="VG3260" s="678"/>
      <c r="VH3260" s="678"/>
      <c r="VI3260" s="678"/>
      <c r="VJ3260" s="678"/>
      <c r="VK3260" s="678"/>
      <c r="VL3260" s="678"/>
      <c r="VM3260" s="678"/>
      <c r="VN3260" s="678"/>
      <c r="VO3260" s="678"/>
      <c r="VP3260" s="678"/>
      <c r="VQ3260" s="678"/>
      <c r="VR3260" s="678"/>
      <c r="VS3260" s="678"/>
      <c r="VT3260" s="678"/>
      <c r="VU3260" s="678"/>
      <c r="VV3260" s="678"/>
      <c r="VW3260" s="678"/>
      <c r="VX3260" s="678"/>
      <c r="VY3260" s="678"/>
      <c r="VZ3260" s="678"/>
      <c r="WA3260" s="678"/>
      <c r="WB3260" s="678"/>
      <c r="WC3260" s="678"/>
      <c r="WD3260" s="678"/>
      <c r="WE3260" s="678"/>
      <c r="WF3260" s="678"/>
      <c r="WG3260" s="678"/>
      <c r="WH3260" s="678"/>
      <c r="WI3260" s="678"/>
      <c r="WJ3260" s="678"/>
      <c r="WK3260" s="678"/>
      <c r="WL3260" s="678"/>
      <c r="WM3260" s="678"/>
      <c r="WN3260" s="678"/>
      <c r="WO3260" s="678"/>
      <c r="WP3260" s="678"/>
      <c r="WQ3260" s="678"/>
      <c r="WR3260" s="678"/>
      <c r="WS3260" s="678"/>
      <c r="WT3260" s="678"/>
      <c r="WU3260" s="678"/>
      <c r="WV3260" s="678"/>
      <c r="WW3260" s="678"/>
      <c r="WX3260" s="678"/>
      <c r="WY3260" s="678"/>
      <c r="WZ3260" s="678"/>
      <c r="XA3260" s="678"/>
      <c r="XB3260" s="678"/>
      <c r="XC3260" s="678"/>
      <c r="XD3260" s="678"/>
      <c r="XE3260" s="678"/>
      <c r="XF3260" s="678"/>
      <c r="XG3260" s="678"/>
      <c r="XH3260" s="678"/>
      <c r="XI3260" s="678"/>
      <c r="XJ3260" s="678"/>
      <c r="XK3260" s="678"/>
      <c r="XL3260" s="678"/>
      <c r="XM3260" s="678"/>
      <c r="XN3260" s="678"/>
      <c r="XO3260" s="678"/>
      <c r="XP3260" s="678"/>
      <c r="XQ3260" s="678"/>
      <c r="XR3260" s="678"/>
      <c r="XS3260" s="678"/>
      <c r="XT3260" s="678"/>
      <c r="XU3260" s="678"/>
      <c r="XV3260" s="678"/>
      <c r="XW3260" s="678"/>
      <c r="XX3260" s="678"/>
      <c r="XY3260" s="678"/>
      <c r="XZ3260" s="678"/>
      <c r="YA3260" s="678"/>
      <c r="YB3260" s="678"/>
      <c r="YC3260" s="678"/>
      <c r="YD3260" s="678"/>
      <c r="YE3260" s="678"/>
      <c r="YF3260" s="678"/>
      <c r="YG3260" s="678"/>
      <c r="YH3260" s="678"/>
      <c r="YI3260" s="678"/>
      <c r="YJ3260" s="678"/>
      <c r="YK3260" s="678"/>
      <c r="YL3260" s="678"/>
      <c r="YM3260" s="678"/>
      <c r="YN3260" s="678"/>
      <c r="YO3260" s="678"/>
      <c r="YP3260" s="678"/>
      <c r="YQ3260" s="678"/>
      <c r="YR3260" s="678"/>
      <c r="YS3260" s="678"/>
      <c r="YT3260" s="678"/>
      <c r="YU3260" s="678"/>
      <c r="YV3260" s="678"/>
      <c r="YW3260" s="678"/>
      <c r="YX3260" s="678"/>
      <c r="YY3260" s="678"/>
      <c r="YZ3260" s="678"/>
      <c r="ZA3260" s="678"/>
      <c r="ZB3260" s="678"/>
      <c r="ZC3260" s="678"/>
      <c r="ZD3260" s="678"/>
      <c r="ZE3260" s="678"/>
      <c r="ZF3260" s="678"/>
      <c r="ZG3260" s="678"/>
      <c r="ZH3260" s="678"/>
      <c r="ZI3260" s="678"/>
      <c r="ZJ3260" s="678"/>
      <c r="ZK3260" s="678"/>
      <c r="ZL3260" s="678"/>
      <c r="ZM3260" s="678"/>
      <c r="ZN3260" s="678"/>
      <c r="ZO3260" s="678"/>
      <c r="ZP3260" s="678"/>
      <c r="ZQ3260" s="678"/>
      <c r="ZR3260" s="678"/>
      <c r="ZS3260" s="678"/>
      <c r="ZT3260" s="678"/>
      <c r="ZU3260" s="678"/>
      <c r="ZV3260" s="678"/>
      <c r="ZW3260" s="678"/>
      <c r="ZX3260" s="678"/>
      <c r="ZY3260" s="678"/>
      <c r="ZZ3260" s="678"/>
      <c r="AAA3260" s="678"/>
      <c r="AAB3260" s="678"/>
      <c r="AAC3260" s="678"/>
      <c r="AAD3260" s="678"/>
      <c r="AAE3260" s="678"/>
      <c r="AAF3260" s="678"/>
      <c r="AAG3260" s="678"/>
      <c r="AAH3260" s="678"/>
      <c r="AAI3260" s="678"/>
      <c r="AAJ3260" s="678"/>
      <c r="AAK3260" s="678"/>
      <c r="AAL3260" s="678"/>
      <c r="AAM3260" s="678"/>
      <c r="AAN3260" s="678"/>
      <c r="AAO3260" s="678"/>
      <c r="AAP3260" s="678"/>
      <c r="AAQ3260" s="678"/>
      <c r="AAR3260" s="678"/>
      <c r="AAS3260" s="678"/>
      <c r="AAT3260" s="678"/>
      <c r="AAU3260" s="678"/>
      <c r="AAV3260" s="678"/>
      <c r="AAW3260" s="678"/>
      <c r="AAX3260" s="678"/>
      <c r="AAY3260" s="678"/>
      <c r="AAZ3260" s="678"/>
      <c r="ABA3260" s="678"/>
      <c r="ABB3260" s="678"/>
      <c r="ABC3260" s="678"/>
      <c r="ABD3260" s="678"/>
      <c r="ABE3260" s="678"/>
      <c r="ABF3260" s="678"/>
      <c r="ABG3260" s="678"/>
      <c r="ABH3260" s="678"/>
      <c r="ABI3260" s="678"/>
      <c r="ABJ3260" s="678"/>
      <c r="ABK3260" s="678"/>
      <c r="ABL3260" s="678"/>
      <c r="ABM3260" s="678"/>
      <c r="ABN3260" s="678"/>
      <c r="ABO3260" s="678"/>
      <c r="ABP3260" s="678"/>
      <c r="ABQ3260" s="678"/>
      <c r="ABR3260" s="678"/>
      <c r="ABS3260" s="678"/>
      <c r="ABT3260" s="678"/>
      <c r="ABU3260" s="678"/>
      <c r="ABV3260" s="678"/>
      <c r="ABW3260" s="678"/>
      <c r="ABX3260" s="678"/>
      <c r="ABY3260" s="678"/>
      <c r="ABZ3260" s="678"/>
      <c r="ACA3260" s="678"/>
      <c r="ACB3260" s="678"/>
      <c r="ACC3260" s="678"/>
      <c r="ACD3260" s="678"/>
      <c r="ACE3260" s="678"/>
      <c r="ACF3260" s="678"/>
      <c r="ACG3260" s="678"/>
      <c r="ACH3260" s="678"/>
      <c r="ACI3260" s="678"/>
      <c r="ACJ3260" s="678"/>
      <c r="ACK3260" s="678"/>
      <c r="ACL3260" s="678"/>
      <c r="ACM3260" s="678"/>
      <c r="ACN3260" s="678"/>
      <c r="ACO3260" s="678"/>
      <c r="ACP3260" s="678"/>
      <c r="ACQ3260" s="678"/>
      <c r="ACR3260" s="678"/>
      <c r="ACS3260" s="678"/>
      <c r="ACT3260" s="678"/>
      <c r="ACU3260" s="678"/>
      <c r="ACV3260" s="678"/>
      <c r="ACW3260" s="678"/>
      <c r="ACX3260" s="678"/>
      <c r="ACY3260" s="678"/>
      <c r="ACZ3260" s="678"/>
      <c r="ADA3260" s="678"/>
      <c r="ADB3260" s="678"/>
      <c r="ADC3260" s="678"/>
      <c r="ADD3260" s="678"/>
      <c r="ADE3260" s="678"/>
      <c r="ADF3260" s="678"/>
      <c r="ADG3260" s="678"/>
      <c r="ADH3260" s="678"/>
      <c r="ADI3260" s="678"/>
      <c r="ADJ3260" s="678"/>
      <c r="ADK3260" s="678"/>
      <c r="ADL3260" s="678"/>
      <c r="ADM3260" s="678"/>
      <c r="ADN3260" s="678"/>
      <c r="ADO3260" s="678"/>
      <c r="ADP3260" s="678"/>
      <c r="ADQ3260" s="678"/>
      <c r="ADR3260" s="678"/>
      <c r="ADS3260" s="678"/>
      <c r="ADT3260" s="678"/>
      <c r="ADU3260" s="678"/>
      <c r="ADV3260" s="678"/>
      <c r="ADW3260" s="678"/>
      <c r="ADX3260" s="678"/>
      <c r="ADY3260" s="678"/>
      <c r="ADZ3260" s="678"/>
      <c r="AEA3260" s="678"/>
      <c r="AEB3260" s="678"/>
      <c r="AEC3260" s="678"/>
      <c r="AED3260" s="678"/>
      <c r="AEE3260" s="678"/>
      <c r="AEF3260" s="678"/>
      <c r="AEG3260" s="678"/>
      <c r="AEH3260" s="678"/>
      <c r="AEI3260" s="678"/>
      <c r="AEJ3260" s="678"/>
      <c r="AEK3260" s="678"/>
      <c r="AEL3260" s="678"/>
      <c r="AEM3260" s="678"/>
      <c r="AEN3260" s="678"/>
      <c r="AEO3260" s="678"/>
      <c r="AEP3260" s="678"/>
      <c r="AEQ3260" s="678"/>
      <c r="AER3260" s="678"/>
      <c r="AES3260" s="678"/>
      <c r="AET3260" s="678"/>
      <c r="AEU3260" s="678"/>
      <c r="AEV3260" s="678"/>
      <c r="AEW3260" s="678"/>
      <c r="AEX3260" s="678"/>
      <c r="AEY3260" s="678"/>
      <c r="AEZ3260" s="678"/>
      <c r="AFA3260" s="678"/>
      <c r="AFB3260" s="678"/>
      <c r="AFC3260" s="678"/>
      <c r="AFD3260" s="678"/>
      <c r="AFE3260" s="678"/>
      <c r="AFF3260" s="678"/>
      <c r="AFG3260" s="678"/>
      <c r="AFH3260" s="678"/>
      <c r="AFI3260" s="678"/>
      <c r="AFJ3260" s="678"/>
      <c r="AFK3260" s="678"/>
      <c r="AFL3260" s="678"/>
      <c r="AFM3260" s="678"/>
      <c r="AFN3260" s="678"/>
      <c r="AFO3260" s="678"/>
      <c r="AFP3260" s="678"/>
      <c r="AFQ3260" s="678"/>
      <c r="AFR3260" s="678"/>
      <c r="AFS3260" s="678"/>
      <c r="AFT3260" s="678"/>
      <c r="AFU3260" s="678"/>
      <c r="AFV3260" s="678"/>
      <c r="AFW3260" s="678"/>
      <c r="AFX3260" s="678"/>
      <c r="AFY3260" s="678"/>
      <c r="AFZ3260" s="678"/>
      <c r="AGA3260" s="678"/>
      <c r="AGB3260" s="678"/>
      <c r="AGC3260" s="678"/>
      <c r="AGD3260" s="678"/>
      <c r="AGE3260" s="678"/>
      <c r="AGF3260" s="678"/>
      <c r="AGG3260" s="678"/>
      <c r="AGH3260" s="678"/>
      <c r="AGI3260" s="678"/>
      <c r="AGJ3260" s="678"/>
      <c r="AGK3260" s="678"/>
      <c r="AGL3260" s="678"/>
      <c r="AGM3260" s="678"/>
      <c r="AGN3260" s="678"/>
      <c r="AGO3260" s="678"/>
      <c r="AGP3260" s="678"/>
      <c r="AGQ3260" s="678"/>
      <c r="AGR3260" s="678"/>
      <c r="AGS3260" s="678"/>
      <c r="AGT3260" s="678"/>
      <c r="AGU3260" s="678"/>
      <c r="AGV3260" s="678"/>
      <c r="AGW3260" s="678"/>
      <c r="AGX3260" s="678"/>
      <c r="AGY3260" s="678"/>
      <c r="AGZ3260" s="678"/>
      <c r="AHA3260" s="678"/>
      <c r="AHB3260" s="678"/>
      <c r="AHC3260" s="678"/>
      <c r="AHD3260" s="678"/>
      <c r="AHE3260" s="678"/>
      <c r="AHF3260" s="678"/>
      <c r="AHG3260" s="678"/>
      <c r="AHH3260" s="678"/>
      <c r="AHI3260" s="678"/>
      <c r="AHJ3260" s="678"/>
      <c r="AHK3260" s="678"/>
      <c r="AHL3260" s="678"/>
      <c r="AHM3260" s="678"/>
      <c r="AHN3260" s="678"/>
      <c r="AHO3260" s="678"/>
      <c r="AHP3260" s="678"/>
      <c r="AHQ3260" s="678"/>
      <c r="AHR3260" s="678"/>
      <c r="AHS3260" s="678"/>
      <c r="AHT3260" s="678"/>
      <c r="AHU3260" s="678"/>
      <c r="AHV3260" s="678"/>
      <c r="AHW3260" s="678"/>
      <c r="AHX3260" s="678"/>
      <c r="AHY3260" s="678"/>
      <c r="AHZ3260" s="678"/>
      <c r="AIA3260" s="678"/>
      <c r="AIB3260" s="678"/>
      <c r="AIC3260" s="678"/>
      <c r="AID3260" s="678"/>
      <c r="AIE3260" s="678"/>
      <c r="AIF3260" s="678"/>
      <c r="AIG3260" s="678"/>
      <c r="AIH3260" s="678"/>
      <c r="AII3260" s="678"/>
      <c r="AIJ3260" s="678"/>
      <c r="AIK3260" s="678"/>
      <c r="AIL3260" s="678"/>
      <c r="AIM3260" s="678"/>
      <c r="AIN3260" s="678"/>
      <c r="AIO3260" s="678"/>
      <c r="AIP3260" s="678"/>
      <c r="AIQ3260" s="678"/>
      <c r="AIR3260" s="678"/>
      <c r="AIS3260" s="678"/>
      <c r="AIT3260" s="678"/>
      <c r="AIU3260" s="678"/>
      <c r="AIV3260" s="678"/>
      <c r="AIW3260" s="678"/>
      <c r="AIX3260" s="678"/>
      <c r="AIY3260" s="678"/>
      <c r="AIZ3260" s="678"/>
      <c r="AJA3260" s="678"/>
      <c r="AJB3260" s="678"/>
      <c r="AJC3260" s="678"/>
      <c r="AJD3260" s="678"/>
      <c r="AJE3260" s="678"/>
      <c r="AJF3260" s="678"/>
      <c r="AJG3260" s="678"/>
      <c r="AJH3260" s="678"/>
      <c r="AJI3260" s="678"/>
      <c r="AJJ3260" s="678"/>
      <c r="AJK3260" s="678"/>
      <c r="AJL3260" s="678"/>
      <c r="AJM3260" s="678"/>
      <c r="AJN3260" s="678"/>
      <c r="AJO3260" s="678"/>
      <c r="AJP3260" s="678"/>
      <c r="AJQ3260" s="678"/>
      <c r="AJR3260" s="678"/>
      <c r="AJS3260" s="678"/>
      <c r="AJT3260" s="678"/>
      <c r="AJU3260" s="678"/>
      <c r="AJV3260" s="678"/>
      <c r="AJW3260" s="678"/>
      <c r="AJX3260" s="678"/>
      <c r="AJY3260" s="678"/>
      <c r="AJZ3260" s="678"/>
      <c r="AKA3260" s="678"/>
      <c r="AKB3260" s="678"/>
      <c r="AKC3260" s="678"/>
      <c r="AKD3260" s="678"/>
      <c r="AKE3260" s="678"/>
      <c r="AKF3260" s="678"/>
      <c r="AKG3260" s="678"/>
      <c r="AKH3260" s="678"/>
      <c r="AKI3260" s="678"/>
      <c r="AKJ3260" s="678"/>
      <c r="AKK3260" s="678"/>
      <c r="AKL3260" s="678"/>
      <c r="AKM3260" s="678"/>
      <c r="AKN3260" s="678"/>
      <c r="AKO3260" s="678"/>
      <c r="AKP3260" s="678"/>
      <c r="AKQ3260" s="678"/>
      <c r="AKR3260" s="678"/>
      <c r="AKS3260" s="678"/>
      <c r="AKT3260" s="678"/>
      <c r="AKU3260" s="678"/>
      <c r="AKV3260" s="678"/>
      <c r="AKW3260" s="678"/>
      <c r="AKX3260" s="678"/>
      <c r="AKY3260" s="678"/>
      <c r="AKZ3260" s="678"/>
      <c r="ALA3260" s="678"/>
      <c r="ALB3260" s="678"/>
      <c r="ALC3260" s="678"/>
      <c r="ALD3260" s="678"/>
      <c r="ALE3260" s="678"/>
      <c r="ALF3260" s="678"/>
      <c r="ALG3260" s="678"/>
      <c r="ALH3260" s="678"/>
      <c r="ALI3260" s="678"/>
      <c r="ALJ3260" s="678"/>
      <c r="ALK3260" s="678"/>
      <c r="ALL3260" s="678"/>
      <c r="ALM3260" s="678"/>
      <c r="ALN3260" s="678"/>
      <c r="ALO3260" s="678"/>
      <c r="ALP3260" s="678"/>
      <c r="ALQ3260" s="678"/>
      <c r="ALR3260" s="678"/>
      <c r="ALS3260" s="678"/>
      <c r="ALT3260" s="678"/>
      <c r="ALU3260" s="678"/>
      <c r="ALV3260" s="678"/>
      <c r="ALW3260" s="678"/>
      <c r="ALX3260" s="678"/>
      <c r="ALY3260" s="678"/>
      <c r="ALZ3260" s="678"/>
      <c r="AMA3260" s="678"/>
      <c r="AMB3260" s="678"/>
      <c r="AMC3260" s="678"/>
      <c r="AMD3260" s="678"/>
      <c r="AME3260" s="678"/>
      <c r="AMF3260" s="678"/>
      <c r="AMG3260" s="678"/>
      <c r="AMH3260" s="678"/>
      <c r="AMI3260" s="678"/>
      <c r="AMJ3260" s="678"/>
    </row>
    <row r="3261" spans="1:1024" ht="18.75" customHeight="1" x14ac:dyDescent="0.25">
      <c r="A3261" s="795">
        <v>1293</v>
      </c>
      <c r="B3261" s="795">
        <v>96661646</v>
      </c>
      <c r="C3261" s="186" t="s">
        <v>2521</v>
      </c>
      <c r="D3261" s="795" t="s">
        <v>94</v>
      </c>
      <c r="E3261" s="1169" t="s">
        <v>243</v>
      </c>
      <c r="F3261" s="1330">
        <v>44817</v>
      </c>
      <c r="G3261" s="982">
        <v>0.80555555555555547</v>
      </c>
      <c r="H3261" s="1330">
        <v>44832</v>
      </c>
      <c r="I3261" s="982">
        <v>0.80555555555555547</v>
      </c>
      <c r="J3261" s="1335" t="s">
        <v>2760</v>
      </c>
      <c r="K3261" s="710">
        <v>26125</v>
      </c>
      <c r="L3261" s="186">
        <v>4189068</v>
      </c>
      <c r="M3261" s="850">
        <v>44488</v>
      </c>
      <c r="N3261" s="186" t="s">
        <v>2522</v>
      </c>
      <c r="O3261" s="941" t="s">
        <v>2761</v>
      </c>
      <c r="P3261" s="892">
        <v>1000</v>
      </c>
      <c r="Q3261" s="1055">
        <v>540</v>
      </c>
      <c r="R3261" s="1343"/>
      <c r="S3261" s="1344"/>
      <c r="T3261" s="1345"/>
      <c r="U3261" s="676"/>
      <c r="V3261" s="1345" t="s">
        <v>2762</v>
      </c>
      <c r="W3261" s="677"/>
      <c r="X3261" s="678"/>
      <c r="Y3261" s="678"/>
      <c r="Z3261" s="678"/>
      <c r="AA3261" s="678"/>
      <c r="AB3261" s="678"/>
      <c r="AC3261" s="678"/>
      <c r="AD3261" s="678"/>
      <c r="AE3261" s="678"/>
      <c r="AF3261" s="678"/>
      <c r="AG3261" s="678"/>
      <c r="AH3261" s="678"/>
      <c r="AI3261" s="678"/>
      <c r="AJ3261" s="678"/>
      <c r="AK3261" s="678"/>
      <c r="AL3261" s="678"/>
      <c r="AM3261" s="678"/>
      <c r="AN3261" s="678"/>
      <c r="AO3261" s="678"/>
      <c r="AP3261" s="678"/>
      <c r="AQ3261" s="678"/>
      <c r="AR3261" s="678"/>
      <c r="AS3261" s="678"/>
      <c r="AT3261" s="678"/>
      <c r="AU3261" s="678"/>
      <c r="AV3261" s="678"/>
      <c r="AW3261" s="678"/>
      <c r="AX3261" s="678"/>
      <c r="AY3261" s="678"/>
      <c r="AZ3261" s="678"/>
      <c r="BA3261" s="678"/>
      <c r="BB3261" s="678"/>
      <c r="BC3261" s="678"/>
      <c r="BD3261" s="678"/>
      <c r="BE3261" s="678"/>
      <c r="BF3261" s="678"/>
      <c r="BG3261" s="678"/>
      <c r="BH3261" s="678"/>
      <c r="BI3261" s="678"/>
      <c r="BJ3261" s="678"/>
      <c r="BK3261" s="678"/>
      <c r="BL3261" s="678"/>
      <c r="BM3261" s="678"/>
      <c r="BN3261" s="678"/>
      <c r="BO3261" s="678"/>
      <c r="BP3261" s="678"/>
      <c r="BQ3261" s="678"/>
      <c r="BR3261" s="678"/>
      <c r="BS3261" s="678"/>
      <c r="BT3261" s="678"/>
      <c r="BU3261" s="678"/>
      <c r="BV3261" s="678"/>
      <c r="BW3261" s="678"/>
      <c r="BX3261" s="678"/>
      <c r="BY3261" s="678"/>
      <c r="BZ3261" s="678"/>
      <c r="CA3261" s="678"/>
      <c r="CB3261" s="678"/>
      <c r="CC3261" s="678"/>
      <c r="CD3261" s="678"/>
      <c r="CE3261" s="678"/>
      <c r="CF3261" s="678"/>
      <c r="CG3261" s="678"/>
      <c r="CH3261" s="678"/>
      <c r="CI3261" s="678"/>
      <c r="CJ3261" s="678"/>
      <c r="CK3261" s="678"/>
      <c r="CL3261" s="678"/>
      <c r="CM3261" s="678"/>
      <c r="CN3261" s="678"/>
      <c r="CO3261" s="678"/>
      <c r="CP3261" s="678"/>
      <c r="CQ3261" s="678"/>
      <c r="CR3261" s="678"/>
      <c r="CS3261" s="678"/>
      <c r="CT3261" s="678"/>
      <c r="CU3261" s="678"/>
      <c r="CV3261" s="678"/>
      <c r="CW3261" s="678"/>
      <c r="CX3261" s="678"/>
      <c r="CY3261" s="678"/>
      <c r="CZ3261" s="678"/>
      <c r="DA3261" s="678"/>
      <c r="DB3261" s="678"/>
      <c r="DC3261" s="678"/>
      <c r="DD3261" s="678"/>
      <c r="DE3261" s="678"/>
      <c r="DF3261" s="678"/>
      <c r="DG3261" s="678"/>
      <c r="DH3261" s="678"/>
      <c r="DI3261" s="678"/>
      <c r="DJ3261" s="678"/>
      <c r="DK3261" s="678"/>
      <c r="DL3261" s="678"/>
      <c r="DM3261" s="678"/>
      <c r="DN3261" s="678"/>
      <c r="DO3261" s="678"/>
      <c r="DP3261" s="678"/>
      <c r="DQ3261" s="678"/>
      <c r="DR3261" s="678"/>
      <c r="DS3261" s="678"/>
      <c r="DT3261" s="678"/>
      <c r="DU3261" s="678"/>
      <c r="DV3261" s="678"/>
      <c r="DW3261" s="678"/>
      <c r="DX3261" s="678"/>
      <c r="DY3261" s="678"/>
      <c r="DZ3261" s="678"/>
      <c r="EA3261" s="678"/>
      <c r="EB3261" s="678"/>
      <c r="EC3261" s="678"/>
      <c r="ED3261" s="678"/>
      <c r="EE3261" s="678"/>
      <c r="EF3261" s="678"/>
      <c r="EG3261" s="678"/>
      <c r="EH3261" s="678"/>
      <c r="EI3261" s="678"/>
      <c r="EJ3261" s="678"/>
      <c r="EK3261" s="678"/>
      <c r="EL3261" s="678"/>
      <c r="EM3261" s="678"/>
      <c r="EN3261" s="678"/>
      <c r="EO3261" s="678"/>
      <c r="EP3261" s="678"/>
      <c r="EQ3261" s="678"/>
      <c r="ER3261" s="678"/>
      <c r="ES3261" s="678"/>
      <c r="ET3261" s="678"/>
      <c r="EU3261" s="678"/>
      <c r="EV3261" s="678"/>
      <c r="EW3261" s="678"/>
      <c r="EX3261" s="678"/>
      <c r="EY3261" s="678"/>
      <c r="EZ3261" s="678"/>
      <c r="FA3261" s="678"/>
      <c r="FB3261" s="678"/>
      <c r="FC3261" s="678"/>
      <c r="FD3261" s="678"/>
      <c r="FE3261" s="678"/>
      <c r="FF3261" s="678"/>
      <c r="FG3261" s="678"/>
      <c r="FH3261" s="678"/>
      <c r="FI3261" s="678"/>
      <c r="FJ3261" s="678"/>
      <c r="FK3261" s="678"/>
      <c r="FL3261" s="678"/>
      <c r="FM3261" s="678"/>
      <c r="FN3261" s="678"/>
      <c r="FO3261" s="678"/>
      <c r="FP3261" s="678"/>
      <c r="FQ3261" s="678"/>
      <c r="FR3261" s="678"/>
      <c r="FS3261" s="678"/>
      <c r="FT3261" s="678"/>
      <c r="FU3261" s="678"/>
      <c r="FV3261" s="678"/>
      <c r="FW3261" s="678"/>
      <c r="FX3261" s="678"/>
      <c r="FY3261" s="678"/>
      <c r="FZ3261" s="678"/>
      <c r="GA3261" s="678"/>
      <c r="GB3261" s="678"/>
      <c r="GC3261" s="678"/>
      <c r="GD3261" s="678"/>
      <c r="GE3261" s="678"/>
      <c r="GF3261" s="678"/>
      <c r="GG3261" s="678"/>
      <c r="GH3261" s="678"/>
      <c r="GI3261" s="678"/>
      <c r="GJ3261" s="678"/>
      <c r="GK3261" s="678"/>
      <c r="GL3261" s="678"/>
      <c r="GM3261" s="678"/>
      <c r="GN3261" s="678"/>
      <c r="GO3261" s="678"/>
      <c r="GP3261" s="678"/>
      <c r="GQ3261" s="678"/>
      <c r="GR3261" s="678"/>
      <c r="GS3261" s="678"/>
      <c r="GT3261" s="678"/>
      <c r="GU3261" s="678"/>
      <c r="GV3261" s="678"/>
      <c r="GW3261" s="678"/>
      <c r="GX3261" s="678"/>
      <c r="GY3261" s="678"/>
      <c r="GZ3261" s="678"/>
      <c r="HA3261" s="678"/>
      <c r="HB3261" s="678"/>
      <c r="HC3261" s="678"/>
      <c r="HD3261" s="678"/>
      <c r="HE3261" s="678"/>
      <c r="HF3261" s="678"/>
      <c r="HG3261" s="678"/>
      <c r="HH3261" s="678"/>
      <c r="HI3261" s="678"/>
      <c r="HJ3261" s="678"/>
      <c r="HK3261" s="678"/>
      <c r="HL3261" s="678"/>
      <c r="HM3261" s="678"/>
      <c r="HN3261" s="678"/>
      <c r="HO3261" s="678"/>
      <c r="HP3261" s="678"/>
      <c r="HQ3261" s="678"/>
      <c r="HR3261" s="678"/>
      <c r="HS3261" s="678"/>
      <c r="HT3261" s="678"/>
      <c r="HU3261" s="678"/>
      <c r="HV3261" s="678"/>
      <c r="HW3261" s="678"/>
      <c r="HX3261" s="678"/>
      <c r="HY3261" s="678"/>
      <c r="HZ3261" s="678"/>
      <c r="IA3261" s="678"/>
      <c r="IB3261" s="678"/>
      <c r="IC3261" s="678"/>
      <c r="ID3261" s="678"/>
      <c r="IE3261" s="678"/>
      <c r="IF3261" s="678"/>
      <c r="IG3261" s="678"/>
      <c r="IH3261" s="678"/>
      <c r="II3261" s="678"/>
      <c r="IJ3261" s="678"/>
      <c r="IK3261" s="678"/>
      <c r="IL3261" s="678"/>
      <c r="IM3261" s="678"/>
      <c r="IN3261" s="678"/>
      <c r="IO3261" s="678"/>
      <c r="IP3261" s="678"/>
      <c r="IQ3261" s="678"/>
      <c r="IR3261" s="678"/>
      <c r="IS3261" s="678"/>
      <c r="IT3261" s="678"/>
      <c r="IU3261" s="678"/>
      <c r="IV3261" s="678"/>
      <c r="IW3261" s="678"/>
      <c r="IX3261" s="678"/>
      <c r="IY3261" s="678"/>
      <c r="IZ3261" s="678"/>
      <c r="JA3261" s="678"/>
      <c r="JB3261" s="678"/>
      <c r="JC3261" s="678"/>
      <c r="JD3261" s="678"/>
      <c r="JE3261" s="678"/>
      <c r="JF3261" s="678"/>
      <c r="JG3261" s="678"/>
      <c r="JH3261" s="678"/>
      <c r="JI3261" s="678"/>
      <c r="JJ3261" s="678"/>
      <c r="JK3261" s="678"/>
      <c r="JL3261" s="678"/>
      <c r="JM3261" s="678"/>
      <c r="JN3261" s="678"/>
      <c r="JO3261" s="678"/>
      <c r="JP3261" s="678"/>
      <c r="JQ3261" s="678"/>
      <c r="JR3261" s="678"/>
      <c r="JS3261" s="678"/>
      <c r="JT3261" s="678"/>
      <c r="JU3261" s="678"/>
      <c r="JV3261" s="678"/>
      <c r="JW3261" s="678"/>
      <c r="JX3261" s="678"/>
      <c r="JY3261" s="678"/>
      <c r="JZ3261" s="678"/>
      <c r="KA3261" s="678"/>
      <c r="KB3261" s="678"/>
      <c r="KC3261" s="678"/>
      <c r="KD3261" s="678"/>
      <c r="KE3261" s="678"/>
      <c r="KF3261" s="678"/>
      <c r="KG3261" s="678"/>
      <c r="KH3261" s="678"/>
      <c r="KI3261" s="678"/>
      <c r="KJ3261" s="678"/>
      <c r="KK3261" s="678"/>
      <c r="KL3261" s="678"/>
      <c r="KM3261" s="678"/>
      <c r="KN3261" s="678"/>
      <c r="KO3261" s="678"/>
      <c r="KP3261" s="678"/>
      <c r="KQ3261" s="678"/>
      <c r="KR3261" s="678"/>
      <c r="KS3261" s="678"/>
      <c r="KT3261" s="678"/>
      <c r="KU3261" s="678"/>
      <c r="KV3261" s="678"/>
      <c r="KW3261" s="678"/>
      <c r="KX3261" s="678"/>
      <c r="KY3261" s="678"/>
      <c r="KZ3261" s="678"/>
      <c r="LA3261" s="678"/>
      <c r="LB3261" s="678"/>
      <c r="LC3261" s="678"/>
      <c r="LD3261" s="678"/>
      <c r="LE3261" s="678"/>
      <c r="LF3261" s="678"/>
      <c r="LG3261" s="678"/>
      <c r="LH3261" s="678"/>
      <c r="LI3261" s="678"/>
      <c r="LJ3261" s="678"/>
      <c r="LK3261" s="678"/>
      <c r="LL3261" s="678"/>
      <c r="LM3261" s="678"/>
      <c r="LN3261" s="678"/>
      <c r="LO3261" s="678"/>
      <c r="LP3261" s="678"/>
      <c r="LQ3261" s="678"/>
      <c r="LR3261" s="678"/>
      <c r="LS3261" s="678"/>
      <c r="LT3261" s="678"/>
      <c r="LU3261" s="678"/>
      <c r="LV3261" s="678"/>
      <c r="LW3261" s="678"/>
      <c r="LX3261" s="678"/>
      <c r="LY3261" s="678"/>
      <c r="LZ3261" s="678"/>
      <c r="MA3261" s="678"/>
      <c r="MB3261" s="678"/>
      <c r="MC3261" s="678"/>
      <c r="MD3261" s="678"/>
      <c r="ME3261" s="678"/>
      <c r="MF3261" s="678"/>
      <c r="MG3261" s="678"/>
      <c r="MH3261" s="678"/>
      <c r="MI3261" s="678"/>
      <c r="MJ3261" s="678"/>
      <c r="MK3261" s="678"/>
      <c r="ML3261" s="678"/>
      <c r="MM3261" s="678"/>
      <c r="MN3261" s="678"/>
      <c r="MO3261" s="678"/>
      <c r="MP3261" s="678"/>
      <c r="MQ3261" s="678"/>
      <c r="MR3261" s="678"/>
      <c r="MS3261" s="678"/>
      <c r="MT3261" s="678"/>
      <c r="MU3261" s="678"/>
      <c r="MV3261" s="678"/>
      <c r="MW3261" s="678"/>
      <c r="MX3261" s="678"/>
      <c r="MY3261" s="678"/>
      <c r="MZ3261" s="678"/>
      <c r="NA3261" s="678"/>
      <c r="NB3261" s="678"/>
      <c r="NC3261" s="678"/>
      <c r="ND3261" s="678"/>
      <c r="NE3261" s="678"/>
      <c r="NF3261" s="678"/>
      <c r="NG3261" s="678"/>
      <c r="NH3261" s="678"/>
      <c r="NI3261" s="678"/>
      <c r="NJ3261" s="678"/>
      <c r="NK3261" s="678"/>
      <c r="NL3261" s="678"/>
      <c r="NM3261" s="678"/>
      <c r="NN3261" s="678"/>
      <c r="NO3261" s="678"/>
      <c r="NP3261" s="678"/>
      <c r="NQ3261" s="678"/>
      <c r="NR3261" s="678"/>
      <c r="NS3261" s="678"/>
      <c r="NT3261" s="678"/>
      <c r="NU3261" s="678"/>
      <c r="NV3261" s="678"/>
      <c r="NW3261" s="678"/>
      <c r="NX3261" s="678"/>
      <c r="NY3261" s="678"/>
      <c r="NZ3261" s="678"/>
      <c r="OA3261" s="678"/>
      <c r="OB3261" s="678"/>
      <c r="OC3261" s="678"/>
      <c r="OD3261" s="678"/>
      <c r="OE3261" s="678"/>
      <c r="OF3261" s="678"/>
      <c r="OG3261" s="678"/>
      <c r="OH3261" s="678"/>
      <c r="OI3261" s="678"/>
      <c r="OJ3261" s="678"/>
      <c r="OK3261" s="678"/>
      <c r="OL3261" s="678"/>
      <c r="OM3261" s="678"/>
      <c r="ON3261" s="678"/>
      <c r="OO3261" s="678"/>
      <c r="OP3261" s="678"/>
      <c r="OQ3261" s="678"/>
      <c r="OR3261" s="678"/>
      <c r="OS3261" s="678"/>
      <c r="OT3261" s="678"/>
      <c r="OU3261" s="678"/>
      <c r="OV3261" s="678"/>
      <c r="OW3261" s="678"/>
      <c r="OX3261" s="678"/>
      <c r="OY3261" s="678"/>
      <c r="OZ3261" s="678"/>
      <c r="PA3261" s="678"/>
      <c r="PB3261" s="678"/>
      <c r="PC3261" s="678"/>
      <c r="PD3261" s="678"/>
      <c r="PE3261" s="678"/>
      <c r="PF3261" s="678"/>
      <c r="PG3261" s="678"/>
      <c r="PH3261" s="678"/>
      <c r="PI3261" s="678"/>
      <c r="PJ3261" s="678"/>
      <c r="PK3261" s="678"/>
      <c r="PL3261" s="678"/>
      <c r="PM3261" s="678"/>
      <c r="PN3261" s="678"/>
      <c r="PO3261" s="678"/>
      <c r="PP3261" s="678"/>
      <c r="PQ3261" s="678"/>
      <c r="PR3261" s="678"/>
      <c r="PS3261" s="678"/>
      <c r="PT3261" s="678"/>
      <c r="PU3261" s="678"/>
      <c r="PV3261" s="678"/>
      <c r="PW3261" s="678"/>
      <c r="PX3261" s="678"/>
      <c r="PY3261" s="678"/>
      <c r="PZ3261" s="678"/>
      <c r="QA3261" s="678"/>
      <c r="QB3261" s="678"/>
      <c r="QC3261" s="678"/>
      <c r="QD3261" s="678"/>
      <c r="QE3261" s="678"/>
      <c r="QF3261" s="678"/>
      <c r="QG3261" s="678"/>
      <c r="QH3261" s="678"/>
      <c r="QI3261" s="678"/>
      <c r="QJ3261" s="678"/>
      <c r="QK3261" s="678"/>
      <c r="QL3261" s="678"/>
      <c r="QM3261" s="678"/>
      <c r="QN3261" s="678"/>
      <c r="QO3261" s="678"/>
      <c r="QP3261" s="678"/>
      <c r="QQ3261" s="678"/>
      <c r="QR3261" s="678"/>
      <c r="QS3261" s="678"/>
      <c r="QT3261" s="678"/>
      <c r="QU3261" s="678"/>
      <c r="QV3261" s="678"/>
      <c r="QW3261" s="678"/>
      <c r="QX3261" s="678"/>
      <c r="QY3261" s="678"/>
      <c r="QZ3261" s="678"/>
      <c r="RA3261" s="678"/>
      <c r="RB3261" s="678"/>
      <c r="RC3261" s="678"/>
      <c r="RD3261" s="678"/>
      <c r="RE3261" s="678"/>
      <c r="RF3261" s="678"/>
      <c r="RG3261" s="678"/>
      <c r="RH3261" s="678"/>
      <c r="RI3261" s="678"/>
      <c r="RJ3261" s="678"/>
      <c r="RK3261" s="678"/>
      <c r="RL3261" s="678"/>
      <c r="RM3261" s="678"/>
      <c r="RN3261" s="678"/>
      <c r="RO3261" s="678"/>
      <c r="RP3261" s="678"/>
      <c r="RQ3261" s="678"/>
      <c r="RR3261" s="678"/>
      <c r="RS3261" s="678"/>
      <c r="RT3261" s="678"/>
      <c r="RU3261" s="678"/>
      <c r="RV3261" s="678"/>
      <c r="RW3261" s="678"/>
      <c r="RX3261" s="678"/>
      <c r="RY3261" s="678"/>
      <c r="RZ3261" s="678"/>
      <c r="SA3261" s="678"/>
      <c r="SB3261" s="678"/>
      <c r="SC3261" s="678"/>
      <c r="SD3261" s="678"/>
      <c r="SE3261" s="678"/>
      <c r="SF3261" s="678"/>
      <c r="SG3261" s="678"/>
      <c r="SH3261" s="678"/>
      <c r="SI3261" s="678"/>
      <c r="SJ3261" s="678"/>
      <c r="SK3261" s="678"/>
      <c r="SL3261" s="678"/>
      <c r="SM3261" s="678"/>
      <c r="SN3261" s="678"/>
      <c r="SO3261" s="678"/>
      <c r="SP3261" s="678"/>
      <c r="SQ3261" s="678"/>
      <c r="SR3261" s="678"/>
      <c r="SS3261" s="678"/>
      <c r="ST3261" s="678"/>
      <c r="SU3261" s="678"/>
      <c r="SV3261" s="678"/>
      <c r="SW3261" s="678"/>
      <c r="SX3261" s="678"/>
      <c r="SY3261" s="678"/>
      <c r="SZ3261" s="678"/>
      <c r="TA3261" s="678"/>
      <c r="TB3261" s="678"/>
      <c r="TC3261" s="678"/>
      <c r="TD3261" s="678"/>
      <c r="TE3261" s="678"/>
      <c r="TF3261" s="678"/>
      <c r="TG3261" s="678"/>
      <c r="TH3261" s="678"/>
      <c r="TI3261" s="678"/>
      <c r="TJ3261" s="678"/>
      <c r="TK3261" s="678"/>
      <c r="TL3261" s="678"/>
      <c r="TM3261" s="678"/>
      <c r="TN3261" s="678"/>
      <c r="TO3261" s="678"/>
      <c r="TP3261" s="678"/>
      <c r="TQ3261" s="678"/>
      <c r="TR3261" s="678"/>
      <c r="TS3261" s="678"/>
      <c r="TT3261" s="678"/>
      <c r="TU3261" s="678"/>
      <c r="TV3261" s="678"/>
      <c r="TW3261" s="678"/>
      <c r="TX3261" s="678"/>
      <c r="TY3261" s="678"/>
      <c r="TZ3261" s="678"/>
      <c r="UA3261" s="678"/>
      <c r="UB3261" s="678"/>
      <c r="UC3261" s="678"/>
      <c r="UD3261" s="678"/>
      <c r="UE3261" s="678"/>
      <c r="UF3261" s="678"/>
      <c r="UG3261" s="678"/>
      <c r="UH3261" s="678"/>
      <c r="UI3261" s="678"/>
      <c r="UJ3261" s="678"/>
      <c r="UK3261" s="678"/>
      <c r="UL3261" s="678"/>
      <c r="UM3261" s="678"/>
      <c r="UN3261" s="678"/>
      <c r="UO3261" s="678"/>
      <c r="UP3261" s="678"/>
      <c r="UQ3261" s="678"/>
      <c r="UR3261" s="678"/>
      <c r="US3261" s="678"/>
      <c r="UT3261" s="678"/>
      <c r="UU3261" s="678"/>
      <c r="UV3261" s="678"/>
      <c r="UW3261" s="678"/>
      <c r="UX3261" s="678"/>
      <c r="UY3261" s="678"/>
      <c r="UZ3261" s="678"/>
      <c r="VA3261" s="678"/>
      <c r="VB3261" s="678"/>
      <c r="VC3261" s="678"/>
      <c r="VD3261" s="678"/>
      <c r="VE3261" s="678"/>
      <c r="VF3261" s="678"/>
      <c r="VG3261" s="678"/>
      <c r="VH3261" s="678"/>
      <c r="VI3261" s="678"/>
      <c r="VJ3261" s="678"/>
      <c r="VK3261" s="678"/>
      <c r="VL3261" s="678"/>
      <c r="VM3261" s="678"/>
      <c r="VN3261" s="678"/>
      <c r="VO3261" s="678"/>
      <c r="VP3261" s="678"/>
      <c r="VQ3261" s="678"/>
      <c r="VR3261" s="678"/>
      <c r="VS3261" s="678"/>
      <c r="VT3261" s="678"/>
      <c r="VU3261" s="678"/>
      <c r="VV3261" s="678"/>
      <c r="VW3261" s="678"/>
      <c r="VX3261" s="678"/>
      <c r="VY3261" s="678"/>
      <c r="VZ3261" s="678"/>
      <c r="WA3261" s="678"/>
      <c r="WB3261" s="678"/>
      <c r="WC3261" s="678"/>
      <c r="WD3261" s="678"/>
      <c r="WE3261" s="678"/>
      <c r="WF3261" s="678"/>
      <c r="WG3261" s="678"/>
      <c r="WH3261" s="678"/>
      <c r="WI3261" s="678"/>
      <c r="WJ3261" s="678"/>
      <c r="WK3261" s="678"/>
      <c r="WL3261" s="678"/>
      <c r="WM3261" s="678"/>
      <c r="WN3261" s="678"/>
      <c r="WO3261" s="678"/>
      <c r="WP3261" s="678"/>
      <c r="WQ3261" s="678"/>
      <c r="WR3261" s="678"/>
      <c r="WS3261" s="678"/>
      <c r="WT3261" s="678"/>
      <c r="WU3261" s="678"/>
      <c r="WV3261" s="678"/>
      <c r="WW3261" s="678"/>
      <c r="WX3261" s="678"/>
      <c r="WY3261" s="678"/>
      <c r="WZ3261" s="678"/>
      <c r="XA3261" s="678"/>
      <c r="XB3261" s="678"/>
      <c r="XC3261" s="678"/>
      <c r="XD3261" s="678"/>
      <c r="XE3261" s="678"/>
      <c r="XF3261" s="678"/>
      <c r="XG3261" s="678"/>
      <c r="XH3261" s="678"/>
      <c r="XI3261" s="678"/>
      <c r="XJ3261" s="678"/>
      <c r="XK3261" s="678"/>
      <c r="XL3261" s="678"/>
      <c r="XM3261" s="678"/>
      <c r="XN3261" s="678"/>
      <c r="XO3261" s="678"/>
      <c r="XP3261" s="678"/>
      <c r="XQ3261" s="678"/>
      <c r="XR3261" s="678"/>
      <c r="XS3261" s="678"/>
      <c r="XT3261" s="678"/>
      <c r="XU3261" s="678"/>
      <c r="XV3261" s="678"/>
      <c r="XW3261" s="678"/>
      <c r="XX3261" s="678"/>
      <c r="XY3261" s="678"/>
      <c r="XZ3261" s="678"/>
      <c r="YA3261" s="678"/>
      <c r="YB3261" s="678"/>
      <c r="YC3261" s="678"/>
      <c r="YD3261" s="678"/>
      <c r="YE3261" s="678"/>
      <c r="YF3261" s="678"/>
      <c r="YG3261" s="678"/>
      <c r="YH3261" s="678"/>
      <c r="YI3261" s="678"/>
      <c r="YJ3261" s="678"/>
      <c r="YK3261" s="678"/>
      <c r="YL3261" s="678"/>
      <c r="YM3261" s="678"/>
      <c r="YN3261" s="678"/>
      <c r="YO3261" s="678"/>
      <c r="YP3261" s="678"/>
      <c r="YQ3261" s="678"/>
      <c r="YR3261" s="678"/>
      <c r="YS3261" s="678"/>
      <c r="YT3261" s="678"/>
      <c r="YU3261" s="678"/>
      <c r="YV3261" s="678"/>
      <c r="YW3261" s="678"/>
      <c r="YX3261" s="678"/>
      <c r="YY3261" s="678"/>
      <c r="YZ3261" s="678"/>
      <c r="ZA3261" s="678"/>
      <c r="ZB3261" s="678"/>
      <c r="ZC3261" s="678"/>
      <c r="ZD3261" s="678"/>
      <c r="ZE3261" s="678"/>
      <c r="ZF3261" s="678"/>
      <c r="ZG3261" s="678"/>
      <c r="ZH3261" s="678"/>
      <c r="ZI3261" s="678"/>
      <c r="ZJ3261" s="678"/>
      <c r="ZK3261" s="678"/>
      <c r="ZL3261" s="678"/>
      <c r="ZM3261" s="678"/>
      <c r="ZN3261" s="678"/>
      <c r="ZO3261" s="678"/>
      <c r="ZP3261" s="678"/>
      <c r="ZQ3261" s="678"/>
      <c r="ZR3261" s="678"/>
      <c r="ZS3261" s="678"/>
      <c r="ZT3261" s="678"/>
      <c r="ZU3261" s="678"/>
      <c r="ZV3261" s="678"/>
      <c r="ZW3261" s="678"/>
      <c r="ZX3261" s="678"/>
      <c r="ZY3261" s="678"/>
      <c r="ZZ3261" s="678"/>
      <c r="AAA3261" s="678"/>
      <c r="AAB3261" s="678"/>
      <c r="AAC3261" s="678"/>
      <c r="AAD3261" s="678"/>
      <c r="AAE3261" s="678"/>
      <c r="AAF3261" s="678"/>
      <c r="AAG3261" s="678"/>
      <c r="AAH3261" s="678"/>
      <c r="AAI3261" s="678"/>
      <c r="AAJ3261" s="678"/>
      <c r="AAK3261" s="678"/>
      <c r="AAL3261" s="678"/>
      <c r="AAM3261" s="678"/>
      <c r="AAN3261" s="678"/>
      <c r="AAO3261" s="678"/>
      <c r="AAP3261" s="678"/>
      <c r="AAQ3261" s="678"/>
      <c r="AAR3261" s="678"/>
      <c r="AAS3261" s="678"/>
      <c r="AAT3261" s="678"/>
      <c r="AAU3261" s="678"/>
      <c r="AAV3261" s="678"/>
      <c r="AAW3261" s="678"/>
      <c r="AAX3261" s="678"/>
      <c r="AAY3261" s="678"/>
      <c r="AAZ3261" s="678"/>
      <c r="ABA3261" s="678"/>
      <c r="ABB3261" s="678"/>
      <c r="ABC3261" s="678"/>
      <c r="ABD3261" s="678"/>
      <c r="ABE3261" s="678"/>
      <c r="ABF3261" s="678"/>
      <c r="ABG3261" s="678"/>
      <c r="ABH3261" s="678"/>
      <c r="ABI3261" s="678"/>
      <c r="ABJ3261" s="678"/>
      <c r="ABK3261" s="678"/>
      <c r="ABL3261" s="678"/>
      <c r="ABM3261" s="678"/>
      <c r="ABN3261" s="678"/>
      <c r="ABO3261" s="678"/>
      <c r="ABP3261" s="678"/>
      <c r="ABQ3261" s="678"/>
      <c r="ABR3261" s="678"/>
      <c r="ABS3261" s="678"/>
      <c r="ABT3261" s="678"/>
      <c r="ABU3261" s="678"/>
      <c r="ABV3261" s="678"/>
      <c r="ABW3261" s="678"/>
      <c r="ABX3261" s="678"/>
      <c r="ABY3261" s="678"/>
      <c r="ABZ3261" s="678"/>
      <c r="ACA3261" s="678"/>
      <c r="ACB3261" s="678"/>
      <c r="ACC3261" s="678"/>
      <c r="ACD3261" s="678"/>
      <c r="ACE3261" s="678"/>
      <c r="ACF3261" s="678"/>
      <c r="ACG3261" s="678"/>
      <c r="ACH3261" s="678"/>
      <c r="ACI3261" s="678"/>
      <c r="ACJ3261" s="678"/>
      <c r="ACK3261" s="678"/>
      <c r="ACL3261" s="678"/>
      <c r="ACM3261" s="678"/>
      <c r="ACN3261" s="678"/>
      <c r="ACO3261" s="678"/>
      <c r="ACP3261" s="678"/>
      <c r="ACQ3261" s="678"/>
      <c r="ACR3261" s="678"/>
      <c r="ACS3261" s="678"/>
      <c r="ACT3261" s="678"/>
      <c r="ACU3261" s="678"/>
      <c r="ACV3261" s="678"/>
      <c r="ACW3261" s="678"/>
      <c r="ACX3261" s="678"/>
      <c r="ACY3261" s="678"/>
      <c r="ACZ3261" s="678"/>
      <c r="ADA3261" s="678"/>
      <c r="ADB3261" s="678"/>
      <c r="ADC3261" s="678"/>
      <c r="ADD3261" s="678"/>
      <c r="ADE3261" s="678"/>
      <c r="ADF3261" s="678"/>
      <c r="ADG3261" s="678"/>
      <c r="ADH3261" s="678"/>
      <c r="ADI3261" s="678"/>
      <c r="ADJ3261" s="678"/>
      <c r="ADK3261" s="678"/>
      <c r="ADL3261" s="678"/>
      <c r="ADM3261" s="678"/>
      <c r="ADN3261" s="678"/>
      <c r="ADO3261" s="678"/>
      <c r="ADP3261" s="678"/>
      <c r="ADQ3261" s="678"/>
      <c r="ADR3261" s="678"/>
      <c r="ADS3261" s="678"/>
      <c r="ADT3261" s="678"/>
      <c r="ADU3261" s="678"/>
      <c r="ADV3261" s="678"/>
      <c r="ADW3261" s="678"/>
      <c r="ADX3261" s="678"/>
      <c r="ADY3261" s="678"/>
      <c r="ADZ3261" s="678"/>
      <c r="AEA3261" s="678"/>
      <c r="AEB3261" s="678"/>
      <c r="AEC3261" s="678"/>
      <c r="AED3261" s="678"/>
      <c r="AEE3261" s="678"/>
      <c r="AEF3261" s="678"/>
      <c r="AEG3261" s="678"/>
      <c r="AEH3261" s="678"/>
      <c r="AEI3261" s="678"/>
      <c r="AEJ3261" s="678"/>
      <c r="AEK3261" s="678"/>
      <c r="AEL3261" s="678"/>
      <c r="AEM3261" s="678"/>
      <c r="AEN3261" s="678"/>
      <c r="AEO3261" s="678"/>
      <c r="AEP3261" s="678"/>
      <c r="AEQ3261" s="678"/>
      <c r="AER3261" s="678"/>
      <c r="AES3261" s="678"/>
      <c r="AET3261" s="678"/>
      <c r="AEU3261" s="678"/>
      <c r="AEV3261" s="678"/>
      <c r="AEW3261" s="678"/>
      <c r="AEX3261" s="678"/>
      <c r="AEY3261" s="678"/>
      <c r="AEZ3261" s="678"/>
      <c r="AFA3261" s="678"/>
      <c r="AFB3261" s="678"/>
      <c r="AFC3261" s="678"/>
      <c r="AFD3261" s="678"/>
      <c r="AFE3261" s="678"/>
      <c r="AFF3261" s="678"/>
      <c r="AFG3261" s="678"/>
      <c r="AFH3261" s="678"/>
      <c r="AFI3261" s="678"/>
      <c r="AFJ3261" s="678"/>
      <c r="AFK3261" s="678"/>
      <c r="AFL3261" s="678"/>
      <c r="AFM3261" s="678"/>
      <c r="AFN3261" s="678"/>
      <c r="AFO3261" s="678"/>
      <c r="AFP3261" s="678"/>
      <c r="AFQ3261" s="678"/>
      <c r="AFR3261" s="678"/>
      <c r="AFS3261" s="678"/>
      <c r="AFT3261" s="678"/>
      <c r="AFU3261" s="678"/>
      <c r="AFV3261" s="678"/>
      <c r="AFW3261" s="678"/>
      <c r="AFX3261" s="678"/>
      <c r="AFY3261" s="678"/>
      <c r="AFZ3261" s="678"/>
      <c r="AGA3261" s="678"/>
      <c r="AGB3261" s="678"/>
      <c r="AGC3261" s="678"/>
      <c r="AGD3261" s="678"/>
      <c r="AGE3261" s="678"/>
      <c r="AGF3261" s="678"/>
      <c r="AGG3261" s="678"/>
      <c r="AGH3261" s="678"/>
      <c r="AGI3261" s="678"/>
      <c r="AGJ3261" s="678"/>
      <c r="AGK3261" s="678"/>
      <c r="AGL3261" s="678"/>
      <c r="AGM3261" s="678"/>
      <c r="AGN3261" s="678"/>
      <c r="AGO3261" s="678"/>
      <c r="AGP3261" s="678"/>
      <c r="AGQ3261" s="678"/>
      <c r="AGR3261" s="678"/>
      <c r="AGS3261" s="678"/>
      <c r="AGT3261" s="678"/>
      <c r="AGU3261" s="678"/>
      <c r="AGV3261" s="678"/>
      <c r="AGW3261" s="678"/>
      <c r="AGX3261" s="678"/>
      <c r="AGY3261" s="678"/>
      <c r="AGZ3261" s="678"/>
      <c r="AHA3261" s="678"/>
      <c r="AHB3261" s="678"/>
      <c r="AHC3261" s="678"/>
      <c r="AHD3261" s="678"/>
      <c r="AHE3261" s="678"/>
      <c r="AHF3261" s="678"/>
      <c r="AHG3261" s="678"/>
      <c r="AHH3261" s="678"/>
      <c r="AHI3261" s="678"/>
      <c r="AHJ3261" s="678"/>
      <c r="AHK3261" s="678"/>
      <c r="AHL3261" s="678"/>
      <c r="AHM3261" s="678"/>
      <c r="AHN3261" s="678"/>
      <c r="AHO3261" s="678"/>
      <c r="AHP3261" s="678"/>
      <c r="AHQ3261" s="678"/>
      <c r="AHR3261" s="678"/>
      <c r="AHS3261" s="678"/>
      <c r="AHT3261" s="678"/>
      <c r="AHU3261" s="678"/>
      <c r="AHV3261" s="678"/>
      <c r="AHW3261" s="678"/>
      <c r="AHX3261" s="678"/>
      <c r="AHY3261" s="678"/>
      <c r="AHZ3261" s="678"/>
      <c r="AIA3261" s="678"/>
      <c r="AIB3261" s="678"/>
      <c r="AIC3261" s="678"/>
      <c r="AID3261" s="678"/>
      <c r="AIE3261" s="678"/>
      <c r="AIF3261" s="678"/>
      <c r="AIG3261" s="678"/>
      <c r="AIH3261" s="678"/>
      <c r="AII3261" s="678"/>
      <c r="AIJ3261" s="678"/>
      <c r="AIK3261" s="678"/>
      <c r="AIL3261" s="678"/>
      <c r="AIM3261" s="678"/>
      <c r="AIN3261" s="678"/>
      <c r="AIO3261" s="678"/>
      <c r="AIP3261" s="678"/>
      <c r="AIQ3261" s="678"/>
      <c r="AIR3261" s="678"/>
      <c r="AIS3261" s="678"/>
      <c r="AIT3261" s="678"/>
      <c r="AIU3261" s="678"/>
      <c r="AIV3261" s="678"/>
      <c r="AIW3261" s="678"/>
      <c r="AIX3261" s="678"/>
      <c r="AIY3261" s="678"/>
      <c r="AIZ3261" s="678"/>
      <c r="AJA3261" s="678"/>
      <c r="AJB3261" s="678"/>
      <c r="AJC3261" s="678"/>
      <c r="AJD3261" s="678"/>
      <c r="AJE3261" s="678"/>
      <c r="AJF3261" s="678"/>
      <c r="AJG3261" s="678"/>
      <c r="AJH3261" s="678"/>
      <c r="AJI3261" s="678"/>
      <c r="AJJ3261" s="678"/>
      <c r="AJK3261" s="678"/>
      <c r="AJL3261" s="678"/>
      <c r="AJM3261" s="678"/>
      <c r="AJN3261" s="678"/>
      <c r="AJO3261" s="678"/>
      <c r="AJP3261" s="678"/>
      <c r="AJQ3261" s="678"/>
      <c r="AJR3261" s="678"/>
      <c r="AJS3261" s="678"/>
      <c r="AJT3261" s="678"/>
      <c r="AJU3261" s="678"/>
      <c r="AJV3261" s="678"/>
      <c r="AJW3261" s="678"/>
      <c r="AJX3261" s="678"/>
      <c r="AJY3261" s="678"/>
      <c r="AJZ3261" s="678"/>
      <c r="AKA3261" s="678"/>
      <c r="AKB3261" s="678"/>
      <c r="AKC3261" s="678"/>
      <c r="AKD3261" s="678"/>
      <c r="AKE3261" s="678"/>
      <c r="AKF3261" s="678"/>
      <c r="AKG3261" s="678"/>
      <c r="AKH3261" s="678"/>
      <c r="AKI3261" s="678"/>
      <c r="AKJ3261" s="678"/>
      <c r="AKK3261" s="678"/>
      <c r="AKL3261" s="678"/>
      <c r="AKM3261" s="678"/>
      <c r="AKN3261" s="678"/>
      <c r="AKO3261" s="678"/>
      <c r="AKP3261" s="678"/>
      <c r="AKQ3261" s="678"/>
      <c r="AKR3261" s="678"/>
      <c r="AKS3261" s="678"/>
      <c r="AKT3261" s="678"/>
      <c r="AKU3261" s="678"/>
      <c r="AKV3261" s="678"/>
      <c r="AKW3261" s="678"/>
      <c r="AKX3261" s="678"/>
      <c r="AKY3261" s="678"/>
      <c r="AKZ3261" s="678"/>
      <c r="ALA3261" s="678"/>
      <c r="ALB3261" s="678"/>
      <c r="ALC3261" s="678"/>
      <c r="ALD3261" s="678"/>
      <c r="ALE3261" s="678"/>
      <c r="ALF3261" s="678"/>
      <c r="ALG3261" s="678"/>
      <c r="ALH3261" s="678"/>
      <c r="ALI3261" s="678"/>
      <c r="ALJ3261" s="678"/>
      <c r="ALK3261" s="678"/>
      <c r="ALL3261" s="678"/>
      <c r="ALM3261" s="678"/>
      <c r="ALN3261" s="678"/>
      <c r="ALO3261" s="678"/>
      <c r="ALP3261" s="678"/>
      <c r="ALQ3261" s="678"/>
      <c r="ALR3261" s="678"/>
      <c r="ALS3261" s="678"/>
      <c r="ALT3261" s="678"/>
      <c r="ALU3261" s="678"/>
      <c r="ALV3261" s="678"/>
      <c r="ALW3261" s="678"/>
      <c r="ALX3261" s="678"/>
      <c r="ALY3261" s="678"/>
      <c r="ALZ3261" s="678"/>
      <c r="AMA3261" s="678"/>
      <c r="AMB3261" s="678"/>
      <c r="AMC3261" s="678"/>
      <c r="AMD3261" s="678"/>
      <c r="AME3261" s="678"/>
      <c r="AMF3261" s="678"/>
      <c r="AMG3261" s="678"/>
      <c r="AMH3261" s="678"/>
      <c r="AMI3261" s="678"/>
      <c r="AMJ3261" s="678"/>
    </row>
    <row r="3262" spans="1:1024" ht="18.75" customHeight="1" x14ac:dyDescent="0.25">
      <c r="A3262" s="795">
        <v>1278</v>
      </c>
      <c r="B3262" s="795">
        <v>96661646</v>
      </c>
      <c r="C3262" s="795" t="s">
        <v>2521</v>
      </c>
      <c r="D3262" s="1358" t="s">
        <v>94</v>
      </c>
      <c r="E3262" s="1175" t="s">
        <v>131</v>
      </c>
      <c r="F3262" s="1330">
        <v>44810</v>
      </c>
      <c r="G3262" s="982">
        <v>0.76180555555555562</v>
      </c>
      <c r="H3262" s="1330">
        <v>44816</v>
      </c>
      <c r="I3262" s="982">
        <v>0.66319444444444442</v>
      </c>
      <c r="J3262" s="1335" t="s">
        <v>2172</v>
      </c>
      <c r="K3262" s="979"/>
      <c r="L3262" s="1612">
        <v>4189068</v>
      </c>
      <c r="M3262" s="1330">
        <v>44488</v>
      </c>
      <c r="N3262" s="1324" t="s">
        <v>2522</v>
      </c>
      <c r="O3262" s="972">
        <v>40359</v>
      </c>
      <c r="P3262" s="892"/>
      <c r="Q3262" s="908"/>
      <c r="R3262" s="1685"/>
      <c r="S3262" s="1685"/>
      <c r="T3262" s="1774" t="s">
        <v>2872</v>
      </c>
      <c r="U3262" s="676"/>
      <c r="V3262" s="1811"/>
      <c r="W3262" s="677"/>
      <c r="X3262" s="678"/>
      <c r="Y3262" s="678"/>
      <c r="Z3262" s="678"/>
      <c r="AA3262" s="678"/>
      <c r="AB3262" s="678"/>
      <c r="AC3262" s="678"/>
      <c r="AD3262" s="678"/>
      <c r="AE3262" s="678"/>
      <c r="AF3262" s="678"/>
      <c r="AG3262" s="678"/>
      <c r="AH3262" s="678"/>
      <c r="AI3262" s="678"/>
      <c r="AJ3262" s="678"/>
      <c r="AK3262" s="678"/>
      <c r="AL3262" s="678"/>
      <c r="AM3262" s="678"/>
      <c r="AN3262" s="678"/>
      <c r="AO3262" s="678"/>
      <c r="AP3262" s="678"/>
      <c r="AQ3262" s="678"/>
      <c r="AR3262" s="678"/>
      <c r="AS3262" s="678"/>
      <c r="AT3262" s="678"/>
      <c r="AU3262" s="678"/>
      <c r="AV3262" s="678"/>
      <c r="AW3262" s="678"/>
      <c r="AX3262" s="678"/>
      <c r="AY3262" s="678"/>
      <c r="AZ3262" s="678"/>
      <c r="BA3262" s="678"/>
      <c r="BB3262" s="678"/>
      <c r="BC3262" s="678"/>
      <c r="BD3262" s="678"/>
      <c r="BE3262" s="678"/>
      <c r="BF3262" s="678"/>
      <c r="BG3262" s="678"/>
      <c r="BH3262" s="678"/>
      <c r="BI3262" s="678"/>
      <c r="BJ3262" s="678"/>
      <c r="BK3262" s="678"/>
      <c r="BL3262" s="678"/>
      <c r="BM3262" s="678"/>
      <c r="BN3262" s="678"/>
      <c r="BO3262" s="678"/>
      <c r="BP3262" s="678"/>
      <c r="BQ3262" s="678"/>
      <c r="BR3262" s="678"/>
      <c r="BS3262" s="678"/>
      <c r="BT3262" s="678"/>
      <c r="BU3262" s="678"/>
      <c r="BV3262" s="678"/>
      <c r="BW3262" s="678"/>
      <c r="BX3262" s="678"/>
      <c r="BY3262" s="678"/>
      <c r="BZ3262" s="678"/>
      <c r="CA3262" s="678"/>
      <c r="CB3262" s="678"/>
      <c r="CC3262" s="678"/>
      <c r="CD3262" s="678"/>
      <c r="CE3262" s="678"/>
      <c r="CF3262" s="678"/>
      <c r="CG3262" s="678"/>
      <c r="CH3262" s="678"/>
      <c r="CI3262" s="678"/>
      <c r="CJ3262" s="678"/>
      <c r="CK3262" s="678"/>
      <c r="CL3262" s="678"/>
      <c r="CM3262" s="678"/>
      <c r="CN3262" s="678"/>
      <c r="CO3262" s="678"/>
      <c r="CP3262" s="678"/>
      <c r="CQ3262" s="678"/>
      <c r="CR3262" s="678"/>
      <c r="CS3262" s="678"/>
      <c r="CT3262" s="678"/>
      <c r="CU3262" s="678"/>
      <c r="CV3262" s="678"/>
      <c r="CW3262" s="678"/>
      <c r="CX3262" s="678"/>
      <c r="CY3262" s="678"/>
      <c r="CZ3262" s="678"/>
      <c r="DA3262" s="678"/>
      <c r="DB3262" s="678"/>
      <c r="DC3262" s="678"/>
      <c r="DD3262" s="678"/>
      <c r="DE3262" s="678"/>
      <c r="DF3262" s="678"/>
      <c r="DG3262" s="678"/>
      <c r="DH3262" s="678"/>
      <c r="DI3262" s="678"/>
      <c r="DJ3262" s="678"/>
      <c r="DK3262" s="678"/>
      <c r="DL3262" s="678"/>
      <c r="DM3262" s="678"/>
      <c r="DN3262" s="678"/>
      <c r="DO3262" s="678"/>
      <c r="DP3262" s="678"/>
      <c r="DQ3262" s="678"/>
      <c r="DR3262" s="678"/>
      <c r="DS3262" s="678"/>
      <c r="DT3262" s="678"/>
      <c r="DU3262" s="678"/>
      <c r="DV3262" s="678"/>
      <c r="DW3262" s="678"/>
      <c r="DX3262" s="678"/>
      <c r="DY3262" s="678"/>
      <c r="DZ3262" s="678"/>
      <c r="EA3262" s="678"/>
      <c r="EB3262" s="678"/>
      <c r="EC3262" s="678"/>
      <c r="ED3262" s="678"/>
      <c r="EE3262" s="678"/>
      <c r="EF3262" s="678"/>
      <c r="EG3262" s="678"/>
      <c r="EH3262" s="678"/>
      <c r="EI3262" s="678"/>
      <c r="EJ3262" s="678"/>
      <c r="EK3262" s="678"/>
      <c r="EL3262" s="678"/>
      <c r="EM3262" s="678"/>
      <c r="EN3262" s="678"/>
      <c r="EO3262" s="678"/>
      <c r="EP3262" s="678"/>
      <c r="EQ3262" s="678"/>
      <c r="ER3262" s="678"/>
      <c r="ES3262" s="678"/>
      <c r="ET3262" s="678"/>
      <c r="EU3262" s="678"/>
      <c r="EV3262" s="678"/>
      <c r="EW3262" s="678"/>
      <c r="EX3262" s="678"/>
      <c r="EY3262" s="678"/>
      <c r="EZ3262" s="678"/>
      <c r="FA3262" s="678"/>
      <c r="FB3262" s="678"/>
      <c r="FC3262" s="678"/>
      <c r="FD3262" s="678"/>
      <c r="FE3262" s="678"/>
      <c r="FF3262" s="678"/>
      <c r="FG3262" s="678"/>
      <c r="FH3262" s="678"/>
      <c r="FI3262" s="678"/>
      <c r="FJ3262" s="678"/>
      <c r="FK3262" s="678"/>
      <c r="FL3262" s="678"/>
      <c r="FM3262" s="678"/>
      <c r="FN3262" s="678"/>
      <c r="FO3262" s="678"/>
      <c r="FP3262" s="678"/>
      <c r="FQ3262" s="678"/>
      <c r="FR3262" s="678"/>
      <c r="FS3262" s="678"/>
      <c r="FT3262" s="678"/>
      <c r="FU3262" s="678"/>
      <c r="FV3262" s="678"/>
      <c r="FW3262" s="678"/>
      <c r="FX3262" s="678"/>
      <c r="FY3262" s="678"/>
      <c r="FZ3262" s="678"/>
      <c r="GA3262" s="678"/>
      <c r="GB3262" s="678"/>
      <c r="GC3262" s="678"/>
      <c r="GD3262" s="678"/>
      <c r="GE3262" s="678"/>
      <c r="GF3262" s="678"/>
      <c r="GG3262" s="678"/>
      <c r="GH3262" s="678"/>
      <c r="GI3262" s="678"/>
      <c r="GJ3262" s="678"/>
      <c r="GK3262" s="678"/>
      <c r="GL3262" s="678"/>
      <c r="GM3262" s="678"/>
      <c r="GN3262" s="678"/>
      <c r="GO3262" s="678"/>
      <c r="GP3262" s="678"/>
      <c r="GQ3262" s="678"/>
      <c r="GR3262" s="678"/>
      <c r="GS3262" s="678"/>
      <c r="GT3262" s="678"/>
      <c r="GU3262" s="678"/>
      <c r="GV3262" s="678"/>
      <c r="GW3262" s="678"/>
      <c r="GX3262" s="678"/>
      <c r="GY3262" s="678"/>
      <c r="GZ3262" s="678"/>
      <c r="HA3262" s="678"/>
      <c r="HB3262" s="678"/>
      <c r="HC3262" s="678"/>
      <c r="HD3262" s="678"/>
      <c r="HE3262" s="678"/>
      <c r="HF3262" s="678"/>
      <c r="HG3262" s="678"/>
      <c r="HH3262" s="678"/>
      <c r="HI3262" s="678"/>
      <c r="HJ3262" s="678"/>
      <c r="HK3262" s="678"/>
      <c r="HL3262" s="678"/>
      <c r="HM3262" s="678"/>
      <c r="HN3262" s="678"/>
      <c r="HO3262" s="678"/>
      <c r="HP3262" s="678"/>
      <c r="HQ3262" s="678"/>
      <c r="HR3262" s="678"/>
      <c r="HS3262" s="678"/>
      <c r="HT3262" s="678"/>
      <c r="HU3262" s="678"/>
      <c r="HV3262" s="678"/>
      <c r="HW3262" s="678"/>
      <c r="HX3262" s="678"/>
      <c r="HY3262" s="678"/>
      <c r="HZ3262" s="678"/>
      <c r="IA3262" s="678"/>
      <c r="IB3262" s="678"/>
      <c r="IC3262" s="678"/>
      <c r="ID3262" s="678"/>
      <c r="IE3262" s="678"/>
      <c r="IF3262" s="678"/>
      <c r="IG3262" s="678"/>
      <c r="IH3262" s="678"/>
      <c r="II3262" s="678"/>
      <c r="IJ3262" s="678"/>
      <c r="IK3262" s="678"/>
      <c r="IL3262" s="678"/>
      <c r="IM3262" s="678"/>
      <c r="IN3262" s="678"/>
      <c r="IO3262" s="678"/>
      <c r="IP3262" s="678"/>
      <c r="IQ3262" s="678"/>
      <c r="IR3262" s="678"/>
      <c r="IS3262" s="678"/>
      <c r="IT3262" s="678"/>
      <c r="IU3262" s="678"/>
      <c r="IV3262" s="678"/>
      <c r="IW3262" s="678"/>
      <c r="IX3262" s="678"/>
      <c r="IY3262" s="678"/>
      <c r="IZ3262" s="678"/>
      <c r="JA3262" s="678"/>
      <c r="JB3262" s="678"/>
      <c r="JC3262" s="678"/>
      <c r="JD3262" s="678"/>
      <c r="JE3262" s="678"/>
      <c r="JF3262" s="678"/>
      <c r="JG3262" s="678"/>
      <c r="JH3262" s="678"/>
      <c r="JI3262" s="678"/>
      <c r="JJ3262" s="678"/>
      <c r="JK3262" s="678"/>
      <c r="JL3262" s="678"/>
      <c r="JM3262" s="678"/>
      <c r="JN3262" s="678"/>
      <c r="JO3262" s="678"/>
      <c r="JP3262" s="678"/>
      <c r="JQ3262" s="678"/>
      <c r="JR3262" s="678"/>
      <c r="JS3262" s="678"/>
      <c r="JT3262" s="678"/>
      <c r="JU3262" s="678"/>
      <c r="JV3262" s="678"/>
      <c r="JW3262" s="678"/>
      <c r="JX3262" s="678"/>
      <c r="JY3262" s="678"/>
      <c r="JZ3262" s="678"/>
      <c r="KA3262" s="678"/>
      <c r="KB3262" s="678"/>
      <c r="KC3262" s="678"/>
      <c r="KD3262" s="678"/>
      <c r="KE3262" s="678"/>
      <c r="KF3262" s="678"/>
      <c r="KG3262" s="678"/>
      <c r="KH3262" s="678"/>
      <c r="KI3262" s="678"/>
      <c r="KJ3262" s="678"/>
      <c r="KK3262" s="678"/>
      <c r="KL3262" s="678"/>
      <c r="KM3262" s="678"/>
      <c r="KN3262" s="678"/>
      <c r="KO3262" s="678"/>
      <c r="KP3262" s="678"/>
      <c r="KQ3262" s="678"/>
      <c r="KR3262" s="678"/>
      <c r="KS3262" s="678"/>
      <c r="KT3262" s="678"/>
      <c r="KU3262" s="678"/>
      <c r="KV3262" s="678"/>
      <c r="KW3262" s="678"/>
      <c r="KX3262" s="678"/>
      <c r="KY3262" s="678"/>
      <c r="KZ3262" s="678"/>
      <c r="LA3262" s="678"/>
      <c r="LB3262" s="678"/>
      <c r="LC3262" s="678"/>
      <c r="LD3262" s="678"/>
      <c r="LE3262" s="678"/>
      <c r="LF3262" s="678"/>
      <c r="LG3262" s="678"/>
      <c r="LH3262" s="678"/>
      <c r="LI3262" s="678"/>
      <c r="LJ3262" s="678"/>
      <c r="LK3262" s="678"/>
      <c r="LL3262" s="678"/>
      <c r="LM3262" s="678"/>
      <c r="LN3262" s="678"/>
      <c r="LO3262" s="678"/>
      <c r="LP3262" s="678"/>
      <c r="LQ3262" s="678"/>
      <c r="LR3262" s="678"/>
      <c r="LS3262" s="678"/>
      <c r="LT3262" s="678"/>
      <c r="LU3262" s="678"/>
      <c r="LV3262" s="678"/>
      <c r="LW3262" s="678"/>
      <c r="LX3262" s="678"/>
      <c r="LY3262" s="678"/>
      <c r="LZ3262" s="678"/>
      <c r="MA3262" s="678"/>
      <c r="MB3262" s="678"/>
      <c r="MC3262" s="678"/>
      <c r="MD3262" s="678"/>
      <c r="ME3262" s="678"/>
      <c r="MF3262" s="678"/>
      <c r="MG3262" s="678"/>
      <c r="MH3262" s="678"/>
      <c r="MI3262" s="678"/>
      <c r="MJ3262" s="678"/>
      <c r="MK3262" s="678"/>
      <c r="ML3262" s="678"/>
      <c r="MM3262" s="678"/>
      <c r="MN3262" s="678"/>
      <c r="MO3262" s="678"/>
      <c r="MP3262" s="678"/>
      <c r="MQ3262" s="678"/>
      <c r="MR3262" s="678"/>
      <c r="MS3262" s="678"/>
      <c r="MT3262" s="678"/>
      <c r="MU3262" s="678"/>
      <c r="MV3262" s="678"/>
      <c r="MW3262" s="678"/>
      <c r="MX3262" s="678"/>
      <c r="MY3262" s="678"/>
      <c r="MZ3262" s="678"/>
      <c r="NA3262" s="678"/>
      <c r="NB3262" s="678"/>
      <c r="NC3262" s="678"/>
      <c r="ND3262" s="678"/>
      <c r="NE3262" s="678"/>
      <c r="NF3262" s="678"/>
      <c r="NG3262" s="678"/>
      <c r="NH3262" s="678"/>
      <c r="NI3262" s="678"/>
      <c r="NJ3262" s="678"/>
      <c r="NK3262" s="678"/>
      <c r="NL3262" s="678"/>
      <c r="NM3262" s="678"/>
      <c r="NN3262" s="678"/>
      <c r="NO3262" s="678"/>
      <c r="NP3262" s="678"/>
      <c r="NQ3262" s="678"/>
      <c r="NR3262" s="678"/>
      <c r="NS3262" s="678"/>
      <c r="NT3262" s="678"/>
      <c r="NU3262" s="678"/>
      <c r="NV3262" s="678"/>
      <c r="NW3262" s="678"/>
      <c r="NX3262" s="678"/>
      <c r="NY3262" s="678"/>
      <c r="NZ3262" s="678"/>
      <c r="OA3262" s="678"/>
      <c r="OB3262" s="678"/>
      <c r="OC3262" s="678"/>
      <c r="OD3262" s="678"/>
      <c r="OE3262" s="678"/>
      <c r="OF3262" s="678"/>
      <c r="OG3262" s="678"/>
      <c r="OH3262" s="678"/>
      <c r="OI3262" s="678"/>
      <c r="OJ3262" s="678"/>
      <c r="OK3262" s="678"/>
      <c r="OL3262" s="678"/>
      <c r="OM3262" s="678"/>
      <c r="ON3262" s="678"/>
      <c r="OO3262" s="678"/>
      <c r="OP3262" s="678"/>
      <c r="OQ3262" s="678"/>
      <c r="OR3262" s="678"/>
      <c r="OS3262" s="678"/>
      <c r="OT3262" s="678"/>
      <c r="OU3262" s="678"/>
      <c r="OV3262" s="678"/>
      <c r="OW3262" s="678"/>
      <c r="OX3262" s="678"/>
      <c r="OY3262" s="678"/>
      <c r="OZ3262" s="678"/>
      <c r="PA3262" s="678"/>
      <c r="PB3262" s="678"/>
      <c r="PC3262" s="678"/>
      <c r="PD3262" s="678"/>
      <c r="PE3262" s="678"/>
      <c r="PF3262" s="678"/>
      <c r="PG3262" s="678"/>
      <c r="PH3262" s="678"/>
      <c r="PI3262" s="678"/>
      <c r="PJ3262" s="678"/>
      <c r="PK3262" s="678"/>
      <c r="PL3262" s="678"/>
      <c r="PM3262" s="678"/>
      <c r="PN3262" s="678"/>
      <c r="PO3262" s="678"/>
      <c r="PP3262" s="678"/>
      <c r="PQ3262" s="678"/>
      <c r="PR3262" s="678"/>
      <c r="PS3262" s="678"/>
      <c r="PT3262" s="678"/>
      <c r="PU3262" s="678"/>
      <c r="PV3262" s="678"/>
      <c r="PW3262" s="678"/>
      <c r="PX3262" s="678"/>
      <c r="PY3262" s="678"/>
      <c r="PZ3262" s="678"/>
      <c r="QA3262" s="678"/>
      <c r="QB3262" s="678"/>
      <c r="QC3262" s="678"/>
      <c r="QD3262" s="678"/>
      <c r="QE3262" s="678"/>
      <c r="QF3262" s="678"/>
      <c r="QG3262" s="678"/>
      <c r="QH3262" s="678"/>
      <c r="QI3262" s="678"/>
      <c r="QJ3262" s="678"/>
      <c r="QK3262" s="678"/>
      <c r="QL3262" s="678"/>
      <c r="QM3262" s="678"/>
      <c r="QN3262" s="678"/>
      <c r="QO3262" s="678"/>
      <c r="QP3262" s="678"/>
      <c r="QQ3262" s="678"/>
      <c r="QR3262" s="678"/>
      <c r="QS3262" s="678"/>
      <c r="QT3262" s="678"/>
      <c r="QU3262" s="678"/>
      <c r="QV3262" s="678"/>
      <c r="QW3262" s="678"/>
      <c r="QX3262" s="678"/>
      <c r="QY3262" s="678"/>
      <c r="QZ3262" s="678"/>
      <c r="RA3262" s="678"/>
      <c r="RB3262" s="678"/>
      <c r="RC3262" s="678"/>
      <c r="RD3262" s="678"/>
      <c r="RE3262" s="678"/>
      <c r="RF3262" s="678"/>
      <c r="RG3262" s="678"/>
      <c r="RH3262" s="678"/>
      <c r="RI3262" s="678"/>
      <c r="RJ3262" s="678"/>
      <c r="RK3262" s="678"/>
      <c r="RL3262" s="678"/>
      <c r="RM3262" s="678"/>
      <c r="RN3262" s="678"/>
      <c r="RO3262" s="678"/>
      <c r="RP3262" s="678"/>
      <c r="RQ3262" s="678"/>
      <c r="RR3262" s="678"/>
      <c r="RS3262" s="678"/>
      <c r="RT3262" s="678"/>
      <c r="RU3262" s="678"/>
      <c r="RV3262" s="678"/>
      <c r="RW3262" s="678"/>
      <c r="RX3262" s="678"/>
      <c r="RY3262" s="678"/>
      <c r="RZ3262" s="678"/>
      <c r="SA3262" s="678"/>
      <c r="SB3262" s="678"/>
      <c r="SC3262" s="678"/>
      <c r="SD3262" s="678"/>
      <c r="SE3262" s="678"/>
      <c r="SF3262" s="678"/>
      <c r="SG3262" s="678"/>
      <c r="SH3262" s="678"/>
      <c r="SI3262" s="678"/>
      <c r="SJ3262" s="678"/>
      <c r="SK3262" s="678"/>
      <c r="SL3262" s="678"/>
      <c r="SM3262" s="678"/>
      <c r="SN3262" s="678"/>
      <c r="SO3262" s="678"/>
      <c r="SP3262" s="678"/>
      <c r="SQ3262" s="678"/>
      <c r="SR3262" s="678"/>
      <c r="SS3262" s="678"/>
      <c r="ST3262" s="678"/>
      <c r="SU3262" s="678"/>
      <c r="SV3262" s="678"/>
      <c r="SW3262" s="678"/>
      <c r="SX3262" s="678"/>
      <c r="SY3262" s="678"/>
      <c r="SZ3262" s="678"/>
      <c r="TA3262" s="678"/>
      <c r="TB3262" s="678"/>
      <c r="TC3262" s="678"/>
      <c r="TD3262" s="678"/>
      <c r="TE3262" s="678"/>
      <c r="TF3262" s="678"/>
      <c r="TG3262" s="678"/>
      <c r="TH3262" s="678"/>
      <c r="TI3262" s="678"/>
      <c r="TJ3262" s="678"/>
      <c r="TK3262" s="678"/>
      <c r="TL3262" s="678"/>
      <c r="TM3262" s="678"/>
      <c r="TN3262" s="678"/>
      <c r="TO3262" s="678"/>
      <c r="TP3262" s="678"/>
      <c r="TQ3262" s="678"/>
      <c r="TR3262" s="678"/>
      <c r="TS3262" s="678"/>
      <c r="TT3262" s="678"/>
      <c r="TU3262" s="678"/>
      <c r="TV3262" s="678"/>
      <c r="TW3262" s="678"/>
      <c r="TX3262" s="678"/>
      <c r="TY3262" s="678"/>
      <c r="TZ3262" s="678"/>
      <c r="UA3262" s="678"/>
      <c r="UB3262" s="678"/>
      <c r="UC3262" s="678"/>
      <c r="UD3262" s="678"/>
      <c r="UE3262" s="678"/>
      <c r="UF3262" s="678"/>
      <c r="UG3262" s="678"/>
      <c r="UH3262" s="678"/>
      <c r="UI3262" s="678"/>
      <c r="UJ3262" s="678"/>
      <c r="UK3262" s="678"/>
      <c r="UL3262" s="678"/>
      <c r="UM3262" s="678"/>
      <c r="UN3262" s="678"/>
      <c r="UO3262" s="678"/>
      <c r="UP3262" s="678"/>
      <c r="UQ3262" s="678"/>
      <c r="UR3262" s="678"/>
      <c r="US3262" s="678"/>
      <c r="UT3262" s="678"/>
      <c r="UU3262" s="678"/>
      <c r="UV3262" s="678"/>
      <c r="UW3262" s="678"/>
      <c r="UX3262" s="678"/>
      <c r="UY3262" s="678"/>
      <c r="UZ3262" s="678"/>
      <c r="VA3262" s="678"/>
      <c r="VB3262" s="678"/>
      <c r="VC3262" s="678"/>
      <c r="VD3262" s="678"/>
      <c r="VE3262" s="678"/>
      <c r="VF3262" s="678"/>
      <c r="VG3262" s="678"/>
      <c r="VH3262" s="678"/>
      <c r="VI3262" s="678"/>
      <c r="VJ3262" s="678"/>
      <c r="VK3262" s="678"/>
      <c r="VL3262" s="678"/>
      <c r="VM3262" s="678"/>
      <c r="VN3262" s="678"/>
      <c r="VO3262" s="678"/>
      <c r="VP3262" s="678"/>
      <c r="VQ3262" s="678"/>
      <c r="VR3262" s="678"/>
      <c r="VS3262" s="678"/>
      <c r="VT3262" s="678"/>
      <c r="VU3262" s="678"/>
      <c r="VV3262" s="678"/>
      <c r="VW3262" s="678"/>
      <c r="VX3262" s="678"/>
      <c r="VY3262" s="678"/>
      <c r="VZ3262" s="678"/>
      <c r="WA3262" s="678"/>
      <c r="WB3262" s="678"/>
      <c r="WC3262" s="678"/>
      <c r="WD3262" s="678"/>
      <c r="WE3262" s="678"/>
      <c r="WF3262" s="678"/>
      <c r="WG3262" s="678"/>
      <c r="WH3262" s="678"/>
      <c r="WI3262" s="678"/>
      <c r="WJ3262" s="678"/>
      <c r="WK3262" s="678"/>
      <c r="WL3262" s="678"/>
      <c r="WM3262" s="678"/>
      <c r="WN3262" s="678"/>
      <c r="WO3262" s="678"/>
      <c r="WP3262" s="678"/>
      <c r="WQ3262" s="678"/>
      <c r="WR3262" s="678"/>
      <c r="WS3262" s="678"/>
      <c r="WT3262" s="678"/>
      <c r="WU3262" s="678"/>
      <c r="WV3262" s="678"/>
      <c r="WW3262" s="678"/>
      <c r="WX3262" s="678"/>
      <c r="WY3262" s="678"/>
      <c r="WZ3262" s="678"/>
      <c r="XA3262" s="678"/>
      <c r="XB3262" s="678"/>
      <c r="XC3262" s="678"/>
      <c r="XD3262" s="678"/>
      <c r="XE3262" s="678"/>
      <c r="XF3262" s="678"/>
      <c r="XG3262" s="678"/>
      <c r="XH3262" s="678"/>
      <c r="XI3262" s="678"/>
      <c r="XJ3262" s="678"/>
      <c r="XK3262" s="678"/>
      <c r="XL3262" s="678"/>
      <c r="XM3262" s="678"/>
      <c r="XN3262" s="678"/>
      <c r="XO3262" s="678"/>
      <c r="XP3262" s="678"/>
      <c r="XQ3262" s="678"/>
      <c r="XR3262" s="678"/>
      <c r="XS3262" s="678"/>
      <c r="XT3262" s="678"/>
      <c r="XU3262" s="678"/>
      <c r="XV3262" s="678"/>
      <c r="XW3262" s="678"/>
      <c r="XX3262" s="678"/>
      <c r="XY3262" s="678"/>
      <c r="XZ3262" s="678"/>
      <c r="YA3262" s="678"/>
      <c r="YB3262" s="678"/>
      <c r="YC3262" s="678"/>
      <c r="YD3262" s="678"/>
      <c r="YE3262" s="678"/>
      <c r="YF3262" s="678"/>
      <c r="YG3262" s="678"/>
      <c r="YH3262" s="678"/>
      <c r="YI3262" s="678"/>
      <c r="YJ3262" s="678"/>
      <c r="YK3262" s="678"/>
      <c r="YL3262" s="678"/>
      <c r="YM3262" s="678"/>
      <c r="YN3262" s="678"/>
      <c r="YO3262" s="678"/>
      <c r="YP3262" s="678"/>
      <c r="YQ3262" s="678"/>
      <c r="YR3262" s="678"/>
      <c r="YS3262" s="678"/>
      <c r="YT3262" s="678"/>
      <c r="YU3262" s="678"/>
      <c r="YV3262" s="678"/>
      <c r="YW3262" s="678"/>
      <c r="YX3262" s="678"/>
      <c r="YY3262" s="678"/>
      <c r="YZ3262" s="678"/>
      <c r="ZA3262" s="678"/>
      <c r="ZB3262" s="678"/>
      <c r="ZC3262" s="678"/>
      <c r="ZD3262" s="678"/>
      <c r="ZE3262" s="678"/>
      <c r="ZF3262" s="678"/>
      <c r="ZG3262" s="678"/>
      <c r="ZH3262" s="678"/>
      <c r="ZI3262" s="678"/>
      <c r="ZJ3262" s="678"/>
      <c r="ZK3262" s="678"/>
      <c r="ZL3262" s="678"/>
      <c r="ZM3262" s="678"/>
      <c r="ZN3262" s="678"/>
      <c r="ZO3262" s="678"/>
      <c r="ZP3262" s="678"/>
      <c r="ZQ3262" s="678"/>
      <c r="ZR3262" s="678"/>
      <c r="ZS3262" s="678"/>
      <c r="ZT3262" s="678"/>
      <c r="ZU3262" s="678"/>
      <c r="ZV3262" s="678"/>
      <c r="ZW3262" s="678"/>
      <c r="ZX3262" s="678"/>
      <c r="ZY3262" s="678"/>
      <c r="ZZ3262" s="678"/>
      <c r="AAA3262" s="678"/>
      <c r="AAB3262" s="678"/>
      <c r="AAC3262" s="678"/>
      <c r="AAD3262" s="678"/>
      <c r="AAE3262" s="678"/>
      <c r="AAF3262" s="678"/>
      <c r="AAG3262" s="678"/>
      <c r="AAH3262" s="678"/>
      <c r="AAI3262" s="678"/>
      <c r="AAJ3262" s="678"/>
      <c r="AAK3262" s="678"/>
      <c r="AAL3262" s="678"/>
      <c r="AAM3262" s="678"/>
      <c r="AAN3262" s="678"/>
      <c r="AAO3262" s="678"/>
      <c r="AAP3262" s="678"/>
      <c r="AAQ3262" s="678"/>
      <c r="AAR3262" s="678"/>
      <c r="AAS3262" s="678"/>
      <c r="AAT3262" s="678"/>
      <c r="AAU3262" s="678"/>
      <c r="AAV3262" s="678"/>
      <c r="AAW3262" s="678"/>
      <c r="AAX3262" s="678"/>
      <c r="AAY3262" s="678"/>
      <c r="AAZ3262" s="678"/>
      <c r="ABA3262" s="678"/>
      <c r="ABB3262" s="678"/>
      <c r="ABC3262" s="678"/>
      <c r="ABD3262" s="678"/>
      <c r="ABE3262" s="678"/>
      <c r="ABF3262" s="678"/>
      <c r="ABG3262" s="678"/>
      <c r="ABH3262" s="678"/>
      <c r="ABI3262" s="678"/>
      <c r="ABJ3262" s="678"/>
      <c r="ABK3262" s="678"/>
      <c r="ABL3262" s="678"/>
      <c r="ABM3262" s="678"/>
      <c r="ABN3262" s="678"/>
      <c r="ABO3262" s="678"/>
      <c r="ABP3262" s="678"/>
      <c r="ABQ3262" s="678"/>
      <c r="ABR3262" s="678"/>
      <c r="ABS3262" s="678"/>
      <c r="ABT3262" s="678"/>
      <c r="ABU3262" s="678"/>
      <c r="ABV3262" s="678"/>
      <c r="ABW3262" s="678"/>
      <c r="ABX3262" s="678"/>
      <c r="ABY3262" s="678"/>
      <c r="ABZ3262" s="678"/>
      <c r="ACA3262" s="678"/>
      <c r="ACB3262" s="678"/>
      <c r="ACC3262" s="678"/>
      <c r="ACD3262" s="678"/>
      <c r="ACE3262" s="678"/>
      <c r="ACF3262" s="678"/>
      <c r="ACG3262" s="678"/>
      <c r="ACH3262" s="678"/>
      <c r="ACI3262" s="678"/>
      <c r="ACJ3262" s="678"/>
      <c r="ACK3262" s="678"/>
      <c r="ACL3262" s="678"/>
      <c r="ACM3262" s="678"/>
      <c r="ACN3262" s="678"/>
      <c r="ACO3262" s="678"/>
      <c r="ACP3262" s="678"/>
      <c r="ACQ3262" s="678"/>
      <c r="ACR3262" s="678"/>
      <c r="ACS3262" s="678"/>
      <c r="ACT3262" s="678"/>
      <c r="ACU3262" s="678"/>
      <c r="ACV3262" s="678"/>
      <c r="ACW3262" s="678"/>
      <c r="ACX3262" s="678"/>
      <c r="ACY3262" s="678"/>
      <c r="ACZ3262" s="678"/>
      <c r="ADA3262" s="678"/>
      <c r="ADB3262" s="678"/>
      <c r="ADC3262" s="678"/>
      <c r="ADD3262" s="678"/>
      <c r="ADE3262" s="678"/>
      <c r="ADF3262" s="678"/>
      <c r="ADG3262" s="678"/>
      <c r="ADH3262" s="678"/>
      <c r="ADI3262" s="678"/>
      <c r="ADJ3262" s="678"/>
      <c r="ADK3262" s="678"/>
      <c r="ADL3262" s="678"/>
      <c r="ADM3262" s="678"/>
      <c r="ADN3262" s="678"/>
      <c r="ADO3262" s="678"/>
      <c r="ADP3262" s="678"/>
      <c r="ADQ3262" s="678"/>
      <c r="ADR3262" s="678"/>
      <c r="ADS3262" s="678"/>
      <c r="ADT3262" s="678"/>
      <c r="ADU3262" s="678"/>
      <c r="ADV3262" s="678"/>
      <c r="ADW3262" s="678"/>
      <c r="ADX3262" s="678"/>
      <c r="ADY3262" s="678"/>
      <c r="ADZ3262" s="678"/>
      <c r="AEA3262" s="678"/>
      <c r="AEB3262" s="678"/>
      <c r="AEC3262" s="678"/>
      <c r="AED3262" s="678"/>
      <c r="AEE3262" s="678"/>
      <c r="AEF3262" s="678"/>
      <c r="AEG3262" s="678"/>
      <c r="AEH3262" s="678"/>
      <c r="AEI3262" s="678"/>
      <c r="AEJ3262" s="678"/>
      <c r="AEK3262" s="678"/>
      <c r="AEL3262" s="678"/>
      <c r="AEM3262" s="678"/>
      <c r="AEN3262" s="678"/>
      <c r="AEO3262" s="678"/>
      <c r="AEP3262" s="678"/>
      <c r="AEQ3262" s="678"/>
      <c r="AER3262" s="678"/>
      <c r="AES3262" s="678"/>
      <c r="AET3262" s="678"/>
      <c r="AEU3262" s="678"/>
      <c r="AEV3262" s="678"/>
      <c r="AEW3262" s="678"/>
      <c r="AEX3262" s="678"/>
      <c r="AEY3262" s="678"/>
      <c r="AEZ3262" s="678"/>
      <c r="AFA3262" s="678"/>
      <c r="AFB3262" s="678"/>
      <c r="AFC3262" s="678"/>
      <c r="AFD3262" s="678"/>
      <c r="AFE3262" s="678"/>
      <c r="AFF3262" s="678"/>
      <c r="AFG3262" s="678"/>
      <c r="AFH3262" s="678"/>
      <c r="AFI3262" s="678"/>
      <c r="AFJ3262" s="678"/>
      <c r="AFK3262" s="678"/>
      <c r="AFL3262" s="678"/>
      <c r="AFM3262" s="678"/>
      <c r="AFN3262" s="678"/>
      <c r="AFO3262" s="678"/>
      <c r="AFP3262" s="678"/>
      <c r="AFQ3262" s="678"/>
      <c r="AFR3262" s="678"/>
      <c r="AFS3262" s="678"/>
      <c r="AFT3262" s="678"/>
      <c r="AFU3262" s="678"/>
      <c r="AFV3262" s="678"/>
      <c r="AFW3262" s="678"/>
      <c r="AFX3262" s="678"/>
      <c r="AFY3262" s="678"/>
      <c r="AFZ3262" s="678"/>
      <c r="AGA3262" s="678"/>
      <c r="AGB3262" s="678"/>
      <c r="AGC3262" s="678"/>
      <c r="AGD3262" s="678"/>
      <c r="AGE3262" s="678"/>
      <c r="AGF3262" s="678"/>
      <c r="AGG3262" s="678"/>
      <c r="AGH3262" s="678"/>
      <c r="AGI3262" s="678"/>
      <c r="AGJ3262" s="678"/>
      <c r="AGK3262" s="678"/>
      <c r="AGL3262" s="678"/>
      <c r="AGM3262" s="678"/>
      <c r="AGN3262" s="678"/>
      <c r="AGO3262" s="678"/>
      <c r="AGP3262" s="678"/>
      <c r="AGQ3262" s="678"/>
      <c r="AGR3262" s="678"/>
      <c r="AGS3262" s="678"/>
      <c r="AGT3262" s="678"/>
      <c r="AGU3262" s="678"/>
      <c r="AGV3262" s="678"/>
      <c r="AGW3262" s="678"/>
      <c r="AGX3262" s="678"/>
      <c r="AGY3262" s="678"/>
      <c r="AGZ3262" s="678"/>
      <c r="AHA3262" s="678"/>
      <c r="AHB3262" s="678"/>
      <c r="AHC3262" s="678"/>
      <c r="AHD3262" s="678"/>
      <c r="AHE3262" s="678"/>
      <c r="AHF3262" s="678"/>
      <c r="AHG3262" s="678"/>
      <c r="AHH3262" s="678"/>
      <c r="AHI3262" s="678"/>
      <c r="AHJ3262" s="678"/>
      <c r="AHK3262" s="678"/>
      <c r="AHL3262" s="678"/>
      <c r="AHM3262" s="678"/>
      <c r="AHN3262" s="678"/>
      <c r="AHO3262" s="678"/>
      <c r="AHP3262" s="678"/>
      <c r="AHQ3262" s="678"/>
      <c r="AHR3262" s="678"/>
      <c r="AHS3262" s="678"/>
      <c r="AHT3262" s="678"/>
      <c r="AHU3262" s="678"/>
      <c r="AHV3262" s="678"/>
      <c r="AHW3262" s="678"/>
      <c r="AHX3262" s="678"/>
      <c r="AHY3262" s="678"/>
      <c r="AHZ3262" s="678"/>
      <c r="AIA3262" s="678"/>
      <c r="AIB3262" s="678"/>
      <c r="AIC3262" s="678"/>
      <c r="AID3262" s="678"/>
      <c r="AIE3262" s="678"/>
      <c r="AIF3262" s="678"/>
      <c r="AIG3262" s="678"/>
      <c r="AIH3262" s="678"/>
      <c r="AII3262" s="678"/>
      <c r="AIJ3262" s="678"/>
      <c r="AIK3262" s="678"/>
      <c r="AIL3262" s="678"/>
      <c r="AIM3262" s="678"/>
      <c r="AIN3262" s="678"/>
      <c r="AIO3262" s="678"/>
      <c r="AIP3262" s="678"/>
      <c r="AIQ3262" s="678"/>
      <c r="AIR3262" s="678"/>
      <c r="AIS3262" s="678"/>
      <c r="AIT3262" s="678"/>
      <c r="AIU3262" s="678"/>
      <c r="AIV3262" s="678"/>
      <c r="AIW3262" s="678"/>
      <c r="AIX3262" s="678"/>
      <c r="AIY3262" s="678"/>
      <c r="AIZ3262" s="678"/>
      <c r="AJA3262" s="678"/>
      <c r="AJB3262" s="678"/>
      <c r="AJC3262" s="678"/>
      <c r="AJD3262" s="678"/>
      <c r="AJE3262" s="678"/>
      <c r="AJF3262" s="678"/>
      <c r="AJG3262" s="678"/>
      <c r="AJH3262" s="678"/>
      <c r="AJI3262" s="678"/>
      <c r="AJJ3262" s="678"/>
      <c r="AJK3262" s="678"/>
      <c r="AJL3262" s="678"/>
      <c r="AJM3262" s="678"/>
      <c r="AJN3262" s="678"/>
      <c r="AJO3262" s="678"/>
      <c r="AJP3262" s="678"/>
      <c r="AJQ3262" s="678"/>
      <c r="AJR3262" s="678"/>
      <c r="AJS3262" s="678"/>
      <c r="AJT3262" s="678"/>
      <c r="AJU3262" s="678"/>
      <c r="AJV3262" s="678"/>
      <c r="AJW3262" s="678"/>
      <c r="AJX3262" s="678"/>
      <c r="AJY3262" s="678"/>
      <c r="AJZ3262" s="678"/>
      <c r="AKA3262" s="678"/>
      <c r="AKB3262" s="678"/>
      <c r="AKC3262" s="678"/>
      <c r="AKD3262" s="678"/>
      <c r="AKE3262" s="678"/>
      <c r="AKF3262" s="678"/>
      <c r="AKG3262" s="678"/>
      <c r="AKH3262" s="678"/>
      <c r="AKI3262" s="678"/>
      <c r="AKJ3262" s="678"/>
      <c r="AKK3262" s="678"/>
      <c r="AKL3262" s="678"/>
      <c r="AKM3262" s="678"/>
      <c r="AKN3262" s="678"/>
      <c r="AKO3262" s="678"/>
      <c r="AKP3262" s="678"/>
      <c r="AKQ3262" s="678"/>
      <c r="AKR3262" s="678"/>
      <c r="AKS3262" s="678"/>
      <c r="AKT3262" s="678"/>
      <c r="AKU3262" s="678"/>
      <c r="AKV3262" s="678"/>
      <c r="AKW3262" s="678"/>
      <c r="AKX3262" s="678"/>
      <c r="AKY3262" s="678"/>
      <c r="AKZ3262" s="678"/>
      <c r="ALA3262" s="678"/>
      <c r="ALB3262" s="678"/>
      <c r="ALC3262" s="678"/>
      <c r="ALD3262" s="678"/>
      <c r="ALE3262" s="678"/>
      <c r="ALF3262" s="678"/>
      <c r="ALG3262" s="678"/>
      <c r="ALH3262" s="678"/>
      <c r="ALI3262" s="678"/>
      <c r="ALJ3262" s="678"/>
      <c r="ALK3262" s="678"/>
      <c r="ALL3262" s="678"/>
      <c r="ALM3262" s="678"/>
      <c r="ALN3262" s="678"/>
      <c r="ALO3262" s="678"/>
      <c r="ALP3262" s="678"/>
      <c r="ALQ3262" s="678"/>
      <c r="ALR3262" s="678"/>
      <c r="ALS3262" s="678"/>
      <c r="ALT3262" s="678"/>
      <c r="ALU3262" s="678"/>
      <c r="ALV3262" s="678"/>
      <c r="ALW3262" s="678"/>
      <c r="ALX3262" s="678"/>
      <c r="ALY3262" s="678"/>
      <c r="ALZ3262" s="678"/>
      <c r="AMA3262" s="678"/>
      <c r="AMB3262" s="678"/>
      <c r="AMC3262" s="678"/>
      <c r="AMD3262" s="678"/>
      <c r="AME3262" s="678"/>
      <c r="AMF3262" s="678"/>
      <c r="AMG3262" s="678"/>
      <c r="AMH3262" s="678"/>
      <c r="AMI3262" s="678"/>
      <c r="AMJ3262" s="678"/>
    </row>
    <row r="3263" spans="1:1024" ht="18.75" customHeight="1" x14ac:dyDescent="0.25">
      <c r="A3263" s="1504">
        <v>5564</v>
      </c>
      <c r="B3263" s="826"/>
      <c r="C3263" s="826" t="s">
        <v>7462</v>
      </c>
      <c r="D3263" s="1358" t="s">
        <v>193</v>
      </c>
      <c r="E3263" s="1175" t="s">
        <v>351</v>
      </c>
      <c r="F3263" s="1330">
        <v>45590</v>
      </c>
      <c r="G3263" s="982">
        <v>0.79166666666666663</v>
      </c>
      <c r="H3263" s="1330">
        <v>45593</v>
      </c>
      <c r="I3263" s="982">
        <v>0.79166666666666663</v>
      </c>
      <c r="J3263" s="1335" t="s">
        <v>449</v>
      </c>
      <c r="K3263" s="1330">
        <v>28180</v>
      </c>
      <c r="L3263" s="1324" t="s">
        <v>7463</v>
      </c>
      <c r="M3263" s="834">
        <v>44936</v>
      </c>
      <c r="N3263" s="1324" t="s">
        <v>7464</v>
      </c>
      <c r="O3263" s="972">
        <v>35665</v>
      </c>
      <c r="P3263" s="1019" t="s">
        <v>4881</v>
      </c>
      <c r="Q3263" s="1007"/>
      <c r="R3263" s="1662"/>
      <c r="S3263" s="1702"/>
      <c r="T3263" s="1776"/>
      <c r="U3263" s="676" t="s">
        <v>7465</v>
      </c>
      <c r="V3263" s="1388"/>
      <c r="W3263" s="677"/>
      <c r="X3263" s="678"/>
      <c r="Y3263" s="678"/>
      <c r="Z3263" s="678"/>
      <c r="AA3263" s="678"/>
      <c r="AB3263" s="678"/>
      <c r="AC3263" s="678"/>
      <c r="AD3263" s="678"/>
      <c r="AE3263" s="678"/>
      <c r="AF3263" s="678"/>
      <c r="AG3263" s="678"/>
      <c r="AH3263" s="678"/>
      <c r="AI3263" s="678"/>
      <c r="AJ3263" s="678"/>
      <c r="AK3263" s="678"/>
      <c r="AL3263" s="678"/>
      <c r="AM3263" s="678"/>
      <c r="AN3263" s="678"/>
      <c r="AO3263" s="678"/>
      <c r="AP3263" s="678"/>
      <c r="AQ3263" s="678"/>
      <c r="AR3263" s="678"/>
      <c r="AS3263" s="678"/>
      <c r="AT3263" s="678"/>
      <c r="AU3263" s="678"/>
      <c r="AV3263" s="678"/>
      <c r="AW3263" s="678"/>
      <c r="AX3263" s="678"/>
      <c r="AY3263" s="678"/>
      <c r="AZ3263" s="678"/>
      <c r="BA3263" s="678"/>
      <c r="BB3263" s="678"/>
      <c r="BC3263" s="678"/>
      <c r="BD3263" s="678"/>
      <c r="BE3263" s="678"/>
      <c r="BF3263" s="678"/>
      <c r="BG3263" s="678"/>
      <c r="BH3263" s="678"/>
      <c r="BI3263" s="678"/>
      <c r="BJ3263" s="678"/>
      <c r="BK3263" s="678"/>
      <c r="BL3263" s="678"/>
      <c r="BM3263" s="678"/>
      <c r="BN3263" s="678"/>
      <c r="BO3263" s="678"/>
      <c r="BP3263" s="678"/>
      <c r="BQ3263" s="678"/>
      <c r="BR3263" s="678"/>
      <c r="BS3263" s="678"/>
      <c r="BT3263" s="678"/>
      <c r="BU3263" s="678"/>
      <c r="BV3263" s="678"/>
      <c r="BW3263" s="678"/>
      <c r="BX3263" s="678"/>
      <c r="BY3263" s="678"/>
      <c r="BZ3263" s="678"/>
      <c r="CA3263" s="678"/>
      <c r="CB3263" s="678"/>
      <c r="CC3263" s="678"/>
      <c r="CD3263" s="678"/>
      <c r="CE3263" s="678"/>
      <c r="CF3263" s="678"/>
      <c r="CG3263" s="678"/>
      <c r="CH3263" s="678"/>
      <c r="CI3263" s="678"/>
      <c r="CJ3263" s="678"/>
      <c r="CK3263" s="678"/>
      <c r="CL3263" s="678"/>
      <c r="CM3263" s="678"/>
      <c r="CN3263" s="678"/>
      <c r="CO3263" s="678"/>
      <c r="CP3263" s="678"/>
      <c r="CQ3263" s="678"/>
      <c r="CR3263" s="678"/>
      <c r="CS3263" s="678"/>
      <c r="CT3263" s="678"/>
      <c r="CU3263" s="678"/>
      <c r="CV3263" s="678"/>
      <c r="CW3263" s="678"/>
      <c r="CX3263" s="678"/>
      <c r="CY3263" s="678"/>
      <c r="CZ3263" s="678"/>
      <c r="DA3263" s="678"/>
      <c r="DB3263" s="678"/>
      <c r="DC3263" s="678"/>
      <c r="DD3263" s="678"/>
      <c r="DE3263" s="678"/>
      <c r="DF3263" s="678"/>
      <c r="DG3263" s="678"/>
      <c r="DH3263" s="678"/>
      <c r="DI3263" s="678"/>
      <c r="DJ3263" s="678"/>
      <c r="DK3263" s="678"/>
      <c r="DL3263" s="678"/>
      <c r="DM3263" s="678"/>
      <c r="DN3263" s="678"/>
      <c r="DO3263" s="678"/>
      <c r="DP3263" s="678"/>
      <c r="DQ3263" s="678"/>
      <c r="DR3263" s="678"/>
      <c r="DS3263" s="678"/>
      <c r="DT3263" s="678"/>
      <c r="DU3263" s="678"/>
      <c r="DV3263" s="678"/>
      <c r="DW3263" s="678"/>
      <c r="DX3263" s="678"/>
      <c r="DY3263" s="678"/>
      <c r="DZ3263" s="678"/>
      <c r="EA3263" s="678"/>
      <c r="EB3263" s="678"/>
      <c r="EC3263" s="678"/>
      <c r="ED3263" s="678"/>
      <c r="EE3263" s="678"/>
      <c r="EF3263" s="678"/>
      <c r="EG3263" s="678"/>
      <c r="EH3263" s="678"/>
      <c r="EI3263" s="678"/>
      <c r="EJ3263" s="678"/>
      <c r="EK3263" s="678"/>
      <c r="EL3263" s="678"/>
      <c r="EM3263" s="678"/>
      <c r="EN3263" s="678"/>
      <c r="EO3263" s="678"/>
      <c r="EP3263" s="678"/>
      <c r="EQ3263" s="678"/>
      <c r="ER3263" s="678"/>
      <c r="ES3263" s="678"/>
      <c r="ET3263" s="678"/>
      <c r="EU3263" s="678"/>
      <c r="EV3263" s="678"/>
      <c r="EW3263" s="678"/>
      <c r="EX3263" s="678"/>
      <c r="EY3263" s="678"/>
      <c r="EZ3263" s="678"/>
      <c r="FA3263" s="678"/>
      <c r="FB3263" s="678"/>
      <c r="FC3263" s="678"/>
      <c r="FD3263" s="678"/>
      <c r="FE3263" s="678"/>
      <c r="FF3263" s="678"/>
      <c r="FG3263" s="678"/>
      <c r="FH3263" s="678"/>
      <c r="FI3263" s="678"/>
      <c r="FJ3263" s="678"/>
      <c r="FK3263" s="678"/>
      <c r="FL3263" s="678"/>
      <c r="FM3263" s="678"/>
      <c r="FN3263" s="678"/>
      <c r="FO3263" s="678"/>
      <c r="FP3263" s="678"/>
      <c r="FQ3263" s="678"/>
      <c r="FR3263" s="678"/>
      <c r="FS3263" s="678"/>
      <c r="FT3263" s="678"/>
      <c r="FU3263" s="678"/>
      <c r="FV3263" s="678"/>
      <c r="FW3263" s="678"/>
      <c r="FX3263" s="678"/>
      <c r="FY3263" s="678"/>
      <c r="FZ3263" s="678"/>
      <c r="GA3263" s="678"/>
      <c r="GB3263" s="678"/>
      <c r="GC3263" s="678"/>
      <c r="GD3263" s="678"/>
      <c r="GE3263" s="678"/>
      <c r="GF3263" s="678"/>
      <c r="GG3263" s="678"/>
      <c r="GH3263" s="678"/>
      <c r="GI3263" s="678"/>
      <c r="GJ3263" s="678"/>
      <c r="GK3263" s="678"/>
      <c r="GL3263" s="678"/>
      <c r="GM3263" s="678"/>
      <c r="GN3263" s="678"/>
      <c r="GO3263" s="678"/>
      <c r="GP3263" s="678"/>
      <c r="GQ3263" s="678"/>
      <c r="GR3263" s="678"/>
      <c r="GS3263" s="678"/>
      <c r="GT3263" s="678"/>
      <c r="GU3263" s="678"/>
      <c r="GV3263" s="678"/>
      <c r="GW3263" s="678"/>
      <c r="GX3263" s="678"/>
      <c r="GY3263" s="678"/>
      <c r="GZ3263" s="678"/>
      <c r="HA3263" s="678"/>
      <c r="HB3263" s="678"/>
      <c r="HC3263" s="678"/>
      <c r="HD3263" s="678"/>
      <c r="HE3263" s="678"/>
      <c r="HF3263" s="678"/>
      <c r="HG3263" s="678"/>
      <c r="HH3263" s="678"/>
      <c r="HI3263" s="678"/>
      <c r="HJ3263" s="678"/>
      <c r="HK3263" s="678"/>
      <c r="HL3263" s="678"/>
      <c r="HM3263" s="678"/>
      <c r="HN3263" s="678"/>
      <c r="HO3263" s="678"/>
      <c r="HP3263" s="678"/>
      <c r="HQ3263" s="678"/>
      <c r="HR3263" s="678"/>
      <c r="HS3263" s="678"/>
      <c r="HT3263" s="678"/>
      <c r="HU3263" s="678"/>
      <c r="HV3263" s="678"/>
      <c r="HW3263" s="678"/>
      <c r="HX3263" s="678"/>
      <c r="HY3263" s="678"/>
      <c r="HZ3263" s="678"/>
      <c r="IA3263" s="678"/>
      <c r="IB3263" s="678"/>
      <c r="IC3263" s="678"/>
      <c r="ID3263" s="678"/>
      <c r="IE3263" s="678"/>
      <c r="IF3263" s="678"/>
      <c r="IG3263" s="678"/>
      <c r="IH3263" s="678"/>
      <c r="II3263" s="678"/>
      <c r="IJ3263" s="678"/>
      <c r="IK3263" s="678"/>
      <c r="IL3263" s="678"/>
      <c r="IM3263" s="678"/>
      <c r="IN3263" s="678"/>
      <c r="IO3263" s="678"/>
      <c r="IP3263" s="678"/>
      <c r="IQ3263" s="678"/>
      <c r="IR3263" s="678"/>
      <c r="IS3263" s="678"/>
      <c r="IT3263" s="678"/>
      <c r="IU3263" s="678"/>
      <c r="IV3263" s="678"/>
      <c r="IW3263" s="678"/>
      <c r="IX3263" s="678"/>
      <c r="IY3263" s="678"/>
      <c r="IZ3263" s="678"/>
      <c r="JA3263" s="678"/>
      <c r="JB3263" s="678"/>
      <c r="JC3263" s="678"/>
      <c r="JD3263" s="678"/>
      <c r="JE3263" s="678"/>
      <c r="JF3263" s="678"/>
      <c r="JG3263" s="678"/>
      <c r="JH3263" s="678"/>
      <c r="JI3263" s="678"/>
      <c r="JJ3263" s="678"/>
      <c r="JK3263" s="678"/>
      <c r="JL3263" s="678"/>
      <c r="JM3263" s="678"/>
      <c r="JN3263" s="678"/>
      <c r="JO3263" s="678"/>
      <c r="JP3263" s="678"/>
      <c r="JQ3263" s="678"/>
      <c r="JR3263" s="678"/>
      <c r="JS3263" s="678"/>
      <c r="JT3263" s="678"/>
      <c r="JU3263" s="678"/>
      <c r="JV3263" s="678"/>
      <c r="JW3263" s="678"/>
      <c r="JX3263" s="678"/>
      <c r="JY3263" s="678"/>
      <c r="JZ3263" s="678"/>
      <c r="KA3263" s="678"/>
      <c r="KB3263" s="678"/>
      <c r="KC3263" s="678"/>
      <c r="KD3263" s="678"/>
      <c r="KE3263" s="678"/>
      <c r="KF3263" s="678"/>
      <c r="KG3263" s="678"/>
      <c r="KH3263" s="678"/>
      <c r="KI3263" s="678"/>
      <c r="KJ3263" s="678"/>
      <c r="KK3263" s="678"/>
      <c r="KL3263" s="678"/>
      <c r="KM3263" s="678"/>
      <c r="KN3263" s="678"/>
      <c r="KO3263" s="678"/>
      <c r="KP3263" s="678"/>
      <c r="KQ3263" s="678"/>
      <c r="KR3263" s="678"/>
      <c r="KS3263" s="678"/>
      <c r="KT3263" s="678"/>
      <c r="KU3263" s="678"/>
      <c r="KV3263" s="678"/>
      <c r="KW3263" s="678"/>
      <c r="KX3263" s="678"/>
      <c r="KY3263" s="678"/>
      <c r="KZ3263" s="678"/>
      <c r="LA3263" s="678"/>
      <c r="LB3263" s="678"/>
      <c r="LC3263" s="678"/>
      <c r="LD3263" s="678"/>
      <c r="LE3263" s="678"/>
      <c r="LF3263" s="678"/>
      <c r="LG3263" s="678"/>
      <c r="LH3263" s="678"/>
      <c r="LI3263" s="678"/>
      <c r="LJ3263" s="678"/>
      <c r="LK3263" s="678"/>
      <c r="LL3263" s="678"/>
      <c r="LM3263" s="678"/>
      <c r="LN3263" s="678"/>
      <c r="LO3263" s="678"/>
      <c r="LP3263" s="678"/>
      <c r="LQ3263" s="678"/>
      <c r="LR3263" s="678"/>
      <c r="LS3263" s="678"/>
      <c r="LT3263" s="678"/>
      <c r="LU3263" s="678"/>
      <c r="LV3263" s="678"/>
      <c r="LW3263" s="678"/>
      <c r="LX3263" s="678"/>
      <c r="LY3263" s="678"/>
      <c r="LZ3263" s="678"/>
      <c r="MA3263" s="678"/>
      <c r="MB3263" s="678"/>
      <c r="MC3263" s="678"/>
      <c r="MD3263" s="678"/>
      <c r="ME3263" s="678"/>
      <c r="MF3263" s="678"/>
      <c r="MG3263" s="678"/>
      <c r="MH3263" s="678"/>
      <c r="MI3263" s="678"/>
      <c r="MJ3263" s="678"/>
      <c r="MK3263" s="678"/>
      <c r="ML3263" s="678"/>
      <c r="MM3263" s="678"/>
      <c r="MN3263" s="678"/>
      <c r="MO3263" s="678"/>
      <c r="MP3263" s="678"/>
      <c r="MQ3263" s="678"/>
      <c r="MR3263" s="678"/>
      <c r="MS3263" s="678"/>
      <c r="MT3263" s="678"/>
      <c r="MU3263" s="678"/>
      <c r="MV3263" s="678"/>
      <c r="MW3263" s="678"/>
      <c r="MX3263" s="678"/>
      <c r="MY3263" s="678"/>
      <c r="MZ3263" s="678"/>
      <c r="NA3263" s="678"/>
      <c r="NB3263" s="678"/>
      <c r="NC3263" s="678"/>
      <c r="ND3263" s="678"/>
      <c r="NE3263" s="678"/>
      <c r="NF3263" s="678"/>
      <c r="NG3263" s="678"/>
      <c r="NH3263" s="678"/>
      <c r="NI3263" s="678"/>
      <c r="NJ3263" s="678"/>
      <c r="NK3263" s="678"/>
      <c r="NL3263" s="678"/>
      <c r="NM3263" s="678"/>
      <c r="NN3263" s="678"/>
      <c r="NO3263" s="678"/>
      <c r="NP3263" s="678"/>
      <c r="NQ3263" s="678"/>
      <c r="NR3263" s="678"/>
      <c r="NS3263" s="678"/>
      <c r="NT3263" s="678"/>
      <c r="NU3263" s="678"/>
      <c r="NV3263" s="678"/>
      <c r="NW3263" s="678"/>
      <c r="NX3263" s="678"/>
      <c r="NY3263" s="678"/>
      <c r="NZ3263" s="678"/>
      <c r="OA3263" s="678"/>
      <c r="OB3263" s="678"/>
      <c r="OC3263" s="678"/>
      <c r="OD3263" s="678"/>
      <c r="OE3263" s="678"/>
      <c r="OF3263" s="678"/>
      <c r="OG3263" s="678"/>
      <c r="OH3263" s="678"/>
      <c r="OI3263" s="678"/>
      <c r="OJ3263" s="678"/>
      <c r="OK3263" s="678"/>
      <c r="OL3263" s="678"/>
      <c r="OM3263" s="678"/>
      <c r="ON3263" s="678"/>
      <c r="OO3263" s="678"/>
      <c r="OP3263" s="678"/>
      <c r="OQ3263" s="678"/>
      <c r="OR3263" s="678"/>
      <c r="OS3263" s="678"/>
      <c r="OT3263" s="678"/>
      <c r="OU3263" s="678"/>
      <c r="OV3263" s="678"/>
      <c r="OW3263" s="678"/>
      <c r="OX3263" s="678"/>
      <c r="OY3263" s="678"/>
      <c r="OZ3263" s="678"/>
      <c r="PA3263" s="678"/>
      <c r="PB3263" s="678"/>
      <c r="PC3263" s="678"/>
      <c r="PD3263" s="678"/>
      <c r="PE3263" s="678"/>
      <c r="PF3263" s="678"/>
      <c r="PG3263" s="678"/>
      <c r="PH3263" s="678"/>
      <c r="PI3263" s="678"/>
      <c r="PJ3263" s="678"/>
      <c r="PK3263" s="678"/>
      <c r="PL3263" s="678"/>
      <c r="PM3263" s="678"/>
      <c r="PN3263" s="678"/>
      <c r="PO3263" s="678"/>
      <c r="PP3263" s="678"/>
      <c r="PQ3263" s="678"/>
      <c r="PR3263" s="678"/>
      <c r="PS3263" s="678"/>
      <c r="PT3263" s="678"/>
      <c r="PU3263" s="678"/>
      <c r="PV3263" s="678"/>
      <c r="PW3263" s="678"/>
      <c r="PX3263" s="678"/>
      <c r="PY3263" s="678"/>
      <c r="PZ3263" s="678"/>
      <c r="QA3263" s="678"/>
      <c r="QB3263" s="678"/>
      <c r="QC3263" s="678"/>
      <c r="QD3263" s="678"/>
      <c r="QE3263" s="678"/>
      <c r="QF3263" s="678"/>
      <c r="QG3263" s="678"/>
      <c r="QH3263" s="678"/>
      <c r="QI3263" s="678"/>
      <c r="QJ3263" s="678"/>
      <c r="QK3263" s="678"/>
      <c r="QL3263" s="678"/>
      <c r="QM3263" s="678"/>
      <c r="QN3263" s="678"/>
      <c r="QO3263" s="678"/>
      <c r="QP3263" s="678"/>
      <c r="QQ3263" s="678"/>
      <c r="QR3263" s="678"/>
      <c r="QS3263" s="678"/>
      <c r="QT3263" s="678"/>
      <c r="QU3263" s="678"/>
      <c r="QV3263" s="678"/>
      <c r="QW3263" s="678"/>
      <c r="QX3263" s="678"/>
      <c r="QY3263" s="678"/>
      <c r="QZ3263" s="678"/>
      <c r="RA3263" s="678"/>
      <c r="RB3263" s="678"/>
      <c r="RC3263" s="678"/>
      <c r="RD3263" s="678"/>
      <c r="RE3263" s="678"/>
      <c r="RF3263" s="678"/>
      <c r="RG3263" s="678"/>
      <c r="RH3263" s="678"/>
      <c r="RI3263" s="678"/>
      <c r="RJ3263" s="678"/>
      <c r="RK3263" s="678"/>
      <c r="RL3263" s="678"/>
      <c r="RM3263" s="678"/>
      <c r="RN3263" s="678"/>
      <c r="RO3263" s="678"/>
      <c r="RP3263" s="678"/>
      <c r="RQ3263" s="678"/>
      <c r="RR3263" s="678"/>
      <c r="RS3263" s="678"/>
      <c r="RT3263" s="678"/>
      <c r="RU3263" s="678"/>
      <c r="RV3263" s="678"/>
      <c r="RW3263" s="678"/>
      <c r="RX3263" s="678"/>
      <c r="RY3263" s="678"/>
      <c r="RZ3263" s="678"/>
      <c r="SA3263" s="678"/>
      <c r="SB3263" s="678"/>
      <c r="SC3263" s="678"/>
      <c r="SD3263" s="678"/>
      <c r="SE3263" s="678"/>
      <c r="SF3263" s="678"/>
      <c r="SG3263" s="678"/>
      <c r="SH3263" s="678"/>
      <c r="SI3263" s="678"/>
      <c r="SJ3263" s="678"/>
      <c r="SK3263" s="678"/>
      <c r="SL3263" s="678"/>
      <c r="SM3263" s="678"/>
      <c r="SN3263" s="678"/>
      <c r="SO3263" s="678"/>
      <c r="SP3263" s="678"/>
      <c r="SQ3263" s="678"/>
      <c r="SR3263" s="678"/>
      <c r="SS3263" s="678"/>
      <c r="ST3263" s="678"/>
      <c r="SU3263" s="678"/>
      <c r="SV3263" s="678"/>
      <c r="SW3263" s="678"/>
      <c r="SX3263" s="678"/>
      <c r="SY3263" s="678"/>
      <c r="SZ3263" s="678"/>
      <c r="TA3263" s="678"/>
      <c r="TB3263" s="678"/>
      <c r="TC3263" s="678"/>
      <c r="TD3263" s="678"/>
      <c r="TE3263" s="678"/>
      <c r="TF3263" s="678"/>
      <c r="TG3263" s="678"/>
      <c r="TH3263" s="678"/>
      <c r="TI3263" s="678"/>
      <c r="TJ3263" s="678"/>
      <c r="TK3263" s="678"/>
      <c r="TL3263" s="678"/>
      <c r="TM3263" s="678"/>
      <c r="TN3263" s="678"/>
      <c r="TO3263" s="678"/>
      <c r="TP3263" s="678"/>
      <c r="TQ3263" s="678"/>
      <c r="TR3263" s="678"/>
      <c r="TS3263" s="678"/>
      <c r="TT3263" s="678"/>
      <c r="TU3263" s="678"/>
      <c r="TV3263" s="678"/>
      <c r="TW3263" s="678"/>
      <c r="TX3263" s="678"/>
      <c r="TY3263" s="678"/>
      <c r="TZ3263" s="678"/>
      <c r="UA3263" s="678"/>
      <c r="UB3263" s="678"/>
      <c r="UC3263" s="678"/>
      <c r="UD3263" s="678"/>
      <c r="UE3263" s="678"/>
      <c r="UF3263" s="678"/>
      <c r="UG3263" s="678"/>
      <c r="UH3263" s="678"/>
      <c r="UI3263" s="678"/>
      <c r="UJ3263" s="678"/>
      <c r="UK3263" s="678"/>
      <c r="UL3263" s="678"/>
      <c r="UM3263" s="678"/>
      <c r="UN3263" s="678"/>
      <c r="UO3263" s="678"/>
      <c r="UP3263" s="678"/>
      <c r="UQ3263" s="678"/>
      <c r="UR3263" s="678"/>
      <c r="US3263" s="678"/>
      <c r="UT3263" s="678"/>
      <c r="UU3263" s="678"/>
      <c r="UV3263" s="678"/>
      <c r="UW3263" s="678"/>
      <c r="UX3263" s="678"/>
      <c r="UY3263" s="678"/>
      <c r="UZ3263" s="678"/>
      <c r="VA3263" s="678"/>
      <c r="VB3263" s="678"/>
      <c r="VC3263" s="678"/>
      <c r="VD3263" s="678"/>
      <c r="VE3263" s="678"/>
      <c r="VF3263" s="678"/>
      <c r="VG3263" s="678"/>
      <c r="VH3263" s="678"/>
      <c r="VI3263" s="678"/>
      <c r="VJ3263" s="678"/>
      <c r="VK3263" s="678"/>
      <c r="VL3263" s="678"/>
      <c r="VM3263" s="678"/>
      <c r="VN3263" s="678"/>
      <c r="VO3263" s="678"/>
      <c r="VP3263" s="678"/>
      <c r="VQ3263" s="678"/>
      <c r="VR3263" s="678"/>
      <c r="VS3263" s="678"/>
      <c r="VT3263" s="678"/>
      <c r="VU3263" s="678"/>
      <c r="VV3263" s="678"/>
      <c r="VW3263" s="678"/>
      <c r="VX3263" s="678"/>
      <c r="VY3263" s="678"/>
      <c r="VZ3263" s="678"/>
      <c r="WA3263" s="678"/>
      <c r="WB3263" s="678"/>
      <c r="WC3263" s="678"/>
      <c r="WD3263" s="678"/>
      <c r="WE3263" s="678"/>
      <c r="WF3263" s="678"/>
      <c r="WG3263" s="678"/>
      <c r="WH3263" s="678"/>
      <c r="WI3263" s="678"/>
      <c r="WJ3263" s="678"/>
      <c r="WK3263" s="678"/>
      <c r="WL3263" s="678"/>
      <c r="WM3263" s="678"/>
      <c r="WN3263" s="678"/>
      <c r="WO3263" s="678"/>
      <c r="WP3263" s="678"/>
      <c r="WQ3263" s="678"/>
      <c r="WR3263" s="678"/>
      <c r="WS3263" s="678"/>
      <c r="WT3263" s="678"/>
      <c r="WU3263" s="678"/>
      <c r="WV3263" s="678"/>
      <c r="WW3263" s="678"/>
      <c r="WX3263" s="678"/>
      <c r="WY3263" s="678"/>
      <c r="WZ3263" s="678"/>
      <c r="XA3263" s="678"/>
      <c r="XB3263" s="678"/>
      <c r="XC3263" s="678"/>
      <c r="XD3263" s="678"/>
      <c r="XE3263" s="678"/>
      <c r="XF3263" s="678"/>
      <c r="XG3263" s="678"/>
      <c r="XH3263" s="678"/>
      <c r="XI3263" s="678"/>
      <c r="XJ3263" s="678"/>
      <c r="XK3263" s="678"/>
      <c r="XL3263" s="678"/>
      <c r="XM3263" s="678"/>
      <c r="XN3263" s="678"/>
      <c r="XO3263" s="678"/>
      <c r="XP3263" s="678"/>
      <c r="XQ3263" s="678"/>
      <c r="XR3263" s="678"/>
      <c r="XS3263" s="678"/>
      <c r="XT3263" s="678"/>
      <c r="XU3263" s="678"/>
      <c r="XV3263" s="678"/>
      <c r="XW3263" s="678"/>
      <c r="XX3263" s="678"/>
      <c r="XY3263" s="678"/>
      <c r="XZ3263" s="678"/>
      <c r="YA3263" s="678"/>
      <c r="YB3263" s="678"/>
      <c r="YC3263" s="678"/>
      <c r="YD3263" s="678"/>
      <c r="YE3263" s="678"/>
      <c r="YF3263" s="678"/>
      <c r="YG3263" s="678"/>
      <c r="YH3263" s="678"/>
      <c r="YI3263" s="678"/>
      <c r="YJ3263" s="678"/>
      <c r="YK3263" s="678"/>
      <c r="YL3263" s="678"/>
      <c r="YM3263" s="678"/>
      <c r="YN3263" s="678"/>
      <c r="YO3263" s="678"/>
      <c r="YP3263" s="678"/>
      <c r="YQ3263" s="678"/>
      <c r="YR3263" s="678"/>
      <c r="YS3263" s="678"/>
      <c r="YT3263" s="678"/>
      <c r="YU3263" s="678"/>
      <c r="YV3263" s="678"/>
      <c r="YW3263" s="678"/>
      <c r="YX3263" s="678"/>
      <c r="YY3263" s="678"/>
      <c r="YZ3263" s="678"/>
      <c r="ZA3263" s="678"/>
      <c r="ZB3263" s="678"/>
      <c r="ZC3263" s="678"/>
      <c r="ZD3263" s="678"/>
      <c r="ZE3263" s="678"/>
      <c r="ZF3263" s="678"/>
      <c r="ZG3263" s="678"/>
      <c r="ZH3263" s="678"/>
      <c r="ZI3263" s="678"/>
      <c r="ZJ3263" s="678"/>
      <c r="ZK3263" s="678"/>
      <c r="ZL3263" s="678"/>
      <c r="ZM3263" s="678"/>
      <c r="ZN3263" s="678"/>
      <c r="ZO3263" s="678"/>
      <c r="ZP3263" s="678"/>
      <c r="ZQ3263" s="678"/>
      <c r="ZR3263" s="678"/>
      <c r="ZS3263" s="678"/>
      <c r="ZT3263" s="678"/>
      <c r="ZU3263" s="678"/>
      <c r="ZV3263" s="678"/>
      <c r="ZW3263" s="678"/>
      <c r="ZX3263" s="678"/>
      <c r="ZY3263" s="678"/>
      <c r="ZZ3263" s="678"/>
      <c r="AAA3263" s="678"/>
      <c r="AAB3263" s="678"/>
      <c r="AAC3263" s="678"/>
      <c r="AAD3263" s="678"/>
      <c r="AAE3263" s="678"/>
      <c r="AAF3263" s="678"/>
      <c r="AAG3263" s="678"/>
      <c r="AAH3263" s="678"/>
      <c r="AAI3263" s="678"/>
      <c r="AAJ3263" s="678"/>
      <c r="AAK3263" s="678"/>
      <c r="AAL3263" s="678"/>
      <c r="AAM3263" s="678"/>
      <c r="AAN3263" s="678"/>
      <c r="AAO3263" s="678"/>
      <c r="AAP3263" s="678"/>
      <c r="AAQ3263" s="678"/>
      <c r="AAR3263" s="678"/>
      <c r="AAS3263" s="678"/>
      <c r="AAT3263" s="678"/>
      <c r="AAU3263" s="678"/>
      <c r="AAV3263" s="678"/>
      <c r="AAW3263" s="678"/>
      <c r="AAX3263" s="678"/>
      <c r="AAY3263" s="678"/>
      <c r="AAZ3263" s="678"/>
      <c r="ABA3263" s="678"/>
      <c r="ABB3263" s="678"/>
      <c r="ABC3263" s="678"/>
      <c r="ABD3263" s="678"/>
      <c r="ABE3263" s="678"/>
      <c r="ABF3263" s="678"/>
      <c r="ABG3263" s="678"/>
      <c r="ABH3263" s="678"/>
      <c r="ABI3263" s="678"/>
      <c r="ABJ3263" s="678"/>
      <c r="ABK3263" s="678"/>
      <c r="ABL3263" s="678"/>
      <c r="ABM3263" s="678"/>
      <c r="ABN3263" s="678"/>
      <c r="ABO3263" s="678"/>
      <c r="ABP3263" s="678"/>
      <c r="ABQ3263" s="678"/>
      <c r="ABR3263" s="678"/>
      <c r="ABS3263" s="678"/>
      <c r="ABT3263" s="678"/>
      <c r="ABU3263" s="678"/>
      <c r="ABV3263" s="678"/>
      <c r="ABW3263" s="678"/>
      <c r="ABX3263" s="678"/>
      <c r="ABY3263" s="678"/>
      <c r="ABZ3263" s="678"/>
      <c r="ACA3263" s="678"/>
      <c r="ACB3263" s="678"/>
      <c r="ACC3263" s="678"/>
      <c r="ACD3263" s="678"/>
      <c r="ACE3263" s="678"/>
      <c r="ACF3263" s="678"/>
      <c r="ACG3263" s="678"/>
      <c r="ACH3263" s="678"/>
      <c r="ACI3263" s="678"/>
      <c r="ACJ3263" s="678"/>
      <c r="ACK3263" s="678"/>
      <c r="ACL3263" s="678"/>
      <c r="ACM3263" s="678"/>
      <c r="ACN3263" s="678"/>
      <c r="ACO3263" s="678"/>
      <c r="ACP3263" s="678"/>
      <c r="ACQ3263" s="678"/>
      <c r="ACR3263" s="678"/>
      <c r="ACS3263" s="678"/>
      <c r="ACT3263" s="678"/>
      <c r="ACU3263" s="678"/>
      <c r="ACV3263" s="678"/>
      <c r="ACW3263" s="678"/>
      <c r="ACX3263" s="678"/>
      <c r="ACY3263" s="678"/>
      <c r="ACZ3263" s="678"/>
      <c r="ADA3263" s="678"/>
      <c r="ADB3263" s="678"/>
      <c r="ADC3263" s="678"/>
      <c r="ADD3263" s="678"/>
      <c r="ADE3263" s="678"/>
      <c r="ADF3263" s="678"/>
      <c r="ADG3263" s="678"/>
      <c r="ADH3263" s="678"/>
      <c r="ADI3263" s="678"/>
      <c r="ADJ3263" s="678"/>
      <c r="ADK3263" s="678"/>
      <c r="ADL3263" s="678"/>
      <c r="ADM3263" s="678"/>
      <c r="ADN3263" s="678"/>
      <c r="ADO3263" s="678"/>
      <c r="ADP3263" s="678"/>
      <c r="ADQ3263" s="678"/>
      <c r="ADR3263" s="678"/>
      <c r="ADS3263" s="678"/>
      <c r="ADT3263" s="678"/>
      <c r="ADU3263" s="678"/>
      <c r="ADV3263" s="678"/>
      <c r="ADW3263" s="678"/>
      <c r="ADX3263" s="678"/>
      <c r="ADY3263" s="678"/>
      <c r="ADZ3263" s="678"/>
      <c r="AEA3263" s="678"/>
      <c r="AEB3263" s="678"/>
      <c r="AEC3263" s="678"/>
      <c r="AED3263" s="678"/>
      <c r="AEE3263" s="678"/>
      <c r="AEF3263" s="678"/>
      <c r="AEG3263" s="678"/>
      <c r="AEH3263" s="678"/>
      <c r="AEI3263" s="678"/>
      <c r="AEJ3263" s="678"/>
      <c r="AEK3263" s="678"/>
      <c r="AEL3263" s="678"/>
      <c r="AEM3263" s="678"/>
      <c r="AEN3263" s="678"/>
      <c r="AEO3263" s="678"/>
      <c r="AEP3263" s="678"/>
      <c r="AEQ3263" s="678"/>
      <c r="AER3263" s="678"/>
      <c r="AES3263" s="678"/>
      <c r="AET3263" s="678"/>
      <c r="AEU3263" s="678"/>
      <c r="AEV3263" s="678"/>
      <c r="AEW3263" s="678"/>
      <c r="AEX3263" s="678"/>
      <c r="AEY3263" s="678"/>
      <c r="AEZ3263" s="678"/>
      <c r="AFA3263" s="678"/>
      <c r="AFB3263" s="678"/>
      <c r="AFC3263" s="678"/>
      <c r="AFD3263" s="678"/>
      <c r="AFE3263" s="678"/>
      <c r="AFF3263" s="678"/>
      <c r="AFG3263" s="678"/>
      <c r="AFH3263" s="678"/>
      <c r="AFI3263" s="678"/>
      <c r="AFJ3263" s="678"/>
      <c r="AFK3263" s="678"/>
      <c r="AFL3263" s="678"/>
      <c r="AFM3263" s="678"/>
      <c r="AFN3263" s="678"/>
      <c r="AFO3263" s="678"/>
      <c r="AFP3263" s="678"/>
      <c r="AFQ3263" s="678"/>
      <c r="AFR3263" s="678"/>
      <c r="AFS3263" s="678"/>
      <c r="AFT3263" s="678"/>
      <c r="AFU3263" s="678"/>
      <c r="AFV3263" s="678"/>
      <c r="AFW3263" s="678"/>
      <c r="AFX3263" s="678"/>
      <c r="AFY3263" s="678"/>
      <c r="AFZ3263" s="678"/>
      <c r="AGA3263" s="678"/>
      <c r="AGB3263" s="678"/>
      <c r="AGC3263" s="678"/>
      <c r="AGD3263" s="678"/>
      <c r="AGE3263" s="678"/>
      <c r="AGF3263" s="678"/>
      <c r="AGG3263" s="678"/>
      <c r="AGH3263" s="678"/>
      <c r="AGI3263" s="678"/>
      <c r="AGJ3263" s="678"/>
      <c r="AGK3263" s="678"/>
      <c r="AGL3263" s="678"/>
      <c r="AGM3263" s="678"/>
      <c r="AGN3263" s="678"/>
      <c r="AGO3263" s="678"/>
      <c r="AGP3263" s="678"/>
      <c r="AGQ3263" s="678"/>
      <c r="AGR3263" s="678"/>
      <c r="AGS3263" s="678"/>
      <c r="AGT3263" s="678"/>
      <c r="AGU3263" s="678"/>
      <c r="AGV3263" s="678"/>
      <c r="AGW3263" s="678"/>
      <c r="AGX3263" s="678"/>
      <c r="AGY3263" s="678"/>
      <c r="AGZ3263" s="678"/>
      <c r="AHA3263" s="678"/>
      <c r="AHB3263" s="678"/>
      <c r="AHC3263" s="678"/>
      <c r="AHD3263" s="678"/>
      <c r="AHE3263" s="678"/>
      <c r="AHF3263" s="678"/>
      <c r="AHG3263" s="678"/>
      <c r="AHH3263" s="678"/>
      <c r="AHI3263" s="678"/>
      <c r="AHJ3263" s="678"/>
      <c r="AHK3263" s="678"/>
      <c r="AHL3263" s="678"/>
      <c r="AHM3263" s="678"/>
      <c r="AHN3263" s="678"/>
      <c r="AHO3263" s="678"/>
      <c r="AHP3263" s="678"/>
      <c r="AHQ3263" s="678"/>
      <c r="AHR3263" s="678"/>
      <c r="AHS3263" s="678"/>
      <c r="AHT3263" s="678"/>
      <c r="AHU3263" s="678"/>
      <c r="AHV3263" s="678"/>
      <c r="AHW3263" s="678"/>
      <c r="AHX3263" s="678"/>
      <c r="AHY3263" s="678"/>
      <c r="AHZ3263" s="678"/>
      <c r="AIA3263" s="678"/>
      <c r="AIB3263" s="678"/>
      <c r="AIC3263" s="678"/>
      <c r="AID3263" s="678"/>
      <c r="AIE3263" s="678"/>
      <c r="AIF3263" s="678"/>
      <c r="AIG3263" s="678"/>
      <c r="AIH3263" s="678"/>
      <c r="AII3263" s="678"/>
      <c r="AIJ3263" s="678"/>
      <c r="AIK3263" s="678"/>
      <c r="AIL3263" s="678"/>
      <c r="AIM3263" s="678"/>
      <c r="AIN3263" s="678"/>
      <c r="AIO3263" s="678"/>
      <c r="AIP3263" s="678"/>
      <c r="AIQ3263" s="678"/>
      <c r="AIR3263" s="678"/>
      <c r="AIS3263" s="678"/>
      <c r="AIT3263" s="678"/>
      <c r="AIU3263" s="678"/>
      <c r="AIV3263" s="678"/>
      <c r="AIW3263" s="678"/>
      <c r="AIX3263" s="678"/>
      <c r="AIY3263" s="678"/>
      <c r="AIZ3263" s="678"/>
      <c r="AJA3263" s="678"/>
      <c r="AJB3263" s="678"/>
      <c r="AJC3263" s="678"/>
      <c r="AJD3263" s="678"/>
      <c r="AJE3263" s="678"/>
      <c r="AJF3263" s="678"/>
      <c r="AJG3263" s="678"/>
      <c r="AJH3263" s="678"/>
      <c r="AJI3263" s="678"/>
      <c r="AJJ3263" s="678"/>
      <c r="AJK3263" s="678"/>
      <c r="AJL3263" s="678"/>
      <c r="AJM3263" s="678"/>
      <c r="AJN3263" s="678"/>
      <c r="AJO3263" s="678"/>
      <c r="AJP3263" s="678"/>
      <c r="AJQ3263" s="678"/>
      <c r="AJR3263" s="678"/>
      <c r="AJS3263" s="678"/>
      <c r="AJT3263" s="678"/>
      <c r="AJU3263" s="678"/>
      <c r="AJV3263" s="678"/>
      <c r="AJW3263" s="678"/>
      <c r="AJX3263" s="678"/>
      <c r="AJY3263" s="678"/>
      <c r="AJZ3263" s="678"/>
      <c r="AKA3263" s="678"/>
      <c r="AKB3263" s="678"/>
      <c r="AKC3263" s="678"/>
      <c r="AKD3263" s="678"/>
      <c r="AKE3263" s="678"/>
      <c r="AKF3263" s="678"/>
      <c r="AKG3263" s="678"/>
      <c r="AKH3263" s="678"/>
      <c r="AKI3263" s="678"/>
      <c r="AKJ3263" s="678"/>
      <c r="AKK3263" s="678"/>
      <c r="AKL3263" s="678"/>
      <c r="AKM3263" s="678"/>
      <c r="AKN3263" s="678"/>
      <c r="AKO3263" s="678"/>
      <c r="AKP3263" s="678"/>
      <c r="AKQ3263" s="678"/>
      <c r="AKR3263" s="678"/>
      <c r="AKS3263" s="678"/>
      <c r="AKT3263" s="678"/>
      <c r="AKU3263" s="678"/>
      <c r="AKV3263" s="678"/>
      <c r="AKW3263" s="678"/>
      <c r="AKX3263" s="678"/>
      <c r="AKY3263" s="678"/>
      <c r="AKZ3263" s="678"/>
      <c r="ALA3263" s="678"/>
      <c r="ALB3263" s="678"/>
      <c r="ALC3263" s="678"/>
      <c r="ALD3263" s="678"/>
      <c r="ALE3263" s="678"/>
      <c r="ALF3263" s="678"/>
      <c r="ALG3263" s="678"/>
      <c r="ALH3263" s="678"/>
      <c r="ALI3263" s="678"/>
      <c r="ALJ3263" s="678"/>
      <c r="ALK3263" s="678"/>
      <c r="ALL3263" s="678"/>
      <c r="ALM3263" s="678"/>
      <c r="ALN3263" s="678"/>
      <c r="ALO3263" s="678"/>
      <c r="ALP3263" s="678"/>
      <c r="ALQ3263" s="678"/>
      <c r="ALR3263" s="678"/>
      <c r="ALS3263" s="678"/>
      <c r="ALT3263" s="678"/>
      <c r="ALU3263" s="678"/>
      <c r="ALV3263" s="678"/>
      <c r="ALW3263" s="678"/>
      <c r="ALX3263" s="678"/>
      <c r="ALY3263" s="678"/>
      <c r="ALZ3263" s="678"/>
      <c r="AMA3263" s="678"/>
      <c r="AMB3263" s="678"/>
      <c r="AMC3263" s="678"/>
      <c r="AMD3263" s="678"/>
      <c r="AME3263" s="678"/>
      <c r="AMF3263" s="678"/>
      <c r="AMG3263" s="678"/>
      <c r="AMH3263" s="678"/>
      <c r="AMI3263" s="678"/>
      <c r="AMJ3263" s="678"/>
    </row>
    <row r="3264" spans="1:1024" s="681" customFormat="1" ht="18.75" customHeight="1" x14ac:dyDescent="0.25">
      <c r="A3264" s="1358">
        <v>5533</v>
      </c>
      <c r="B3264" s="845"/>
      <c r="C3264" s="845" t="s">
        <v>7462</v>
      </c>
      <c r="D3264" s="1358" t="s">
        <v>193</v>
      </c>
      <c r="E3264" s="1175" t="s">
        <v>351</v>
      </c>
      <c r="F3264" s="1549">
        <v>45581</v>
      </c>
      <c r="G3264" s="1565">
        <v>0.52777777777777779</v>
      </c>
      <c r="H3264" s="1330">
        <v>45586</v>
      </c>
      <c r="I3264" s="1565">
        <v>0.51388888888888884</v>
      </c>
      <c r="J3264" s="1335" t="s">
        <v>336</v>
      </c>
      <c r="K3264" s="1330">
        <v>28180</v>
      </c>
      <c r="L3264" s="1324" t="s">
        <v>7463</v>
      </c>
      <c r="M3264" s="834">
        <v>44936</v>
      </c>
      <c r="N3264" s="1324" t="s">
        <v>7464</v>
      </c>
      <c r="O3264" s="972">
        <v>35665</v>
      </c>
      <c r="P3264" s="1019" t="s">
        <v>7502</v>
      </c>
      <c r="Q3264" s="1007"/>
      <c r="R3264" s="1662"/>
      <c r="S3264" s="1702"/>
      <c r="T3264" s="1776"/>
      <c r="U3264" s="676" t="s">
        <v>7465</v>
      </c>
      <c r="V3264" s="1388"/>
      <c r="W3264" s="685"/>
    </row>
    <row r="3265" spans="1:1024" ht="31.5" customHeight="1" x14ac:dyDescent="0.25">
      <c r="A3265" s="1505">
        <v>5452</v>
      </c>
      <c r="B3265" s="1456">
        <v>56132727</v>
      </c>
      <c r="C3265" s="1456" t="s">
        <v>798</v>
      </c>
      <c r="D3265" s="1534" t="s">
        <v>412</v>
      </c>
      <c r="E3265" s="1541" t="s">
        <v>358</v>
      </c>
      <c r="F3265" s="1545">
        <v>45569</v>
      </c>
      <c r="G3265" s="1559">
        <v>0.5</v>
      </c>
      <c r="H3265" s="1545">
        <v>45593</v>
      </c>
      <c r="I3265" s="1559">
        <v>0.31666666666666665</v>
      </c>
      <c r="J3265" s="829" t="s">
        <v>7559</v>
      </c>
      <c r="K3265" s="1545">
        <v>28867</v>
      </c>
      <c r="L3265" s="993" t="s">
        <v>800</v>
      </c>
      <c r="M3265" s="1545">
        <v>40107</v>
      </c>
      <c r="N3265" s="1641" t="s">
        <v>801</v>
      </c>
      <c r="O3265" s="1649">
        <v>42538</v>
      </c>
      <c r="P3265" s="902" t="s">
        <v>7468</v>
      </c>
      <c r="Q3265" s="1089" t="s">
        <v>7577</v>
      </c>
      <c r="R3265" s="1664"/>
      <c r="S3265" s="1704"/>
      <c r="T3265" s="1753"/>
      <c r="U3265" s="1799" t="s">
        <v>803</v>
      </c>
      <c r="V3265" s="1769"/>
      <c r="W3265" s="1792"/>
      <c r="X3265" s="678"/>
      <c r="Y3265" s="678"/>
      <c r="Z3265" s="678"/>
      <c r="AA3265" s="678"/>
      <c r="AB3265" s="678"/>
      <c r="AC3265" s="678"/>
      <c r="AD3265" s="678"/>
      <c r="AE3265" s="678"/>
      <c r="AF3265" s="678"/>
      <c r="AG3265" s="678"/>
      <c r="AH3265" s="678"/>
      <c r="AI3265" s="678"/>
      <c r="AJ3265" s="678"/>
      <c r="AK3265" s="678"/>
      <c r="AL3265" s="678"/>
      <c r="AM3265" s="678"/>
      <c r="AN3265" s="678"/>
      <c r="AO3265" s="678"/>
      <c r="AP3265" s="678"/>
      <c r="AQ3265" s="678"/>
      <c r="AR3265" s="678"/>
      <c r="AS3265" s="678"/>
      <c r="AT3265" s="678"/>
      <c r="AU3265" s="678"/>
      <c r="AV3265" s="678"/>
      <c r="AW3265" s="678"/>
      <c r="AX3265" s="678"/>
      <c r="AY3265" s="678"/>
      <c r="AZ3265" s="678"/>
      <c r="BA3265" s="678"/>
      <c r="BB3265" s="678"/>
      <c r="BC3265" s="678"/>
      <c r="BD3265" s="678"/>
      <c r="BE3265" s="678"/>
      <c r="BF3265" s="678"/>
      <c r="BG3265" s="678"/>
      <c r="BH3265" s="678"/>
      <c r="BI3265" s="678"/>
      <c r="BJ3265" s="678"/>
      <c r="BK3265" s="678"/>
      <c r="BL3265" s="678"/>
      <c r="BM3265" s="678"/>
      <c r="BN3265" s="678"/>
      <c r="BO3265" s="678"/>
      <c r="BP3265" s="678"/>
      <c r="BQ3265" s="678"/>
      <c r="BR3265" s="678"/>
      <c r="BS3265" s="678"/>
      <c r="BT3265" s="678"/>
      <c r="BU3265" s="678"/>
      <c r="BV3265" s="678"/>
      <c r="BW3265" s="678"/>
      <c r="BX3265" s="678"/>
      <c r="BY3265" s="678"/>
      <c r="BZ3265" s="678"/>
      <c r="CA3265" s="678"/>
      <c r="CB3265" s="678"/>
      <c r="CC3265" s="678"/>
      <c r="CD3265" s="678"/>
      <c r="CE3265" s="678"/>
      <c r="CF3265" s="678"/>
      <c r="CG3265" s="678"/>
      <c r="CH3265" s="678"/>
      <c r="CI3265" s="678"/>
      <c r="CJ3265" s="678"/>
      <c r="CK3265" s="678"/>
      <c r="CL3265" s="678"/>
      <c r="CM3265" s="678"/>
      <c r="CN3265" s="678"/>
      <c r="CO3265" s="678"/>
      <c r="CP3265" s="678"/>
      <c r="CQ3265" s="678"/>
      <c r="CR3265" s="678"/>
      <c r="CS3265" s="678"/>
      <c r="CT3265" s="678"/>
      <c r="CU3265" s="678"/>
      <c r="CV3265" s="678"/>
      <c r="CW3265" s="678"/>
      <c r="CX3265" s="678"/>
      <c r="CY3265" s="678"/>
      <c r="CZ3265" s="678"/>
      <c r="DA3265" s="678"/>
      <c r="DB3265" s="678"/>
      <c r="DC3265" s="678"/>
      <c r="DD3265" s="678"/>
      <c r="DE3265" s="678"/>
      <c r="DF3265" s="678"/>
      <c r="DG3265" s="678"/>
      <c r="DH3265" s="678"/>
      <c r="DI3265" s="678"/>
      <c r="DJ3265" s="678"/>
      <c r="DK3265" s="678"/>
      <c r="DL3265" s="678"/>
      <c r="DM3265" s="678"/>
      <c r="DN3265" s="678"/>
      <c r="DO3265" s="678"/>
      <c r="DP3265" s="678"/>
      <c r="DQ3265" s="678"/>
      <c r="DR3265" s="678"/>
      <c r="DS3265" s="678"/>
      <c r="DT3265" s="678"/>
      <c r="DU3265" s="678"/>
      <c r="DV3265" s="678"/>
      <c r="DW3265" s="678"/>
      <c r="DX3265" s="678"/>
      <c r="DY3265" s="678"/>
      <c r="DZ3265" s="678"/>
      <c r="EA3265" s="678"/>
      <c r="EB3265" s="678"/>
      <c r="EC3265" s="678"/>
      <c r="ED3265" s="678"/>
      <c r="EE3265" s="678"/>
      <c r="EF3265" s="678"/>
      <c r="EG3265" s="678"/>
      <c r="EH3265" s="678"/>
      <c r="EI3265" s="678"/>
      <c r="EJ3265" s="678"/>
      <c r="EK3265" s="678"/>
      <c r="EL3265" s="678"/>
      <c r="EM3265" s="678"/>
      <c r="EN3265" s="678"/>
      <c r="EO3265" s="678"/>
      <c r="EP3265" s="678"/>
      <c r="EQ3265" s="678"/>
      <c r="ER3265" s="678"/>
      <c r="ES3265" s="678"/>
      <c r="ET3265" s="678"/>
      <c r="EU3265" s="678"/>
      <c r="EV3265" s="678"/>
      <c r="EW3265" s="678"/>
      <c r="EX3265" s="678"/>
      <c r="EY3265" s="678"/>
      <c r="EZ3265" s="678"/>
      <c r="FA3265" s="678"/>
      <c r="FB3265" s="678"/>
      <c r="FC3265" s="678"/>
      <c r="FD3265" s="678"/>
      <c r="FE3265" s="678"/>
      <c r="FF3265" s="678"/>
      <c r="FG3265" s="678"/>
      <c r="FH3265" s="678"/>
      <c r="FI3265" s="678"/>
      <c r="FJ3265" s="678"/>
      <c r="FK3265" s="678"/>
      <c r="FL3265" s="678"/>
      <c r="FM3265" s="678"/>
      <c r="FN3265" s="678"/>
      <c r="FO3265" s="678"/>
      <c r="FP3265" s="678"/>
      <c r="FQ3265" s="678"/>
      <c r="FR3265" s="678"/>
      <c r="FS3265" s="678"/>
      <c r="FT3265" s="678"/>
      <c r="FU3265" s="678"/>
      <c r="FV3265" s="678"/>
      <c r="FW3265" s="678"/>
      <c r="FX3265" s="678"/>
      <c r="FY3265" s="678"/>
      <c r="FZ3265" s="678"/>
      <c r="GA3265" s="678"/>
      <c r="GB3265" s="678"/>
      <c r="GC3265" s="678"/>
      <c r="GD3265" s="678"/>
      <c r="GE3265" s="678"/>
      <c r="GF3265" s="678"/>
      <c r="GG3265" s="678"/>
      <c r="GH3265" s="678"/>
      <c r="GI3265" s="678"/>
      <c r="GJ3265" s="678"/>
      <c r="GK3265" s="678"/>
      <c r="GL3265" s="678"/>
      <c r="GM3265" s="678"/>
      <c r="GN3265" s="678"/>
      <c r="GO3265" s="678"/>
      <c r="GP3265" s="678"/>
      <c r="GQ3265" s="678"/>
      <c r="GR3265" s="678"/>
      <c r="GS3265" s="678"/>
      <c r="GT3265" s="678"/>
      <c r="GU3265" s="678"/>
      <c r="GV3265" s="678"/>
      <c r="GW3265" s="678"/>
      <c r="GX3265" s="678"/>
      <c r="GY3265" s="678"/>
      <c r="GZ3265" s="678"/>
      <c r="HA3265" s="678"/>
      <c r="HB3265" s="678"/>
      <c r="HC3265" s="678"/>
      <c r="HD3265" s="678"/>
      <c r="HE3265" s="678"/>
      <c r="HF3265" s="678"/>
      <c r="HG3265" s="678"/>
      <c r="HH3265" s="678"/>
      <c r="HI3265" s="678"/>
      <c r="HJ3265" s="678"/>
      <c r="HK3265" s="678"/>
      <c r="HL3265" s="678"/>
      <c r="HM3265" s="678"/>
      <c r="HN3265" s="678"/>
      <c r="HO3265" s="678"/>
      <c r="HP3265" s="678"/>
      <c r="HQ3265" s="678"/>
      <c r="HR3265" s="678"/>
      <c r="HS3265" s="678"/>
      <c r="HT3265" s="678"/>
      <c r="HU3265" s="678"/>
      <c r="HV3265" s="678"/>
      <c r="HW3265" s="678"/>
      <c r="HX3265" s="678"/>
      <c r="HY3265" s="678"/>
      <c r="HZ3265" s="678"/>
      <c r="IA3265" s="678"/>
      <c r="IB3265" s="678"/>
      <c r="IC3265" s="678"/>
      <c r="ID3265" s="678"/>
      <c r="IE3265" s="678"/>
      <c r="IF3265" s="678"/>
      <c r="IG3265" s="678"/>
      <c r="IH3265" s="678"/>
      <c r="II3265" s="678"/>
      <c r="IJ3265" s="678"/>
      <c r="IK3265" s="678"/>
      <c r="IL3265" s="678"/>
      <c r="IM3265" s="678"/>
      <c r="IN3265" s="678"/>
      <c r="IO3265" s="678"/>
      <c r="IP3265" s="678"/>
      <c r="IQ3265" s="678"/>
      <c r="IR3265" s="678"/>
      <c r="IS3265" s="678"/>
      <c r="IT3265" s="678"/>
      <c r="IU3265" s="678"/>
      <c r="IV3265" s="678"/>
      <c r="IW3265" s="678"/>
      <c r="IX3265" s="678"/>
      <c r="IY3265" s="678"/>
      <c r="IZ3265" s="678"/>
      <c r="JA3265" s="678"/>
      <c r="JB3265" s="678"/>
      <c r="JC3265" s="678"/>
      <c r="JD3265" s="678"/>
      <c r="JE3265" s="678"/>
      <c r="JF3265" s="678"/>
      <c r="JG3265" s="678"/>
      <c r="JH3265" s="678"/>
      <c r="JI3265" s="678"/>
      <c r="JJ3265" s="678"/>
      <c r="JK3265" s="678"/>
      <c r="JL3265" s="678"/>
      <c r="JM3265" s="678"/>
      <c r="JN3265" s="678"/>
      <c r="JO3265" s="678"/>
      <c r="JP3265" s="678"/>
      <c r="JQ3265" s="678"/>
      <c r="JR3265" s="678"/>
      <c r="JS3265" s="678"/>
      <c r="JT3265" s="678"/>
      <c r="JU3265" s="678"/>
      <c r="JV3265" s="678"/>
      <c r="JW3265" s="678"/>
      <c r="JX3265" s="678"/>
      <c r="JY3265" s="678"/>
      <c r="JZ3265" s="678"/>
      <c r="KA3265" s="678"/>
      <c r="KB3265" s="678"/>
      <c r="KC3265" s="678"/>
      <c r="KD3265" s="678"/>
      <c r="KE3265" s="678"/>
      <c r="KF3265" s="678"/>
      <c r="KG3265" s="678"/>
      <c r="KH3265" s="678"/>
      <c r="KI3265" s="678"/>
      <c r="KJ3265" s="678"/>
      <c r="KK3265" s="678"/>
      <c r="KL3265" s="678"/>
      <c r="KM3265" s="678"/>
      <c r="KN3265" s="678"/>
      <c r="KO3265" s="678"/>
      <c r="KP3265" s="678"/>
      <c r="KQ3265" s="678"/>
      <c r="KR3265" s="678"/>
      <c r="KS3265" s="678"/>
      <c r="KT3265" s="678"/>
      <c r="KU3265" s="678"/>
      <c r="KV3265" s="678"/>
      <c r="KW3265" s="678"/>
      <c r="KX3265" s="678"/>
      <c r="KY3265" s="678"/>
      <c r="KZ3265" s="678"/>
      <c r="LA3265" s="678"/>
      <c r="LB3265" s="678"/>
      <c r="LC3265" s="678"/>
      <c r="LD3265" s="678"/>
      <c r="LE3265" s="678"/>
      <c r="LF3265" s="678"/>
      <c r="LG3265" s="678"/>
      <c r="LH3265" s="678"/>
      <c r="LI3265" s="678"/>
      <c r="LJ3265" s="678"/>
      <c r="LK3265" s="678"/>
      <c r="LL3265" s="678"/>
      <c r="LM3265" s="678"/>
      <c r="LN3265" s="678"/>
      <c r="LO3265" s="678"/>
      <c r="LP3265" s="678"/>
      <c r="LQ3265" s="678"/>
      <c r="LR3265" s="678"/>
      <c r="LS3265" s="678"/>
      <c r="LT3265" s="678"/>
      <c r="LU3265" s="678"/>
      <c r="LV3265" s="678"/>
      <c r="LW3265" s="678"/>
      <c r="LX3265" s="678"/>
      <c r="LY3265" s="678"/>
      <c r="LZ3265" s="678"/>
      <c r="MA3265" s="678"/>
      <c r="MB3265" s="678"/>
      <c r="MC3265" s="678"/>
      <c r="MD3265" s="678"/>
      <c r="ME3265" s="678"/>
      <c r="MF3265" s="678"/>
      <c r="MG3265" s="678"/>
      <c r="MH3265" s="678"/>
      <c r="MI3265" s="678"/>
      <c r="MJ3265" s="678"/>
      <c r="MK3265" s="678"/>
      <c r="ML3265" s="678"/>
      <c r="MM3265" s="678"/>
      <c r="MN3265" s="678"/>
      <c r="MO3265" s="678"/>
      <c r="MP3265" s="678"/>
      <c r="MQ3265" s="678"/>
      <c r="MR3265" s="678"/>
      <c r="MS3265" s="678"/>
      <c r="MT3265" s="678"/>
      <c r="MU3265" s="678"/>
      <c r="MV3265" s="678"/>
      <c r="MW3265" s="678"/>
      <c r="MX3265" s="678"/>
      <c r="MY3265" s="678"/>
      <c r="MZ3265" s="678"/>
      <c r="NA3265" s="678"/>
      <c r="NB3265" s="678"/>
      <c r="NC3265" s="678"/>
      <c r="ND3265" s="678"/>
      <c r="NE3265" s="678"/>
      <c r="NF3265" s="678"/>
      <c r="NG3265" s="678"/>
      <c r="NH3265" s="678"/>
      <c r="NI3265" s="678"/>
      <c r="NJ3265" s="678"/>
      <c r="NK3265" s="678"/>
      <c r="NL3265" s="678"/>
      <c r="NM3265" s="678"/>
      <c r="NN3265" s="678"/>
      <c r="NO3265" s="678"/>
      <c r="NP3265" s="678"/>
      <c r="NQ3265" s="678"/>
      <c r="NR3265" s="678"/>
      <c r="NS3265" s="678"/>
      <c r="NT3265" s="678"/>
      <c r="NU3265" s="678"/>
      <c r="NV3265" s="678"/>
      <c r="NW3265" s="678"/>
      <c r="NX3265" s="678"/>
      <c r="NY3265" s="678"/>
      <c r="NZ3265" s="678"/>
      <c r="OA3265" s="678"/>
      <c r="OB3265" s="678"/>
      <c r="OC3265" s="678"/>
      <c r="OD3265" s="678"/>
      <c r="OE3265" s="678"/>
      <c r="OF3265" s="678"/>
      <c r="OG3265" s="678"/>
      <c r="OH3265" s="678"/>
      <c r="OI3265" s="678"/>
      <c r="OJ3265" s="678"/>
      <c r="OK3265" s="678"/>
      <c r="OL3265" s="678"/>
      <c r="OM3265" s="678"/>
      <c r="ON3265" s="678"/>
      <c r="OO3265" s="678"/>
      <c r="OP3265" s="678"/>
      <c r="OQ3265" s="678"/>
      <c r="OR3265" s="678"/>
      <c r="OS3265" s="678"/>
      <c r="OT3265" s="678"/>
      <c r="OU3265" s="678"/>
      <c r="OV3265" s="678"/>
      <c r="OW3265" s="678"/>
      <c r="OX3265" s="678"/>
      <c r="OY3265" s="678"/>
      <c r="OZ3265" s="678"/>
      <c r="PA3265" s="678"/>
      <c r="PB3265" s="678"/>
      <c r="PC3265" s="678"/>
      <c r="PD3265" s="678"/>
      <c r="PE3265" s="678"/>
      <c r="PF3265" s="678"/>
      <c r="PG3265" s="678"/>
      <c r="PH3265" s="678"/>
      <c r="PI3265" s="678"/>
      <c r="PJ3265" s="678"/>
      <c r="PK3265" s="678"/>
      <c r="PL3265" s="678"/>
      <c r="PM3265" s="678"/>
      <c r="PN3265" s="678"/>
      <c r="PO3265" s="678"/>
      <c r="PP3265" s="678"/>
      <c r="PQ3265" s="678"/>
      <c r="PR3265" s="678"/>
      <c r="PS3265" s="678"/>
      <c r="PT3265" s="678"/>
      <c r="PU3265" s="678"/>
      <c r="PV3265" s="678"/>
      <c r="PW3265" s="678"/>
      <c r="PX3265" s="678"/>
      <c r="PY3265" s="678"/>
      <c r="PZ3265" s="678"/>
      <c r="QA3265" s="678"/>
      <c r="QB3265" s="678"/>
      <c r="QC3265" s="678"/>
      <c r="QD3265" s="678"/>
      <c r="QE3265" s="678"/>
      <c r="QF3265" s="678"/>
      <c r="QG3265" s="678"/>
      <c r="QH3265" s="678"/>
      <c r="QI3265" s="678"/>
      <c r="QJ3265" s="678"/>
      <c r="QK3265" s="678"/>
      <c r="QL3265" s="678"/>
      <c r="QM3265" s="678"/>
      <c r="QN3265" s="678"/>
      <c r="QO3265" s="678"/>
      <c r="QP3265" s="678"/>
      <c r="QQ3265" s="678"/>
      <c r="QR3265" s="678"/>
      <c r="QS3265" s="678"/>
      <c r="QT3265" s="678"/>
      <c r="QU3265" s="678"/>
      <c r="QV3265" s="678"/>
      <c r="QW3265" s="678"/>
      <c r="QX3265" s="678"/>
      <c r="QY3265" s="678"/>
      <c r="QZ3265" s="678"/>
      <c r="RA3265" s="678"/>
      <c r="RB3265" s="678"/>
      <c r="RC3265" s="678"/>
      <c r="RD3265" s="678"/>
      <c r="RE3265" s="678"/>
      <c r="RF3265" s="678"/>
      <c r="RG3265" s="678"/>
      <c r="RH3265" s="678"/>
      <c r="RI3265" s="678"/>
      <c r="RJ3265" s="678"/>
      <c r="RK3265" s="678"/>
      <c r="RL3265" s="678"/>
      <c r="RM3265" s="678"/>
      <c r="RN3265" s="678"/>
      <c r="RO3265" s="678"/>
      <c r="RP3265" s="678"/>
      <c r="RQ3265" s="678"/>
      <c r="RR3265" s="678"/>
      <c r="RS3265" s="678"/>
      <c r="RT3265" s="678"/>
      <c r="RU3265" s="678"/>
      <c r="RV3265" s="678"/>
      <c r="RW3265" s="678"/>
      <c r="RX3265" s="678"/>
      <c r="RY3265" s="678"/>
      <c r="RZ3265" s="678"/>
      <c r="SA3265" s="678"/>
      <c r="SB3265" s="678"/>
      <c r="SC3265" s="678"/>
      <c r="SD3265" s="678"/>
      <c r="SE3265" s="678"/>
      <c r="SF3265" s="678"/>
      <c r="SG3265" s="678"/>
      <c r="SH3265" s="678"/>
      <c r="SI3265" s="678"/>
      <c r="SJ3265" s="678"/>
      <c r="SK3265" s="678"/>
      <c r="SL3265" s="678"/>
      <c r="SM3265" s="678"/>
      <c r="SN3265" s="678"/>
      <c r="SO3265" s="678"/>
      <c r="SP3265" s="678"/>
      <c r="SQ3265" s="678"/>
      <c r="SR3265" s="678"/>
      <c r="SS3265" s="678"/>
      <c r="ST3265" s="678"/>
      <c r="SU3265" s="678"/>
      <c r="SV3265" s="678"/>
      <c r="SW3265" s="678"/>
      <c r="SX3265" s="678"/>
      <c r="SY3265" s="678"/>
      <c r="SZ3265" s="678"/>
      <c r="TA3265" s="678"/>
      <c r="TB3265" s="678"/>
      <c r="TC3265" s="678"/>
      <c r="TD3265" s="678"/>
      <c r="TE3265" s="678"/>
      <c r="TF3265" s="678"/>
      <c r="TG3265" s="678"/>
      <c r="TH3265" s="678"/>
      <c r="TI3265" s="678"/>
      <c r="TJ3265" s="678"/>
      <c r="TK3265" s="678"/>
      <c r="TL3265" s="678"/>
      <c r="TM3265" s="678"/>
      <c r="TN3265" s="678"/>
      <c r="TO3265" s="678"/>
      <c r="TP3265" s="678"/>
      <c r="TQ3265" s="678"/>
      <c r="TR3265" s="678"/>
      <c r="TS3265" s="678"/>
      <c r="TT3265" s="678"/>
      <c r="TU3265" s="678"/>
      <c r="TV3265" s="678"/>
      <c r="TW3265" s="678"/>
      <c r="TX3265" s="678"/>
      <c r="TY3265" s="678"/>
      <c r="TZ3265" s="678"/>
      <c r="UA3265" s="678"/>
      <c r="UB3265" s="678"/>
      <c r="UC3265" s="678"/>
      <c r="UD3265" s="678"/>
      <c r="UE3265" s="678"/>
      <c r="UF3265" s="678"/>
      <c r="UG3265" s="678"/>
      <c r="UH3265" s="678"/>
      <c r="UI3265" s="678"/>
      <c r="UJ3265" s="678"/>
      <c r="UK3265" s="678"/>
      <c r="UL3265" s="678"/>
      <c r="UM3265" s="678"/>
      <c r="UN3265" s="678"/>
      <c r="UO3265" s="678"/>
      <c r="UP3265" s="678"/>
      <c r="UQ3265" s="678"/>
      <c r="UR3265" s="678"/>
      <c r="US3265" s="678"/>
      <c r="UT3265" s="678"/>
      <c r="UU3265" s="678"/>
      <c r="UV3265" s="678"/>
      <c r="UW3265" s="678"/>
      <c r="UX3265" s="678"/>
      <c r="UY3265" s="678"/>
      <c r="UZ3265" s="678"/>
      <c r="VA3265" s="678"/>
      <c r="VB3265" s="678"/>
      <c r="VC3265" s="678"/>
      <c r="VD3265" s="678"/>
      <c r="VE3265" s="678"/>
      <c r="VF3265" s="678"/>
      <c r="VG3265" s="678"/>
      <c r="VH3265" s="678"/>
      <c r="VI3265" s="678"/>
      <c r="VJ3265" s="678"/>
      <c r="VK3265" s="678"/>
      <c r="VL3265" s="678"/>
      <c r="VM3265" s="678"/>
      <c r="VN3265" s="678"/>
      <c r="VO3265" s="678"/>
      <c r="VP3265" s="678"/>
      <c r="VQ3265" s="678"/>
      <c r="VR3265" s="678"/>
      <c r="VS3265" s="678"/>
      <c r="VT3265" s="678"/>
      <c r="VU3265" s="678"/>
      <c r="VV3265" s="678"/>
      <c r="VW3265" s="678"/>
      <c r="VX3265" s="678"/>
      <c r="VY3265" s="678"/>
      <c r="VZ3265" s="678"/>
      <c r="WA3265" s="678"/>
      <c r="WB3265" s="678"/>
      <c r="WC3265" s="678"/>
      <c r="WD3265" s="678"/>
      <c r="WE3265" s="678"/>
      <c r="WF3265" s="678"/>
      <c r="WG3265" s="678"/>
      <c r="WH3265" s="678"/>
      <c r="WI3265" s="678"/>
      <c r="WJ3265" s="678"/>
      <c r="WK3265" s="678"/>
      <c r="WL3265" s="678"/>
      <c r="WM3265" s="678"/>
      <c r="WN3265" s="678"/>
      <c r="WO3265" s="678"/>
      <c r="WP3265" s="678"/>
      <c r="WQ3265" s="678"/>
      <c r="WR3265" s="678"/>
      <c r="WS3265" s="678"/>
      <c r="WT3265" s="678"/>
      <c r="WU3265" s="678"/>
      <c r="WV3265" s="678"/>
      <c r="WW3265" s="678"/>
      <c r="WX3265" s="678"/>
      <c r="WY3265" s="678"/>
      <c r="WZ3265" s="678"/>
      <c r="XA3265" s="678"/>
      <c r="XB3265" s="678"/>
      <c r="XC3265" s="678"/>
      <c r="XD3265" s="678"/>
      <c r="XE3265" s="678"/>
      <c r="XF3265" s="678"/>
      <c r="XG3265" s="678"/>
      <c r="XH3265" s="678"/>
      <c r="XI3265" s="678"/>
      <c r="XJ3265" s="678"/>
      <c r="XK3265" s="678"/>
      <c r="XL3265" s="678"/>
      <c r="XM3265" s="678"/>
      <c r="XN3265" s="678"/>
      <c r="XO3265" s="678"/>
      <c r="XP3265" s="678"/>
      <c r="XQ3265" s="678"/>
      <c r="XR3265" s="678"/>
      <c r="XS3265" s="678"/>
      <c r="XT3265" s="678"/>
      <c r="XU3265" s="678"/>
      <c r="XV3265" s="678"/>
      <c r="XW3265" s="678"/>
      <c r="XX3265" s="678"/>
      <c r="XY3265" s="678"/>
      <c r="XZ3265" s="678"/>
      <c r="YA3265" s="678"/>
      <c r="YB3265" s="678"/>
      <c r="YC3265" s="678"/>
      <c r="YD3265" s="678"/>
      <c r="YE3265" s="678"/>
      <c r="YF3265" s="678"/>
      <c r="YG3265" s="678"/>
      <c r="YH3265" s="678"/>
      <c r="YI3265" s="678"/>
      <c r="YJ3265" s="678"/>
      <c r="YK3265" s="678"/>
      <c r="YL3265" s="678"/>
      <c r="YM3265" s="678"/>
      <c r="YN3265" s="678"/>
      <c r="YO3265" s="678"/>
      <c r="YP3265" s="678"/>
      <c r="YQ3265" s="678"/>
      <c r="YR3265" s="678"/>
      <c r="YS3265" s="678"/>
      <c r="YT3265" s="678"/>
      <c r="YU3265" s="678"/>
      <c r="YV3265" s="678"/>
      <c r="YW3265" s="678"/>
      <c r="YX3265" s="678"/>
      <c r="YY3265" s="678"/>
      <c r="YZ3265" s="678"/>
      <c r="ZA3265" s="678"/>
      <c r="ZB3265" s="678"/>
      <c r="ZC3265" s="678"/>
      <c r="ZD3265" s="678"/>
      <c r="ZE3265" s="678"/>
      <c r="ZF3265" s="678"/>
      <c r="ZG3265" s="678"/>
      <c r="ZH3265" s="678"/>
      <c r="ZI3265" s="678"/>
      <c r="ZJ3265" s="678"/>
      <c r="ZK3265" s="678"/>
      <c r="ZL3265" s="678"/>
      <c r="ZM3265" s="678"/>
      <c r="ZN3265" s="678"/>
      <c r="ZO3265" s="678"/>
      <c r="ZP3265" s="678"/>
      <c r="ZQ3265" s="678"/>
      <c r="ZR3265" s="678"/>
      <c r="ZS3265" s="678"/>
      <c r="ZT3265" s="678"/>
      <c r="ZU3265" s="678"/>
      <c r="ZV3265" s="678"/>
      <c r="ZW3265" s="678"/>
      <c r="ZX3265" s="678"/>
      <c r="ZY3265" s="678"/>
      <c r="ZZ3265" s="678"/>
      <c r="AAA3265" s="678"/>
      <c r="AAB3265" s="678"/>
      <c r="AAC3265" s="678"/>
      <c r="AAD3265" s="678"/>
      <c r="AAE3265" s="678"/>
      <c r="AAF3265" s="678"/>
      <c r="AAG3265" s="678"/>
      <c r="AAH3265" s="678"/>
      <c r="AAI3265" s="678"/>
      <c r="AAJ3265" s="678"/>
      <c r="AAK3265" s="678"/>
      <c r="AAL3265" s="678"/>
      <c r="AAM3265" s="678"/>
      <c r="AAN3265" s="678"/>
      <c r="AAO3265" s="678"/>
      <c r="AAP3265" s="678"/>
      <c r="AAQ3265" s="678"/>
      <c r="AAR3265" s="678"/>
      <c r="AAS3265" s="678"/>
      <c r="AAT3265" s="678"/>
      <c r="AAU3265" s="678"/>
      <c r="AAV3265" s="678"/>
      <c r="AAW3265" s="678"/>
      <c r="AAX3265" s="678"/>
      <c r="AAY3265" s="678"/>
      <c r="AAZ3265" s="678"/>
      <c r="ABA3265" s="678"/>
      <c r="ABB3265" s="678"/>
      <c r="ABC3265" s="678"/>
      <c r="ABD3265" s="678"/>
      <c r="ABE3265" s="678"/>
      <c r="ABF3265" s="678"/>
      <c r="ABG3265" s="678"/>
      <c r="ABH3265" s="678"/>
      <c r="ABI3265" s="678"/>
      <c r="ABJ3265" s="678"/>
      <c r="ABK3265" s="678"/>
      <c r="ABL3265" s="678"/>
      <c r="ABM3265" s="678"/>
      <c r="ABN3265" s="678"/>
      <c r="ABO3265" s="678"/>
      <c r="ABP3265" s="678"/>
      <c r="ABQ3265" s="678"/>
      <c r="ABR3265" s="678"/>
      <c r="ABS3265" s="678"/>
      <c r="ABT3265" s="678"/>
      <c r="ABU3265" s="678"/>
      <c r="ABV3265" s="678"/>
      <c r="ABW3265" s="678"/>
      <c r="ABX3265" s="678"/>
      <c r="ABY3265" s="678"/>
      <c r="ABZ3265" s="678"/>
      <c r="ACA3265" s="678"/>
      <c r="ACB3265" s="678"/>
      <c r="ACC3265" s="678"/>
      <c r="ACD3265" s="678"/>
      <c r="ACE3265" s="678"/>
      <c r="ACF3265" s="678"/>
      <c r="ACG3265" s="678"/>
      <c r="ACH3265" s="678"/>
      <c r="ACI3265" s="678"/>
      <c r="ACJ3265" s="678"/>
      <c r="ACK3265" s="678"/>
      <c r="ACL3265" s="678"/>
      <c r="ACM3265" s="678"/>
      <c r="ACN3265" s="678"/>
      <c r="ACO3265" s="678"/>
      <c r="ACP3265" s="678"/>
      <c r="ACQ3265" s="678"/>
      <c r="ACR3265" s="678"/>
      <c r="ACS3265" s="678"/>
      <c r="ACT3265" s="678"/>
      <c r="ACU3265" s="678"/>
      <c r="ACV3265" s="678"/>
      <c r="ACW3265" s="678"/>
      <c r="ACX3265" s="678"/>
      <c r="ACY3265" s="678"/>
      <c r="ACZ3265" s="678"/>
      <c r="ADA3265" s="678"/>
      <c r="ADB3265" s="678"/>
      <c r="ADC3265" s="678"/>
      <c r="ADD3265" s="678"/>
      <c r="ADE3265" s="678"/>
      <c r="ADF3265" s="678"/>
      <c r="ADG3265" s="678"/>
      <c r="ADH3265" s="678"/>
      <c r="ADI3265" s="678"/>
      <c r="ADJ3265" s="678"/>
      <c r="ADK3265" s="678"/>
      <c r="ADL3265" s="678"/>
      <c r="ADM3265" s="678"/>
      <c r="ADN3265" s="678"/>
      <c r="ADO3265" s="678"/>
      <c r="ADP3265" s="678"/>
      <c r="ADQ3265" s="678"/>
      <c r="ADR3265" s="678"/>
      <c r="ADS3265" s="678"/>
      <c r="ADT3265" s="678"/>
      <c r="ADU3265" s="678"/>
      <c r="ADV3265" s="678"/>
      <c r="ADW3265" s="678"/>
      <c r="ADX3265" s="678"/>
      <c r="ADY3265" s="678"/>
      <c r="ADZ3265" s="678"/>
      <c r="AEA3265" s="678"/>
      <c r="AEB3265" s="678"/>
      <c r="AEC3265" s="678"/>
      <c r="AED3265" s="678"/>
      <c r="AEE3265" s="678"/>
      <c r="AEF3265" s="678"/>
      <c r="AEG3265" s="678"/>
      <c r="AEH3265" s="678"/>
      <c r="AEI3265" s="678"/>
      <c r="AEJ3265" s="678"/>
      <c r="AEK3265" s="678"/>
      <c r="AEL3265" s="678"/>
      <c r="AEM3265" s="678"/>
      <c r="AEN3265" s="678"/>
      <c r="AEO3265" s="678"/>
      <c r="AEP3265" s="678"/>
      <c r="AEQ3265" s="678"/>
      <c r="AER3265" s="678"/>
      <c r="AES3265" s="678"/>
      <c r="AET3265" s="678"/>
      <c r="AEU3265" s="678"/>
      <c r="AEV3265" s="678"/>
      <c r="AEW3265" s="678"/>
      <c r="AEX3265" s="678"/>
      <c r="AEY3265" s="678"/>
      <c r="AEZ3265" s="678"/>
      <c r="AFA3265" s="678"/>
      <c r="AFB3265" s="678"/>
      <c r="AFC3265" s="678"/>
      <c r="AFD3265" s="678"/>
      <c r="AFE3265" s="678"/>
      <c r="AFF3265" s="678"/>
      <c r="AFG3265" s="678"/>
      <c r="AFH3265" s="678"/>
      <c r="AFI3265" s="678"/>
      <c r="AFJ3265" s="678"/>
      <c r="AFK3265" s="678"/>
      <c r="AFL3265" s="678"/>
      <c r="AFM3265" s="678"/>
      <c r="AFN3265" s="678"/>
      <c r="AFO3265" s="678"/>
      <c r="AFP3265" s="678"/>
      <c r="AFQ3265" s="678"/>
      <c r="AFR3265" s="678"/>
      <c r="AFS3265" s="678"/>
      <c r="AFT3265" s="678"/>
      <c r="AFU3265" s="678"/>
      <c r="AFV3265" s="678"/>
      <c r="AFW3265" s="678"/>
      <c r="AFX3265" s="678"/>
      <c r="AFY3265" s="678"/>
      <c r="AFZ3265" s="678"/>
      <c r="AGA3265" s="678"/>
      <c r="AGB3265" s="678"/>
      <c r="AGC3265" s="678"/>
      <c r="AGD3265" s="678"/>
      <c r="AGE3265" s="678"/>
      <c r="AGF3265" s="678"/>
      <c r="AGG3265" s="678"/>
      <c r="AGH3265" s="678"/>
      <c r="AGI3265" s="678"/>
      <c r="AGJ3265" s="678"/>
      <c r="AGK3265" s="678"/>
      <c r="AGL3265" s="678"/>
      <c r="AGM3265" s="678"/>
      <c r="AGN3265" s="678"/>
      <c r="AGO3265" s="678"/>
      <c r="AGP3265" s="678"/>
      <c r="AGQ3265" s="678"/>
      <c r="AGR3265" s="678"/>
      <c r="AGS3265" s="678"/>
      <c r="AGT3265" s="678"/>
      <c r="AGU3265" s="678"/>
      <c r="AGV3265" s="678"/>
      <c r="AGW3265" s="678"/>
      <c r="AGX3265" s="678"/>
      <c r="AGY3265" s="678"/>
      <c r="AGZ3265" s="678"/>
      <c r="AHA3265" s="678"/>
      <c r="AHB3265" s="678"/>
      <c r="AHC3265" s="678"/>
      <c r="AHD3265" s="678"/>
      <c r="AHE3265" s="678"/>
      <c r="AHF3265" s="678"/>
      <c r="AHG3265" s="678"/>
      <c r="AHH3265" s="678"/>
      <c r="AHI3265" s="678"/>
      <c r="AHJ3265" s="678"/>
      <c r="AHK3265" s="678"/>
      <c r="AHL3265" s="678"/>
      <c r="AHM3265" s="678"/>
      <c r="AHN3265" s="678"/>
      <c r="AHO3265" s="678"/>
      <c r="AHP3265" s="678"/>
      <c r="AHQ3265" s="678"/>
      <c r="AHR3265" s="678"/>
      <c r="AHS3265" s="678"/>
      <c r="AHT3265" s="678"/>
      <c r="AHU3265" s="678"/>
      <c r="AHV3265" s="678"/>
      <c r="AHW3265" s="678"/>
      <c r="AHX3265" s="678"/>
      <c r="AHY3265" s="678"/>
      <c r="AHZ3265" s="678"/>
      <c r="AIA3265" s="678"/>
      <c r="AIB3265" s="678"/>
      <c r="AIC3265" s="678"/>
      <c r="AID3265" s="678"/>
      <c r="AIE3265" s="678"/>
      <c r="AIF3265" s="678"/>
      <c r="AIG3265" s="678"/>
      <c r="AIH3265" s="678"/>
      <c r="AII3265" s="678"/>
      <c r="AIJ3265" s="678"/>
      <c r="AIK3265" s="678"/>
      <c r="AIL3265" s="678"/>
      <c r="AIM3265" s="678"/>
      <c r="AIN3265" s="678"/>
      <c r="AIO3265" s="678"/>
      <c r="AIP3265" s="678"/>
      <c r="AIQ3265" s="678"/>
      <c r="AIR3265" s="678"/>
      <c r="AIS3265" s="678"/>
      <c r="AIT3265" s="678"/>
      <c r="AIU3265" s="678"/>
      <c r="AIV3265" s="678"/>
      <c r="AIW3265" s="678"/>
      <c r="AIX3265" s="678"/>
      <c r="AIY3265" s="678"/>
      <c r="AIZ3265" s="678"/>
      <c r="AJA3265" s="678"/>
      <c r="AJB3265" s="678"/>
      <c r="AJC3265" s="678"/>
      <c r="AJD3265" s="678"/>
      <c r="AJE3265" s="678"/>
      <c r="AJF3265" s="678"/>
      <c r="AJG3265" s="678"/>
      <c r="AJH3265" s="678"/>
      <c r="AJI3265" s="678"/>
      <c r="AJJ3265" s="678"/>
      <c r="AJK3265" s="678"/>
      <c r="AJL3265" s="678"/>
      <c r="AJM3265" s="678"/>
      <c r="AJN3265" s="678"/>
      <c r="AJO3265" s="678"/>
      <c r="AJP3265" s="678"/>
      <c r="AJQ3265" s="678"/>
      <c r="AJR3265" s="678"/>
      <c r="AJS3265" s="678"/>
      <c r="AJT3265" s="678"/>
      <c r="AJU3265" s="678"/>
      <c r="AJV3265" s="678"/>
      <c r="AJW3265" s="678"/>
      <c r="AJX3265" s="678"/>
      <c r="AJY3265" s="678"/>
      <c r="AJZ3265" s="678"/>
      <c r="AKA3265" s="678"/>
      <c r="AKB3265" s="678"/>
      <c r="AKC3265" s="678"/>
      <c r="AKD3265" s="678"/>
      <c r="AKE3265" s="678"/>
      <c r="AKF3265" s="678"/>
      <c r="AKG3265" s="678"/>
      <c r="AKH3265" s="678"/>
      <c r="AKI3265" s="678"/>
      <c r="AKJ3265" s="678"/>
      <c r="AKK3265" s="678"/>
      <c r="AKL3265" s="678"/>
      <c r="AKM3265" s="678"/>
      <c r="AKN3265" s="678"/>
      <c r="AKO3265" s="678"/>
      <c r="AKP3265" s="678"/>
      <c r="AKQ3265" s="678"/>
      <c r="AKR3265" s="678"/>
      <c r="AKS3265" s="678"/>
      <c r="AKT3265" s="678"/>
      <c r="AKU3265" s="678"/>
      <c r="AKV3265" s="678"/>
      <c r="AKW3265" s="678"/>
      <c r="AKX3265" s="678"/>
      <c r="AKY3265" s="678"/>
      <c r="AKZ3265" s="678"/>
      <c r="ALA3265" s="678"/>
      <c r="ALB3265" s="678"/>
      <c r="ALC3265" s="678"/>
      <c r="ALD3265" s="678"/>
      <c r="ALE3265" s="678"/>
      <c r="ALF3265" s="678"/>
      <c r="ALG3265" s="678"/>
      <c r="ALH3265" s="678"/>
      <c r="ALI3265" s="678"/>
      <c r="ALJ3265" s="678"/>
      <c r="ALK3265" s="678"/>
      <c r="ALL3265" s="678"/>
      <c r="ALM3265" s="678"/>
      <c r="ALN3265" s="678"/>
      <c r="ALO3265" s="678"/>
      <c r="ALP3265" s="678"/>
      <c r="ALQ3265" s="678"/>
      <c r="ALR3265" s="678"/>
      <c r="ALS3265" s="678"/>
      <c r="ALT3265" s="678"/>
      <c r="ALU3265" s="678"/>
      <c r="ALV3265" s="678"/>
      <c r="ALW3265" s="678"/>
      <c r="ALX3265" s="678"/>
      <c r="ALY3265" s="678"/>
      <c r="ALZ3265" s="678"/>
      <c r="AMA3265" s="678"/>
      <c r="AMB3265" s="678"/>
      <c r="AMC3265" s="678"/>
      <c r="AMD3265" s="678"/>
      <c r="AME3265" s="678"/>
      <c r="AMF3265" s="678"/>
      <c r="AMG3265" s="678"/>
      <c r="AMH3265" s="678"/>
      <c r="AMI3265" s="678"/>
      <c r="AMJ3265" s="678"/>
    </row>
    <row r="3266" spans="1:1024" ht="18.75" customHeight="1" x14ac:dyDescent="0.25">
      <c r="A3266" s="1456">
        <v>2677</v>
      </c>
      <c r="B3266" s="1456">
        <v>56132727</v>
      </c>
      <c r="C3266" s="1456" t="s">
        <v>798</v>
      </c>
      <c r="D3266" s="1534" t="s">
        <v>22</v>
      </c>
      <c r="E3266" s="1541" t="s">
        <v>161</v>
      </c>
      <c r="F3266" s="1545">
        <v>45087</v>
      </c>
      <c r="G3266" s="1559">
        <v>0.72916666666666663</v>
      </c>
      <c r="H3266" s="1545">
        <v>45112</v>
      </c>
      <c r="I3266" s="1559">
        <v>0.625</v>
      </c>
      <c r="J3266" s="1335" t="s">
        <v>799</v>
      </c>
      <c r="K3266" s="1545">
        <v>28867</v>
      </c>
      <c r="L3266" s="993" t="s">
        <v>800</v>
      </c>
      <c r="M3266" s="1545">
        <v>40107</v>
      </c>
      <c r="N3266" s="1636" t="s">
        <v>801</v>
      </c>
      <c r="O3266" s="1649">
        <v>42538</v>
      </c>
      <c r="P3266" s="902" t="s">
        <v>802</v>
      </c>
      <c r="Q3266" s="1093"/>
      <c r="R3266" s="1664"/>
      <c r="S3266" s="1704"/>
      <c r="T3266" s="1753"/>
      <c r="U3266" s="1792" t="s">
        <v>803</v>
      </c>
      <c r="V3266" s="1769"/>
      <c r="W3266" s="1792"/>
      <c r="X3266" s="678"/>
      <c r="Y3266" s="678"/>
      <c r="Z3266" s="678"/>
      <c r="AA3266" s="678"/>
      <c r="AB3266" s="678"/>
      <c r="AC3266" s="678"/>
      <c r="AD3266" s="678"/>
      <c r="AE3266" s="678"/>
      <c r="AF3266" s="678"/>
      <c r="AG3266" s="678"/>
      <c r="AH3266" s="678"/>
      <c r="AI3266" s="678"/>
      <c r="AJ3266" s="678"/>
      <c r="AK3266" s="678"/>
      <c r="AL3266" s="678"/>
      <c r="AM3266" s="678"/>
      <c r="AN3266" s="678"/>
      <c r="AO3266" s="678"/>
      <c r="AP3266" s="678"/>
      <c r="AQ3266" s="678"/>
      <c r="AR3266" s="678"/>
      <c r="AS3266" s="678"/>
      <c r="AT3266" s="678"/>
      <c r="AU3266" s="678"/>
      <c r="AV3266" s="678"/>
      <c r="AW3266" s="678"/>
      <c r="AX3266" s="678"/>
      <c r="AY3266" s="678"/>
      <c r="AZ3266" s="678"/>
      <c r="BA3266" s="678"/>
      <c r="BB3266" s="678"/>
      <c r="BC3266" s="678"/>
      <c r="BD3266" s="678"/>
      <c r="BE3266" s="678"/>
      <c r="BF3266" s="678"/>
      <c r="BG3266" s="678"/>
      <c r="BH3266" s="678"/>
      <c r="BI3266" s="678"/>
      <c r="BJ3266" s="678"/>
      <c r="BK3266" s="678"/>
      <c r="BL3266" s="678"/>
      <c r="BM3266" s="678"/>
      <c r="BN3266" s="678"/>
      <c r="BO3266" s="678"/>
      <c r="BP3266" s="678"/>
      <c r="BQ3266" s="678"/>
      <c r="BR3266" s="678"/>
      <c r="BS3266" s="678"/>
      <c r="BT3266" s="678"/>
      <c r="BU3266" s="678"/>
      <c r="BV3266" s="678"/>
      <c r="BW3266" s="678"/>
      <c r="BX3266" s="678"/>
      <c r="BY3266" s="678"/>
      <c r="BZ3266" s="678"/>
      <c r="CA3266" s="678"/>
      <c r="CB3266" s="678"/>
      <c r="CC3266" s="678"/>
      <c r="CD3266" s="678"/>
      <c r="CE3266" s="678"/>
      <c r="CF3266" s="678"/>
      <c r="CG3266" s="678"/>
      <c r="CH3266" s="678"/>
      <c r="CI3266" s="678"/>
      <c r="CJ3266" s="678"/>
      <c r="CK3266" s="678"/>
      <c r="CL3266" s="678"/>
      <c r="CM3266" s="678"/>
      <c r="CN3266" s="678"/>
      <c r="CO3266" s="678"/>
      <c r="CP3266" s="678"/>
      <c r="CQ3266" s="678"/>
      <c r="CR3266" s="678"/>
      <c r="CS3266" s="678"/>
      <c r="CT3266" s="678"/>
      <c r="CU3266" s="678"/>
      <c r="CV3266" s="678"/>
      <c r="CW3266" s="678"/>
      <c r="CX3266" s="678"/>
      <c r="CY3266" s="678"/>
      <c r="CZ3266" s="678"/>
      <c r="DA3266" s="678"/>
      <c r="DB3266" s="678"/>
      <c r="DC3266" s="678"/>
      <c r="DD3266" s="678"/>
      <c r="DE3266" s="678"/>
      <c r="DF3266" s="678"/>
      <c r="DG3266" s="678"/>
      <c r="DH3266" s="678"/>
      <c r="DI3266" s="678"/>
      <c r="DJ3266" s="678"/>
      <c r="DK3266" s="678"/>
      <c r="DL3266" s="678"/>
      <c r="DM3266" s="678"/>
      <c r="DN3266" s="678"/>
      <c r="DO3266" s="678"/>
      <c r="DP3266" s="678"/>
      <c r="DQ3266" s="678"/>
      <c r="DR3266" s="678"/>
      <c r="DS3266" s="678"/>
      <c r="DT3266" s="678"/>
      <c r="DU3266" s="678"/>
      <c r="DV3266" s="678"/>
      <c r="DW3266" s="678"/>
      <c r="DX3266" s="678"/>
      <c r="DY3266" s="678"/>
      <c r="DZ3266" s="678"/>
      <c r="EA3266" s="678"/>
      <c r="EB3266" s="678"/>
      <c r="EC3266" s="678"/>
      <c r="ED3266" s="678"/>
      <c r="EE3266" s="678"/>
      <c r="EF3266" s="678"/>
      <c r="EG3266" s="678"/>
      <c r="EH3266" s="678"/>
      <c r="EI3266" s="678"/>
      <c r="EJ3266" s="678"/>
      <c r="EK3266" s="678"/>
      <c r="EL3266" s="678"/>
      <c r="EM3266" s="678"/>
      <c r="EN3266" s="678"/>
      <c r="EO3266" s="678"/>
      <c r="EP3266" s="678"/>
      <c r="EQ3266" s="678"/>
      <c r="ER3266" s="678"/>
      <c r="ES3266" s="678"/>
      <c r="ET3266" s="678"/>
      <c r="EU3266" s="678"/>
      <c r="EV3266" s="678"/>
      <c r="EW3266" s="678"/>
      <c r="EX3266" s="678"/>
      <c r="EY3266" s="678"/>
      <c r="EZ3266" s="678"/>
      <c r="FA3266" s="678"/>
      <c r="FB3266" s="678"/>
      <c r="FC3266" s="678"/>
      <c r="FD3266" s="678"/>
      <c r="FE3266" s="678"/>
      <c r="FF3266" s="678"/>
      <c r="FG3266" s="678"/>
      <c r="FH3266" s="678"/>
      <c r="FI3266" s="678"/>
      <c r="FJ3266" s="678"/>
      <c r="FK3266" s="678"/>
      <c r="FL3266" s="678"/>
      <c r="FM3266" s="678"/>
      <c r="FN3266" s="678"/>
      <c r="FO3266" s="678"/>
      <c r="FP3266" s="678"/>
      <c r="FQ3266" s="678"/>
      <c r="FR3266" s="678"/>
      <c r="FS3266" s="678"/>
      <c r="FT3266" s="678"/>
      <c r="FU3266" s="678"/>
      <c r="FV3266" s="678"/>
      <c r="FW3266" s="678"/>
      <c r="FX3266" s="678"/>
      <c r="FY3266" s="678"/>
      <c r="FZ3266" s="678"/>
      <c r="GA3266" s="678"/>
      <c r="GB3266" s="678"/>
      <c r="GC3266" s="678"/>
      <c r="GD3266" s="678"/>
      <c r="GE3266" s="678"/>
      <c r="GF3266" s="678"/>
      <c r="GG3266" s="678"/>
      <c r="GH3266" s="678"/>
      <c r="GI3266" s="678"/>
      <c r="GJ3266" s="678"/>
      <c r="GK3266" s="678"/>
      <c r="GL3266" s="678"/>
      <c r="GM3266" s="678"/>
      <c r="GN3266" s="678"/>
      <c r="GO3266" s="678"/>
      <c r="GP3266" s="678"/>
      <c r="GQ3266" s="678"/>
      <c r="GR3266" s="678"/>
      <c r="GS3266" s="678"/>
      <c r="GT3266" s="678"/>
      <c r="GU3266" s="678"/>
      <c r="GV3266" s="678"/>
      <c r="GW3266" s="678"/>
      <c r="GX3266" s="678"/>
      <c r="GY3266" s="678"/>
      <c r="GZ3266" s="678"/>
      <c r="HA3266" s="678"/>
      <c r="HB3266" s="678"/>
      <c r="HC3266" s="678"/>
      <c r="HD3266" s="678"/>
      <c r="HE3266" s="678"/>
      <c r="HF3266" s="678"/>
      <c r="HG3266" s="678"/>
      <c r="HH3266" s="678"/>
      <c r="HI3266" s="678"/>
      <c r="HJ3266" s="678"/>
      <c r="HK3266" s="678"/>
      <c r="HL3266" s="678"/>
      <c r="HM3266" s="678"/>
      <c r="HN3266" s="678"/>
      <c r="HO3266" s="678"/>
      <c r="HP3266" s="678"/>
      <c r="HQ3266" s="678"/>
      <c r="HR3266" s="678"/>
      <c r="HS3266" s="678"/>
      <c r="HT3266" s="678"/>
      <c r="HU3266" s="678"/>
      <c r="HV3266" s="678"/>
      <c r="HW3266" s="678"/>
      <c r="HX3266" s="678"/>
      <c r="HY3266" s="678"/>
      <c r="HZ3266" s="678"/>
      <c r="IA3266" s="678"/>
      <c r="IB3266" s="678"/>
      <c r="IC3266" s="678"/>
      <c r="ID3266" s="678"/>
      <c r="IE3266" s="678"/>
      <c r="IF3266" s="678"/>
      <c r="IG3266" s="678"/>
      <c r="IH3266" s="678"/>
      <c r="II3266" s="678"/>
      <c r="IJ3266" s="678"/>
      <c r="IK3266" s="678"/>
      <c r="IL3266" s="678"/>
      <c r="IM3266" s="678"/>
      <c r="IN3266" s="678"/>
      <c r="IO3266" s="678"/>
      <c r="IP3266" s="678"/>
      <c r="IQ3266" s="678"/>
      <c r="IR3266" s="678"/>
      <c r="IS3266" s="678"/>
      <c r="IT3266" s="678"/>
      <c r="IU3266" s="678"/>
      <c r="IV3266" s="678"/>
      <c r="IW3266" s="678"/>
      <c r="IX3266" s="678"/>
      <c r="IY3266" s="678"/>
      <c r="IZ3266" s="678"/>
      <c r="JA3266" s="678"/>
      <c r="JB3266" s="678"/>
      <c r="JC3266" s="678"/>
      <c r="JD3266" s="678"/>
      <c r="JE3266" s="678"/>
      <c r="JF3266" s="678"/>
      <c r="JG3266" s="678"/>
      <c r="JH3266" s="678"/>
      <c r="JI3266" s="678"/>
      <c r="JJ3266" s="678"/>
      <c r="JK3266" s="678"/>
      <c r="JL3266" s="678"/>
      <c r="JM3266" s="678"/>
      <c r="JN3266" s="678"/>
      <c r="JO3266" s="678"/>
      <c r="JP3266" s="678"/>
      <c r="JQ3266" s="678"/>
      <c r="JR3266" s="678"/>
      <c r="JS3266" s="678"/>
      <c r="JT3266" s="678"/>
      <c r="JU3266" s="678"/>
      <c r="JV3266" s="678"/>
      <c r="JW3266" s="678"/>
      <c r="JX3266" s="678"/>
      <c r="JY3266" s="678"/>
      <c r="JZ3266" s="678"/>
      <c r="KA3266" s="678"/>
      <c r="KB3266" s="678"/>
      <c r="KC3266" s="678"/>
      <c r="KD3266" s="678"/>
      <c r="KE3266" s="678"/>
      <c r="KF3266" s="678"/>
      <c r="KG3266" s="678"/>
      <c r="KH3266" s="678"/>
      <c r="KI3266" s="678"/>
      <c r="KJ3266" s="678"/>
      <c r="KK3266" s="678"/>
      <c r="KL3266" s="678"/>
      <c r="KM3266" s="678"/>
      <c r="KN3266" s="678"/>
      <c r="KO3266" s="678"/>
      <c r="KP3266" s="678"/>
      <c r="KQ3266" s="678"/>
      <c r="KR3266" s="678"/>
      <c r="KS3266" s="678"/>
      <c r="KT3266" s="678"/>
      <c r="KU3266" s="678"/>
      <c r="KV3266" s="678"/>
      <c r="KW3266" s="678"/>
      <c r="KX3266" s="678"/>
      <c r="KY3266" s="678"/>
      <c r="KZ3266" s="678"/>
      <c r="LA3266" s="678"/>
      <c r="LB3266" s="678"/>
      <c r="LC3266" s="678"/>
      <c r="LD3266" s="678"/>
      <c r="LE3266" s="678"/>
      <c r="LF3266" s="678"/>
      <c r="LG3266" s="678"/>
      <c r="LH3266" s="678"/>
      <c r="LI3266" s="678"/>
      <c r="LJ3266" s="678"/>
      <c r="LK3266" s="678"/>
      <c r="LL3266" s="678"/>
      <c r="LM3266" s="678"/>
      <c r="LN3266" s="678"/>
      <c r="LO3266" s="678"/>
      <c r="LP3266" s="678"/>
      <c r="LQ3266" s="678"/>
      <c r="LR3266" s="678"/>
      <c r="LS3266" s="678"/>
      <c r="LT3266" s="678"/>
      <c r="LU3266" s="678"/>
      <c r="LV3266" s="678"/>
      <c r="LW3266" s="678"/>
      <c r="LX3266" s="678"/>
      <c r="LY3266" s="678"/>
      <c r="LZ3266" s="678"/>
      <c r="MA3266" s="678"/>
      <c r="MB3266" s="678"/>
      <c r="MC3266" s="678"/>
      <c r="MD3266" s="678"/>
      <c r="ME3266" s="678"/>
      <c r="MF3266" s="678"/>
      <c r="MG3266" s="678"/>
      <c r="MH3266" s="678"/>
      <c r="MI3266" s="678"/>
      <c r="MJ3266" s="678"/>
      <c r="MK3266" s="678"/>
      <c r="ML3266" s="678"/>
      <c r="MM3266" s="678"/>
      <c r="MN3266" s="678"/>
      <c r="MO3266" s="678"/>
      <c r="MP3266" s="678"/>
      <c r="MQ3266" s="678"/>
      <c r="MR3266" s="678"/>
      <c r="MS3266" s="678"/>
      <c r="MT3266" s="678"/>
      <c r="MU3266" s="678"/>
      <c r="MV3266" s="678"/>
      <c r="MW3266" s="678"/>
      <c r="MX3266" s="678"/>
      <c r="MY3266" s="678"/>
      <c r="MZ3266" s="678"/>
      <c r="NA3266" s="678"/>
      <c r="NB3266" s="678"/>
      <c r="NC3266" s="678"/>
      <c r="ND3266" s="678"/>
      <c r="NE3266" s="678"/>
      <c r="NF3266" s="678"/>
      <c r="NG3266" s="678"/>
      <c r="NH3266" s="678"/>
      <c r="NI3266" s="678"/>
      <c r="NJ3266" s="678"/>
      <c r="NK3266" s="678"/>
      <c r="NL3266" s="678"/>
      <c r="NM3266" s="678"/>
      <c r="NN3266" s="678"/>
      <c r="NO3266" s="678"/>
      <c r="NP3266" s="678"/>
      <c r="NQ3266" s="678"/>
      <c r="NR3266" s="678"/>
      <c r="NS3266" s="678"/>
      <c r="NT3266" s="678"/>
      <c r="NU3266" s="678"/>
      <c r="NV3266" s="678"/>
      <c r="NW3266" s="678"/>
      <c r="NX3266" s="678"/>
      <c r="NY3266" s="678"/>
      <c r="NZ3266" s="678"/>
      <c r="OA3266" s="678"/>
      <c r="OB3266" s="678"/>
      <c r="OC3266" s="678"/>
      <c r="OD3266" s="678"/>
      <c r="OE3266" s="678"/>
      <c r="OF3266" s="678"/>
      <c r="OG3266" s="678"/>
      <c r="OH3266" s="678"/>
      <c r="OI3266" s="678"/>
      <c r="OJ3266" s="678"/>
      <c r="OK3266" s="678"/>
      <c r="OL3266" s="678"/>
      <c r="OM3266" s="678"/>
      <c r="ON3266" s="678"/>
      <c r="OO3266" s="678"/>
      <c r="OP3266" s="678"/>
      <c r="OQ3266" s="678"/>
      <c r="OR3266" s="678"/>
      <c r="OS3266" s="678"/>
      <c r="OT3266" s="678"/>
      <c r="OU3266" s="678"/>
      <c r="OV3266" s="678"/>
      <c r="OW3266" s="678"/>
      <c r="OX3266" s="678"/>
      <c r="OY3266" s="678"/>
      <c r="OZ3266" s="678"/>
      <c r="PA3266" s="678"/>
      <c r="PB3266" s="678"/>
      <c r="PC3266" s="678"/>
      <c r="PD3266" s="678"/>
      <c r="PE3266" s="678"/>
      <c r="PF3266" s="678"/>
      <c r="PG3266" s="678"/>
      <c r="PH3266" s="678"/>
      <c r="PI3266" s="678"/>
      <c r="PJ3266" s="678"/>
      <c r="PK3266" s="678"/>
      <c r="PL3266" s="678"/>
      <c r="PM3266" s="678"/>
      <c r="PN3266" s="678"/>
      <c r="PO3266" s="678"/>
      <c r="PP3266" s="678"/>
      <c r="PQ3266" s="678"/>
      <c r="PR3266" s="678"/>
      <c r="PS3266" s="678"/>
      <c r="PT3266" s="678"/>
      <c r="PU3266" s="678"/>
      <c r="PV3266" s="678"/>
      <c r="PW3266" s="678"/>
      <c r="PX3266" s="678"/>
      <c r="PY3266" s="678"/>
      <c r="PZ3266" s="678"/>
      <c r="QA3266" s="678"/>
      <c r="QB3266" s="678"/>
      <c r="QC3266" s="678"/>
      <c r="QD3266" s="678"/>
      <c r="QE3266" s="678"/>
      <c r="QF3266" s="678"/>
      <c r="QG3266" s="678"/>
      <c r="QH3266" s="678"/>
      <c r="QI3266" s="678"/>
      <c r="QJ3266" s="678"/>
      <c r="QK3266" s="678"/>
      <c r="QL3266" s="678"/>
      <c r="QM3266" s="678"/>
      <c r="QN3266" s="678"/>
      <c r="QO3266" s="678"/>
      <c r="QP3266" s="678"/>
      <c r="QQ3266" s="678"/>
      <c r="QR3266" s="678"/>
      <c r="QS3266" s="678"/>
      <c r="QT3266" s="678"/>
      <c r="QU3266" s="678"/>
      <c r="QV3266" s="678"/>
      <c r="QW3266" s="678"/>
      <c r="QX3266" s="678"/>
      <c r="QY3266" s="678"/>
      <c r="QZ3266" s="678"/>
      <c r="RA3266" s="678"/>
      <c r="RB3266" s="678"/>
      <c r="RC3266" s="678"/>
      <c r="RD3266" s="678"/>
      <c r="RE3266" s="678"/>
      <c r="RF3266" s="678"/>
      <c r="RG3266" s="678"/>
      <c r="RH3266" s="678"/>
      <c r="RI3266" s="678"/>
      <c r="RJ3266" s="678"/>
      <c r="RK3266" s="678"/>
      <c r="RL3266" s="678"/>
      <c r="RM3266" s="678"/>
      <c r="RN3266" s="678"/>
      <c r="RO3266" s="678"/>
      <c r="RP3266" s="678"/>
      <c r="RQ3266" s="678"/>
      <c r="RR3266" s="678"/>
      <c r="RS3266" s="678"/>
      <c r="RT3266" s="678"/>
      <c r="RU3266" s="678"/>
      <c r="RV3266" s="678"/>
      <c r="RW3266" s="678"/>
      <c r="RX3266" s="678"/>
      <c r="RY3266" s="678"/>
      <c r="RZ3266" s="678"/>
      <c r="SA3266" s="678"/>
      <c r="SB3266" s="678"/>
      <c r="SC3266" s="678"/>
      <c r="SD3266" s="678"/>
      <c r="SE3266" s="678"/>
      <c r="SF3266" s="678"/>
      <c r="SG3266" s="678"/>
      <c r="SH3266" s="678"/>
      <c r="SI3266" s="678"/>
      <c r="SJ3266" s="678"/>
      <c r="SK3266" s="678"/>
      <c r="SL3266" s="678"/>
      <c r="SM3266" s="678"/>
      <c r="SN3266" s="678"/>
      <c r="SO3266" s="678"/>
      <c r="SP3266" s="678"/>
      <c r="SQ3266" s="678"/>
      <c r="SR3266" s="678"/>
      <c r="SS3266" s="678"/>
      <c r="ST3266" s="678"/>
      <c r="SU3266" s="678"/>
      <c r="SV3266" s="678"/>
      <c r="SW3266" s="678"/>
      <c r="SX3266" s="678"/>
      <c r="SY3266" s="678"/>
      <c r="SZ3266" s="678"/>
      <c r="TA3266" s="678"/>
      <c r="TB3266" s="678"/>
      <c r="TC3266" s="678"/>
      <c r="TD3266" s="678"/>
      <c r="TE3266" s="678"/>
      <c r="TF3266" s="678"/>
      <c r="TG3266" s="678"/>
      <c r="TH3266" s="678"/>
      <c r="TI3266" s="678"/>
      <c r="TJ3266" s="678"/>
      <c r="TK3266" s="678"/>
      <c r="TL3266" s="678"/>
      <c r="TM3266" s="678"/>
      <c r="TN3266" s="678"/>
      <c r="TO3266" s="678"/>
      <c r="TP3266" s="678"/>
      <c r="TQ3266" s="678"/>
      <c r="TR3266" s="678"/>
      <c r="TS3266" s="678"/>
      <c r="TT3266" s="678"/>
      <c r="TU3266" s="678"/>
      <c r="TV3266" s="678"/>
      <c r="TW3266" s="678"/>
      <c r="TX3266" s="678"/>
      <c r="TY3266" s="678"/>
      <c r="TZ3266" s="678"/>
      <c r="UA3266" s="678"/>
      <c r="UB3266" s="678"/>
      <c r="UC3266" s="678"/>
      <c r="UD3266" s="678"/>
      <c r="UE3266" s="678"/>
      <c r="UF3266" s="678"/>
      <c r="UG3266" s="678"/>
      <c r="UH3266" s="678"/>
      <c r="UI3266" s="678"/>
      <c r="UJ3266" s="678"/>
      <c r="UK3266" s="678"/>
      <c r="UL3266" s="678"/>
      <c r="UM3266" s="678"/>
      <c r="UN3266" s="678"/>
      <c r="UO3266" s="678"/>
      <c r="UP3266" s="678"/>
      <c r="UQ3266" s="678"/>
      <c r="UR3266" s="678"/>
      <c r="US3266" s="678"/>
      <c r="UT3266" s="678"/>
      <c r="UU3266" s="678"/>
      <c r="UV3266" s="678"/>
      <c r="UW3266" s="678"/>
      <c r="UX3266" s="678"/>
      <c r="UY3266" s="678"/>
      <c r="UZ3266" s="678"/>
      <c r="VA3266" s="678"/>
      <c r="VB3266" s="678"/>
      <c r="VC3266" s="678"/>
      <c r="VD3266" s="678"/>
      <c r="VE3266" s="678"/>
      <c r="VF3266" s="678"/>
      <c r="VG3266" s="678"/>
      <c r="VH3266" s="678"/>
      <c r="VI3266" s="678"/>
      <c r="VJ3266" s="678"/>
      <c r="VK3266" s="678"/>
      <c r="VL3266" s="678"/>
      <c r="VM3266" s="678"/>
      <c r="VN3266" s="678"/>
      <c r="VO3266" s="678"/>
      <c r="VP3266" s="678"/>
      <c r="VQ3266" s="678"/>
      <c r="VR3266" s="678"/>
      <c r="VS3266" s="678"/>
      <c r="VT3266" s="678"/>
      <c r="VU3266" s="678"/>
      <c r="VV3266" s="678"/>
      <c r="VW3266" s="678"/>
      <c r="VX3266" s="678"/>
      <c r="VY3266" s="678"/>
      <c r="VZ3266" s="678"/>
      <c r="WA3266" s="678"/>
      <c r="WB3266" s="678"/>
      <c r="WC3266" s="678"/>
      <c r="WD3266" s="678"/>
      <c r="WE3266" s="678"/>
      <c r="WF3266" s="678"/>
      <c r="WG3266" s="678"/>
      <c r="WH3266" s="678"/>
      <c r="WI3266" s="678"/>
      <c r="WJ3266" s="678"/>
      <c r="WK3266" s="678"/>
      <c r="WL3266" s="678"/>
      <c r="WM3266" s="678"/>
      <c r="WN3266" s="678"/>
      <c r="WO3266" s="678"/>
      <c r="WP3266" s="678"/>
      <c r="WQ3266" s="678"/>
      <c r="WR3266" s="678"/>
      <c r="WS3266" s="678"/>
      <c r="WT3266" s="678"/>
      <c r="WU3266" s="678"/>
      <c r="WV3266" s="678"/>
      <c r="WW3266" s="678"/>
      <c r="WX3266" s="678"/>
      <c r="WY3266" s="678"/>
      <c r="WZ3266" s="678"/>
      <c r="XA3266" s="678"/>
      <c r="XB3266" s="678"/>
      <c r="XC3266" s="678"/>
      <c r="XD3266" s="678"/>
      <c r="XE3266" s="678"/>
      <c r="XF3266" s="678"/>
      <c r="XG3266" s="678"/>
      <c r="XH3266" s="678"/>
      <c r="XI3266" s="678"/>
      <c r="XJ3266" s="678"/>
      <c r="XK3266" s="678"/>
      <c r="XL3266" s="678"/>
      <c r="XM3266" s="678"/>
      <c r="XN3266" s="678"/>
      <c r="XO3266" s="678"/>
      <c r="XP3266" s="678"/>
      <c r="XQ3266" s="678"/>
      <c r="XR3266" s="678"/>
      <c r="XS3266" s="678"/>
      <c r="XT3266" s="678"/>
      <c r="XU3266" s="678"/>
      <c r="XV3266" s="678"/>
      <c r="XW3266" s="678"/>
      <c r="XX3266" s="678"/>
      <c r="XY3266" s="678"/>
      <c r="XZ3266" s="678"/>
      <c r="YA3266" s="678"/>
      <c r="YB3266" s="678"/>
      <c r="YC3266" s="678"/>
      <c r="YD3266" s="678"/>
      <c r="YE3266" s="678"/>
      <c r="YF3266" s="678"/>
      <c r="YG3266" s="678"/>
      <c r="YH3266" s="678"/>
      <c r="YI3266" s="678"/>
      <c r="YJ3266" s="678"/>
      <c r="YK3266" s="678"/>
      <c r="YL3266" s="678"/>
      <c r="YM3266" s="678"/>
      <c r="YN3266" s="678"/>
      <c r="YO3266" s="678"/>
      <c r="YP3266" s="678"/>
      <c r="YQ3266" s="678"/>
      <c r="YR3266" s="678"/>
      <c r="YS3266" s="678"/>
      <c r="YT3266" s="678"/>
      <c r="YU3266" s="678"/>
      <c r="YV3266" s="678"/>
      <c r="YW3266" s="678"/>
      <c r="YX3266" s="678"/>
      <c r="YY3266" s="678"/>
      <c r="YZ3266" s="678"/>
      <c r="ZA3266" s="678"/>
      <c r="ZB3266" s="678"/>
      <c r="ZC3266" s="678"/>
      <c r="ZD3266" s="678"/>
      <c r="ZE3266" s="678"/>
      <c r="ZF3266" s="678"/>
      <c r="ZG3266" s="678"/>
      <c r="ZH3266" s="678"/>
      <c r="ZI3266" s="678"/>
      <c r="ZJ3266" s="678"/>
      <c r="ZK3266" s="678"/>
      <c r="ZL3266" s="678"/>
      <c r="ZM3266" s="678"/>
      <c r="ZN3266" s="678"/>
      <c r="ZO3266" s="678"/>
      <c r="ZP3266" s="678"/>
      <c r="ZQ3266" s="678"/>
      <c r="ZR3266" s="678"/>
      <c r="ZS3266" s="678"/>
      <c r="ZT3266" s="678"/>
      <c r="ZU3266" s="678"/>
      <c r="ZV3266" s="678"/>
      <c r="ZW3266" s="678"/>
      <c r="ZX3266" s="678"/>
      <c r="ZY3266" s="678"/>
      <c r="ZZ3266" s="678"/>
      <c r="AAA3266" s="678"/>
      <c r="AAB3266" s="678"/>
      <c r="AAC3266" s="678"/>
      <c r="AAD3266" s="678"/>
      <c r="AAE3266" s="678"/>
      <c r="AAF3266" s="678"/>
      <c r="AAG3266" s="678"/>
      <c r="AAH3266" s="678"/>
      <c r="AAI3266" s="678"/>
      <c r="AAJ3266" s="678"/>
      <c r="AAK3266" s="678"/>
      <c r="AAL3266" s="678"/>
      <c r="AAM3266" s="678"/>
      <c r="AAN3266" s="678"/>
      <c r="AAO3266" s="678"/>
      <c r="AAP3266" s="678"/>
      <c r="AAQ3266" s="678"/>
      <c r="AAR3266" s="678"/>
      <c r="AAS3266" s="678"/>
      <c r="AAT3266" s="678"/>
      <c r="AAU3266" s="678"/>
      <c r="AAV3266" s="678"/>
      <c r="AAW3266" s="678"/>
      <c r="AAX3266" s="678"/>
      <c r="AAY3266" s="678"/>
      <c r="AAZ3266" s="678"/>
      <c r="ABA3266" s="678"/>
      <c r="ABB3266" s="678"/>
      <c r="ABC3266" s="678"/>
      <c r="ABD3266" s="678"/>
      <c r="ABE3266" s="678"/>
      <c r="ABF3266" s="678"/>
      <c r="ABG3266" s="678"/>
      <c r="ABH3266" s="678"/>
      <c r="ABI3266" s="678"/>
      <c r="ABJ3266" s="678"/>
      <c r="ABK3266" s="678"/>
      <c r="ABL3266" s="678"/>
      <c r="ABM3266" s="678"/>
      <c r="ABN3266" s="678"/>
      <c r="ABO3266" s="678"/>
      <c r="ABP3266" s="678"/>
      <c r="ABQ3266" s="678"/>
      <c r="ABR3266" s="678"/>
      <c r="ABS3266" s="678"/>
      <c r="ABT3266" s="678"/>
      <c r="ABU3266" s="678"/>
      <c r="ABV3266" s="678"/>
      <c r="ABW3266" s="678"/>
      <c r="ABX3266" s="678"/>
      <c r="ABY3266" s="678"/>
      <c r="ABZ3266" s="678"/>
      <c r="ACA3266" s="678"/>
      <c r="ACB3266" s="678"/>
      <c r="ACC3266" s="678"/>
      <c r="ACD3266" s="678"/>
      <c r="ACE3266" s="678"/>
      <c r="ACF3266" s="678"/>
      <c r="ACG3266" s="678"/>
      <c r="ACH3266" s="678"/>
      <c r="ACI3266" s="678"/>
      <c r="ACJ3266" s="678"/>
      <c r="ACK3266" s="678"/>
      <c r="ACL3266" s="678"/>
      <c r="ACM3266" s="678"/>
      <c r="ACN3266" s="678"/>
      <c r="ACO3266" s="678"/>
      <c r="ACP3266" s="678"/>
      <c r="ACQ3266" s="678"/>
      <c r="ACR3266" s="678"/>
      <c r="ACS3266" s="678"/>
      <c r="ACT3266" s="678"/>
      <c r="ACU3266" s="678"/>
      <c r="ACV3266" s="678"/>
      <c r="ACW3266" s="678"/>
      <c r="ACX3266" s="678"/>
      <c r="ACY3266" s="678"/>
      <c r="ACZ3266" s="678"/>
      <c r="ADA3266" s="678"/>
      <c r="ADB3266" s="678"/>
      <c r="ADC3266" s="678"/>
      <c r="ADD3266" s="678"/>
      <c r="ADE3266" s="678"/>
      <c r="ADF3266" s="678"/>
      <c r="ADG3266" s="678"/>
      <c r="ADH3266" s="678"/>
      <c r="ADI3266" s="678"/>
      <c r="ADJ3266" s="678"/>
      <c r="ADK3266" s="678"/>
      <c r="ADL3266" s="678"/>
      <c r="ADM3266" s="678"/>
      <c r="ADN3266" s="678"/>
      <c r="ADO3266" s="678"/>
      <c r="ADP3266" s="678"/>
      <c r="ADQ3266" s="678"/>
      <c r="ADR3266" s="678"/>
      <c r="ADS3266" s="678"/>
      <c r="ADT3266" s="678"/>
      <c r="ADU3266" s="678"/>
      <c r="ADV3266" s="678"/>
      <c r="ADW3266" s="678"/>
      <c r="ADX3266" s="678"/>
      <c r="ADY3266" s="678"/>
      <c r="ADZ3266" s="678"/>
      <c r="AEA3266" s="678"/>
      <c r="AEB3266" s="678"/>
      <c r="AEC3266" s="678"/>
      <c r="AED3266" s="678"/>
      <c r="AEE3266" s="678"/>
      <c r="AEF3266" s="678"/>
      <c r="AEG3266" s="678"/>
      <c r="AEH3266" s="678"/>
      <c r="AEI3266" s="678"/>
      <c r="AEJ3266" s="678"/>
      <c r="AEK3266" s="678"/>
      <c r="AEL3266" s="678"/>
      <c r="AEM3266" s="678"/>
      <c r="AEN3266" s="678"/>
      <c r="AEO3266" s="678"/>
      <c r="AEP3266" s="678"/>
      <c r="AEQ3266" s="678"/>
      <c r="AER3266" s="678"/>
      <c r="AES3266" s="678"/>
      <c r="AET3266" s="678"/>
      <c r="AEU3266" s="678"/>
      <c r="AEV3266" s="678"/>
      <c r="AEW3266" s="678"/>
      <c r="AEX3266" s="678"/>
      <c r="AEY3266" s="678"/>
      <c r="AEZ3266" s="678"/>
      <c r="AFA3266" s="678"/>
      <c r="AFB3266" s="678"/>
      <c r="AFC3266" s="678"/>
      <c r="AFD3266" s="678"/>
      <c r="AFE3266" s="678"/>
      <c r="AFF3266" s="678"/>
      <c r="AFG3266" s="678"/>
      <c r="AFH3266" s="678"/>
      <c r="AFI3266" s="678"/>
      <c r="AFJ3266" s="678"/>
      <c r="AFK3266" s="678"/>
      <c r="AFL3266" s="678"/>
      <c r="AFM3266" s="678"/>
      <c r="AFN3266" s="678"/>
      <c r="AFO3266" s="678"/>
      <c r="AFP3266" s="678"/>
      <c r="AFQ3266" s="678"/>
      <c r="AFR3266" s="678"/>
      <c r="AFS3266" s="678"/>
      <c r="AFT3266" s="678"/>
      <c r="AFU3266" s="678"/>
      <c r="AFV3266" s="678"/>
      <c r="AFW3266" s="678"/>
      <c r="AFX3266" s="678"/>
      <c r="AFY3266" s="678"/>
      <c r="AFZ3266" s="678"/>
      <c r="AGA3266" s="678"/>
      <c r="AGB3266" s="678"/>
      <c r="AGC3266" s="678"/>
      <c r="AGD3266" s="678"/>
      <c r="AGE3266" s="678"/>
      <c r="AGF3266" s="678"/>
      <c r="AGG3266" s="678"/>
      <c r="AGH3266" s="678"/>
      <c r="AGI3266" s="678"/>
      <c r="AGJ3266" s="678"/>
      <c r="AGK3266" s="678"/>
      <c r="AGL3266" s="678"/>
      <c r="AGM3266" s="678"/>
      <c r="AGN3266" s="678"/>
      <c r="AGO3266" s="678"/>
      <c r="AGP3266" s="678"/>
      <c r="AGQ3266" s="678"/>
      <c r="AGR3266" s="678"/>
      <c r="AGS3266" s="678"/>
      <c r="AGT3266" s="678"/>
      <c r="AGU3266" s="678"/>
      <c r="AGV3266" s="678"/>
      <c r="AGW3266" s="678"/>
      <c r="AGX3266" s="678"/>
      <c r="AGY3266" s="678"/>
      <c r="AGZ3266" s="678"/>
      <c r="AHA3266" s="678"/>
      <c r="AHB3266" s="678"/>
      <c r="AHC3266" s="678"/>
      <c r="AHD3266" s="678"/>
      <c r="AHE3266" s="678"/>
      <c r="AHF3266" s="678"/>
      <c r="AHG3266" s="678"/>
      <c r="AHH3266" s="678"/>
      <c r="AHI3266" s="678"/>
      <c r="AHJ3266" s="678"/>
      <c r="AHK3266" s="678"/>
      <c r="AHL3266" s="678"/>
      <c r="AHM3266" s="678"/>
      <c r="AHN3266" s="678"/>
      <c r="AHO3266" s="678"/>
      <c r="AHP3266" s="678"/>
      <c r="AHQ3266" s="678"/>
      <c r="AHR3266" s="678"/>
      <c r="AHS3266" s="678"/>
      <c r="AHT3266" s="678"/>
      <c r="AHU3266" s="678"/>
      <c r="AHV3266" s="678"/>
      <c r="AHW3266" s="678"/>
      <c r="AHX3266" s="678"/>
      <c r="AHY3266" s="678"/>
      <c r="AHZ3266" s="678"/>
      <c r="AIA3266" s="678"/>
      <c r="AIB3266" s="678"/>
      <c r="AIC3266" s="678"/>
      <c r="AID3266" s="678"/>
      <c r="AIE3266" s="678"/>
      <c r="AIF3266" s="678"/>
      <c r="AIG3266" s="678"/>
      <c r="AIH3266" s="678"/>
      <c r="AII3266" s="678"/>
      <c r="AIJ3266" s="678"/>
      <c r="AIK3266" s="678"/>
      <c r="AIL3266" s="678"/>
      <c r="AIM3266" s="678"/>
      <c r="AIN3266" s="678"/>
      <c r="AIO3266" s="678"/>
      <c r="AIP3266" s="678"/>
      <c r="AIQ3266" s="678"/>
      <c r="AIR3266" s="678"/>
      <c r="AIS3266" s="678"/>
      <c r="AIT3266" s="678"/>
      <c r="AIU3266" s="678"/>
      <c r="AIV3266" s="678"/>
      <c r="AIW3266" s="678"/>
      <c r="AIX3266" s="678"/>
      <c r="AIY3266" s="678"/>
      <c r="AIZ3266" s="678"/>
      <c r="AJA3266" s="678"/>
      <c r="AJB3266" s="678"/>
      <c r="AJC3266" s="678"/>
      <c r="AJD3266" s="678"/>
      <c r="AJE3266" s="678"/>
      <c r="AJF3266" s="678"/>
      <c r="AJG3266" s="678"/>
      <c r="AJH3266" s="678"/>
      <c r="AJI3266" s="678"/>
      <c r="AJJ3266" s="678"/>
      <c r="AJK3266" s="678"/>
      <c r="AJL3266" s="678"/>
      <c r="AJM3266" s="678"/>
      <c r="AJN3266" s="678"/>
      <c r="AJO3266" s="678"/>
      <c r="AJP3266" s="678"/>
      <c r="AJQ3266" s="678"/>
      <c r="AJR3266" s="678"/>
      <c r="AJS3266" s="678"/>
      <c r="AJT3266" s="678"/>
      <c r="AJU3266" s="678"/>
      <c r="AJV3266" s="678"/>
      <c r="AJW3266" s="678"/>
      <c r="AJX3266" s="678"/>
      <c r="AJY3266" s="678"/>
      <c r="AJZ3266" s="678"/>
      <c r="AKA3266" s="678"/>
      <c r="AKB3266" s="678"/>
      <c r="AKC3266" s="678"/>
      <c r="AKD3266" s="678"/>
      <c r="AKE3266" s="678"/>
      <c r="AKF3266" s="678"/>
      <c r="AKG3266" s="678"/>
      <c r="AKH3266" s="678"/>
      <c r="AKI3266" s="678"/>
      <c r="AKJ3266" s="678"/>
      <c r="AKK3266" s="678"/>
      <c r="AKL3266" s="678"/>
      <c r="AKM3266" s="678"/>
      <c r="AKN3266" s="678"/>
      <c r="AKO3266" s="678"/>
      <c r="AKP3266" s="678"/>
      <c r="AKQ3266" s="678"/>
      <c r="AKR3266" s="678"/>
      <c r="AKS3266" s="678"/>
      <c r="AKT3266" s="678"/>
      <c r="AKU3266" s="678"/>
      <c r="AKV3266" s="678"/>
      <c r="AKW3266" s="678"/>
      <c r="AKX3266" s="678"/>
      <c r="AKY3266" s="678"/>
      <c r="AKZ3266" s="678"/>
      <c r="ALA3266" s="678"/>
      <c r="ALB3266" s="678"/>
      <c r="ALC3266" s="678"/>
      <c r="ALD3266" s="678"/>
      <c r="ALE3266" s="678"/>
      <c r="ALF3266" s="678"/>
      <c r="ALG3266" s="678"/>
      <c r="ALH3266" s="678"/>
      <c r="ALI3266" s="678"/>
      <c r="ALJ3266" s="678"/>
      <c r="ALK3266" s="678"/>
      <c r="ALL3266" s="678"/>
      <c r="ALM3266" s="678"/>
      <c r="ALN3266" s="678"/>
      <c r="ALO3266" s="678"/>
      <c r="ALP3266" s="678"/>
      <c r="ALQ3266" s="678"/>
      <c r="ALR3266" s="678"/>
      <c r="ALS3266" s="678"/>
      <c r="ALT3266" s="678"/>
      <c r="ALU3266" s="678"/>
      <c r="ALV3266" s="678"/>
      <c r="ALW3266" s="678"/>
      <c r="ALX3266" s="678"/>
      <c r="ALY3266" s="678"/>
      <c r="ALZ3266" s="678"/>
      <c r="AMA3266" s="678"/>
      <c r="AMB3266" s="678"/>
      <c r="AMC3266" s="678"/>
      <c r="AMD3266" s="678"/>
      <c r="AME3266" s="678"/>
      <c r="AMF3266" s="678"/>
      <c r="AMG3266" s="678"/>
      <c r="AMH3266" s="678"/>
      <c r="AMI3266" s="678"/>
      <c r="AMJ3266" s="678"/>
    </row>
    <row r="3267" spans="1:1024" ht="18.75" customHeight="1" x14ac:dyDescent="0.25">
      <c r="A3267" s="826">
        <v>1533</v>
      </c>
      <c r="B3267" s="826">
        <v>55929481</v>
      </c>
      <c r="C3267" s="826" t="s">
        <v>2555</v>
      </c>
      <c r="D3267" s="826" t="s">
        <v>59</v>
      </c>
      <c r="E3267" s="1169" t="s">
        <v>335</v>
      </c>
      <c r="F3267" s="827">
        <v>44882</v>
      </c>
      <c r="G3267" s="979">
        <v>0.83333333333333337</v>
      </c>
      <c r="H3267" s="827">
        <v>44884</v>
      </c>
      <c r="I3267" s="979">
        <v>0.4375</v>
      </c>
      <c r="J3267" s="1335" t="s">
        <v>1886</v>
      </c>
      <c r="K3267" s="827">
        <v>21661</v>
      </c>
      <c r="L3267" s="1434">
        <v>4008290</v>
      </c>
      <c r="M3267" s="834">
        <v>40130</v>
      </c>
      <c r="N3267" s="1323" t="s">
        <v>2556</v>
      </c>
      <c r="O3267" s="1326">
        <v>41673</v>
      </c>
      <c r="P3267" s="892">
        <v>80</v>
      </c>
      <c r="R3267" s="1676"/>
      <c r="S3267" s="1722"/>
      <c r="T3267" s="1767"/>
      <c r="U3267" s="676"/>
      <c r="V3267" s="680"/>
      <c r="W3267" s="1382"/>
      <c r="X3267" s="678"/>
      <c r="Y3267" s="678"/>
      <c r="Z3267" s="678"/>
      <c r="AA3267" s="678"/>
      <c r="AB3267" s="678"/>
      <c r="AC3267" s="678"/>
      <c r="AD3267" s="678"/>
      <c r="AE3267" s="678"/>
      <c r="AF3267" s="678"/>
      <c r="AG3267" s="678"/>
      <c r="AH3267" s="678"/>
      <c r="AI3267" s="678"/>
      <c r="AJ3267" s="678"/>
      <c r="AK3267" s="678"/>
      <c r="AL3267" s="678"/>
      <c r="AM3267" s="678"/>
      <c r="AN3267" s="678"/>
      <c r="AO3267" s="678"/>
      <c r="AP3267" s="678"/>
      <c r="AQ3267" s="678"/>
      <c r="AR3267" s="678"/>
      <c r="AS3267" s="678"/>
      <c r="AT3267" s="678"/>
      <c r="AU3267" s="678"/>
      <c r="AV3267" s="678"/>
      <c r="AW3267" s="678"/>
      <c r="AX3267" s="678"/>
      <c r="AY3267" s="678"/>
      <c r="AZ3267" s="678"/>
      <c r="BA3267" s="678"/>
      <c r="BB3267" s="678"/>
      <c r="BC3267" s="678"/>
      <c r="BD3267" s="678"/>
      <c r="BE3267" s="678"/>
      <c r="BF3267" s="678"/>
      <c r="BG3267" s="678"/>
      <c r="BH3267" s="678"/>
      <c r="BI3267" s="678"/>
      <c r="BJ3267" s="678"/>
      <c r="BK3267" s="678"/>
      <c r="BL3267" s="678"/>
      <c r="BM3267" s="678"/>
      <c r="BN3267" s="678"/>
      <c r="BO3267" s="678"/>
      <c r="BP3267" s="678"/>
      <c r="BQ3267" s="678"/>
      <c r="BR3267" s="678"/>
      <c r="BS3267" s="678"/>
      <c r="BT3267" s="678"/>
      <c r="BU3267" s="678"/>
      <c r="BV3267" s="678"/>
      <c r="BW3267" s="678"/>
      <c r="BX3267" s="678"/>
      <c r="BY3267" s="678"/>
      <c r="BZ3267" s="678"/>
      <c r="CA3267" s="678"/>
      <c r="CB3267" s="678"/>
      <c r="CC3267" s="678"/>
      <c r="CD3267" s="678"/>
      <c r="CE3267" s="678"/>
      <c r="CF3267" s="678"/>
      <c r="CG3267" s="678"/>
      <c r="CH3267" s="678"/>
      <c r="CI3267" s="678"/>
      <c r="CJ3267" s="678"/>
      <c r="CK3267" s="678"/>
      <c r="CL3267" s="678"/>
      <c r="CM3267" s="678"/>
      <c r="CN3267" s="678"/>
      <c r="CO3267" s="678"/>
      <c r="CP3267" s="678"/>
      <c r="CQ3267" s="678"/>
      <c r="CR3267" s="678"/>
      <c r="CS3267" s="678"/>
      <c r="CT3267" s="678"/>
      <c r="CU3267" s="678"/>
      <c r="CV3267" s="678"/>
      <c r="CW3267" s="678"/>
      <c r="CX3267" s="678"/>
      <c r="CY3267" s="678"/>
      <c r="CZ3267" s="678"/>
      <c r="DA3267" s="678"/>
      <c r="DB3267" s="678"/>
      <c r="DC3267" s="678"/>
      <c r="DD3267" s="678"/>
      <c r="DE3267" s="678"/>
      <c r="DF3267" s="678"/>
      <c r="DG3267" s="678"/>
      <c r="DH3267" s="678"/>
      <c r="DI3267" s="678"/>
      <c r="DJ3267" s="678"/>
      <c r="DK3267" s="678"/>
      <c r="DL3267" s="678"/>
      <c r="DM3267" s="678"/>
      <c r="DN3267" s="678"/>
      <c r="DO3267" s="678"/>
      <c r="DP3267" s="678"/>
      <c r="DQ3267" s="678"/>
      <c r="DR3267" s="678"/>
      <c r="DS3267" s="678"/>
      <c r="DT3267" s="678"/>
      <c r="DU3267" s="678"/>
      <c r="DV3267" s="678"/>
      <c r="DW3267" s="678"/>
      <c r="DX3267" s="678"/>
      <c r="DY3267" s="678"/>
      <c r="DZ3267" s="678"/>
      <c r="EA3267" s="678"/>
      <c r="EB3267" s="678"/>
      <c r="EC3267" s="678"/>
      <c r="ED3267" s="678"/>
      <c r="EE3267" s="678"/>
      <c r="EF3267" s="678"/>
      <c r="EG3267" s="678"/>
      <c r="EH3267" s="678"/>
      <c r="EI3267" s="678"/>
      <c r="EJ3267" s="678"/>
      <c r="EK3267" s="678"/>
      <c r="EL3267" s="678"/>
      <c r="EM3267" s="678"/>
      <c r="EN3267" s="678"/>
      <c r="EO3267" s="678"/>
      <c r="EP3267" s="678"/>
      <c r="EQ3267" s="678"/>
      <c r="ER3267" s="678"/>
      <c r="ES3267" s="678"/>
      <c r="ET3267" s="678"/>
      <c r="EU3267" s="678"/>
      <c r="EV3267" s="678"/>
      <c r="EW3267" s="678"/>
      <c r="EX3267" s="678"/>
      <c r="EY3267" s="678"/>
      <c r="EZ3267" s="678"/>
      <c r="FA3267" s="678"/>
      <c r="FB3267" s="678"/>
      <c r="FC3267" s="678"/>
      <c r="FD3267" s="678"/>
      <c r="FE3267" s="678"/>
      <c r="FF3267" s="678"/>
      <c r="FG3267" s="678"/>
      <c r="FH3267" s="678"/>
      <c r="FI3267" s="678"/>
      <c r="FJ3267" s="678"/>
      <c r="FK3267" s="678"/>
      <c r="FL3267" s="678"/>
      <c r="FM3267" s="678"/>
      <c r="FN3267" s="678"/>
      <c r="FO3267" s="678"/>
      <c r="FP3267" s="678"/>
      <c r="FQ3267" s="678"/>
      <c r="FR3267" s="678"/>
      <c r="FS3267" s="678"/>
      <c r="FT3267" s="678"/>
      <c r="FU3267" s="678"/>
      <c r="FV3267" s="678"/>
      <c r="FW3267" s="678"/>
      <c r="FX3267" s="678"/>
      <c r="FY3267" s="678"/>
      <c r="FZ3267" s="678"/>
      <c r="GA3267" s="678"/>
      <c r="GB3267" s="678"/>
      <c r="GC3267" s="678"/>
      <c r="GD3267" s="678"/>
      <c r="GE3267" s="678"/>
      <c r="GF3267" s="678"/>
      <c r="GG3267" s="678"/>
      <c r="GH3267" s="678"/>
      <c r="GI3267" s="678"/>
      <c r="GJ3267" s="678"/>
      <c r="GK3267" s="678"/>
      <c r="GL3267" s="678"/>
      <c r="GM3267" s="678"/>
      <c r="GN3267" s="678"/>
      <c r="GO3267" s="678"/>
      <c r="GP3267" s="678"/>
      <c r="GQ3267" s="678"/>
      <c r="GR3267" s="678"/>
      <c r="GS3267" s="678"/>
      <c r="GT3267" s="678"/>
      <c r="GU3267" s="678"/>
      <c r="GV3267" s="678"/>
      <c r="GW3267" s="678"/>
      <c r="GX3267" s="678"/>
      <c r="GY3267" s="678"/>
      <c r="GZ3267" s="678"/>
      <c r="HA3267" s="678"/>
      <c r="HB3267" s="678"/>
      <c r="HC3267" s="678"/>
      <c r="HD3267" s="678"/>
      <c r="HE3267" s="678"/>
      <c r="HF3267" s="678"/>
      <c r="HG3267" s="678"/>
      <c r="HH3267" s="678"/>
      <c r="HI3267" s="678"/>
      <c r="HJ3267" s="678"/>
      <c r="HK3267" s="678"/>
      <c r="HL3267" s="678"/>
      <c r="HM3267" s="678"/>
      <c r="HN3267" s="678"/>
      <c r="HO3267" s="678"/>
      <c r="HP3267" s="678"/>
      <c r="HQ3267" s="678"/>
      <c r="HR3267" s="678"/>
      <c r="HS3267" s="678"/>
      <c r="HT3267" s="678"/>
      <c r="HU3267" s="678"/>
      <c r="HV3267" s="678"/>
      <c r="HW3267" s="678"/>
      <c r="HX3267" s="678"/>
      <c r="HY3267" s="678"/>
      <c r="HZ3267" s="678"/>
      <c r="IA3267" s="678"/>
      <c r="IB3267" s="678"/>
      <c r="IC3267" s="678"/>
      <c r="ID3267" s="678"/>
      <c r="IE3267" s="678"/>
      <c r="IF3267" s="678"/>
      <c r="IG3267" s="678"/>
      <c r="IH3267" s="678"/>
      <c r="II3267" s="678"/>
      <c r="IJ3267" s="678"/>
      <c r="IK3267" s="678"/>
      <c r="IL3267" s="678"/>
      <c r="IM3267" s="678"/>
      <c r="IN3267" s="678"/>
      <c r="IO3267" s="678"/>
      <c r="IP3267" s="678"/>
      <c r="IQ3267" s="678"/>
      <c r="IR3267" s="678"/>
      <c r="IS3267" s="678"/>
      <c r="IT3267" s="678"/>
      <c r="IU3267" s="678"/>
      <c r="IV3267" s="678"/>
      <c r="IW3267" s="678"/>
      <c r="IX3267" s="678"/>
      <c r="IY3267" s="678"/>
      <c r="IZ3267" s="678"/>
      <c r="JA3267" s="678"/>
      <c r="JB3267" s="678"/>
      <c r="JC3267" s="678"/>
      <c r="JD3267" s="678"/>
      <c r="JE3267" s="678"/>
      <c r="JF3267" s="678"/>
      <c r="JG3267" s="678"/>
      <c r="JH3267" s="678"/>
      <c r="JI3267" s="678"/>
      <c r="JJ3267" s="678"/>
      <c r="JK3267" s="678"/>
      <c r="JL3267" s="678"/>
      <c r="JM3267" s="678"/>
      <c r="JN3267" s="678"/>
      <c r="JO3267" s="678"/>
      <c r="JP3267" s="678"/>
      <c r="JQ3267" s="678"/>
      <c r="JR3267" s="678"/>
      <c r="JS3267" s="678"/>
      <c r="JT3267" s="678"/>
      <c r="JU3267" s="678"/>
      <c r="JV3267" s="678"/>
      <c r="JW3267" s="678"/>
      <c r="JX3267" s="678"/>
      <c r="JY3267" s="678"/>
      <c r="JZ3267" s="678"/>
      <c r="KA3267" s="678"/>
      <c r="KB3267" s="678"/>
      <c r="KC3267" s="678"/>
      <c r="KD3267" s="678"/>
      <c r="KE3267" s="678"/>
      <c r="KF3267" s="678"/>
      <c r="KG3267" s="678"/>
      <c r="KH3267" s="678"/>
      <c r="KI3267" s="678"/>
      <c r="KJ3267" s="678"/>
      <c r="KK3267" s="678"/>
      <c r="KL3267" s="678"/>
      <c r="KM3267" s="678"/>
      <c r="KN3267" s="678"/>
      <c r="KO3267" s="678"/>
      <c r="KP3267" s="678"/>
      <c r="KQ3267" s="678"/>
      <c r="KR3267" s="678"/>
      <c r="KS3267" s="678"/>
      <c r="KT3267" s="678"/>
      <c r="KU3267" s="678"/>
      <c r="KV3267" s="678"/>
      <c r="KW3267" s="678"/>
      <c r="KX3267" s="678"/>
      <c r="KY3267" s="678"/>
      <c r="KZ3267" s="678"/>
      <c r="LA3267" s="678"/>
      <c r="LB3267" s="678"/>
      <c r="LC3267" s="678"/>
      <c r="LD3267" s="678"/>
      <c r="LE3267" s="678"/>
      <c r="LF3267" s="678"/>
      <c r="LG3267" s="678"/>
      <c r="LH3267" s="678"/>
      <c r="LI3267" s="678"/>
      <c r="LJ3267" s="678"/>
      <c r="LK3267" s="678"/>
      <c r="LL3267" s="678"/>
      <c r="LM3267" s="678"/>
      <c r="LN3267" s="678"/>
      <c r="LO3267" s="678"/>
      <c r="LP3267" s="678"/>
      <c r="LQ3267" s="678"/>
      <c r="LR3267" s="678"/>
      <c r="LS3267" s="678"/>
      <c r="LT3267" s="678"/>
      <c r="LU3267" s="678"/>
      <c r="LV3267" s="678"/>
      <c r="LW3267" s="678"/>
      <c r="LX3267" s="678"/>
      <c r="LY3267" s="678"/>
      <c r="LZ3267" s="678"/>
      <c r="MA3267" s="678"/>
      <c r="MB3267" s="678"/>
      <c r="MC3267" s="678"/>
      <c r="MD3267" s="678"/>
      <c r="ME3267" s="678"/>
      <c r="MF3267" s="678"/>
      <c r="MG3267" s="678"/>
      <c r="MH3267" s="678"/>
      <c r="MI3267" s="678"/>
      <c r="MJ3267" s="678"/>
      <c r="MK3267" s="678"/>
      <c r="ML3267" s="678"/>
      <c r="MM3267" s="678"/>
      <c r="MN3267" s="678"/>
      <c r="MO3267" s="678"/>
      <c r="MP3267" s="678"/>
      <c r="MQ3267" s="678"/>
      <c r="MR3267" s="678"/>
      <c r="MS3267" s="678"/>
      <c r="MT3267" s="678"/>
      <c r="MU3267" s="678"/>
      <c r="MV3267" s="678"/>
      <c r="MW3267" s="678"/>
      <c r="MX3267" s="678"/>
      <c r="MY3267" s="678"/>
      <c r="MZ3267" s="678"/>
      <c r="NA3267" s="678"/>
      <c r="NB3267" s="678"/>
      <c r="NC3267" s="678"/>
      <c r="ND3267" s="678"/>
      <c r="NE3267" s="678"/>
      <c r="NF3267" s="678"/>
      <c r="NG3267" s="678"/>
      <c r="NH3267" s="678"/>
      <c r="NI3267" s="678"/>
      <c r="NJ3267" s="678"/>
      <c r="NK3267" s="678"/>
      <c r="NL3267" s="678"/>
      <c r="NM3267" s="678"/>
      <c r="NN3267" s="678"/>
      <c r="NO3267" s="678"/>
      <c r="NP3267" s="678"/>
      <c r="NQ3267" s="678"/>
      <c r="NR3267" s="678"/>
      <c r="NS3267" s="678"/>
      <c r="NT3267" s="678"/>
      <c r="NU3267" s="678"/>
      <c r="NV3267" s="678"/>
      <c r="NW3267" s="678"/>
      <c r="NX3267" s="678"/>
      <c r="NY3267" s="678"/>
      <c r="NZ3267" s="678"/>
      <c r="OA3267" s="678"/>
      <c r="OB3267" s="678"/>
      <c r="OC3267" s="678"/>
      <c r="OD3267" s="678"/>
      <c r="OE3267" s="678"/>
      <c r="OF3267" s="678"/>
      <c r="OG3267" s="678"/>
      <c r="OH3267" s="678"/>
      <c r="OI3267" s="678"/>
      <c r="OJ3267" s="678"/>
      <c r="OK3267" s="678"/>
      <c r="OL3267" s="678"/>
      <c r="OM3267" s="678"/>
      <c r="ON3267" s="678"/>
      <c r="OO3267" s="678"/>
      <c r="OP3267" s="678"/>
      <c r="OQ3267" s="678"/>
      <c r="OR3267" s="678"/>
      <c r="OS3267" s="678"/>
      <c r="OT3267" s="678"/>
      <c r="OU3267" s="678"/>
      <c r="OV3267" s="678"/>
      <c r="OW3267" s="678"/>
      <c r="OX3267" s="678"/>
      <c r="OY3267" s="678"/>
      <c r="OZ3267" s="678"/>
      <c r="PA3267" s="678"/>
      <c r="PB3267" s="678"/>
      <c r="PC3267" s="678"/>
      <c r="PD3267" s="678"/>
      <c r="PE3267" s="678"/>
      <c r="PF3267" s="678"/>
      <c r="PG3267" s="678"/>
      <c r="PH3267" s="678"/>
      <c r="PI3267" s="678"/>
      <c r="PJ3267" s="678"/>
      <c r="PK3267" s="678"/>
      <c r="PL3267" s="678"/>
      <c r="PM3267" s="678"/>
      <c r="PN3267" s="678"/>
      <c r="PO3267" s="678"/>
      <c r="PP3267" s="678"/>
      <c r="PQ3267" s="678"/>
      <c r="PR3267" s="678"/>
      <c r="PS3267" s="678"/>
      <c r="PT3267" s="678"/>
      <c r="PU3267" s="678"/>
      <c r="PV3267" s="678"/>
      <c r="PW3267" s="678"/>
      <c r="PX3267" s="678"/>
      <c r="PY3267" s="678"/>
      <c r="PZ3267" s="678"/>
      <c r="QA3267" s="678"/>
      <c r="QB3267" s="678"/>
      <c r="QC3267" s="678"/>
      <c r="QD3267" s="678"/>
      <c r="QE3267" s="678"/>
      <c r="QF3267" s="678"/>
      <c r="QG3267" s="678"/>
      <c r="QH3267" s="678"/>
      <c r="QI3267" s="678"/>
      <c r="QJ3267" s="678"/>
      <c r="QK3267" s="678"/>
      <c r="QL3267" s="678"/>
      <c r="QM3267" s="678"/>
      <c r="QN3267" s="678"/>
      <c r="QO3267" s="678"/>
      <c r="QP3267" s="678"/>
      <c r="QQ3267" s="678"/>
      <c r="QR3267" s="678"/>
      <c r="QS3267" s="678"/>
      <c r="QT3267" s="678"/>
      <c r="QU3267" s="678"/>
      <c r="QV3267" s="678"/>
      <c r="QW3267" s="678"/>
      <c r="QX3267" s="678"/>
      <c r="QY3267" s="678"/>
      <c r="QZ3267" s="678"/>
      <c r="RA3267" s="678"/>
      <c r="RB3267" s="678"/>
      <c r="RC3267" s="678"/>
      <c r="RD3267" s="678"/>
      <c r="RE3267" s="678"/>
      <c r="RF3267" s="678"/>
      <c r="RG3267" s="678"/>
      <c r="RH3267" s="678"/>
      <c r="RI3267" s="678"/>
      <c r="RJ3267" s="678"/>
      <c r="RK3267" s="678"/>
      <c r="RL3267" s="678"/>
      <c r="RM3267" s="678"/>
      <c r="RN3267" s="678"/>
      <c r="RO3267" s="678"/>
      <c r="RP3267" s="678"/>
      <c r="RQ3267" s="678"/>
      <c r="RR3267" s="678"/>
      <c r="RS3267" s="678"/>
      <c r="RT3267" s="678"/>
      <c r="RU3267" s="678"/>
      <c r="RV3267" s="678"/>
      <c r="RW3267" s="678"/>
      <c r="RX3267" s="678"/>
      <c r="RY3267" s="678"/>
      <c r="RZ3267" s="678"/>
      <c r="SA3267" s="678"/>
      <c r="SB3267" s="678"/>
      <c r="SC3267" s="678"/>
      <c r="SD3267" s="678"/>
      <c r="SE3267" s="678"/>
      <c r="SF3267" s="678"/>
      <c r="SG3267" s="678"/>
      <c r="SH3267" s="678"/>
      <c r="SI3267" s="678"/>
      <c r="SJ3267" s="678"/>
      <c r="SK3267" s="678"/>
      <c r="SL3267" s="678"/>
      <c r="SM3267" s="678"/>
      <c r="SN3267" s="678"/>
      <c r="SO3267" s="678"/>
      <c r="SP3267" s="678"/>
      <c r="SQ3267" s="678"/>
      <c r="SR3267" s="678"/>
      <c r="SS3267" s="678"/>
      <c r="ST3267" s="678"/>
      <c r="SU3267" s="678"/>
      <c r="SV3267" s="678"/>
      <c r="SW3267" s="678"/>
      <c r="SX3267" s="678"/>
      <c r="SY3267" s="678"/>
      <c r="SZ3267" s="678"/>
      <c r="TA3267" s="678"/>
      <c r="TB3267" s="678"/>
      <c r="TC3267" s="678"/>
      <c r="TD3267" s="678"/>
      <c r="TE3267" s="678"/>
      <c r="TF3267" s="678"/>
      <c r="TG3267" s="678"/>
      <c r="TH3267" s="678"/>
      <c r="TI3267" s="678"/>
      <c r="TJ3267" s="678"/>
      <c r="TK3267" s="678"/>
      <c r="TL3267" s="678"/>
      <c r="TM3267" s="678"/>
      <c r="TN3267" s="678"/>
      <c r="TO3267" s="678"/>
      <c r="TP3267" s="678"/>
      <c r="TQ3267" s="678"/>
      <c r="TR3267" s="678"/>
      <c r="TS3267" s="678"/>
      <c r="TT3267" s="678"/>
      <c r="TU3267" s="678"/>
      <c r="TV3267" s="678"/>
      <c r="TW3267" s="678"/>
      <c r="TX3267" s="678"/>
      <c r="TY3267" s="678"/>
      <c r="TZ3267" s="678"/>
      <c r="UA3267" s="678"/>
      <c r="UB3267" s="678"/>
      <c r="UC3267" s="678"/>
      <c r="UD3267" s="678"/>
      <c r="UE3267" s="678"/>
      <c r="UF3267" s="678"/>
      <c r="UG3267" s="678"/>
      <c r="UH3267" s="678"/>
      <c r="UI3267" s="678"/>
      <c r="UJ3267" s="678"/>
      <c r="UK3267" s="678"/>
      <c r="UL3267" s="678"/>
      <c r="UM3267" s="678"/>
      <c r="UN3267" s="678"/>
      <c r="UO3267" s="678"/>
      <c r="UP3267" s="678"/>
      <c r="UQ3267" s="678"/>
      <c r="UR3267" s="678"/>
      <c r="US3267" s="678"/>
      <c r="UT3267" s="678"/>
      <c r="UU3267" s="678"/>
      <c r="UV3267" s="678"/>
      <c r="UW3267" s="678"/>
      <c r="UX3267" s="678"/>
      <c r="UY3267" s="678"/>
      <c r="UZ3267" s="678"/>
      <c r="VA3267" s="678"/>
      <c r="VB3267" s="678"/>
      <c r="VC3267" s="678"/>
      <c r="VD3267" s="678"/>
      <c r="VE3267" s="678"/>
      <c r="VF3267" s="678"/>
      <c r="VG3267" s="678"/>
      <c r="VH3267" s="678"/>
      <c r="VI3267" s="678"/>
      <c r="VJ3267" s="678"/>
      <c r="VK3267" s="678"/>
      <c r="VL3267" s="678"/>
      <c r="VM3267" s="678"/>
      <c r="VN3267" s="678"/>
      <c r="VO3267" s="678"/>
      <c r="VP3267" s="678"/>
      <c r="VQ3267" s="678"/>
      <c r="VR3267" s="678"/>
      <c r="VS3267" s="678"/>
      <c r="VT3267" s="678"/>
      <c r="VU3267" s="678"/>
      <c r="VV3267" s="678"/>
      <c r="VW3267" s="678"/>
      <c r="VX3267" s="678"/>
      <c r="VY3267" s="678"/>
      <c r="VZ3267" s="678"/>
      <c r="WA3267" s="678"/>
      <c r="WB3267" s="678"/>
      <c r="WC3267" s="678"/>
      <c r="WD3267" s="678"/>
      <c r="WE3267" s="678"/>
      <c r="WF3267" s="678"/>
      <c r="WG3267" s="678"/>
      <c r="WH3267" s="678"/>
      <c r="WI3267" s="678"/>
      <c r="WJ3267" s="678"/>
      <c r="WK3267" s="678"/>
      <c r="WL3267" s="678"/>
      <c r="WM3267" s="678"/>
      <c r="WN3267" s="678"/>
      <c r="WO3267" s="678"/>
      <c r="WP3267" s="678"/>
      <c r="WQ3267" s="678"/>
      <c r="WR3267" s="678"/>
      <c r="WS3267" s="678"/>
      <c r="WT3267" s="678"/>
      <c r="WU3267" s="678"/>
      <c r="WV3267" s="678"/>
      <c r="WW3267" s="678"/>
      <c r="WX3267" s="678"/>
      <c r="WY3267" s="678"/>
      <c r="WZ3267" s="678"/>
      <c r="XA3267" s="678"/>
      <c r="XB3267" s="678"/>
      <c r="XC3267" s="678"/>
      <c r="XD3267" s="678"/>
      <c r="XE3267" s="678"/>
      <c r="XF3267" s="678"/>
      <c r="XG3267" s="678"/>
      <c r="XH3267" s="678"/>
      <c r="XI3267" s="678"/>
      <c r="XJ3267" s="678"/>
      <c r="XK3267" s="678"/>
      <c r="XL3267" s="678"/>
      <c r="XM3267" s="678"/>
      <c r="XN3267" s="678"/>
      <c r="XO3267" s="678"/>
      <c r="XP3267" s="678"/>
      <c r="XQ3267" s="678"/>
      <c r="XR3267" s="678"/>
      <c r="XS3267" s="678"/>
      <c r="XT3267" s="678"/>
      <c r="XU3267" s="678"/>
      <c r="XV3267" s="678"/>
      <c r="XW3267" s="678"/>
      <c r="XX3267" s="678"/>
      <c r="XY3267" s="678"/>
      <c r="XZ3267" s="678"/>
      <c r="YA3267" s="678"/>
      <c r="YB3267" s="678"/>
      <c r="YC3267" s="678"/>
      <c r="YD3267" s="678"/>
      <c r="YE3267" s="678"/>
      <c r="YF3267" s="678"/>
      <c r="YG3267" s="678"/>
      <c r="YH3267" s="678"/>
      <c r="YI3267" s="678"/>
      <c r="YJ3267" s="678"/>
      <c r="YK3267" s="678"/>
      <c r="YL3267" s="678"/>
      <c r="YM3267" s="678"/>
      <c r="YN3267" s="678"/>
      <c r="YO3267" s="678"/>
      <c r="YP3267" s="678"/>
      <c r="YQ3267" s="678"/>
      <c r="YR3267" s="678"/>
      <c r="YS3267" s="678"/>
      <c r="YT3267" s="678"/>
      <c r="YU3267" s="678"/>
      <c r="YV3267" s="678"/>
      <c r="YW3267" s="678"/>
      <c r="YX3267" s="678"/>
      <c r="YY3267" s="678"/>
      <c r="YZ3267" s="678"/>
      <c r="ZA3267" s="678"/>
      <c r="ZB3267" s="678"/>
      <c r="ZC3267" s="678"/>
      <c r="ZD3267" s="678"/>
      <c r="ZE3267" s="678"/>
      <c r="ZF3267" s="678"/>
      <c r="ZG3267" s="678"/>
      <c r="ZH3267" s="678"/>
      <c r="ZI3267" s="678"/>
      <c r="ZJ3267" s="678"/>
      <c r="ZK3267" s="678"/>
      <c r="ZL3267" s="678"/>
      <c r="ZM3267" s="678"/>
      <c r="ZN3267" s="678"/>
      <c r="ZO3267" s="678"/>
      <c r="ZP3267" s="678"/>
      <c r="ZQ3267" s="678"/>
      <c r="ZR3267" s="678"/>
      <c r="ZS3267" s="678"/>
      <c r="ZT3267" s="678"/>
      <c r="ZU3267" s="678"/>
      <c r="ZV3267" s="678"/>
      <c r="ZW3267" s="678"/>
      <c r="ZX3267" s="678"/>
      <c r="ZY3267" s="678"/>
      <c r="ZZ3267" s="678"/>
      <c r="AAA3267" s="678"/>
      <c r="AAB3267" s="678"/>
      <c r="AAC3267" s="678"/>
      <c r="AAD3267" s="678"/>
      <c r="AAE3267" s="678"/>
      <c r="AAF3267" s="678"/>
      <c r="AAG3267" s="678"/>
      <c r="AAH3267" s="678"/>
      <c r="AAI3267" s="678"/>
      <c r="AAJ3267" s="678"/>
      <c r="AAK3267" s="678"/>
      <c r="AAL3267" s="678"/>
      <c r="AAM3267" s="678"/>
      <c r="AAN3267" s="678"/>
      <c r="AAO3267" s="678"/>
      <c r="AAP3267" s="678"/>
      <c r="AAQ3267" s="678"/>
      <c r="AAR3267" s="678"/>
      <c r="AAS3267" s="678"/>
      <c r="AAT3267" s="678"/>
      <c r="AAU3267" s="678"/>
      <c r="AAV3267" s="678"/>
      <c r="AAW3267" s="678"/>
      <c r="AAX3267" s="678"/>
      <c r="AAY3267" s="678"/>
      <c r="AAZ3267" s="678"/>
      <c r="ABA3267" s="678"/>
      <c r="ABB3267" s="678"/>
      <c r="ABC3267" s="678"/>
      <c r="ABD3267" s="678"/>
      <c r="ABE3267" s="678"/>
      <c r="ABF3267" s="678"/>
      <c r="ABG3267" s="678"/>
      <c r="ABH3267" s="678"/>
      <c r="ABI3267" s="678"/>
      <c r="ABJ3267" s="678"/>
      <c r="ABK3267" s="678"/>
      <c r="ABL3267" s="678"/>
      <c r="ABM3267" s="678"/>
      <c r="ABN3267" s="678"/>
      <c r="ABO3267" s="678"/>
      <c r="ABP3267" s="678"/>
      <c r="ABQ3267" s="678"/>
      <c r="ABR3267" s="678"/>
      <c r="ABS3267" s="678"/>
      <c r="ABT3267" s="678"/>
      <c r="ABU3267" s="678"/>
      <c r="ABV3267" s="678"/>
      <c r="ABW3267" s="678"/>
      <c r="ABX3267" s="678"/>
      <c r="ABY3267" s="678"/>
      <c r="ABZ3267" s="678"/>
      <c r="ACA3267" s="678"/>
      <c r="ACB3267" s="678"/>
      <c r="ACC3267" s="678"/>
      <c r="ACD3267" s="678"/>
      <c r="ACE3267" s="678"/>
      <c r="ACF3267" s="678"/>
      <c r="ACG3267" s="678"/>
      <c r="ACH3267" s="678"/>
      <c r="ACI3267" s="678"/>
      <c r="ACJ3267" s="678"/>
      <c r="ACK3267" s="678"/>
      <c r="ACL3267" s="678"/>
      <c r="ACM3267" s="678"/>
      <c r="ACN3267" s="678"/>
      <c r="ACO3267" s="678"/>
      <c r="ACP3267" s="678"/>
      <c r="ACQ3267" s="678"/>
      <c r="ACR3267" s="678"/>
      <c r="ACS3267" s="678"/>
      <c r="ACT3267" s="678"/>
      <c r="ACU3267" s="678"/>
      <c r="ACV3267" s="678"/>
      <c r="ACW3267" s="678"/>
      <c r="ACX3267" s="678"/>
      <c r="ACY3267" s="678"/>
      <c r="ACZ3267" s="678"/>
      <c r="ADA3267" s="678"/>
      <c r="ADB3267" s="678"/>
      <c r="ADC3267" s="678"/>
      <c r="ADD3267" s="678"/>
      <c r="ADE3267" s="678"/>
      <c r="ADF3267" s="678"/>
      <c r="ADG3267" s="678"/>
      <c r="ADH3267" s="678"/>
      <c r="ADI3267" s="678"/>
      <c r="ADJ3267" s="678"/>
      <c r="ADK3267" s="678"/>
      <c r="ADL3267" s="678"/>
      <c r="ADM3267" s="678"/>
      <c r="ADN3267" s="678"/>
      <c r="ADO3267" s="678"/>
      <c r="ADP3267" s="678"/>
      <c r="ADQ3267" s="678"/>
      <c r="ADR3267" s="678"/>
      <c r="ADS3267" s="678"/>
      <c r="ADT3267" s="678"/>
      <c r="ADU3267" s="678"/>
      <c r="ADV3267" s="678"/>
      <c r="ADW3267" s="678"/>
      <c r="ADX3267" s="678"/>
      <c r="ADY3267" s="678"/>
      <c r="ADZ3267" s="678"/>
      <c r="AEA3267" s="678"/>
      <c r="AEB3267" s="678"/>
      <c r="AEC3267" s="678"/>
      <c r="AED3267" s="678"/>
      <c r="AEE3267" s="678"/>
      <c r="AEF3267" s="678"/>
      <c r="AEG3267" s="678"/>
      <c r="AEH3267" s="678"/>
      <c r="AEI3267" s="678"/>
      <c r="AEJ3267" s="678"/>
      <c r="AEK3267" s="678"/>
      <c r="AEL3267" s="678"/>
      <c r="AEM3267" s="678"/>
      <c r="AEN3267" s="678"/>
      <c r="AEO3267" s="678"/>
      <c r="AEP3267" s="678"/>
      <c r="AEQ3267" s="678"/>
      <c r="AER3267" s="678"/>
      <c r="AES3267" s="678"/>
      <c r="AET3267" s="678"/>
      <c r="AEU3267" s="678"/>
      <c r="AEV3267" s="678"/>
      <c r="AEW3267" s="678"/>
      <c r="AEX3267" s="678"/>
      <c r="AEY3267" s="678"/>
      <c r="AEZ3267" s="678"/>
      <c r="AFA3267" s="678"/>
      <c r="AFB3267" s="678"/>
      <c r="AFC3267" s="678"/>
      <c r="AFD3267" s="678"/>
      <c r="AFE3267" s="678"/>
      <c r="AFF3267" s="678"/>
      <c r="AFG3267" s="678"/>
      <c r="AFH3267" s="678"/>
      <c r="AFI3267" s="678"/>
      <c r="AFJ3267" s="678"/>
      <c r="AFK3267" s="678"/>
      <c r="AFL3267" s="678"/>
      <c r="AFM3267" s="678"/>
      <c r="AFN3267" s="678"/>
      <c r="AFO3267" s="678"/>
      <c r="AFP3267" s="678"/>
      <c r="AFQ3267" s="678"/>
      <c r="AFR3267" s="678"/>
      <c r="AFS3267" s="678"/>
      <c r="AFT3267" s="678"/>
      <c r="AFU3267" s="678"/>
      <c r="AFV3267" s="678"/>
      <c r="AFW3267" s="678"/>
      <c r="AFX3267" s="678"/>
      <c r="AFY3267" s="678"/>
      <c r="AFZ3267" s="678"/>
      <c r="AGA3267" s="678"/>
      <c r="AGB3267" s="678"/>
      <c r="AGC3267" s="678"/>
      <c r="AGD3267" s="678"/>
      <c r="AGE3267" s="678"/>
      <c r="AGF3267" s="678"/>
      <c r="AGG3267" s="678"/>
      <c r="AGH3267" s="678"/>
      <c r="AGI3267" s="678"/>
      <c r="AGJ3267" s="678"/>
      <c r="AGK3267" s="678"/>
      <c r="AGL3267" s="678"/>
      <c r="AGM3267" s="678"/>
      <c r="AGN3267" s="678"/>
      <c r="AGO3267" s="678"/>
      <c r="AGP3267" s="678"/>
      <c r="AGQ3267" s="678"/>
      <c r="AGR3267" s="678"/>
      <c r="AGS3267" s="678"/>
      <c r="AGT3267" s="678"/>
      <c r="AGU3267" s="678"/>
      <c r="AGV3267" s="678"/>
      <c r="AGW3267" s="678"/>
      <c r="AGX3267" s="678"/>
      <c r="AGY3267" s="678"/>
      <c r="AGZ3267" s="678"/>
      <c r="AHA3267" s="678"/>
      <c r="AHB3267" s="678"/>
      <c r="AHC3267" s="678"/>
      <c r="AHD3267" s="678"/>
      <c r="AHE3267" s="678"/>
      <c r="AHF3267" s="678"/>
      <c r="AHG3267" s="678"/>
      <c r="AHH3267" s="678"/>
      <c r="AHI3267" s="678"/>
      <c r="AHJ3267" s="678"/>
      <c r="AHK3267" s="678"/>
      <c r="AHL3267" s="678"/>
      <c r="AHM3267" s="678"/>
      <c r="AHN3267" s="678"/>
      <c r="AHO3267" s="678"/>
      <c r="AHP3267" s="678"/>
      <c r="AHQ3267" s="678"/>
      <c r="AHR3267" s="678"/>
      <c r="AHS3267" s="678"/>
      <c r="AHT3267" s="678"/>
      <c r="AHU3267" s="678"/>
      <c r="AHV3267" s="678"/>
      <c r="AHW3267" s="678"/>
      <c r="AHX3267" s="678"/>
      <c r="AHY3267" s="678"/>
      <c r="AHZ3267" s="678"/>
      <c r="AIA3267" s="678"/>
      <c r="AIB3267" s="678"/>
      <c r="AIC3267" s="678"/>
      <c r="AID3267" s="678"/>
      <c r="AIE3267" s="678"/>
      <c r="AIF3267" s="678"/>
      <c r="AIG3267" s="678"/>
      <c r="AIH3267" s="678"/>
      <c r="AII3267" s="678"/>
      <c r="AIJ3267" s="678"/>
      <c r="AIK3267" s="678"/>
      <c r="AIL3267" s="678"/>
      <c r="AIM3267" s="678"/>
      <c r="AIN3267" s="678"/>
      <c r="AIO3267" s="678"/>
      <c r="AIP3267" s="678"/>
      <c r="AIQ3267" s="678"/>
      <c r="AIR3267" s="678"/>
      <c r="AIS3267" s="678"/>
      <c r="AIT3267" s="678"/>
      <c r="AIU3267" s="678"/>
      <c r="AIV3267" s="678"/>
      <c r="AIW3267" s="678"/>
      <c r="AIX3267" s="678"/>
      <c r="AIY3267" s="678"/>
      <c r="AIZ3267" s="678"/>
      <c r="AJA3267" s="678"/>
      <c r="AJB3267" s="678"/>
      <c r="AJC3267" s="678"/>
      <c r="AJD3267" s="678"/>
      <c r="AJE3267" s="678"/>
      <c r="AJF3267" s="678"/>
      <c r="AJG3267" s="678"/>
      <c r="AJH3267" s="678"/>
      <c r="AJI3267" s="678"/>
      <c r="AJJ3267" s="678"/>
      <c r="AJK3267" s="678"/>
      <c r="AJL3267" s="678"/>
      <c r="AJM3267" s="678"/>
      <c r="AJN3267" s="678"/>
      <c r="AJO3267" s="678"/>
      <c r="AJP3267" s="678"/>
      <c r="AJQ3267" s="678"/>
      <c r="AJR3267" s="678"/>
      <c r="AJS3267" s="678"/>
      <c r="AJT3267" s="678"/>
      <c r="AJU3267" s="678"/>
      <c r="AJV3267" s="678"/>
      <c r="AJW3267" s="678"/>
      <c r="AJX3267" s="678"/>
      <c r="AJY3267" s="678"/>
      <c r="AJZ3267" s="678"/>
      <c r="AKA3267" s="678"/>
      <c r="AKB3267" s="678"/>
      <c r="AKC3267" s="678"/>
      <c r="AKD3267" s="678"/>
      <c r="AKE3267" s="678"/>
      <c r="AKF3267" s="678"/>
      <c r="AKG3267" s="678"/>
      <c r="AKH3267" s="678"/>
      <c r="AKI3267" s="678"/>
      <c r="AKJ3267" s="678"/>
      <c r="AKK3267" s="678"/>
      <c r="AKL3267" s="678"/>
      <c r="AKM3267" s="678"/>
      <c r="AKN3267" s="678"/>
      <c r="AKO3267" s="678"/>
      <c r="AKP3267" s="678"/>
      <c r="AKQ3267" s="678"/>
      <c r="AKR3267" s="678"/>
      <c r="AKS3267" s="678"/>
      <c r="AKT3267" s="678"/>
      <c r="AKU3267" s="678"/>
      <c r="AKV3267" s="678"/>
      <c r="AKW3267" s="678"/>
      <c r="AKX3267" s="678"/>
      <c r="AKY3267" s="678"/>
      <c r="AKZ3267" s="678"/>
      <c r="ALA3267" s="678"/>
      <c r="ALB3267" s="678"/>
      <c r="ALC3267" s="678"/>
      <c r="ALD3267" s="678"/>
      <c r="ALE3267" s="678"/>
      <c r="ALF3267" s="678"/>
      <c r="ALG3267" s="678"/>
      <c r="ALH3267" s="678"/>
      <c r="ALI3267" s="678"/>
      <c r="ALJ3267" s="678"/>
      <c r="ALK3267" s="678"/>
      <c r="ALL3267" s="678"/>
      <c r="ALM3267" s="678"/>
      <c r="ALN3267" s="678"/>
      <c r="ALO3267" s="678"/>
      <c r="ALP3267" s="678"/>
      <c r="ALQ3267" s="678"/>
      <c r="ALR3267" s="678"/>
      <c r="ALS3267" s="678"/>
      <c r="ALT3267" s="678"/>
      <c r="ALU3267" s="678"/>
      <c r="ALV3267" s="678"/>
      <c r="ALW3267" s="678"/>
      <c r="ALX3267" s="678"/>
      <c r="ALY3267" s="678"/>
      <c r="ALZ3267" s="678"/>
      <c r="AMA3267" s="678"/>
      <c r="AMB3267" s="678"/>
      <c r="AMC3267" s="678"/>
      <c r="AMD3267" s="678"/>
      <c r="AME3267" s="678"/>
      <c r="AMF3267" s="678"/>
      <c r="AMG3267" s="678"/>
      <c r="AMH3267" s="678"/>
      <c r="AMI3267" s="678"/>
      <c r="AMJ3267" s="678"/>
    </row>
    <row r="3268" spans="1:1024" ht="18.75" customHeight="1" x14ac:dyDescent="0.25">
      <c r="A3268" s="826">
        <v>3606</v>
      </c>
      <c r="B3268" s="795"/>
      <c r="C3268" s="795" t="s">
        <v>3974</v>
      </c>
      <c r="D3268" s="795" t="s">
        <v>35</v>
      </c>
      <c r="E3268" s="1169" t="s">
        <v>298</v>
      </c>
      <c r="F3268" s="1330">
        <v>45227</v>
      </c>
      <c r="G3268" s="982">
        <v>0.5</v>
      </c>
      <c r="H3268" s="1330">
        <v>45237</v>
      </c>
      <c r="I3268" s="982">
        <v>0.29166666666666669</v>
      </c>
      <c r="J3268" s="1335" t="s">
        <v>634</v>
      </c>
      <c r="K3268" s="827">
        <v>23406</v>
      </c>
      <c r="L3268" s="993" t="s">
        <v>3975</v>
      </c>
      <c r="M3268" s="834">
        <v>36355</v>
      </c>
      <c r="N3268" s="993" t="s">
        <v>3976</v>
      </c>
      <c r="O3268" s="1326">
        <v>44742</v>
      </c>
      <c r="P3268" s="892" t="s">
        <v>4615</v>
      </c>
      <c r="Q3268" s="901" t="s">
        <v>686</v>
      </c>
      <c r="R3268" s="1662"/>
      <c r="S3268" s="1702"/>
      <c r="T3268" s="1751"/>
      <c r="U3268" s="676" t="s">
        <v>3977</v>
      </c>
      <c r="V3268" s="680" t="s">
        <v>4617</v>
      </c>
      <c r="W3268" s="677"/>
      <c r="X3268" s="678"/>
      <c r="Y3268" s="678"/>
      <c r="Z3268" s="678"/>
      <c r="AA3268" s="678"/>
      <c r="AB3268" s="678"/>
      <c r="AC3268" s="678"/>
      <c r="AD3268" s="678"/>
      <c r="AE3268" s="678"/>
      <c r="AF3268" s="678"/>
      <c r="AG3268" s="678"/>
      <c r="AH3268" s="678"/>
      <c r="AI3268" s="678"/>
      <c r="AJ3268" s="678"/>
      <c r="AK3268" s="678"/>
      <c r="AL3268" s="678"/>
      <c r="AM3268" s="678"/>
      <c r="AN3268" s="678"/>
      <c r="AO3268" s="678"/>
      <c r="AP3268" s="678"/>
      <c r="AQ3268" s="678"/>
      <c r="AR3268" s="678"/>
      <c r="AS3268" s="678"/>
      <c r="AT3268" s="678"/>
      <c r="AU3268" s="678"/>
      <c r="AV3268" s="678"/>
      <c r="AW3268" s="678"/>
      <c r="AX3268" s="678"/>
      <c r="AY3268" s="678"/>
      <c r="AZ3268" s="678"/>
      <c r="BA3268" s="678"/>
      <c r="BB3268" s="678"/>
      <c r="BC3268" s="678"/>
      <c r="BD3268" s="678"/>
      <c r="BE3268" s="678"/>
      <c r="BF3268" s="678"/>
      <c r="BG3268" s="678"/>
      <c r="BH3268" s="678"/>
      <c r="BI3268" s="678"/>
      <c r="BJ3268" s="678"/>
      <c r="BK3268" s="678"/>
      <c r="BL3268" s="678"/>
      <c r="BM3268" s="678"/>
      <c r="BN3268" s="678"/>
      <c r="BO3268" s="678"/>
      <c r="BP3268" s="678"/>
      <c r="BQ3268" s="678"/>
      <c r="BR3268" s="678"/>
      <c r="BS3268" s="678"/>
      <c r="BT3268" s="678"/>
      <c r="BU3268" s="678"/>
      <c r="BV3268" s="678"/>
      <c r="BW3268" s="678"/>
      <c r="BX3268" s="678"/>
      <c r="BY3268" s="678"/>
      <c r="BZ3268" s="678"/>
      <c r="CA3268" s="678"/>
      <c r="CB3268" s="678"/>
      <c r="CC3268" s="678"/>
      <c r="CD3268" s="678"/>
      <c r="CE3268" s="678"/>
      <c r="CF3268" s="678"/>
      <c r="CG3268" s="678"/>
      <c r="CH3268" s="678"/>
      <c r="CI3268" s="678"/>
      <c r="CJ3268" s="678"/>
      <c r="CK3268" s="678"/>
      <c r="CL3268" s="678"/>
      <c r="CM3268" s="678"/>
      <c r="CN3268" s="678"/>
      <c r="CO3268" s="678"/>
      <c r="CP3268" s="678"/>
      <c r="CQ3268" s="678"/>
      <c r="CR3268" s="678"/>
      <c r="CS3268" s="678"/>
      <c r="CT3268" s="678"/>
      <c r="CU3268" s="678"/>
      <c r="CV3268" s="678"/>
      <c r="CW3268" s="678"/>
      <c r="CX3268" s="678"/>
      <c r="CY3268" s="678"/>
      <c r="CZ3268" s="678"/>
      <c r="DA3268" s="678"/>
      <c r="DB3268" s="678"/>
      <c r="DC3268" s="678"/>
      <c r="DD3268" s="678"/>
      <c r="DE3268" s="678"/>
      <c r="DF3268" s="678"/>
      <c r="DG3268" s="678"/>
      <c r="DH3268" s="678"/>
      <c r="DI3268" s="678"/>
      <c r="DJ3268" s="678"/>
      <c r="DK3268" s="678"/>
      <c r="DL3268" s="678"/>
      <c r="DM3268" s="678"/>
      <c r="DN3268" s="678"/>
      <c r="DO3268" s="678"/>
      <c r="DP3268" s="678"/>
      <c r="DQ3268" s="678"/>
      <c r="DR3268" s="678"/>
      <c r="DS3268" s="678"/>
      <c r="DT3268" s="678"/>
      <c r="DU3268" s="678"/>
      <c r="DV3268" s="678"/>
      <c r="DW3268" s="678"/>
      <c r="DX3268" s="678"/>
      <c r="DY3268" s="678"/>
      <c r="DZ3268" s="678"/>
      <c r="EA3268" s="678"/>
      <c r="EB3268" s="678"/>
      <c r="EC3268" s="678"/>
      <c r="ED3268" s="678"/>
      <c r="EE3268" s="678"/>
      <c r="EF3268" s="678"/>
      <c r="EG3268" s="678"/>
      <c r="EH3268" s="678"/>
      <c r="EI3268" s="678"/>
      <c r="EJ3268" s="678"/>
      <c r="EK3268" s="678"/>
      <c r="EL3268" s="678"/>
      <c r="EM3268" s="678"/>
      <c r="EN3268" s="678"/>
      <c r="EO3268" s="678"/>
      <c r="EP3268" s="678"/>
      <c r="EQ3268" s="678"/>
      <c r="ER3268" s="678"/>
      <c r="ES3268" s="678"/>
      <c r="ET3268" s="678"/>
      <c r="EU3268" s="678"/>
      <c r="EV3268" s="678"/>
      <c r="EW3268" s="678"/>
      <c r="EX3268" s="678"/>
      <c r="EY3268" s="678"/>
      <c r="EZ3268" s="678"/>
      <c r="FA3268" s="678"/>
      <c r="FB3268" s="678"/>
      <c r="FC3268" s="678"/>
      <c r="FD3268" s="678"/>
      <c r="FE3268" s="678"/>
      <c r="FF3268" s="678"/>
      <c r="FG3268" s="678"/>
      <c r="FH3268" s="678"/>
      <c r="FI3268" s="678"/>
      <c r="FJ3268" s="678"/>
      <c r="FK3268" s="678"/>
      <c r="FL3268" s="678"/>
      <c r="FM3268" s="678"/>
      <c r="FN3268" s="678"/>
      <c r="FO3268" s="678"/>
      <c r="FP3268" s="678"/>
      <c r="FQ3268" s="678"/>
      <c r="FR3268" s="678"/>
      <c r="FS3268" s="678"/>
      <c r="FT3268" s="678"/>
      <c r="FU3268" s="678"/>
      <c r="FV3268" s="678"/>
      <c r="FW3268" s="678"/>
      <c r="FX3268" s="678"/>
      <c r="FY3268" s="678"/>
      <c r="FZ3268" s="678"/>
      <c r="GA3268" s="678"/>
      <c r="GB3268" s="678"/>
      <c r="GC3268" s="678"/>
      <c r="GD3268" s="678"/>
      <c r="GE3268" s="678"/>
      <c r="GF3268" s="678"/>
      <c r="GG3268" s="678"/>
      <c r="GH3268" s="678"/>
      <c r="GI3268" s="678"/>
      <c r="GJ3268" s="678"/>
      <c r="GK3268" s="678"/>
      <c r="GL3268" s="678"/>
      <c r="GM3268" s="678"/>
      <c r="GN3268" s="678"/>
      <c r="GO3268" s="678"/>
      <c r="GP3268" s="678"/>
      <c r="GQ3268" s="678"/>
      <c r="GR3268" s="678"/>
      <c r="GS3268" s="678"/>
      <c r="GT3268" s="678"/>
      <c r="GU3268" s="678"/>
      <c r="GV3268" s="678"/>
      <c r="GW3268" s="678"/>
      <c r="GX3268" s="678"/>
      <c r="GY3268" s="678"/>
      <c r="GZ3268" s="678"/>
      <c r="HA3268" s="678"/>
      <c r="HB3268" s="678"/>
      <c r="HC3268" s="678"/>
      <c r="HD3268" s="678"/>
      <c r="HE3268" s="678"/>
      <c r="HF3268" s="678"/>
      <c r="HG3268" s="678"/>
      <c r="HH3268" s="678"/>
      <c r="HI3268" s="678"/>
      <c r="HJ3268" s="678"/>
      <c r="HK3268" s="678"/>
      <c r="HL3268" s="678"/>
      <c r="HM3268" s="678"/>
      <c r="HN3268" s="678"/>
      <c r="HO3268" s="678"/>
      <c r="HP3268" s="678"/>
      <c r="HQ3268" s="678"/>
      <c r="HR3268" s="678"/>
      <c r="HS3268" s="678"/>
      <c r="HT3268" s="678"/>
      <c r="HU3268" s="678"/>
      <c r="HV3268" s="678"/>
      <c r="HW3268" s="678"/>
      <c r="HX3268" s="678"/>
      <c r="HY3268" s="678"/>
      <c r="HZ3268" s="678"/>
      <c r="IA3268" s="678"/>
      <c r="IB3268" s="678"/>
      <c r="IC3268" s="678"/>
      <c r="ID3268" s="678"/>
      <c r="IE3268" s="678"/>
      <c r="IF3268" s="678"/>
      <c r="IG3268" s="678"/>
      <c r="IH3268" s="678"/>
      <c r="II3268" s="678"/>
      <c r="IJ3268" s="678"/>
      <c r="IK3268" s="678"/>
      <c r="IL3268" s="678"/>
      <c r="IM3268" s="678"/>
      <c r="IN3268" s="678"/>
      <c r="IO3268" s="678"/>
      <c r="IP3268" s="678"/>
      <c r="IQ3268" s="678"/>
      <c r="IR3268" s="678"/>
      <c r="IS3268" s="678"/>
      <c r="IT3268" s="678"/>
      <c r="IU3268" s="678"/>
      <c r="IV3268" s="678"/>
      <c r="IW3268" s="678"/>
      <c r="IX3268" s="678"/>
      <c r="IY3268" s="678"/>
      <c r="IZ3268" s="678"/>
      <c r="JA3268" s="678"/>
      <c r="JB3268" s="678"/>
      <c r="JC3268" s="678"/>
      <c r="JD3268" s="678"/>
      <c r="JE3268" s="678"/>
      <c r="JF3268" s="678"/>
      <c r="JG3268" s="678"/>
      <c r="JH3268" s="678"/>
      <c r="JI3268" s="678"/>
      <c r="JJ3268" s="678"/>
      <c r="JK3268" s="678"/>
      <c r="JL3268" s="678"/>
      <c r="JM3268" s="678"/>
      <c r="JN3268" s="678"/>
      <c r="JO3268" s="678"/>
      <c r="JP3268" s="678"/>
      <c r="JQ3268" s="678"/>
      <c r="JR3268" s="678"/>
      <c r="JS3268" s="678"/>
      <c r="JT3268" s="678"/>
      <c r="JU3268" s="678"/>
      <c r="JV3268" s="678"/>
      <c r="JW3268" s="678"/>
      <c r="JX3268" s="678"/>
      <c r="JY3268" s="678"/>
      <c r="JZ3268" s="678"/>
      <c r="KA3268" s="678"/>
      <c r="KB3268" s="678"/>
      <c r="KC3268" s="678"/>
      <c r="KD3268" s="678"/>
      <c r="KE3268" s="678"/>
      <c r="KF3268" s="678"/>
      <c r="KG3268" s="678"/>
      <c r="KH3268" s="678"/>
      <c r="KI3268" s="678"/>
      <c r="KJ3268" s="678"/>
      <c r="KK3268" s="678"/>
      <c r="KL3268" s="678"/>
      <c r="KM3268" s="678"/>
      <c r="KN3268" s="678"/>
      <c r="KO3268" s="678"/>
      <c r="KP3268" s="678"/>
      <c r="KQ3268" s="678"/>
      <c r="KR3268" s="678"/>
      <c r="KS3268" s="678"/>
      <c r="KT3268" s="678"/>
      <c r="KU3268" s="678"/>
      <c r="KV3268" s="678"/>
      <c r="KW3268" s="678"/>
      <c r="KX3268" s="678"/>
      <c r="KY3268" s="678"/>
      <c r="KZ3268" s="678"/>
      <c r="LA3268" s="678"/>
      <c r="LB3268" s="678"/>
      <c r="LC3268" s="678"/>
      <c r="LD3268" s="678"/>
      <c r="LE3268" s="678"/>
      <c r="LF3268" s="678"/>
      <c r="LG3268" s="678"/>
      <c r="LH3268" s="678"/>
      <c r="LI3268" s="678"/>
      <c r="LJ3268" s="678"/>
      <c r="LK3268" s="678"/>
      <c r="LL3268" s="678"/>
      <c r="LM3268" s="678"/>
      <c r="LN3268" s="678"/>
      <c r="LO3268" s="678"/>
      <c r="LP3268" s="678"/>
      <c r="LQ3268" s="678"/>
      <c r="LR3268" s="678"/>
      <c r="LS3268" s="678"/>
      <c r="LT3268" s="678"/>
      <c r="LU3268" s="678"/>
      <c r="LV3268" s="678"/>
      <c r="LW3268" s="678"/>
      <c r="LX3268" s="678"/>
      <c r="LY3268" s="678"/>
      <c r="LZ3268" s="678"/>
      <c r="MA3268" s="678"/>
      <c r="MB3268" s="678"/>
      <c r="MC3268" s="678"/>
      <c r="MD3268" s="678"/>
      <c r="ME3268" s="678"/>
      <c r="MF3268" s="678"/>
      <c r="MG3268" s="678"/>
      <c r="MH3268" s="678"/>
      <c r="MI3268" s="678"/>
      <c r="MJ3268" s="678"/>
      <c r="MK3268" s="678"/>
      <c r="ML3268" s="678"/>
      <c r="MM3268" s="678"/>
      <c r="MN3268" s="678"/>
      <c r="MO3268" s="678"/>
      <c r="MP3268" s="678"/>
      <c r="MQ3268" s="678"/>
      <c r="MR3268" s="678"/>
      <c r="MS3268" s="678"/>
      <c r="MT3268" s="678"/>
      <c r="MU3268" s="678"/>
      <c r="MV3268" s="678"/>
      <c r="MW3268" s="678"/>
      <c r="MX3268" s="678"/>
      <c r="MY3268" s="678"/>
      <c r="MZ3268" s="678"/>
      <c r="NA3268" s="678"/>
      <c r="NB3268" s="678"/>
      <c r="NC3268" s="678"/>
      <c r="ND3268" s="678"/>
      <c r="NE3268" s="678"/>
      <c r="NF3268" s="678"/>
      <c r="NG3268" s="678"/>
      <c r="NH3268" s="678"/>
      <c r="NI3268" s="678"/>
      <c r="NJ3268" s="678"/>
      <c r="NK3268" s="678"/>
      <c r="NL3268" s="678"/>
      <c r="NM3268" s="678"/>
      <c r="NN3268" s="678"/>
      <c r="NO3268" s="678"/>
      <c r="NP3268" s="678"/>
      <c r="NQ3268" s="678"/>
      <c r="NR3268" s="678"/>
      <c r="NS3268" s="678"/>
      <c r="NT3268" s="678"/>
      <c r="NU3268" s="678"/>
      <c r="NV3268" s="678"/>
      <c r="NW3268" s="678"/>
      <c r="NX3268" s="678"/>
      <c r="NY3268" s="678"/>
      <c r="NZ3268" s="678"/>
      <c r="OA3268" s="678"/>
      <c r="OB3268" s="678"/>
      <c r="OC3268" s="678"/>
      <c r="OD3268" s="678"/>
      <c r="OE3268" s="678"/>
      <c r="OF3268" s="678"/>
      <c r="OG3268" s="678"/>
      <c r="OH3268" s="678"/>
      <c r="OI3268" s="678"/>
      <c r="OJ3268" s="678"/>
      <c r="OK3268" s="678"/>
      <c r="OL3268" s="678"/>
      <c r="OM3268" s="678"/>
      <c r="ON3268" s="678"/>
      <c r="OO3268" s="678"/>
      <c r="OP3268" s="678"/>
      <c r="OQ3268" s="678"/>
      <c r="OR3268" s="678"/>
      <c r="OS3268" s="678"/>
      <c r="OT3268" s="678"/>
      <c r="OU3268" s="678"/>
      <c r="OV3268" s="678"/>
      <c r="OW3268" s="678"/>
      <c r="OX3268" s="678"/>
      <c r="OY3268" s="678"/>
      <c r="OZ3268" s="678"/>
      <c r="PA3268" s="678"/>
      <c r="PB3268" s="678"/>
      <c r="PC3268" s="678"/>
      <c r="PD3268" s="678"/>
      <c r="PE3268" s="678"/>
      <c r="PF3268" s="678"/>
      <c r="PG3268" s="678"/>
      <c r="PH3268" s="678"/>
      <c r="PI3268" s="678"/>
      <c r="PJ3268" s="678"/>
      <c r="PK3268" s="678"/>
      <c r="PL3268" s="678"/>
      <c r="PM3268" s="678"/>
      <c r="PN3268" s="678"/>
      <c r="PO3268" s="678"/>
      <c r="PP3268" s="678"/>
      <c r="PQ3268" s="678"/>
      <c r="PR3268" s="678"/>
      <c r="PS3268" s="678"/>
      <c r="PT3268" s="678"/>
      <c r="PU3268" s="678"/>
      <c r="PV3268" s="678"/>
      <c r="PW3268" s="678"/>
      <c r="PX3268" s="678"/>
      <c r="PY3268" s="678"/>
      <c r="PZ3268" s="678"/>
      <c r="QA3268" s="678"/>
      <c r="QB3268" s="678"/>
      <c r="QC3268" s="678"/>
      <c r="QD3268" s="678"/>
      <c r="QE3268" s="678"/>
      <c r="QF3268" s="678"/>
      <c r="QG3268" s="678"/>
      <c r="QH3268" s="678"/>
      <c r="QI3268" s="678"/>
      <c r="QJ3268" s="678"/>
      <c r="QK3268" s="678"/>
      <c r="QL3268" s="678"/>
      <c r="QM3268" s="678"/>
      <c r="QN3268" s="678"/>
      <c r="QO3268" s="678"/>
      <c r="QP3268" s="678"/>
      <c r="QQ3268" s="678"/>
      <c r="QR3268" s="678"/>
      <c r="QS3268" s="678"/>
      <c r="QT3268" s="678"/>
      <c r="QU3268" s="678"/>
      <c r="QV3268" s="678"/>
      <c r="QW3268" s="678"/>
      <c r="QX3268" s="678"/>
      <c r="QY3268" s="678"/>
      <c r="QZ3268" s="678"/>
      <c r="RA3268" s="678"/>
      <c r="RB3268" s="678"/>
      <c r="RC3268" s="678"/>
      <c r="RD3268" s="678"/>
      <c r="RE3268" s="678"/>
      <c r="RF3268" s="678"/>
      <c r="RG3268" s="678"/>
      <c r="RH3268" s="678"/>
      <c r="RI3268" s="678"/>
      <c r="RJ3268" s="678"/>
      <c r="RK3268" s="678"/>
      <c r="RL3268" s="678"/>
      <c r="RM3268" s="678"/>
      <c r="RN3268" s="678"/>
      <c r="RO3268" s="678"/>
      <c r="RP3268" s="678"/>
      <c r="RQ3268" s="678"/>
      <c r="RR3268" s="678"/>
      <c r="RS3268" s="678"/>
      <c r="RT3268" s="678"/>
      <c r="RU3268" s="678"/>
      <c r="RV3268" s="678"/>
      <c r="RW3268" s="678"/>
      <c r="RX3268" s="678"/>
      <c r="RY3268" s="678"/>
      <c r="RZ3268" s="678"/>
      <c r="SA3268" s="678"/>
      <c r="SB3268" s="678"/>
      <c r="SC3268" s="678"/>
      <c r="SD3268" s="678"/>
      <c r="SE3268" s="678"/>
      <c r="SF3268" s="678"/>
      <c r="SG3268" s="678"/>
      <c r="SH3268" s="678"/>
      <c r="SI3268" s="678"/>
      <c r="SJ3268" s="678"/>
      <c r="SK3268" s="678"/>
      <c r="SL3268" s="678"/>
      <c r="SM3268" s="678"/>
      <c r="SN3268" s="678"/>
      <c r="SO3268" s="678"/>
      <c r="SP3268" s="678"/>
      <c r="SQ3268" s="678"/>
      <c r="SR3268" s="678"/>
      <c r="SS3268" s="678"/>
      <c r="ST3268" s="678"/>
      <c r="SU3268" s="678"/>
      <c r="SV3268" s="678"/>
      <c r="SW3268" s="678"/>
      <c r="SX3268" s="678"/>
      <c r="SY3268" s="678"/>
      <c r="SZ3268" s="678"/>
      <c r="TA3268" s="678"/>
      <c r="TB3268" s="678"/>
      <c r="TC3268" s="678"/>
      <c r="TD3268" s="678"/>
      <c r="TE3268" s="678"/>
      <c r="TF3268" s="678"/>
      <c r="TG3268" s="678"/>
      <c r="TH3268" s="678"/>
      <c r="TI3268" s="678"/>
      <c r="TJ3268" s="678"/>
      <c r="TK3268" s="678"/>
      <c r="TL3268" s="678"/>
      <c r="TM3268" s="678"/>
      <c r="TN3268" s="678"/>
      <c r="TO3268" s="678"/>
      <c r="TP3268" s="678"/>
      <c r="TQ3268" s="678"/>
      <c r="TR3268" s="678"/>
      <c r="TS3268" s="678"/>
      <c r="TT3268" s="678"/>
      <c r="TU3268" s="678"/>
      <c r="TV3268" s="678"/>
      <c r="TW3268" s="678"/>
      <c r="TX3268" s="678"/>
      <c r="TY3268" s="678"/>
      <c r="TZ3268" s="678"/>
      <c r="UA3268" s="678"/>
      <c r="UB3268" s="678"/>
      <c r="UC3268" s="678"/>
      <c r="UD3268" s="678"/>
      <c r="UE3268" s="678"/>
      <c r="UF3268" s="678"/>
      <c r="UG3268" s="678"/>
      <c r="UH3268" s="678"/>
      <c r="UI3268" s="678"/>
      <c r="UJ3268" s="678"/>
      <c r="UK3268" s="678"/>
      <c r="UL3268" s="678"/>
      <c r="UM3268" s="678"/>
      <c r="UN3268" s="678"/>
      <c r="UO3268" s="678"/>
      <c r="UP3268" s="678"/>
      <c r="UQ3268" s="678"/>
      <c r="UR3268" s="678"/>
      <c r="US3268" s="678"/>
      <c r="UT3268" s="678"/>
      <c r="UU3268" s="678"/>
      <c r="UV3268" s="678"/>
      <c r="UW3268" s="678"/>
      <c r="UX3268" s="678"/>
      <c r="UY3268" s="678"/>
      <c r="UZ3268" s="678"/>
      <c r="VA3268" s="678"/>
      <c r="VB3268" s="678"/>
      <c r="VC3268" s="678"/>
      <c r="VD3268" s="678"/>
      <c r="VE3268" s="678"/>
      <c r="VF3268" s="678"/>
      <c r="VG3268" s="678"/>
      <c r="VH3268" s="678"/>
      <c r="VI3268" s="678"/>
      <c r="VJ3268" s="678"/>
      <c r="VK3268" s="678"/>
      <c r="VL3268" s="678"/>
      <c r="VM3268" s="678"/>
      <c r="VN3268" s="678"/>
      <c r="VO3268" s="678"/>
      <c r="VP3268" s="678"/>
      <c r="VQ3268" s="678"/>
      <c r="VR3268" s="678"/>
      <c r="VS3268" s="678"/>
      <c r="VT3268" s="678"/>
      <c r="VU3268" s="678"/>
      <c r="VV3268" s="678"/>
      <c r="VW3268" s="678"/>
      <c r="VX3268" s="678"/>
      <c r="VY3268" s="678"/>
      <c r="VZ3268" s="678"/>
      <c r="WA3268" s="678"/>
      <c r="WB3268" s="678"/>
      <c r="WC3268" s="678"/>
      <c r="WD3268" s="678"/>
      <c r="WE3268" s="678"/>
      <c r="WF3268" s="678"/>
      <c r="WG3268" s="678"/>
      <c r="WH3268" s="678"/>
      <c r="WI3268" s="678"/>
      <c r="WJ3268" s="678"/>
      <c r="WK3268" s="678"/>
      <c r="WL3268" s="678"/>
      <c r="WM3268" s="678"/>
      <c r="WN3268" s="678"/>
      <c r="WO3268" s="678"/>
      <c r="WP3268" s="678"/>
      <c r="WQ3268" s="678"/>
      <c r="WR3268" s="678"/>
      <c r="WS3268" s="678"/>
      <c r="WT3268" s="678"/>
      <c r="WU3268" s="678"/>
      <c r="WV3268" s="678"/>
      <c r="WW3268" s="678"/>
      <c r="WX3268" s="678"/>
      <c r="WY3268" s="678"/>
      <c r="WZ3268" s="678"/>
      <c r="XA3268" s="678"/>
      <c r="XB3268" s="678"/>
      <c r="XC3268" s="678"/>
      <c r="XD3268" s="678"/>
      <c r="XE3268" s="678"/>
      <c r="XF3268" s="678"/>
      <c r="XG3268" s="678"/>
      <c r="XH3268" s="678"/>
      <c r="XI3268" s="678"/>
      <c r="XJ3268" s="678"/>
      <c r="XK3268" s="678"/>
      <c r="XL3268" s="678"/>
      <c r="XM3268" s="678"/>
      <c r="XN3268" s="678"/>
      <c r="XO3268" s="678"/>
      <c r="XP3268" s="678"/>
      <c r="XQ3268" s="678"/>
      <c r="XR3268" s="678"/>
      <c r="XS3268" s="678"/>
      <c r="XT3268" s="678"/>
      <c r="XU3268" s="678"/>
      <c r="XV3268" s="678"/>
      <c r="XW3268" s="678"/>
      <c r="XX3268" s="678"/>
      <c r="XY3268" s="678"/>
      <c r="XZ3268" s="678"/>
      <c r="YA3268" s="678"/>
      <c r="YB3268" s="678"/>
      <c r="YC3268" s="678"/>
      <c r="YD3268" s="678"/>
      <c r="YE3268" s="678"/>
      <c r="YF3268" s="678"/>
      <c r="YG3268" s="678"/>
      <c r="YH3268" s="678"/>
      <c r="YI3268" s="678"/>
      <c r="YJ3268" s="678"/>
      <c r="YK3268" s="678"/>
      <c r="YL3268" s="678"/>
      <c r="YM3268" s="678"/>
      <c r="YN3268" s="678"/>
      <c r="YO3268" s="678"/>
      <c r="YP3268" s="678"/>
      <c r="YQ3268" s="678"/>
      <c r="YR3268" s="678"/>
      <c r="YS3268" s="678"/>
      <c r="YT3268" s="678"/>
      <c r="YU3268" s="678"/>
      <c r="YV3268" s="678"/>
      <c r="YW3268" s="678"/>
      <c r="YX3268" s="678"/>
      <c r="YY3268" s="678"/>
      <c r="YZ3268" s="678"/>
      <c r="ZA3268" s="678"/>
      <c r="ZB3268" s="678"/>
      <c r="ZC3268" s="678"/>
      <c r="ZD3268" s="678"/>
      <c r="ZE3268" s="678"/>
      <c r="ZF3268" s="678"/>
      <c r="ZG3268" s="678"/>
      <c r="ZH3268" s="678"/>
      <c r="ZI3268" s="678"/>
      <c r="ZJ3268" s="678"/>
      <c r="ZK3268" s="678"/>
      <c r="ZL3268" s="678"/>
      <c r="ZM3268" s="678"/>
      <c r="ZN3268" s="678"/>
      <c r="ZO3268" s="678"/>
      <c r="ZP3268" s="678"/>
      <c r="ZQ3268" s="678"/>
      <c r="ZR3268" s="678"/>
      <c r="ZS3268" s="678"/>
      <c r="ZT3268" s="678"/>
      <c r="ZU3268" s="678"/>
      <c r="ZV3268" s="678"/>
      <c r="ZW3268" s="678"/>
      <c r="ZX3268" s="678"/>
      <c r="ZY3268" s="678"/>
      <c r="ZZ3268" s="678"/>
      <c r="AAA3268" s="678"/>
      <c r="AAB3268" s="678"/>
      <c r="AAC3268" s="678"/>
      <c r="AAD3268" s="678"/>
      <c r="AAE3268" s="678"/>
      <c r="AAF3268" s="678"/>
      <c r="AAG3268" s="678"/>
      <c r="AAH3268" s="678"/>
      <c r="AAI3268" s="678"/>
      <c r="AAJ3268" s="678"/>
      <c r="AAK3268" s="678"/>
      <c r="AAL3268" s="678"/>
      <c r="AAM3268" s="678"/>
      <c r="AAN3268" s="678"/>
      <c r="AAO3268" s="678"/>
      <c r="AAP3268" s="678"/>
      <c r="AAQ3268" s="678"/>
      <c r="AAR3268" s="678"/>
      <c r="AAS3268" s="678"/>
      <c r="AAT3268" s="678"/>
      <c r="AAU3268" s="678"/>
      <c r="AAV3268" s="678"/>
      <c r="AAW3268" s="678"/>
      <c r="AAX3268" s="678"/>
      <c r="AAY3268" s="678"/>
      <c r="AAZ3268" s="678"/>
      <c r="ABA3268" s="678"/>
      <c r="ABB3268" s="678"/>
      <c r="ABC3268" s="678"/>
      <c r="ABD3268" s="678"/>
      <c r="ABE3268" s="678"/>
      <c r="ABF3268" s="678"/>
      <c r="ABG3268" s="678"/>
      <c r="ABH3268" s="678"/>
      <c r="ABI3268" s="678"/>
      <c r="ABJ3268" s="678"/>
      <c r="ABK3268" s="678"/>
      <c r="ABL3268" s="678"/>
      <c r="ABM3268" s="678"/>
      <c r="ABN3268" s="678"/>
      <c r="ABO3268" s="678"/>
      <c r="ABP3268" s="678"/>
      <c r="ABQ3268" s="678"/>
      <c r="ABR3268" s="678"/>
      <c r="ABS3268" s="678"/>
      <c r="ABT3268" s="678"/>
      <c r="ABU3268" s="678"/>
      <c r="ABV3268" s="678"/>
      <c r="ABW3268" s="678"/>
      <c r="ABX3268" s="678"/>
      <c r="ABY3268" s="678"/>
      <c r="ABZ3268" s="678"/>
      <c r="ACA3268" s="678"/>
      <c r="ACB3268" s="678"/>
      <c r="ACC3268" s="678"/>
      <c r="ACD3268" s="678"/>
      <c r="ACE3268" s="678"/>
      <c r="ACF3268" s="678"/>
      <c r="ACG3268" s="678"/>
      <c r="ACH3268" s="678"/>
      <c r="ACI3268" s="678"/>
      <c r="ACJ3268" s="678"/>
      <c r="ACK3268" s="678"/>
      <c r="ACL3268" s="678"/>
      <c r="ACM3268" s="678"/>
      <c r="ACN3268" s="678"/>
      <c r="ACO3268" s="678"/>
      <c r="ACP3268" s="678"/>
      <c r="ACQ3268" s="678"/>
      <c r="ACR3268" s="678"/>
      <c r="ACS3268" s="678"/>
      <c r="ACT3268" s="678"/>
      <c r="ACU3268" s="678"/>
      <c r="ACV3268" s="678"/>
      <c r="ACW3268" s="678"/>
      <c r="ACX3268" s="678"/>
      <c r="ACY3268" s="678"/>
      <c r="ACZ3268" s="678"/>
      <c r="ADA3268" s="678"/>
      <c r="ADB3268" s="678"/>
      <c r="ADC3268" s="678"/>
      <c r="ADD3268" s="678"/>
      <c r="ADE3268" s="678"/>
      <c r="ADF3268" s="678"/>
      <c r="ADG3268" s="678"/>
      <c r="ADH3268" s="678"/>
      <c r="ADI3268" s="678"/>
      <c r="ADJ3268" s="678"/>
      <c r="ADK3268" s="678"/>
      <c r="ADL3268" s="678"/>
      <c r="ADM3268" s="678"/>
      <c r="ADN3268" s="678"/>
      <c r="ADO3268" s="678"/>
      <c r="ADP3268" s="678"/>
      <c r="ADQ3268" s="678"/>
      <c r="ADR3268" s="678"/>
      <c r="ADS3268" s="678"/>
      <c r="ADT3268" s="678"/>
      <c r="ADU3268" s="678"/>
      <c r="ADV3268" s="678"/>
      <c r="ADW3268" s="678"/>
      <c r="ADX3268" s="678"/>
      <c r="ADY3268" s="678"/>
      <c r="ADZ3268" s="678"/>
      <c r="AEA3268" s="678"/>
      <c r="AEB3268" s="678"/>
      <c r="AEC3268" s="678"/>
      <c r="AED3268" s="678"/>
      <c r="AEE3268" s="678"/>
      <c r="AEF3268" s="678"/>
      <c r="AEG3268" s="678"/>
      <c r="AEH3268" s="678"/>
      <c r="AEI3268" s="678"/>
      <c r="AEJ3268" s="678"/>
      <c r="AEK3268" s="678"/>
      <c r="AEL3268" s="678"/>
      <c r="AEM3268" s="678"/>
      <c r="AEN3268" s="678"/>
      <c r="AEO3268" s="678"/>
      <c r="AEP3268" s="678"/>
      <c r="AEQ3268" s="678"/>
      <c r="AER3268" s="678"/>
      <c r="AES3268" s="678"/>
      <c r="AET3268" s="678"/>
      <c r="AEU3268" s="678"/>
      <c r="AEV3268" s="678"/>
      <c r="AEW3268" s="678"/>
      <c r="AEX3268" s="678"/>
      <c r="AEY3268" s="678"/>
      <c r="AEZ3268" s="678"/>
      <c r="AFA3268" s="678"/>
      <c r="AFB3268" s="678"/>
      <c r="AFC3268" s="678"/>
      <c r="AFD3268" s="678"/>
      <c r="AFE3268" s="678"/>
      <c r="AFF3268" s="678"/>
      <c r="AFG3268" s="678"/>
      <c r="AFH3268" s="678"/>
      <c r="AFI3268" s="678"/>
      <c r="AFJ3268" s="678"/>
      <c r="AFK3268" s="678"/>
      <c r="AFL3268" s="678"/>
      <c r="AFM3268" s="678"/>
      <c r="AFN3268" s="678"/>
      <c r="AFO3268" s="678"/>
      <c r="AFP3268" s="678"/>
      <c r="AFQ3268" s="678"/>
      <c r="AFR3268" s="678"/>
      <c r="AFS3268" s="678"/>
      <c r="AFT3268" s="678"/>
      <c r="AFU3268" s="678"/>
      <c r="AFV3268" s="678"/>
      <c r="AFW3268" s="678"/>
      <c r="AFX3268" s="678"/>
      <c r="AFY3268" s="678"/>
      <c r="AFZ3268" s="678"/>
      <c r="AGA3268" s="678"/>
      <c r="AGB3268" s="678"/>
      <c r="AGC3268" s="678"/>
      <c r="AGD3268" s="678"/>
      <c r="AGE3268" s="678"/>
      <c r="AGF3268" s="678"/>
      <c r="AGG3268" s="678"/>
      <c r="AGH3268" s="678"/>
      <c r="AGI3268" s="678"/>
      <c r="AGJ3268" s="678"/>
      <c r="AGK3268" s="678"/>
      <c r="AGL3268" s="678"/>
      <c r="AGM3268" s="678"/>
      <c r="AGN3268" s="678"/>
      <c r="AGO3268" s="678"/>
      <c r="AGP3268" s="678"/>
      <c r="AGQ3268" s="678"/>
      <c r="AGR3268" s="678"/>
      <c r="AGS3268" s="678"/>
      <c r="AGT3268" s="678"/>
      <c r="AGU3268" s="678"/>
      <c r="AGV3268" s="678"/>
      <c r="AGW3268" s="678"/>
      <c r="AGX3268" s="678"/>
      <c r="AGY3268" s="678"/>
      <c r="AGZ3268" s="678"/>
      <c r="AHA3268" s="678"/>
      <c r="AHB3268" s="678"/>
      <c r="AHC3268" s="678"/>
      <c r="AHD3268" s="678"/>
      <c r="AHE3268" s="678"/>
      <c r="AHF3268" s="678"/>
      <c r="AHG3268" s="678"/>
      <c r="AHH3268" s="678"/>
      <c r="AHI3268" s="678"/>
      <c r="AHJ3268" s="678"/>
      <c r="AHK3268" s="678"/>
      <c r="AHL3268" s="678"/>
      <c r="AHM3268" s="678"/>
      <c r="AHN3268" s="678"/>
      <c r="AHO3268" s="678"/>
      <c r="AHP3268" s="678"/>
      <c r="AHQ3268" s="678"/>
      <c r="AHR3268" s="678"/>
      <c r="AHS3268" s="678"/>
      <c r="AHT3268" s="678"/>
      <c r="AHU3268" s="678"/>
      <c r="AHV3268" s="678"/>
      <c r="AHW3268" s="678"/>
      <c r="AHX3268" s="678"/>
      <c r="AHY3268" s="678"/>
      <c r="AHZ3268" s="678"/>
      <c r="AIA3268" s="678"/>
      <c r="AIB3268" s="678"/>
      <c r="AIC3268" s="678"/>
      <c r="AID3268" s="678"/>
      <c r="AIE3268" s="678"/>
      <c r="AIF3268" s="678"/>
      <c r="AIG3268" s="678"/>
      <c r="AIH3268" s="678"/>
      <c r="AII3268" s="678"/>
      <c r="AIJ3268" s="678"/>
      <c r="AIK3268" s="678"/>
      <c r="AIL3268" s="678"/>
      <c r="AIM3268" s="678"/>
      <c r="AIN3268" s="678"/>
      <c r="AIO3268" s="678"/>
      <c r="AIP3268" s="678"/>
      <c r="AIQ3268" s="678"/>
      <c r="AIR3268" s="678"/>
      <c r="AIS3268" s="678"/>
      <c r="AIT3268" s="678"/>
      <c r="AIU3268" s="678"/>
      <c r="AIV3268" s="678"/>
      <c r="AIW3268" s="678"/>
      <c r="AIX3268" s="678"/>
      <c r="AIY3268" s="678"/>
      <c r="AIZ3268" s="678"/>
      <c r="AJA3268" s="678"/>
      <c r="AJB3268" s="678"/>
      <c r="AJC3268" s="678"/>
      <c r="AJD3268" s="678"/>
      <c r="AJE3268" s="678"/>
      <c r="AJF3268" s="678"/>
      <c r="AJG3268" s="678"/>
      <c r="AJH3268" s="678"/>
      <c r="AJI3268" s="678"/>
      <c r="AJJ3268" s="678"/>
      <c r="AJK3268" s="678"/>
      <c r="AJL3268" s="678"/>
      <c r="AJM3268" s="678"/>
      <c r="AJN3268" s="678"/>
      <c r="AJO3268" s="678"/>
      <c r="AJP3268" s="678"/>
      <c r="AJQ3268" s="678"/>
      <c r="AJR3268" s="678"/>
      <c r="AJS3268" s="678"/>
      <c r="AJT3268" s="678"/>
      <c r="AJU3268" s="678"/>
      <c r="AJV3268" s="678"/>
      <c r="AJW3268" s="678"/>
      <c r="AJX3268" s="678"/>
      <c r="AJY3268" s="678"/>
      <c r="AJZ3268" s="678"/>
      <c r="AKA3268" s="678"/>
      <c r="AKB3268" s="678"/>
      <c r="AKC3268" s="678"/>
      <c r="AKD3268" s="678"/>
      <c r="AKE3268" s="678"/>
      <c r="AKF3268" s="678"/>
      <c r="AKG3268" s="678"/>
      <c r="AKH3268" s="678"/>
      <c r="AKI3268" s="678"/>
      <c r="AKJ3268" s="678"/>
      <c r="AKK3268" s="678"/>
      <c r="AKL3268" s="678"/>
      <c r="AKM3268" s="678"/>
      <c r="AKN3268" s="678"/>
      <c r="AKO3268" s="678"/>
      <c r="AKP3268" s="678"/>
      <c r="AKQ3268" s="678"/>
      <c r="AKR3268" s="678"/>
      <c r="AKS3268" s="678"/>
      <c r="AKT3268" s="678"/>
      <c r="AKU3268" s="678"/>
      <c r="AKV3268" s="678"/>
      <c r="AKW3268" s="678"/>
      <c r="AKX3268" s="678"/>
      <c r="AKY3268" s="678"/>
      <c r="AKZ3268" s="678"/>
      <c r="ALA3268" s="678"/>
      <c r="ALB3268" s="678"/>
      <c r="ALC3268" s="678"/>
      <c r="ALD3268" s="678"/>
      <c r="ALE3268" s="678"/>
      <c r="ALF3268" s="678"/>
      <c r="ALG3268" s="678"/>
      <c r="ALH3268" s="678"/>
      <c r="ALI3268" s="678"/>
      <c r="ALJ3268" s="678"/>
      <c r="ALK3268" s="678"/>
      <c r="ALL3268" s="678"/>
      <c r="ALM3268" s="678"/>
      <c r="ALN3268" s="678"/>
      <c r="ALO3268" s="678"/>
      <c r="ALP3268" s="678"/>
      <c r="ALQ3268" s="678"/>
      <c r="ALR3268" s="678"/>
      <c r="ALS3268" s="678"/>
      <c r="ALT3268" s="678"/>
      <c r="ALU3268" s="678"/>
      <c r="ALV3268" s="678"/>
      <c r="ALW3268" s="678"/>
      <c r="ALX3268" s="678"/>
      <c r="ALY3268" s="678"/>
      <c r="ALZ3268" s="678"/>
      <c r="AMA3268" s="678"/>
      <c r="AMB3268" s="678"/>
      <c r="AMC3268" s="678"/>
      <c r="AMD3268" s="678"/>
      <c r="AME3268" s="678"/>
      <c r="AMF3268" s="678"/>
      <c r="AMG3268" s="678"/>
      <c r="AMH3268" s="678"/>
      <c r="AMI3268" s="678"/>
      <c r="AMJ3268" s="678"/>
    </row>
    <row r="3269" spans="1:1024" ht="18.75" customHeight="1" x14ac:dyDescent="0.25">
      <c r="A3269" s="826">
        <v>3187</v>
      </c>
      <c r="B3269" s="795"/>
      <c r="C3269" s="795" t="s">
        <v>3974</v>
      </c>
      <c r="D3269" s="795" t="s">
        <v>412</v>
      </c>
      <c r="E3269" s="1169" t="s">
        <v>184</v>
      </c>
      <c r="F3269" s="1330">
        <v>45171</v>
      </c>
      <c r="G3269" s="982">
        <v>0.5</v>
      </c>
      <c r="H3269" s="1330">
        <v>45185</v>
      </c>
      <c r="I3269" s="982">
        <v>0.5</v>
      </c>
      <c r="J3269" s="1335" t="s">
        <v>78</v>
      </c>
      <c r="K3269" s="827">
        <v>23406</v>
      </c>
      <c r="L3269" s="993" t="s">
        <v>3975</v>
      </c>
      <c r="M3269" s="834">
        <v>36355</v>
      </c>
      <c r="N3269" s="993" t="s">
        <v>3976</v>
      </c>
      <c r="O3269" s="1326">
        <v>44742</v>
      </c>
      <c r="P3269" s="892">
        <v>1300</v>
      </c>
      <c r="Q3269" s="196"/>
      <c r="R3269" s="1662"/>
      <c r="S3269" s="1702"/>
      <c r="T3269" s="1751"/>
      <c r="U3269" s="676" t="s">
        <v>3977</v>
      </c>
      <c r="V3269" s="680" t="s">
        <v>4347</v>
      </c>
      <c r="W3269" s="677"/>
      <c r="X3269" s="678"/>
      <c r="Y3269" s="678"/>
      <c r="Z3269" s="678"/>
      <c r="AA3269" s="678"/>
      <c r="AB3269" s="678"/>
      <c r="AC3269" s="678"/>
      <c r="AD3269" s="678"/>
      <c r="AE3269" s="678"/>
      <c r="AF3269" s="678"/>
      <c r="AG3269" s="678"/>
      <c r="AH3269" s="678"/>
      <c r="AI3269" s="678"/>
      <c r="AJ3269" s="678"/>
      <c r="AK3269" s="678"/>
      <c r="AL3269" s="678"/>
      <c r="AM3269" s="678"/>
      <c r="AN3269" s="678"/>
      <c r="AO3269" s="678"/>
      <c r="AP3269" s="678"/>
      <c r="AQ3269" s="678"/>
      <c r="AR3269" s="678"/>
      <c r="AS3269" s="678"/>
      <c r="AT3269" s="678"/>
      <c r="AU3269" s="678"/>
      <c r="AV3269" s="678"/>
      <c r="AW3269" s="678"/>
      <c r="AX3269" s="678"/>
      <c r="AY3269" s="678"/>
      <c r="AZ3269" s="678"/>
      <c r="BA3269" s="678"/>
      <c r="BB3269" s="678"/>
      <c r="BC3269" s="678"/>
      <c r="BD3269" s="678"/>
      <c r="BE3269" s="678"/>
      <c r="BF3269" s="678"/>
      <c r="BG3269" s="678"/>
      <c r="BH3269" s="678"/>
      <c r="BI3269" s="678"/>
      <c r="BJ3269" s="678"/>
      <c r="BK3269" s="678"/>
      <c r="BL3269" s="678"/>
      <c r="BM3269" s="678"/>
      <c r="BN3269" s="678"/>
      <c r="BO3269" s="678"/>
      <c r="BP3269" s="678"/>
      <c r="BQ3269" s="678"/>
      <c r="BR3269" s="678"/>
      <c r="BS3269" s="678"/>
      <c r="BT3269" s="678"/>
      <c r="BU3269" s="678"/>
      <c r="BV3269" s="678"/>
      <c r="BW3269" s="678"/>
      <c r="BX3269" s="678"/>
      <c r="BY3269" s="678"/>
      <c r="BZ3269" s="678"/>
      <c r="CA3269" s="678"/>
      <c r="CB3269" s="678"/>
      <c r="CC3269" s="678"/>
      <c r="CD3269" s="678"/>
      <c r="CE3269" s="678"/>
      <c r="CF3269" s="678"/>
      <c r="CG3269" s="678"/>
      <c r="CH3269" s="678"/>
      <c r="CI3269" s="678"/>
      <c r="CJ3269" s="678"/>
      <c r="CK3269" s="678"/>
      <c r="CL3269" s="678"/>
      <c r="CM3269" s="678"/>
      <c r="CN3269" s="678"/>
      <c r="CO3269" s="678"/>
      <c r="CP3269" s="678"/>
      <c r="CQ3269" s="678"/>
      <c r="CR3269" s="678"/>
      <c r="CS3269" s="678"/>
      <c r="CT3269" s="678"/>
      <c r="CU3269" s="678"/>
      <c r="CV3269" s="678"/>
      <c r="CW3269" s="678"/>
      <c r="CX3269" s="678"/>
      <c r="CY3269" s="678"/>
      <c r="CZ3269" s="678"/>
      <c r="DA3269" s="678"/>
      <c r="DB3269" s="678"/>
      <c r="DC3269" s="678"/>
      <c r="DD3269" s="678"/>
      <c r="DE3269" s="678"/>
      <c r="DF3269" s="678"/>
      <c r="DG3269" s="678"/>
      <c r="DH3269" s="678"/>
      <c r="DI3269" s="678"/>
      <c r="DJ3269" s="678"/>
      <c r="DK3269" s="678"/>
      <c r="DL3269" s="678"/>
      <c r="DM3269" s="678"/>
      <c r="DN3269" s="678"/>
      <c r="DO3269" s="678"/>
      <c r="DP3269" s="678"/>
      <c r="DQ3269" s="678"/>
      <c r="DR3269" s="678"/>
      <c r="DS3269" s="678"/>
      <c r="DT3269" s="678"/>
      <c r="DU3269" s="678"/>
      <c r="DV3269" s="678"/>
      <c r="DW3269" s="678"/>
      <c r="DX3269" s="678"/>
      <c r="DY3269" s="678"/>
      <c r="DZ3269" s="678"/>
      <c r="EA3269" s="678"/>
      <c r="EB3269" s="678"/>
      <c r="EC3269" s="678"/>
      <c r="ED3269" s="678"/>
      <c r="EE3269" s="678"/>
      <c r="EF3269" s="678"/>
      <c r="EG3269" s="678"/>
      <c r="EH3269" s="678"/>
      <c r="EI3269" s="678"/>
      <c r="EJ3269" s="678"/>
      <c r="EK3269" s="678"/>
      <c r="EL3269" s="678"/>
      <c r="EM3269" s="678"/>
      <c r="EN3269" s="678"/>
      <c r="EO3269" s="678"/>
      <c r="EP3269" s="678"/>
      <c r="EQ3269" s="678"/>
      <c r="ER3269" s="678"/>
      <c r="ES3269" s="678"/>
      <c r="ET3269" s="678"/>
      <c r="EU3269" s="678"/>
      <c r="EV3269" s="678"/>
      <c r="EW3269" s="678"/>
      <c r="EX3269" s="678"/>
      <c r="EY3269" s="678"/>
      <c r="EZ3269" s="678"/>
      <c r="FA3269" s="678"/>
      <c r="FB3269" s="678"/>
      <c r="FC3269" s="678"/>
      <c r="FD3269" s="678"/>
      <c r="FE3269" s="678"/>
      <c r="FF3269" s="678"/>
      <c r="FG3269" s="678"/>
      <c r="FH3269" s="678"/>
      <c r="FI3269" s="678"/>
      <c r="FJ3269" s="678"/>
      <c r="FK3269" s="678"/>
      <c r="FL3269" s="678"/>
      <c r="FM3269" s="678"/>
      <c r="FN3269" s="678"/>
      <c r="FO3269" s="678"/>
      <c r="FP3269" s="678"/>
      <c r="FQ3269" s="678"/>
      <c r="FR3269" s="678"/>
      <c r="FS3269" s="678"/>
      <c r="FT3269" s="678"/>
      <c r="FU3269" s="678"/>
      <c r="FV3269" s="678"/>
      <c r="FW3269" s="678"/>
      <c r="FX3269" s="678"/>
      <c r="FY3269" s="678"/>
      <c r="FZ3269" s="678"/>
      <c r="GA3269" s="678"/>
      <c r="GB3269" s="678"/>
      <c r="GC3269" s="678"/>
      <c r="GD3269" s="678"/>
      <c r="GE3269" s="678"/>
      <c r="GF3269" s="678"/>
      <c r="GG3269" s="678"/>
      <c r="GH3269" s="678"/>
      <c r="GI3269" s="678"/>
      <c r="GJ3269" s="678"/>
      <c r="GK3269" s="678"/>
      <c r="GL3269" s="678"/>
      <c r="GM3269" s="678"/>
      <c r="GN3269" s="678"/>
      <c r="GO3269" s="678"/>
      <c r="GP3269" s="678"/>
      <c r="GQ3269" s="678"/>
      <c r="GR3269" s="678"/>
      <c r="GS3269" s="678"/>
      <c r="GT3269" s="678"/>
      <c r="GU3269" s="678"/>
      <c r="GV3269" s="678"/>
      <c r="GW3269" s="678"/>
      <c r="GX3269" s="678"/>
      <c r="GY3269" s="678"/>
      <c r="GZ3269" s="678"/>
      <c r="HA3269" s="678"/>
      <c r="HB3269" s="678"/>
      <c r="HC3269" s="678"/>
      <c r="HD3269" s="678"/>
      <c r="HE3269" s="678"/>
      <c r="HF3269" s="678"/>
      <c r="HG3269" s="678"/>
      <c r="HH3269" s="678"/>
      <c r="HI3269" s="678"/>
      <c r="HJ3269" s="678"/>
      <c r="HK3269" s="678"/>
      <c r="HL3269" s="678"/>
      <c r="HM3269" s="678"/>
      <c r="HN3269" s="678"/>
      <c r="HO3269" s="678"/>
      <c r="HP3269" s="678"/>
      <c r="HQ3269" s="678"/>
      <c r="HR3269" s="678"/>
      <c r="HS3269" s="678"/>
      <c r="HT3269" s="678"/>
      <c r="HU3269" s="678"/>
      <c r="HV3269" s="678"/>
      <c r="HW3269" s="678"/>
      <c r="HX3269" s="678"/>
      <c r="HY3269" s="678"/>
      <c r="HZ3269" s="678"/>
      <c r="IA3269" s="678"/>
      <c r="IB3269" s="678"/>
      <c r="IC3269" s="678"/>
      <c r="ID3269" s="678"/>
      <c r="IE3269" s="678"/>
      <c r="IF3269" s="678"/>
      <c r="IG3269" s="678"/>
      <c r="IH3269" s="678"/>
      <c r="II3269" s="678"/>
      <c r="IJ3269" s="678"/>
      <c r="IK3269" s="678"/>
      <c r="IL3269" s="678"/>
      <c r="IM3269" s="678"/>
      <c r="IN3269" s="678"/>
      <c r="IO3269" s="678"/>
      <c r="IP3269" s="678"/>
      <c r="IQ3269" s="678"/>
      <c r="IR3269" s="678"/>
      <c r="IS3269" s="678"/>
      <c r="IT3269" s="678"/>
      <c r="IU3269" s="678"/>
      <c r="IV3269" s="678"/>
      <c r="IW3269" s="678"/>
      <c r="IX3269" s="678"/>
      <c r="IY3269" s="678"/>
      <c r="IZ3269" s="678"/>
      <c r="JA3269" s="678"/>
      <c r="JB3269" s="678"/>
      <c r="JC3269" s="678"/>
      <c r="JD3269" s="678"/>
      <c r="JE3269" s="678"/>
      <c r="JF3269" s="678"/>
      <c r="JG3269" s="678"/>
      <c r="JH3269" s="678"/>
      <c r="JI3269" s="678"/>
      <c r="JJ3269" s="678"/>
      <c r="JK3269" s="678"/>
      <c r="JL3269" s="678"/>
      <c r="JM3269" s="678"/>
      <c r="JN3269" s="678"/>
      <c r="JO3269" s="678"/>
      <c r="JP3269" s="678"/>
      <c r="JQ3269" s="678"/>
      <c r="JR3269" s="678"/>
      <c r="JS3269" s="678"/>
      <c r="JT3269" s="678"/>
      <c r="JU3269" s="678"/>
      <c r="JV3269" s="678"/>
      <c r="JW3269" s="678"/>
      <c r="JX3269" s="678"/>
      <c r="JY3269" s="678"/>
      <c r="JZ3269" s="678"/>
      <c r="KA3269" s="678"/>
      <c r="KB3269" s="678"/>
      <c r="KC3269" s="678"/>
      <c r="KD3269" s="678"/>
      <c r="KE3269" s="678"/>
      <c r="KF3269" s="678"/>
      <c r="KG3269" s="678"/>
      <c r="KH3269" s="678"/>
      <c r="KI3269" s="678"/>
      <c r="KJ3269" s="678"/>
      <c r="KK3269" s="678"/>
      <c r="KL3269" s="678"/>
      <c r="KM3269" s="678"/>
      <c r="KN3269" s="678"/>
      <c r="KO3269" s="678"/>
      <c r="KP3269" s="678"/>
      <c r="KQ3269" s="678"/>
      <c r="KR3269" s="678"/>
      <c r="KS3269" s="678"/>
      <c r="KT3269" s="678"/>
      <c r="KU3269" s="678"/>
      <c r="KV3269" s="678"/>
      <c r="KW3269" s="678"/>
      <c r="KX3269" s="678"/>
      <c r="KY3269" s="678"/>
      <c r="KZ3269" s="678"/>
      <c r="LA3269" s="678"/>
      <c r="LB3269" s="678"/>
      <c r="LC3269" s="678"/>
      <c r="LD3269" s="678"/>
      <c r="LE3269" s="678"/>
      <c r="LF3269" s="678"/>
      <c r="LG3269" s="678"/>
      <c r="LH3269" s="678"/>
      <c r="LI3269" s="678"/>
      <c r="LJ3269" s="678"/>
      <c r="LK3269" s="678"/>
      <c r="LL3269" s="678"/>
      <c r="LM3269" s="678"/>
      <c r="LN3269" s="678"/>
      <c r="LO3269" s="678"/>
      <c r="LP3269" s="678"/>
      <c r="LQ3269" s="678"/>
      <c r="LR3269" s="678"/>
      <c r="LS3269" s="678"/>
      <c r="LT3269" s="678"/>
      <c r="LU3269" s="678"/>
      <c r="LV3269" s="678"/>
      <c r="LW3269" s="678"/>
      <c r="LX3269" s="678"/>
      <c r="LY3269" s="678"/>
      <c r="LZ3269" s="678"/>
      <c r="MA3269" s="678"/>
      <c r="MB3269" s="678"/>
      <c r="MC3269" s="678"/>
      <c r="MD3269" s="678"/>
      <c r="ME3269" s="678"/>
      <c r="MF3269" s="678"/>
      <c r="MG3269" s="678"/>
      <c r="MH3269" s="678"/>
      <c r="MI3269" s="678"/>
      <c r="MJ3269" s="678"/>
      <c r="MK3269" s="678"/>
      <c r="ML3269" s="678"/>
      <c r="MM3269" s="678"/>
      <c r="MN3269" s="678"/>
      <c r="MO3269" s="678"/>
      <c r="MP3269" s="678"/>
      <c r="MQ3269" s="678"/>
      <c r="MR3269" s="678"/>
      <c r="MS3269" s="678"/>
      <c r="MT3269" s="678"/>
      <c r="MU3269" s="678"/>
      <c r="MV3269" s="678"/>
      <c r="MW3269" s="678"/>
      <c r="MX3269" s="678"/>
      <c r="MY3269" s="678"/>
      <c r="MZ3269" s="678"/>
      <c r="NA3269" s="678"/>
      <c r="NB3269" s="678"/>
      <c r="NC3269" s="678"/>
      <c r="ND3269" s="678"/>
      <c r="NE3269" s="678"/>
      <c r="NF3269" s="678"/>
      <c r="NG3269" s="678"/>
      <c r="NH3269" s="678"/>
      <c r="NI3269" s="678"/>
      <c r="NJ3269" s="678"/>
      <c r="NK3269" s="678"/>
      <c r="NL3269" s="678"/>
      <c r="NM3269" s="678"/>
      <c r="NN3269" s="678"/>
      <c r="NO3269" s="678"/>
      <c r="NP3269" s="678"/>
      <c r="NQ3269" s="678"/>
      <c r="NR3269" s="678"/>
      <c r="NS3269" s="678"/>
      <c r="NT3269" s="678"/>
      <c r="NU3269" s="678"/>
      <c r="NV3269" s="678"/>
      <c r="NW3269" s="678"/>
      <c r="NX3269" s="678"/>
      <c r="NY3269" s="678"/>
      <c r="NZ3269" s="678"/>
      <c r="OA3269" s="678"/>
      <c r="OB3269" s="678"/>
      <c r="OC3269" s="678"/>
      <c r="OD3269" s="678"/>
      <c r="OE3269" s="678"/>
      <c r="OF3269" s="678"/>
      <c r="OG3269" s="678"/>
      <c r="OH3269" s="678"/>
      <c r="OI3269" s="678"/>
      <c r="OJ3269" s="678"/>
      <c r="OK3269" s="678"/>
      <c r="OL3269" s="678"/>
      <c r="OM3269" s="678"/>
      <c r="ON3269" s="678"/>
      <c r="OO3269" s="678"/>
      <c r="OP3269" s="678"/>
      <c r="OQ3269" s="678"/>
      <c r="OR3269" s="678"/>
      <c r="OS3269" s="678"/>
      <c r="OT3269" s="678"/>
      <c r="OU3269" s="678"/>
      <c r="OV3269" s="678"/>
      <c r="OW3269" s="678"/>
      <c r="OX3269" s="678"/>
      <c r="OY3269" s="678"/>
      <c r="OZ3269" s="678"/>
      <c r="PA3269" s="678"/>
      <c r="PB3269" s="678"/>
      <c r="PC3269" s="678"/>
      <c r="PD3269" s="678"/>
      <c r="PE3269" s="678"/>
      <c r="PF3269" s="678"/>
      <c r="PG3269" s="678"/>
      <c r="PH3269" s="678"/>
      <c r="PI3269" s="678"/>
      <c r="PJ3269" s="678"/>
      <c r="PK3269" s="678"/>
      <c r="PL3269" s="678"/>
      <c r="PM3269" s="678"/>
      <c r="PN3269" s="678"/>
      <c r="PO3269" s="678"/>
      <c r="PP3269" s="678"/>
      <c r="PQ3269" s="678"/>
      <c r="PR3269" s="678"/>
      <c r="PS3269" s="678"/>
      <c r="PT3269" s="678"/>
      <c r="PU3269" s="678"/>
      <c r="PV3269" s="678"/>
      <c r="PW3269" s="678"/>
      <c r="PX3269" s="678"/>
      <c r="PY3269" s="678"/>
      <c r="PZ3269" s="678"/>
      <c r="QA3269" s="678"/>
      <c r="QB3269" s="678"/>
      <c r="QC3269" s="678"/>
      <c r="QD3269" s="678"/>
      <c r="QE3269" s="678"/>
      <c r="QF3269" s="678"/>
      <c r="QG3269" s="678"/>
      <c r="QH3269" s="678"/>
      <c r="QI3269" s="678"/>
      <c r="QJ3269" s="678"/>
      <c r="QK3269" s="678"/>
      <c r="QL3269" s="678"/>
      <c r="QM3269" s="678"/>
      <c r="QN3269" s="678"/>
      <c r="QO3269" s="678"/>
      <c r="QP3269" s="678"/>
      <c r="QQ3269" s="678"/>
      <c r="QR3269" s="678"/>
      <c r="QS3269" s="678"/>
      <c r="QT3269" s="678"/>
      <c r="QU3269" s="678"/>
      <c r="QV3269" s="678"/>
      <c r="QW3269" s="678"/>
      <c r="QX3269" s="678"/>
      <c r="QY3269" s="678"/>
      <c r="QZ3269" s="678"/>
      <c r="RA3269" s="678"/>
      <c r="RB3269" s="678"/>
      <c r="RC3269" s="678"/>
      <c r="RD3269" s="678"/>
      <c r="RE3269" s="678"/>
      <c r="RF3269" s="678"/>
      <c r="RG3269" s="678"/>
      <c r="RH3269" s="678"/>
      <c r="RI3269" s="678"/>
      <c r="RJ3269" s="678"/>
      <c r="RK3269" s="678"/>
      <c r="RL3269" s="678"/>
      <c r="RM3269" s="678"/>
      <c r="RN3269" s="678"/>
      <c r="RO3269" s="678"/>
      <c r="RP3269" s="678"/>
      <c r="RQ3269" s="678"/>
      <c r="RR3269" s="678"/>
      <c r="RS3269" s="678"/>
      <c r="RT3269" s="678"/>
      <c r="RU3269" s="678"/>
      <c r="RV3269" s="678"/>
      <c r="RW3269" s="678"/>
      <c r="RX3269" s="678"/>
      <c r="RY3269" s="678"/>
      <c r="RZ3269" s="678"/>
      <c r="SA3269" s="678"/>
      <c r="SB3269" s="678"/>
      <c r="SC3269" s="678"/>
      <c r="SD3269" s="678"/>
      <c r="SE3269" s="678"/>
      <c r="SF3269" s="678"/>
      <c r="SG3269" s="678"/>
      <c r="SH3269" s="678"/>
      <c r="SI3269" s="678"/>
      <c r="SJ3269" s="678"/>
      <c r="SK3269" s="678"/>
      <c r="SL3269" s="678"/>
      <c r="SM3269" s="678"/>
      <c r="SN3269" s="678"/>
      <c r="SO3269" s="678"/>
      <c r="SP3269" s="678"/>
      <c r="SQ3269" s="678"/>
      <c r="SR3269" s="678"/>
      <c r="SS3269" s="678"/>
      <c r="ST3269" s="678"/>
      <c r="SU3269" s="678"/>
      <c r="SV3269" s="678"/>
      <c r="SW3269" s="678"/>
      <c r="SX3269" s="678"/>
      <c r="SY3269" s="678"/>
      <c r="SZ3269" s="678"/>
      <c r="TA3269" s="678"/>
      <c r="TB3269" s="678"/>
      <c r="TC3269" s="678"/>
      <c r="TD3269" s="678"/>
      <c r="TE3269" s="678"/>
      <c r="TF3269" s="678"/>
      <c r="TG3269" s="678"/>
      <c r="TH3269" s="678"/>
      <c r="TI3269" s="678"/>
      <c r="TJ3269" s="678"/>
      <c r="TK3269" s="678"/>
      <c r="TL3269" s="678"/>
      <c r="TM3269" s="678"/>
      <c r="TN3269" s="678"/>
      <c r="TO3269" s="678"/>
      <c r="TP3269" s="678"/>
      <c r="TQ3269" s="678"/>
      <c r="TR3269" s="678"/>
      <c r="TS3269" s="678"/>
      <c r="TT3269" s="678"/>
      <c r="TU3269" s="678"/>
      <c r="TV3269" s="678"/>
      <c r="TW3269" s="678"/>
      <c r="TX3269" s="678"/>
      <c r="TY3269" s="678"/>
      <c r="TZ3269" s="678"/>
      <c r="UA3269" s="678"/>
      <c r="UB3269" s="678"/>
      <c r="UC3269" s="678"/>
      <c r="UD3269" s="678"/>
      <c r="UE3269" s="678"/>
      <c r="UF3269" s="678"/>
      <c r="UG3269" s="678"/>
      <c r="UH3269" s="678"/>
      <c r="UI3269" s="678"/>
      <c r="UJ3269" s="678"/>
      <c r="UK3269" s="678"/>
      <c r="UL3269" s="678"/>
      <c r="UM3269" s="678"/>
      <c r="UN3269" s="678"/>
      <c r="UO3269" s="678"/>
      <c r="UP3269" s="678"/>
      <c r="UQ3269" s="678"/>
      <c r="UR3269" s="678"/>
      <c r="US3269" s="678"/>
      <c r="UT3269" s="678"/>
      <c r="UU3269" s="678"/>
      <c r="UV3269" s="678"/>
      <c r="UW3269" s="678"/>
      <c r="UX3269" s="678"/>
      <c r="UY3269" s="678"/>
      <c r="UZ3269" s="678"/>
      <c r="VA3269" s="678"/>
      <c r="VB3269" s="678"/>
      <c r="VC3269" s="678"/>
      <c r="VD3269" s="678"/>
      <c r="VE3269" s="678"/>
      <c r="VF3269" s="678"/>
      <c r="VG3269" s="678"/>
      <c r="VH3269" s="678"/>
      <c r="VI3269" s="678"/>
      <c r="VJ3269" s="678"/>
      <c r="VK3269" s="678"/>
      <c r="VL3269" s="678"/>
      <c r="VM3269" s="678"/>
      <c r="VN3269" s="678"/>
      <c r="VO3269" s="678"/>
      <c r="VP3269" s="678"/>
      <c r="VQ3269" s="678"/>
      <c r="VR3269" s="678"/>
      <c r="VS3269" s="678"/>
      <c r="VT3269" s="678"/>
      <c r="VU3269" s="678"/>
      <c r="VV3269" s="678"/>
      <c r="VW3269" s="678"/>
      <c r="VX3269" s="678"/>
      <c r="VY3269" s="678"/>
      <c r="VZ3269" s="678"/>
      <c r="WA3269" s="678"/>
      <c r="WB3269" s="678"/>
      <c r="WC3269" s="678"/>
      <c r="WD3269" s="678"/>
      <c r="WE3269" s="678"/>
      <c r="WF3269" s="678"/>
      <c r="WG3269" s="678"/>
      <c r="WH3269" s="678"/>
      <c r="WI3269" s="678"/>
      <c r="WJ3269" s="678"/>
      <c r="WK3269" s="678"/>
      <c r="WL3269" s="678"/>
      <c r="WM3269" s="678"/>
      <c r="WN3269" s="678"/>
      <c r="WO3269" s="678"/>
      <c r="WP3269" s="678"/>
      <c r="WQ3269" s="678"/>
      <c r="WR3269" s="678"/>
      <c r="WS3269" s="678"/>
      <c r="WT3269" s="678"/>
      <c r="WU3269" s="678"/>
      <c r="WV3269" s="678"/>
      <c r="WW3269" s="678"/>
      <c r="WX3269" s="678"/>
      <c r="WY3269" s="678"/>
      <c r="WZ3269" s="678"/>
      <c r="XA3269" s="678"/>
      <c r="XB3269" s="678"/>
      <c r="XC3269" s="678"/>
      <c r="XD3269" s="678"/>
      <c r="XE3269" s="678"/>
      <c r="XF3269" s="678"/>
      <c r="XG3269" s="678"/>
      <c r="XH3269" s="678"/>
      <c r="XI3269" s="678"/>
      <c r="XJ3269" s="678"/>
      <c r="XK3269" s="678"/>
      <c r="XL3269" s="678"/>
      <c r="XM3269" s="678"/>
      <c r="XN3269" s="678"/>
      <c r="XO3269" s="678"/>
      <c r="XP3269" s="678"/>
      <c r="XQ3269" s="678"/>
      <c r="XR3269" s="678"/>
      <c r="XS3269" s="678"/>
      <c r="XT3269" s="678"/>
      <c r="XU3269" s="678"/>
      <c r="XV3269" s="678"/>
      <c r="XW3269" s="678"/>
      <c r="XX3269" s="678"/>
      <c r="XY3269" s="678"/>
      <c r="XZ3269" s="678"/>
      <c r="YA3269" s="678"/>
      <c r="YB3269" s="678"/>
      <c r="YC3269" s="678"/>
      <c r="YD3269" s="678"/>
      <c r="YE3269" s="678"/>
      <c r="YF3269" s="678"/>
      <c r="YG3269" s="678"/>
      <c r="YH3269" s="678"/>
      <c r="YI3269" s="678"/>
      <c r="YJ3269" s="678"/>
      <c r="YK3269" s="678"/>
      <c r="YL3269" s="678"/>
      <c r="YM3269" s="678"/>
      <c r="YN3269" s="678"/>
      <c r="YO3269" s="678"/>
      <c r="YP3269" s="678"/>
      <c r="YQ3269" s="678"/>
      <c r="YR3269" s="678"/>
      <c r="YS3269" s="678"/>
      <c r="YT3269" s="678"/>
      <c r="YU3269" s="678"/>
      <c r="YV3269" s="678"/>
      <c r="YW3269" s="678"/>
      <c r="YX3269" s="678"/>
      <c r="YY3269" s="678"/>
      <c r="YZ3269" s="678"/>
      <c r="ZA3269" s="678"/>
      <c r="ZB3269" s="678"/>
      <c r="ZC3269" s="678"/>
      <c r="ZD3269" s="678"/>
      <c r="ZE3269" s="678"/>
      <c r="ZF3269" s="678"/>
      <c r="ZG3269" s="678"/>
      <c r="ZH3269" s="678"/>
      <c r="ZI3269" s="678"/>
      <c r="ZJ3269" s="678"/>
      <c r="ZK3269" s="678"/>
      <c r="ZL3269" s="678"/>
      <c r="ZM3269" s="678"/>
      <c r="ZN3269" s="678"/>
      <c r="ZO3269" s="678"/>
      <c r="ZP3269" s="678"/>
      <c r="ZQ3269" s="678"/>
      <c r="ZR3269" s="678"/>
      <c r="ZS3269" s="678"/>
      <c r="ZT3269" s="678"/>
      <c r="ZU3269" s="678"/>
      <c r="ZV3269" s="678"/>
      <c r="ZW3269" s="678"/>
      <c r="ZX3269" s="678"/>
      <c r="ZY3269" s="678"/>
      <c r="ZZ3269" s="678"/>
      <c r="AAA3269" s="678"/>
      <c r="AAB3269" s="678"/>
      <c r="AAC3269" s="678"/>
      <c r="AAD3269" s="678"/>
      <c r="AAE3269" s="678"/>
      <c r="AAF3269" s="678"/>
      <c r="AAG3269" s="678"/>
      <c r="AAH3269" s="678"/>
      <c r="AAI3269" s="678"/>
      <c r="AAJ3269" s="678"/>
      <c r="AAK3269" s="678"/>
      <c r="AAL3269" s="678"/>
      <c r="AAM3269" s="678"/>
      <c r="AAN3269" s="678"/>
      <c r="AAO3269" s="678"/>
      <c r="AAP3269" s="678"/>
      <c r="AAQ3269" s="678"/>
      <c r="AAR3269" s="678"/>
      <c r="AAS3269" s="678"/>
      <c r="AAT3269" s="678"/>
      <c r="AAU3269" s="678"/>
      <c r="AAV3269" s="678"/>
      <c r="AAW3269" s="678"/>
      <c r="AAX3269" s="678"/>
      <c r="AAY3269" s="678"/>
      <c r="AAZ3269" s="678"/>
      <c r="ABA3269" s="678"/>
      <c r="ABB3269" s="678"/>
      <c r="ABC3269" s="678"/>
      <c r="ABD3269" s="678"/>
      <c r="ABE3269" s="678"/>
      <c r="ABF3269" s="678"/>
      <c r="ABG3269" s="678"/>
      <c r="ABH3269" s="678"/>
      <c r="ABI3269" s="678"/>
      <c r="ABJ3269" s="678"/>
      <c r="ABK3269" s="678"/>
      <c r="ABL3269" s="678"/>
      <c r="ABM3269" s="678"/>
      <c r="ABN3269" s="678"/>
      <c r="ABO3269" s="678"/>
      <c r="ABP3269" s="678"/>
      <c r="ABQ3269" s="678"/>
      <c r="ABR3269" s="678"/>
      <c r="ABS3269" s="678"/>
      <c r="ABT3269" s="678"/>
      <c r="ABU3269" s="678"/>
      <c r="ABV3269" s="678"/>
      <c r="ABW3269" s="678"/>
      <c r="ABX3269" s="678"/>
      <c r="ABY3269" s="678"/>
      <c r="ABZ3269" s="678"/>
      <c r="ACA3269" s="678"/>
      <c r="ACB3269" s="678"/>
      <c r="ACC3269" s="678"/>
      <c r="ACD3269" s="678"/>
      <c r="ACE3269" s="678"/>
      <c r="ACF3269" s="678"/>
      <c r="ACG3269" s="678"/>
      <c r="ACH3269" s="678"/>
      <c r="ACI3269" s="678"/>
      <c r="ACJ3269" s="678"/>
      <c r="ACK3269" s="678"/>
      <c r="ACL3269" s="678"/>
      <c r="ACM3269" s="678"/>
      <c r="ACN3269" s="678"/>
      <c r="ACO3269" s="678"/>
      <c r="ACP3269" s="678"/>
      <c r="ACQ3269" s="678"/>
      <c r="ACR3269" s="678"/>
      <c r="ACS3269" s="678"/>
      <c r="ACT3269" s="678"/>
      <c r="ACU3269" s="678"/>
      <c r="ACV3269" s="678"/>
      <c r="ACW3269" s="678"/>
      <c r="ACX3269" s="678"/>
      <c r="ACY3269" s="678"/>
      <c r="ACZ3269" s="678"/>
      <c r="ADA3269" s="678"/>
      <c r="ADB3269" s="678"/>
      <c r="ADC3269" s="678"/>
      <c r="ADD3269" s="678"/>
      <c r="ADE3269" s="678"/>
      <c r="ADF3269" s="678"/>
      <c r="ADG3269" s="678"/>
      <c r="ADH3269" s="678"/>
      <c r="ADI3269" s="678"/>
      <c r="ADJ3269" s="678"/>
      <c r="ADK3269" s="678"/>
      <c r="ADL3269" s="678"/>
      <c r="ADM3269" s="678"/>
      <c r="ADN3269" s="678"/>
      <c r="ADO3269" s="678"/>
      <c r="ADP3269" s="678"/>
      <c r="ADQ3269" s="678"/>
      <c r="ADR3269" s="678"/>
      <c r="ADS3269" s="678"/>
      <c r="ADT3269" s="678"/>
      <c r="ADU3269" s="678"/>
      <c r="ADV3269" s="678"/>
      <c r="ADW3269" s="678"/>
      <c r="ADX3269" s="678"/>
      <c r="ADY3269" s="678"/>
      <c r="ADZ3269" s="678"/>
      <c r="AEA3269" s="678"/>
      <c r="AEB3269" s="678"/>
      <c r="AEC3269" s="678"/>
      <c r="AED3269" s="678"/>
      <c r="AEE3269" s="678"/>
      <c r="AEF3269" s="678"/>
      <c r="AEG3269" s="678"/>
      <c r="AEH3269" s="678"/>
      <c r="AEI3269" s="678"/>
      <c r="AEJ3269" s="678"/>
      <c r="AEK3269" s="678"/>
      <c r="AEL3269" s="678"/>
      <c r="AEM3269" s="678"/>
      <c r="AEN3269" s="678"/>
      <c r="AEO3269" s="678"/>
      <c r="AEP3269" s="678"/>
      <c r="AEQ3269" s="678"/>
      <c r="AER3269" s="678"/>
      <c r="AES3269" s="678"/>
      <c r="AET3269" s="678"/>
      <c r="AEU3269" s="678"/>
      <c r="AEV3269" s="678"/>
      <c r="AEW3269" s="678"/>
      <c r="AEX3269" s="678"/>
      <c r="AEY3269" s="678"/>
      <c r="AEZ3269" s="678"/>
      <c r="AFA3269" s="678"/>
      <c r="AFB3269" s="678"/>
      <c r="AFC3269" s="678"/>
      <c r="AFD3269" s="678"/>
      <c r="AFE3269" s="678"/>
      <c r="AFF3269" s="678"/>
      <c r="AFG3269" s="678"/>
      <c r="AFH3269" s="678"/>
      <c r="AFI3269" s="678"/>
      <c r="AFJ3269" s="678"/>
      <c r="AFK3269" s="678"/>
      <c r="AFL3269" s="678"/>
      <c r="AFM3269" s="678"/>
      <c r="AFN3269" s="678"/>
      <c r="AFO3269" s="678"/>
      <c r="AFP3269" s="678"/>
      <c r="AFQ3269" s="678"/>
      <c r="AFR3269" s="678"/>
      <c r="AFS3269" s="678"/>
      <c r="AFT3269" s="678"/>
      <c r="AFU3269" s="678"/>
      <c r="AFV3269" s="678"/>
      <c r="AFW3269" s="678"/>
      <c r="AFX3269" s="678"/>
      <c r="AFY3269" s="678"/>
      <c r="AFZ3269" s="678"/>
      <c r="AGA3269" s="678"/>
      <c r="AGB3269" s="678"/>
      <c r="AGC3269" s="678"/>
      <c r="AGD3269" s="678"/>
      <c r="AGE3269" s="678"/>
      <c r="AGF3269" s="678"/>
      <c r="AGG3269" s="678"/>
      <c r="AGH3269" s="678"/>
      <c r="AGI3269" s="678"/>
      <c r="AGJ3269" s="678"/>
      <c r="AGK3269" s="678"/>
      <c r="AGL3269" s="678"/>
      <c r="AGM3269" s="678"/>
      <c r="AGN3269" s="678"/>
      <c r="AGO3269" s="678"/>
      <c r="AGP3269" s="678"/>
      <c r="AGQ3269" s="678"/>
      <c r="AGR3269" s="678"/>
      <c r="AGS3269" s="678"/>
      <c r="AGT3269" s="678"/>
      <c r="AGU3269" s="678"/>
      <c r="AGV3269" s="678"/>
      <c r="AGW3269" s="678"/>
      <c r="AGX3269" s="678"/>
      <c r="AGY3269" s="678"/>
      <c r="AGZ3269" s="678"/>
      <c r="AHA3269" s="678"/>
      <c r="AHB3269" s="678"/>
      <c r="AHC3269" s="678"/>
      <c r="AHD3269" s="678"/>
      <c r="AHE3269" s="678"/>
      <c r="AHF3269" s="678"/>
      <c r="AHG3269" s="678"/>
      <c r="AHH3269" s="678"/>
      <c r="AHI3269" s="678"/>
      <c r="AHJ3269" s="678"/>
      <c r="AHK3269" s="678"/>
      <c r="AHL3269" s="678"/>
      <c r="AHM3269" s="678"/>
      <c r="AHN3269" s="678"/>
      <c r="AHO3269" s="678"/>
      <c r="AHP3269" s="678"/>
      <c r="AHQ3269" s="678"/>
      <c r="AHR3269" s="678"/>
      <c r="AHS3269" s="678"/>
      <c r="AHT3269" s="678"/>
      <c r="AHU3269" s="678"/>
      <c r="AHV3269" s="678"/>
      <c r="AHW3269" s="678"/>
      <c r="AHX3269" s="678"/>
      <c r="AHY3269" s="678"/>
      <c r="AHZ3269" s="678"/>
      <c r="AIA3269" s="678"/>
      <c r="AIB3269" s="678"/>
      <c r="AIC3269" s="678"/>
      <c r="AID3269" s="678"/>
      <c r="AIE3269" s="678"/>
      <c r="AIF3269" s="678"/>
      <c r="AIG3269" s="678"/>
      <c r="AIH3269" s="678"/>
      <c r="AII3269" s="678"/>
      <c r="AIJ3269" s="678"/>
      <c r="AIK3269" s="678"/>
      <c r="AIL3269" s="678"/>
      <c r="AIM3269" s="678"/>
      <c r="AIN3269" s="678"/>
      <c r="AIO3269" s="678"/>
      <c r="AIP3269" s="678"/>
      <c r="AIQ3269" s="678"/>
      <c r="AIR3269" s="678"/>
      <c r="AIS3269" s="678"/>
      <c r="AIT3269" s="678"/>
      <c r="AIU3269" s="678"/>
      <c r="AIV3269" s="678"/>
      <c r="AIW3269" s="678"/>
      <c r="AIX3269" s="678"/>
      <c r="AIY3269" s="678"/>
      <c r="AIZ3269" s="678"/>
      <c r="AJA3269" s="678"/>
      <c r="AJB3269" s="678"/>
      <c r="AJC3269" s="678"/>
      <c r="AJD3269" s="678"/>
      <c r="AJE3269" s="678"/>
      <c r="AJF3269" s="678"/>
      <c r="AJG3269" s="678"/>
      <c r="AJH3269" s="678"/>
      <c r="AJI3269" s="678"/>
      <c r="AJJ3269" s="678"/>
      <c r="AJK3269" s="678"/>
      <c r="AJL3269" s="678"/>
      <c r="AJM3269" s="678"/>
      <c r="AJN3269" s="678"/>
      <c r="AJO3269" s="678"/>
      <c r="AJP3269" s="678"/>
      <c r="AJQ3269" s="678"/>
      <c r="AJR3269" s="678"/>
      <c r="AJS3269" s="678"/>
      <c r="AJT3269" s="678"/>
      <c r="AJU3269" s="678"/>
      <c r="AJV3269" s="678"/>
      <c r="AJW3269" s="678"/>
      <c r="AJX3269" s="678"/>
      <c r="AJY3269" s="678"/>
      <c r="AJZ3269" s="678"/>
      <c r="AKA3269" s="678"/>
      <c r="AKB3269" s="678"/>
      <c r="AKC3269" s="678"/>
      <c r="AKD3269" s="678"/>
      <c r="AKE3269" s="678"/>
      <c r="AKF3269" s="678"/>
      <c r="AKG3269" s="678"/>
      <c r="AKH3269" s="678"/>
      <c r="AKI3269" s="678"/>
      <c r="AKJ3269" s="678"/>
      <c r="AKK3269" s="678"/>
      <c r="AKL3269" s="678"/>
      <c r="AKM3269" s="678"/>
      <c r="AKN3269" s="678"/>
      <c r="AKO3269" s="678"/>
      <c r="AKP3269" s="678"/>
      <c r="AKQ3269" s="678"/>
      <c r="AKR3269" s="678"/>
      <c r="AKS3269" s="678"/>
      <c r="AKT3269" s="678"/>
      <c r="AKU3269" s="678"/>
      <c r="AKV3269" s="678"/>
      <c r="AKW3269" s="678"/>
      <c r="AKX3269" s="678"/>
      <c r="AKY3269" s="678"/>
      <c r="AKZ3269" s="678"/>
      <c r="ALA3269" s="678"/>
      <c r="ALB3269" s="678"/>
      <c r="ALC3269" s="678"/>
      <c r="ALD3269" s="678"/>
      <c r="ALE3269" s="678"/>
      <c r="ALF3269" s="678"/>
      <c r="ALG3269" s="678"/>
      <c r="ALH3269" s="678"/>
      <c r="ALI3269" s="678"/>
      <c r="ALJ3269" s="678"/>
      <c r="ALK3269" s="678"/>
      <c r="ALL3269" s="678"/>
      <c r="ALM3269" s="678"/>
      <c r="ALN3269" s="678"/>
      <c r="ALO3269" s="678"/>
      <c r="ALP3269" s="678"/>
      <c r="ALQ3269" s="678"/>
      <c r="ALR3269" s="678"/>
      <c r="ALS3269" s="678"/>
      <c r="ALT3269" s="678"/>
      <c r="ALU3269" s="678"/>
      <c r="ALV3269" s="678"/>
      <c r="ALW3269" s="678"/>
      <c r="ALX3269" s="678"/>
      <c r="ALY3269" s="678"/>
      <c r="ALZ3269" s="678"/>
      <c r="AMA3269" s="678"/>
      <c r="AMB3269" s="678"/>
      <c r="AMC3269" s="678"/>
      <c r="AMD3269" s="678"/>
      <c r="AME3269" s="678"/>
      <c r="AMF3269" s="678"/>
      <c r="AMG3269" s="678"/>
      <c r="AMH3269" s="678"/>
      <c r="AMI3269" s="678"/>
      <c r="AMJ3269" s="678"/>
    </row>
    <row r="3270" spans="1:1024" s="681" customFormat="1" ht="38.25" customHeight="1" x14ac:dyDescent="0.25">
      <c r="A3270" s="795">
        <v>1401</v>
      </c>
      <c r="B3270" s="795"/>
      <c r="C3270" s="795" t="s">
        <v>2681</v>
      </c>
      <c r="D3270" s="795" t="s">
        <v>412</v>
      </c>
      <c r="E3270" s="1169" t="s">
        <v>153</v>
      </c>
      <c r="F3270" s="841">
        <v>44849</v>
      </c>
      <c r="G3270" s="842">
        <v>0.91666666666666663</v>
      </c>
      <c r="H3270" s="1330">
        <v>44856</v>
      </c>
      <c r="I3270" s="982">
        <v>0.625</v>
      </c>
      <c r="J3270" s="1335" t="s">
        <v>1854</v>
      </c>
      <c r="K3270" s="1330">
        <v>31099</v>
      </c>
      <c r="L3270" s="1612">
        <v>6856794</v>
      </c>
      <c r="M3270" s="850">
        <v>42591</v>
      </c>
      <c r="N3270" s="980" t="s">
        <v>2682</v>
      </c>
      <c r="O3270" s="981">
        <v>41871</v>
      </c>
      <c r="P3270" s="892" t="s">
        <v>2683</v>
      </c>
      <c r="Q3270" s="884"/>
      <c r="R3270" s="1343"/>
      <c r="S3270" s="1344"/>
      <c r="T3270" s="1345"/>
      <c r="U3270" s="676"/>
      <c r="V3270" s="1345"/>
      <c r="W3270" s="1382"/>
    </row>
    <row r="3271" spans="1:1024" ht="31.5" customHeight="1" x14ac:dyDescent="0.25">
      <c r="A3271" s="849">
        <v>1045</v>
      </c>
      <c r="B3271" s="849"/>
      <c r="C3271" s="849" t="s">
        <v>3169</v>
      </c>
      <c r="D3271" s="833" t="s">
        <v>649</v>
      </c>
      <c r="E3271" s="1171" t="s">
        <v>358</v>
      </c>
      <c r="F3271" s="850">
        <v>44730</v>
      </c>
      <c r="G3271" s="1322">
        <v>0.79166666666666663</v>
      </c>
      <c r="H3271" s="850">
        <v>44758</v>
      </c>
      <c r="I3271" s="1322">
        <v>0.375</v>
      </c>
      <c r="J3271" s="829" t="s">
        <v>3158</v>
      </c>
      <c r="K3271" s="973"/>
      <c r="L3271" s="849">
        <v>6856794</v>
      </c>
      <c r="M3271" s="850">
        <v>42591</v>
      </c>
      <c r="N3271" s="976" t="s">
        <v>2682</v>
      </c>
      <c r="O3271" s="977">
        <v>41871</v>
      </c>
      <c r="P3271" s="892">
        <v>2500</v>
      </c>
      <c r="Q3271" s="884"/>
      <c r="R3271" s="1343">
        <f>90*28</f>
        <v>2520</v>
      </c>
      <c r="S3271" s="1344"/>
      <c r="T3271" s="1345" t="s">
        <v>3170</v>
      </c>
      <c r="U3271" s="677"/>
      <c r="V3271" s="1388"/>
      <c r="W3271" s="677"/>
      <c r="X3271" s="678"/>
      <c r="Y3271" s="678"/>
      <c r="Z3271" s="678"/>
      <c r="AA3271" s="678"/>
      <c r="AB3271" s="678"/>
      <c r="AC3271" s="678"/>
      <c r="AD3271" s="678"/>
      <c r="AE3271" s="678"/>
      <c r="AF3271" s="678"/>
      <c r="AG3271" s="678"/>
      <c r="AH3271" s="678"/>
      <c r="AI3271" s="678"/>
      <c r="AJ3271" s="678"/>
      <c r="AK3271" s="678"/>
      <c r="AL3271" s="678"/>
      <c r="AM3271" s="678"/>
      <c r="AN3271" s="678"/>
      <c r="AO3271" s="678"/>
      <c r="AP3271" s="678"/>
      <c r="AQ3271" s="678"/>
      <c r="AR3271" s="678"/>
      <c r="AS3271" s="678"/>
      <c r="AT3271" s="678"/>
      <c r="AU3271" s="678"/>
      <c r="AV3271" s="678"/>
      <c r="AW3271" s="678"/>
      <c r="AX3271" s="678"/>
      <c r="AY3271" s="678"/>
      <c r="AZ3271" s="678"/>
      <c r="BA3271" s="678"/>
      <c r="BB3271" s="678"/>
      <c r="BC3271" s="678"/>
      <c r="BD3271" s="678"/>
      <c r="BE3271" s="678"/>
      <c r="BF3271" s="678"/>
      <c r="BG3271" s="678"/>
      <c r="BH3271" s="678"/>
      <c r="BI3271" s="678"/>
      <c r="BJ3271" s="678"/>
      <c r="BK3271" s="678"/>
      <c r="BL3271" s="678"/>
      <c r="BM3271" s="678"/>
      <c r="BN3271" s="678"/>
      <c r="BO3271" s="678"/>
      <c r="BP3271" s="678"/>
      <c r="BQ3271" s="678"/>
      <c r="BR3271" s="678"/>
      <c r="BS3271" s="678"/>
      <c r="BT3271" s="678"/>
      <c r="BU3271" s="678"/>
      <c r="BV3271" s="678"/>
      <c r="BW3271" s="678"/>
      <c r="BX3271" s="678"/>
      <c r="BY3271" s="678"/>
      <c r="BZ3271" s="678"/>
      <c r="CA3271" s="678"/>
      <c r="CB3271" s="678"/>
      <c r="CC3271" s="678"/>
      <c r="CD3271" s="678"/>
      <c r="CE3271" s="678"/>
      <c r="CF3271" s="678"/>
      <c r="CG3271" s="678"/>
      <c r="CH3271" s="678"/>
      <c r="CI3271" s="678"/>
      <c r="CJ3271" s="678"/>
      <c r="CK3271" s="678"/>
      <c r="CL3271" s="678"/>
      <c r="CM3271" s="678"/>
      <c r="CN3271" s="678"/>
      <c r="CO3271" s="678"/>
      <c r="CP3271" s="678"/>
      <c r="CQ3271" s="678"/>
      <c r="CR3271" s="678"/>
      <c r="CS3271" s="678"/>
      <c r="CT3271" s="678"/>
      <c r="CU3271" s="678"/>
      <c r="CV3271" s="678"/>
      <c r="CW3271" s="678"/>
      <c r="CX3271" s="678"/>
      <c r="CY3271" s="678"/>
      <c r="CZ3271" s="678"/>
      <c r="DA3271" s="678"/>
      <c r="DB3271" s="678"/>
      <c r="DC3271" s="678"/>
      <c r="DD3271" s="678"/>
      <c r="DE3271" s="678"/>
      <c r="DF3271" s="678"/>
      <c r="DG3271" s="678"/>
      <c r="DH3271" s="678"/>
      <c r="DI3271" s="678"/>
      <c r="DJ3271" s="678"/>
      <c r="DK3271" s="678"/>
      <c r="DL3271" s="678"/>
      <c r="DM3271" s="678"/>
      <c r="DN3271" s="678"/>
      <c r="DO3271" s="678"/>
      <c r="DP3271" s="678"/>
      <c r="DQ3271" s="678"/>
      <c r="DR3271" s="678"/>
      <c r="DS3271" s="678"/>
      <c r="DT3271" s="678"/>
      <c r="DU3271" s="678"/>
      <c r="DV3271" s="678"/>
      <c r="DW3271" s="678"/>
      <c r="DX3271" s="678"/>
      <c r="DY3271" s="678"/>
      <c r="DZ3271" s="678"/>
      <c r="EA3271" s="678"/>
      <c r="EB3271" s="678"/>
      <c r="EC3271" s="678"/>
      <c r="ED3271" s="678"/>
      <c r="EE3271" s="678"/>
      <c r="EF3271" s="678"/>
      <c r="EG3271" s="678"/>
      <c r="EH3271" s="678"/>
      <c r="EI3271" s="678"/>
      <c r="EJ3271" s="678"/>
      <c r="EK3271" s="678"/>
      <c r="EL3271" s="678"/>
      <c r="EM3271" s="678"/>
      <c r="EN3271" s="678"/>
      <c r="EO3271" s="678"/>
      <c r="EP3271" s="678"/>
      <c r="EQ3271" s="678"/>
      <c r="ER3271" s="678"/>
      <c r="ES3271" s="678"/>
      <c r="ET3271" s="678"/>
      <c r="EU3271" s="678"/>
      <c r="EV3271" s="678"/>
      <c r="EW3271" s="678"/>
      <c r="EX3271" s="678"/>
      <c r="EY3271" s="678"/>
      <c r="EZ3271" s="678"/>
      <c r="FA3271" s="678"/>
      <c r="FB3271" s="678"/>
      <c r="FC3271" s="678"/>
      <c r="FD3271" s="678"/>
      <c r="FE3271" s="678"/>
      <c r="FF3271" s="678"/>
      <c r="FG3271" s="678"/>
      <c r="FH3271" s="678"/>
      <c r="FI3271" s="678"/>
      <c r="FJ3271" s="678"/>
      <c r="FK3271" s="678"/>
      <c r="FL3271" s="678"/>
      <c r="FM3271" s="678"/>
      <c r="FN3271" s="678"/>
      <c r="FO3271" s="678"/>
      <c r="FP3271" s="678"/>
      <c r="FQ3271" s="678"/>
      <c r="FR3271" s="678"/>
      <c r="FS3271" s="678"/>
      <c r="FT3271" s="678"/>
      <c r="FU3271" s="678"/>
      <c r="FV3271" s="678"/>
      <c r="FW3271" s="678"/>
      <c r="FX3271" s="678"/>
      <c r="FY3271" s="678"/>
      <c r="FZ3271" s="678"/>
      <c r="GA3271" s="678"/>
      <c r="GB3271" s="678"/>
      <c r="GC3271" s="678"/>
      <c r="GD3271" s="678"/>
      <c r="GE3271" s="678"/>
      <c r="GF3271" s="678"/>
      <c r="GG3271" s="678"/>
      <c r="GH3271" s="678"/>
      <c r="GI3271" s="678"/>
      <c r="GJ3271" s="678"/>
      <c r="GK3271" s="678"/>
      <c r="GL3271" s="678"/>
      <c r="GM3271" s="678"/>
      <c r="GN3271" s="678"/>
      <c r="GO3271" s="678"/>
      <c r="GP3271" s="678"/>
      <c r="GQ3271" s="678"/>
      <c r="GR3271" s="678"/>
      <c r="GS3271" s="678"/>
      <c r="GT3271" s="678"/>
      <c r="GU3271" s="678"/>
      <c r="GV3271" s="678"/>
      <c r="GW3271" s="678"/>
      <c r="GX3271" s="678"/>
      <c r="GY3271" s="678"/>
      <c r="GZ3271" s="678"/>
      <c r="HA3271" s="678"/>
      <c r="HB3271" s="678"/>
      <c r="HC3271" s="678"/>
      <c r="HD3271" s="678"/>
      <c r="HE3271" s="678"/>
      <c r="HF3271" s="678"/>
      <c r="HG3271" s="678"/>
      <c r="HH3271" s="678"/>
      <c r="HI3271" s="678"/>
      <c r="HJ3271" s="678"/>
      <c r="HK3271" s="678"/>
      <c r="HL3271" s="678"/>
      <c r="HM3271" s="678"/>
      <c r="HN3271" s="678"/>
      <c r="HO3271" s="678"/>
      <c r="HP3271" s="678"/>
      <c r="HQ3271" s="678"/>
      <c r="HR3271" s="678"/>
      <c r="HS3271" s="678"/>
      <c r="HT3271" s="678"/>
      <c r="HU3271" s="678"/>
      <c r="HV3271" s="678"/>
      <c r="HW3271" s="678"/>
      <c r="HX3271" s="678"/>
      <c r="HY3271" s="678"/>
      <c r="HZ3271" s="678"/>
      <c r="IA3271" s="678"/>
      <c r="IB3271" s="678"/>
      <c r="IC3271" s="678"/>
      <c r="ID3271" s="678"/>
      <c r="IE3271" s="678"/>
      <c r="IF3271" s="678"/>
      <c r="IG3271" s="678"/>
      <c r="IH3271" s="678"/>
      <c r="II3271" s="678"/>
      <c r="IJ3271" s="678"/>
      <c r="IK3271" s="678"/>
      <c r="IL3271" s="678"/>
      <c r="IM3271" s="678"/>
      <c r="IN3271" s="678"/>
      <c r="IO3271" s="678"/>
      <c r="IP3271" s="678"/>
      <c r="IQ3271" s="678"/>
      <c r="IR3271" s="678"/>
      <c r="IS3271" s="678"/>
      <c r="IT3271" s="678"/>
      <c r="IU3271" s="678"/>
      <c r="IV3271" s="678"/>
      <c r="IW3271" s="678"/>
      <c r="IX3271" s="678"/>
      <c r="IY3271" s="678"/>
      <c r="IZ3271" s="678"/>
      <c r="JA3271" s="678"/>
      <c r="JB3271" s="678"/>
      <c r="JC3271" s="678"/>
      <c r="JD3271" s="678"/>
      <c r="JE3271" s="678"/>
      <c r="JF3271" s="678"/>
      <c r="JG3271" s="678"/>
      <c r="JH3271" s="678"/>
      <c r="JI3271" s="678"/>
      <c r="JJ3271" s="678"/>
      <c r="JK3271" s="678"/>
      <c r="JL3271" s="678"/>
      <c r="JM3271" s="678"/>
      <c r="JN3271" s="678"/>
      <c r="JO3271" s="678"/>
      <c r="JP3271" s="678"/>
      <c r="JQ3271" s="678"/>
      <c r="JR3271" s="678"/>
      <c r="JS3271" s="678"/>
      <c r="JT3271" s="678"/>
      <c r="JU3271" s="678"/>
      <c r="JV3271" s="678"/>
      <c r="JW3271" s="678"/>
      <c r="JX3271" s="678"/>
      <c r="JY3271" s="678"/>
      <c r="JZ3271" s="678"/>
      <c r="KA3271" s="678"/>
      <c r="KB3271" s="678"/>
      <c r="KC3271" s="678"/>
      <c r="KD3271" s="678"/>
      <c r="KE3271" s="678"/>
      <c r="KF3271" s="678"/>
      <c r="KG3271" s="678"/>
      <c r="KH3271" s="678"/>
      <c r="KI3271" s="678"/>
      <c r="KJ3271" s="678"/>
      <c r="KK3271" s="678"/>
      <c r="KL3271" s="678"/>
      <c r="KM3271" s="678"/>
      <c r="KN3271" s="678"/>
      <c r="KO3271" s="678"/>
      <c r="KP3271" s="678"/>
      <c r="KQ3271" s="678"/>
      <c r="KR3271" s="678"/>
      <c r="KS3271" s="678"/>
      <c r="KT3271" s="678"/>
      <c r="KU3271" s="678"/>
      <c r="KV3271" s="678"/>
      <c r="KW3271" s="678"/>
      <c r="KX3271" s="678"/>
      <c r="KY3271" s="678"/>
      <c r="KZ3271" s="678"/>
      <c r="LA3271" s="678"/>
      <c r="LB3271" s="678"/>
      <c r="LC3271" s="678"/>
      <c r="LD3271" s="678"/>
      <c r="LE3271" s="678"/>
      <c r="LF3271" s="678"/>
      <c r="LG3271" s="678"/>
      <c r="LH3271" s="678"/>
      <c r="LI3271" s="678"/>
      <c r="LJ3271" s="678"/>
      <c r="LK3271" s="678"/>
      <c r="LL3271" s="678"/>
      <c r="LM3271" s="678"/>
      <c r="LN3271" s="678"/>
      <c r="LO3271" s="678"/>
      <c r="LP3271" s="678"/>
      <c r="LQ3271" s="678"/>
      <c r="LR3271" s="678"/>
      <c r="LS3271" s="678"/>
      <c r="LT3271" s="678"/>
      <c r="LU3271" s="678"/>
      <c r="LV3271" s="678"/>
      <c r="LW3271" s="678"/>
      <c r="LX3271" s="678"/>
      <c r="LY3271" s="678"/>
      <c r="LZ3271" s="678"/>
      <c r="MA3271" s="678"/>
      <c r="MB3271" s="678"/>
      <c r="MC3271" s="678"/>
      <c r="MD3271" s="678"/>
      <c r="ME3271" s="678"/>
      <c r="MF3271" s="678"/>
      <c r="MG3271" s="678"/>
      <c r="MH3271" s="678"/>
      <c r="MI3271" s="678"/>
      <c r="MJ3271" s="678"/>
      <c r="MK3271" s="678"/>
      <c r="ML3271" s="678"/>
      <c r="MM3271" s="678"/>
      <c r="MN3271" s="678"/>
      <c r="MO3271" s="678"/>
      <c r="MP3271" s="678"/>
      <c r="MQ3271" s="678"/>
      <c r="MR3271" s="678"/>
      <c r="MS3271" s="678"/>
      <c r="MT3271" s="678"/>
      <c r="MU3271" s="678"/>
      <c r="MV3271" s="678"/>
      <c r="MW3271" s="678"/>
      <c r="MX3271" s="678"/>
      <c r="MY3271" s="678"/>
      <c r="MZ3271" s="678"/>
      <c r="NA3271" s="678"/>
      <c r="NB3271" s="678"/>
      <c r="NC3271" s="678"/>
      <c r="ND3271" s="678"/>
      <c r="NE3271" s="678"/>
      <c r="NF3271" s="678"/>
      <c r="NG3271" s="678"/>
      <c r="NH3271" s="678"/>
      <c r="NI3271" s="678"/>
      <c r="NJ3271" s="678"/>
      <c r="NK3271" s="678"/>
      <c r="NL3271" s="678"/>
      <c r="NM3271" s="678"/>
      <c r="NN3271" s="678"/>
      <c r="NO3271" s="678"/>
      <c r="NP3271" s="678"/>
      <c r="NQ3271" s="678"/>
      <c r="NR3271" s="678"/>
      <c r="NS3271" s="678"/>
      <c r="NT3271" s="678"/>
      <c r="NU3271" s="678"/>
      <c r="NV3271" s="678"/>
      <c r="NW3271" s="678"/>
      <c r="NX3271" s="678"/>
      <c r="NY3271" s="678"/>
      <c r="NZ3271" s="678"/>
      <c r="OA3271" s="678"/>
      <c r="OB3271" s="678"/>
      <c r="OC3271" s="678"/>
      <c r="OD3271" s="678"/>
      <c r="OE3271" s="678"/>
      <c r="OF3271" s="678"/>
      <c r="OG3271" s="678"/>
      <c r="OH3271" s="678"/>
      <c r="OI3271" s="678"/>
      <c r="OJ3271" s="678"/>
      <c r="OK3271" s="678"/>
      <c r="OL3271" s="678"/>
      <c r="OM3271" s="678"/>
      <c r="ON3271" s="678"/>
      <c r="OO3271" s="678"/>
      <c r="OP3271" s="678"/>
      <c r="OQ3271" s="678"/>
      <c r="OR3271" s="678"/>
      <c r="OS3271" s="678"/>
      <c r="OT3271" s="678"/>
      <c r="OU3271" s="678"/>
      <c r="OV3271" s="678"/>
      <c r="OW3271" s="678"/>
      <c r="OX3271" s="678"/>
      <c r="OY3271" s="678"/>
      <c r="OZ3271" s="678"/>
      <c r="PA3271" s="678"/>
      <c r="PB3271" s="678"/>
      <c r="PC3271" s="678"/>
      <c r="PD3271" s="678"/>
      <c r="PE3271" s="678"/>
      <c r="PF3271" s="678"/>
      <c r="PG3271" s="678"/>
      <c r="PH3271" s="678"/>
      <c r="PI3271" s="678"/>
      <c r="PJ3271" s="678"/>
      <c r="PK3271" s="678"/>
      <c r="PL3271" s="678"/>
      <c r="PM3271" s="678"/>
      <c r="PN3271" s="678"/>
      <c r="PO3271" s="678"/>
      <c r="PP3271" s="678"/>
      <c r="PQ3271" s="678"/>
      <c r="PR3271" s="678"/>
      <c r="PS3271" s="678"/>
      <c r="PT3271" s="678"/>
      <c r="PU3271" s="678"/>
      <c r="PV3271" s="678"/>
      <c r="PW3271" s="678"/>
      <c r="PX3271" s="678"/>
      <c r="PY3271" s="678"/>
      <c r="PZ3271" s="678"/>
      <c r="QA3271" s="678"/>
      <c r="QB3271" s="678"/>
      <c r="QC3271" s="678"/>
      <c r="QD3271" s="678"/>
      <c r="QE3271" s="678"/>
      <c r="QF3271" s="678"/>
      <c r="QG3271" s="678"/>
      <c r="QH3271" s="678"/>
      <c r="QI3271" s="678"/>
      <c r="QJ3271" s="678"/>
      <c r="QK3271" s="678"/>
      <c r="QL3271" s="678"/>
      <c r="QM3271" s="678"/>
      <c r="QN3271" s="678"/>
      <c r="QO3271" s="678"/>
      <c r="QP3271" s="678"/>
      <c r="QQ3271" s="678"/>
      <c r="QR3271" s="678"/>
      <c r="QS3271" s="678"/>
      <c r="QT3271" s="678"/>
      <c r="QU3271" s="678"/>
      <c r="QV3271" s="678"/>
      <c r="QW3271" s="678"/>
      <c r="QX3271" s="678"/>
      <c r="QY3271" s="678"/>
      <c r="QZ3271" s="678"/>
      <c r="RA3271" s="678"/>
      <c r="RB3271" s="678"/>
      <c r="RC3271" s="678"/>
      <c r="RD3271" s="678"/>
      <c r="RE3271" s="678"/>
      <c r="RF3271" s="678"/>
      <c r="RG3271" s="678"/>
      <c r="RH3271" s="678"/>
      <c r="RI3271" s="678"/>
      <c r="RJ3271" s="678"/>
      <c r="RK3271" s="678"/>
      <c r="RL3271" s="678"/>
      <c r="RM3271" s="678"/>
      <c r="RN3271" s="678"/>
      <c r="RO3271" s="678"/>
      <c r="RP3271" s="678"/>
      <c r="RQ3271" s="678"/>
      <c r="RR3271" s="678"/>
      <c r="RS3271" s="678"/>
      <c r="RT3271" s="678"/>
      <c r="RU3271" s="678"/>
      <c r="RV3271" s="678"/>
      <c r="RW3271" s="678"/>
      <c r="RX3271" s="678"/>
      <c r="RY3271" s="678"/>
      <c r="RZ3271" s="678"/>
      <c r="SA3271" s="678"/>
      <c r="SB3271" s="678"/>
      <c r="SC3271" s="678"/>
      <c r="SD3271" s="678"/>
      <c r="SE3271" s="678"/>
      <c r="SF3271" s="678"/>
      <c r="SG3271" s="678"/>
      <c r="SH3271" s="678"/>
      <c r="SI3271" s="678"/>
      <c r="SJ3271" s="678"/>
      <c r="SK3271" s="678"/>
      <c r="SL3271" s="678"/>
      <c r="SM3271" s="678"/>
      <c r="SN3271" s="678"/>
      <c r="SO3271" s="678"/>
      <c r="SP3271" s="678"/>
      <c r="SQ3271" s="678"/>
      <c r="SR3271" s="678"/>
      <c r="SS3271" s="678"/>
      <c r="ST3271" s="678"/>
      <c r="SU3271" s="678"/>
      <c r="SV3271" s="678"/>
      <c r="SW3271" s="678"/>
      <c r="SX3271" s="678"/>
      <c r="SY3271" s="678"/>
      <c r="SZ3271" s="678"/>
      <c r="TA3271" s="678"/>
      <c r="TB3271" s="678"/>
      <c r="TC3271" s="678"/>
      <c r="TD3271" s="678"/>
      <c r="TE3271" s="678"/>
      <c r="TF3271" s="678"/>
      <c r="TG3271" s="678"/>
      <c r="TH3271" s="678"/>
      <c r="TI3271" s="678"/>
      <c r="TJ3271" s="678"/>
      <c r="TK3271" s="678"/>
      <c r="TL3271" s="678"/>
      <c r="TM3271" s="678"/>
      <c r="TN3271" s="678"/>
      <c r="TO3271" s="678"/>
      <c r="TP3271" s="678"/>
      <c r="TQ3271" s="678"/>
      <c r="TR3271" s="678"/>
      <c r="TS3271" s="678"/>
      <c r="TT3271" s="678"/>
      <c r="TU3271" s="678"/>
      <c r="TV3271" s="678"/>
      <c r="TW3271" s="678"/>
      <c r="TX3271" s="678"/>
      <c r="TY3271" s="678"/>
      <c r="TZ3271" s="678"/>
      <c r="UA3271" s="678"/>
      <c r="UB3271" s="678"/>
      <c r="UC3271" s="678"/>
      <c r="UD3271" s="678"/>
      <c r="UE3271" s="678"/>
      <c r="UF3271" s="678"/>
      <c r="UG3271" s="678"/>
      <c r="UH3271" s="678"/>
      <c r="UI3271" s="678"/>
      <c r="UJ3271" s="678"/>
      <c r="UK3271" s="678"/>
      <c r="UL3271" s="678"/>
      <c r="UM3271" s="678"/>
      <c r="UN3271" s="678"/>
      <c r="UO3271" s="678"/>
      <c r="UP3271" s="678"/>
      <c r="UQ3271" s="678"/>
      <c r="UR3271" s="678"/>
      <c r="US3271" s="678"/>
      <c r="UT3271" s="678"/>
      <c r="UU3271" s="678"/>
      <c r="UV3271" s="678"/>
      <c r="UW3271" s="678"/>
      <c r="UX3271" s="678"/>
      <c r="UY3271" s="678"/>
      <c r="UZ3271" s="678"/>
      <c r="VA3271" s="678"/>
      <c r="VB3271" s="678"/>
      <c r="VC3271" s="678"/>
      <c r="VD3271" s="678"/>
      <c r="VE3271" s="678"/>
      <c r="VF3271" s="678"/>
      <c r="VG3271" s="678"/>
      <c r="VH3271" s="678"/>
      <c r="VI3271" s="678"/>
      <c r="VJ3271" s="678"/>
      <c r="VK3271" s="678"/>
      <c r="VL3271" s="678"/>
      <c r="VM3271" s="678"/>
      <c r="VN3271" s="678"/>
      <c r="VO3271" s="678"/>
      <c r="VP3271" s="678"/>
      <c r="VQ3271" s="678"/>
      <c r="VR3271" s="678"/>
      <c r="VS3271" s="678"/>
      <c r="VT3271" s="678"/>
      <c r="VU3271" s="678"/>
      <c r="VV3271" s="678"/>
      <c r="VW3271" s="678"/>
      <c r="VX3271" s="678"/>
      <c r="VY3271" s="678"/>
      <c r="VZ3271" s="678"/>
      <c r="WA3271" s="678"/>
      <c r="WB3271" s="678"/>
      <c r="WC3271" s="678"/>
      <c r="WD3271" s="678"/>
      <c r="WE3271" s="678"/>
      <c r="WF3271" s="678"/>
      <c r="WG3271" s="678"/>
      <c r="WH3271" s="678"/>
      <c r="WI3271" s="678"/>
      <c r="WJ3271" s="678"/>
      <c r="WK3271" s="678"/>
      <c r="WL3271" s="678"/>
      <c r="WM3271" s="678"/>
      <c r="WN3271" s="678"/>
      <c r="WO3271" s="678"/>
      <c r="WP3271" s="678"/>
      <c r="WQ3271" s="678"/>
      <c r="WR3271" s="678"/>
      <c r="WS3271" s="678"/>
      <c r="WT3271" s="678"/>
      <c r="WU3271" s="678"/>
      <c r="WV3271" s="678"/>
      <c r="WW3271" s="678"/>
      <c r="WX3271" s="678"/>
      <c r="WY3271" s="678"/>
      <c r="WZ3271" s="678"/>
      <c r="XA3271" s="678"/>
      <c r="XB3271" s="678"/>
      <c r="XC3271" s="678"/>
      <c r="XD3271" s="678"/>
      <c r="XE3271" s="678"/>
      <c r="XF3271" s="678"/>
      <c r="XG3271" s="678"/>
      <c r="XH3271" s="678"/>
      <c r="XI3271" s="678"/>
      <c r="XJ3271" s="678"/>
      <c r="XK3271" s="678"/>
      <c r="XL3271" s="678"/>
      <c r="XM3271" s="678"/>
      <c r="XN3271" s="678"/>
      <c r="XO3271" s="678"/>
      <c r="XP3271" s="678"/>
      <c r="XQ3271" s="678"/>
      <c r="XR3271" s="678"/>
      <c r="XS3271" s="678"/>
      <c r="XT3271" s="678"/>
      <c r="XU3271" s="678"/>
      <c r="XV3271" s="678"/>
      <c r="XW3271" s="678"/>
      <c r="XX3271" s="678"/>
      <c r="XY3271" s="678"/>
      <c r="XZ3271" s="678"/>
      <c r="YA3271" s="678"/>
      <c r="YB3271" s="678"/>
      <c r="YC3271" s="678"/>
      <c r="YD3271" s="678"/>
      <c r="YE3271" s="678"/>
      <c r="YF3271" s="678"/>
      <c r="YG3271" s="678"/>
      <c r="YH3271" s="678"/>
      <c r="YI3271" s="678"/>
      <c r="YJ3271" s="678"/>
      <c r="YK3271" s="678"/>
      <c r="YL3271" s="678"/>
      <c r="YM3271" s="678"/>
      <c r="YN3271" s="678"/>
      <c r="YO3271" s="678"/>
      <c r="YP3271" s="678"/>
      <c r="YQ3271" s="678"/>
      <c r="YR3271" s="678"/>
      <c r="YS3271" s="678"/>
      <c r="YT3271" s="678"/>
      <c r="YU3271" s="678"/>
      <c r="YV3271" s="678"/>
      <c r="YW3271" s="678"/>
      <c r="YX3271" s="678"/>
      <c r="YY3271" s="678"/>
      <c r="YZ3271" s="678"/>
      <c r="ZA3271" s="678"/>
      <c r="ZB3271" s="678"/>
      <c r="ZC3271" s="678"/>
      <c r="ZD3271" s="678"/>
      <c r="ZE3271" s="678"/>
      <c r="ZF3271" s="678"/>
      <c r="ZG3271" s="678"/>
      <c r="ZH3271" s="678"/>
      <c r="ZI3271" s="678"/>
      <c r="ZJ3271" s="678"/>
      <c r="ZK3271" s="678"/>
      <c r="ZL3271" s="678"/>
      <c r="ZM3271" s="678"/>
      <c r="ZN3271" s="678"/>
      <c r="ZO3271" s="678"/>
      <c r="ZP3271" s="678"/>
      <c r="ZQ3271" s="678"/>
      <c r="ZR3271" s="678"/>
      <c r="ZS3271" s="678"/>
      <c r="ZT3271" s="678"/>
      <c r="ZU3271" s="678"/>
      <c r="ZV3271" s="678"/>
      <c r="ZW3271" s="678"/>
      <c r="ZX3271" s="678"/>
      <c r="ZY3271" s="678"/>
      <c r="ZZ3271" s="678"/>
      <c r="AAA3271" s="678"/>
      <c r="AAB3271" s="678"/>
      <c r="AAC3271" s="678"/>
      <c r="AAD3271" s="678"/>
      <c r="AAE3271" s="678"/>
      <c r="AAF3271" s="678"/>
      <c r="AAG3271" s="678"/>
      <c r="AAH3271" s="678"/>
      <c r="AAI3271" s="678"/>
      <c r="AAJ3271" s="678"/>
      <c r="AAK3271" s="678"/>
      <c r="AAL3271" s="678"/>
      <c r="AAM3271" s="678"/>
      <c r="AAN3271" s="678"/>
      <c r="AAO3271" s="678"/>
      <c r="AAP3271" s="678"/>
      <c r="AAQ3271" s="678"/>
      <c r="AAR3271" s="678"/>
      <c r="AAS3271" s="678"/>
      <c r="AAT3271" s="678"/>
      <c r="AAU3271" s="678"/>
      <c r="AAV3271" s="678"/>
      <c r="AAW3271" s="678"/>
      <c r="AAX3271" s="678"/>
      <c r="AAY3271" s="678"/>
      <c r="AAZ3271" s="678"/>
      <c r="ABA3271" s="678"/>
      <c r="ABB3271" s="678"/>
      <c r="ABC3271" s="678"/>
      <c r="ABD3271" s="678"/>
      <c r="ABE3271" s="678"/>
      <c r="ABF3271" s="678"/>
      <c r="ABG3271" s="678"/>
      <c r="ABH3271" s="678"/>
      <c r="ABI3271" s="678"/>
      <c r="ABJ3271" s="678"/>
      <c r="ABK3271" s="678"/>
      <c r="ABL3271" s="678"/>
      <c r="ABM3271" s="678"/>
      <c r="ABN3271" s="678"/>
      <c r="ABO3271" s="678"/>
      <c r="ABP3271" s="678"/>
      <c r="ABQ3271" s="678"/>
      <c r="ABR3271" s="678"/>
      <c r="ABS3271" s="678"/>
      <c r="ABT3271" s="678"/>
      <c r="ABU3271" s="678"/>
      <c r="ABV3271" s="678"/>
      <c r="ABW3271" s="678"/>
      <c r="ABX3271" s="678"/>
      <c r="ABY3271" s="678"/>
      <c r="ABZ3271" s="678"/>
      <c r="ACA3271" s="678"/>
      <c r="ACB3271" s="678"/>
      <c r="ACC3271" s="678"/>
      <c r="ACD3271" s="678"/>
      <c r="ACE3271" s="678"/>
      <c r="ACF3271" s="678"/>
      <c r="ACG3271" s="678"/>
      <c r="ACH3271" s="678"/>
      <c r="ACI3271" s="678"/>
      <c r="ACJ3271" s="678"/>
      <c r="ACK3271" s="678"/>
      <c r="ACL3271" s="678"/>
      <c r="ACM3271" s="678"/>
      <c r="ACN3271" s="678"/>
      <c r="ACO3271" s="678"/>
      <c r="ACP3271" s="678"/>
      <c r="ACQ3271" s="678"/>
      <c r="ACR3271" s="678"/>
      <c r="ACS3271" s="678"/>
      <c r="ACT3271" s="678"/>
      <c r="ACU3271" s="678"/>
      <c r="ACV3271" s="678"/>
      <c r="ACW3271" s="678"/>
      <c r="ACX3271" s="678"/>
      <c r="ACY3271" s="678"/>
      <c r="ACZ3271" s="678"/>
      <c r="ADA3271" s="678"/>
      <c r="ADB3271" s="678"/>
      <c r="ADC3271" s="678"/>
      <c r="ADD3271" s="678"/>
      <c r="ADE3271" s="678"/>
      <c r="ADF3271" s="678"/>
      <c r="ADG3271" s="678"/>
      <c r="ADH3271" s="678"/>
      <c r="ADI3271" s="678"/>
      <c r="ADJ3271" s="678"/>
      <c r="ADK3271" s="678"/>
      <c r="ADL3271" s="678"/>
      <c r="ADM3271" s="678"/>
      <c r="ADN3271" s="678"/>
      <c r="ADO3271" s="678"/>
      <c r="ADP3271" s="678"/>
      <c r="ADQ3271" s="678"/>
      <c r="ADR3271" s="678"/>
      <c r="ADS3271" s="678"/>
      <c r="ADT3271" s="678"/>
      <c r="ADU3271" s="678"/>
      <c r="ADV3271" s="678"/>
      <c r="ADW3271" s="678"/>
      <c r="ADX3271" s="678"/>
      <c r="ADY3271" s="678"/>
      <c r="ADZ3271" s="678"/>
      <c r="AEA3271" s="678"/>
      <c r="AEB3271" s="678"/>
      <c r="AEC3271" s="678"/>
      <c r="AED3271" s="678"/>
      <c r="AEE3271" s="678"/>
      <c r="AEF3271" s="678"/>
      <c r="AEG3271" s="678"/>
      <c r="AEH3271" s="678"/>
      <c r="AEI3271" s="678"/>
      <c r="AEJ3271" s="678"/>
      <c r="AEK3271" s="678"/>
      <c r="AEL3271" s="678"/>
      <c r="AEM3271" s="678"/>
      <c r="AEN3271" s="678"/>
      <c r="AEO3271" s="678"/>
      <c r="AEP3271" s="678"/>
      <c r="AEQ3271" s="678"/>
      <c r="AER3271" s="678"/>
      <c r="AES3271" s="678"/>
      <c r="AET3271" s="678"/>
      <c r="AEU3271" s="678"/>
      <c r="AEV3271" s="678"/>
      <c r="AEW3271" s="678"/>
      <c r="AEX3271" s="678"/>
      <c r="AEY3271" s="678"/>
      <c r="AEZ3271" s="678"/>
      <c r="AFA3271" s="678"/>
      <c r="AFB3271" s="678"/>
      <c r="AFC3271" s="678"/>
      <c r="AFD3271" s="678"/>
      <c r="AFE3271" s="678"/>
      <c r="AFF3271" s="678"/>
      <c r="AFG3271" s="678"/>
      <c r="AFH3271" s="678"/>
      <c r="AFI3271" s="678"/>
      <c r="AFJ3271" s="678"/>
      <c r="AFK3271" s="678"/>
      <c r="AFL3271" s="678"/>
      <c r="AFM3271" s="678"/>
      <c r="AFN3271" s="678"/>
      <c r="AFO3271" s="678"/>
      <c r="AFP3271" s="678"/>
      <c r="AFQ3271" s="678"/>
      <c r="AFR3271" s="678"/>
      <c r="AFS3271" s="678"/>
      <c r="AFT3271" s="678"/>
      <c r="AFU3271" s="678"/>
      <c r="AFV3271" s="678"/>
      <c r="AFW3271" s="678"/>
      <c r="AFX3271" s="678"/>
      <c r="AFY3271" s="678"/>
      <c r="AFZ3271" s="678"/>
      <c r="AGA3271" s="678"/>
      <c r="AGB3271" s="678"/>
      <c r="AGC3271" s="678"/>
      <c r="AGD3271" s="678"/>
      <c r="AGE3271" s="678"/>
      <c r="AGF3271" s="678"/>
      <c r="AGG3271" s="678"/>
      <c r="AGH3271" s="678"/>
      <c r="AGI3271" s="678"/>
      <c r="AGJ3271" s="678"/>
      <c r="AGK3271" s="678"/>
      <c r="AGL3271" s="678"/>
      <c r="AGM3271" s="678"/>
      <c r="AGN3271" s="678"/>
      <c r="AGO3271" s="678"/>
      <c r="AGP3271" s="678"/>
      <c r="AGQ3271" s="678"/>
      <c r="AGR3271" s="678"/>
      <c r="AGS3271" s="678"/>
      <c r="AGT3271" s="678"/>
      <c r="AGU3271" s="678"/>
      <c r="AGV3271" s="678"/>
      <c r="AGW3271" s="678"/>
      <c r="AGX3271" s="678"/>
      <c r="AGY3271" s="678"/>
      <c r="AGZ3271" s="678"/>
      <c r="AHA3271" s="678"/>
      <c r="AHB3271" s="678"/>
      <c r="AHC3271" s="678"/>
      <c r="AHD3271" s="678"/>
      <c r="AHE3271" s="678"/>
      <c r="AHF3271" s="678"/>
      <c r="AHG3271" s="678"/>
      <c r="AHH3271" s="678"/>
      <c r="AHI3271" s="678"/>
      <c r="AHJ3271" s="678"/>
      <c r="AHK3271" s="678"/>
      <c r="AHL3271" s="678"/>
      <c r="AHM3271" s="678"/>
      <c r="AHN3271" s="678"/>
      <c r="AHO3271" s="678"/>
      <c r="AHP3271" s="678"/>
      <c r="AHQ3271" s="678"/>
      <c r="AHR3271" s="678"/>
      <c r="AHS3271" s="678"/>
      <c r="AHT3271" s="678"/>
      <c r="AHU3271" s="678"/>
      <c r="AHV3271" s="678"/>
      <c r="AHW3271" s="678"/>
      <c r="AHX3271" s="678"/>
      <c r="AHY3271" s="678"/>
      <c r="AHZ3271" s="678"/>
      <c r="AIA3271" s="678"/>
      <c r="AIB3271" s="678"/>
      <c r="AIC3271" s="678"/>
      <c r="AID3271" s="678"/>
      <c r="AIE3271" s="678"/>
      <c r="AIF3271" s="678"/>
      <c r="AIG3271" s="678"/>
      <c r="AIH3271" s="678"/>
      <c r="AII3271" s="678"/>
      <c r="AIJ3271" s="678"/>
      <c r="AIK3271" s="678"/>
      <c r="AIL3271" s="678"/>
      <c r="AIM3271" s="678"/>
      <c r="AIN3271" s="678"/>
      <c r="AIO3271" s="678"/>
      <c r="AIP3271" s="678"/>
      <c r="AIQ3271" s="678"/>
      <c r="AIR3271" s="678"/>
      <c r="AIS3271" s="678"/>
      <c r="AIT3271" s="678"/>
      <c r="AIU3271" s="678"/>
      <c r="AIV3271" s="678"/>
      <c r="AIW3271" s="678"/>
      <c r="AIX3271" s="678"/>
      <c r="AIY3271" s="678"/>
      <c r="AIZ3271" s="678"/>
      <c r="AJA3271" s="678"/>
      <c r="AJB3271" s="678"/>
      <c r="AJC3271" s="678"/>
      <c r="AJD3271" s="678"/>
      <c r="AJE3271" s="678"/>
      <c r="AJF3271" s="678"/>
      <c r="AJG3271" s="678"/>
      <c r="AJH3271" s="678"/>
      <c r="AJI3271" s="678"/>
      <c r="AJJ3271" s="678"/>
      <c r="AJK3271" s="678"/>
      <c r="AJL3271" s="678"/>
      <c r="AJM3271" s="678"/>
      <c r="AJN3271" s="678"/>
      <c r="AJO3271" s="678"/>
      <c r="AJP3271" s="678"/>
      <c r="AJQ3271" s="678"/>
      <c r="AJR3271" s="678"/>
      <c r="AJS3271" s="678"/>
      <c r="AJT3271" s="678"/>
      <c r="AJU3271" s="678"/>
      <c r="AJV3271" s="678"/>
      <c r="AJW3271" s="678"/>
      <c r="AJX3271" s="678"/>
      <c r="AJY3271" s="678"/>
      <c r="AJZ3271" s="678"/>
      <c r="AKA3271" s="678"/>
      <c r="AKB3271" s="678"/>
      <c r="AKC3271" s="678"/>
      <c r="AKD3271" s="678"/>
      <c r="AKE3271" s="678"/>
      <c r="AKF3271" s="678"/>
      <c r="AKG3271" s="678"/>
      <c r="AKH3271" s="678"/>
      <c r="AKI3271" s="678"/>
      <c r="AKJ3271" s="678"/>
      <c r="AKK3271" s="678"/>
      <c r="AKL3271" s="678"/>
      <c r="AKM3271" s="678"/>
      <c r="AKN3271" s="678"/>
      <c r="AKO3271" s="678"/>
      <c r="AKP3271" s="678"/>
      <c r="AKQ3271" s="678"/>
      <c r="AKR3271" s="678"/>
      <c r="AKS3271" s="678"/>
      <c r="AKT3271" s="678"/>
      <c r="AKU3271" s="678"/>
      <c r="AKV3271" s="678"/>
      <c r="AKW3271" s="678"/>
      <c r="AKX3271" s="678"/>
      <c r="AKY3271" s="678"/>
      <c r="AKZ3271" s="678"/>
      <c r="ALA3271" s="678"/>
      <c r="ALB3271" s="678"/>
      <c r="ALC3271" s="678"/>
      <c r="ALD3271" s="678"/>
      <c r="ALE3271" s="678"/>
      <c r="ALF3271" s="678"/>
      <c r="ALG3271" s="678"/>
      <c r="ALH3271" s="678"/>
      <c r="ALI3271" s="678"/>
      <c r="ALJ3271" s="678"/>
      <c r="ALK3271" s="678"/>
      <c r="ALL3271" s="678"/>
      <c r="ALM3271" s="678"/>
      <c r="ALN3271" s="678"/>
      <c r="ALO3271" s="678"/>
      <c r="ALP3271" s="678"/>
      <c r="ALQ3271" s="678"/>
      <c r="ALR3271" s="678"/>
      <c r="ALS3271" s="678"/>
      <c r="ALT3271" s="678"/>
      <c r="ALU3271" s="678"/>
      <c r="ALV3271" s="678"/>
      <c r="ALW3271" s="678"/>
      <c r="ALX3271" s="678"/>
      <c r="ALY3271" s="678"/>
      <c r="ALZ3271" s="678"/>
      <c r="AMA3271" s="678"/>
      <c r="AMB3271" s="678"/>
      <c r="AMC3271" s="678"/>
      <c r="AMD3271" s="678"/>
      <c r="AME3271" s="678"/>
      <c r="AMF3271" s="678"/>
      <c r="AMG3271" s="678"/>
      <c r="AMH3271" s="678"/>
      <c r="AMI3271" s="678"/>
      <c r="AMJ3271" s="678"/>
    </row>
    <row r="3272" spans="1:1024" ht="18.75" hidden="1" customHeight="1" x14ac:dyDescent="0.25">
      <c r="A3272" s="830">
        <v>553</v>
      </c>
      <c r="B3272" s="830"/>
      <c r="C3272" s="830" t="s">
        <v>2681</v>
      </c>
      <c r="D3272" s="830" t="s">
        <v>29</v>
      </c>
      <c r="E3272" s="1170" t="s">
        <v>30</v>
      </c>
      <c r="F3272" s="831">
        <v>44558</v>
      </c>
      <c r="G3272" s="832">
        <v>0.45833333333333331</v>
      </c>
      <c r="H3272" s="831">
        <v>44565</v>
      </c>
      <c r="I3272" s="832">
        <v>0.45833333333333331</v>
      </c>
      <c r="J3272" s="829"/>
      <c r="K3272" s="979"/>
      <c r="L3272" s="830"/>
      <c r="M3272" s="834"/>
      <c r="N3272" s="980"/>
      <c r="O3272" s="981"/>
      <c r="Q3272" s="915"/>
      <c r="R3272" s="1129"/>
      <c r="S3272" s="1130"/>
      <c r="T3272" s="679"/>
      <c r="U3272" s="677"/>
      <c r="V3272" s="679"/>
      <c r="W3272" s="677"/>
      <c r="X3272" s="678"/>
      <c r="Y3272" s="678"/>
      <c r="Z3272" s="678"/>
      <c r="AA3272" s="678"/>
      <c r="AB3272" s="678"/>
      <c r="AC3272" s="678"/>
      <c r="AD3272" s="678"/>
      <c r="AE3272" s="678"/>
      <c r="AF3272" s="678"/>
      <c r="AG3272" s="678"/>
      <c r="AH3272" s="678"/>
      <c r="AI3272" s="678"/>
      <c r="AJ3272" s="678"/>
      <c r="AK3272" s="678"/>
      <c r="AL3272" s="678"/>
      <c r="AM3272" s="678"/>
      <c r="AN3272" s="678"/>
      <c r="AO3272" s="678"/>
      <c r="AP3272" s="678"/>
      <c r="AQ3272" s="678"/>
      <c r="AR3272" s="678"/>
      <c r="AS3272" s="678"/>
      <c r="AT3272" s="678"/>
      <c r="AU3272" s="678"/>
      <c r="AV3272" s="678"/>
      <c r="AW3272" s="678"/>
      <c r="AX3272" s="678"/>
      <c r="AY3272" s="678"/>
      <c r="AZ3272" s="678"/>
      <c r="BA3272" s="678"/>
      <c r="BB3272" s="678"/>
      <c r="BC3272" s="678"/>
      <c r="BD3272" s="678"/>
      <c r="BE3272" s="678"/>
      <c r="BF3272" s="678"/>
      <c r="BG3272" s="678"/>
      <c r="BH3272" s="678"/>
      <c r="BI3272" s="678"/>
      <c r="BJ3272" s="678"/>
      <c r="BK3272" s="678"/>
      <c r="BL3272" s="678"/>
      <c r="BM3272" s="678"/>
      <c r="BN3272" s="678"/>
      <c r="BO3272" s="678"/>
      <c r="BP3272" s="678"/>
      <c r="BQ3272" s="678"/>
      <c r="BR3272" s="678"/>
      <c r="BS3272" s="678"/>
      <c r="BT3272" s="678"/>
      <c r="BU3272" s="678"/>
      <c r="BV3272" s="678"/>
      <c r="BW3272" s="678"/>
      <c r="BX3272" s="678"/>
      <c r="BY3272" s="678"/>
      <c r="BZ3272" s="678"/>
      <c r="CA3272" s="678"/>
      <c r="CB3272" s="678"/>
      <c r="CC3272" s="678"/>
      <c r="CD3272" s="678"/>
      <c r="CE3272" s="678"/>
      <c r="CF3272" s="678"/>
      <c r="CG3272" s="678"/>
      <c r="CH3272" s="678"/>
      <c r="CI3272" s="678"/>
      <c r="CJ3272" s="678"/>
      <c r="CK3272" s="678"/>
      <c r="CL3272" s="678"/>
      <c r="CM3272" s="678"/>
      <c r="CN3272" s="678"/>
      <c r="CO3272" s="678"/>
      <c r="CP3272" s="678"/>
      <c r="CQ3272" s="678"/>
      <c r="CR3272" s="678"/>
      <c r="CS3272" s="678"/>
      <c r="CT3272" s="678"/>
      <c r="CU3272" s="678"/>
      <c r="CV3272" s="678"/>
      <c r="CW3272" s="678"/>
      <c r="CX3272" s="678"/>
      <c r="CY3272" s="678"/>
      <c r="CZ3272" s="678"/>
      <c r="DA3272" s="678"/>
      <c r="DB3272" s="678"/>
      <c r="DC3272" s="678"/>
      <c r="DD3272" s="678"/>
      <c r="DE3272" s="678"/>
      <c r="DF3272" s="678"/>
      <c r="DG3272" s="678"/>
      <c r="DH3272" s="678"/>
      <c r="DI3272" s="678"/>
      <c r="DJ3272" s="678"/>
      <c r="DK3272" s="678"/>
      <c r="DL3272" s="678"/>
      <c r="DM3272" s="678"/>
      <c r="DN3272" s="678"/>
      <c r="DO3272" s="678"/>
      <c r="DP3272" s="678"/>
      <c r="DQ3272" s="678"/>
      <c r="DR3272" s="678"/>
      <c r="DS3272" s="678"/>
      <c r="DT3272" s="678"/>
      <c r="DU3272" s="678"/>
      <c r="DV3272" s="678"/>
      <c r="DW3272" s="678"/>
      <c r="DX3272" s="678"/>
      <c r="DY3272" s="678"/>
      <c r="DZ3272" s="678"/>
      <c r="EA3272" s="678"/>
      <c r="EB3272" s="678"/>
      <c r="EC3272" s="678"/>
      <c r="ED3272" s="678"/>
      <c r="EE3272" s="678"/>
      <c r="EF3272" s="678"/>
      <c r="EG3272" s="678"/>
      <c r="EH3272" s="678"/>
      <c r="EI3272" s="678"/>
      <c r="EJ3272" s="678"/>
      <c r="EK3272" s="678"/>
      <c r="EL3272" s="678"/>
      <c r="EM3272" s="678"/>
      <c r="EN3272" s="678"/>
      <c r="EO3272" s="678"/>
      <c r="EP3272" s="678"/>
      <c r="EQ3272" s="678"/>
      <c r="ER3272" s="678"/>
      <c r="ES3272" s="678"/>
      <c r="ET3272" s="678"/>
      <c r="EU3272" s="678"/>
      <c r="EV3272" s="678"/>
      <c r="EW3272" s="678"/>
      <c r="EX3272" s="678"/>
      <c r="EY3272" s="678"/>
      <c r="EZ3272" s="678"/>
      <c r="FA3272" s="678"/>
      <c r="FB3272" s="678"/>
      <c r="FC3272" s="678"/>
      <c r="FD3272" s="678"/>
      <c r="FE3272" s="678"/>
      <c r="FF3272" s="678"/>
      <c r="FG3272" s="678"/>
      <c r="FH3272" s="678"/>
      <c r="FI3272" s="678"/>
      <c r="FJ3272" s="678"/>
      <c r="FK3272" s="678"/>
      <c r="FL3272" s="678"/>
      <c r="FM3272" s="678"/>
      <c r="FN3272" s="678"/>
      <c r="FO3272" s="678"/>
      <c r="FP3272" s="678"/>
      <c r="FQ3272" s="678"/>
      <c r="FR3272" s="678"/>
      <c r="FS3272" s="678"/>
      <c r="FT3272" s="678"/>
      <c r="FU3272" s="678"/>
      <c r="FV3272" s="678"/>
      <c r="FW3272" s="678"/>
      <c r="FX3272" s="678"/>
      <c r="FY3272" s="678"/>
      <c r="FZ3272" s="678"/>
      <c r="GA3272" s="678"/>
      <c r="GB3272" s="678"/>
      <c r="GC3272" s="678"/>
      <c r="GD3272" s="678"/>
      <c r="GE3272" s="678"/>
      <c r="GF3272" s="678"/>
      <c r="GG3272" s="678"/>
      <c r="GH3272" s="678"/>
      <c r="GI3272" s="678"/>
      <c r="GJ3272" s="678"/>
      <c r="GK3272" s="678"/>
      <c r="GL3272" s="678"/>
      <c r="GM3272" s="678"/>
      <c r="GN3272" s="678"/>
      <c r="GO3272" s="678"/>
      <c r="GP3272" s="678"/>
      <c r="GQ3272" s="678"/>
      <c r="GR3272" s="678"/>
      <c r="GS3272" s="678"/>
      <c r="GT3272" s="678"/>
      <c r="GU3272" s="678"/>
      <c r="GV3272" s="678"/>
      <c r="GW3272" s="678"/>
      <c r="GX3272" s="678"/>
      <c r="GY3272" s="678"/>
      <c r="GZ3272" s="678"/>
      <c r="HA3272" s="678"/>
      <c r="HB3272" s="678"/>
      <c r="HC3272" s="678"/>
      <c r="HD3272" s="678"/>
      <c r="HE3272" s="678"/>
      <c r="HF3272" s="678"/>
      <c r="HG3272" s="678"/>
      <c r="HH3272" s="678"/>
      <c r="HI3272" s="678"/>
      <c r="HJ3272" s="678"/>
      <c r="HK3272" s="678"/>
      <c r="HL3272" s="678"/>
      <c r="HM3272" s="678"/>
      <c r="HN3272" s="678"/>
      <c r="HO3272" s="678"/>
      <c r="HP3272" s="678"/>
      <c r="HQ3272" s="678"/>
      <c r="HR3272" s="678"/>
      <c r="HS3272" s="678"/>
      <c r="HT3272" s="678"/>
      <c r="HU3272" s="678"/>
      <c r="HV3272" s="678"/>
      <c r="HW3272" s="678"/>
      <c r="HX3272" s="678"/>
      <c r="HY3272" s="678"/>
      <c r="HZ3272" s="678"/>
      <c r="IA3272" s="678"/>
      <c r="IB3272" s="678"/>
      <c r="IC3272" s="678"/>
      <c r="ID3272" s="678"/>
      <c r="IE3272" s="678"/>
      <c r="IF3272" s="678"/>
      <c r="IG3272" s="678"/>
      <c r="IH3272" s="678"/>
      <c r="II3272" s="678"/>
      <c r="IJ3272" s="678"/>
      <c r="IK3272" s="678"/>
      <c r="IL3272" s="678"/>
      <c r="IM3272" s="678"/>
      <c r="IN3272" s="678"/>
      <c r="IO3272" s="678"/>
      <c r="IP3272" s="678"/>
      <c r="IQ3272" s="678"/>
      <c r="IR3272" s="678"/>
      <c r="IS3272" s="678"/>
      <c r="IT3272" s="678"/>
      <c r="IU3272" s="678"/>
      <c r="IV3272" s="678"/>
      <c r="IW3272" s="678"/>
      <c r="IX3272" s="678"/>
      <c r="IY3272" s="678"/>
      <c r="IZ3272" s="678"/>
      <c r="JA3272" s="678"/>
      <c r="JB3272" s="678"/>
      <c r="JC3272" s="678"/>
      <c r="JD3272" s="678"/>
      <c r="JE3272" s="678"/>
      <c r="JF3272" s="678"/>
      <c r="JG3272" s="678"/>
      <c r="JH3272" s="678"/>
      <c r="JI3272" s="678"/>
      <c r="JJ3272" s="678"/>
      <c r="JK3272" s="678"/>
      <c r="JL3272" s="678"/>
      <c r="JM3272" s="678"/>
      <c r="JN3272" s="678"/>
      <c r="JO3272" s="678"/>
      <c r="JP3272" s="678"/>
      <c r="JQ3272" s="678"/>
      <c r="JR3272" s="678"/>
      <c r="JS3272" s="678"/>
      <c r="JT3272" s="678"/>
      <c r="JU3272" s="678"/>
      <c r="JV3272" s="678"/>
      <c r="JW3272" s="678"/>
      <c r="JX3272" s="678"/>
      <c r="JY3272" s="678"/>
      <c r="JZ3272" s="678"/>
      <c r="KA3272" s="678"/>
      <c r="KB3272" s="678"/>
      <c r="KC3272" s="678"/>
      <c r="KD3272" s="678"/>
      <c r="KE3272" s="678"/>
      <c r="KF3272" s="678"/>
      <c r="KG3272" s="678"/>
      <c r="KH3272" s="678"/>
      <c r="KI3272" s="678"/>
      <c r="KJ3272" s="678"/>
      <c r="KK3272" s="678"/>
      <c r="KL3272" s="678"/>
      <c r="KM3272" s="678"/>
      <c r="KN3272" s="678"/>
      <c r="KO3272" s="678"/>
      <c r="KP3272" s="678"/>
      <c r="KQ3272" s="678"/>
      <c r="KR3272" s="678"/>
      <c r="KS3272" s="678"/>
      <c r="KT3272" s="678"/>
      <c r="KU3272" s="678"/>
      <c r="KV3272" s="678"/>
      <c r="KW3272" s="678"/>
      <c r="KX3272" s="678"/>
      <c r="KY3272" s="678"/>
      <c r="KZ3272" s="678"/>
      <c r="LA3272" s="678"/>
      <c r="LB3272" s="678"/>
      <c r="LC3272" s="678"/>
      <c r="LD3272" s="678"/>
      <c r="LE3272" s="678"/>
      <c r="LF3272" s="678"/>
      <c r="LG3272" s="678"/>
      <c r="LH3272" s="678"/>
      <c r="LI3272" s="678"/>
      <c r="LJ3272" s="678"/>
      <c r="LK3272" s="678"/>
      <c r="LL3272" s="678"/>
      <c r="LM3272" s="678"/>
      <c r="LN3272" s="678"/>
      <c r="LO3272" s="678"/>
      <c r="LP3272" s="678"/>
      <c r="LQ3272" s="678"/>
      <c r="LR3272" s="678"/>
      <c r="LS3272" s="678"/>
      <c r="LT3272" s="678"/>
      <c r="LU3272" s="678"/>
      <c r="LV3272" s="678"/>
      <c r="LW3272" s="678"/>
      <c r="LX3272" s="678"/>
      <c r="LY3272" s="678"/>
      <c r="LZ3272" s="678"/>
      <c r="MA3272" s="678"/>
      <c r="MB3272" s="678"/>
      <c r="MC3272" s="678"/>
      <c r="MD3272" s="678"/>
      <c r="ME3272" s="678"/>
      <c r="MF3272" s="678"/>
      <c r="MG3272" s="678"/>
      <c r="MH3272" s="678"/>
      <c r="MI3272" s="678"/>
      <c r="MJ3272" s="678"/>
      <c r="MK3272" s="678"/>
      <c r="ML3272" s="678"/>
      <c r="MM3272" s="678"/>
      <c r="MN3272" s="678"/>
      <c r="MO3272" s="678"/>
      <c r="MP3272" s="678"/>
      <c r="MQ3272" s="678"/>
      <c r="MR3272" s="678"/>
      <c r="MS3272" s="678"/>
      <c r="MT3272" s="678"/>
      <c r="MU3272" s="678"/>
      <c r="MV3272" s="678"/>
      <c r="MW3272" s="678"/>
      <c r="MX3272" s="678"/>
      <c r="MY3272" s="678"/>
      <c r="MZ3272" s="678"/>
      <c r="NA3272" s="678"/>
      <c r="NB3272" s="678"/>
      <c r="NC3272" s="678"/>
      <c r="ND3272" s="678"/>
      <c r="NE3272" s="678"/>
      <c r="NF3272" s="678"/>
      <c r="NG3272" s="678"/>
      <c r="NH3272" s="678"/>
      <c r="NI3272" s="678"/>
      <c r="NJ3272" s="678"/>
      <c r="NK3272" s="678"/>
      <c r="NL3272" s="678"/>
      <c r="NM3272" s="678"/>
      <c r="NN3272" s="678"/>
      <c r="NO3272" s="678"/>
      <c r="NP3272" s="678"/>
      <c r="NQ3272" s="678"/>
      <c r="NR3272" s="678"/>
      <c r="NS3272" s="678"/>
      <c r="NT3272" s="678"/>
      <c r="NU3272" s="678"/>
      <c r="NV3272" s="678"/>
      <c r="NW3272" s="678"/>
      <c r="NX3272" s="678"/>
      <c r="NY3272" s="678"/>
      <c r="NZ3272" s="678"/>
      <c r="OA3272" s="678"/>
      <c r="OB3272" s="678"/>
      <c r="OC3272" s="678"/>
      <c r="OD3272" s="678"/>
      <c r="OE3272" s="678"/>
      <c r="OF3272" s="678"/>
      <c r="OG3272" s="678"/>
      <c r="OH3272" s="678"/>
      <c r="OI3272" s="678"/>
      <c r="OJ3272" s="678"/>
      <c r="OK3272" s="678"/>
      <c r="OL3272" s="678"/>
      <c r="OM3272" s="678"/>
      <c r="ON3272" s="678"/>
      <c r="OO3272" s="678"/>
      <c r="OP3272" s="678"/>
      <c r="OQ3272" s="678"/>
      <c r="OR3272" s="678"/>
      <c r="OS3272" s="678"/>
      <c r="OT3272" s="678"/>
      <c r="OU3272" s="678"/>
      <c r="OV3272" s="678"/>
      <c r="OW3272" s="678"/>
      <c r="OX3272" s="678"/>
      <c r="OY3272" s="678"/>
      <c r="OZ3272" s="678"/>
      <c r="PA3272" s="678"/>
      <c r="PB3272" s="678"/>
      <c r="PC3272" s="678"/>
      <c r="PD3272" s="678"/>
      <c r="PE3272" s="678"/>
      <c r="PF3272" s="678"/>
      <c r="PG3272" s="678"/>
      <c r="PH3272" s="678"/>
      <c r="PI3272" s="678"/>
      <c r="PJ3272" s="678"/>
      <c r="PK3272" s="678"/>
      <c r="PL3272" s="678"/>
      <c r="PM3272" s="678"/>
      <c r="PN3272" s="678"/>
      <c r="PO3272" s="678"/>
      <c r="PP3272" s="678"/>
      <c r="PQ3272" s="678"/>
      <c r="PR3272" s="678"/>
      <c r="PS3272" s="678"/>
      <c r="PT3272" s="678"/>
      <c r="PU3272" s="678"/>
      <c r="PV3272" s="678"/>
      <c r="PW3272" s="678"/>
      <c r="PX3272" s="678"/>
      <c r="PY3272" s="678"/>
      <c r="PZ3272" s="678"/>
      <c r="QA3272" s="678"/>
      <c r="QB3272" s="678"/>
      <c r="QC3272" s="678"/>
      <c r="QD3272" s="678"/>
      <c r="QE3272" s="678"/>
      <c r="QF3272" s="678"/>
      <c r="QG3272" s="678"/>
      <c r="QH3272" s="678"/>
      <c r="QI3272" s="678"/>
      <c r="QJ3272" s="678"/>
      <c r="QK3272" s="678"/>
      <c r="QL3272" s="678"/>
      <c r="QM3272" s="678"/>
      <c r="QN3272" s="678"/>
      <c r="QO3272" s="678"/>
      <c r="QP3272" s="678"/>
      <c r="QQ3272" s="678"/>
      <c r="QR3272" s="678"/>
      <c r="QS3272" s="678"/>
      <c r="QT3272" s="678"/>
      <c r="QU3272" s="678"/>
      <c r="QV3272" s="678"/>
      <c r="QW3272" s="678"/>
      <c r="QX3272" s="678"/>
      <c r="QY3272" s="678"/>
      <c r="QZ3272" s="678"/>
      <c r="RA3272" s="678"/>
      <c r="RB3272" s="678"/>
      <c r="RC3272" s="678"/>
      <c r="RD3272" s="678"/>
      <c r="RE3272" s="678"/>
      <c r="RF3272" s="678"/>
      <c r="RG3272" s="678"/>
      <c r="RH3272" s="678"/>
      <c r="RI3272" s="678"/>
      <c r="RJ3272" s="678"/>
      <c r="RK3272" s="678"/>
      <c r="RL3272" s="678"/>
      <c r="RM3272" s="678"/>
      <c r="RN3272" s="678"/>
      <c r="RO3272" s="678"/>
      <c r="RP3272" s="678"/>
      <c r="RQ3272" s="678"/>
      <c r="RR3272" s="678"/>
      <c r="RS3272" s="678"/>
      <c r="RT3272" s="678"/>
      <c r="RU3272" s="678"/>
      <c r="RV3272" s="678"/>
      <c r="RW3272" s="678"/>
      <c r="RX3272" s="678"/>
      <c r="RY3272" s="678"/>
      <c r="RZ3272" s="678"/>
      <c r="SA3272" s="678"/>
      <c r="SB3272" s="678"/>
      <c r="SC3272" s="678"/>
      <c r="SD3272" s="678"/>
      <c r="SE3272" s="678"/>
      <c r="SF3272" s="678"/>
      <c r="SG3272" s="678"/>
      <c r="SH3272" s="678"/>
      <c r="SI3272" s="678"/>
      <c r="SJ3272" s="678"/>
      <c r="SK3272" s="678"/>
      <c r="SL3272" s="678"/>
      <c r="SM3272" s="678"/>
      <c r="SN3272" s="678"/>
      <c r="SO3272" s="678"/>
      <c r="SP3272" s="678"/>
      <c r="SQ3272" s="678"/>
      <c r="SR3272" s="678"/>
      <c r="SS3272" s="678"/>
      <c r="ST3272" s="678"/>
      <c r="SU3272" s="678"/>
      <c r="SV3272" s="678"/>
      <c r="SW3272" s="678"/>
      <c r="SX3272" s="678"/>
      <c r="SY3272" s="678"/>
      <c r="SZ3272" s="678"/>
      <c r="TA3272" s="678"/>
      <c r="TB3272" s="678"/>
      <c r="TC3272" s="678"/>
      <c r="TD3272" s="678"/>
      <c r="TE3272" s="678"/>
      <c r="TF3272" s="678"/>
      <c r="TG3272" s="678"/>
      <c r="TH3272" s="678"/>
      <c r="TI3272" s="678"/>
      <c r="TJ3272" s="678"/>
      <c r="TK3272" s="678"/>
      <c r="TL3272" s="678"/>
      <c r="TM3272" s="678"/>
      <c r="TN3272" s="678"/>
      <c r="TO3272" s="678"/>
      <c r="TP3272" s="678"/>
      <c r="TQ3272" s="678"/>
      <c r="TR3272" s="678"/>
      <c r="TS3272" s="678"/>
      <c r="TT3272" s="678"/>
      <c r="TU3272" s="678"/>
      <c r="TV3272" s="678"/>
      <c r="TW3272" s="678"/>
      <c r="TX3272" s="678"/>
      <c r="TY3272" s="678"/>
      <c r="TZ3272" s="678"/>
      <c r="UA3272" s="678"/>
      <c r="UB3272" s="678"/>
      <c r="UC3272" s="678"/>
      <c r="UD3272" s="678"/>
      <c r="UE3272" s="678"/>
      <c r="UF3272" s="678"/>
      <c r="UG3272" s="678"/>
      <c r="UH3272" s="678"/>
      <c r="UI3272" s="678"/>
      <c r="UJ3272" s="678"/>
      <c r="UK3272" s="678"/>
      <c r="UL3272" s="678"/>
      <c r="UM3272" s="678"/>
      <c r="UN3272" s="678"/>
      <c r="UO3272" s="678"/>
      <c r="UP3272" s="678"/>
      <c r="UQ3272" s="678"/>
      <c r="UR3272" s="678"/>
      <c r="US3272" s="678"/>
      <c r="UT3272" s="678"/>
      <c r="UU3272" s="678"/>
      <c r="UV3272" s="678"/>
      <c r="UW3272" s="678"/>
      <c r="UX3272" s="678"/>
      <c r="UY3272" s="678"/>
      <c r="UZ3272" s="678"/>
      <c r="VA3272" s="678"/>
      <c r="VB3272" s="678"/>
      <c r="VC3272" s="678"/>
      <c r="VD3272" s="678"/>
      <c r="VE3272" s="678"/>
      <c r="VF3272" s="678"/>
      <c r="VG3272" s="678"/>
      <c r="VH3272" s="678"/>
      <c r="VI3272" s="678"/>
      <c r="VJ3272" s="678"/>
      <c r="VK3272" s="678"/>
      <c r="VL3272" s="678"/>
      <c r="VM3272" s="678"/>
      <c r="VN3272" s="678"/>
      <c r="VO3272" s="678"/>
      <c r="VP3272" s="678"/>
      <c r="VQ3272" s="678"/>
      <c r="VR3272" s="678"/>
      <c r="VS3272" s="678"/>
      <c r="VT3272" s="678"/>
      <c r="VU3272" s="678"/>
      <c r="VV3272" s="678"/>
      <c r="VW3272" s="678"/>
      <c r="VX3272" s="678"/>
      <c r="VY3272" s="678"/>
      <c r="VZ3272" s="678"/>
      <c r="WA3272" s="678"/>
      <c r="WB3272" s="678"/>
      <c r="WC3272" s="678"/>
      <c r="WD3272" s="678"/>
      <c r="WE3272" s="678"/>
      <c r="WF3272" s="678"/>
      <c r="WG3272" s="678"/>
      <c r="WH3272" s="678"/>
      <c r="WI3272" s="678"/>
      <c r="WJ3272" s="678"/>
      <c r="WK3272" s="678"/>
      <c r="WL3272" s="678"/>
      <c r="WM3272" s="678"/>
      <c r="WN3272" s="678"/>
      <c r="WO3272" s="678"/>
      <c r="WP3272" s="678"/>
      <c r="WQ3272" s="678"/>
      <c r="WR3272" s="678"/>
      <c r="WS3272" s="678"/>
      <c r="WT3272" s="678"/>
      <c r="WU3272" s="678"/>
      <c r="WV3272" s="678"/>
      <c r="WW3272" s="678"/>
      <c r="WX3272" s="678"/>
      <c r="WY3272" s="678"/>
      <c r="WZ3272" s="678"/>
      <c r="XA3272" s="678"/>
      <c r="XB3272" s="678"/>
      <c r="XC3272" s="678"/>
      <c r="XD3272" s="678"/>
      <c r="XE3272" s="678"/>
      <c r="XF3272" s="678"/>
      <c r="XG3272" s="678"/>
      <c r="XH3272" s="678"/>
      <c r="XI3272" s="678"/>
      <c r="XJ3272" s="678"/>
      <c r="XK3272" s="678"/>
      <c r="XL3272" s="678"/>
      <c r="XM3272" s="678"/>
      <c r="XN3272" s="678"/>
      <c r="XO3272" s="678"/>
      <c r="XP3272" s="678"/>
      <c r="XQ3272" s="678"/>
      <c r="XR3272" s="678"/>
      <c r="XS3272" s="678"/>
      <c r="XT3272" s="678"/>
      <c r="XU3272" s="678"/>
      <c r="XV3272" s="678"/>
      <c r="XW3272" s="678"/>
      <c r="XX3272" s="678"/>
      <c r="XY3272" s="678"/>
      <c r="XZ3272" s="678"/>
      <c r="YA3272" s="678"/>
      <c r="YB3272" s="678"/>
      <c r="YC3272" s="678"/>
      <c r="YD3272" s="678"/>
      <c r="YE3272" s="678"/>
      <c r="YF3272" s="678"/>
      <c r="YG3272" s="678"/>
      <c r="YH3272" s="678"/>
      <c r="YI3272" s="678"/>
      <c r="YJ3272" s="678"/>
      <c r="YK3272" s="678"/>
      <c r="YL3272" s="678"/>
      <c r="YM3272" s="678"/>
      <c r="YN3272" s="678"/>
      <c r="YO3272" s="678"/>
      <c r="YP3272" s="678"/>
      <c r="YQ3272" s="678"/>
      <c r="YR3272" s="678"/>
      <c r="YS3272" s="678"/>
      <c r="YT3272" s="678"/>
      <c r="YU3272" s="678"/>
      <c r="YV3272" s="678"/>
      <c r="YW3272" s="678"/>
      <c r="YX3272" s="678"/>
      <c r="YY3272" s="678"/>
      <c r="YZ3272" s="678"/>
      <c r="ZA3272" s="678"/>
      <c r="ZB3272" s="678"/>
      <c r="ZC3272" s="678"/>
      <c r="ZD3272" s="678"/>
      <c r="ZE3272" s="678"/>
      <c r="ZF3272" s="678"/>
      <c r="ZG3272" s="678"/>
      <c r="ZH3272" s="678"/>
      <c r="ZI3272" s="678"/>
      <c r="ZJ3272" s="678"/>
      <c r="ZK3272" s="678"/>
      <c r="ZL3272" s="678"/>
      <c r="ZM3272" s="678"/>
      <c r="ZN3272" s="678"/>
      <c r="ZO3272" s="678"/>
      <c r="ZP3272" s="678"/>
      <c r="ZQ3272" s="678"/>
      <c r="ZR3272" s="678"/>
      <c r="ZS3272" s="678"/>
      <c r="ZT3272" s="678"/>
      <c r="ZU3272" s="678"/>
      <c r="ZV3272" s="678"/>
      <c r="ZW3272" s="678"/>
      <c r="ZX3272" s="678"/>
      <c r="ZY3272" s="678"/>
      <c r="ZZ3272" s="678"/>
      <c r="AAA3272" s="678"/>
      <c r="AAB3272" s="678"/>
      <c r="AAC3272" s="678"/>
      <c r="AAD3272" s="678"/>
      <c r="AAE3272" s="678"/>
      <c r="AAF3272" s="678"/>
      <c r="AAG3272" s="678"/>
      <c r="AAH3272" s="678"/>
      <c r="AAI3272" s="678"/>
      <c r="AAJ3272" s="678"/>
      <c r="AAK3272" s="678"/>
      <c r="AAL3272" s="678"/>
      <c r="AAM3272" s="678"/>
      <c r="AAN3272" s="678"/>
      <c r="AAO3272" s="678"/>
      <c r="AAP3272" s="678"/>
      <c r="AAQ3272" s="678"/>
      <c r="AAR3272" s="678"/>
      <c r="AAS3272" s="678"/>
      <c r="AAT3272" s="678"/>
      <c r="AAU3272" s="678"/>
      <c r="AAV3272" s="678"/>
      <c r="AAW3272" s="678"/>
      <c r="AAX3272" s="678"/>
      <c r="AAY3272" s="678"/>
      <c r="AAZ3272" s="678"/>
      <c r="ABA3272" s="678"/>
      <c r="ABB3272" s="678"/>
      <c r="ABC3272" s="678"/>
      <c r="ABD3272" s="678"/>
      <c r="ABE3272" s="678"/>
      <c r="ABF3272" s="678"/>
      <c r="ABG3272" s="678"/>
      <c r="ABH3272" s="678"/>
      <c r="ABI3272" s="678"/>
      <c r="ABJ3272" s="678"/>
      <c r="ABK3272" s="678"/>
      <c r="ABL3272" s="678"/>
      <c r="ABM3272" s="678"/>
      <c r="ABN3272" s="678"/>
      <c r="ABO3272" s="678"/>
      <c r="ABP3272" s="678"/>
      <c r="ABQ3272" s="678"/>
      <c r="ABR3272" s="678"/>
      <c r="ABS3272" s="678"/>
      <c r="ABT3272" s="678"/>
      <c r="ABU3272" s="678"/>
      <c r="ABV3272" s="678"/>
      <c r="ABW3272" s="678"/>
      <c r="ABX3272" s="678"/>
      <c r="ABY3272" s="678"/>
      <c r="ABZ3272" s="678"/>
      <c r="ACA3272" s="678"/>
      <c r="ACB3272" s="678"/>
      <c r="ACC3272" s="678"/>
      <c r="ACD3272" s="678"/>
      <c r="ACE3272" s="678"/>
      <c r="ACF3272" s="678"/>
      <c r="ACG3272" s="678"/>
      <c r="ACH3272" s="678"/>
      <c r="ACI3272" s="678"/>
      <c r="ACJ3272" s="678"/>
      <c r="ACK3272" s="678"/>
      <c r="ACL3272" s="678"/>
      <c r="ACM3272" s="678"/>
      <c r="ACN3272" s="678"/>
      <c r="ACO3272" s="678"/>
      <c r="ACP3272" s="678"/>
      <c r="ACQ3272" s="678"/>
      <c r="ACR3272" s="678"/>
      <c r="ACS3272" s="678"/>
      <c r="ACT3272" s="678"/>
      <c r="ACU3272" s="678"/>
      <c r="ACV3272" s="678"/>
      <c r="ACW3272" s="678"/>
      <c r="ACX3272" s="678"/>
      <c r="ACY3272" s="678"/>
      <c r="ACZ3272" s="678"/>
      <c r="ADA3272" s="678"/>
      <c r="ADB3272" s="678"/>
      <c r="ADC3272" s="678"/>
      <c r="ADD3272" s="678"/>
      <c r="ADE3272" s="678"/>
      <c r="ADF3272" s="678"/>
      <c r="ADG3272" s="678"/>
      <c r="ADH3272" s="678"/>
      <c r="ADI3272" s="678"/>
      <c r="ADJ3272" s="678"/>
      <c r="ADK3272" s="678"/>
      <c r="ADL3272" s="678"/>
      <c r="ADM3272" s="678"/>
      <c r="ADN3272" s="678"/>
      <c r="ADO3272" s="678"/>
      <c r="ADP3272" s="678"/>
      <c r="ADQ3272" s="678"/>
      <c r="ADR3272" s="678"/>
      <c r="ADS3272" s="678"/>
      <c r="ADT3272" s="678"/>
      <c r="ADU3272" s="678"/>
      <c r="ADV3272" s="678"/>
      <c r="ADW3272" s="678"/>
      <c r="ADX3272" s="678"/>
      <c r="ADY3272" s="678"/>
      <c r="ADZ3272" s="678"/>
      <c r="AEA3272" s="678"/>
      <c r="AEB3272" s="678"/>
      <c r="AEC3272" s="678"/>
      <c r="AED3272" s="678"/>
      <c r="AEE3272" s="678"/>
      <c r="AEF3272" s="678"/>
      <c r="AEG3272" s="678"/>
      <c r="AEH3272" s="678"/>
      <c r="AEI3272" s="678"/>
      <c r="AEJ3272" s="678"/>
      <c r="AEK3272" s="678"/>
      <c r="AEL3272" s="678"/>
      <c r="AEM3272" s="678"/>
      <c r="AEN3272" s="678"/>
      <c r="AEO3272" s="678"/>
      <c r="AEP3272" s="678"/>
      <c r="AEQ3272" s="678"/>
      <c r="AER3272" s="678"/>
      <c r="AES3272" s="678"/>
      <c r="AET3272" s="678"/>
      <c r="AEU3272" s="678"/>
      <c r="AEV3272" s="678"/>
      <c r="AEW3272" s="678"/>
      <c r="AEX3272" s="678"/>
      <c r="AEY3272" s="678"/>
      <c r="AEZ3272" s="678"/>
      <c r="AFA3272" s="678"/>
      <c r="AFB3272" s="678"/>
      <c r="AFC3272" s="678"/>
      <c r="AFD3272" s="678"/>
      <c r="AFE3272" s="678"/>
      <c r="AFF3272" s="678"/>
      <c r="AFG3272" s="678"/>
      <c r="AFH3272" s="678"/>
      <c r="AFI3272" s="678"/>
      <c r="AFJ3272" s="678"/>
      <c r="AFK3272" s="678"/>
      <c r="AFL3272" s="678"/>
      <c r="AFM3272" s="678"/>
      <c r="AFN3272" s="678"/>
      <c r="AFO3272" s="678"/>
      <c r="AFP3272" s="678"/>
      <c r="AFQ3272" s="678"/>
      <c r="AFR3272" s="678"/>
      <c r="AFS3272" s="678"/>
      <c r="AFT3272" s="678"/>
      <c r="AFU3272" s="678"/>
      <c r="AFV3272" s="678"/>
      <c r="AFW3272" s="678"/>
      <c r="AFX3272" s="678"/>
      <c r="AFY3272" s="678"/>
      <c r="AFZ3272" s="678"/>
      <c r="AGA3272" s="678"/>
      <c r="AGB3272" s="678"/>
      <c r="AGC3272" s="678"/>
      <c r="AGD3272" s="678"/>
      <c r="AGE3272" s="678"/>
      <c r="AGF3272" s="678"/>
      <c r="AGG3272" s="678"/>
      <c r="AGH3272" s="678"/>
      <c r="AGI3272" s="678"/>
      <c r="AGJ3272" s="678"/>
      <c r="AGK3272" s="678"/>
      <c r="AGL3272" s="678"/>
      <c r="AGM3272" s="678"/>
      <c r="AGN3272" s="678"/>
      <c r="AGO3272" s="678"/>
      <c r="AGP3272" s="678"/>
      <c r="AGQ3272" s="678"/>
      <c r="AGR3272" s="678"/>
      <c r="AGS3272" s="678"/>
      <c r="AGT3272" s="678"/>
      <c r="AGU3272" s="678"/>
      <c r="AGV3272" s="678"/>
      <c r="AGW3272" s="678"/>
      <c r="AGX3272" s="678"/>
      <c r="AGY3272" s="678"/>
      <c r="AGZ3272" s="678"/>
      <c r="AHA3272" s="678"/>
      <c r="AHB3272" s="678"/>
      <c r="AHC3272" s="678"/>
      <c r="AHD3272" s="678"/>
      <c r="AHE3272" s="678"/>
      <c r="AHF3272" s="678"/>
      <c r="AHG3272" s="678"/>
      <c r="AHH3272" s="678"/>
      <c r="AHI3272" s="678"/>
      <c r="AHJ3272" s="678"/>
      <c r="AHK3272" s="678"/>
      <c r="AHL3272" s="678"/>
      <c r="AHM3272" s="678"/>
      <c r="AHN3272" s="678"/>
      <c r="AHO3272" s="678"/>
      <c r="AHP3272" s="678"/>
      <c r="AHQ3272" s="678"/>
      <c r="AHR3272" s="678"/>
      <c r="AHS3272" s="678"/>
      <c r="AHT3272" s="678"/>
      <c r="AHU3272" s="678"/>
      <c r="AHV3272" s="678"/>
      <c r="AHW3272" s="678"/>
      <c r="AHX3272" s="678"/>
      <c r="AHY3272" s="678"/>
      <c r="AHZ3272" s="678"/>
      <c r="AIA3272" s="678"/>
      <c r="AIB3272" s="678"/>
      <c r="AIC3272" s="678"/>
      <c r="AID3272" s="678"/>
      <c r="AIE3272" s="678"/>
      <c r="AIF3272" s="678"/>
      <c r="AIG3272" s="678"/>
      <c r="AIH3272" s="678"/>
      <c r="AII3272" s="678"/>
      <c r="AIJ3272" s="678"/>
      <c r="AIK3272" s="678"/>
      <c r="AIL3272" s="678"/>
      <c r="AIM3272" s="678"/>
      <c r="AIN3272" s="678"/>
      <c r="AIO3272" s="678"/>
      <c r="AIP3272" s="678"/>
      <c r="AIQ3272" s="678"/>
      <c r="AIR3272" s="678"/>
      <c r="AIS3272" s="678"/>
      <c r="AIT3272" s="678"/>
      <c r="AIU3272" s="678"/>
      <c r="AIV3272" s="678"/>
      <c r="AIW3272" s="678"/>
      <c r="AIX3272" s="678"/>
      <c r="AIY3272" s="678"/>
      <c r="AIZ3272" s="678"/>
      <c r="AJA3272" s="678"/>
      <c r="AJB3272" s="678"/>
      <c r="AJC3272" s="678"/>
      <c r="AJD3272" s="678"/>
      <c r="AJE3272" s="678"/>
      <c r="AJF3272" s="678"/>
      <c r="AJG3272" s="678"/>
      <c r="AJH3272" s="678"/>
      <c r="AJI3272" s="678"/>
      <c r="AJJ3272" s="678"/>
      <c r="AJK3272" s="678"/>
      <c r="AJL3272" s="678"/>
      <c r="AJM3272" s="678"/>
      <c r="AJN3272" s="678"/>
      <c r="AJO3272" s="678"/>
      <c r="AJP3272" s="678"/>
      <c r="AJQ3272" s="678"/>
      <c r="AJR3272" s="678"/>
      <c r="AJS3272" s="678"/>
      <c r="AJT3272" s="678"/>
      <c r="AJU3272" s="678"/>
      <c r="AJV3272" s="678"/>
      <c r="AJW3272" s="678"/>
      <c r="AJX3272" s="678"/>
      <c r="AJY3272" s="678"/>
      <c r="AJZ3272" s="678"/>
      <c r="AKA3272" s="678"/>
      <c r="AKB3272" s="678"/>
      <c r="AKC3272" s="678"/>
      <c r="AKD3272" s="678"/>
      <c r="AKE3272" s="678"/>
      <c r="AKF3272" s="678"/>
      <c r="AKG3272" s="678"/>
      <c r="AKH3272" s="678"/>
      <c r="AKI3272" s="678"/>
      <c r="AKJ3272" s="678"/>
      <c r="AKK3272" s="678"/>
      <c r="AKL3272" s="678"/>
      <c r="AKM3272" s="678"/>
      <c r="AKN3272" s="678"/>
      <c r="AKO3272" s="678"/>
      <c r="AKP3272" s="678"/>
      <c r="AKQ3272" s="678"/>
      <c r="AKR3272" s="678"/>
      <c r="AKS3272" s="678"/>
      <c r="AKT3272" s="678"/>
      <c r="AKU3272" s="678"/>
      <c r="AKV3272" s="678"/>
      <c r="AKW3272" s="678"/>
      <c r="AKX3272" s="678"/>
      <c r="AKY3272" s="678"/>
      <c r="AKZ3272" s="678"/>
      <c r="ALA3272" s="678"/>
      <c r="ALB3272" s="678"/>
      <c r="ALC3272" s="678"/>
      <c r="ALD3272" s="678"/>
      <c r="ALE3272" s="678"/>
      <c r="ALF3272" s="678"/>
      <c r="ALG3272" s="678"/>
      <c r="ALH3272" s="678"/>
      <c r="ALI3272" s="678"/>
      <c r="ALJ3272" s="678"/>
      <c r="ALK3272" s="678"/>
      <c r="ALL3272" s="678"/>
      <c r="ALM3272" s="678"/>
      <c r="ALN3272" s="678"/>
      <c r="ALO3272" s="678"/>
      <c r="ALP3272" s="678"/>
      <c r="ALQ3272" s="678"/>
      <c r="ALR3272" s="678"/>
      <c r="ALS3272" s="678"/>
      <c r="ALT3272" s="678"/>
      <c r="ALU3272" s="678"/>
      <c r="ALV3272" s="678"/>
      <c r="ALW3272" s="678"/>
      <c r="ALX3272" s="678"/>
      <c r="ALY3272" s="678"/>
      <c r="ALZ3272" s="678"/>
      <c r="AMA3272" s="678"/>
      <c r="AMB3272" s="678"/>
      <c r="AMC3272" s="678"/>
      <c r="AMD3272" s="678"/>
      <c r="AME3272" s="678"/>
      <c r="AMF3272" s="678"/>
      <c r="AMG3272" s="678"/>
      <c r="AMH3272" s="678"/>
      <c r="AMI3272" s="678"/>
      <c r="AMJ3272" s="678"/>
    </row>
    <row r="3273" spans="1:1024" ht="18.75" customHeight="1" x14ac:dyDescent="0.25">
      <c r="A3273" s="1456">
        <v>4627</v>
      </c>
      <c r="B3273" s="1456">
        <v>54901667</v>
      </c>
      <c r="C3273" s="1456" t="s">
        <v>6043</v>
      </c>
      <c r="D3273" s="1456" t="s">
        <v>412</v>
      </c>
      <c r="E3273" s="1169" t="s">
        <v>335</v>
      </c>
      <c r="F3273" s="1545">
        <v>45397</v>
      </c>
      <c r="G3273" s="1559">
        <v>0.63541666666666663</v>
      </c>
      <c r="H3273" s="1545">
        <v>45408</v>
      </c>
      <c r="I3273" s="1559">
        <v>0.8125</v>
      </c>
      <c r="J3273" s="1603" t="s">
        <v>6140</v>
      </c>
      <c r="K3273" s="1545">
        <v>30811</v>
      </c>
      <c r="L3273" s="1620" t="s">
        <v>6044</v>
      </c>
      <c r="M3273" s="1545">
        <v>44776</v>
      </c>
      <c r="N3273" s="1620" t="s">
        <v>6045</v>
      </c>
      <c r="O3273" s="1649">
        <v>38338</v>
      </c>
      <c r="P3273" s="912" t="s">
        <v>6413</v>
      </c>
      <c r="Q3273" s="1069" t="s">
        <v>6017</v>
      </c>
      <c r="R3273" s="1696"/>
      <c r="S3273" s="1704"/>
      <c r="T3273" s="1769"/>
      <c r="U3273" s="1799" t="s">
        <v>6046</v>
      </c>
      <c r="V3273" s="1769" t="s">
        <v>6047</v>
      </c>
      <c r="W3273" s="1792"/>
      <c r="X3273" s="678"/>
      <c r="Y3273" s="678"/>
      <c r="Z3273" s="678"/>
      <c r="AA3273" s="678"/>
      <c r="AB3273" s="678"/>
      <c r="AC3273" s="678"/>
      <c r="AD3273" s="678"/>
      <c r="AE3273" s="678"/>
      <c r="AF3273" s="678"/>
      <c r="AG3273" s="678"/>
      <c r="AH3273" s="678"/>
      <c r="AI3273" s="678"/>
      <c r="AJ3273" s="678"/>
      <c r="AK3273" s="678"/>
      <c r="AL3273" s="678"/>
      <c r="AM3273" s="678"/>
      <c r="AN3273" s="678"/>
      <c r="AO3273" s="678"/>
      <c r="AP3273" s="678"/>
      <c r="AQ3273" s="678"/>
      <c r="AR3273" s="678"/>
      <c r="AS3273" s="678"/>
      <c r="AT3273" s="678"/>
      <c r="AU3273" s="678"/>
      <c r="AV3273" s="678"/>
      <c r="AW3273" s="678"/>
      <c r="AX3273" s="678"/>
      <c r="AY3273" s="678"/>
      <c r="AZ3273" s="678"/>
      <c r="BA3273" s="678"/>
      <c r="BB3273" s="678"/>
      <c r="BC3273" s="678"/>
      <c r="BD3273" s="678"/>
      <c r="BE3273" s="678"/>
      <c r="BF3273" s="678"/>
      <c r="BG3273" s="678"/>
      <c r="BH3273" s="678"/>
      <c r="BI3273" s="678"/>
      <c r="BJ3273" s="678"/>
      <c r="BK3273" s="678"/>
      <c r="BL3273" s="678"/>
      <c r="BM3273" s="678"/>
      <c r="BN3273" s="678"/>
      <c r="BO3273" s="678"/>
      <c r="BP3273" s="678"/>
      <c r="BQ3273" s="678"/>
      <c r="BR3273" s="678"/>
      <c r="BS3273" s="678"/>
      <c r="BT3273" s="678"/>
      <c r="BU3273" s="678"/>
      <c r="BV3273" s="678"/>
      <c r="BW3273" s="678"/>
      <c r="BX3273" s="678"/>
      <c r="BY3273" s="678"/>
      <c r="BZ3273" s="678"/>
      <c r="CA3273" s="678"/>
      <c r="CB3273" s="678"/>
      <c r="CC3273" s="678"/>
      <c r="CD3273" s="678"/>
      <c r="CE3273" s="678"/>
      <c r="CF3273" s="678"/>
      <c r="CG3273" s="678"/>
      <c r="CH3273" s="678"/>
      <c r="CI3273" s="678"/>
      <c r="CJ3273" s="678"/>
      <c r="CK3273" s="678"/>
      <c r="CL3273" s="678"/>
      <c r="CM3273" s="678"/>
      <c r="CN3273" s="678"/>
      <c r="CO3273" s="678"/>
      <c r="CP3273" s="678"/>
      <c r="CQ3273" s="678"/>
      <c r="CR3273" s="678"/>
      <c r="CS3273" s="678"/>
      <c r="CT3273" s="678"/>
      <c r="CU3273" s="678"/>
      <c r="CV3273" s="678"/>
      <c r="CW3273" s="678"/>
      <c r="CX3273" s="678"/>
      <c r="CY3273" s="678"/>
      <c r="CZ3273" s="678"/>
      <c r="DA3273" s="678"/>
      <c r="DB3273" s="678"/>
      <c r="DC3273" s="678"/>
      <c r="DD3273" s="678"/>
      <c r="DE3273" s="678"/>
      <c r="DF3273" s="678"/>
      <c r="DG3273" s="678"/>
      <c r="DH3273" s="678"/>
      <c r="DI3273" s="678"/>
      <c r="DJ3273" s="678"/>
      <c r="DK3273" s="678"/>
      <c r="DL3273" s="678"/>
      <c r="DM3273" s="678"/>
      <c r="DN3273" s="678"/>
      <c r="DO3273" s="678"/>
      <c r="DP3273" s="678"/>
      <c r="DQ3273" s="678"/>
      <c r="DR3273" s="678"/>
      <c r="DS3273" s="678"/>
      <c r="DT3273" s="678"/>
      <c r="DU3273" s="678"/>
      <c r="DV3273" s="678"/>
      <c r="DW3273" s="678"/>
      <c r="DX3273" s="678"/>
      <c r="DY3273" s="678"/>
      <c r="DZ3273" s="678"/>
      <c r="EA3273" s="678"/>
      <c r="EB3273" s="678"/>
      <c r="EC3273" s="678"/>
      <c r="ED3273" s="678"/>
      <c r="EE3273" s="678"/>
      <c r="EF3273" s="678"/>
      <c r="EG3273" s="678"/>
      <c r="EH3273" s="678"/>
      <c r="EI3273" s="678"/>
      <c r="EJ3273" s="678"/>
      <c r="EK3273" s="678"/>
      <c r="EL3273" s="678"/>
      <c r="EM3273" s="678"/>
      <c r="EN3273" s="678"/>
      <c r="EO3273" s="678"/>
      <c r="EP3273" s="678"/>
      <c r="EQ3273" s="678"/>
      <c r="ER3273" s="678"/>
      <c r="ES3273" s="678"/>
      <c r="ET3273" s="678"/>
      <c r="EU3273" s="678"/>
      <c r="EV3273" s="678"/>
      <c r="EW3273" s="678"/>
      <c r="EX3273" s="678"/>
      <c r="EY3273" s="678"/>
      <c r="EZ3273" s="678"/>
      <c r="FA3273" s="678"/>
      <c r="FB3273" s="678"/>
      <c r="FC3273" s="678"/>
      <c r="FD3273" s="678"/>
      <c r="FE3273" s="678"/>
      <c r="FF3273" s="678"/>
      <c r="FG3273" s="678"/>
      <c r="FH3273" s="678"/>
      <c r="FI3273" s="678"/>
      <c r="FJ3273" s="678"/>
      <c r="FK3273" s="678"/>
      <c r="FL3273" s="678"/>
      <c r="FM3273" s="678"/>
      <c r="FN3273" s="678"/>
      <c r="FO3273" s="678"/>
      <c r="FP3273" s="678"/>
      <c r="FQ3273" s="678"/>
      <c r="FR3273" s="678"/>
      <c r="FS3273" s="678"/>
      <c r="FT3273" s="678"/>
      <c r="FU3273" s="678"/>
      <c r="FV3273" s="678"/>
      <c r="FW3273" s="678"/>
      <c r="FX3273" s="678"/>
      <c r="FY3273" s="678"/>
      <c r="FZ3273" s="678"/>
      <c r="GA3273" s="678"/>
      <c r="GB3273" s="678"/>
      <c r="GC3273" s="678"/>
      <c r="GD3273" s="678"/>
      <c r="GE3273" s="678"/>
      <c r="GF3273" s="678"/>
      <c r="GG3273" s="678"/>
      <c r="GH3273" s="678"/>
      <c r="GI3273" s="678"/>
      <c r="GJ3273" s="678"/>
      <c r="GK3273" s="678"/>
      <c r="GL3273" s="678"/>
      <c r="GM3273" s="678"/>
      <c r="GN3273" s="678"/>
      <c r="GO3273" s="678"/>
      <c r="GP3273" s="678"/>
      <c r="GQ3273" s="678"/>
      <c r="GR3273" s="678"/>
      <c r="GS3273" s="678"/>
      <c r="GT3273" s="678"/>
      <c r="GU3273" s="678"/>
      <c r="GV3273" s="678"/>
      <c r="GW3273" s="678"/>
      <c r="GX3273" s="678"/>
      <c r="GY3273" s="678"/>
      <c r="GZ3273" s="678"/>
      <c r="HA3273" s="678"/>
      <c r="HB3273" s="678"/>
      <c r="HC3273" s="678"/>
      <c r="HD3273" s="678"/>
      <c r="HE3273" s="678"/>
      <c r="HF3273" s="678"/>
      <c r="HG3273" s="678"/>
      <c r="HH3273" s="678"/>
      <c r="HI3273" s="678"/>
      <c r="HJ3273" s="678"/>
      <c r="HK3273" s="678"/>
      <c r="HL3273" s="678"/>
      <c r="HM3273" s="678"/>
      <c r="HN3273" s="678"/>
      <c r="HO3273" s="678"/>
      <c r="HP3273" s="678"/>
      <c r="HQ3273" s="678"/>
      <c r="HR3273" s="678"/>
      <c r="HS3273" s="678"/>
      <c r="HT3273" s="678"/>
      <c r="HU3273" s="678"/>
      <c r="HV3273" s="678"/>
      <c r="HW3273" s="678"/>
      <c r="HX3273" s="678"/>
      <c r="HY3273" s="678"/>
      <c r="HZ3273" s="678"/>
      <c r="IA3273" s="678"/>
      <c r="IB3273" s="678"/>
      <c r="IC3273" s="678"/>
      <c r="ID3273" s="678"/>
      <c r="IE3273" s="678"/>
      <c r="IF3273" s="678"/>
      <c r="IG3273" s="678"/>
      <c r="IH3273" s="678"/>
      <c r="II3273" s="678"/>
      <c r="IJ3273" s="678"/>
      <c r="IK3273" s="678"/>
      <c r="IL3273" s="678"/>
      <c r="IM3273" s="678"/>
      <c r="IN3273" s="678"/>
      <c r="IO3273" s="678"/>
      <c r="IP3273" s="678"/>
      <c r="IQ3273" s="678"/>
      <c r="IR3273" s="678"/>
      <c r="IS3273" s="678"/>
      <c r="IT3273" s="678"/>
      <c r="IU3273" s="678"/>
      <c r="IV3273" s="678"/>
      <c r="IW3273" s="678"/>
      <c r="IX3273" s="678"/>
      <c r="IY3273" s="678"/>
      <c r="IZ3273" s="678"/>
      <c r="JA3273" s="678"/>
      <c r="JB3273" s="678"/>
      <c r="JC3273" s="678"/>
      <c r="JD3273" s="678"/>
      <c r="JE3273" s="678"/>
      <c r="JF3273" s="678"/>
      <c r="JG3273" s="678"/>
      <c r="JH3273" s="678"/>
      <c r="JI3273" s="678"/>
      <c r="JJ3273" s="678"/>
      <c r="JK3273" s="678"/>
      <c r="JL3273" s="678"/>
      <c r="JM3273" s="678"/>
      <c r="JN3273" s="678"/>
      <c r="JO3273" s="678"/>
      <c r="JP3273" s="678"/>
      <c r="JQ3273" s="678"/>
      <c r="JR3273" s="678"/>
      <c r="JS3273" s="678"/>
      <c r="JT3273" s="678"/>
      <c r="JU3273" s="678"/>
      <c r="JV3273" s="678"/>
      <c r="JW3273" s="678"/>
      <c r="JX3273" s="678"/>
      <c r="JY3273" s="678"/>
      <c r="JZ3273" s="678"/>
      <c r="KA3273" s="678"/>
      <c r="KB3273" s="678"/>
      <c r="KC3273" s="678"/>
      <c r="KD3273" s="678"/>
      <c r="KE3273" s="678"/>
      <c r="KF3273" s="678"/>
      <c r="KG3273" s="678"/>
      <c r="KH3273" s="678"/>
      <c r="KI3273" s="678"/>
      <c r="KJ3273" s="678"/>
      <c r="KK3273" s="678"/>
      <c r="KL3273" s="678"/>
      <c r="KM3273" s="678"/>
      <c r="KN3273" s="678"/>
      <c r="KO3273" s="678"/>
      <c r="KP3273" s="678"/>
      <c r="KQ3273" s="678"/>
      <c r="KR3273" s="678"/>
      <c r="KS3273" s="678"/>
      <c r="KT3273" s="678"/>
      <c r="KU3273" s="678"/>
      <c r="KV3273" s="678"/>
      <c r="KW3273" s="678"/>
      <c r="KX3273" s="678"/>
      <c r="KY3273" s="678"/>
      <c r="KZ3273" s="678"/>
      <c r="LA3273" s="678"/>
      <c r="LB3273" s="678"/>
      <c r="LC3273" s="678"/>
      <c r="LD3273" s="678"/>
      <c r="LE3273" s="678"/>
      <c r="LF3273" s="678"/>
      <c r="LG3273" s="678"/>
      <c r="LH3273" s="678"/>
      <c r="LI3273" s="678"/>
      <c r="LJ3273" s="678"/>
      <c r="LK3273" s="678"/>
      <c r="LL3273" s="678"/>
      <c r="LM3273" s="678"/>
      <c r="LN3273" s="678"/>
      <c r="LO3273" s="678"/>
      <c r="LP3273" s="678"/>
      <c r="LQ3273" s="678"/>
      <c r="LR3273" s="678"/>
      <c r="LS3273" s="678"/>
      <c r="LT3273" s="678"/>
      <c r="LU3273" s="678"/>
      <c r="LV3273" s="678"/>
      <c r="LW3273" s="678"/>
      <c r="LX3273" s="678"/>
      <c r="LY3273" s="678"/>
      <c r="LZ3273" s="678"/>
      <c r="MA3273" s="678"/>
      <c r="MB3273" s="678"/>
      <c r="MC3273" s="678"/>
      <c r="MD3273" s="678"/>
      <c r="ME3273" s="678"/>
      <c r="MF3273" s="678"/>
      <c r="MG3273" s="678"/>
      <c r="MH3273" s="678"/>
      <c r="MI3273" s="678"/>
      <c r="MJ3273" s="678"/>
      <c r="MK3273" s="678"/>
      <c r="ML3273" s="678"/>
      <c r="MM3273" s="678"/>
      <c r="MN3273" s="678"/>
      <c r="MO3273" s="678"/>
      <c r="MP3273" s="678"/>
      <c r="MQ3273" s="678"/>
      <c r="MR3273" s="678"/>
      <c r="MS3273" s="678"/>
      <c r="MT3273" s="678"/>
      <c r="MU3273" s="678"/>
      <c r="MV3273" s="678"/>
      <c r="MW3273" s="678"/>
      <c r="MX3273" s="678"/>
      <c r="MY3273" s="678"/>
      <c r="MZ3273" s="678"/>
      <c r="NA3273" s="678"/>
      <c r="NB3273" s="678"/>
      <c r="NC3273" s="678"/>
      <c r="ND3273" s="678"/>
      <c r="NE3273" s="678"/>
      <c r="NF3273" s="678"/>
      <c r="NG3273" s="678"/>
      <c r="NH3273" s="678"/>
      <c r="NI3273" s="678"/>
      <c r="NJ3273" s="678"/>
      <c r="NK3273" s="678"/>
      <c r="NL3273" s="678"/>
      <c r="NM3273" s="678"/>
      <c r="NN3273" s="678"/>
      <c r="NO3273" s="678"/>
      <c r="NP3273" s="678"/>
      <c r="NQ3273" s="678"/>
      <c r="NR3273" s="678"/>
      <c r="NS3273" s="678"/>
      <c r="NT3273" s="678"/>
      <c r="NU3273" s="678"/>
      <c r="NV3273" s="678"/>
      <c r="NW3273" s="678"/>
      <c r="NX3273" s="678"/>
      <c r="NY3273" s="678"/>
      <c r="NZ3273" s="678"/>
      <c r="OA3273" s="678"/>
      <c r="OB3273" s="678"/>
      <c r="OC3273" s="678"/>
      <c r="OD3273" s="678"/>
      <c r="OE3273" s="678"/>
      <c r="OF3273" s="678"/>
      <c r="OG3273" s="678"/>
      <c r="OH3273" s="678"/>
      <c r="OI3273" s="678"/>
      <c r="OJ3273" s="678"/>
      <c r="OK3273" s="678"/>
      <c r="OL3273" s="678"/>
      <c r="OM3273" s="678"/>
      <c r="ON3273" s="678"/>
      <c r="OO3273" s="678"/>
      <c r="OP3273" s="678"/>
      <c r="OQ3273" s="678"/>
      <c r="OR3273" s="678"/>
      <c r="OS3273" s="678"/>
      <c r="OT3273" s="678"/>
      <c r="OU3273" s="678"/>
      <c r="OV3273" s="678"/>
      <c r="OW3273" s="678"/>
      <c r="OX3273" s="678"/>
      <c r="OY3273" s="678"/>
      <c r="OZ3273" s="678"/>
      <c r="PA3273" s="678"/>
      <c r="PB3273" s="678"/>
      <c r="PC3273" s="678"/>
      <c r="PD3273" s="678"/>
      <c r="PE3273" s="678"/>
      <c r="PF3273" s="678"/>
      <c r="PG3273" s="678"/>
      <c r="PH3273" s="678"/>
      <c r="PI3273" s="678"/>
      <c r="PJ3273" s="678"/>
      <c r="PK3273" s="678"/>
      <c r="PL3273" s="678"/>
      <c r="PM3273" s="678"/>
      <c r="PN3273" s="678"/>
      <c r="PO3273" s="678"/>
      <c r="PP3273" s="678"/>
      <c r="PQ3273" s="678"/>
      <c r="PR3273" s="678"/>
      <c r="PS3273" s="678"/>
      <c r="PT3273" s="678"/>
      <c r="PU3273" s="678"/>
      <c r="PV3273" s="678"/>
      <c r="PW3273" s="678"/>
      <c r="PX3273" s="678"/>
      <c r="PY3273" s="678"/>
      <c r="PZ3273" s="678"/>
      <c r="QA3273" s="678"/>
      <c r="QB3273" s="678"/>
      <c r="QC3273" s="678"/>
      <c r="QD3273" s="678"/>
      <c r="QE3273" s="678"/>
      <c r="QF3273" s="678"/>
      <c r="QG3273" s="678"/>
      <c r="QH3273" s="678"/>
      <c r="QI3273" s="678"/>
      <c r="QJ3273" s="678"/>
      <c r="QK3273" s="678"/>
      <c r="QL3273" s="678"/>
      <c r="QM3273" s="678"/>
      <c r="QN3273" s="678"/>
      <c r="QO3273" s="678"/>
      <c r="QP3273" s="678"/>
      <c r="QQ3273" s="678"/>
      <c r="QR3273" s="678"/>
      <c r="QS3273" s="678"/>
      <c r="QT3273" s="678"/>
      <c r="QU3273" s="678"/>
      <c r="QV3273" s="678"/>
      <c r="QW3273" s="678"/>
      <c r="QX3273" s="678"/>
      <c r="QY3273" s="678"/>
      <c r="QZ3273" s="678"/>
      <c r="RA3273" s="678"/>
      <c r="RB3273" s="678"/>
      <c r="RC3273" s="678"/>
      <c r="RD3273" s="678"/>
      <c r="RE3273" s="678"/>
      <c r="RF3273" s="678"/>
      <c r="RG3273" s="678"/>
      <c r="RH3273" s="678"/>
      <c r="RI3273" s="678"/>
      <c r="RJ3273" s="678"/>
      <c r="RK3273" s="678"/>
      <c r="RL3273" s="678"/>
      <c r="RM3273" s="678"/>
      <c r="RN3273" s="678"/>
      <c r="RO3273" s="678"/>
      <c r="RP3273" s="678"/>
      <c r="RQ3273" s="678"/>
      <c r="RR3273" s="678"/>
      <c r="RS3273" s="678"/>
      <c r="RT3273" s="678"/>
      <c r="RU3273" s="678"/>
      <c r="RV3273" s="678"/>
      <c r="RW3273" s="678"/>
      <c r="RX3273" s="678"/>
      <c r="RY3273" s="678"/>
      <c r="RZ3273" s="678"/>
      <c r="SA3273" s="678"/>
      <c r="SB3273" s="678"/>
      <c r="SC3273" s="678"/>
      <c r="SD3273" s="678"/>
      <c r="SE3273" s="678"/>
      <c r="SF3273" s="678"/>
      <c r="SG3273" s="678"/>
      <c r="SH3273" s="678"/>
      <c r="SI3273" s="678"/>
      <c r="SJ3273" s="678"/>
      <c r="SK3273" s="678"/>
      <c r="SL3273" s="678"/>
      <c r="SM3273" s="678"/>
      <c r="SN3273" s="678"/>
      <c r="SO3273" s="678"/>
      <c r="SP3273" s="678"/>
      <c r="SQ3273" s="678"/>
      <c r="SR3273" s="678"/>
      <c r="SS3273" s="678"/>
      <c r="ST3273" s="678"/>
      <c r="SU3273" s="678"/>
      <c r="SV3273" s="678"/>
      <c r="SW3273" s="678"/>
      <c r="SX3273" s="678"/>
      <c r="SY3273" s="678"/>
      <c r="SZ3273" s="678"/>
      <c r="TA3273" s="678"/>
      <c r="TB3273" s="678"/>
      <c r="TC3273" s="678"/>
      <c r="TD3273" s="678"/>
      <c r="TE3273" s="678"/>
      <c r="TF3273" s="678"/>
      <c r="TG3273" s="678"/>
      <c r="TH3273" s="678"/>
      <c r="TI3273" s="678"/>
      <c r="TJ3273" s="678"/>
      <c r="TK3273" s="678"/>
      <c r="TL3273" s="678"/>
      <c r="TM3273" s="678"/>
      <c r="TN3273" s="678"/>
      <c r="TO3273" s="678"/>
      <c r="TP3273" s="678"/>
      <c r="TQ3273" s="678"/>
      <c r="TR3273" s="678"/>
      <c r="TS3273" s="678"/>
      <c r="TT3273" s="678"/>
      <c r="TU3273" s="678"/>
      <c r="TV3273" s="678"/>
      <c r="TW3273" s="678"/>
      <c r="TX3273" s="678"/>
      <c r="TY3273" s="678"/>
      <c r="TZ3273" s="678"/>
      <c r="UA3273" s="678"/>
      <c r="UB3273" s="678"/>
      <c r="UC3273" s="678"/>
      <c r="UD3273" s="678"/>
      <c r="UE3273" s="678"/>
      <c r="UF3273" s="678"/>
      <c r="UG3273" s="678"/>
      <c r="UH3273" s="678"/>
      <c r="UI3273" s="678"/>
      <c r="UJ3273" s="678"/>
      <c r="UK3273" s="678"/>
      <c r="UL3273" s="678"/>
      <c r="UM3273" s="678"/>
      <c r="UN3273" s="678"/>
      <c r="UO3273" s="678"/>
      <c r="UP3273" s="678"/>
      <c r="UQ3273" s="678"/>
      <c r="UR3273" s="678"/>
      <c r="US3273" s="678"/>
      <c r="UT3273" s="678"/>
      <c r="UU3273" s="678"/>
      <c r="UV3273" s="678"/>
      <c r="UW3273" s="678"/>
      <c r="UX3273" s="678"/>
      <c r="UY3273" s="678"/>
      <c r="UZ3273" s="678"/>
      <c r="VA3273" s="678"/>
      <c r="VB3273" s="678"/>
      <c r="VC3273" s="678"/>
      <c r="VD3273" s="678"/>
      <c r="VE3273" s="678"/>
      <c r="VF3273" s="678"/>
      <c r="VG3273" s="678"/>
      <c r="VH3273" s="678"/>
      <c r="VI3273" s="678"/>
      <c r="VJ3273" s="678"/>
      <c r="VK3273" s="678"/>
      <c r="VL3273" s="678"/>
      <c r="VM3273" s="678"/>
      <c r="VN3273" s="678"/>
      <c r="VO3273" s="678"/>
      <c r="VP3273" s="678"/>
      <c r="VQ3273" s="678"/>
      <c r="VR3273" s="678"/>
      <c r="VS3273" s="678"/>
      <c r="VT3273" s="678"/>
      <c r="VU3273" s="678"/>
      <c r="VV3273" s="678"/>
      <c r="VW3273" s="678"/>
      <c r="VX3273" s="678"/>
      <c r="VY3273" s="678"/>
      <c r="VZ3273" s="678"/>
      <c r="WA3273" s="678"/>
      <c r="WB3273" s="678"/>
      <c r="WC3273" s="678"/>
      <c r="WD3273" s="678"/>
      <c r="WE3273" s="678"/>
      <c r="WF3273" s="678"/>
      <c r="WG3273" s="678"/>
      <c r="WH3273" s="678"/>
      <c r="WI3273" s="678"/>
      <c r="WJ3273" s="678"/>
      <c r="WK3273" s="678"/>
      <c r="WL3273" s="678"/>
      <c r="WM3273" s="678"/>
      <c r="WN3273" s="678"/>
      <c r="WO3273" s="678"/>
      <c r="WP3273" s="678"/>
      <c r="WQ3273" s="678"/>
      <c r="WR3273" s="678"/>
      <c r="WS3273" s="678"/>
      <c r="WT3273" s="678"/>
      <c r="WU3273" s="678"/>
      <c r="WV3273" s="678"/>
      <c r="WW3273" s="678"/>
      <c r="WX3273" s="678"/>
      <c r="WY3273" s="678"/>
      <c r="WZ3273" s="678"/>
      <c r="XA3273" s="678"/>
      <c r="XB3273" s="678"/>
      <c r="XC3273" s="678"/>
      <c r="XD3273" s="678"/>
      <c r="XE3273" s="678"/>
      <c r="XF3273" s="678"/>
      <c r="XG3273" s="678"/>
      <c r="XH3273" s="678"/>
      <c r="XI3273" s="678"/>
      <c r="XJ3273" s="678"/>
      <c r="XK3273" s="678"/>
      <c r="XL3273" s="678"/>
      <c r="XM3273" s="678"/>
      <c r="XN3273" s="678"/>
      <c r="XO3273" s="678"/>
      <c r="XP3273" s="678"/>
      <c r="XQ3273" s="678"/>
      <c r="XR3273" s="678"/>
      <c r="XS3273" s="678"/>
      <c r="XT3273" s="678"/>
      <c r="XU3273" s="678"/>
      <c r="XV3273" s="678"/>
      <c r="XW3273" s="678"/>
      <c r="XX3273" s="678"/>
      <c r="XY3273" s="678"/>
      <c r="XZ3273" s="678"/>
      <c r="YA3273" s="678"/>
      <c r="YB3273" s="678"/>
      <c r="YC3273" s="678"/>
      <c r="YD3273" s="678"/>
      <c r="YE3273" s="678"/>
      <c r="YF3273" s="678"/>
      <c r="YG3273" s="678"/>
      <c r="YH3273" s="678"/>
      <c r="YI3273" s="678"/>
      <c r="YJ3273" s="678"/>
      <c r="YK3273" s="678"/>
      <c r="YL3273" s="678"/>
      <c r="YM3273" s="678"/>
      <c r="YN3273" s="678"/>
      <c r="YO3273" s="678"/>
      <c r="YP3273" s="678"/>
      <c r="YQ3273" s="678"/>
      <c r="YR3273" s="678"/>
      <c r="YS3273" s="678"/>
      <c r="YT3273" s="678"/>
      <c r="YU3273" s="678"/>
      <c r="YV3273" s="678"/>
      <c r="YW3273" s="678"/>
      <c r="YX3273" s="678"/>
      <c r="YY3273" s="678"/>
      <c r="YZ3273" s="678"/>
      <c r="ZA3273" s="678"/>
      <c r="ZB3273" s="678"/>
      <c r="ZC3273" s="678"/>
      <c r="ZD3273" s="678"/>
      <c r="ZE3273" s="678"/>
      <c r="ZF3273" s="678"/>
      <c r="ZG3273" s="678"/>
      <c r="ZH3273" s="678"/>
      <c r="ZI3273" s="678"/>
      <c r="ZJ3273" s="678"/>
      <c r="ZK3273" s="678"/>
      <c r="ZL3273" s="678"/>
      <c r="ZM3273" s="678"/>
      <c r="ZN3273" s="678"/>
      <c r="ZO3273" s="678"/>
      <c r="ZP3273" s="678"/>
      <c r="ZQ3273" s="678"/>
      <c r="ZR3273" s="678"/>
      <c r="ZS3273" s="678"/>
      <c r="ZT3273" s="678"/>
      <c r="ZU3273" s="678"/>
      <c r="ZV3273" s="678"/>
      <c r="ZW3273" s="678"/>
      <c r="ZX3273" s="678"/>
      <c r="ZY3273" s="678"/>
      <c r="ZZ3273" s="678"/>
      <c r="AAA3273" s="678"/>
      <c r="AAB3273" s="678"/>
      <c r="AAC3273" s="678"/>
      <c r="AAD3273" s="678"/>
      <c r="AAE3273" s="678"/>
      <c r="AAF3273" s="678"/>
      <c r="AAG3273" s="678"/>
      <c r="AAH3273" s="678"/>
      <c r="AAI3273" s="678"/>
      <c r="AAJ3273" s="678"/>
      <c r="AAK3273" s="678"/>
      <c r="AAL3273" s="678"/>
      <c r="AAM3273" s="678"/>
      <c r="AAN3273" s="678"/>
      <c r="AAO3273" s="678"/>
      <c r="AAP3273" s="678"/>
      <c r="AAQ3273" s="678"/>
      <c r="AAR3273" s="678"/>
      <c r="AAS3273" s="678"/>
      <c r="AAT3273" s="678"/>
      <c r="AAU3273" s="678"/>
      <c r="AAV3273" s="678"/>
      <c r="AAW3273" s="678"/>
      <c r="AAX3273" s="678"/>
      <c r="AAY3273" s="678"/>
      <c r="AAZ3273" s="678"/>
      <c r="ABA3273" s="678"/>
      <c r="ABB3273" s="678"/>
      <c r="ABC3273" s="678"/>
      <c r="ABD3273" s="678"/>
      <c r="ABE3273" s="678"/>
      <c r="ABF3273" s="678"/>
      <c r="ABG3273" s="678"/>
      <c r="ABH3273" s="678"/>
      <c r="ABI3273" s="678"/>
      <c r="ABJ3273" s="678"/>
      <c r="ABK3273" s="678"/>
      <c r="ABL3273" s="678"/>
      <c r="ABM3273" s="678"/>
      <c r="ABN3273" s="678"/>
      <c r="ABO3273" s="678"/>
      <c r="ABP3273" s="678"/>
      <c r="ABQ3273" s="678"/>
      <c r="ABR3273" s="678"/>
      <c r="ABS3273" s="678"/>
      <c r="ABT3273" s="678"/>
      <c r="ABU3273" s="678"/>
      <c r="ABV3273" s="678"/>
      <c r="ABW3273" s="678"/>
      <c r="ABX3273" s="678"/>
      <c r="ABY3273" s="678"/>
      <c r="ABZ3273" s="678"/>
      <c r="ACA3273" s="678"/>
      <c r="ACB3273" s="678"/>
      <c r="ACC3273" s="678"/>
      <c r="ACD3273" s="678"/>
      <c r="ACE3273" s="678"/>
      <c r="ACF3273" s="678"/>
      <c r="ACG3273" s="678"/>
      <c r="ACH3273" s="678"/>
      <c r="ACI3273" s="678"/>
      <c r="ACJ3273" s="678"/>
      <c r="ACK3273" s="678"/>
      <c r="ACL3273" s="678"/>
      <c r="ACM3273" s="678"/>
      <c r="ACN3273" s="678"/>
      <c r="ACO3273" s="678"/>
      <c r="ACP3273" s="678"/>
      <c r="ACQ3273" s="678"/>
      <c r="ACR3273" s="678"/>
      <c r="ACS3273" s="678"/>
      <c r="ACT3273" s="678"/>
      <c r="ACU3273" s="678"/>
      <c r="ACV3273" s="678"/>
      <c r="ACW3273" s="678"/>
      <c r="ACX3273" s="678"/>
      <c r="ACY3273" s="678"/>
      <c r="ACZ3273" s="678"/>
      <c r="ADA3273" s="678"/>
      <c r="ADB3273" s="678"/>
      <c r="ADC3273" s="678"/>
      <c r="ADD3273" s="678"/>
      <c r="ADE3273" s="678"/>
      <c r="ADF3273" s="678"/>
      <c r="ADG3273" s="678"/>
      <c r="ADH3273" s="678"/>
      <c r="ADI3273" s="678"/>
      <c r="ADJ3273" s="678"/>
      <c r="ADK3273" s="678"/>
      <c r="ADL3273" s="678"/>
      <c r="ADM3273" s="678"/>
      <c r="ADN3273" s="678"/>
      <c r="ADO3273" s="678"/>
      <c r="ADP3273" s="678"/>
      <c r="ADQ3273" s="678"/>
      <c r="ADR3273" s="678"/>
      <c r="ADS3273" s="678"/>
      <c r="ADT3273" s="678"/>
      <c r="ADU3273" s="678"/>
      <c r="ADV3273" s="678"/>
      <c r="ADW3273" s="678"/>
      <c r="ADX3273" s="678"/>
      <c r="ADY3273" s="678"/>
      <c r="ADZ3273" s="678"/>
      <c r="AEA3273" s="678"/>
      <c r="AEB3273" s="678"/>
      <c r="AEC3273" s="678"/>
      <c r="AED3273" s="678"/>
      <c r="AEE3273" s="678"/>
      <c r="AEF3273" s="678"/>
      <c r="AEG3273" s="678"/>
      <c r="AEH3273" s="678"/>
      <c r="AEI3273" s="678"/>
      <c r="AEJ3273" s="678"/>
      <c r="AEK3273" s="678"/>
      <c r="AEL3273" s="678"/>
      <c r="AEM3273" s="678"/>
      <c r="AEN3273" s="678"/>
      <c r="AEO3273" s="678"/>
      <c r="AEP3273" s="678"/>
      <c r="AEQ3273" s="678"/>
      <c r="AER3273" s="678"/>
      <c r="AES3273" s="678"/>
      <c r="AET3273" s="678"/>
      <c r="AEU3273" s="678"/>
      <c r="AEV3273" s="678"/>
      <c r="AEW3273" s="678"/>
      <c r="AEX3273" s="678"/>
      <c r="AEY3273" s="678"/>
      <c r="AEZ3273" s="678"/>
      <c r="AFA3273" s="678"/>
      <c r="AFB3273" s="678"/>
      <c r="AFC3273" s="678"/>
      <c r="AFD3273" s="678"/>
      <c r="AFE3273" s="678"/>
      <c r="AFF3273" s="678"/>
      <c r="AFG3273" s="678"/>
      <c r="AFH3273" s="678"/>
      <c r="AFI3273" s="678"/>
      <c r="AFJ3273" s="678"/>
      <c r="AFK3273" s="678"/>
      <c r="AFL3273" s="678"/>
      <c r="AFM3273" s="678"/>
      <c r="AFN3273" s="678"/>
      <c r="AFO3273" s="678"/>
      <c r="AFP3273" s="678"/>
      <c r="AFQ3273" s="678"/>
      <c r="AFR3273" s="678"/>
      <c r="AFS3273" s="678"/>
      <c r="AFT3273" s="678"/>
      <c r="AFU3273" s="678"/>
      <c r="AFV3273" s="678"/>
      <c r="AFW3273" s="678"/>
      <c r="AFX3273" s="678"/>
      <c r="AFY3273" s="678"/>
      <c r="AFZ3273" s="678"/>
      <c r="AGA3273" s="678"/>
      <c r="AGB3273" s="678"/>
      <c r="AGC3273" s="678"/>
      <c r="AGD3273" s="678"/>
      <c r="AGE3273" s="678"/>
      <c r="AGF3273" s="678"/>
      <c r="AGG3273" s="678"/>
      <c r="AGH3273" s="678"/>
      <c r="AGI3273" s="678"/>
      <c r="AGJ3273" s="678"/>
      <c r="AGK3273" s="678"/>
      <c r="AGL3273" s="678"/>
      <c r="AGM3273" s="678"/>
      <c r="AGN3273" s="678"/>
      <c r="AGO3273" s="678"/>
      <c r="AGP3273" s="678"/>
      <c r="AGQ3273" s="678"/>
      <c r="AGR3273" s="678"/>
      <c r="AGS3273" s="678"/>
      <c r="AGT3273" s="678"/>
      <c r="AGU3273" s="678"/>
      <c r="AGV3273" s="678"/>
      <c r="AGW3273" s="678"/>
      <c r="AGX3273" s="678"/>
      <c r="AGY3273" s="678"/>
      <c r="AGZ3273" s="678"/>
      <c r="AHA3273" s="678"/>
      <c r="AHB3273" s="678"/>
      <c r="AHC3273" s="678"/>
      <c r="AHD3273" s="678"/>
      <c r="AHE3273" s="678"/>
      <c r="AHF3273" s="678"/>
      <c r="AHG3273" s="678"/>
      <c r="AHH3273" s="678"/>
      <c r="AHI3273" s="678"/>
      <c r="AHJ3273" s="678"/>
      <c r="AHK3273" s="678"/>
      <c r="AHL3273" s="678"/>
      <c r="AHM3273" s="678"/>
      <c r="AHN3273" s="678"/>
      <c r="AHO3273" s="678"/>
      <c r="AHP3273" s="678"/>
      <c r="AHQ3273" s="678"/>
      <c r="AHR3273" s="678"/>
      <c r="AHS3273" s="678"/>
      <c r="AHT3273" s="678"/>
      <c r="AHU3273" s="678"/>
      <c r="AHV3273" s="678"/>
      <c r="AHW3273" s="678"/>
      <c r="AHX3273" s="678"/>
      <c r="AHY3273" s="678"/>
      <c r="AHZ3273" s="678"/>
      <c r="AIA3273" s="678"/>
      <c r="AIB3273" s="678"/>
      <c r="AIC3273" s="678"/>
      <c r="AID3273" s="678"/>
      <c r="AIE3273" s="678"/>
      <c r="AIF3273" s="678"/>
      <c r="AIG3273" s="678"/>
      <c r="AIH3273" s="678"/>
      <c r="AII3273" s="678"/>
      <c r="AIJ3273" s="678"/>
      <c r="AIK3273" s="678"/>
      <c r="AIL3273" s="678"/>
      <c r="AIM3273" s="678"/>
      <c r="AIN3273" s="678"/>
      <c r="AIO3273" s="678"/>
      <c r="AIP3273" s="678"/>
      <c r="AIQ3273" s="678"/>
      <c r="AIR3273" s="678"/>
      <c r="AIS3273" s="678"/>
      <c r="AIT3273" s="678"/>
      <c r="AIU3273" s="678"/>
      <c r="AIV3273" s="678"/>
      <c r="AIW3273" s="678"/>
      <c r="AIX3273" s="678"/>
      <c r="AIY3273" s="678"/>
      <c r="AIZ3273" s="678"/>
      <c r="AJA3273" s="678"/>
      <c r="AJB3273" s="678"/>
      <c r="AJC3273" s="678"/>
      <c r="AJD3273" s="678"/>
      <c r="AJE3273" s="678"/>
      <c r="AJF3273" s="678"/>
      <c r="AJG3273" s="678"/>
      <c r="AJH3273" s="678"/>
      <c r="AJI3273" s="678"/>
      <c r="AJJ3273" s="678"/>
      <c r="AJK3273" s="678"/>
      <c r="AJL3273" s="678"/>
      <c r="AJM3273" s="678"/>
      <c r="AJN3273" s="678"/>
      <c r="AJO3273" s="678"/>
      <c r="AJP3273" s="678"/>
      <c r="AJQ3273" s="678"/>
      <c r="AJR3273" s="678"/>
      <c r="AJS3273" s="678"/>
      <c r="AJT3273" s="678"/>
      <c r="AJU3273" s="678"/>
      <c r="AJV3273" s="678"/>
      <c r="AJW3273" s="678"/>
      <c r="AJX3273" s="678"/>
      <c r="AJY3273" s="678"/>
      <c r="AJZ3273" s="678"/>
      <c r="AKA3273" s="678"/>
      <c r="AKB3273" s="678"/>
      <c r="AKC3273" s="678"/>
      <c r="AKD3273" s="678"/>
      <c r="AKE3273" s="678"/>
      <c r="AKF3273" s="678"/>
      <c r="AKG3273" s="678"/>
      <c r="AKH3273" s="678"/>
      <c r="AKI3273" s="678"/>
      <c r="AKJ3273" s="678"/>
      <c r="AKK3273" s="678"/>
      <c r="AKL3273" s="678"/>
      <c r="AKM3273" s="678"/>
      <c r="AKN3273" s="678"/>
      <c r="AKO3273" s="678"/>
      <c r="AKP3273" s="678"/>
      <c r="AKQ3273" s="678"/>
      <c r="AKR3273" s="678"/>
      <c r="AKS3273" s="678"/>
      <c r="AKT3273" s="678"/>
      <c r="AKU3273" s="678"/>
      <c r="AKV3273" s="678"/>
      <c r="AKW3273" s="678"/>
      <c r="AKX3273" s="678"/>
      <c r="AKY3273" s="678"/>
      <c r="AKZ3273" s="678"/>
      <c r="ALA3273" s="678"/>
      <c r="ALB3273" s="678"/>
      <c r="ALC3273" s="678"/>
      <c r="ALD3273" s="678"/>
      <c r="ALE3273" s="678"/>
      <c r="ALF3273" s="678"/>
      <c r="ALG3273" s="678"/>
      <c r="ALH3273" s="678"/>
      <c r="ALI3273" s="678"/>
      <c r="ALJ3273" s="678"/>
      <c r="ALK3273" s="678"/>
      <c r="ALL3273" s="678"/>
      <c r="ALM3273" s="678"/>
      <c r="ALN3273" s="678"/>
      <c r="ALO3273" s="678"/>
      <c r="ALP3273" s="678"/>
      <c r="ALQ3273" s="678"/>
      <c r="ALR3273" s="678"/>
      <c r="ALS3273" s="678"/>
      <c r="ALT3273" s="678"/>
      <c r="ALU3273" s="678"/>
      <c r="ALV3273" s="678"/>
      <c r="ALW3273" s="678"/>
      <c r="ALX3273" s="678"/>
      <c r="ALY3273" s="678"/>
      <c r="ALZ3273" s="678"/>
      <c r="AMA3273" s="678"/>
      <c r="AMB3273" s="678"/>
      <c r="AMC3273" s="678"/>
      <c r="AMD3273" s="678"/>
      <c r="AME3273" s="678"/>
      <c r="AMF3273" s="678"/>
      <c r="AMG3273" s="678"/>
      <c r="AMH3273" s="678"/>
      <c r="AMI3273" s="678"/>
      <c r="AMJ3273" s="678"/>
    </row>
    <row r="3274" spans="1:1024" ht="18.75" customHeight="1" x14ac:dyDescent="0.25">
      <c r="A3274" s="1455">
        <v>5633</v>
      </c>
      <c r="B3274" s="1462">
        <v>22604269</v>
      </c>
      <c r="C3274" s="1462" t="s">
        <v>7760</v>
      </c>
      <c r="D3274" s="1462" t="s">
        <v>137</v>
      </c>
      <c r="E3274" s="1174" t="s">
        <v>5483</v>
      </c>
      <c r="F3274" s="1464">
        <v>45603</v>
      </c>
      <c r="G3274" s="1573">
        <v>0.54166666666666663</v>
      </c>
      <c r="H3274" s="1464">
        <v>45605</v>
      </c>
      <c r="I3274" s="1573">
        <v>0.77777777777777779</v>
      </c>
      <c r="J3274" s="1599" t="s">
        <v>330</v>
      </c>
      <c r="K3274" s="850">
        <v>33497</v>
      </c>
      <c r="L3274" s="1621" t="s">
        <v>7761</v>
      </c>
      <c r="M3274" s="850">
        <v>43180</v>
      </c>
      <c r="N3274" s="1646" t="s">
        <v>7762</v>
      </c>
      <c r="O3274" s="977">
        <v>43582</v>
      </c>
      <c r="P3274" s="889" t="s">
        <v>4863</v>
      </c>
      <c r="Q3274" s="907"/>
      <c r="R3274" s="1343"/>
      <c r="S3274" s="1344">
        <v>30477</v>
      </c>
      <c r="T3274" s="1345"/>
      <c r="U3274" s="1809" t="s">
        <v>7763</v>
      </c>
      <c r="V3274" s="1345"/>
      <c r="W3274" s="1807"/>
      <c r="X3274" s="678"/>
      <c r="Y3274" s="678"/>
      <c r="Z3274" s="678"/>
      <c r="AA3274" s="678"/>
      <c r="AB3274" s="678"/>
      <c r="AC3274" s="678"/>
      <c r="AD3274" s="678"/>
      <c r="AE3274" s="678"/>
      <c r="AF3274" s="678"/>
      <c r="AG3274" s="678"/>
      <c r="AH3274" s="678"/>
      <c r="AI3274" s="678"/>
      <c r="AJ3274" s="678"/>
      <c r="AK3274" s="678"/>
      <c r="AL3274" s="678"/>
      <c r="AM3274" s="678"/>
      <c r="AN3274" s="678"/>
      <c r="AO3274" s="678"/>
      <c r="AP3274" s="678"/>
      <c r="AQ3274" s="678"/>
      <c r="AR3274" s="678"/>
      <c r="AS3274" s="678"/>
      <c r="AT3274" s="678"/>
      <c r="AU3274" s="678"/>
      <c r="AV3274" s="678"/>
      <c r="AW3274" s="678"/>
      <c r="AX3274" s="678"/>
      <c r="AY3274" s="678"/>
      <c r="AZ3274" s="678"/>
      <c r="BA3274" s="678"/>
      <c r="BB3274" s="678"/>
      <c r="BC3274" s="678"/>
      <c r="BD3274" s="678"/>
      <c r="BE3274" s="678"/>
      <c r="BF3274" s="678"/>
      <c r="BG3274" s="678"/>
      <c r="BH3274" s="678"/>
      <c r="BI3274" s="678"/>
      <c r="BJ3274" s="678"/>
      <c r="BK3274" s="678"/>
      <c r="BL3274" s="678"/>
      <c r="BM3274" s="678"/>
      <c r="BN3274" s="678"/>
      <c r="BO3274" s="678"/>
      <c r="BP3274" s="678"/>
      <c r="BQ3274" s="678"/>
      <c r="BR3274" s="678"/>
      <c r="BS3274" s="678"/>
      <c r="BT3274" s="678"/>
      <c r="BU3274" s="678"/>
      <c r="BV3274" s="678"/>
      <c r="BW3274" s="678"/>
      <c r="BX3274" s="678"/>
      <c r="BY3274" s="678"/>
      <c r="BZ3274" s="678"/>
      <c r="CA3274" s="678"/>
      <c r="CB3274" s="678"/>
      <c r="CC3274" s="678"/>
      <c r="CD3274" s="678"/>
      <c r="CE3274" s="678"/>
      <c r="CF3274" s="678"/>
      <c r="CG3274" s="678"/>
      <c r="CH3274" s="678"/>
      <c r="CI3274" s="678"/>
      <c r="CJ3274" s="678"/>
      <c r="CK3274" s="678"/>
      <c r="CL3274" s="678"/>
      <c r="CM3274" s="678"/>
      <c r="CN3274" s="678"/>
      <c r="CO3274" s="678"/>
      <c r="CP3274" s="678"/>
      <c r="CQ3274" s="678"/>
      <c r="CR3274" s="678"/>
      <c r="CS3274" s="678"/>
      <c r="CT3274" s="678"/>
      <c r="CU3274" s="678"/>
      <c r="CV3274" s="678"/>
      <c r="CW3274" s="678"/>
      <c r="CX3274" s="678"/>
      <c r="CY3274" s="678"/>
      <c r="CZ3274" s="678"/>
      <c r="DA3274" s="678"/>
      <c r="DB3274" s="678"/>
      <c r="DC3274" s="678"/>
      <c r="DD3274" s="678"/>
      <c r="DE3274" s="678"/>
      <c r="DF3274" s="678"/>
      <c r="DG3274" s="678"/>
      <c r="DH3274" s="678"/>
      <c r="DI3274" s="678"/>
      <c r="DJ3274" s="678"/>
      <c r="DK3274" s="678"/>
      <c r="DL3274" s="678"/>
      <c r="DM3274" s="678"/>
      <c r="DN3274" s="678"/>
      <c r="DO3274" s="678"/>
      <c r="DP3274" s="678"/>
      <c r="DQ3274" s="678"/>
      <c r="DR3274" s="678"/>
      <c r="DS3274" s="678"/>
      <c r="DT3274" s="678"/>
      <c r="DU3274" s="678"/>
      <c r="DV3274" s="678"/>
      <c r="DW3274" s="678"/>
      <c r="DX3274" s="678"/>
      <c r="DY3274" s="678"/>
      <c r="DZ3274" s="678"/>
      <c r="EA3274" s="678"/>
      <c r="EB3274" s="678"/>
      <c r="EC3274" s="678"/>
      <c r="ED3274" s="678"/>
      <c r="EE3274" s="678"/>
      <c r="EF3274" s="678"/>
      <c r="EG3274" s="678"/>
      <c r="EH3274" s="678"/>
      <c r="EI3274" s="678"/>
      <c r="EJ3274" s="678"/>
      <c r="EK3274" s="678"/>
      <c r="EL3274" s="678"/>
      <c r="EM3274" s="678"/>
      <c r="EN3274" s="678"/>
      <c r="EO3274" s="678"/>
      <c r="EP3274" s="678"/>
      <c r="EQ3274" s="678"/>
      <c r="ER3274" s="678"/>
      <c r="ES3274" s="678"/>
      <c r="ET3274" s="678"/>
      <c r="EU3274" s="678"/>
      <c r="EV3274" s="678"/>
      <c r="EW3274" s="678"/>
      <c r="EX3274" s="678"/>
      <c r="EY3274" s="678"/>
      <c r="EZ3274" s="678"/>
      <c r="FA3274" s="678"/>
      <c r="FB3274" s="678"/>
      <c r="FC3274" s="678"/>
      <c r="FD3274" s="678"/>
      <c r="FE3274" s="678"/>
      <c r="FF3274" s="678"/>
      <c r="FG3274" s="678"/>
      <c r="FH3274" s="678"/>
      <c r="FI3274" s="678"/>
      <c r="FJ3274" s="678"/>
      <c r="FK3274" s="678"/>
      <c r="FL3274" s="678"/>
      <c r="FM3274" s="678"/>
      <c r="FN3274" s="678"/>
      <c r="FO3274" s="678"/>
      <c r="FP3274" s="678"/>
      <c r="FQ3274" s="678"/>
      <c r="FR3274" s="678"/>
      <c r="FS3274" s="678"/>
      <c r="FT3274" s="678"/>
      <c r="FU3274" s="678"/>
      <c r="FV3274" s="678"/>
      <c r="FW3274" s="678"/>
      <c r="FX3274" s="678"/>
      <c r="FY3274" s="678"/>
      <c r="FZ3274" s="678"/>
      <c r="GA3274" s="678"/>
      <c r="GB3274" s="678"/>
      <c r="GC3274" s="678"/>
      <c r="GD3274" s="678"/>
      <c r="GE3274" s="678"/>
      <c r="GF3274" s="678"/>
      <c r="GG3274" s="678"/>
      <c r="GH3274" s="678"/>
      <c r="GI3274" s="678"/>
      <c r="GJ3274" s="678"/>
      <c r="GK3274" s="678"/>
      <c r="GL3274" s="678"/>
      <c r="GM3274" s="678"/>
      <c r="GN3274" s="678"/>
      <c r="GO3274" s="678"/>
      <c r="GP3274" s="678"/>
      <c r="GQ3274" s="678"/>
      <c r="GR3274" s="678"/>
      <c r="GS3274" s="678"/>
      <c r="GT3274" s="678"/>
      <c r="GU3274" s="678"/>
      <c r="GV3274" s="678"/>
      <c r="GW3274" s="678"/>
      <c r="GX3274" s="678"/>
      <c r="GY3274" s="678"/>
      <c r="GZ3274" s="678"/>
      <c r="HA3274" s="678"/>
      <c r="HB3274" s="678"/>
      <c r="HC3274" s="678"/>
      <c r="HD3274" s="678"/>
      <c r="HE3274" s="678"/>
      <c r="HF3274" s="678"/>
      <c r="HG3274" s="678"/>
      <c r="HH3274" s="678"/>
      <c r="HI3274" s="678"/>
      <c r="HJ3274" s="678"/>
      <c r="HK3274" s="678"/>
      <c r="HL3274" s="678"/>
      <c r="HM3274" s="678"/>
      <c r="HN3274" s="678"/>
      <c r="HO3274" s="678"/>
      <c r="HP3274" s="678"/>
      <c r="HQ3274" s="678"/>
      <c r="HR3274" s="678"/>
      <c r="HS3274" s="678"/>
      <c r="HT3274" s="678"/>
      <c r="HU3274" s="678"/>
      <c r="HV3274" s="678"/>
      <c r="HW3274" s="678"/>
      <c r="HX3274" s="678"/>
      <c r="HY3274" s="678"/>
      <c r="HZ3274" s="678"/>
      <c r="IA3274" s="678"/>
      <c r="IB3274" s="678"/>
      <c r="IC3274" s="678"/>
      <c r="ID3274" s="678"/>
      <c r="IE3274" s="678"/>
      <c r="IF3274" s="678"/>
      <c r="IG3274" s="678"/>
      <c r="IH3274" s="678"/>
      <c r="II3274" s="678"/>
      <c r="IJ3274" s="678"/>
      <c r="IK3274" s="678"/>
      <c r="IL3274" s="678"/>
      <c r="IM3274" s="678"/>
      <c r="IN3274" s="678"/>
      <c r="IO3274" s="678"/>
      <c r="IP3274" s="678"/>
      <c r="IQ3274" s="678"/>
      <c r="IR3274" s="678"/>
      <c r="IS3274" s="678"/>
      <c r="IT3274" s="678"/>
      <c r="IU3274" s="678"/>
      <c r="IV3274" s="678"/>
      <c r="IW3274" s="678"/>
      <c r="IX3274" s="678"/>
      <c r="IY3274" s="678"/>
      <c r="IZ3274" s="678"/>
      <c r="JA3274" s="678"/>
      <c r="JB3274" s="678"/>
      <c r="JC3274" s="678"/>
      <c r="JD3274" s="678"/>
      <c r="JE3274" s="678"/>
      <c r="JF3274" s="678"/>
      <c r="JG3274" s="678"/>
      <c r="JH3274" s="678"/>
      <c r="JI3274" s="678"/>
      <c r="JJ3274" s="678"/>
      <c r="JK3274" s="678"/>
      <c r="JL3274" s="678"/>
      <c r="JM3274" s="678"/>
      <c r="JN3274" s="678"/>
      <c r="JO3274" s="678"/>
      <c r="JP3274" s="678"/>
      <c r="JQ3274" s="678"/>
      <c r="JR3274" s="678"/>
      <c r="JS3274" s="678"/>
      <c r="JT3274" s="678"/>
      <c r="JU3274" s="678"/>
      <c r="JV3274" s="678"/>
      <c r="JW3274" s="678"/>
      <c r="JX3274" s="678"/>
      <c r="JY3274" s="678"/>
      <c r="JZ3274" s="678"/>
      <c r="KA3274" s="678"/>
      <c r="KB3274" s="678"/>
      <c r="KC3274" s="678"/>
      <c r="KD3274" s="678"/>
      <c r="KE3274" s="678"/>
      <c r="KF3274" s="678"/>
      <c r="KG3274" s="678"/>
      <c r="KH3274" s="678"/>
      <c r="KI3274" s="678"/>
      <c r="KJ3274" s="678"/>
      <c r="KK3274" s="678"/>
      <c r="KL3274" s="678"/>
      <c r="KM3274" s="678"/>
      <c r="KN3274" s="678"/>
      <c r="KO3274" s="678"/>
      <c r="KP3274" s="678"/>
      <c r="KQ3274" s="678"/>
      <c r="KR3274" s="678"/>
      <c r="KS3274" s="678"/>
      <c r="KT3274" s="678"/>
      <c r="KU3274" s="678"/>
      <c r="KV3274" s="678"/>
      <c r="KW3274" s="678"/>
      <c r="KX3274" s="678"/>
      <c r="KY3274" s="678"/>
      <c r="KZ3274" s="678"/>
      <c r="LA3274" s="678"/>
      <c r="LB3274" s="678"/>
      <c r="LC3274" s="678"/>
      <c r="LD3274" s="678"/>
      <c r="LE3274" s="678"/>
      <c r="LF3274" s="678"/>
      <c r="LG3274" s="678"/>
      <c r="LH3274" s="678"/>
      <c r="LI3274" s="678"/>
      <c r="LJ3274" s="678"/>
      <c r="LK3274" s="678"/>
      <c r="LL3274" s="678"/>
      <c r="LM3274" s="678"/>
      <c r="LN3274" s="678"/>
      <c r="LO3274" s="678"/>
      <c r="LP3274" s="678"/>
      <c r="LQ3274" s="678"/>
      <c r="LR3274" s="678"/>
      <c r="LS3274" s="678"/>
      <c r="LT3274" s="678"/>
      <c r="LU3274" s="678"/>
      <c r="LV3274" s="678"/>
      <c r="LW3274" s="678"/>
      <c r="LX3274" s="678"/>
      <c r="LY3274" s="678"/>
      <c r="LZ3274" s="678"/>
      <c r="MA3274" s="678"/>
      <c r="MB3274" s="678"/>
      <c r="MC3274" s="678"/>
      <c r="MD3274" s="678"/>
      <c r="ME3274" s="678"/>
      <c r="MF3274" s="678"/>
      <c r="MG3274" s="678"/>
      <c r="MH3274" s="678"/>
      <c r="MI3274" s="678"/>
      <c r="MJ3274" s="678"/>
      <c r="MK3274" s="678"/>
      <c r="ML3274" s="678"/>
      <c r="MM3274" s="678"/>
      <c r="MN3274" s="678"/>
      <c r="MO3274" s="678"/>
      <c r="MP3274" s="678"/>
      <c r="MQ3274" s="678"/>
      <c r="MR3274" s="678"/>
      <c r="MS3274" s="678"/>
      <c r="MT3274" s="678"/>
      <c r="MU3274" s="678"/>
      <c r="MV3274" s="678"/>
      <c r="MW3274" s="678"/>
      <c r="MX3274" s="678"/>
      <c r="MY3274" s="678"/>
      <c r="MZ3274" s="678"/>
      <c r="NA3274" s="678"/>
      <c r="NB3274" s="678"/>
      <c r="NC3274" s="678"/>
      <c r="ND3274" s="678"/>
      <c r="NE3274" s="678"/>
      <c r="NF3274" s="678"/>
      <c r="NG3274" s="678"/>
      <c r="NH3274" s="678"/>
      <c r="NI3274" s="678"/>
      <c r="NJ3274" s="678"/>
      <c r="NK3274" s="678"/>
      <c r="NL3274" s="678"/>
      <c r="NM3274" s="678"/>
      <c r="NN3274" s="678"/>
      <c r="NO3274" s="678"/>
      <c r="NP3274" s="678"/>
      <c r="NQ3274" s="678"/>
      <c r="NR3274" s="678"/>
      <c r="NS3274" s="678"/>
      <c r="NT3274" s="678"/>
      <c r="NU3274" s="678"/>
      <c r="NV3274" s="678"/>
      <c r="NW3274" s="678"/>
      <c r="NX3274" s="678"/>
      <c r="NY3274" s="678"/>
      <c r="NZ3274" s="678"/>
      <c r="OA3274" s="678"/>
      <c r="OB3274" s="678"/>
      <c r="OC3274" s="678"/>
      <c r="OD3274" s="678"/>
      <c r="OE3274" s="678"/>
      <c r="OF3274" s="678"/>
      <c r="OG3274" s="678"/>
      <c r="OH3274" s="678"/>
      <c r="OI3274" s="678"/>
      <c r="OJ3274" s="678"/>
      <c r="OK3274" s="678"/>
      <c r="OL3274" s="678"/>
      <c r="OM3274" s="678"/>
      <c r="ON3274" s="678"/>
      <c r="OO3274" s="678"/>
      <c r="OP3274" s="678"/>
      <c r="OQ3274" s="678"/>
      <c r="OR3274" s="678"/>
      <c r="OS3274" s="678"/>
      <c r="OT3274" s="678"/>
      <c r="OU3274" s="678"/>
      <c r="OV3274" s="678"/>
      <c r="OW3274" s="678"/>
      <c r="OX3274" s="678"/>
      <c r="OY3274" s="678"/>
      <c r="OZ3274" s="678"/>
      <c r="PA3274" s="678"/>
      <c r="PB3274" s="678"/>
      <c r="PC3274" s="678"/>
      <c r="PD3274" s="678"/>
      <c r="PE3274" s="678"/>
      <c r="PF3274" s="678"/>
      <c r="PG3274" s="678"/>
      <c r="PH3274" s="678"/>
      <c r="PI3274" s="678"/>
      <c r="PJ3274" s="678"/>
      <c r="PK3274" s="678"/>
      <c r="PL3274" s="678"/>
      <c r="PM3274" s="678"/>
      <c r="PN3274" s="678"/>
      <c r="PO3274" s="678"/>
      <c r="PP3274" s="678"/>
      <c r="PQ3274" s="678"/>
      <c r="PR3274" s="678"/>
      <c r="PS3274" s="678"/>
      <c r="PT3274" s="678"/>
      <c r="PU3274" s="678"/>
      <c r="PV3274" s="678"/>
      <c r="PW3274" s="678"/>
      <c r="PX3274" s="678"/>
      <c r="PY3274" s="678"/>
      <c r="PZ3274" s="678"/>
      <c r="QA3274" s="678"/>
      <c r="QB3274" s="678"/>
      <c r="QC3274" s="678"/>
      <c r="QD3274" s="678"/>
      <c r="QE3274" s="678"/>
      <c r="QF3274" s="678"/>
      <c r="QG3274" s="678"/>
      <c r="QH3274" s="678"/>
      <c r="QI3274" s="678"/>
      <c r="QJ3274" s="678"/>
      <c r="QK3274" s="678"/>
      <c r="QL3274" s="678"/>
      <c r="QM3274" s="678"/>
      <c r="QN3274" s="678"/>
      <c r="QO3274" s="678"/>
      <c r="QP3274" s="678"/>
      <c r="QQ3274" s="678"/>
      <c r="QR3274" s="678"/>
      <c r="QS3274" s="678"/>
      <c r="QT3274" s="678"/>
      <c r="QU3274" s="678"/>
      <c r="QV3274" s="678"/>
      <c r="QW3274" s="678"/>
      <c r="QX3274" s="678"/>
      <c r="QY3274" s="678"/>
      <c r="QZ3274" s="678"/>
      <c r="RA3274" s="678"/>
      <c r="RB3274" s="678"/>
      <c r="RC3274" s="678"/>
      <c r="RD3274" s="678"/>
      <c r="RE3274" s="678"/>
      <c r="RF3274" s="678"/>
      <c r="RG3274" s="678"/>
      <c r="RH3274" s="678"/>
      <c r="RI3274" s="678"/>
      <c r="RJ3274" s="678"/>
      <c r="RK3274" s="678"/>
      <c r="RL3274" s="678"/>
      <c r="RM3274" s="678"/>
      <c r="RN3274" s="678"/>
      <c r="RO3274" s="678"/>
      <c r="RP3274" s="678"/>
      <c r="RQ3274" s="678"/>
      <c r="RR3274" s="678"/>
      <c r="RS3274" s="678"/>
      <c r="RT3274" s="678"/>
      <c r="RU3274" s="678"/>
      <c r="RV3274" s="678"/>
      <c r="RW3274" s="678"/>
      <c r="RX3274" s="678"/>
      <c r="RY3274" s="678"/>
      <c r="RZ3274" s="678"/>
      <c r="SA3274" s="678"/>
      <c r="SB3274" s="678"/>
      <c r="SC3274" s="678"/>
      <c r="SD3274" s="678"/>
      <c r="SE3274" s="678"/>
      <c r="SF3274" s="678"/>
      <c r="SG3274" s="678"/>
      <c r="SH3274" s="678"/>
      <c r="SI3274" s="678"/>
      <c r="SJ3274" s="678"/>
      <c r="SK3274" s="678"/>
      <c r="SL3274" s="678"/>
      <c r="SM3274" s="678"/>
      <c r="SN3274" s="678"/>
      <c r="SO3274" s="678"/>
      <c r="SP3274" s="678"/>
      <c r="SQ3274" s="678"/>
      <c r="SR3274" s="678"/>
      <c r="SS3274" s="678"/>
      <c r="ST3274" s="678"/>
      <c r="SU3274" s="678"/>
      <c r="SV3274" s="678"/>
      <c r="SW3274" s="678"/>
      <c r="SX3274" s="678"/>
      <c r="SY3274" s="678"/>
      <c r="SZ3274" s="678"/>
      <c r="TA3274" s="678"/>
      <c r="TB3274" s="678"/>
      <c r="TC3274" s="678"/>
      <c r="TD3274" s="678"/>
      <c r="TE3274" s="678"/>
      <c r="TF3274" s="678"/>
      <c r="TG3274" s="678"/>
      <c r="TH3274" s="678"/>
      <c r="TI3274" s="678"/>
      <c r="TJ3274" s="678"/>
      <c r="TK3274" s="678"/>
      <c r="TL3274" s="678"/>
      <c r="TM3274" s="678"/>
      <c r="TN3274" s="678"/>
      <c r="TO3274" s="678"/>
      <c r="TP3274" s="678"/>
      <c r="TQ3274" s="678"/>
      <c r="TR3274" s="678"/>
      <c r="TS3274" s="678"/>
      <c r="TT3274" s="678"/>
      <c r="TU3274" s="678"/>
      <c r="TV3274" s="678"/>
      <c r="TW3274" s="678"/>
      <c r="TX3274" s="678"/>
      <c r="TY3274" s="678"/>
      <c r="TZ3274" s="678"/>
      <c r="UA3274" s="678"/>
      <c r="UB3274" s="678"/>
      <c r="UC3274" s="678"/>
      <c r="UD3274" s="678"/>
      <c r="UE3274" s="678"/>
      <c r="UF3274" s="678"/>
      <c r="UG3274" s="678"/>
      <c r="UH3274" s="678"/>
      <c r="UI3274" s="678"/>
      <c r="UJ3274" s="678"/>
      <c r="UK3274" s="678"/>
      <c r="UL3274" s="678"/>
      <c r="UM3274" s="678"/>
      <c r="UN3274" s="678"/>
      <c r="UO3274" s="678"/>
      <c r="UP3274" s="678"/>
      <c r="UQ3274" s="678"/>
      <c r="UR3274" s="678"/>
      <c r="US3274" s="678"/>
      <c r="UT3274" s="678"/>
      <c r="UU3274" s="678"/>
      <c r="UV3274" s="678"/>
      <c r="UW3274" s="678"/>
      <c r="UX3274" s="678"/>
      <c r="UY3274" s="678"/>
      <c r="UZ3274" s="678"/>
      <c r="VA3274" s="678"/>
      <c r="VB3274" s="678"/>
      <c r="VC3274" s="678"/>
      <c r="VD3274" s="678"/>
      <c r="VE3274" s="678"/>
      <c r="VF3274" s="678"/>
      <c r="VG3274" s="678"/>
      <c r="VH3274" s="678"/>
      <c r="VI3274" s="678"/>
      <c r="VJ3274" s="678"/>
      <c r="VK3274" s="678"/>
      <c r="VL3274" s="678"/>
      <c r="VM3274" s="678"/>
      <c r="VN3274" s="678"/>
      <c r="VO3274" s="678"/>
      <c r="VP3274" s="678"/>
      <c r="VQ3274" s="678"/>
      <c r="VR3274" s="678"/>
      <c r="VS3274" s="678"/>
      <c r="VT3274" s="678"/>
      <c r="VU3274" s="678"/>
      <c r="VV3274" s="678"/>
      <c r="VW3274" s="678"/>
      <c r="VX3274" s="678"/>
      <c r="VY3274" s="678"/>
      <c r="VZ3274" s="678"/>
      <c r="WA3274" s="678"/>
      <c r="WB3274" s="678"/>
      <c r="WC3274" s="678"/>
      <c r="WD3274" s="678"/>
      <c r="WE3274" s="678"/>
      <c r="WF3274" s="678"/>
      <c r="WG3274" s="678"/>
      <c r="WH3274" s="678"/>
      <c r="WI3274" s="678"/>
      <c r="WJ3274" s="678"/>
      <c r="WK3274" s="678"/>
      <c r="WL3274" s="678"/>
      <c r="WM3274" s="678"/>
      <c r="WN3274" s="678"/>
      <c r="WO3274" s="678"/>
      <c r="WP3274" s="678"/>
      <c r="WQ3274" s="678"/>
      <c r="WR3274" s="678"/>
      <c r="WS3274" s="678"/>
      <c r="WT3274" s="678"/>
      <c r="WU3274" s="678"/>
      <c r="WV3274" s="678"/>
      <c r="WW3274" s="678"/>
      <c r="WX3274" s="678"/>
      <c r="WY3274" s="678"/>
      <c r="WZ3274" s="678"/>
      <c r="XA3274" s="678"/>
      <c r="XB3274" s="678"/>
      <c r="XC3274" s="678"/>
      <c r="XD3274" s="678"/>
      <c r="XE3274" s="678"/>
      <c r="XF3274" s="678"/>
      <c r="XG3274" s="678"/>
      <c r="XH3274" s="678"/>
      <c r="XI3274" s="678"/>
      <c r="XJ3274" s="678"/>
      <c r="XK3274" s="678"/>
      <c r="XL3274" s="678"/>
      <c r="XM3274" s="678"/>
      <c r="XN3274" s="678"/>
      <c r="XO3274" s="678"/>
      <c r="XP3274" s="678"/>
      <c r="XQ3274" s="678"/>
      <c r="XR3274" s="678"/>
      <c r="XS3274" s="678"/>
      <c r="XT3274" s="678"/>
      <c r="XU3274" s="678"/>
      <c r="XV3274" s="678"/>
      <c r="XW3274" s="678"/>
      <c r="XX3274" s="678"/>
      <c r="XY3274" s="678"/>
      <c r="XZ3274" s="678"/>
      <c r="YA3274" s="678"/>
      <c r="YB3274" s="678"/>
      <c r="YC3274" s="678"/>
      <c r="YD3274" s="678"/>
      <c r="YE3274" s="678"/>
      <c r="YF3274" s="678"/>
      <c r="YG3274" s="678"/>
      <c r="YH3274" s="678"/>
      <c r="YI3274" s="678"/>
      <c r="YJ3274" s="678"/>
      <c r="YK3274" s="678"/>
      <c r="YL3274" s="678"/>
      <c r="YM3274" s="678"/>
      <c r="YN3274" s="678"/>
      <c r="YO3274" s="678"/>
      <c r="YP3274" s="678"/>
      <c r="YQ3274" s="678"/>
      <c r="YR3274" s="678"/>
      <c r="YS3274" s="678"/>
      <c r="YT3274" s="678"/>
      <c r="YU3274" s="678"/>
      <c r="YV3274" s="678"/>
      <c r="YW3274" s="678"/>
      <c r="YX3274" s="678"/>
      <c r="YY3274" s="678"/>
      <c r="YZ3274" s="678"/>
      <c r="ZA3274" s="678"/>
      <c r="ZB3274" s="678"/>
      <c r="ZC3274" s="678"/>
      <c r="ZD3274" s="678"/>
      <c r="ZE3274" s="678"/>
      <c r="ZF3274" s="678"/>
      <c r="ZG3274" s="678"/>
      <c r="ZH3274" s="678"/>
      <c r="ZI3274" s="678"/>
      <c r="ZJ3274" s="678"/>
      <c r="ZK3274" s="678"/>
      <c r="ZL3274" s="678"/>
      <c r="ZM3274" s="678"/>
      <c r="ZN3274" s="678"/>
      <c r="ZO3274" s="678"/>
      <c r="ZP3274" s="678"/>
      <c r="ZQ3274" s="678"/>
      <c r="ZR3274" s="678"/>
      <c r="ZS3274" s="678"/>
      <c r="ZT3274" s="678"/>
      <c r="ZU3274" s="678"/>
      <c r="ZV3274" s="678"/>
      <c r="ZW3274" s="678"/>
      <c r="ZX3274" s="678"/>
      <c r="ZY3274" s="678"/>
      <c r="ZZ3274" s="678"/>
      <c r="AAA3274" s="678"/>
      <c r="AAB3274" s="678"/>
      <c r="AAC3274" s="678"/>
      <c r="AAD3274" s="678"/>
      <c r="AAE3274" s="678"/>
      <c r="AAF3274" s="678"/>
      <c r="AAG3274" s="678"/>
      <c r="AAH3274" s="678"/>
      <c r="AAI3274" s="678"/>
      <c r="AAJ3274" s="678"/>
      <c r="AAK3274" s="678"/>
      <c r="AAL3274" s="678"/>
      <c r="AAM3274" s="678"/>
      <c r="AAN3274" s="678"/>
      <c r="AAO3274" s="678"/>
      <c r="AAP3274" s="678"/>
      <c r="AAQ3274" s="678"/>
      <c r="AAR3274" s="678"/>
      <c r="AAS3274" s="678"/>
      <c r="AAT3274" s="678"/>
      <c r="AAU3274" s="678"/>
      <c r="AAV3274" s="678"/>
      <c r="AAW3274" s="678"/>
      <c r="AAX3274" s="678"/>
      <c r="AAY3274" s="678"/>
      <c r="AAZ3274" s="678"/>
      <c r="ABA3274" s="678"/>
      <c r="ABB3274" s="678"/>
      <c r="ABC3274" s="678"/>
      <c r="ABD3274" s="678"/>
      <c r="ABE3274" s="678"/>
      <c r="ABF3274" s="678"/>
      <c r="ABG3274" s="678"/>
      <c r="ABH3274" s="678"/>
      <c r="ABI3274" s="678"/>
      <c r="ABJ3274" s="678"/>
      <c r="ABK3274" s="678"/>
      <c r="ABL3274" s="678"/>
      <c r="ABM3274" s="678"/>
      <c r="ABN3274" s="678"/>
      <c r="ABO3274" s="678"/>
      <c r="ABP3274" s="678"/>
      <c r="ABQ3274" s="678"/>
      <c r="ABR3274" s="678"/>
      <c r="ABS3274" s="678"/>
      <c r="ABT3274" s="678"/>
      <c r="ABU3274" s="678"/>
      <c r="ABV3274" s="678"/>
      <c r="ABW3274" s="678"/>
      <c r="ABX3274" s="678"/>
      <c r="ABY3274" s="678"/>
      <c r="ABZ3274" s="678"/>
      <c r="ACA3274" s="678"/>
      <c r="ACB3274" s="678"/>
      <c r="ACC3274" s="678"/>
      <c r="ACD3274" s="678"/>
      <c r="ACE3274" s="678"/>
      <c r="ACF3274" s="678"/>
      <c r="ACG3274" s="678"/>
      <c r="ACH3274" s="678"/>
      <c r="ACI3274" s="678"/>
      <c r="ACJ3274" s="678"/>
      <c r="ACK3274" s="678"/>
      <c r="ACL3274" s="678"/>
      <c r="ACM3274" s="678"/>
      <c r="ACN3274" s="678"/>
      <c r="ACO3274" s="678"/>
      <c r="ACP3274" s="678"/>
      <c r="ACQ3274" s="678"/>
      <c r="ACR3274" s="678"/>
      <c r="ACS3274" s="678"/>
      <c r="ACT3274" s="678"/>
      <c r="ACU3274" s="678"/>
      <c r="ACV3274" s="678"/>
      <c r="ACW3274" s="678"/>
      <c r="ACX3274" s="678"/>
      <c r="ACY3274" s="678"/>
      <c r="ACZ3274" s="678"/>
      <c r="ADA3274" s="678"/>
      <c r="ADB3274" s="678"/>
      <c r="ADC3274" s="678"/>
      <c r="ADD3274" s="678"/>
      <c r="ADE3274" s="678"/>
      <c r="ADF3274" s="678"/>
      <c r="ADG3274" s="678"/>
      <c r="ADH3274" s="678"/>
      <c r="ADI3274" s="678"/>
      <c r="ADJ3274" s="678"/>
      <c r="ADK3274" s="678"/>
      <c r="ADL3274" s="678"/>
      <c r="ADM3274" s="678"/>
      <c r="ADN3274" s="678"/>
      <c r="ADO3274" s="678"/>
      <c r="ADP3274" s="678"/>
      <c r="ADQ3274" s="678"/>
      <c r="ADR3274" s="678"/>
      <c r="ADS3274" s="678"/>
      <c r="ADT3274" s="678"/>
      <c r="ADU3274" s="678"/>
      <c r="ADV3274" s="678"/>
      <c r="ADW3274" s="678"/>
      <c r="ADX3274" s="678"/>
      <c r="ADY3274" s="678"/>
      <c r="ADZ3274" s="678"/>
      <c r="AEA3274" s="678"/>
      <c r="AEB3274" s="678"/>
      <c r="AEC3274" s="678"/>
      <c r="AED3274" s="678"/>
      <c r="AEE3274" s="678"/>
      <c r="AEF3274" s="678"/>
      <c r="AEG3274" s="678"/>
      <c r="AEH3274" s="678"/>
      <c r="AEI3274" s="678"/>
      <c r="AEJ3274" s="678"/>
      <c r="AEK3274" s="678"/>
      <c r="AEL3274" s="678"/>
      <c r="AEM3274" s="678"/>
      <c r="AEN3274" s="678"/>
      <c r="AEO3274" s="678"/>
      <c r="AEP3274" s="678"/>
      <c r="AEQ3274" s="678"/>
      <c r="AER3274" s="678"/>
      <c r="AES3274" s="678"/>
      <c r="AET3274" s="678"/>
      <c r="AEU3274" s="678"/>
      <c r="AEV3274" s="678"/>
      <c r="AEW3274" s="678"/>
      <c r="AEX3274" s="678"/>
      <c r="AEY3274" s="678"/>
      <c r="AEZ3274" s="678"/>
      <c r="AFA3274" s="678"/>
      <c r="AFB3274" s="678"/>
      <c r="AFC3274" s="678"/>
      <c r="AFD3274" s="678"/>
      <c r="AFE3274" s="678"/>
      <c r="AFF3274" s="678"/>
      <c r="AFG3274" s="678"/>
      <c r="AFH3274" s="678"/>
      <c r="AFI3274" s="678"/>
      <c r="AFJ3274" s="678"/>
      <c r="AFK3274" s="678"/>
      <c r="AFL3274" s="678"/>
      <c r="AFM3274" s="678"/>
      <c r="AFN3274" s="678"/>
      <c r="AFO3274" s="678"/>
      <c r="AFP3274" s="678"/>
      <c r="AFQ3274" s="678"/>
      <c r="AFR3274" s="678"/>
      <c r="AFS3274" s="678"/>
      <c r="AFT3274" s="678"/>
      <c r="AFU3274" s="678"/>
      <c r="AFV3274" s="678"/>
      <c r="AFW3274" s="678"/>
      <c r="AFX3274" s="678"/>
      <c r="AFY3274" s="678"/>
      <c r="AFZ3274" s="678"/>
      <c r="AGA3274" s="678"/>
      <c r="AGB3274" s="678"/>
      <c r="AGC3274" s="678"/>
      <c r="AGD3274" s="678"/>
      <c r="AGE3274" s="678"/>
      <c r="AGF3274" s="678"/>
      <c r="AGG3274" s="678"/>
      <c r="AGH3274" s="678"/>
      <c r="AGI3274" s="678"/>
      <c r="AGJ3274" s="678"/>
      <c r="AGK3274" s="678"/>
      <c r="AGL3274" s="678"/>
      <c r="AGM3274" s="678"/>
      <c r="AGN3274" s="678"/>
      <c r="AGO3274" s="678"/>
      <c r="AGP3274" s="678"/>
      <c r="AGQ3274" s="678"/>
      <c r="AGR3274" s="678"/>
      <c r="AGS3274" s="678"/>
      <c r="AGT3274" s="678"/>
      <c r="AGU3274" s="678"/>
      <c r="AGV3274" s="678"/>
      <c r="AGW3274" s="678"/>
      <c r="AGX3274" s="678"/>
      <c r="AGY3274" s="678"/>
      <c r="AGZ3274" s="678"/>
      <c r="AHA3274" s="678"/>
      <c r="AHB3274" s="678"/>
      <c r="AHC3274" s="678"/>
      <c r="AHD3274" s="678"/>
      <c r="AHE3274" s="678"/>
      <c r="AHF3274" s="678"/>
      <c r="AHG3274" s="678"/>
      <c r="AHH3274" s="678"/>
      <c r="AHI3274" s="678"/>
      <c r="AHJ3274" s="678"/>
      <c r="AHK3274" s="678"/>
      <c r="AHL3274" s="678"/>
      <c r="AHM3274" s="678"/>
      <c r="AHN3274" s="678"/>
      <c r="AHO3274" s="678"/>
      <c r="AHP3274" s="678"/>
      <c r="AHQ3274" s="678"/>
      <c r="AHR3274" s="678"/>
      <c r="AHS3274" s="678"/>
      <c r="AHT3274" s="678"/>
      <c r="AHU3274" s="678"/>
      <c r="AHV3274" s="678"/>
      <c r="AHW3274" s="678"/>
      <c r="AHX3274" s="678"/>
      <c r="AHY3274" s="678"/>
      <c r="AHZ3274" s="678"/>
      <c r="AIA3274" s="678"/>
      <c r="AIB3274" s="678"/>
      <c r="AIC3274" s="678"/>
      <c r="AID3274" s="678"/>
      <c r="AIE3274" s="678"/>
      <c r="AIF3274" s="678"/>
      <c r="AIG3274" s="678"/>
      <c r="AIH3274" s="678"/>
      <c r="AII3274" s="678"/>
      <c r="AIJ3274" s="678"/>
      <c r="AIK3274" s="678"/>
      <c r="AIL3274" s="678"/>
      <c r="AIM3274" s="678"/>
      <c r="AIN3274" s="678"/>
      <c r="AIO3274" s="678"/>
      <c r="AIP3274" s="678"/>
      <c r="AIQ3274" s="678"/>
      <c r="AIR3274" s="678"/>
      <c r="AIS3274" s="678"/>
      <c r="AIT3274" s="678"/>
      <c r="AIU3274" s="678"/>
      <c r="AIV3274" s="678"/>
      <c r="AIW3274" s="678"/>
      <c r="AIX3274" s="678"/>
      <c r="AIY3274" s="678"/>
      <c r="AIZ3274" s="678"/>
      <c r="AJA3274" s="678"/>
      <c r="AJB3274" s="678"/>
      <c r="AJC3274" s="678"/>
      <c r="AJD3274" s="678"/>
      <c r="AJE3274" s="678"/>
      <c r="AJF3274" s="678"/>
      <c r="AJG3274" s="678"/>
      <c r="AJH3274" s="678"/>
      <c r="AJI3274" s="678"/>
      <c r="AJJ3274" s="678"/>
      <c r="AJK3274" s="678"/>
      <c r="AJL3274" s="678"/>
      <c r="AJM3274" s="678"/>
      <c r="AJN3274" s="678"/>
      <c r="AJO3274" s="678"/>
      <c r="AJP3274" s="678"/>
      <c r="AJQ3274" s="678"/>
      <c r="AJR3274" s="678"/>
      <c r="AJS3274" s="678"/>
      <c r="AJT3274" s="678"/>
      <c r="AJU3274" s="678"/>
      <c r="AJV3274" s="678"/>
      <c r="AJW3274" s="678"/>
      <c r="AJX3274" s="678"/>
      <c r="AJY3274" s="678"/>
      <c r="AJZ3274" s="678"/>
      <c r="AKA3274" s="678"/>
      <c r="AKB3274" s="678"/>
      <c r="AKC3274" s="678"/>
      <c r="AKD3274" s="678"/>
      <c r="AKE3274" s="678"/>
      <c r="AKF3274" s="678"/>
      <c r="AKG3274" s="678"/>
      <c r="AKH3274" s="678"/>
      <c r="AKI3274" s="678"/>
      <c r="AKJ3274" s="678"/>
      <c r="AKK3274" s="678"/>
      <c r="AKL3274" s="678"/>
      <c r="AKM3274" s="678"/>
      <c r="AKN3274" s="678"/>
      <c r="AKO3274" s="678"/>
      <c r="AKP3274" s="678"/>
      <c r="AKQ3274" s="678"/>
      <c r="AKR3274" s="678"/>
      <c r="AKS3274" s="678"/>
      <c r="AKT3274" s="678"/>
      <c r="AKU3274" s="678"/>
      <c r="AKV3274" s="678"/>
      <c r="AKW3274" s="678"/>
      <c r="AKX3274" s="678"/>
      <c r="AKY3274" s="678"/>
      <c r="AKZ3274" s="678"/>
      <c r="ALA3274" s="678"/>
      <c r="ALB3274" s="678"/>
      <c r="ALC3274" s="678"/>
      <c r="ALD3274" s="678"/>
      <c r="ALE3274" s="678"/>
      <c r="ALF3274" s="678"/>
      <c r="ALG3274" s="678"/>
      <c r="ALH3274" s="678"/>
      <c r="ALI3274" s="678"/>
      <c r="ALJ3274" s="678"/>
      <c r="ALK3274" s="678"/>
      <c r="ALL3274" s="678"/>
      <c r="ALM3274" s="678"/>
      <c r="ALN3274" s="678"/>
      <c r="ALO3274" s="678"/>
      <c r="ALP3274" s="678"/>
      <c r="ALQ3274" s="678"/>
      <c r="ALR3274" s="678"/>
      <c r="ALS3274" s="678"/>
      <c r="ALT3274" s="678"/>
      <c r="ALU3274" s="678"/>
      <c r="ALV3274" s="678"/>
      <c r="ALW3274" s="678"/>
      <c r="ALX3274" s="678"/>
      <c r="ALY3274" s="678"/>
      <c r="ALZ3274" s="678"/>
      <c r="AMA3274" s="678"/>
      <c r="AMB3274" s="678"/>
      <c r="AMC3274" s="678"/>
      <c r="AMD3274" s="678"/>
      <c r="AME3274" s="678"/>
      <c r="AMF3274" s="678"/>
      <c r="AMG3274" s="678"/>
      <c r="AMH3274" s="678"/>
      <c r="AMI3274" s="678"/>
      <c r="AMJ3274" s="678"/>
    </row>
    <row r="3275" spans="1:1024" ht="18.75" hidden="1" customHeight="1" x14ac:dyDescent="0.25">
      <c r="A3275" s="833">
        <v>16</v>
      </c>
      <c r="B3275" s="833"/>
      <c r="C3275" s="833" t="s">
        <v>3748</v>
      </c>
      <c r="D3275" s="833" t="s">
        <v>35</v>
      </c>
      <c r="E3275" s="1171" t="s">
        <v>119</v>
      </c>
      <c r="F3275" s="834">
        <v>44402</v>
      </c>
      <c r="G3275" s="835">
        <v>0.58333333333333337</v>
      </c>
      <c r="H3275" s="834">
        <v>44429</v>
      </c>
      <c r="I3275" s="835">
        <v>0.79166666666666663</v>
      </c>
      <c r="J3275" s="829">
        <v>27</v>
      </c>
      <c r="K3275" s="835"/>
      <c r="L3275" s="833"/>
      <c r="M3275" s="834"/>
      <c r="N3275" s="976"/>
      <c r="O3275" s="977"/>
      <c r="P3275" s="1119"/>
      <c r="Q3275" s="1039"/>
      <c r="R3275" s="1131"/>
      <c r="S3275" s="1132"/>
      <c r="T3275" s="680"/>
      <c r="U3275" s="676"/>
      <c r="V3275" s="680" t="s">
        <v>3701</v>
      </c>
      <c r="W3275" s="677"/>
      <c r="X3275" s="678"/>
      <c r="Y3275" s="678"/>
      <c r="Z3275" s="678"/>
      <c r="AA3275" s="678"/>
      <c r="AB3275" s="678"/>
      <c r="AC3275" s="678"/>
      <c r="AD3275" s="678"/>
      <c r="AE3275" s="678"/>
      <c r="AF3275" s="678"/>
      <c r="AG3275" s="678"/>
      <c r="AH3275" s="678"/>
      <c r="AI3275" s="678"/>
      <c r="AJ3275" s="678"/>
      <c r="AK3275" s="678"/>
      <c r="AL3275" s="678"/>
      <c r="AM3275" s="678"/>
      <c r="AN3275" s="678"/>
      <c r="AO3275" s="678"/>
      <c r="AP3275" s="678"/>
      <c r="AQ3275" s="678"/>
      <c r="AR3275" s="678"/>
      <c r="AS3275" s="678"/>
      <c r="AT3275" s="678"/>
      <c r="AU3275" s="678"/>
      <c r="AV3275" s="678"/>
      <c r="AW3275" s="678"/>
      <c r="AX3275" s="678"/>
      <c r="AY3275" s="678"/>
      <c r="AZ3275" s="678"/>
      <c r="BA3275" s="678"/>
      <c r="BB3275" s="678"/>
      <c r="BC3275" s="678"/>
      <c r="BD3275" s="678"/>
      <c r="BE3275" s="678"/>
      <c r="BF3275" s="678"/>
      <c r="BG3275" s="678"/>
      <c r="BH3275" s="678"/>
      <c r="BI3275" s="678"/>
      <c r="BJ3275" s="678"/>
      <c r="BK3275" s="678"/>
      <c r="BL3275" s="678"/>
      <c r="BM3275" s="678"/>
      <c r="BN3275" s="678"/>
      <c r="BO3275" s="678"/>
      <c r="BP3275" s="678"/>
      <c r="BQ3275" s="678"/>
      <c r="BR3275" s="678"/>
      <c r="BS3275" s="678"/>
      <c r="BT3275" s="678"/>
      <c r="BU3275" s="678"/>
      <c r="BV3275" s="678"/>
      <c r="BW3275" s="678"/>
      <c r="BX3275" s="678"/>
      <c r="BY3275" s="678"/>
      <c r="BZ3275" s="678"/>
      <c r="CA3275" s="678"/>
      <c r="CB3275" s="678"/>
      <c r="CC3275" s="678"/>
      <c r="CD3275" s="678"/>
      <c r="CE3275" s="678"/>
      <c r="CF3275" s="678"/>
      <c r="CG3275" s="678"/>
      <c r="CH3275" s="678"/>
      <c r="CI3275" s="678"/>
      <c r="CJ3275" s="678"/>
      <c r="CK3275" s="678"/>
      <c r="CL3275" s="678"/>
      <c r="CM3275" s="678"/>
      <c r="CN3275" s="678"/>
      <c r="CO3275" s="678"/>
      <c r="CP3275" s="678"/>
      <c r="CQ3275" s="678"/>
      <c r="CR3275" s="678"/>
      <c r="CS3275" s="678"/>
      <c r="CT3275" s="678"/>
      <c r="CU3275" s="678"/>
      <c r="CV3275" s="678"/>
      <c r="CW3275" s="678"/>
      <c r="CX3275" s="678"/>
      <c r="CY3275" s="678"/>
      <c r="CZ3275" s="678"/>
      <c r="DA3275" s="678"/>
      <c r="DB3275" s="678"/>
      <c r="DC3275" s="678"/>
      <c r="DD3275" s="678"/>
      <c r="DE3275" s="678"/>
      <c r="DF3275" s="678"/>
      <c r="DG3275" s="678"/>
      <c r="DH3275" s="678"/>
      <c r="DI3275" s="678"/>
      <c r="DJ3275" s="678"/>
      <c r="DK3275" s="678"/>
      <c r="DL3275" s="678"/>
      <c r="DM3275" s="678"/>
      <c r="DN3275" s="678"/>
      <c r="DO3275" s="678"/>
      <c r="DP3275" s="678"/>
      <c r="DQ3275" s="678"/>
      <c r="DR3275" s="678"/>
      <c r="DS3275" s="678"/>
      <c r="DT3275" s="678"/>
      <c r="DU3275" s="678"/>
      <c r="DV3275" s="678"/>
      <c r="DW3275" s="678"/>
      <c r="DX3275" s="678"/>
      <c r="DY3275" s="678"/>
      <c r="DZ3275" s="678"/>
      <c r="EA3275" s="678"/>
      <c r="EB3275" s="678"/>
      <c r="EC3275" s="678"/>
      <c r="ED3275" s="678"/>
      <c r="EE3275" s="678"/>
      <c r="EF3275" s="678"/>
      <c r="EG3275" s="678"/>
      <c r="EH3275" s="678"/>
      <c r="EI3275" s="678"/>
      <c r="EJ3275" s="678"/>
      <c r="EK3275" s="678"/>
      <c r="EL3275" s="678"/>
      <c r="EM3275" s="678"/>
      <c r="EN3275" s="678"/>
      <c r="EO3275" s="678"/>
      <c r="EP3275" s="678"/>
      <c r="EQ3275" s="678"/>
      <c r="ER3275" s="678"/>
      <c r="ES3275" s="678"/>
      <c r="ET3275" s="678"/>
      <c r="EU3275" s="678"/>
      <c r="EV3275" s="678"/>
      <c r="EW3275" s="678"/>
      <c r="EX3275" s="678"/>
      <c r="EY3275" s="678"/>
      <c r="EZ3275" s="678"/>
      <c r="FA3275" s="678"/>
      <c r="FB3275" s="678"/>
      <c r="FC3275" s="678"/>
      <c r="FD3275" s="678"/>
      <c r="FE3275" s="678"/>
      <c r="FF3275" s="678"/>
      <c r="FG3275" s="678"/>
      <c r="FH3275" s="678"/>
      <c r="FI3275" s="678"/>
      <c r="FJ3275" s="678"/>
      <c r="FK3275" s="678"/>
      <c r="FL3275" s="678"/>
      <c r="FM3275" s="678"/>
      <c r="FN3275" s="678"/>
      <c r="FO3275" s="678"/>
      <c r="FP3275" s="678"/>
      <c r="FQ3275" s="678"/>
      <c r="FR3275" s="678"/>
      <c r="FS3275" s="678"/>
      <c r="FT3275" s="678"/>
      <c r="FU3275" s="678"/>
      <c r="FV3275" s="678"/>
      <c r="FW3275" s="678"/>
      <c r="FX3275" s="678"/>
      <c r="FY3275" s="678"/>
      <c r="FZ3275" s="678"/>
      <c r="GA3275" s="678"/>
      <c r="GB3275" s="678"/>
      <c r="GC3275" s="678"/>
      <c r="GD3275" s="678"/>
      <c r="GE3275" s="678"/>
      <c r="GF3275" s="678"/>
      <c r="GG3275" s="678"/>
      <c r="GH3275" s="678"/>
      <c r="GI3275" s="678"/>
      <c r="GJ3275" s="678"/>
      <c r="GK3275" s="678"/>
      <c r="GL3275" s="678"/>
      <c r="GM3275" s="678"/>
      <c r="GN3275" s="678"/>
      <c r="GO3275" s="678"/>
      <c r="GP3275" s="678"/>
      <c r="GQ3275" s="678"/>
      <c r="GR3275" s="678"/>
      <c r="GS3275" s="678"/>
      <c r="GT3275" s="678"/>
      <c r="GU3275" s="678"/>
      <c r="GV3275" s="678"/>
      <c r="GW3275" s="678"/>
      <c r="GX3275" s="678"/>
      <c r="GY3275" s="678"/>
      <c r="GZ3275" s="678"/>
      <c r="HA3275" s="678"/>
      <c r="HB3275" s="678"/>
      <c r="HC3275" s="678"/>
      <c r="HD3275" s="678"/>
      <c r="HE3275" s="678"/>
      <c r="HF3275" s="678"/>
      <c r="HG3275" s="678"/>
      <c r="HH3275" s="678"/>
      <c r="HI3275" s="678"/>
      <c r="HJ3275" s="678"/>
      <c r="HK3275" s="678"/>
      <c r="HL3275" s="678"/>
      <c r="HM3275" s="678"/>
      <c r="HN3275" s="678"/>
      <c r="HO3275" s="678"/>
      <c r="HP3275" s="678"/>
      <c r="HQ3275" s="678"/>
      <c r="HR3275" s="678"/>
      <c r="HS3275" s="678"/>
      <c r="HT3275" s="678"/>
      <c r="HU3275" s="678"/>
      <c r="HV3275" s="678"/>
      <c r="HW3275" s="678"/>
      <c r="HX3275" s="678"/>
      <c r="HY3275" s="678"/>
      <c r="HZ3275" s="678"/>
      <c r="IA3275" s="678"/>
      <c r="IB3275" s="678"/>
      <c r="IC3275" s="678"/>
      <c r="ID3275" s="678"/>
      <c r="IE3275" s="678"/>
      <c r="IF3275" s="678"/>
      <c r="IG3275" s="678"/>
      <c r="IH3275" s="678"/>
      <c r="II3275" s="678"/>
      <c r="IJ3275" s="678"/>
      <c r="IK3275" s="678"/>
      <c r="IL3275" s="678"/>
      <c r="IM3275" s="678"/>
      <c r="IN3275" s="678"/>
      <c r="IO3275" s="678"/>
      <c r="IP3275" s="678"/>
      <c r="IQ3275" s="678"/>
      <c r="IR3275" s="678"/>
      <c r="IS3275" s="678"/>
      <c r="IT3275" s="678"/>
      <c r="IU3275" s="678"/>
      <c r="IV3275" s="678"/>
      <c r="IW3275" s="678"/>
      <c r="IX3275" s="678"/>
      <c r="IY3275" s="678"/>
      <c r="IZ3275" s="678"/>
      <c r="JA3275" s="678"/>
      <c r="JB3275" s="678"/>
      <c r="JC3275" s="678"/>
      <c r="JD3275" s="678"/>
      <c r="JE3275" s="678"/>
      <c r="JF3275" s="678"/>
      <c r="JG3275" s="678"/>
      <c r="JH3275" s="678"/>
      <c r="JI3275" s="678"/>
      <c r="JJ3275" s="678"/>
      <c r="JK3275" s="678"/>
      <c r="JL3275" s="678"/>
      <c r="JM3275" s="678"/>
      <c r="JN3275" s="678"/>
      <c r="JO3275" s="678"/>
      <c r="JP3275" s="678"/>
      <c r="JQ3275" s="678"/>
      <c r="JR3275" s="678"/>
      <c r="JS3275" s="678"/>
      <c r="JT3275" s="678"/>
      <c r="JU3275" s="678"/>
      <c r="JV3275" s="678"/>
      <c r="JW3275" s="678"/>
      <c r="JX3275" s="678"/>
      <c r="JY3275" s="678"/>
      <c r="JZ3275" s="678"/>
      <c r="KA3275" s="678"/>
      <c r="KB3275" s="678"/>
      <c r="KC3275" s="678"/>
      <c r="KD3275" s="678"/>
      <c r="KE3275" s="678"/>
      <c r="KF3275" s="678"/>
      <c r="KG3275" s="678"/>
      <c r="KH3275" s="678"/>
      <c r="KI3275" s="678"/>
      <c r="KJ3275" s="678"/>
      <c r="KK3275" s="678"/>
      <c r="KL3275" s="678"/>
      <c r="KM3275" s="678"/>
      <c r="KN3275" s="678"/>
      <c r="KO3275" s="678"/>
      <c r="KP3275" s="678"/>
      <c r="KQ3275" s="678"/>
      <c r="KR3275" s="678"/>
      <c r="KS3275" s="678"/>
      <c r="KT3275" s="678"/>
      <c r="KU3275" s="678"/>
      <c r="KV3275" s="678"/>
      <c r="KW3275" s="678"/>
      <c r="KX3275" s="678"/>
      <c r="KY3275" s="678"/>
      <c r="KZ3275" s="678"/>
      <c r="LA3275" s="678"/>
      <c r="LB3275" s="678"/>
      <c r="LC3275" s="678"/>
      <c r="LD3275" s="678"/>
      <c r="LE3275" s="678"/>
      <c r="LF3275" s="678"/>
      <c r="LG3275" s="678"/>
      <c r="LH3275" s="678"/>
      <c r="LI3275" s="678"/>
      <c r="LJ3275" s="678"/>
      <c r="LK3275" s="678"/>
      <c r="LL3275" s="678"/>
      <c r="LM3275" s="678"/>
      <c r="LN3275" s="678"/>
      <c r="LO3275" s="678"/>
      <c r="LP3275" s="678"/>
      <c r="LQ3275" s="678"/>
      <c r="LR3275" s="678"/>
      <c r="LS3275" s="678"/>
      <c r="LT3275" s="678"/>
      <c r="LU3275" s="678"/>
      <c r="LV3275" s="678"/>
      <c r="LW3275" s="678"/>
      <c r="LX3275" s="678"/>
      <c r="LY3275" s="678"/>
      <c r="LZ3275" s="678"/>
      <c r="MA3275" s="678"/>
      <c r="MB3275" s="678"/>
      <c r="MC3275" s="678"/>
      <c r="MD3275" s="678"/>
      <c r="ME3275" s="678"/>
      <c r="MF3275" s="678"/>
      <c r="MG3275" s="678"/>
      <c r="MH3275" s="678"/>
      <c r="MI3275" s="678"/>
      <c r="MJ3275" s="678"/>
      <c r="MK3275" s="678"/>
      <c r="ML3275" s="678"/>
      <c r="MM3275" s="678"/>
      <c r="MN3275" s="678"/>
      <c r="MO3275" s="678"/>
      <c r="MP3275" s="678"/>
      <c r="MQ3275" s="678"/>
      <c r="MR3275" s="678"/>
      <c r="MS3275" s="678"/>
      <c r="MT3275" s="678"/>
      <c r="MU3275" s="678"/>
      <c r="MV3275" s="678"/>
      <c r="MW3275" s="678"/>
      <c r="MX3275" s="678"/>
      <c r="MY3275" s="678"/>
      <c r="MZ3275" s="678"/>
      <c r="NA3275" s="678"/>
      <c r="NB3275" s="678"/>
      <c r="NC3275" s="678"/>
      <c r="ND3275" s="678"/>
      <c r="NE3275" s="678"/>
      <c r="NF3275" s="678"/>
      <c r="NG3275" s="678"/>
      <c r="NH3275" s="678"/>
      <c r="NI3275" s="678"/>
      <c r="NJ3275" s="678"/>
      <c r="NK3275" s="678"/>
      <c r="NL3275" s="678"/>
      <c r="NM3275" s="678"/>
      <c r="NN3275" s="678"/>
      <c r="NO3275" s="678"/>
      <c r="NP3275" s="678"/>
      <c r="NQ3275" s="678"/>
      <c r="NR3275" s="678"/>
      <c r="NS3275" s="678"/>
      <c r="NT3275" s="678"/>
      <c r="NU3275" s="678"/>
      <c r="NV3275" s="678"/>
      <c r="NW3275" s="678"/>
      <c r="NX3275" s="678"/>
      <c r="NY3275" s="678"/>
      <c r="NZ3275" s="678"/>
      <c r="OA3275" s="678"/>
      <c r="OB3275" s="678"/>
      <c r="OC3275" s="678"/>
      <c r="OD3275" s="678"/>
      <c r="OE3275" s="678"/>
      <c r="OF3275" s="678"/>
      <c r="OG3275" s="678"/>
      <c r="OH3275" s="678"/>
      <c r="OI3275" s="678"/>
      <c r="OJ3275" s="678"/>
      <c r="OK3275" s="678"/>
      <c r="OL3275" s="678"/>
      <c r="OM3275" s="678"/>
      <c r="ON3275" s="678"/>
      <c r="OO3275" s="678"/>
      <c r="OP3275" s="678"/>
      <c r="OQ3275" s="678"/>
      <c r="OR3275" s="678"/>
      <c r="OS3275" s="678"/>
      <c r="OT3275" s="678"/>
      <c r="OU3275" s="678"/>
      <c r="OV3275" s="678"/>
      <c r="OW3275" s="678"/>
      <c r="OX3275" s="678"/>
      <c r="OY3275" s="678"/>
      <c r="OZ3275" s="678"/>
      <c r="PA3275" s="678"/>
      <c r="PB3275" s="678"/>
      <c r="PC3275" s="678"/>
      <c r="PD3275" s="678"/>
      <c r="PE3275" s="678"/>
      <c r="PF3275" s="678"/>
      <c r="PG3275" s="678"/>
      <c r="PH3275" s="678"/>
      <c r="PI3275" s="678"/>
      <c r="PJ3275" s="678"/>
      <c r="PK3275" s="678"/>
      <c r="PL3275" s="678"/>
      <c r="PM3275" s="678"/>
      <c r="PN3275" s="678"/>
      <c r="PO3275" s="678"/>
      <c r="PP3275" s="678"/>
      <c r="PQ3275" s="678"/>
      <c r="PR3275" s="678"/>
      <c r="PS3275" s="678"/>
      <c r="PT3275" s="678"/>
      <c r="PU3275" s="678"/>
      <c r="PV3275" s="678"/>
      <c r="PW3275" s="678"/>
      <c r="PX3275" s="678"/>
      <c r="PY3275" s="678"/>
      <c r="PZ3275" s="678"/>
      <c r="QA3275" s="678"/>
      <c r="QB3275" s="678"/>
      <c r="QC3275" s="678"/>
      <c r="QD3275" s="678"/>
      <c r="QE3275" s="678"/>
      <c r="QF3275" s="678"/>
      <c r="QG3275" s="678"/>
      <c r="QH3275" s="678"/>
      <c r="QI3275" s="678"/>
      <c r="QJ3275" s="678"/>
      <c r="QK3275" s="678"/>
      <c r="QL3275" s="678"/>
      <c r="QM3275" s="678"/>
      <c r="QN3275" s="678"/>
      <c r="QO3275" s="678"/>
      <c r="QP3275" s="678"/>
      <c r="QQ3275" s="678"/>
      <c r="QR3275" s="678"/>
      <c r="QS3275" s="678"/>
      <c r="QT3275" s="678"/>
      <c r="QU3275" s="678"/>
      <c r="QV3275" s="678"/>
      <c r="QW3275" s="678"/>
      <c r="QX3275" s="678"/>
      <c r="QY3275" s="678"/>
      <c r="QZ3275" s="678"/>
      <c r="RA3275" s="678"/>
      <c r="RB3275" s="678"/>
      <c r="RC3275" s="678"/>
      <c r="RD3275" s="678"/>
      <c r="RE3275" s="678"/>
      <c r="RF3275" s="678"/>
      <c r="RG3275" s="678"/>
      <c r="RH3275" s="678"/>
      <c r="RI3275" s="678"/>
      <c r="RJ3275" s="678"/>
      <c r="RK3275" s="678"/>
      <c r="RL3275" s="678"/>
      <c r="RM3275" s="678"/>
      <c r="RN3275" s="678"/>
      <c r="RO3275" s="678"/>
      <c r="RP3275" s="678"/>
      <c r="RQ3275" s="678"/>
      <c r="RR3275" s="678"/>
      <c r="RS3275" s="678"/>
      <c r="RT3275" s="678"/>
      <c r="RU3275" s="678"/>
      <c r="RV3275" s="678"/>
      <c r="RW3275" s="678"/>
      <c r="RX3275" s="678"/>
      <c r="RY3275" s="678"/>
      <c r="RZ3275" s="678"/>
      <c r="SA3275" s="678"/>
      <c r="SB3275" s="678"/>
      <c r="SC3275" s="678"/>
      <c r="SD3275" s="678"/>
      <c r="SE3275" s="678"/>
      <c r="SF3275" s="678"/>
      <c r="SG3275" s="678"/>
      <c r="SH3275" s="678"/>
      <c r="SI3275" s="678"/>
      <c r="SJ3275" s="678"/>
      <c r="SK3275" s="678"/>
      <c r="SL3275" s="678"/>
      <c r="SM3275" s="678"/>
      <c r="SN3275" s="678"/>
      <c r="SO3275" s="678"/>
      <c r="SP3275" s="678"/>
      <c r="SQ3275" s="678"/>
      <c r="SR3275" s="678"/>
      <c r="SS3275" s="678"/>
      <c r="ST3275" s="678"/>
      <c r="SU3275" s="678"/>
      <c r="SV3275" s="678"/>
      <c r="SW3275" s="678"/>
      <c r="SX3275" s="678"/>
      <c r="SY3275" s="678"/>
      <c r="SZ3275" s="678"/>
      <c r="TA3275" s="678"/>
      <c r="TB3275" s="678"/>
      <c r="TC3275" s="678"/>
      <c r="TD3275" s="678"/>
      <c r="TE3275" s="678"/>
      <c r="TF3275" s="678"/>
      <c r="TG3275" s="678"/>
      <c r="TH3275" s="678"/>
      <c r="TI3275" s="678"/>
      <c r="TJ3275" s="678"/>
      <c r="TK3275" s="678"/>
      <c r="TL3275" s="678"/>
      <c r="TM3275" s="678"/>
      <c r="TN3275" s="678"/>
      <c r="TO3275" s="678"/>
      <c r="TP3275" s="678"/>
      <c r="TQ3275" s="678"/>
      <c r="TR3275" s="678"/>
      <c r="TS3275" s="678"/>
      <c r="TT3275" s="678"/>
      <c r="TU3275" s="678"/>
      <c r="TV3275" s="678"/>
      <c r="TW3275" s="678"/>
      <c r="TX3275" s="678"/>
      <c r="TY3275" s="678"/>
      <c r="TZ3275" s="678"/>
      <c r="UA3275" s="678"/>
      <c r="UB3275" s="678"/>
      <c r="UC3275" s="678"/>
      <c r="UD3275" s="678"/>
      <c r="UE3275" s="678"/>
      <c r="UF3275" s="678"/>
      <c r="UG3275" s="678"/>
      <c r="UH3275" s="678"/>
      <c r="UI3275" s="678"/>
      <c r="UJ3275" s="678"/>
      <c r="UK3275" s="678"/>
      <c r="UL3275" s="678"/>
      <c r="UM3275" s="678"/>
      <c r="UN3275" s="678"/>
      <c r="UO3275" s="678"/>
      <c r="UP3275" s="678"/>
      <c r="UQ3275" s="678"/>
      <c r="UR3275" s="678"/>
      <c r="US3275" s="678"/>
      <c r="UT3275" s="678"/>
      <c r="UU3275" s="678"/>
      <c r="UV3275" s="678"/>
      <c r="UW3275" s="678"/>
      <c r="UX3275" s="678"/>
      <c r="UY3275" s="678"/>
      <c r="UZ3275" s="678"/>
      <c r="VA3275" s="678"/>
      <c r="VB3275" s="678"/>
      <c r="VC3275" s="678"/>
      <c r="VD3275" s="678"/>
      <c r="VE3275" s="678"/>
      <c r="VF3275" s="678"/>
      <c r="VG3275" s="678"/>
      <c r="VH3275" s="678"/>
      <c r="VI3275" s="678"/>
      <c r="VJ3275" s="678"/>
      <c r="VK3275" s="678"/>
      <c r="VL3275" s="678"/>
      <c r="VM3275" s="678"/>
      <c r="VN3275" s="678"/>
      <c r="VO3275" s="678"/>
      <c r="VP3275" s="678"/>
      <c r="VQ3275" s="678"/>
      <c r="VR3275" s="678"/>
      <c r="VS3275" s="678"/>
      <c r="VT3275" s="678"/>
      <c r="VU3275" s="678"/>
      <c r="VV3275" s="678"/>
      <c r="VW3275" s="678"/>
      <c r="VX3275" s="678"/>
      <c r="VY3275" s="678"/>
      <c r="VZ3275" s="678"/>
      <c r="WA3275" s="678"/>
      <c r="WB3275" s="678"/>
      <c r="WC3275" s="678"/>
      <c r="WD3275" s="678"/>
      <c r="WE3275" s="678"/>
      <c r="WF3275" s="678"/>
      <c r="WG3275" s="678"/>
      <c r="WH3275" s="678"/>
      <c r="WI3275" s="678"/>
      <c r="WJ3275" s="678"/>
      <c r="WK3275" s="678"/>
      <c r="WL3275" s="678"/>
      <c r="WM3275" s="678"/>
      <c r="WN3275" s="678"/>
      <c r="WO3275" s="678"/>
      <c r="WP3275" s="678"/>
      <c r="WQ3275" s="678"/>
      <c r="WR3275" s="678"/>
      <c r="WS3275" s="678"/>
      <c r="WT3275" s="678"/>
      <c r="WU3275" s="678"/>
      <c r="WV3275" s="678"/>
      <c r="WW3275" s="678"/>
      <c r="WX3275" s="678"/>
      <c r="WY3275" s="678"/>
      <c r="WZ3275" s="678"/>
      <c r="XA3275" s="678"/>
      <c r="XB3275" s="678"/>
      <c r="XC3275" s="678"/>
      <c r="XD3275" s="678"/>
      <c r="XE3275" s="678"/>
      <c r="XF3275" s="678"/>
      <c r="XG3275" s="678"/>
      <c r="XH3275" s="678"/>
      <c r="XI3275" s="678"/>
      <c r="XJ3275" s="678"/>
      <c r="XK3275" s="678"/>
      <c r="XL3275" s="678"/>
      <c r="XM3275" s="678"/>
      <c r="XN3275" s="678"/>
      <c r="XO3275" s="678"/>
      <c r="XP3275" s="678"/>
      <c r="XQ3275" s="678"/>
      <c r="XR3275" s="678"/>
      <c r="XS3275" s="678"/>
      <c r="XT3275" s="678"/>
      <c r="XU3275" s="678"/>
      <c r="XV3275" s="678"/>
      <c r="XW3275" s="678"/>
      <c r="XX3275" s="678"/>
      <c r="XY3275" s="678"/>
      <c r="XZ3275" s="678"/>
      <c r="YA3275" s="678"/>
      <c r="YB3275" s="678"/>
      <c r="YC3275" s="678"/>
      <c r="YD3275" s="678"/>
      <c r="YE3275" s="678"/>
      <c r="YF3275" s="678"/>
      <c r="YG3275" s="678"/>
      <c r="YH3275" s="678"/>
      <c r="YI3275" s="678"/>
      <c r="YJ3275" s="678"/>
      <c r="YK3275" s="678"/>
      <c r="YL3275" s="678"/>
      <c r="YM3275" s="678"/>
      <c r="YN3275" s="678"/>
      <c r="YO3275" s="678"/>
      <c r="YP3275" s="678"/>
      <c r="YQ3275" s="678"/>
      <c r="YR3275" s="678"/>
      <c r="YS3275" s="678"/>
      <c r="YT3275" s="678"/>
      <c r="YU3275" s="678"/>
      <c r="YV3275" s="678"/>
      <c r="YW3275" s="678"/>
      <c r="YX3275" s="678"/>
      <c r="YY3275" s="678"/>
      <c r="YZ3275" s="678"/>
      <c r="ZA3275" s="678"/>
      <c r="ZB3275" s="678"/>
      <c r="ZC3275" s="678"/>
      <c r="ZD3275" s="678"/>
      <c r="ZE3275" s="678"/>
      <c r="ZF3275" s="678"/>
      <c r="ZG3275" s="678"/>
      <c r="ZH3275" s="678"/>
      <c r="ZI3275" s="678"/>
      <c r="ZJ3275" s="678"/>
      <c r="ZK3275" s="678"/>
      <c r="ZL3275" s="678"/>
      <c r="ZM3275" s="678"/>
      <c r="ZN3275" s="678"/>
      <c r="ZO3275" s="678"/>
      <c r="ZP3275" s="678"/>
      <c r="ZQ3275" s="678"/>
      <c r="ZR3275" s="678"/>
      <c r="ZS3275" s="678"/>
      <c r="ZT3275" s="678"/>
      <c r="ZU3275" s="678"/>
      <c r="ZV3275" s="678"/>
      <c r="ZW3275" s="678"/>
      <c r="ZX3275" s="678"/>
      <c r="ZY3275" s="678"/>
      <c r="ZZ3275" s="678"/>
      <c r="AAA3275" s="678"/>
      <c r="AAB3275" s="678"/>
      <c r="AAC3275" s="678"/>
      <c r="AAD3275" s="678"/>
      <c r="AAE3275" s="678"/>
      <c r="AAF3275" s="678"/>
      <c r="AAG3275" s="678"/>
      <c r="AAH3275" s="678"/>
      <c r="AAI3275" s="678"/>
      <c r="AAJ3275" s="678"/>
      <c r="AAK3275" s="678"/>
      <c r="AAL3275" s="678"/>
      <c r="AAM3275" s="678"/>
      <c r="AAN3275" s="678"/>
      <c r="AAO3275" s="678"/>
      <c r="AAP3275" s="678"/>
      <c r="AAQ3275" s="678"/>
      <c r="AAR3275" s="678"/>
      <c r="AAS3275" s="678"/>
      <c r="AAT3275" s="678"/>
      <c r="AAU3275" s="678"/>
      <c r="AAV3275" s="678"/>
      <c r="AAW3275" s="678"/>
      <c r="AAX3275" s="678"/>
      <c r="AAY3275" s="678"/>
      <c r="AAZ3275" s="678"/>
      <c r="ABA3275" s="678"/>
      <c r="ABB3275" s="678"/>
      <c r="ABC3275" s="678"/>
      <c r="ABD3275" s="678"/>
      <c r="ABE3275" s="678"/>
      <c r="ABF3275" s="678"/>
      <c r="ABG3275" s="678"/>
      <c r="ABH3275" s="678"/>
      <c r="ABI3275" s="678"/>
      <c r="ABJ3275" s="678"/>
      <c r="ABK3275" s="678"/>
      <c r="ABL3275" s="678"/>
      <c r="ABM3275" s="678"/>
      <c r="ABN3275" s="678"/>
      <c r="ABO3275" s="678"/>
      <c r="ABP3275" s="678"/>
      <c r="ABQ3275" s="678"/>
      <c r="ABR3275" s="678"/>
      <c r="ABS3275" s="678"/>
      <c r="ABT3275" s="678"/>
      <c r="ABU3275" s="678"/>
      <c r="ABV3275" s="678"/>
      <c r="ABW3275" s="678"/>
      <c r="ABX3275" s="678"/>
      <c r="ABY3275" s="678"/>
      <c r="ABZ3275" s="678"/>
      <c r="ACA3275" s="678"/>
      <c r="ACB3275" s="678"/>
      <c r="ACC3275" s="678"/>
      <c r="ACD3275" s="678"/>
      <c r="ACE3275" s="678"/>
      <c r="ACF3275" s="678"/>
      <c r="ACG3275" s="678"/>
      <c r="ACH3275" s="678"/>
      <c r="ACI3275" s="678"/>
      <c r="ACJ3275" s="678"/>
      <c r="ACK3275" s="678"/>
      <c r="ACL3275" s="678"/>
      <c r="ACM3275" s="678"/>
      <c r="ACN3275" s="678"/>
      <c r="ACO3275" s="678"/>
      <c r="ACP3275" s="678"/>
      <c r="ACQ3275" s="678"/>
      <c r="ACR3275" s="678"/>
      <c r="ACS3275" s="678"/>
      <c r="ACT3275" s="678"/>
      <c r="ACU3275" s="678"/>
      <c r="ACV3275" s="678"/>
      <c r="ACW3275" s="678"/>
      <c r="ACX3275" s="678"/>
      <c r="ACY3275" s="678"/>
      <c r="ACZ3275" s="678"/>
      <c r="ADA3275" s="678"/>
      <c r="ADB3275" s="678"/>
      <c r="ADC3275" s="678"/>
      <c r="ADD3275" s="678"/>
      <c r="ADE3275" s="678"/>
      <c r="ADF3275" s="678"/>
      <c r="ADG3275" s="678"/>
      <c r="ADH3275" s="678"/>
      <c r="ADI3275" s="678"/>
      <c r="ADJ3275" s="678"/>
      <c r="ADK3275" s="678"/>
      <c r="ADL3275" s="678"/>
      <c r="ADM3275" s="678"/>
      <c r="ADN3275" s="678"/>
      <c r="ADO3275" s="678"/>
      <c r="ADP3275" s="678"/>
      <c r="ADQ3275" s="678"/>
      <c r="ADR3275" s="678"/>
      <c r="ADS3275" s="678"/>
      <c r="ADT3275" s="678"/>
      <c r="ADU3275" s="678"/>
      <c r="ADV3275" s="678"/>
      <c r="ADW3275" s="678"/>
      <c r="ADX3275" s="678"/>
      <c r="ADY3275" s="678"/>
      <c r="ADZ3275" s="678"/>
      <c r="AEA3275" s="678"/>
      <c r="AEB3275" s="678"/>
      <c r="AEC3275" s="678"/>
      <c r="AED3275" s="678"/>
      <c r="AEE3275" s="678"/>
      <c r="AEF3275" s="678"/>
      <c r="AEG3275" s="678"/>
      <c r="AEH3275" s="678"/>
      <c r="AEI3275" s="678"/>
      <c r="AEJ3275" s="678"/>
      <c r="AEK3275" s="678"/>
      <c r="AEL3275" s="678"/>
      <c r="AEM3275" s="678"/>
      <c r="AEN3275" s="678"/>
      <c r="AEO3275" s="678"/>
      <c r="AEP3275" s="678"/>
      <c r="AEQ3275" s="678"/>
      <c r="AER3275" s="678"/>
      <c r="AES3275" s="678"/>
      <c r="AET3275" s="678"/>
      <c r="AEU3275" s="678"/>
      <c r="AEV3275" s="678"/>
      <c r="AEW3275" s="678"/>
      <c r="AEX3275" s="678"/>
      <c r="AEY3275" s="678"/>
      <c r="AEZ3275" s="678"/>
      <c r="AFA3275" s="678"/>
      <c r="AFB3275" s="678"/>
      <c r="AFC3275" s="678"/>
      <c r="AFD3275" s="678"/>
      <c r="AFE3275" s="678"/>
      <c r="AFF3275" s="678"/>
      <c r="AFG3275" s="678"/>
      <c r="AFH3275" s="678"/>
      <c r="AFI3275" s="678"/>
      <c r="AFJ3275" s="678"/>
      <c r="AFK3275" s="678"/>
      <c r="AFL3275" s="678"/>
      <c r="AFM3275" s="678"/>
      <c r="AFN3275" s="678"/>
      <c r="AFO3275" s="678"/>
      <c r="AFP3275" s="678"/>
      <c r="AFQ3275" s="678"/>
      <c r="AFR3275" s="678"/>
      <c r="AFS3275" s="678"/>
      <c r="AFT3275" s="678"/>
      <c r="AFU3275" s="678"/>
      <c r="AFV3275" s="678"/>
      <c r="AFW3275" s="678"/>
      <c r="AFX3275" s="678"/>
      <c r="AFY3275" s="678"/>
      <c r="AFZ3275" s="678"/>
      <c r="AGA3275" s="678"/>
      <c r="AGB3275" s="678"/>
      <c r="AGC3275" s="678"/>
      <c r="AGD3275" s="678"/>
      <c r="AGE3275" s="678"/>
      <c r="AGF3275" s="678"/>
      <c r="AGG3275" s="678"/>
      <c r="AGH3275" s="678"/>
      <c r="AGI3275" s="678"/>
      <c r="AGJ3275" s="678"/>
      <c r="AGK3275" s="678"/>
      <c r="AGL3275" s="678"/>
      <c r="AGM3275" s="678"/>
      <c r="AGN3275" s="678"/>
      <c r="AGO3275" s="678"/>
      <c r="AGP3275" s="678"/>
      <c r="AGQ3275" s="678"/>
      <c r="AGR3275" s="678"/>
      <c r="AGS3275" s="678"/>
      <c r="AGT3275" s="678"/>
      <c r="AGU3275" s="678"/>
      <c r="AGV3275" s="678"/>
      <c r="AGW3275" s="678"/>
      <c r="AGX3275" s="678"/>
      <c r="AGY3275" s="678"/>
      <c r="AGZ3275" s="678"/>
      <c r="AHA3275" s="678"/>
      <c r="AHB3275" s="678"/>
      <c r="AHC3275" s="678"/>
      <c r="AHD3275" s="678"/>
      <c r="AHE3275" s="678"/>
      <c r="AHF3275" s="678"/>
      <c r="AHG3275" s="678"/>
      <c r="AHH3275" s="678"/>
      <c r="AHI3275" s="678"/>
      <c r="AHJ3275" s="678"/>
      <c r="AHK3275" s="678"/>
      <c r="AHL3275" s="678"/>
      <c r="AHM3275" s="678"/>
      <c r="AHN3275" s="678"/>
      <c r="AHO3275" s="678"/>
      <c r="AHP3275" s="678"/>
      <c r="AHQ3275" s="678"/>
      <c r="AHR3275" s="678"/>
      <c r="AHS3275" s="678"/>
      <c r="AHT3275" s="678"/>
      <c r="AHU3275" s="678"/>
      <c r="AHV3275" s="678"/>
      <c r="AHW3275" s="678"/>
      <c r="AHX3275" s="678"/>
      <c r="AHY3275" s="678"/>
      <c r="AHZ3275" s="678"/>
      <c r="AIA3275" s="678"/>
      <c r="AIB3275" s="678"/>
      <c r="AIC3275" s="678"/>
      <c r="AID3275" s="678"/>
      <c r="AIE3275" s="678"/>
      <c r="AIF3275" s="678"/>
      <c r="AIG3275" s="678"/>
      <c r="AIH3275" s="678"/>
      <c r="AII3275" s="678"/>
      <c r="AIJ3275" s="678"/>
      <c r="AIK3275" s="678"/>
      <c r="AIL3275" s="678"/>
      <c r="AIM3275" s="678"/>
      <c r="AIN3275" s="678"/>
      <c r="AIO3275" s="678"/>
      <c r="AIP3275" s="678"/>
      <c r="AIQ3275" s="678"/>
      <c r="AIR3275" s="678"/>
      <c r="AIS3275" s="678"/>
      <c r="AIT3275" s="678"/>
      <c r="AIU3275" s="678"/>
      <c r="AIV3275" s="678"/>
      <c r="AIW3275" s="678"/>
      <c r="AIX3275" s="678"/>
      <c r="AIY3275" s="678"/>
      <c r="AIZ3275" s="678"/>
      <c r="AJA3275" s="678"/>
      <c r="AJB3275" s="678"/>
      <c r="AJC3275" s="678"/>
      <c r="AJD3275" s="678"/>
      <c r="AJE3275" s="678"/>
      <c r="AJF3275" s="678"/>
      <c r="AJG3275" s="678"/>
      <c r="AJH3275" s="678"/>
      <c r="AJI3275" s="678"/>
      <c r="AJJ3275" s="678"/>
      <c r="AJK3275" s="678"/>
      <c r="AJL3275" s="678"/>
      <c r="AJM3275" s="678"/>
      <c r="AJN3275" s="678"/>
      <c r="AJO3275" s="678"/>
      <c r="AJP3275" s="678"/>
      <c r="AJQ3275" s="678"/>
      <c r="AJR3275" s="678"/>
      <c r="AJS3275" s="678"/>
      <c r="AJT3275" s="678"/>
      <c r="AJU3275" s="678"/>
      <c r="AJV3275" s="678"/>
      <c r="AJW3275" s="678"/>
      <c r="AJX3275" s="678"/>
      <c r="AJY3275" s="678"/>
      <c r="AJZ3275" s="678"/>
      <c r="AKA3275" s="678"/>
      <c r="AKB3275" s="678"/>
      <c r="AKC3275" s="678"/>
      <c r="AKD3275" s="678"/>
      <c r="AKE3275" s="678"/>
      <c r="AKF3275" s="678"/>
      <c r="AKG3275" s="678"/>
      <c r="AKH3275" s="678"/>
      <c r="AKI3275" s="678"/>
      <c r="AKJ3275" s="678"/>
      <c r="AKK3275" s="678"/>
      <c r="AKL3275" s="678"/>
      <c r="AKM3275" s="678"/>
      <c r="AKN3275" s="678"/>
      <c r="AKO3275" s="678"/>
      <c r="AKP3275" s="678"/>
      <c r="AKQ3275" s="678"/>
      <c r="AKR3275" s="678"/>
      <c r="AKS3275" s="678"/>
      <c r="AKT3275" s="678"/>
      <c r="AKU3275" s="678"/>
      <c r="AKV3275" s="678"/>
      <c r="AKW3275" s="678"/>
      <c r="AKX3275" s="678"/>
      <c r="AKY3275" s="678"/>
      <c r="AKZ3275" s="678"/>
      <c r="ALA3275" s="678"/>
      <c r="ALB3275" s="678"/>
      <c r="ALC3275" s="678"/>
      <c r="ALD3275" s="678"/>
      <c r="ALE3275" s="678"/>
      <c r="ALF3275" s="678"/>
      <c r="ALG3275" s="678"/>
      <c r="ALH3275" s="678"/>
      <c r="ALI3275" s="678"/>
      <c r="ALJ3275" s="678"/>
      <c r="ALK3275" s="678"/>
      <c r="ALL3275" s="678"/>
      <c r="ALM3275" s="678"/>
      <c r="ALN3275" s="678"/>
      <c r="ALO3275" s="678"/>
      <c r="ALP3275" s="678"/>
      <c r="ALQ3275" s="678"/>
      <c r="ALR3275" s="678"/>
      <c r="ALS3275" s="678"/>
      <c r="ALT3275" s="678"/>
      <c r="ALU3275" s="678"/>
      <c r="ALV3275" s="678"/>
      <c r="ALW3275" s="678"/>
      <c r="ALX3275" s="678"/>
      <c r="ALY3275" s="678"/>
      <c r="ALZ3275" s="678"/>
      <c r="AMA3275" s="678"/>
      <c r="AMB3275" s="678"/>
      <c r="AMC3275" s="678"/>
      <c r="AMD3275" s="678"/>
      <c r="AME3275" s="678"/>
      <c r="AMF3275" s="678"/>
      <c r="AMG3275" s="678"/>
      <c r="AMH3275" s="678"/>
      <c r="AMI3275" s="678"/>
      <c r="AMJ3275" s="678"/>
    </row>
    <row r="3276" spans="1:1024" ht="42" customHeight="1" x14ac:dyDescent="0.25">
      <c r="A3276" s="1457">
        <v>2264</v>
      </c>
      <c r="B3276" s="1457"/>
      <c r="C3276" s="1457" t="s">
        <v>1592</v>
      </c>
      <c r="D3276" s="1457" t="s">
        <v>649</v>
      </c>
      <c r="E3276" s="1169" t="s">
        <v>358</v>
      </c>
      <c r="F3276" s="992">
        <v>45024</v>
      </c>
      <c r="G3276" s="1562" t="s">
        <v>1561</v>
      </c>
      <c r="H3276" s="992">
        <v>45032</v>
      </c>
      <c r="I3276" s="1562">
        <v>1.6666666666666667</v>
      </c>
      <c r="J3276" s="1591" t="s">
        <v>113</v>
      </c>
      <c r="K3276" s="992">
        <v>28308</v>
      </c>
      <c r="L3276" s="993" t="s">
        <v>1593</v>
      </c>
      <c r="M3276" s="992">
        <v>43235</v>
      </c>
      <c r="N3276" s="994" t="s">
        <v>1594</v>
      </c>
      <c r="O3276" s="995">
        <v>37966</v>
      </c>
      <c r="P3276" s="902" t="s">
        <v>1197</v>
      </c>
      <c r="Q3276" s="890"/>
      <c r="R3276" s="1686"/>
      <c r="S3276" s="1713"/>
      <c r="T3276" s="1775"/>
      <c r="U3276" s="697"/>
      <c r="V3276" s="1775"/>
      <c r="W3276" s="1794"/>
      <c r="X3276" s="678"/>
      <c r="Y3276" s="678"/>
      <c r="Z3276" s="678"/>
      <c r="AA3276" s="678"/>
      <c r="AB3276" s="678"/>
      <c r="AC3276" s="678"/>
      <c r="AD3276" s="678"/>
      <c r="AE3276" s="678"/>
      <c r="AF3276" s="678"/>
      <c r="AG3276" s="678"/>
      <c r="AH3276" s="678"/>
      <c r="AI3276" s="678"/>
      <c r="AJ3276" s="678"/>
      <c r="AK3276" s="678"/>
      <c r="AL3276" s="678"/>
      <c r="AM3276" s="678"/>
      <c r="AN3276" s="678"/>
      <c r="AO3276" s="678"/>
      <c r="AP3276" s="678"/>
      <c r="AQ3276" s="678"/>
      <c r="AR3276" s="678"/>
      <c r="AS3276" s="678"/>
      <c r="AT3276" s="678"/>
      <c r="AU3276" s="678"/>
      <c r="AV3276" s="678"/>
      <c r="AW3276" s="678"/>
      <c r="AX3276" s="678"/>
      <c r="AY3276" s="678"/>
      <c r="AZ3276" s="678"/>
      <c r="BA3276" s="678"/>
      <c r="BB3276" s="678"/>
      <c r="BC3276" s="678"/>
      <c r="BD3276" s="678"/>
      <c r="BE3276" s="678"/>
      <c r="BF3276" s="678"/>
      <c r="BG3276" s="678"/>
      <c r="BH3276" s="678"/>
      <c r="BI3276" s="678"/>
      <c r="BJ3276" s="678"/>
      <c r="BK3276" s="678"/>
      <c r="BL3276" s="678"/>
      <c r="BM3276" s="678"/>
      <c r="BN3276" s="678"/>
      <c r="BO3276" s="678"/>
      <c r="BP3276" s="678"/>
      <c r="BQ3276" s="678"/>
      <c r="BR3276" s="678"/>
      <c r="BS3276" s="678"/>
      <c r="BT3276" s="678"/>
      <c r="BU3276" s="678"/>
      <c r="BV3276" s="678"/>
      <c r="BW3276" s="678"/>
      <c r="BX3276" s="678"/>
      <c r="BY3276" s="678"/>
      <c r="BZ3276" s="678"/>
      <c r="CA3276" s="678"/>
      <c r="CB3276" s="678"/>
      <c r="CC3276" s="678"/>
      <c r="CD3276" s="678"/>
      <c r="CE3276" s="678"/>
      <c r="CF3276" s="678"/>
      <c r="CG3276" s="678"/>
      <c r="CH3276" s="678"/>
      <c r="CI3276" s="678"/>
      <c r="CJ3276" s="678"/>
      <c r="CK3276" s="678"/>
      <c r="CL3276" s="678"/>
      <c r="CM3276" s="678"/>
      <c r="CN3276" s="678"/>
      <c r="CO3276" s="678"/>
      <c r="CP3276" s="678"/>
      <c r="CQ3276" s="678"/>
      <c r="CR3276" s="678"/>
      <c r="CS3276" s="678"/>
      <c r="CT3276" s="678"/>
      <c r="CU3276" s="678"/>
      <c r="CV3276" s="678"/>
      <c r="CW3276" s="678"/>
      <c r="CX3276" s="678"/>
      <c r="CY3276" s="678"/>
      <c r="CZ3276" s="678"/>
      <c r="DA3276" s="678"/>
      <c r="DB3276" s="678"/>
      <c r="DC3276" s="678"/>
      <c r="DD3276" s="678"/>
      <c r="DE3276" s="678"/>
      <c r="DF3276" s="678"/>
      <c r="DG3276" s="678"/>
      <c r="DH3276" s="678"/>
      <c r="DI3276" s="678"/>
      <c r="DJ3276" s="678"/>
      <c r="DK3276" s="678"/>
      <c r="DL3276" s="678"/>
      <c r="DM3276" s="678"/>
      <c r="DN3276" s="678"/>
      <c r="DO3276" s="678"/>
      <c r="DP3276" s="678"/>
      <c r="DQ3276" s="678"/>
      <c r="DR3276" s="678"/>
      <c r="DS3276" s="678"/>
      <c r="DT3276" s="678"/>
      <c r="DU3276" s="678"/>
      <c r="DV3276" s="678"/>
      <c r="DW3276" s="678"/>
      <c r="DX3276" s="678"/>
      <c r="DY3276" s="678"/>
      <c r="DZ3276" s="678"/>
      <c r="EA3276" s="678"/>
      <c r="EB3276" s="678"/>
      <c r="EC3276" s="678"/>
      <c r="ED3276" s="678"/>
      <c r="EE3276" s="678"/>
      <c r="EF3276" s="678"/>
      <c r="EG3276" s="678"/>
      <c r="EH3276" s="678"/>
      <c r="EI3276" s="678"/>
      <c r="EJ3276" s="678"/>
      <c r="EK3276" s="678"/>
      <c r="EL3276" s="678"/>
      <c r="EM3276" s="678"/>
      <c r="EN3276" s="678"/>
      <c r="EO3276" s="678"/>
      <c r="EP3276" s="678"/>
      <c r="EQ3276" s="678"/>
      <c r="ER3276" s="678"/>
      <c r="ES3276" s="678"/>
      <c r="ET3276" s="678"/>
      <c r="EU3276" s="678"/>
      <c r="EV3276" s="678"/>
      <c r="EW3276" s="678"/>
      <c r="EX3276" s="678"/>
      <c r="EY3276" s="678"/>
      <c r="EZ3276" s="678"/>
      <c r="FA3276" s="678"/>
      <c r="FB3276" s="678"/>
      <c r="FC3276" s="678"/>
      <c r="FD3276" s="678"/>
      <c r="FE3276" s="678"/>
      <c r="FF3276" s="678"/>
      <c r="FG3276" s="678"/>
      <c r="FH3276" s="678"/>
      <c r="FI3276" s="678"/>
      <c r="FJ3276" s="678"/>
      <c r="FK3276" s="678"/>
      <c r="FL3276" s="678"/>
      <c r="FM3276" s="678"/>
      <c r="FN3276" s="678"/>
      <c r="FO3276" s="678"/>
      <c r="FP3276" s="678"/>
      <c r="FQ3276" s="678"/>
      <c r="FR3276" s="678"/>
      <c r="FS3276" s="678"/>
      <c r="FT3276" s="678"/>
      <c r="FU3276" s="678"/>
      <c r="FV3276" s="678"/>
      <c r="FW3276" s="678"/>
      <c r="FX3276" s="678"/>
      <c r="FY3276" s="678"/>
      <c r="FZ3276" s="678"/>
      <c r="GA3276" s="678"/>
      <c r="GB3276" s="678"/>
      <c r="GC3276" s="678"/>
      <c r="GD3276" s="678"/>
      <c r="GE3276" s="678"/>
      <c r="GF3276" s="678"/>
      <c r="GG3276" s="678"/>
      <c r="GH3276" s="678"/>
      <c r="GI3276" s="678"/>
      <c r="GJ3276" s="678"/>
      <c r="GK3276" s="678"/>
      <c r="GL3276" s="678"/>
      <c r="GM3276" s="678"/>
      <c r="GN3276" s="678"/>
      <c r="GO3276" s="678"/>
      <c r="GP3276" s="678"/>
      <c r="GQ3276" s="678"/>
      <c r="GR3276" s="678"/>
      <c r="GS3276" s="678"/>
      <c r="GT3276" s="678"/>
      <c r="GU3276" s="678"/>
      <c r="GV3276" s="678"/>
      <c r="GW3276" s="678"/>
      <c r="GX3276" s="678"/>
      <c r="GY3276" s="678"/>
      <c r="GZ3276" s="678"/>
      <c r="HA3276" s="678"/>
      <c r="HB3276" s="678"/>
      <c r="HC3276" s="678"/>
      <c r="HD3276" s="678"/>
      <c r="HE3276" s="678"/>
      <c r="HF3276" s="678"/>
      <c r="HG3276" s="678"/>
      <c r="HH3276" s="678"/>
      <c r="HI3276" s="678"/>
      <c r="HJ3276" s="678"/>
      <c r="HK3276" s="678"/>
      <c r="HL3276" s="678"/>
      <c r="HM3276" s="678"/>
      <c r="HN3276" s="678"/>
      <c r="HO3276" s="678"/>
      <c r="HP3276" s="678"/>
      <c r="HQ3276" s="678"/>
      <c r="HR3276" s="678"/>
      <c r="HS3276" s="678"/>
      <c r="HT3276" s="678"/>
      <c r="HU3276" s="678"/>
      <c r="HV3276" s="678"/>
      <c r="HW3276" s="678"/>
      <c r="HX3276" s="678"/>
      <c r="HY3276" s="678"/>
      <c r="HZ3276" s="678"/>
      <c r="IA3276" s="678"/>
      <c r="IB3276" s="678"/>
      <c r="IC3276" s="678"/>
      <c r="ID3276" s="678"/>
      <c r="IE3276" s="678"/>
      <c r="IF3276" s="678"/>
      <c r="IG3276" s="678"/>
      <c r="IH3276" s="678"/>
      <c r="II3276" s="678"/>
      <c r="IJ3276" s="678"/>
      <c r="IK3276" s="678"/>
      <c r="IL3276" s="678"/>
      <c r="IM3276" s="678"/>
      <c r="IN3276" s="678"/>
      <c r="IO3276" s="678"/>
      <c r="IP3276" s="678"/>
      <c r="IQ3276" s="678"/>
      <c r="IR3276" s="678"/>
      <c r="IS3276" s="678"/>
      <c r="IT3276" s="678"/>
      <c r="IU3276" s="678"/>
      <c r="IV3276" s="678"/>
      <c r="IW3276" s="678"/>
      <c r="IX3276" s="678"/>
      <c r="IY3276" s="678"/>
      <c r="IZ3276" s="678"/>
      <c r="JA3276" s="678"/>
      <c r="JB3276" s="678"/>
      <c r="JC3276" s="678"/>
      <c r="JD3276" s="678"/>
      <c r="JE3276" s="678"/>
      <c r="JF3276" s="678"/>
      <c r="JG3276" s="678"/>
      <c r="JH3276" s="678"/>
      <c r="JI3276" s="678"/>
      <c r="JJ3276" s="678"/>
      <c r="JK3276" s="678"/>
      <c r="JL3276" s="678"/>
      <c r="JM3276" s="678"/>
      <c r="JN3276" s="678"/>
      <c r="JO3276" s="678"/>
      <c r="JP3276" s="678"/>
      <c r="JQ3276" s="678"/>
      <c r="JR3276" s="678"/>
      <c r="JS3276" s="678"/>
      <c r="JT3276" s="678"/>
      <c r="JU3276" s="678"/>
      <c r="JV3276" s="678"/>
      <c r="JW3276" s="678"/>
      <c r="JX3276" s="678"/>
      <c r="JY3276" s="678"/>
      <c r="JZ3276" s="678"/>
      <c r="KA3276" s="678"/>
      <c r="KB3276" s="678"/>
      <c r="KC3276" s="678"/>
      <c r="KD3276" s="678"/>
      <c r="KE3276" s="678"/>
      <c r="KF3276" s="678"/>
      <c r="KG3276" s="678"/>
      <c r="KH3276" s="678"/>
      <c r="KI3276" s="678"/>
      <c r="KJ3276" s="678"/>
      <c r="KK3276" s="678"/>
      <c r="KL3276" s="678"/>
      <c r="KM3276" s="678"/>
      <c r="KN3276" s="678"/>
      <c r="KO3276" s="678"/>
      <c r="KP3276" s="678"/>
      <c r="KQ3276" s="678"/>
      <c r="KR3276" s="678"/>
      <c r="KS3276" s="678"/>
      <c r="KT3276" s="678"/>
      <c r="KU3276" s="678"/>
      <c r="KV3276" s="678"/>
      <c r="KW3276" s="678"/>
      <c r="KX3276" s="678"/>
      <c r="KY3276" s="678"/>
      <c r="KZ3276" s="678"/>
      <c r="LA3276" s="678"/>
      <c r="LB3276" s="678"/>
      <c r="LC3276" s="678"/>
      <c r="LD3276" s="678"/>
      <c r="LE3276" s="678"/>
      <c r="LF3276" s="678"/>
      <c r="LG3276" s="678"/>
      <c r="LH3276" s="678"/>
      <c r="LI3276" s="678"/>
      <c r="LJ3276" s="678"/>
      <c r="LK3276" s="678"/>
      <c r="LL3276" s="678"/>
      <c r="LM3276" s="678"/>
      <c r="LN3276" s="678"/>
      <c r="LO3276" s="678"/>
      <c r="LP3276" s="678"/>
      <c r="LQ3276" s="678"/>
      <c r="LR3276" s="678"/>
      <c r="LS3276" s="678"/>
      <c r="LT3276" s="678"/>
      <c r="LU3276" s="678"/>
      <c r="LV3276" s="678"/>
      <c r="LW3276" s="678"/>
      <c r="LX3276" s="678"/>
      <c r="LY3276" s="678"/>
      <c r="LZ3276" s="678"/>
      <c r="MA3276" s="678"/>
      <c r="MB3276" s="678"/>
      <c r="MC3276" s="678"/>
      <c r="MD3276" s="678"/>
      <c r="ME3276" s="678"/>
      <c r="MF3276" s="678"/>
      <c r="MG3276" s="678"/>
      <c r="MH3276" s="678"/>
      <c r="MI3276" s="678"/>
      <c r="MJ3276" s="678"/>
      <c r="MK3276" s="678"/>
      <c r="ML3276" s="678"/>
      <c r="MM3276" s="678"/>
      <c r="MN3276" s="678"/>
      <c r="MO3276" s="678"/>
      <c r="MP3276" s="678"/>
      <c r="MQ3276" s="678"/>
      <c r="MR3276" s="678"/>
      <c r="MS3276" s="678"/>
      <c r="MT3276" s="678"/>
      <c r="MU3276" s="678"/>
      <c r="MV3276" s="678"/>
      <c r="MW3276" s="678"/>
      <c r="MX3276" s="678"/>
      <c r="MY3276" s="678"/>
      <c r="MZ3276" s="678"/>
      <c r="NA3276" s="678"/>
      <c r="NB3276" s="678"/>
      <c r="NC3276" s="678"/>
      <c r="ND3276" s="678"/>
      <c r="NE3276" s="678"/>
      <c r="NF3276" s="678"/>
      <c r="NG3276" s="678"/>
      <c r="NH3276" s="678"/>
      <c r="NI3276" s="678"/>
      <c r="NJ3276" s="678"/>
      <c r="NK3276" s="678"/>
      <c r="NL3276" s="678"/>
      <c r="NM3276" s="678"/>
      <c r="NN3276" s="678"/>
      <c r="NO3276" s="678"/>
      <c r="NP3276" s="678"/>
      <c r="NQ3276" s="678"/>
      <c r="NR3276" s="678"/>
      <c r="NS3276" s="678"/>
      <c r="NT3276" s="678"/>
      <c r="NU3276" s="678"/>
      <c r="NV3276" s="678"/>
      <c r="NW3276" s="678"/>
      <c r="NX3276" s="678"/>
      <c r="NY3276" s="678"/>
      <c r="NZ3276" s="678"/>
      <c r="OA3276" s="678"/>
      <c r="OB3276" s="678"/>
      <c r="OC3276" s="678"/>
      <c r="OD3276" s="678"/>
      <c r="OE3276" s="678"/>
      <c r="OF3276" s="678"/>
      <c r="OG3276" s="678"/>
      <c r="OH3276" s="678"/>
      <c r="OI3276" s="678"/>
      <c r="OJ3276" s="678"/>
      <c r="OK3276" s="678"/>
      <c r="OL3276" s="678"/>
      <c r="OM3276" s="678"/>
      <c r="ON3276" s="678"/>
      <c r="OO3276" s="678"/>
      <c r="OP3276" s="678"/>
      <c r="OQ3276" s="678"/>
      <c r="OR3276" s="678"/>
      <c r="OS3276" s="678"/>
      <c r="OT3276" s="678"/>
      <c r="OU3276" s="678"/>
      <c r="OV3276" s="678"/>
      <c r="OW3276" s="678"/>
      <c r="OX3276" s="678"/>
      <c r="OY3276" s="678"/>
      <c r="OZ3276" s="678"/>
      <c r="PA3276" s="678"/>
      <c r="PB3276" s="678"/>
      <c r="PC3276" s="678"/>
      <c r="PD3276" s="678"/>
      <c r="PE3276" s="678"/>
      <c r="PF3276" s="678"/>
      <c r="PG3276" s="678"/>
      <c r="PH3276" s="678"/>
      <c r="PI3276" s="678"/>
      <c r="PJ3276" s="678"/>
      <c r="PK3276" s="678"/>
      <c r="PL3276" s="678"/>
      <c r="PM3276" s="678"/>
      <c r="PN3276" s="678"/>
      <c r="PO3276" s="678"/>
      <c r="PP3276" s="678"/>
      <c r="PQ3276" s="678"/>
      <c r="PR3276" s="678"/>
      <c r="PS3276" s="678"/>
      <c r="PT3276" s="678"/>
      <c r="PU3276" s="678"/>
      <c r="PV3276" s="678"/>
      <c r="PW3276" s="678"/>
      <c r="PX3276" s="678"/>
      <c r="PY3276" s="678"/>
      <c r="PZ3276" s="678"/>
      <c r="QA3276" s="678"/>
      <c r="QB3276" s="678"/>
      <c r="QC3276" s="678"/>
      <c r="QD3276" s="678"/>
      <c r="QE3276" s="678"/>
      <c r="QF3276" s="678"/>
      <c r="QG3276" s="678"/>
      <c r="QH3276" s="678"/>
      <c r="QI3276" s="678"/>
      <c r="QJ3276" s="678"/>
      <c r="QK3276" s="678"/>
      <c r="QL3276" s="678"/>
      <c r="QM3276" s="678"/>
      <c r="QN3276" s="678"/>
      <c r="QO3276" s="678"/>
      <c r="QP3276" s="678"/>
      <c r="QQ3276" s="678"/>
      <c r="QR3276" s="678"/>
      <c r="QS3276" s="678"/>
      <c r="QT3276" s="678"/>
      <c r="QU3276" s="678"/>
      <c r="QV3276" s="678"/>
      <c r="QW3276" s="678"/>
      <c r="QX3276" s="678"/>
      <c r="QY3276" s="678"/>
      <c r="QZ3276" s="678"/>
      <c r="RA3276" s="678"/>
      <c r="RB3276" s="678"/>
      <c r="RC3276" s="678"/>
      <c r="RD3276" s="678"/>
      <c r="RE3276" s="678"/>
      <c r="RF3276" s="678"/>
      <c r="RG3276" s="678"/>
      <c r="RH3276" s="678"/>
      <c r="RI3276" s="678"/>
      <c r="RJ3276" s="678"/>
      <c r="RK3276" s="678"/>
      <c r="RL3276" s="678"/>
      <c r="RM3276" s="678"/>
      <c r="RN3276" s="678"/>
      <c r="RO3276" s="678"/>
      <c r="RP3276" s="678"/>
      <c r="RQ3276" s="678"/>
      <c r="RR3276" s="678"/>
      <c r="RS3276" s="678"/>
      <c r="RT3276" s="678"/>
      <c r="RU3276" s="678"/>
      <c r="RV3276" s="678"/>
      <c r="RW3276" s="678"/>
      <c r="RX3276" s="678"/>
      <c r="RY3276" s="678"/>
      <c r="RZ3276" s="678"/>
      <c r="SA3276" s="678"/>
      <c r="SB3276" s="678"/>
      <c r="SC3276" s="678"/>
      <c r="SD3276" s="678"/>
      <c r="SE3276" s="678"/>
      <c r="SF3276" s="678"/>
      <c r="SG3276" s="678"/>
      <c r="SH3276" s="678"/>
      <c r="SI3276" s="678"/>
      <c r="SJ3276" s="678"/>
      <c r="SK3276" s="678"/>
      <c r="SL3276" s="678"/>
      <c r="SM3276" s="678"/>
      <c r="SN3276" s="678"/>
      <c r="SO3276" s="678"/>
      <c r="SP3276" s="678"/>
      <c r="SQ3276" s="678"/>
      <c r="SR3276" s="678"/>
      <c r="SS3276" s="678"/>
      <c r="ST3276" s="678"/>
      <c r="SU3276" s="678"/>
      <c r="SV3276" s="678"/>
      <c r="SW3276" s="678"/>
      <c r="SX3276" s="678"/>
      <c r="SY3276" s="678"/>
      <c r="SZ3276" s="678"/>
      <c r="TA3276" s="678"/>
      <c r="TB3276" s="678"/>
      <c r="TC3276" s="678"/>
      <c r="TD3276" s="678"/>
      <c r="TE3276" s="678"/>
      <c r="TF3276" s="678"/>
      <c r="TG3276" s="678"/>
      <c r="TH3276" s="678"/>
      <c r="TI3276" s="678"/>
      <c r="TJ3276" s="678"/>
      <c r="TK3276" s="678"/>
      <c r="TL3276" s="678"/>
      <c r="TM3276" s="678"/>
      <c r="TN3276" s="678"/>
      <c r="TO3276" s="678"/>
      <c r="TP3276" s="678"/>
      <c r="TQ3276" s="678"/>
      <c r="TR3276" s="678"/>
      <c r="TS3276" s="678"/>
      <c r="TT3276" s="678"/>
      <c r="TU3276" s="678"/>
      <c r="TV3276" s="678"/>
      <c r="TW3276" s="678"/>
      <c r="TX3276" s="678"/>
      <c r="TY3276" s="678"/>
      <c r="TZ3276" s="678"/>
      <c r="UA3276" s="678"/>
      <c r="UB3276" s="678"/>
      <c r="UC3276" s="678"/>
      <c r="UD3276" s="678"/>
      <c r="UE3276" s="678"/>
      <c r="UF3276" s="678"/>
      <c r="UG3276" s="678"/>
      <c r="UH3276" s="678"/>
      <c r="UI3276" s="678"/>
      <c r="UJ3276" s="678"/>
      <c r="UK3276" s="678"/>
      <c r="UL3276" s="678"/>
      <c r="UM3276" s="678"/>
      <c r="UN3276" s="678"/>
      <c r="UO3276" s="678"/>
      <c r="UP3276" s="678"/>
      <c r="UQ3276" s="678"/>
      <c r="UR3276" s="678"/>
      <c r="US3276" s="678"/>
      <c r="UT3276" s="678"/>
      <c r="UU3276" s="678"/>
      <c r="UV3276" s="678"/>
      <c r="UW3276" s="678"/>
      <c r="UX3276" s="678"/>
      <c r="UY3276" s="678"/>
      <c r="UZ3276" s="678"/>
      <c r="VA3276" s="678"/>
      <c r="VB3276" s="678"/>
      <c r="VC3276" s="678"/>
      <c r="VD3276" s="678"/>
      <c r="VE3276" s="678"/>
      <c r="VF3276" s="678"/>
      <c r="VG3276" s="678"/>
      <c r="VH3276" s="678"/>
      <c r="VI3276" s="678"/>
      <c r="VJ3276" s="678"/>
      <c r="VK3276" s="678"/>
      <c r="VL3276" s="678"/>
      <c r="VM3276" s="678"/>
      <c r="VN3276" s="678"/>
      <c r="VO3276" s="678"/>
      <c r="VP3276" s="678"/>
      <c r="VQ3276" s="678"/>
      <c r="VR3276" s="678"/>
      <c r="VS3276" s="678"/>
      <c r="VT3276" s="678"/>
      <c r="VU3276" s="678"/>
      <c r="VV3276" s="678"/>
      <c r="VW3276" s="678"/>
      <c r="VX3276" s="678"/>
      <c r="VY3276" s="678"/>
      <c r="VZ3276" s="678"/>
      <c r="WA3276" s="678"/>
      <c r="WB3276" s="678"/>
      <c r="WC3276" s="678"/>
      <c r="WD3276" s="678"/>
      <c r="WE3276" s="678"/>
      <c r="WF3276" s="678"/>
      <c r="WG3276" s="678"/>
      <c r="WH3276" s="678"/>
      <c r="WI3276" s="678"/>
      <c r="WJ3276" s="678"/>
      <c r="WK3276" s="678"/>
      <c r="WL3276" s="678"/>
      <c r="WM3276" s="678"/>
      <c r="WN3276" s="678"/>
      <c r="WO3276" s="678"/>
      <c r="WP3276" s="678"/>
      <c r="WQ3276" s="678"/>
      <c r="WR3276" s="678"/>
      <c r="WS3276" s="678"/>
      <c r="WT3276" s="678"/>
      <c r="WU3276" s="678"/>
      <c r="WV3276" s="678"/>
      <c r="WW3276" s="678"/>
      <c r="WX3276" s="678"/>
      <c r="WY3276" s="678"/>
      <c r="WZ3276" s="678"/>
      <c r="XA3276" s="678"/>
      <c r="XB3276" s="678"/>
      <c r="XC3276" s="678"/>
      <c r="XD3276" s="678"/>
      <c r="XE3276" s="678"/>
      <c r="XF3276" s="678"/>
      <c r="XG3276" s="678"/>
      <c r="XH3276" s="678"/>
      <c r="XI3276" s="678"/>
      <c r="XJ3276" s="678"/>
      <c r="XK3276" s="678"/>
      <c r="XL3276" s="678"/>
      <c r="XM3276" s="678"/>
      <c r="XN3276" s="678"/>
      <c r="XO3276" s="678"/>
      <c r="XP3276" s="678"/>
      <c r="XQ3276" s="678"/>
      <c r="XR3276" s="678"/>
      <c r="XS3276" s="678"/>
      <c r="XT3276" s="678"/>
      <c r="XU3276" s="678"/>
      <c r="XV3276" s="678"/>
      <c r="XW3276" s="678"/>
      <c r="XX3276" s="678"/>
      <c r="XY3276" s="678"/>
      <c r="XZ3276" s="678"/>
      <c r="YA3276" s="678"/>
      <c r="YB3276" s="678"/>
      <c r="YC3276" s="678"/>
      <c r="YD3276" s="678"/>
      <c r="YE3276" s="678"/>
      <c r="YF3276" s="678"/>
      <c r="YG3276" s="678"/>
      <c r="YH3276" s="678"/>
      <c r="YI3276" s="678"/>
      <c r="YJ3276" s="678"/>
      <c r="YK3276" s="678"/>
      <c r="YL3276" s="678"/>
      <c r="YM3276" s="678"/>
      <c r="YN3276" s="678"/>
      <c r="YO3276" s="678"/>
      <c r="YP3276" s="678"/>
      <c r="YQ3276" s="678"/>
      <c r="YR3276" s="678"/>
      <c r="YS3276" s="678"/>
      <c r="YT3276" s="678"/>
      <c r="YU3276" s="678"/>
      <c r="YV3276" s="678"/>
      <c r="YW3276" s="678"/>
      <c r="YX3276" s="678"/>
      <c r="YY3276" s="678"/>
      <c r="YZ3276" s="678"/>
      <c r="ZA3276" s="678"/>
      <c r="ZB3276" s="678"/>
      <c r="ZC3276" s="678"/>
      <c r="ZD3276" s="678"/>
      <c r="ZE3276" s="678"/>
      <c r="ZF3276" s="678"/>
      <c r="ZG3276" s="678"/>
      <c r="ZH3276" s="678"/>
      <c r="ZI3276" s="678"/>
      <c r="ZJ3276" s="678"/>
      <c r="ZK3276" s="678"/>
      <c r="ZL3276" s="678"/>
      <c r="ZM3276" s="678"/>
      <c r="ZN3276" s="678"/>
      <c r="ZO3276" s="678"/>
      <c r="ZP3276" s="678"/>
      <c r="ZQ3276" s="678"/>
      <c r="ZR3276" s="678"/>
      <c r="ZS3276" s="678"/>
      <c r="ZT3276" s="678"/>
      <c r="ZU3276" s="678"/>
      <c r="ZV3276" s="678"/>
      <c r="ZW3276" s="678"/>
      <c r="ZX3276" s="678"/>
      <c r="ZY3276" s="678"/>
      <c r="ZZ3276" s="678"/>
      <c r="AAA3276" s="678"/>
      <c r="AAB3276" s="678"/>
      <c r="AAC3276" s="678"/>
      <c r="AAD3276" s="678"/>
      <c r="AAE3276" s="678"/>
      <c r="AAF3276" s="678"/>
      <c r="AAG3276" s="678"/>
      <c r="AAH3276" s="678"/>
      <c r="AAI3276" s="678"/>
      <c r="AAJ3276" s="678"/>
      <c r="AAK3276" s="678"/>
      <c r="AAL3276" s="678"/>
      <c r="AAM3276" s="678"/>
      <c r="AAN3276" s="678"/>
      <c r="AAO3276" s="678"/>
      <c r="AAP3276" s="678"/>
      <c r="AAQ3276" s="678"/>
      <c r="AAR3276" s="678"/>
      <c r="AAS3276" s="678"/>
      <c r="AAT3276" s="678"/>
      <c r="AAU3276" s="678"/>
      <c r="AAV3276" s="678"/>
      <c r="AAW3276" s="678"/>
      <c r="AAX3276" s="678"/>
      <c r="AAY3276" s="678"/>
      <c r="AAZ3276" s="678"/>
      <c r="ABA3276" s="678"/>
      <c r="ABB3276" s="678"/>
      <c r="ABC3276" s="678"/>
      <c r="ABD3276" s="678"/>
      <c r="ABE3276" s="678"/>
      <c r="ABF3276" s="678"/>
      <c r="ABG3276" s="678"/>
      <c r="ABH3276" s="678"/>
      <c r="ABI3276" s="678"/>
      <c r="ABJ3276" s="678"/>
      <c r="ABK3276" s="678"/>
      <c r="ABL3276" s="678"/>
      <c r="ABM3276" s="678"/>
      <c r="ABN3276" s="678"/>
      <c r="ABO3276" s="678"/>
      <c r="ABP3276" s="678"/>
      <c r="ABQ3276" s="678"/>
      <c r="ABR3276" s="678"/>
      <c r="ABS3276" s="678"/>
      <c r="ABT3276" s="678"/>
      <c r="ABU3276" s="678"/>
      <c r="ABV3276" s="678"/>
      <c r="ABW3276" s="678"/>
      <c r="ABX3276" s="678"/>
      <c r="ABY3276" s="678"/>
      <c r="ABZ3276" s="678"/>
      <c r="ACA3276" s="678"/>
      <c r="ACB3276" s="678"/>
      <c r="ACC3276" s="678"/>
      <c r="ACD3276" s="678"/>
      <c r="ACE3276" s="678"/>
      <c r="ACF3276" s="678"/>
      <c r="ACG3276" s="678"/>
      <c r="ACH3276" s="678"/>
      <c r="ACI3276" s="678"/>
      <c r="ACJ3276" s="678"/>
      <c r="ACK3276" s="678"/>
      <c r="ACL3276" s="678"/>
      <c r="ACM3276" s="678"/>
      <c r="ACN3276" s="678"/>
      <c r="ACO3276" s="678"/>
      <c r="ACP3276" s="678"/>
      <c r="ACQ3276" s="678"/>
      <c r="ACR3276" s="678"/>
      <c r="ACS3276" s="678"/>
      <c r="ACT3276" s="678"/>
      <c r="ACU3276" s="678"/>
      <c r="ACV3276" s="678"/>
      <c r="ACW3276" s="678"/>
      <c r="ACX3276" s="678"/>
      <c r="ACY3276" s="678"/>
      <c r="ACZ3276" s="678"/>
      <c r="ADA3276" s="678"/>
      <c r="ADB3276" s="678"/>
      <c r="ADC3276" s="678"/>
      <c r="ADD3276" s="678"/>
      <c r="ADE3276" s="678"/>
      <c r="ADF3276" s="678"/>
      <c r="ADG3276" s="678"/>
      <c r="ADH3276" s="678"/>
      <c r="ADI3276" s="678"/>
      <c r="ADJ3276" s="678"/>
      <c r="ADK3276" s="678"/>
      <c r="ADL3276" s="678"/>
      <c r="ADM3276" s="678"/>
      <c r="ADN3276" s="678"/>
      <c r="ADO3276" s="678"/>
      <c r="ADP3276" s="678"/>
      <c r="ADQ3276" s="678"/>
      <c r="ADR3276" s="678"/>
      <c r="ADS3276" s="678"/>
      <c r="ADT3276" s="678"/>
      <c r="ADU3276" s="678"/>
      <c r="ADV3276" s="678"/>
      <c r="ADW3276" s="678"/>
      <c r="ADX3276" s="678"/>
      <c r="ADY3276" s="678"/>
      <c r="ADZ3276" s="678"/>
      <c r="AEA3276" s="678"/>
      <c r="AEB3276" s="678"/>
      <c r="AEC3276" s="678"/>
      <c r="AED3276" s="678"/>
      <c r="AEE3276" s="678"/>
      <c r="AEF3276" s="678"/>
      <c r="AEG3276" s="678"/>
      <c r="AEH3276" s="678"/>
      <c r="AEI3276" s="678"/>
      <c r="AEJ3276" s="678"/>
      <c r="AEK3276" s="678"/>
      <c r="AEL3276" s="678"/>
      <c r="AEM3276" s="678"/>
      <c r="AEN3276" s="678"/>
      <c r="AEO3276" s="678"/>
      <c r="AEP3276" s="678"/>
      <c r="AEQ3276" s="678"/>
      <c r="AER3276" s="678"/>
      <c r="AES3276" s="678"/>
      <c r="AET3276" s="678"/>
      <c r="AEU3276" s="678"/>
      <c r="AEV3276" s="678"/>
      <c r="AEW3276" s="678"/>
      <c r="AEX3276" s="678"/>
      <c r="AEY3276" s="678"/>
      <c r="AEZ3276" s="678"/>
      <c r="AFA3276" s="678"/>
      <c r="AFB3276" s="678"/>
      <c r="AFC3276" s="678"/>
      <c r="AFD3276" s="678"/>
      <c r="AFE3276" s="678"/>
      <c r="AFF3276" s="678"/>
      <c r="AFG3276" s="678"/>
      <c r="AFH3276" s="678"/>
      <c r="AFI3276" s="678"/>
      <c r="AFJ3276" s="678"/>
      <c r="AFK3276" s="678"/>
      <c r="AFL3276" s="678"/>
      <c r="AFM3276" s="678"/>
      <c r="AFN3276" s="678"/>
      <c r="AFO3276" s="678"/>
      <c r="AFP3276" s="678"/>
      <c r="AFQ3276" s="678"/>
      <c r="AFR3276" s="678"/>
      <c r="AFS3276" s="678"/>
      <c r="AFT3276" s="678"/>
      <c r="AFU3276" s="678"/>
      <c r="AFV3276" s="678"/>
      <c r="AFW3276" s="678"/>
      <c r="AFX3276" s="678"/>
      <c r="AFY3276" s="678"/>
      <c r="AFZ3276" s="678"/>
      <c r="AGA3276" s="678"/>
      <c r="AGB3276" s="678"/>
      <c r="AGC3276" s="678"/>
      <c r="AGD3276" s="678"/>
      <c r="AGE3276" s="678"/>
      <c r="AGF3276" s="678"/>
      <c r="AGG3276" s="678"/>
      <c r="AGH3276" s="678"/>
      <c r="AGI3276" s="678"/>
      <c r="AGJ3276" s="678"/>
      <c r="AGK3276" s="678"/>
      <c r="AGL3276" s="678"/>
      <c r="AGM3276" s="678"/>
      <c r="AGN3276" s="678"/>
      <c r="AGO3276" s="678"/>
      <c r="AGP3276" s="678"/>
      <c r="AGQ3276" s="678"/>
      <c r="AGR3276" s="678"/>
      <c r="AGS3276" s="678"/>
      <c r="AGT3276" s="678"/>
      <c r="AGU3276" s="678"/>
      <c r="AGV3276" s="678"/>
      <c r="AGW3276" s="678"/>
      <c r="AGX3276" s="678"/>
      <c r="AGY3276" s="678"/>
      <c r="AGZ3276" s="678"/>
      <c r="AHA3276" s="678"/>
      <c r="AHB3276" s="678"/>
      <c r="AHC3276" s="678"/>
      <c r="AHD3276" s="678"/>
      <c r="AHE3276" s="678"/>
      <c r="AHF3276" s="678"/>
      <c r="AHG3276" s="678"/>
      <c r="AHH3276" s="678"/>
      <c r="AHI3276" s="678"/>
      <c r="AHJ3276" s="678"/>
      <c r="AHK3276" s="678"/>
      <c r="AHL3276" s="678"/>
      <c r="AHM3276" s="678"/>
      <c r="AHN3276" s="678"/>
      <c r="AHO3276" s="678"/>
      <c r="AHP3276" s="678"/>
      <c r="AHQ3276" s="678"/>
      <c r="AHR3276" s="678"/>
      <c r="AHS3276" s="678"/>
      <c r="AHT3276" s="678"/>
      <c r="AHU3276" s="678"/>
      <c r="AHV3276" s="678"/>
      <c r="AHW3276" s="678"/>
      <c r="AHX3276" s="678"/>
      <c r="AHY3276" s="678"/>
      <c r="AHZ3276" s="678"/>
      <c r="AIA3276" s="678"/>
      <c r="AIB3276" s="678"/>
      <c r="AIC3276" s="678"/>
      <c r="AID3276" s="678"/>
      <c r="AIE3276" s="678"/>
      <c r="AIF3276" s="678"/>
      <c r="AIG3276" s="678"/>
      <c r="AIH3276" s="678"/>
      <c r="AII3276" s="678"/>
      <c r="AIJ3276" s="678"/>
      <c r="AIK3276" s="678"/>
      <c r="AIL3276" s="678"/>
      <c r="AIM3276" s="678"/>
      <c r="AIN3276" s="678"/>
      <c r="AIO3276" s="678"/>
      <c r="AIP3276" s="678"/>
      <c r="AIQ3276" s="678"/>
      <c r="AIR3276" s="678"/>
      <c r="AIS3276" s="678"/>
      <c r="AIT3276" s="678"/>
      <c r="AIU3276" s="678"/>
      <c r="AIV3276" s="678"/>
      <c r="AIW3276" s="678"/>
      <c r="AIX3276" s="678"/>
      <c r="AIY3276" s="678"/>
      <c r="AIZ3276" s="678"/>
      <c r="AJA3276" s="678"/>
      <c r="AJB3276" s="678"/>
      <c r="AJC3276" s="678"/>
      <c r="AJD3276" s="678"/>
      <c r="AJE3276" s="678"/>
      <c r="AJF3276" s="678"/>
      <c r="AJG3276" s="678"/>
      <c r="AJH3276" s="678"/>
      <c r="AJI3276" s="678"/>
      <c r="AJJ3276" s="678"/>
      <c r="AJK3276" s="678"/>
      <c r="AJL3276" s="678"/>
      <c r="AJM3276" s="678"/>
      <c r="AJN3276" s="678"/>
      <c r="AJO3276" s="678"/>
      <c r="AJP3276" s="678"/>
      <c r="AJQ3276" s="678"/>
      <c r="AJR3276" s="678"/>
      <c r="AJS3276" s="678"/>
      <c r="AJT3276" s="678"/>
      <c r="AJU3276" s="678"/>
      <c r="AJV3276" s="678"/>
      <c r="AJW3276" s="678"/>
      <c r="AJX3276" s="678"/>
      <c r="AJY3276" s="678"/>
      <c r="AJZ3276" s="678"/>
      <c r="AKA3276" s="678"/>
      <c r="AKB3276" s="678"/>
      <c r="AKC3276" s="678"/>
      <c r="AKD3276" s="678"/>
      <c r="AKE3276" s="678"/>
      <c r="AKF3276" s="678"/>
      <c r="AKG3276" s="678"/>
      <c r="AKH3276" s="678"/>
      <c r="AKI3276" s="678"/>
      <c r="AKJ3276" s="678"/>
      <c r="AKK3276" s="678"/>
      <c r="AKL3276" s="678"/>
      <c r="AKM3276" s="678"/>
      <c r="AKN3276" s="678"/>
      <c r="AKO3276" s="678"/>
      <c r="AKP3276" s="678"/>
      <c r="AKQ3276" s="678"/>
      <c r="AKR3276" s="678"/>
      <c r="AKS3276" s="678"/>
      <c r="AKT3276" s="678"/>
      <c r="AKU3276" s="678"/>
      <c r="AKV3276" s="678"/>
      <c r="AKW3276" s="678"/>
      <c r="AKX3276" s="678"/>
      <c r="AKY3276" s="678"/>
      <c r="AKZ3276" s="678"/>
      <c r="ALA3276" s="678"/>
      <c r="ALB3276" s="678"/>
      <c r="ALC3276" s="678"/>
      <c r="ALD3276" s="678"/>
      <c r="ALE3276" s="678"/>
      <c r="ALF3276" s="678"/>
      <c r="ALG3276" s="678"/>
      <c r="ALH3276" s="678"/>
      <c r="ALI3276" s="678"/>
      <c r="ALJ3276" s="678"/>
      <c r="ALK3276" s="678"/>
      <c r="ALL3276" s="678"/>
      <c r="ALM3276" s="678"/>
      <c r="ALN3276" s="678"/>
      <c r="ALO3276" s="678"/>
      <c r="ALP3276" s="678"/>
      <c r="ALQ3276" s="678"/>
      <c r="ALR3276" s="678"/>
      <c r="ALS3276" s="678"/>
      <c r="ALT3276" s="678"/>
      <c r="ALU3276" s="678"/>
      <c r="ALV3276" s="678"/>
      <c r="ALW3276" s="678"/>
      <c r="ALX3276" s="678"/>
      <c r="ALY3276" s="678"/>
      <c r="ALZ3276" s="678"/>
      <c r="AMA3276" s="678"/>
      <c r="AMB3276" s="678"/>
      <c r="AMC3276" s="678"/>
      <c r="AMD3276" s="678"/>
      <c r="AME3276" s="678"/>
      <c r="AMF3276" s="678"/>
      <c r="AMG3276" s="678"/>
      <c r="AMH3276" s="678"/>
      <c r="AMI3276" s="678"/>
      <c r="AMJ3276" s="678"/>
    </row>
    <row r="3277" spans="1:1024" ht="18.75" customHeight="1" x14ac:dyDescent="0.25">
      <c r="A3277" s="795">
        <v>1352</v>
      </c>
      <c r="B3277" s="795"/>
      <c r="C3277" s="826" t="s">
        <v>2720</v>
      </c>
      <c r="D3277" s="826" t="s">
        <v>152</v>
      </c>
      <c r="E3277" s="1169" t="s">
        <v>358</v>
      </c>
      <c r="F3277" s="841">
        <v>44839</v>
      </c>
      <c r="G3277" s="842">
        <v>0.375</v>
      </c>
      <c r="H3277" s="827">
        <v>44842</v>
      </c>
      <c r="I3277" s="979">
        <v>0.70833333333333337</v>
      </c>
      <c r="J3277" s="1335" t="s">
        <v>1902</v>
      </c>
      <c r="K3277" s="827">
        <v>35204</v>
      </c>
      <c r="L3277" s="1434">
        <v>130691303044</v>
      </c>
      <c r="M3277" s="834">
        <v>41445</v>
      </c>
      <c r="N3277" s="826" t="s">
        <v>2721</v>
      </c>
      <c r="O3277" s="1326">
        <v>41918</v>
      </c>
      <c r="P3277" s="892">
        <f>80*4</f>
        <v>320</v>
      </c>
      <c r="Q3277" s="908"/>
      <c r="R3277" s="1127"/>
      <c r="S3277" s="1128"/>
      <c r="T3277" s="675"/>
      <c r="U3277" s="676"/>
      <c r="V3277" s="675">
        <v>10941</v>
      </c>
      <c r="W3277" s="1382"/>
      <c r="X3277" s="678"/>
      <c r="Y3277" s="678"/>
      <c r="Z3277" s="678"/>
      <c r="AA3277" s="678"/>
      <c r="AB3277" s="678"/>
      <c r="AC3277" s="678"/>
      <c r="AD3277" s="678"/>
      <c r="AE3277" s="678"/>
      <c r="AF3277" s="678"/>
      <c r="AG3277" s="678"/>
      <c r="AH3277" s="678"/>
      <c r="AI3277" s="678"/>
      <c r="AJ3277" s="678"/>
      <c r="AK3277" s="678"/>
      <c r="AL3277" s="678"/>
      <c r="AM3277" s="678"/>
      <c r="AN3277" s="678"/>
      <c r="AO3277" s="678"/>
      <c r="AP3277" s="678"/>
      <c r="AQ3277" s="678"/>
      <c r="AR3277" s="678"/>
      <c r="AS3277" s="678"/>
      <c r="AT3277" s="678"/>
      <c r="AU3277" s="678"/>
      <c r="AV3277" s="678"/>
      <c r="AW3277" s="678"/>
      <c r="AX3277" s="678"/>
      <c r="AY3277" s="678"/>
      <c r="AZ3277" s="678"/>
      <c r="BA3277" s="678"/>
      <c r="BB3277" s="678"/>
      <c r="BC3277" s="678"/>
      <c r="BD3277" s="678"/>
      <c r="BE3277" s="678"/>
      <c r="BF3277" s="678"/>
      <c r="BG3277" s="678"/>
      <c r="BH3277" s="678"/>
      <c r="BI3277" s="678"/>
      <c r="BJ3277" s="678"/>
      <c r="BK3277" s="678"/>
      <c r="BL3277" s="678"/>
      <c r="BM3277" s="678"/>
      <c r="BN3277" s="678"/>
      <c r="BO3277" s="678"/>
      <c r="BP3277" s="678"/>
      <c r="BQ3277" s="678"/>
      <c r="BR3277" s="678"/>
      <c r="BS3277" s="678"/>
      <c r="BT3277" s="678"/>
      <c r="BU3277" s="678"/>
      <c r="BV3277" s="678"/>
      <c r="BW3277" s="678"/>
      <c r="BX3277" s="678"/>
      <c r="BY3277" s="678"/>
      <c r="BZ3277" s="678"/>
      <c r="CA3277" s="678"/>
      <c r="CB3277" s="678"/>
      <c r="CC3277" s="678"/>
      <c r="CD3277" s="678"/>
      <c r="CE3277" s="678"/>
      <c r="CF3277" s="678"/>
      <c r="CG3277" s="678"/>
      <c r="CH3277" s="678"/>
      <c r="CI3277" s="678"/>
      <c r="CJ3277" s="678"/>
      <c r="CK3277" s="678"/>
      <c r="CL3277" s="678"/>
      <c r="CM3277" s="678"/>
      <c r="CN3277" s="678"/>
      <c r="CO3277" s="678"/>
      <c r="CP3277" s="678"/>
      <c r="CQ3277" s="678"/>
      <c r="CR3277" s="678"/>
      <c r="CS3277" s="678"/>
      <c r="CT3277" s="678"/>
      <c r="CU3277" s="678"/>
      <c r="CV3277" s="678"/>
      <c r="CW3277" s="678"/>
      <c r="CX3277" s="678"/>
      <c r="CY3277" s="678"/>
      <c r="CZ3277" s="678"/>
      <c r="DA3277" s="678"/>
      <c r="DB3277" s="678"/>
      <c r="DC3277" s="678"/>
      <c r="DD3277" s="678"/>
      <c r="DE3277" s="678"/>
      <c r="DF3277" s="678"/>
      <c r="DG3277" s="678"/>
      <c r="DH3277" s="678"/>
      <c r="DI3277" s="678"/>
      <c r="DJ3277" s="678"/>
      <c r="DK3277" s="678"/>
      <c r="DL3277" s="678"/>
      <c r="DM3277" s="678"/>
      <c r="DN3277" s="678"/>
      <c r="DO3277" s="678"/>
      <c r="DP3277" s="678"/>
      <c r="DQ3277" s="678"/>
      <c r="DR3277" s="678"/>
      <c r="DS3277" s="678"/>
      <c r="DT3277" s="678"/>
      <c r="DU3277" s="678"/>
      <c r="DV3277" s="678"/>
      <c r="DW3277" s="678"/>
      <c r="DX3277" s="678"/>
      <c r="DY3277" s="678"/>
      <c r="DZ3277" s="678"/>
      <c r="EA3277" s="678"/>
      <c r="EB3277" s="678"/>
      <c r="EC3277" s="678"/>
      <c r="ED3277" s="678"/>
      <c r="EE3277" s="678"/>
      <c r="EF3277" s="678"/>
      <c r="EG3277" s="678"/>
      <c r="EH3277" s="678"/>
      <c r="EI3277" s="678"/>
      <c r="EJ3277" s="678"/>
      <c r="EK3277" s="678"/>
      <c r="EL3277" s="678"/>
      <c r="EM3277" s="678"/>
      <c r="EN3277" s="678"/>
      <c r="EO3277" s="678"/>
      <c r="EP3277" s="678"/>
      <c r="EQ3277" s="678"/>
      <c r="ER3277" s="678"/>
      <c r="ES3277" s="678"/>
      <c r="ET3277" s="678"/>
      <c r="EU3277" s="678"/>
      <c r="EV3277" s="678"/>
      <c r="EW3277" s="678"/>
      <c r="EX3277" s="678"/>
      <c r="EY3277" s="678"/>
      <c r="EZ3277" s="678"/>
      <c r="FA3277" s="678"/>
      <c r="FB3277" s="678"/>
      <c r="FC3277" s="678"/>
      <c r="FD3277" s="678"/>
      <c r="FE3277" s="678"/>
      <c r="FF3277" s="678"/>
      <c r="FG3277" s="678"/>
      <c r="FH3277" s="678"/>
      <c r="FI3277" s="678"/>
      <c r="FJ3277" s="678"/>
      <c r="FK3277" s="678"/>
      <c r="FL3277" s="678"/>
      <c r="FM3277" s="678"/>
      <c r="FN3277" s="678"/>
      <c r="FO3277" s="678"/>
      <c r="FP3277" s="678"/>
      <c r="FQ3277" s="678"/>
      <c r="FR3277" s="678"/>
      <c r="FS3277" s="678"/>
      <c r="FT3277" s="678"/>
      <c r="FU3277" s="678"/>
      <c r="FV3277" s="678"/>
      <c r="FW3277" s="678"/>
      <c r="FX3277" s="678"/>
      <c r="FY3277" s="678"/>
      <c r="FZ3277" s="678"/>
      <c r="GA3277" s="678"/>
      <c r="GB3277" s="678"/>
      <c r="GC3277" s="678"/>
      <c r="GD3277" s="678"/>
      <c r="GE3277" s="678"/>
      <c r="GF3277" s="678"/>
      <c r="GG3277" s="678"/>
      <c r="GH3277" s="678"/>
      <c r="GI3277" s="678"/>
      <c r="GJ3277" s="678"/>
      <c r="GK3277" s="678"/>
      <c r="GL3277" s="678"/>
      <c r="GM3277" s="678"/>
      <c r="GN3277" s="678"/>
      <c r="GO3277" s="678"/>
      <c r="GP3277" s="678"/>
      <c r="GQ3277" s="678"/>
      <c r="GR3277" s="678"/>
      <c r="GS3277" s="678"/>
      <c r="GT3277" s="678"/>
      <c r="GU3277" s="678"/>
      <c r="GV3277" s="678"/>
      <c r="GW3277" s="678"/>
      <c r="GX3277" s="678"/>
      <c r="GY3277" s="678"/>
      <c r="GZ3277" s="678"/>
      <c r="HA3277" s="678"/>
      <c r="HB3277" s="678"/>
      <c r="HC3277" s="678"/>
      <c r="HD3277" s="678"/>
      <c r="HE3277" s="678"/>
      <c r="HF3277" s="678"/>
      <c r="HG3277" s="678"/>
      <c r="HH3277" s="678"/>
      <c r="HI3277" s="678"/>
      <c r="HJ3277" s="678"/>
      <c r="HK3277" s="678"/>
      <c r="HL3277" s="678"/>
      <c r="HM3277" s="678"/>
      <c r="HN3277" s="678"/>
      <c r="HO3277" s="678"/>
      <c r="HP3277" s="678"/>
      <c r="HQ3277" s="678"/>
      <c r="HR3277" s="678"/>
      <c r="HS3277" s="678"/>
      <c r="HT3277" s="678"/>
      <c r="HU3277" s="678"/>
      <c r="HV3277" s="678"/>
      <c r="HW3277" s="678"/>
      <c r="HX3277" s="678"/>
      <c r="HY3277" s="678"/>
      <c r="HZ3277" s="678"/>
      <c r="IA3277" s="678"/>
      <c r="IB3277" s="678"/>
      <c r="IC3277" s="678"/>
      <c r="ID3277" s="678"/>
      <c r="IE3277" s="678"/>
      <c r="IF3277" s="678"/>
      <c r="IG3277" s="678"/>
      <c r="IH3277" s="678"/>
      <c r="II3277" s="678"/>
      <c r="IJ3277" s="678"/>
      <c r="IK3277" s="678"/>
      <c r="IL3277" s="678"/>
      <c r="IM3277" s="678"/>
      <c r="IN3277" s="678"/>
      <c r="IO3277" s="678"/>
      <c r="IP3277" s="678"/>
      <c r="IQ3277" s="678"/>
      <c r="IR3277" s="678"/>
      <c r="IS3277" s="678"/>
      <c r="IT3277" s="678"/>
      <c r="IU3277" s="678"/>
      <c r="IV3277" s="678"/>
      <c r="IW3277" s="678"/>
      <c r="IX3277" s="678"/>
      <c r="IY3277" s="678"/>
      <c r="IZ3277" s="678"/>
      <c r="JA3277" s="678"/>
      <c r="JB3277" s="678"/>
      <c r="JC3277" s="678"/>
      <c r="JD3277" s="678"/>
      <c r="JE3277" s="678"/>
      <c r="JF3277" s="678"/>
      <c r="JG3277" s="678"/>
      <c r="JH3277" s="678"/>
      <c r="JI3277" s="678"/>
      <c r="JJ3277" s="678"/>
      <c r="JK3277" s="678"/>
      <c r="JL3277" s="678"/>
      <c r="JM3277" s="678"/>
      <c r="JN3277" s="678"/>
      <c r="JO3277" s="678"/>
      <c r="JP3277" s="678"/>
      <c r="JQ3277" s="678"/>
      <c r="JR3277" s="678"/>
      <c r="JS3277" s="678"/>
      <c r="JT3277" s="678"/>
      <c r="JU3277" s="678"/>
      <c r="JV3277" s="678"/>
      <c r="JW3277" s="678"/>
      <c r="JX3277" s="678"/>
      <c r="JY3277" s="678"/>
      <c r="JZ3277" s="678"/>
      <c r="KA3277" s="678"/>
      <c r="KB3277" s="678"/>
      <c r="KC3277" s="678"/>
      <c r="KD3277" s="678"/>
      <c r="KE3277" s="678"/>
      <c r="KF3277" s="678"/>
      <c r="KG3277" s="678"/>
      <c r="KH3277" s="678"/>
      <c r="KI3277" s="678"/>
      <c r="KJ3277" s="678"/>
      <c r="KK3277" s="678"/>
      <c r="KL3277" s="678"/>
      <c r="KM3277" s="678"/>
      <c r="KN3277" s="678"/>
      <c r="KO3277" s="678"/>
      <c r="KP3277" s="678"/>
      <c r="KQ3277" s="678"/>
      <c r="KR3277" s="678"/>
      <c r="KS3277" s="678"/>
      <c r="KT3277" s="678"/>
      <c r="KU3277" s="678"/>
      <c r="KV3277" s="678"/>
      <c r="KW3277" s="678"/>
      <c r="KX3277" s="678"/>
      <c r="KY3277" s="678"/>
      <c r="KZ3277" s="678"/>
      <c r="LA3277" s="678"/>
      <c r="LB3277" s="678"/>
      <c r="LC3277" s="678"/>
      <c r="LD3277" s="678"/>
      <c r="LE3277" s="678"/>
      <c r="LF3277" s="678"/>
      <c r="LG3277" s="678"/>
      <c r="LH3277" s="678"/>
      <c r="LI3277" s="678"/>
      <c r="LJ3277" s="678"/>
      <c r="LK3277" s="678"/>
      <c r="LL3277" s="678"/>
      <c r="LM3277" s="678"/>
      <c r="LN3277" s="678"/>
      <c r="LO3277" s="678"/>
      <c r="LP3277" s="678"/>
      <c r="LQ3277" s="678"/>
      <c r="LR3277" s="678"/>
      <c r="LS3277" s="678"/>
      <c r="LT3277" s="678"/>
      <c r="LU3277" s="678"/>
      <c r="LV3277" s="678"/>
      <c r="LW3277" s="678"/>
      <c r="LX3277" s="678"/>
      <c r="LY3277" s="678"/>
      <c r="LZ3277" s="678"/>
      <c r="MA3277" s="678"/>
      <c r="MB3277" s="678"/>
      <c r="MC3277" s="678"/>
      <c r="MD3277" s="678"/>
      <c r="ME3277" s="678"/>
      <c r="MF3277" s="678"/>
      <c r="MG3277" s="678"/>
      <c r="MH3277" s="678"/>
      <c r="MI3277" s="678"/>
      <c r="MJ3277" s="678"/>
      <c r="MK3277" s="678"/>
      <c r="ML3277" s="678"/>
      <c r="MM3277" s="678"/>
      <c r="MN3277" s="678"/>
      <c r="MO3277" s="678"/>
      <c r="MP3277" s="678"/>
      <c r="MQ3277" s="678"/>
      <c r="MR3277" s="678"/>
      <c r="MS3277" s="678"/>
      <c r="MT3277" s="678"/>
      <c r="MU3277" s="678"/>
      <c r="MV3277" s="678"/>
      <c r="MW3277" s="678"/>
      <c r="MX3277" s="678"/>
      <c r="MY3277" s="678"/>
      <c r="MZ3277" s="678"/>
      <c r="NA3277" s="678"/>
      <c r="NB3277" s="678"/>
      <c r="NC3277" s="678"/>
      <c r="ND3277" s="678"/>
      <c r="NE3277" s="678"/>
      <c r="NF3277" s="678"/>
      <c r="NG3277" s="678"/>
      <c r="NH3277" s="678"/>
      <c r="NI3277" s="678"/>
      <c r="NJ3277" s="678"/>
      <c r="NK3277" s="678"/>
      <c r="NL3277" s="678"/>
      <c r="NM3277" s="678"/>
      <c r="NN3277" s="678"/>
      <c r="NO3277" s="678"/>
      <c r="NP3277" s="678"/>
      <c r="NQ3277" s="678"/>
      <c r="NR3277" s="678"/>
      <c r="NS3277" s="678"/>
      <c r="NT3277" s="678"/>
      <c r="NU3277" s="678"/>
      <c r="NV3277" s="678"/>
      <c r="NW3277" s="678"/>
      <c r="NX3277" s="678"/>
      <c r="NY3277" s="678"/>
      <c r="NZ3277" s="678"/>
      <c r="OA3277" s="678"/>
      <c r="OB3277" s="678"/>
      <c r="OC3277" s="678"/>
      <c r="OD3277" s="678"/>
      <c r="OE3277" s="678"/>
      <c r="OF3277" s="678"/>
      <c r="OG3277" s="678"/>
      <c r="OH3277" s="678"/>
      <c r="OI3277" s="678"/>
      <c r="OJ3277" s="678"/>
      <c r="OK3277" s="678"/>
      <c r="OL3277" s="678"/>
      <c r="OM3277" s="678"/>
      <c r="ON3277" s="678"/>
      <c r="OO3277" s="678"/>
      <c r="OP3277" s="678"/>
      <c r="OQ3277" s="678"/>
      <c r="OR3277" s="678"/>
      <c r="OS3277" s="678"/>
      <c r="OT3277" s="678"/>
      <c r="OU3277" s="678"/>
      <c r="OV3277" s="678"/>
      <c r="OW3277" s="678"/>
      <c r="OX3277" s="678"/>
      <c r="OY3277" s="678"/>
      <c r="OZ3277" s="678"/>
      <c r="PA3277" s="678"/>
      <c r="PB3277" s="678"/>
      <c r="PC3277" s="678"/>
      <c r="PD3277" s="678"/>
      <c r="PE3277" s="678"/>
      <c r="PF3277" s="678"/>
      <c r="PG3277" s="678"/>
      <c r="PH3277" s="678"/>
      <c r="PI3277" s="678"/>
      <c r="PJ3277" s="678"/>
      <c r="PK3277" s="678"/>
      <c r="PL3277" s="678"/>
      <c r="PM3277" s="678"/>
      <c r="PN3277" s="678"/>
      <c r="PO3277" s="678"/>
      <c r="PP3277" s="678"/>
      <c r="PQ3277" s="678"/>
      <c r="PR3277" s="678"/>
      <c r="PS3277" s="678"/>
      <c r="PT3277" s="678"/>
      <c r="PU3277" s="678"/>
      <c r="PV3277" s="678"/>
      <c r="PW3277" s="678"/>
      <c r="PX3277" s="678"/>
      <c r="PY3277" s="678"/>
      <c r="PZ3277" s="678"/>
      <c r="QA3277" s="678"/>
      <c r="QB3277" s="678"/>
      <c r="QC3277" s="678"/>
      <c r="QD3277" s="678"/>
      <c r="QE3277" s="678"/>
      <c r="QF3277" s="678"/>
      <c r="QG3277" s="678"/>
      <c r="QH3277" s="678"/>
      <c r="QI3277" s="678"/>
      <c r="QJ3277" s="678"/>
      <c r="QK3277" s="678"/>
      <c r="QL3277" s="678"/>
      <c r="QM3277" s="678"/>
      <c r="QN3277" s="678"/>
      <c r="QO3277" s="678"/>
      <c r="QP3277" s="678"/>
      <c r="QQ3277" s="678"/>
      <c r="QR3277" s="678"/>
      <c r="QS3277" s="678"/>
      <c r="QT3277" s="678"/>
      <c r="QU3277" s="678"/>
      <c r="QV3277" s="678"/>
      <c r="QW3277" s="678"/>
      <c r="QX3277" s="678"/>
      <c r="QY3277" s="678"/>
      <c r="QZ3277" s="678"/>
      <c r="RA3277" s="678"/>
      <c r="RB3277" s="678"/>
      <c r="RC3277" s="678"/>
      <c r="RD3277" s="678"/>
      <c r="RE3277" s="678"/>
      <c r="RF3277" s="678"/>
      <c r="RG3277" s="678"/>
      <c r="RH3277" s="678"/>
      <c r="RI3277" s="678"/>
      <c r="RJ3277" s="678"/>
      <c r="RK3277" s="678"/>
      <c r="RL3277" s="678"/>
      <c r="RM3277" s="678"/>
      <c r="RN3277" s="678"/>
      <c r="RO3277" s="678"/>
      <c r="RP3277" s="678"/>
      <c r="RQ3277" s="678"/>
      <c r="RR3277" s="678"/>
      <c r="RS3277" s="678"/>
      <c r="RT3277" s="678"/>
      <c r="RU3277" s="678"/>
      <c r="RV3277" s="678"/>
      <c r="RW3277" s="678"/>
      <c r="RX3277" s="678"/>
      <c r="RY3277" s="678"/>
      <c r="RZ3277" s="678"/>
      <c r="SA3277" s="678"/>
      <c r="SB3277" s="678"/>
      <c r="SC3277" s="678"/>
      <c r="SD3277" s="678"/>
      <c r="SE3277" s="678"/>
      <c r="SF3277" s="678"/>
      <c r="SG3277" s="678"/>
      <c r="SH3277" s="678"/>
      <c r="SI3277" s="678"/>
      <c r="SJ3277" s="678"/>
      <c r="SK3277" s="678"/>
      <c r="SL3277" s="678"/>
      <c r="SM3277" s="678"/>
      <c r="SN3277" s="678"/>
      <c r="SO3277" s="678"/>
      <c r="SP3277" s="678"/>
      <c r="SQ3277" s="678"/>
      <c r="SR3277" s="678"/>
      <c r="SS3277" s="678"/>
      <c r="ST3277" s="678"/>
      <c r="SU3277" s="678"/>
      <c r="SV3277" s="678"/>
      <c r="SW3277" s="678"/>
      <c r="SX3277" s="678"/>
      <c r="SY3277" s="678"/>
      <c r="SZ3277" s="678"/>
      <c r="TA3277" s="678"/>
      <c r="TB3277" s="678"/>
      <c r="TC3277" s="678"/>
      <c r="TD3277" s="678"/>
      <c r="TE3277" s="678"/>
      <c r="TF3277" s="678"/>
      <c r="TG3277" s="678"/>
      <c r="TH3277" s="678"/>
      <c r="TI3277" s="678"/>
      <c r="TJ3277" s="678"/>
      <c r="TK3277" s="678"/>
      <c r="TL3277" s="678"/>
      <c r="TM3277" s="678"/>
      <c r="TN3277" s="678"/>
      <c r="TO3277" s="678"/>
      <c r="TP3277" s="678"/>
      <c r="TQ3277" s="678"/>
      <c r="TR3277" s="678"/>
      <c r="TS3277" s="678"/>
      <c r="TT3277" s="678"/>
      <c r="TU3277" s="678"/>
      <c r="TV3277" s="678"/>
      <c r="TW3277" s="678"/>
      <c r="TX3277" s="678"/>
      <c r="TY3277" s="678"/>
      <c r="TZ3277" s="678"/>
      <c r="UA3277" s="678"/>
      <c r="UB3277" s="678"/>
      <c r="UC3277" s="678"/>
      <c r="UD3277" s="678"/>
      <c r="UE3277" s="678"/>
      <c r="UF3277" s="678"/>
      <c r="UG3277" s="678"/>
      <c r="UH3277" s="678"/>
      <c r="UI3277" s="678"/>
      <c r="UJ3277" s="678"/>
      <c r="UK3277" s="678"/>
      <c r="UL3277" s="678"/>
      <c r="UM3277" s="678"/>
      <c r="UN3277" s="678"/>
      <c r="UO3277" s="678"/>
      <c r="UP3277" s="678"/>
      <c r="UQ3277" s="678"/>
      <c r="UR3277" s="678"/>
      <c r="US3277" s="678"/>
      <c r="UT3277" s="678"/>
      <c r="UU3277" s="678"/>
      <c r="UV3277" s="678"/>
      <c r="UW3277" s="678"/>
      <c r="UX3277" s="678"/>
      <c r="UY3277" s="678"/>
      <c r="UZ3277" s="678"/>
      <c r="VA3277" s="678"/>
      <c r="VB3277" s="678"/>
      <c r="VC3277" s="678"/>
      <c r="VD3277" s="678"/>
      <c r="VE3277" s="678"/>
      <c r="VF3277" s="678"/>
      <c r="VG3277" s="678"/>
      <c r="VH3277" s="678"/>
      <c r="VI3277" s="678"/>
      <c r="VJ3277" s="678"/>
      <c r="VK3277" s="678"/>
      <c r="VL3277" s="678"/>
      <c r="VM3277" s="678"/>
      <c r="VN3277" s="678"/>
      <c r="VO3277" s="678"/>
      <c r="VP3277" s="678"/>
      <c r="VQ3277" s="678"/>
      <c r="VR3277" s="678"/>
      <c r="VS3277" s="678"/>
      <c r="VT3277" s="678"/>
      <c r="VU3277" s="678"/>
      <c r="VV3277" s="678"/>
      <c r="VW3277" s="678"/>
      <c r="VX3277" s="678"/>
      <c r="VY3277" s="678"/>
      <c r="VZ3277" s="678"/>
      <c r="WA3277" s="678"/>
      <c r="WB3277" s="678"/>
      <c r="WC3277" s="678"/>
      <c r="WD3277" s="678"/>
      <c r="WE3277" s="678"/>
      <c r="WF3277" s="678"/>
      <c r="WG3277" s="678"/>
      <c r="WH3277" s="678"/>
      <c r="WI3277" s="678"/>
      <c r="WJ3277" s="678"/>
      <c r="WK3277" s="678"/>
      <c r="WL3277" s="678"/>
      <c r="WM3277" s="678"/>
      <c r="WN3277" s="678"/>
      <c r="WO3277" s="678"/>
      <c r="WP3277" s="678"/>
      <c r="WQ3277" s="678"/>
      <c r="WR3277" s="678"/>
      <c r="WS3277" s="678"/>
      <c r="WT3277" s="678"/>
      <c r="WU3277" s="678"/>
      <c r="WV3277" s="678"/>
      <c r="WW3277" s="678"/>
      <c r="WX3277" s="678"/>
      <c r="WY3277" s="678"/>
      <c r="WZ3277" s="678"/>
      <c r="XA3277" s="678"/>
      <c r="XB3277" s="678"/>
      <c r="XC3277" s="678"/>
      <c r="XD3277" s="678"/>
      <c r="XE3277" s="678"/>
      <c r="XF3277" s="678"/>
      <c r="XG3277" s="678"/>
      <c r="XH3277" s="678"/>
      <c r="XI3277" s="678"/>
      <c r="XJ3277" s="678"/>
      <c r="XK3277" s="678"/>
      <c r="XL3277" s="678"/>
      <c r="XM3277" s="678"/>
      <c r="XN3277" s="678"/>
      <c r="XO3277" s="678"/>
      <c r="XP3277" s="678"/>
      <c r="XQ3277" s="678"/>
      <c r="XR3277" s="678"/>
      <c r="XS3277" s="678"/>
      <c r="XT3277" s="678"/>
      <c r="XU3277" s="678"/>
      <c r="XV3277" s="678"/>
      <c r="XW3277" s="678"/>
      <c r="XX3277" s="678"/>
      <c r="XY3277" s="678"/>
      <c r="XZ3277" s="678"/>
      <c r="YA3277" s="678"/>
      <c r="YB3277" s="678"/>
      <c r="YC3277" s="678"/>
      <c r="YD3277" s="678"/>
      <c r="YE3277" s="678"/>
      <c r="YF3277" s="678"/>
      <c r="YG3277" s="678"/>
      <c r="YH3277" s="678"/>
      <c r="YI3277" s="678"/>
      <c r="YJ3277" s="678"/>
      <c r="YK3277" s="678"/>
      <c r="YL3277" s="678"/>
      <c r="YM3277" s="678"/>
      <c r="YN3277" s="678"/>
      <c r="YO3277" s="678"/>
      <c r="YP3277" s="678"/>
      <c r="YQ3277" s="678"/>
      <c r="YR3277" s="678"/>
      <c r="YS3277" s="678"/>
      <c r="YT3277" s="678"/>
      <c r="YU3277" s="678"/>
      <c r="YV3277" s="678"/>
      <c r="YW3277" s="678"/>
      <c r="YX3277" s="678"/>
      <c r="YY3277" s="678"/>
      <c r="YZ3277" s="678"/>
      <c r="ZA3277" s="678"/>
      <c r="ZB3277" s="678"/>
      <c r="ZC3277" s="678"/>
      <c r="ZD3277" s="678"/>
      <c r="ZE3277" s="678"/>
      <c r="ZF3277" s="678"/>
      <c r="ZG3277" s="678"/>
      <c r="ZH3277" s="678"/>
      <c r="ZI3277" s="678"/>
      <c r="ZJ3277" s="678"/>
      <c r="ZK3277" s="678"/>
      <c r="ZL3277" s="678"/>
      <c r="ZM3277" s="678"/>
      <c r="ZN3277" s="678"/>
      <c r="ZO3277" s="678"/>
      <c r="ZP3277" s="678"/>
      <c r="ZQ3277" s="678"/>
      <c r="ZR3277" s="678"/>
      <c r="ZS3277" s="678"/>
      <c r="ZT3277" s="678"/>
      <c r="ZU3277" s="678"/>
      <c r="ZV3277" s="678"/>
      <c r="ZW3277" s="678"/>
      <c r="ZX3277" s="678"/>
      <c r="ZY3277" s="678"/>
      <c r="ZZ3277" s="678"/>
      <c r="AAA3277" s="678"/>
      <c r="AAB3277" s="678"/>
      <c r="AAC3277" s="678"/>
      <c r="AAD3277" s="678"/>
      <c r="AAE3277" s="678"/>
      <c r="AAF3277" s="678"/>
      <c r="AAG3277" s="678"/>
      <c r="AAH3277" s="678"/>
      <c r="AAI3277" s="678"/>
      <c r="AAJ3277" s="678"/>
      <c r="AAK3277" s="678"/>
      <c r="AAL3277" s="678"/>
      <c r="AAM3277" s="678"/>
      <c r="AAN3277" s="678"/>
      <c r="AAO3277" s="678"/>
      <c r="AAP3277" s="678"/>
      <c r="AAQ3277" s="678"/>
      <c r="AAR3277" s="678"/>
      <c r="AAS3277" s="678"/>
      <c r="AAT3277" s="678"/>
      <c r="AAU3277" s="678"/>
      <c r="AAV3277" s="678"/>
      <c r="AAW3277" s="678"/>
      <c r="AAX3277" s="678"/>
      <c r="AAY3277" s="678"/>
      <c r="AAZ3277" s="678"/>
      <c r="ABA3277" s="678"/>
      <c r="ABB3277" s="678"/>
      <c r="ABC3277" s="678"/>
      <c r="ABD3277" s="678"/>
      <c r="ABE3277" s="678"/>
      <c r="ABF3277" s="678"/>
      <c r="ABG3277" s="678"/>
      <c r="ABH3277" s="678"/>
      <c r="ABI3277" s="678"/>
      <c r="ABJ3277" s="678"/>
      <c r="ABK3277" s="678"/>
      <c r="ABL3277" s="678"/>
      <c r="ABM3277" s="678"/>
      <c r="ABN3277" s="678"/>
      <c r="ABO3277" s="678"/>
      <c r="ABP3277" s="678"/>
      <c r="ABQ3277" s="678"/>
      <c r="ABR3277" s="678"/>
      <c r="ABS3277" s="678"/>
      <c r="ABT3277" s="678"/>
      <c r="ABU3277" s="678"/>
      <c r="ABV3277" s="678"/>
      <c r="ABW3277" s="678"/>
      <c r="ABX3277" s="678"/>
      <c r="ABY3277" s="678"/>
      <c r="ABZ3277" s="678"/>
      <c r="ACA3277" s="678"/>
      <c r="ACB3277" s="678"/>
      <c r="ACC3277" s="678"/>
      <c r="ACD3277" s="678"/>
      <c r="ACE3277" s="678"/>
      <c r="ACF3277" s="678"/>
      <c r="ACG3277" s="678"/>
      <c r="ACH3277" s="678"/>
      <c r="ACI3277" s="678"/>
      <c r="ACJ3277" s="678"/>
      <c r="ACK3277" s="678"/>
      <c r="ACL3277" s="678"/>
      <c r="ACM3277" s="678"/>
      <c r="ACN3277" s="678"/>
      <c r="ACO3277" s="678"/>
      <c r="ACP3277" s="678"/>
      <c r="ACQ3277" s="678"/>
      <c r="ACR3277" s="678"/>
      <c r="ACS3277" s="678"/>
      <c r="ACT3277" s="678"/>
      <c r="ACU3277" s="678"/>
      <c r="ACV3277" s="678"/>
      <c r="ACW3277" s="678"/>
      <c r="ACX3277" s="678"/>
      <c r="ACY3277" s="678"/>
      <c r="ACZ3277" s="678"/>
      <c r="ADA3277" s="678"/>
      <c r="ADB3277" s="678"/>
      <c r="ADC3277" s="678"/>
      <c r="ADD3277" s="678"/>
      <c r="ADE3277" s="678"/>
      <c r="ADF3277" s="678"/>
      <c r="ADG3277" s="678"/>
      <c r="ADH3277" s="678"/>
      <c r="ADI3277" s="678"/>
      <c r="ADJ3277" s="678"/>
      <c r="ADK3277" s="678"/>
      <c r="ADL3277" s="678"/>
      <c r="ADM3277" s="678"/>
      <c r="ADN3277" s="678"/>
      <c r="ADO3277" s="678"/>
      <c r="ADP3277" s="678"/>
      <c r="ADQ3277" s="678"/>
      <c r="ADR3277" s="678"/>
      <c r="ADS3277" s="678"/>
      <c r="ADT3277" s="678"/>
      <c r="ADU3277" s="678"/>
      <c r="ADV3277" s="678"/>
      <c r="ADW3277" s="678"/>
      <c r="ADX3277" s="678"/>
      <c r="ADY3277" s="678"/>
      <c r="ADZ3277" s="678"/>
      <c r="AEA3277" s="678"/>
      <c r="AEB3277" s="678"/>
      <c r="AEC3277" s="678"/>
      <c r="AED3277" s="678"/>
      <c r="AEE3277" s="678"/>
      <c r="AEF3277" s="678"/>
      <c r="AEG3277" s="678"/>
      <c r="AEH3277" s="678"/>
      <c r="AEI3277" s="678"/>
      <c r="AEJ3277" s="678"/>
      <c r="AEK3277" s="678"/>
      <c r="AEL3277" s="678"/>
      <c r="AEM3277" s="678"/>
      <c r="AEN3277" s="678"/>
      <c r="AEO3277" s="678"/>
      <c r="AEP3277" s="678"/>
      <c r="AEQ3277" s="678"/>
      <c r="AER3277" s="678"/>
      <c r="AES3277" s="678"/>
      <c r="AET3277" s="678"/>
      <c r="AEU3277" s="678"/>
      <c r="AEV3277" s="678"/>
      <c r="AEW3277" s="678"/>
      <c r="AEX3277" s="678"/>
      <c r="AEY3277" s="678"/>
      <c r="AEZ3277" s="678"/>
      <c r="AFA3277" s="678"/>
      <c r="AFB3277" s="678"/>
      <c r="AFC3277" s="678"/>
      <c r="AFD3277" s="678"/>
      <c r="AFE3277" s="678"/>
      <c r="AFF3277" s="678"/>
      <c r="AFG3277" s="678"/>
      <c r="AFH3277" s="678"/>
      <c r="AFI3277" s="678"/>
      <c r="AFJ3277" s="678"/>
      <c r="AFK3277" s="678"/>
      <c r="AFL3277" s="678"/>
      <c r="AFM3277" s="678"/>
      <c r="AFN3277" s="678"/>
      <c r="AFO3277" s="678"/>
      <c r="AFP3277" s="678"/>
      <c r="AFQ3277" s="678"/>
      <c r="AFR3277" s="678"/>
      <c r="AFS3277" s="678"/>
      <c r="AFT3277" s="678"/>
      <c r="AFU3277" s="678"/>
      <c r="AFV3277" s="678"/>
      <c r="AFW3277" s="678"/>
      <c r="AFX3277" s="678"/>
      <c r="AFY3277" s="678"/>
      <c r="AFZ3277" s="678"/>
      <c r="AGA3277" s="678"/>
      <c r="AGB3277" s="678"/>
      <c r="AGC3277" s="678"/>
      <c r="AGD3277" s="678"/>
      <c r="AGE3277" s="678"/>
      <c r="AGF3277" s="678"/>
      <c r="AGG3277" s="678"/>
      <c r="AGH3277" s="678"/>
      <c r="AGI3277" s="678"/>
      <c r="AGJ3277" s="678"/>
      <c r="AGK3277" s="678"/>
      <c r="AGL3277" s="678"/>
      <c r="AGM3277" s="678"/>
      <c r="AGN3277" s="678"/>
      <c r="AGO3277" s="678"/>
      <c r="AGP3277" s="678"/>
      <c r="AGQ3277" s="678"/>
      <c r="AGR3277" s="678"/>
      <c r="AGS3277" s="678"/>
      <c r="AGT3277" s="678"/>
      <c r="AGU3277" s="678"/>
      <c r="AGV3277" s="678"/>
      <c r="AGW3277" s="678"/>
      <c r="AGX3277" s="678"/>
      <c r="AGY3277" s="678"/>
      <c r="AGZ3277" s="678"/>
      <c r="AHA3277" s="678"/>
      <c r="AHB3277" s="678"/>
      <c r="AHC3277" s="678"/>
      <c r="AHD3277" s="678"/>
      <c r="AHE3277" s="678"/>
      <c r="AHF3277" s="678"/>
      <c r="AHG3277" s="678"/>
      <c r="AHH3277" s="678"/>
      <c r="AHI3277" s="678"/>
      <c r="AHJ3277" s="678"/>
      <c r="AHK3277" s="678"/>
      <c r="AHL3277" s="678"/>
      <c r="AHM3277" s="678"/>
      <c r="AHN3277" s="678"/>
      <c r="AHO3277" s="678"/>
      <c r="AHP3277" s="678"/>
      <c r="AHQ3277" s="678"/>
      <c r="AHR3277" s="678"/>
      <c r="AHS3277" s="678"/>
      <c r="AHT3277" s="678"/>
      <c r="AHU3277" s="678"/>
      <c r="AHV3277" s="678"/>
      <c r="AHW3277" s="678"/>
      <c r="AHX3277" s="678"/>
      <c r="AHY3277" s="678"/>
      <c r="AHZ3277" s="678"/>
      <c r="AIA3277" s="678"/>
      <c r="AIB3277" s="678"/>
      <c r="AIC3277" s="678"/>
      <c r="AID3277" s="678"/>
      <c r="AIE3277" s="678"/>
      <c r="AIF3277" s="678"/>
      <c r="AIG3277" s="678"/>
      <c r="AIH3277" s="678"/>
      <c r="AII3277" s="678"/>
      <c r="AIJ3277" s="678"/>
      <c r="AIK3277" s="678"/>
      <c r="AIL3277" s="678"/>
      <c r="AIM3277" s="678"/>
      <c r="AIN3277" s="678"/>
      <c r="AIO3277" s="678"/>
      <c r="AIP3277" s="678"/>
      <c r="AIQ3277" s="678"/>
      <c r="AIR3277" s="678"/>
      <c r="AIS3277" s="678"/>
      <c r="AIT3277" s="678"/>
      <c r="AIU3277" s="678"/>
      <c r="AIV3277" s="678"/>
      <c r="AIW3277" s="678"/>
      <c r="AIX3277" s="678"/>
      <c r="AIY3277" s="678"/>
      <c r="AIZ3277" s="678"/>
      <c r="AJA3277" s="678"/>
      <c r="AJB3277" s="678"/>
      <c r="AJC3277" s="678"/>
      <c r="AJD3277" s="678"/>
      <c r="AJE3277" s="678"/>
      <c r="AJF3277" s="678"/>
      <c r="AJG3277" s="678"/>
      <c r="AJH3277" s="678"/>
      <c r="AJI3277" s="678"/>
      <c r="AJJ3277" s="678"/>
      <c r="AJK3277" s="678"/>
      <c r="AJL3277" s="678"/>
      <c r="AJM3277" s="678"/>
      <c r="AJN3277" s="678"/>
      <c r="AJO3277" s="678"/>
      <c r="AJP3277" s="678"/>
      <c r="AJQ3277" s="678"/>
      <c r="AJR3277" s="678"/>
      <c r="AJS3277" s="678"/>
      <c r="AJT3277" s="678"/>
      <c r="AJU3277" s="678"/>
      <c r="AJV3277" s="678"/>
      <c r="AJW3277" s="678"/>
      <c r="AJX3277" s="678"/>
      <c r="AJY3277" s="678"/>
      <c r="AJZ3277" s="678"/>
      <c r="AKA3277" s="678"/>
      <c r="AKB3277" s="678"/>
      <c r="AKC3277" s="678"/>
      <c r="AKD3277" s="678"/>
      <c r="AKE3277" s="678"/>
      <c r="AKF3277" s="678"/>
      <c r="AKG3277" s="678"/>
      <c r="AKH3277" s="678"/>
      <c r="AKI3277" s="678"/>
      <c r="AKJ3277" s="678"/>
      <c r="AKK3277" s="678"/>
      <c r="AKL3277" s="678"/>
      <c r="AKM3277" s="678"/>
      <c r="AKN3277" s="678"/>
      <c r="AKO3277" s="678"/>
      <c r="AKP3277" s="678"/>
      <c r="AKQ3277" s="678"/>
      <c r="AKR3277" s="678"/>
      <c r="AKS3277" s="678"/>
      <c r="AKT3277" s="678"/>
      <c r="AKU3277" s="678"/>
      <c r="AKV3277" s="678"/>
      <c r="AKW3277" s="678"/>
      <c r="AKX3277" s="678"/>
      <c r="AKY3277" s="678"/>
      <c r="AKZ3277" s="678"/>
      <c r="ALA3277" s="678"/>
      <c r="ALB3277" s="678"/>
      <c r="ALC3277" s="678"/>
      <c r="ALD3277" s="678"/>
      <c r="ALE3277" s="678"/>
      <c r="ALF3277" s="678"/>
      <c r="ALG3277" s="678"/>
      <c r="ALH3277" s="678"/>
      <c r="ALI3277" s="678"/>
      <c r="ALJ3277" s="678"/>
      <c r="ALK3277" s="678"/>
      <c r="ALL3277" s="678"/>
      <c r="ALM3277" s="678"/>
      <c r="ALN3277" s="678"/>
      <c r="ALO3277" s="678"/>
      <c r="ALP3277" s="678"/>
      <c r="ALQ3277" s="678"/>
      <c r="ALR3277" s="678"/>
      <c r="ALS3277" s="678"/>
      <c r="ALT3277" s="678"/>
      <c r="ALU3277" s="678"/>
      <c r="ALV3277" s="678"/>
      <c r="ALW3277" s="678"/>
      <c r="ALX3277" s="678"/>
      <c r="ALY3277" s="678"/>
      <c r="ALZ3277" s="678"/>
      <c r="AMA3277" s="678"/>
      <c r="AMB3277" s="678"/>
      <c r="AMC3277" s="678"/>
      <c r="AMD3277" s="678"/>
      <c r="AME3277" s="678"/>
      <c r="AMF3277" s="678"/>
      <c r="AMG3277" s="678"/>
      <c r="AMH3277" s="678"/>
      <c r="AMI3277" s="678"/>
      <c r="AMJ3277" s="678"/>
    </row>
    <row r="3278" spans="1:1024" ht="18.75" customHeight="1" x14ac:dyDescent="0.25">
      <c r="A3278" s="846">
        <v>1003</v>
      </c>
      <c r="B3278" s="1462"/>
      <c r="C3278" s="1462" t="s">
        <v>3436</v>
      </c>
      <c r="D3278" s="1462" t="s">
        <v>22</v>
      </c>
      <c r="E3278" s="1174" t="s">
        <v>23</v>
      </c>
      <c r="F3278" s="1464">
        <v>44701</v>
      </c>
      <c r="G3278" s="1573">
        <v>0.375</v>
      </c>
      <c r="H3278" s="1464">
        <v>44708</v>
      </c>
      <c r="I3278" s="1573">
        <v>0.375</v>
      </c>
      <c r="J3278" s="1599" t="s">
        <v>3437</v>
      </c>
      <c r="K3278" s="978"/>
      <c r="L3278" s="1462">
        <v>6869720</v>
      </c>
      <c r="M3278" s="1464">
        <v>39412</v>
      </c>
      <c r="N3278" s="1645" t="s">
        <v>3438</v>
      </c>
      <c r="O3278" s="1655">
        <v>38805</v>
      </c>
      <c r="P3278" s="1013"/>
      <c r="Q3278" s="1120"/>
      <c r="R3278" s="1137"/>
      <c r="S3278" s="1138"/>
      <c r="T3278" s="687"/>
      <c r="U3278" s="683"/>
      <c r="V3278" s="687"/>
      <c r="W3278" s="684"/>
      <c r="X3278" s="678"/>
      <c r="Y3278" s="678"/>
      <c r="Z3278" s="678"/>
      <c r="AA3278" s="678"/>
      <c r="AB3278" s="678"/>
      <c r="AC3278" s="678"/>
      <c r="AD3278" s="678"/>
      <c r="AE3278" s="678"/>
      <c r="AF3278" s="678"/>
      <c r="AG3278" s="678"/>
      <c r="AH3278" s="678"/>
      <c r="AI3278" s="678"/>
      <c r="AJ3278" s="678"/>
      <c r="AK3278" s="678"/>
      <c r="AL3278" s="678"/>
      <c r="AM3278" s="678"/>
      <c r="AN3278" s="678"/>
      <c r="AO3278" s="678"/>
      <c r="AP3278" s="678"/>
      <c r="AQ3278" s="678"/>
      <c r="AR3278" s="678"/>
      <c r="AS3278" s="678"/>
      <c r="AT3278" s="678"/>
      <c r="AU3278" s="678"/>
      <c r="AV3278" s="678"/>
      <c r="AW3278" s="678"/>
      <c r="AX3278" s="678"/>
      <c r="AY3278" s="678"/>
      <c r="AZ3278" s="678"/>
      <c r="BA3278" s="678"/>
      <c r="BB3278" s="678"/>
      <c r="BC3278" s="678"/>
      <c r="BD3278" s="678"/>
      <c r="BE3278" s="678"/>
      <c r="BF3278" s="678"/>
      <c r="BG3278" s="678"/>
      <c r="BH3278" s="678"/>
      <c r="BI3278" s="678"/>
      <c r="BJ3278" s="678"/>
      <c r="BK3278" s="678"/>
      <c r="BL3278" s="678"/>
      <c r="BM3278" s="678"/>
      <c r="BN3278" s="678"/>
      <c r="BO3278" s="678"/>
      <c r="BP3278" s="678"/>
      <c r="BQ3278" s="678"/>
      <c r="BR3278" s="678"/>
      <c r="BS3278" s="678"/>
      <c r="BT3278" s="678"/>
      <c r="BU3278" s="678"/>
      <c r="BV3278" s="678"/>
      <c r="BW3278" s="678"/>
      <c r="BX3278" s="678"/>
      <c r="BY3278" s="678"/>
      <c r="BZ3278" s="678"/>
      <c r="CA3278" s="678"/>
      <c r="CB3278" s="678"/>
      <c r="CC3278" s="678"/>
      <c r="CD3278" s="678"/>
      <c r="CE3278" s="678"/>
      <c r="CF3278" s="678"/>
      <c r="CG3278" s="678"/>
      <c r="CH3278" s="678"/>
      <c r="CI3278" s="678"/>
      <c r="CJ3278" s="678"/>
      <c r="CK3278" s="678"/>
      <c r="CL3278" s="678"/>
      <c r="CM3278" s="678"/>
      <c r="CN3278" s="678"/>
      <c r="CO3278" s="678"/>
      <c r="CP3278" s="678"/>
      <c r="CQ3278" s="678"/>
      <c r="CR3278" s="678"/>
      <c r="CS3278" s="678"/>
      <c r="CT3278" s="678"/>
      <c r="CU3278" s="678"/>
      <c r="CV3278" s="678"/>
      <c r="CW3278" s="678"/>
      <c r="CX3278" s="678"/>
      <c r="CY3278" s="678"/>
      <c r="CZ3278" s="678"/>
      <c r="DA3278" s="678"/>
      <c r="DB3278" s="678"/>
      <c r="DC3278" s="678"/>
      <c r="DD3278" s="678"/>
      <c r="DE3278" s="678"/>
      <c r="DF3278" s="678"/>
      <c r="DG3278" s="678"/>
      <c r="DH3278" s="678"/>
      <c r="DI3278" s="678"/>
      <c r="DJ3278" s="678"/>
      <c r="DK3278" s="678"/>
      <c r="DL3278" s="678"/>
      <c r="DM3278" s="678"/>
      <c r="DN3278" s="678"/>
      <c r="DO3278" s="678"/>
      <c r="DP3278" s="678"/>
      <c r="DQ3278" s="678"/>
      <c r="DR3278" s="678"/>
      <c r="DS3278" s="678"/>
      <c r="DT3278" s="678"/>
      <c r="DU3278" s="678"/>
      <c r="DV3278" s="678"/>
      <c r="DW3278" s="678"/>
      <c r="DX3278" s="678"/>
      <c r="DY3278" s="678"/>
      <c r="DZ3278" s="678"/>
      <c r="EA3278" s="678"/>
      <c r="EB3278" s="678"/>
      <c r="EC3278" s="678"/>
      <c r="ED3278" s="678"/>
      <c r="EE3278" s="678"/>
      <c r="EF3278" s="678"/>
      <c r="EG3278" s="678"/>
      <c r="EH3278" s="678"/>
      <c r="EI3278" s="678"/>
      <c r="EJ3278" s="678"/>
      <c r="EK3278" s="678"/>
      <c r="EL3278" s="678"/>
      <c r="EM3278" s="678"/>
      <c r="EN3278" s="678"/>
      <c r="EO3278" s="678"/>
      <c r="EP3278" s="678"/>
      <c r="EQ3278" s="678"/>
      <c r="ER3278" s="678"/>
      <c r="ES3278" s="678"/>
      <c r="ET3278" s="678"/>
      <c r="EU3278" s="678"/>
      <c r="EV3278" s="678"/>
      <c r="EW3278" s="678"/>
      <c r="EX3278" s="678"/>
      <c r="EY3278" s="678"/>
      <c r="EZ3278" s="678"/>
      <c r="FA3278" s="678"/>
      <c r="FB3278" s="678"/>
      <c r="FC3278" s="678"/>
      <c r="FD3278" s="678"/>
      <c r="FE3278" s="678"/>
      <c r="FF3278" s="678"/>
      <c r="FG3278" s="678"/>
      <c r="FH3278" s="678"/>
      <c r="FI3278" s="678"/>
      <c r="FJ3278" s="678"/>
      <c r="FK3278" s="678"/>
      <c r="FL3278" s="678"/>
      <c r="FM3278" s="678"/>
      <c r="FN3278" s="678"/>
      <c r="FO3278" s="678"/>
      <c r="FP3278" s="678"/>
      <c r="FQ3278" s="678"/>
      <c r="FR3278" s="678"/>
      <c r="FS3278" s="678"/>
      <c r="FT3278" s="678"/>
      <c r="FU3278" s="678"/>
      <c r="FV3278" s="678"/>
      <c r="FW3278" s="678"/>
      <c r="FX3278" s="678"/>
      <c r="FY3278" s="678"/>
      <c r="FZ3278" s="678"/>
      <c r="GA3278" s="678"/>
      <c r="GB3278" s="678"/>
      <c r="GC3278" s="678"/>
      <c r="GD3278" s="678"/>
      <c r="GE3278" s="678"/>
      <c r="GF3278" s="678"/>
      <c r="GG3278" s="678"/>
      <c r="GH3278" s="678"/>
      <c r="GI3278" s="678"/>
      <c r="GJ3278" s="678"/>
      <c r="GK3278" s="678"/>
      <c r="GL3278" s="678"/>
      <c r="GM3278" s="678"/>
      <c r="GN3278" s="678"/>
      <c r="GO3278" s="678"/>
      <c r="GP3278" s="678"/>
      <c r="GQ3278" s="678"/>
      <c r="GR3278" s="678"/>
      <c r="GS3278" s="678"/>
      <c r="GT3278" s="678"/>
      <c r="GU3278" s="678"/>
      <c r="GV3278" s="678"/>
      <c r="GW3278" s="678"/>
      <c r="GX3278" s="678"/>
      <c r="GY3278" s="678"/>
      <c r="GZ3278" s="678"/>
      <c r="HA3278" s="678"/>
      <c r="HB3278" s="678"/>
      <c r="HC3278" s="678"/>
      <c r="HD3278" s="678"/>
      <c r="HE3278" s="678"/>
      <c r="HF3278" s="678"/>
      <c r="HG3278" s="678"/>
      <c r="HH3278" s="678"/>
      <c r="HI3278" s="678"/>
      <c r="HJ3278" s="678"/>
      <c r="HK3278" s="678"/>
      <c r="HL3278" s="678"/>
      <c r="HM3278" s="678"/>
      <c r="HN3278" s="678"/>
      <c r="HO3278" s="678"/>
      <c r="HP3278" s="678"/>
      <c r="HQ3278" s="678"/>
      <c r="HR3278" s="678"/>
      <c r="HS3278" s="678"/>
      <c r="HT3278" s="678"/>
      <c r="HU3278" s="678"/>
      <c r="HV3278" s="678"/>
      <c r="HW3278" s="678"/>
      <c r="HX3278" s="678"/>
      <c r="HY3278" s="678"/>
      <c r="HZ3278" s="678"/>
      <c r="IA3278" s="678"/>
      <c r="IB3278" s="678"/>
      <c r="IC3278" s="678"/>
      <c r="ID3278" s="678"/>
      <c r="IE3278" s="678"/>
      <c r="IF3278" s="678"/>
      <c r="IG3278" s="678"/>
      <c r="IH3278" s="678"/>
      <c r="II3278" s="678"/>
      <c r="IJ3278" s="678"/>
      <c r="IK3278" s="678"/>
      <c r="IL3278" s="678"/>
      <c r="IM3278" s="678"/>
      <c r="IN3278" s="678"/>
      <c r="IO3278" s="678"/>
      <c r="IP3278" s="678"/>
      <c r="IQ3278" s="678"/>
      <c r="IR3278" s="678"/>
      <c r="IS3278" s="678"/>
      <c r="IT3278" s="678"/>
      <c r="IU3278" s="678"/>
      <c r="IV3278" s="678"/>
      <c r="IW3278" s="678"/>
      <c r="IX3278" s="678"/>
      <c r="IY3278" s="678"/>
      <c r="IZ3278" s="678"/>
      <c r="JA3278" s="678"/>
      <c r="JB3278" s="678"/>
      <c r="JC3278" s="678"/>
      <c r="JD3278" s="678"/>
      <c r="JE3278" s="678"/>
      <c r="JF3278" s="678"/>
      <c r="JG3278" s="678"/>
      <c r="JH3278" s="678"/>
      <c r="JI3278" s="678"/>
      <c r="JJ3278" s="678"/>
      <c r="JK3278" s="678"/>
      <c r="JL3278" s="678"/>
      <c r="JM3278" s="678"/>
      <c r="JN3278" s="678"/>
      <c r="JO3278" s="678"/>
      <c r="JP3278" s="678"/>
      <c r="JQ3278" s="678"/>
      <c r="JR3278" s="678"/>
      <c r="JS3278" s="678"/>
      <c r="JT3278" s="678"/>
      <c r="JU3278" s="678"/>
      <c r="JV3278" s="678"/>
      <c r="JW3278" s="678"/>
      <c r="JX3278" s="678"/>
      <c r="JY3278" s="678"/>
      <c r="JZ3278" s="678"/>
      <c r="KA3278" s="678"/>
      <c r="KB3278" s="678"/>
      <c r="KC3278" s="678"/>
      <c r="KD3278" s="678"/>
      <c r="KE3278" s="678"/>
      <c r="KF3278" s="678"/>
      <c r="KG3278" s="678"/>
      <c r="KH3278" s="678"/>
      <c r="KI3278" s="678"/>
      <c r="KJ3278" s="678"/>
      <c r="KK3278" s="678"/>
      <c r="KL3278" s="678"/>
      <c r="KM3278" s="678"/>
      <c r="KN3278" s="678"/>
      <c r="KO3278" s="678"/>
      <c r="KP3278" s="678"/>
      <c r="KQ3278" s="678"/>
      <c r="KR3278" s="678"/>
      <c r="KS3278" s="678"/>
      <c r="KT3278" s="678"/>
      <c r="KU3278" s="678"/>
      <c r="KV3278" s="678"/>
      <c r="KW3278" s="678"/>
      <c r="KX3278" s="678"/>
      <c r="KY3278" s="678"/>
      <c r="KZ3278" s="678"/>
      <c r="LA3278" s="678"/>
      <c r="LB3278" s="678"/>
      <c r="LC3278" s="678"/>
      <c r="LD3278" s="678"/>
      <c r="LE3278" s="678"/>
      <c r="LF3278" s="678"/>
      <c r="LG3278" s="678"/>
      <c r="LH3278" s="678"/>
      <c r="LI3278" s="678"/>
      <c r="LJ3278" s="678"/>
      <c r="LK3278" s="678"/>
      <c r="LL3278" s="678"/>
      <c r="LM3278" s="678"/>
      <c r="LN3278" s="678"/>
      <c r="LO3278" s="678"/>
      <c r="LP3278" s="678"/>
      <c r="LQ3278" s="678"/>
      <c r="LR3278" s="678"/>
      <c r="LS3278" s="678"/>
      <c r="LT3278" s="678"/>
      <c r="LU3278" s="678"/>
      <c r="LV3278" s="678"/>
      <c r="LW3278" s="678"/>
      <c r="LX3278" s="678"/>
      <c r="LY3278" s="678"/>
      <c r="LZ3278" s="678"/>
      <c r="MA3278" s="678"/>
      <c r="MB3278" s="678"/>
      <c r="MC3278" s="678"/>
      <c r="MD3278" s="678"/>
      <c r="ME3278" s="678"/>
      <c r="MF3278" s="678"/>
      <c r="MG3278" s="678"/>
      <c r="MH3278" s="678"/>
      <c r="MI3278" s="678"/>
      <c r="MJ3278" s="678"/>
      <c r="MK3278" s="678"/>
      <c r="ML3278" s="678"/>
      <c r="MM3278" s="678"/>
      <c r="MN3278" s="678"/>
      <c r="MO3278" s="678"/>
      <c r="MP3278" s="678"/>
      <c r="MQ3278" s="678"/>
      <c r="MR3278" s="678"/>
      <c r="MS3278" s="678"/>
      <c r="MT3278" s="678"/>
      <c r="MU3278" s="678"/>
      <c r="MV3278" s="678"/>
      <c r="MW3278" s="678"/>
      <c r="MX3278" s="678"/>
      <c r="MY3278" s="678"/>
      <c r="MZ3278" s="678"/>
      <c r="NA3278" s="678"/>
      <c r="NB3278" s="678"/>
      <c r="NC3278" s="678"/>
      <c r="ND3278" s="678"/>
      <c r="NE3278" s="678"/>
      <c r="NF3278" s="678"/>
      <c r="NG3278" s="678"/>
      <c r="NH3278" s="678"/>
      <c r="NI3278" s="678"/>
      <c r="NJ3278" s="678"/>
      <c r="NK3278" s="678"/>
      <c r="NL3278" s="678"/>
      <c r="NM3278" s="678"/>
      <c r="NN3278" s="678"/>
      <c r="NO3278" s="678"/>
      <c r="NP3278" s="678"/>
      <c r="NQ3278" s="678"/>
      <c r="NR3278" s="678"/>
      <c r="NS3278" s="678"/>
      <c r="NT3278" s="678"/>
      <c r="NU3278" s="678"/>
      <c r="NV3278" s="678"/>
      <c r="NW3278" s="678"/>
      <c r="NX3278" s="678"/>
      <c r="NY3278" s="678"/>
      <c r="NZ3278" s="678"/>
      <c r="OA3278" s="678"/>
      <c r="OB3278" s="678"/>
      <c r="OC3278" s="678"/>
      <c r="OD3278" s="678"/>
      <c r="OE3278" s="678"/>
      <c r="OF3278" s="678"/>
      <c r="OG3278" s="678"/>
      <c r="OH3278" s="678"/>
      <c r="OI3278" s="678"/>
      <c r="OJ3278" s="678"/>
      <c r="OK3278" s="678"/>
      <c r="OL3278" s="678"/>
      <c r="OM3278" s="678"/>
      <c r="ON3278" s="678"/>
      <c r="OO3278" s="678"/>
      <c r="OP3278" s="678"/>
      <c r="OQ3278" s="678"/>
      <c r="OR3278" s="678"/>
      <c r="OS3278" s="678"/>
      <c r="OT3278" s="678"/>
      <c r="OU3278" s="678"/>
      <c r="OV3278" s="678"/>
      <c r="OW3278" s="678"/>
      <c r="OX3278" s="678"/>
      <c r="OY3278" s="678"/>
      <c r="OZ3278" s="678"/>
      <c r="PA3278" s="678"/>
      <c r="PB3278" s="678"/>
      <c r="PC3278" s="678"/>
      <c r="PD3278" s="678"/>
      <c r="PE3278" s="678"/>
      <c r="PF3278" s="678"/>
      <c r="PG3278" s="678"/>
      <c r="PH3278" s="678"/>
      <c r="PI3278" s="678"/>
      <c r="PJ3278" s="678"/>
      <c r="PK3278" s="678"/>
      <c r="PL3278" s="678"/>
      <c r="PM3278" s="678"/>
      <c r="PN3278" s="678"/>
      <c r="PO3278" s="678"/>
      <c r="PP3278" s="678"/>
      <c r="PQ3278" s="678"/>
      <c r="PR3278" s="678"/>
      <c r="PS3278" s="678"/>
      <c r="PT3278" s="678"/>
      <c r="PU3278" s="678"/>
      <c r="PV3278" s="678"/>
      <c r="PW3278" s="678"/>
      <c r="PX3278" s="678"/>
      <c r="PY3278" s="678"/>
      <c r="PZ3278" s="678"/>
      <c r="QA3278" s="678"/>
      <c r="QB3278" s="678"/>
      <c r="QC3278" s="678"/>
      <c r="QD3278" s="678"/>
      <c r="QE3278" s="678"/>
      <c r="QF3278" s="678"/>
      <c r="QG3278" s="678"/>
      <c r="QH3278" s="678"/>
      <c r="QI3278" s="678"/>
      <c r="QJ3278" s="678"/>
      <c r="QK3278" s="678"/>
      <c r="QL3278" s="678"/>
      <c r="QM3278" s="678"/>
      <c r="QN3278" s="678"/>
      <c r="QO3278" s="678"/>
      <c r="QP3278" s="678"/>
      <c r="QQ3278" s="678"/>
      <c r="QR3278" s="678"/>
      <c r="QS3278" s="678"/>
      <c r="QT3278" s="678"/>
      <c r="QU3278" s="678"/>
      <c r="QV3278" s="678"/>
      <c r="QW3278" s="678"/>
      <c r="QX3278" s="678"/>
      <c r="QY3278" s="678"/>
      <c r="QZ3278" s="678"/>
      <c r="RA3278" s="678"/>
      <c r="RB3278" s="678"/>
      <c r="RC3278" s="678"/>
      <c r="RD3278" s="678"/>
      <c r="RE3278" s="678"/>
      <c r="RF3278" s="678"/>
      <c r="RG3278" s="678"/>
      <c r="RH3278" s="678"/>
      <c r="RI3278" s="678"/>
      <c r="RJ3278" s="678"/>
      <c r="RK3278" s="678"/>
      <c r="RL3278" s="678"/>
      <c r="RM3278" s="678"/>
      <c r="RN3278" s="678"/>
      <c r="RO3278" s="678"/>
      <c r="RP3278" s="678"/>
      <c r="RQ3278" s="678"/>
      <c r="RR3278" s="678"/>
      <c r="RS3278" s="678"/>
      <c r="RT3278" s="678"/>
      <c r="RU3278" s="678"/>
      <c r="RV3278" s="678"/>
      <c r="RW3278" s="678"/>
      <c r="RX3278" s="678"/>
      <c r="RY3278" s="678"/>
      <c r="RZ3278" s="678"/>
      <c r="SA3278" s="678"/>
      <c r="SB3278" s="678"/>
      <c r="SC3278" s="678"/>
      <c r="SD3278" s="678"/>
      <c r="SE3278" s="678"/>
      <c r="SF3278" s="678"/>
      <c r="SG3278" s="678"/>
      <c r="SH3278" s="678"/>
      <c r="SI3278" s="678"/>
      <c r="SJ3278" s="678"/>
      <c r="SK3278" s="678"/>
      <c r="SL3278" s="678"/>
      <c r="SM3278" s="678"/>
      <c r="SN3278" s="678"/>
      <c r="SO3278" s="678"/>
      <c r="SP3278" s="678"/>
      <c r="SQ3278" s="678"/>
      <c r="SR3278" s="678"/>
      <c r="SS3278" s="678"/>
      <c r="ST3278" s="678"/>
      <c r="SU3278" s="678"/>
      <c r="SV3278" s="678"/>
      <c r="SW3278" s="678"/>
      <c r="SX3278" s="678"/>
      <c r="SY3278" s="678"/>
      <c r="SZ3278" s="678"/>
      <c r="TA3278" s="678"/>
      <c r="TB3278" s="678"/>
      <c r="TC3278" s="678"/>
      <c r="TD3278" s="678"/>
      <c r="TE3278" s="678"/>
      <c r="TF3278" s="678"/>
      <c r="TG3278" s="678"/>
      <c r="TH3278" s="678"/>
      <c r="TI3278" s="678"/>
      <c r="TJ3278" s="678"/>
      <c r="TK3278" s="678"/>
      <c r="TL3278" s="678"/>
      <c r="TM3278" s="678"/>
      <c r="TN3278" s="678"/>
      <c r="TO3278" s="678"/>
      <c r="TP3278" s="678"/>
      <c r="TQ3278" s="678"/>
      <c r="TR3278" s="678"/>
      <c r="TS3278" s="678"/>
      <c r="TT3278" s="678"/>
      <c r="TU3278" s="678"/>
      <c r="TV3278" s="678"/>
      <c r="TW3278" s="678"/>
      <c r="TX3278" s="678"/>
      <c r="TY3278" s="678"/>
      <c r="TZ3278" s="678"/>
      <c r="UA3278" s="678"/>
      <c r="UB3278" s="678"/>
      <c r="UC3278" s="678"/>
      <c r="UD3278" s="678"/>
      <c r="UE3278" s="678"/>
      <c r="UF3278" s="678"/>
      <c r="UG3278" s="678"/>
      <c r="UH3278" s="678"/>
      <c r="UI3278" s="678"/>
      <c r="UJ3278" s="678"/>
      <c r="UK3278" s="678"/>
      <c r="UL3278" s="678"/>
      <c r="UM3278" s="678"/>
      <c r="UN3278" s="678"/>
      <c r="UO3278" s="678"/>
      <c r="UP3278" s="678"/>
      <c r="UQ3278" s="678"/>
      <c r="UR3278" s="678"/>
      <c r="US3278" s="678"/>
      <c r="UT3278" s="678"/>
      <c r="UU3278" s="678"/>
      <c r="UV3278" s="678"/>
      <c r="UW3278" s="678"/>
      <c r="UX3278" s="678"/>
      <c r="UY3278" s="678"/>
      <c r="UZ3278" s="678"/>
      <c r="VA3278" s="678"/>
      <c r="VB3278" s="678"/>
      <c r="VC3278" s="678"/>
      <c r="VD3278" s="678"/>
      <c r="VE3278" s="678"/>
      <c r="VF3278" s="678"/>
      <c r="VG3278" s="678"/>
      <c r="VH3278" s="678"/>
      <c r="VI3278" s="678"/>
      <c r="VJ3278" s="678"/>
      <c r="VK3278" s="678"/>
      <c r="VL3278" s="678"/>
      <c r="VM3278" s="678"/>
      <c r="VN3278" s="678"/>
      <c r="VO3278" s="678"/>
      <c r="VP3278" s="678"/>
      <c r="VQ3278" s="678"/>
      <c r="VR3278" s="678"/>
      <c r="VS3278" s="678"/>
      <c r="VT3278" s="678"/>
      <c r="VU3278" s="678"/>
      <c r="VV3278" s="678"/>
      <c r="VW3278" s="678"/>
      <c r="VX3278" s="678"/>
      <c r="VY3278" s="678"/>
      <c r="VZ3278" s="678"/>
      <c r="WA3278" s="678"/>
      <c r="WB3278" s="678"/>
      <c r="WC3278" s="678"/>
      <c r="WD3278" s="678"/>
      <c r="WE3278" s="678"/>
      <c r="WF3278" s="678"/>
      <c r="WG3278" s="678"/>
      <c r="WH3278" s="678"/>
      <c r="WI3278" s="678"/>
      <c r="WJ3278" s="678"/>
      <c r="WK3278" s="678"/>
      <c r="WL3278" s="678"/>
      <c r="WM3278" s="678"/>
      <c r="WN3278" s="678"/>
      <c r="WO3278" s="678"/>
      <c r="WP3278" s="678"/>
      <c r="WQ3278" s="678"/>
      <c r="WR3278" s="678"/>
      <c r="WS3278" s="678"/>
      <c r="WT3278" s="678"/>
      <c r="WU3278" s="678"/>
      <c r="WV3278" s="678"/>
      <c r="WW3278" s="678"/>
      <c r="WX3278" s="678"/>
      <c r="WY3278" s="678"/>
      <c r="WZ3278" s="678"/>
      <c r="XA3278" s="678"/>
      <c r="XB3278" s="678"/>
      <c r="XC3278" s="678"/>
      <c r="XD3278" s="678"/>
      <c r="XE3278" s="678"/>
      <c r="XF3278" s="678"/>
      <c r="XG3278" s="678"/>
      <c r="XH3278" s="678"/>
      <c r="XI3278" s="678"/>
      <c r="XJ3278" s="678"/>
      <c r="XK3278" s="678"/>
      <c r="XL3278" s="678"/>
      <c r="XM3278" s="678"/>
      <c r="XN3278" s="678"/>
      <c r="XO3278" s="678"/>
      <c r="XP3278" s="678"/>
      <c r="XQ3278" s="678"/>
      <c r="XR3278" s="678"/>
      <c r="XS3278" s="678"/>
      <c r="XT3278" s="678"/>
      <c r="XU3278" s="678"/>
      <c r="XV3278" s="678"/>
      <c r="XW3278" s="678"/>
      <c r="XX3278" s="678"/>
      <c r="XY3278" s="678"/>
      <c r="XZ3278" s="678"/>
      <c r="YA3278" s="678"/>
      <c r="YB3278" s="678"/>
      <c r="YC3278" s="678"/>
      <c r="YD3278" s="678"/>
      <c r="YE3278" s="678"/>
      <c r="YF3278" s="678"/>
      <c r="YG3278" s="678"/>
      <c r="YH3278" s="678"/>
      <c r="YI3278" s="678"/>
      <c r="YJ3278" s="678"/>
      <c r="YK3278" s="678"/>
      <c r="YL3278" s="678"/>
      <c r="YM3278" s="678"/>
      <c r="YN3278" s="678"/>
      <c r="YO3278" s="678"/>
      <c r="YP3278" s="678"/>
      <c r="YQ3278" s="678"/>
      <c r="YR3278" s="678"/>
      <c r="YS3278" s="678"/>
      <c r="YT3278" s="678"/>
      <c r="YU3278" s="678"/>
      <c r="YV3278" s="678"/>
      <c r="YW3278" s="678"/>
      <c r="YX3278" s="678"/>
      <c r="YY3278" s="678"/>
      <c r="YZ3278" s="678"/>
      <c r="ZA3278" s="678"/>
      <c r="ZB3278" s="678"/>
      <c r="ZC3278" s="678"/>
      <c r="ZD3278" s="678"/>
      <c r="ZE3278" s="678"/>
      <c r="ZF3278" s="678"/>
      <c r="ZG3278" s="678"/>
      <c r="ZH3278" s="678"/>
      <c r="ZI3278" s="678"/>
      <c r="ZJ3278" s="678"/>
      <c r="ZK3278" s="678"/>
      <c r="ZL3278" s="678"/>
      <c r="ZM3278" s="678"/>
      <c r="ZN3278" s="678"/>
      <c r="ZO3278" s="678"/>
      <c r="ZP3278" s="678"/>
      <c r="ZQ3278" s="678"/>
      <c r="ZR3278" s="678"/>
      <c r="ZS3278" s="678"/>
      <c r="ZT3278" s="678"/>
      <c r="ZU3278" s="678"/>
      <c r="ZV3278" s="678"/>
      <c r="ZW3278" s="678"/>
      <c r="ZX3278" s="678"/>
      <c r="ZY3278" s="678"/>
      <c r="ZZ3278" s="678"/>
      <c r="AAA3278" s="678"/>
      <c r="AAB3278" s="678"/>
      <c r="AAC3278" s="678"/>
      <c r="AAD3278" s="678"/>
      <c r="AAE3278" s="678"/>
      <c r="AAF3278" s="678"/>
      <c r="AAG3278" s="678"/>
      <c r="AAH3278" s="678"/>
      <c r="AAI3278" s="678"/>
      <c r="AAJ3278" s="678"/>
      <c r="AAK3278" s="678"/>
      <c r="AAL3278" s="678"/>
      <c r="AAM3278" s="678"/>
      <c r="AAN3278" s="678"/>
      <c r="AAO3278" s="678"/>
      <c r="AAP3278" s="678"/>
      <c r="AAQ3278" s="678"/>
      <c r="AAR3278" s="678"/>
      <c r="AAS3278" s="678"/>
      <c r="AAT3278" s="678"/>
      <c r="AAU3278" s="678"/>
      <c r="AAV3278" s="678"/>
      <c r="AAW3278" s="678"/>
      <c r="AAX3278" s="678"/>
      <c r="AAY3278" s="678"/>
      <c r="AAZ3278" s="678"/>
      <c r="ABA3278" s="678"/>
      <c r="ABB3278" s="678"/>
      <c r="ABC3278" s="678"/>
      <c r="ABD3278" s="678"/>
      <c r="ABE3278" s="678"/>
      <c r="ABF3278" s="678"/>
      <c r="ABG3278" s="678"/>
      <c r="ABH3278" s="678"/>
      <c r="ABI3278" s="678"/>
      <c r="ABJ3278" s="678"/>
      <c r="ABK3278" s="678"/>
      <c r="ABL3278" s="678"/>
      <c r="ABM3278" s="678"/>
      <c r="ABN3278" s="678"/>
      <c r="ABO3278" s="678"/>
      <c r="ABP3278" s="678"/>
      <c r="ABQ3278" s="678"/>
      <c r="ABR3278" s="678"/>
      <c r="ABS3278" s="678"/>
      <c r="ABT3278" s="678"/>
      <c r="ABU3278" s="678"/>
      <c r="ABV3278" s="678"/>
      <c r="ABW3278" s="678"/>
      <c r="ABX3278" s="678"/>
      <c r="ABY3278" s="678"/>
      <c r="ABZ3278" s="678"/>
      <c r="ACA3278" s="678"/>
      <c r="ACB3278" s="678"/>
      <c r="ACC3278" s="678"/>
      <c r="ACD3278" s="678"/>
      <c r="ACE3278" s="678"/>
      <c r="ACF3278" s="678"/>
      <c r="ACG3278" s="678"/>
      <c r="ACH3278" s="678"/>
      <c r="ACI3278" s="678"/>
      <c r="ACJ3278" s="678"/>
      <c r="ACK3278" s="678"/>
      <c r="ACL3278" s="678"/>
      <c r="ACM3278" s="678"/>
      <c r="ACN3278" s="678"/>
      <c r="ACO3278" s="678"/>
      <c r="ACP3278" s="678"/>
      <c r="ACQ3278" s="678"/>
      <c r="ACR3278" s="678"/>
      <c r="ACS3278" s="678"/>
      <c r="ACT3278" s="678"/>
      <c r="ACU3278" s="678"/>
      <c r="ACV3278" s="678"/>
      <c r="ACW3278" s="678"/>
      <c r="ACX3278" s="678"/>
      <c r="ACY3278" s="678"/>
      <c r="ACZ3278" s="678"/>
      <c r="ADA3278" s="678"/>
      <c r="ADB3278" s="678"/>
      <c r="ADC3278" s="678"/>
      <c r="ADD3278" s="678"/>
      <c r="ADE3278" s="678"/>
      <c r="ADF3278" s="678"/>
      <c r="ADG3278" s="678"/>
      <c r="ADH3278" s="678"/>
      <c r="ADI3278" s="678"/>
      <c r="ADJ3278" s="678"/>
      <c r="ADK3278" s="678"/>
      <c r="ADL3278" s="678"/>
      <c r="ADM3278" s="678"/>
      <c r="ADN3278" s="678"/>
      <c r="ADO3278" s="678"/>
      <c r="ADP3278" s="678"/>
      <c r="ADQ3278" s="678"/>
      <c r="ADR3278" s="678"/>
      <c r="ADS3278" s="678"/>
      <c r="ADT3278" s="678"/>
      <c r="ADU3278" s="678"/>
      <c r="ADV3278" s="678"/>
      <c r="ADW3278" s="678"/>
      <c r="ADX3278" s="678"/>
      <c r="ADY3278" s="678"/>
      <c r="ADZ3278" s="678"/>
      <c r="AEA3278" s="678"/>
      <c r="AEB3278" s="678"/>
      <c r="AEC3278" s="678"/>
      <c r="AED3278" s="678"/>
      <c r="AEE3278" s="678"/>
      <c r="AEF3278" s="678"/>
      <c r="AEG3278" s="678"/>
      <c r="AEH3278" s="678"/>
      <c r="AEI3278" s="678"/>
      <c r="AEJ3278" s="678"/>
      <c r="AEK3278" s="678"/>
      <c r="AEL3278" s="678"/>
      <c r="AEM3278" s="678"/>
      <c r="AEN3278" s="678"/>
      <c r="AEO3278" s="678"/>
      <c r="AEP3278" s="678"/>
      <c r="AEQ3278" s="678"/>
      <c r="AER3278" s="678"/>
      <c r="AES3278" s="678"/>
      <c r="AET3278" s="678"/>
      <c r="AEU3278" s="678"/>
      <c r="AEV3278" s="678"/>
      <c r="AEW3278" s="678"/>
      <c r="AEX3278" s="678"/>
      <c r="AEY3278" s="678"/>
      <c r="AEZ3278" s="678"/>
      <c r="AFA3278" s="678"/>
      <c r="AFB3278" s="678"/>
      <c r="AFC3278" s="678"/>
      <c r="AFD3278" s="678"/>
      <c r="AFE3278" s="678"/>
      <c r="AFF3278" s="678"/>
      <c r="AFG3278" s="678"/>
      <c r="AFH3278" s="678"/>
      <c r="AFI3278" s="678"/>
      <c r="AFJ3278" s="678"/>
      <c r="AFK3278" s="678"/>
      <c r="AFL3278" s="678"/>
      <c r="AFM3278" s="678"/>
      <c r="AFN3278" s="678"/>
      <c r="AFO3278" s="678"/>
      <c r="AFP3278" s="678"/>
      <c r="AFQ3278" s="678"/>
      <c r="AFR3278" s="678"/>
      <c r="AFS3278" s="678"/>
      <c r="AFT3278" s="678"/>
      <c r="AFU3278" s="678"/>
      <c r="AFV3278" s="678"/>
      <c r="AFW3278" s="678"/>
      <c r="AFX3278" s="678"/>
      <c r="AFY3278" s="678"/>
      <c r="AFZ3278" s="678"/>
      <c r="AGA3278" s="678"/>
      <c r="AGB3278" s="678"/>
      <c r="AGC3278" s="678"/>
      <c r="AGD3278" s="678"/>
      <c r="AGE3278" s="678"/>
      <c r="AGF3278" s="678"/>
      <c r="AGG3278" s="678"/>
      <c r="AGH3278" s="678"/>
      <c r="AGI3278" s="678"/>
      <c r="AGJ3278" s="678"/>
      <c r="AGK3278" s="678"/>
      <c r="AGL3278" s="678"/>
      <c r="AGM3278" s="678"/>
      <c r="AGN3278" s="678"/>
      <c r="AGO3278" s="678"/>
      <c r="AGP3278" s="678"/>
      <c r="AGQ3278" s="678"/>
      <c r="AGR3278" s="678"/>
      <c r="AGS3278" s="678"/>
      <c r="AGT3278" s="678"/>
      <c r="AGU3278" s="678"/>
      <c r="AGV3278" s="678"/>
      <c r="AGW3278" s="678"/>
      <c r="AGX3278" s="678"/>
      <c r="AGY3278" s="678"/>
      <c r="AGZ3278" s="678"/>
      <c r="AHA3278" s="678"/>
      <c r="AHB3278" s="678"/>
      <c r="AHC3278" s="678"/>
      <c r="AHD3278" s="678"/>
      <c r="AHE3278" s="678"/>
      <c r="AHF3278" s="678"/>
      <c r="AHG3278" s="678"/>
      <c r="AHH3278" s="678"/>
      <c r="AHI3278" s="678"/>
      <c r="AHJ3278" s="678"/>
      <c r="AHK3278" s="678"/>
      <c r="AHL3278" s="678"/>
      <c r="AHM3278" s="678"/>
      <c r="AHN3278" s="678"/>
      <c r="AHO3278" s="678"/>
      <c r="AHP3278" s="678"/>
      <c r="AHQ3278" s="678"/>
      <c r="AHR3278" s="678"/>
      <c r="AHS3278" s="678"/>
      <c r="AHT3278" s="678"/>
      <c r="AHU3278" s="678"/>
      <c r="AHV3278" s="678"/>
      <c r="AHW3278" s="678"/>
      <c r="AHX3278" s="678"/>
      <c r="AHY3278" s="678"/>
      <c r="AHZ3278" s="678"/>
      <c r="AIA3278" s="678"/>
      <c r="AIB3278" s="678"/>
      <c r="AIC3278" s="678"/>
      <c r="AID3278" s="678"/>
      <c r="AIE3278" s="678"/>
      <c r="AIF3278" s="678"/>
      <c r="AIG3278" s="678"/>
      <c r="AIH3278" s="678"/>
      <c r="AII3278" s="678"/>
      <c r="AIJ3278" s="678"/>
      <c r="AIK3278" s="678"/>
      <c r="AIL3278" s="678"/>
      <c r="AIM3278" s="678"/>
      <c r="AIN3278" s="678"/>
      <c r="AIO3278" s="678"/>
      <c r="AIP3278" s="678"/>
      <c r="AIQ3278" s="678"/>
      <c r="AIR3278" s="678"/>
      <c r="AIS3278" s="678"/>
      <c r="AIT3278" s="678"/>
      <c r="AIU3278" s="678"/>
      <c r="AIV3278" s="678"/>
      <c r="AIW3278" s="678"/>
      <c r="AIX3278" s="678"/>
      <c r="AIY3278" s="678"/>
      <c r="AIZ3278" s="678"/>
      <c r="AJA3278" s="678"/>
      <c r="AJB3278" s="678"/>
      <c r="AJC3278" s="678"/>
      <c r="AJD3278" s="678"/>
      <c r="AJE3278" s="678"/>
      <c r="AJF3278" s="678"/>
      <c r="AJG3278" s="678"/>
      <c r="AJH3278" s="678"/>
      <c r="AJI3278" s="678"/>
      <c r="AJJ3278" s="678"/>
      <c r="AJK3278" s="678"/>
      <c r="AJL3278" s="678"/>
      <c r="AJM3278" s="678"/>
      <c r="AJN3278" s="678"/>
      <c r="AJO3278" s="678"/>
      <c r="AJP3278" s="678"/>
      <c r="AJQ3278" s="678"/>
      <c r="AJR3278" s="678"/>
      <c r="AJS3278" s="678"/>
      <c r="AJT3278" s="678"/>
      <c r="AJU3278" s="678"/>
      <c r="AJV3278" s="678"/>
      <c r="AJW3278" s="678"/>
      <c r="AJX3278" s="678"/>
      <c r="AJY3278" s="678"/>
      <c r="AJZ3278" s="678"/>
      <c r="AKA3278" s="678"/>
      <c r="AKB3278" s="678"/>
      <c r="AKC3278" s="678"/>
      <c r="AKD3278" s="678"/>
      <c r="AKE3278" s="678"/>
      <c r="AKF3278" s="678"/>
      <c r="AKG3278" s="678"/>
      <c r="AKH3278" s="678"/>
      <c r="AKI3278" s="678"/>
      <c r="AKJ3278" s="678"/>
      <c r="AKK3278" s="678"/>
      <c r="AKL3278" s="678"/>
      <c r="AKM3278" s="678"/>
      <c r="AKN3278" s="678"/>
      <c r="AKO3278" s="678"/>
      <c r="AKP3278" s="678"/>
      <c r="AKQ3278" s="678"/>
      <c r="AKR3278" s="678"/>
      <c r="AKS3278" s="678"/>
      <c r="AKT3278" s="678"/>
      <c r="AKU3278" s="678"/>
      <c r="AKV3278" s="678"/>
      <c r="AKW3278" s="678"/>
      <c r="AKX3278" s="678"/>
      <c r="AKY3278" s="678"/>
      <c r="AKZ3278" s="678"/>
      <c r="ALA3278" s="678"/>
      <c r="ALB3278" s="678"/>
      <c r="ALC3278" s="678"/>
      <c r="ALD3278" s="678"/>
      <c r="ALE3278" s="678"/>
      <c r="ALF3278" s="678"/>
      <c r="ALG3278" s="678"/>
      <c r="ALH3278" s="678"/>
      <c r="ALI3278" s="678"/>
      <c r="ALJ3278" s="678"/>
      <c r="ALK3278" s="678"/>
      <c r="ALL3278" s="678"/>
      <c r="ALM3278" s="678"/>
      <c r="ALN3278" s="678"/>
      <c r="ALO3278" s="678"/>
      <c r="ALP3278" s="678"/>
      <c r="ALQ3278" s="678"/>
      <c r="ALR3278" s="678"/>
      <c r="ALS3278" s="678"/>
      <c r="ALT3278" s="678"/>
      <c r="ALU3278" s="678"/>
      <c r="ALV3278" s="678"/>
      <c r="ALW3278" s="678"/>
      <c r="ALX3278" s="678"/>
      <c r="ALY3278" s="678"/>
      <c r="ALZ3278" s="678"/>
      <c r="AMA3278" s="678"/>
      <c r="AMB3278" s="678"/>
      <c r="AMC3278" s="678"/>
      <c r="AMD3278" s="678"/>
      <c r="AME3278" s="678"/>
      <c r="AMF3278" s="678"/>
      <c r="AMG3278" s="678"/>
      <c r="AMH3278" s="678"/>
      <c r="AMI3278" s="678"/>
      <c r="AMJ3278" s="678"/>
    </row>
    <row r="3279" spans="1:1024" s="678" customFormat="1" ht="18.75" customHeight="1" x14ac:dyDescent="0.25">
      <c r="A3279" s="795"/>
      <c r="B3279" s="795"/>
      <c r="C3279" s="795" t="s">
        <v>2352</v>
      </c>
      <c r="D3279" s="795" t="s">
        <v>193</v>
      </c>
      <c r="E3279" s="1169" t="s">
        <v>2279</v>
      </c>
      <c r="F3279" s="841">
        <v>44921</v>
      </c>
      <c r="G3279" s="842">
        <v>0.8340277777777777</v>
      </c>
      <c r="H3279" s="1330">
        <v>44929</v>
      </c>
      <c r="I3279" s="842">
        <v>0.75</v>
      </c>
      <c r="J3279" s="1335" t="s">
        <v>2250</v>
      </c>
      <c r="K3279" s="1330">
        <v>37016</v>
      </c>
      <c r="L3279" s="993">
        <v>14051056</v>
      </c>
      <c r="M3279" s="850"/>
      <c r="N3279" s="980" t="s">
        <v>2353</v>
      </c>
      <c r="O3279" s="981">
        <v>44187</v>
      </c>
      <c r="P3279" s="892">
        <v>640</v>
      </c>
      <c r="Q3279" s="196"/>
      <c r="R3279" s="1662"/>
      <c r="S3279" s="1702"/>
      <c r="T3279" s="1752"/>
      <c r="U3279" s="676"/>
      <c r="V3279" s="1388"/>
      <c r="W3279" s="677"/>
    </row>
    <row r="3280" spans="1:1024" s="678" customFormat="1" ht="18.75" hidden="1" customHeight="1" x14ac:dyDescent="0.25">
      <c r="A3280" s="833">
        <v>617</v>
      </c>
      <c r="B3280" s="833"/>
      <c r="C3280" s="833" t="s">
        <v>3610</v>
      </c>
      <c r="D3280" s="833" t="s">
        <v>29</v>
      </c>
      <c r="E3280" s="1171" t="s">
        <v>3611</v>
      </c>
      <c r="F3280" s="834">
        <v>44606</v>
      </c>
      <c r="G3280" s="835">
        <v>0.60416666666666663</v>
      </c>
      <c r="H3280" s="834">
        <v>44610</v>
      </c>
      <c r="I3280" s="835">
        <v>0.60416666666666663</v>
      </c>
      <c r="J3280" s="829"/>
      <c r="K3280" s="835"/>
      <c r="L3280" s="833"/>
      <c r="M3280" s="834"/>
      <c r="N3280" s="976"/>
      <c r="O3280" s="977"/>
      <c r="P3280" s="1119"/>
      <c r="Q3280" s="1039"/>
      <c r="R3280" s="1131"/>
      <c r="S3280" s="1132"/>
      <c r="T3280" s="680"/>
      <c r="U3280" s="676"/>
      <c r="V3280" s="680"/>
      <c r="W3280" s="677"/>
    </row>
    <row r="3281" spans="1:1024" ht="18.75" customHeight="1" x14ac:dyDescent="0.25">
      <c r="A3281" s="795">
        <v>1253</v>
      </c>
      <c r="B3281" s="825">
        <v>92677996</v>
      </c>
      <c r="C3281" s="825" t="s">
        <v>2992</v>
      </c>
      <c r="D3281" s="795" t="s">
        <v>35</v>
      </c>
      <c r="E3281" s="1169" t="s">
        <v>261</v>
      </c>
      <c r="F3281" s="841">
        <v>44795</v>
      </c>
      <c r="G3281" s="842">
        <v>0.64236111111111105</v>
      </c>
      <c r="H3281" s="841">
        <v>44798</v>
      </c>
      <c r="I3281" s="842">
        <v>0.54166666666666663</v>
      </c>
      <c r="J3281" s="1334" t="s">
        <v>1902</v>
      </c>
      <c r="K3281" s="979"/>
      <c r="L3281" s="825">
        <v>6990004</v>
      </c>
      <c r="M3281" s="850">
        <v>42212</v>
      </c>
      <c r="N3281" s="980" t="s">
        <v>2993</v>
      </c>
      <c r="O3281" s="981">
        <v>42257</v>
      </c>
      <c r="P3281" s="892">
        <v>420</v>
      </c>
      <c r="Q3281" s="884"/>
      <c r="R3281" s="1343">
        <f>140*3</f>
        <v>420</v>
      </c>
      <c r="S3281" s="1344"/>
      <c r="T3281" s="1345" t="s">
        <v>2994</v>
      </c>
      <c r="U3281" s="676"/>
      <c r="V3281" s="686"/>
      <c r="W3281" s="1804"/>
      <c r="X3281" s="678"/>
      <c r="Y3281" s="678"/>
      <c r="Z3281" s="678"/>
      <c r="AA3281" s="678"/>
      <c r="AB3281" s="678"/>
      <c r="AC3281" s="678"/>
      <c r="AD3281" s="678"/>
      <c r="AE3281" s="678"/>
      <c r="AF3281" s="678"/>
      <c r="AG3281" s="678"/>
      <c r="AH3281" s="678"/>
      <c r="AI3281" s="678"/>
      <c r="AJ3281" s="678"/>
      <c r="AK3281" s="678"/>
      <c r="AL3281" s="678"/>
      <c r="AM3281" s="678"/>
      <c r="AN3281" s="678"/>
      <c r="AO3281" s="678"/>
      <c r="AP3281" s="678"/>
      <c r="AQ3281" s="678"/>
      <c r="AR3281" s="678"/>
      <c r="AS3281" s="678"/>
      <c r="AT3281" s="678"/>
      <c r="AU3281" s="678"/>
      <c r="AV3281" s="678"/>
      <c r="AW3281" s="678"/>
      <c r="AX3281" s="678"/>
      <c r="AY3281" s="678"/>
      <c r="AZ3281" s="678"/>
      <c r="BA3281" s="678"/>
      <c r="BB3281" s="678"/>
      <c r="BC3281" s="678"/>
      <c r="BD3281" s="678"/>
      <c r="BE3281" s="678"/>
      <c r="BF3281" s="678"/>
      <c r="BG3281" s="678"/>
      <c r="BH3281" s="678"/>
      <c r="BI3281" s="678"/>
      <c r="BJ3281" s="678"/>
      <c r="BK3281" s="678"/>
      <c r="BL3281" s="678"/>
      <c r="BM3281" s="678"/>
      <c r="BN3281" s="678"/>
      <c r="BO3281" s="678"/>
      <c r="BP3281" s="678"/>
      <c r="BQ3281" s="678"/>
      <c r="BR3281" s="678"/>
      <c r="BS3281" s="678"/>
      <c r="BT3281" s="678"/>
      <c r="BU3281" s="678"/>
      <c r="BV3281" s="678"/>
      <c r="BW3281" s="678"/>
      <c r="BX3281" s="678"/>
      <c r="BY3281" s="678"/>
      <c r="BZ3281" s="678"/>
      <c r="CA3281" s="678"/>
      <c r="CB3281" s="678"/>
      <c r="CC3281" s="678"/>
      <c r="CD3281" s="678"/>
      <c r="CE3281" s="678"/>
      <c r="CF3281" s="678"/>
      <c r="CG3281" s="678"/>
      <c r="CH3281" s="678"/>
      <c r="CI3281" s="678"/>
      <c r="CJ3281" s="678"/>
      <c r="CK3281" s="678"/>
      <c r="CL3281" s="678"/>
      <c r="CM3281" s="678"/>
      <c r="CN3281" s="678"/>
      <c r="CO3281" s="678"/>
      <c r="CP3281" s="678"/>
      <c r="CQ3281" s="678"/>
      <c r="CR3281" s="678"/>
      <c r="CS3281" s="678"/>
      <c r="CT3281" s="678"/>
      <c r="CU3281" s="678"/>
      <c r="CV3281" s="678"/>
      <c r="CW3281" s="678"/>
      <c r="CX3281" s="678"/>
      <c r="CY3281" s="678"/>
      <c r="CZ3281" s="678"/>
      <c r="DA3281" s="678"/>
      <c r="DB3281" s="678"/>
      <c r="DC3281" s="678"/>
      <c r="DD3281" s="678"/>
      <c r="DE3281" s="678"/>
      <c r="DF3281" s="678"/>
      <c r="DG3281" s="678"/>
      <c r="DH3281" s="678"/>
      <c r="DI3281" s="678"/>
      <c r="DJ3281" s="678"/>
      <c r="DK3281" s="678"/>
      <c r="DL3281" s="678"/>
      <c r="DM3281" s="678"/>
      <c r="DN3281" s="678"/>
      <c r="DO3281" s="678"/>
      <c r="DP3281" s="678"/>
      <c r="DQ3281" s="678"/>
      <c r="DR3281" s="678"/>
      <c r="DS3281" s="678"/>
      <c r="DT3281" s="678"/>
      <c r="DU3281" s="678"/>
      <c r="DV3281" s="678"/>
      <c r="DW3281" s="678"/>
      <c r="DX3281" s="678"/>
      <c r="DY3281" s="678"/>
      <c r="DZ3281" s="678"/>
      <c r="EA3281" s="678"/>
      <c r="EB3281" s="678"/>
      <c r="EC3281" s="678"/>
      <c r="ED3281" s="678"/>
      <c r="EE3281" s="678"/>
      <c r="EF3281" s="678"/>
      <c r="EG3281" s="678"/>
      <c r="EH3281" s="678"/>
      <c r="EI3281" s="678"/>
      <c r="EJ3281" s="678"/>
      <c r="EK3281" s="678"/>
      <c r="EL3281" s="678"/>
      <c r="EM3281" s="678"/>
      <c r="EN3281" s="678"/>
      <c r="EO3281" s="678"/>
      <c r="EP3281" s="678"/>
      <c r="EQ3281" s="678"/>
      <c r="ER3281" s="678"/>
      <c r="ES3281" s="678"/>
      <c r="ET3281" s="678"/>
      <c r="EU3281" s="678"/>
      <c r="EV3281" s="678"/>
      <c r="EW3281" s="678"/>
      <c r="EX3281" s="678"/>
      <c r="EY3281" s="678"/>
      <c r="EZ3281" s="678"/>
      <c r="FA3281" s="678"/>
      <c r="FB3281" s="678"/>
      <c r="FC3281" s="678"/>
      <c r="FD3281" s="678"/>
      <c r="FE3281" s="678"/>
      <c r="FF3281" s="678"/>
      <c r="FG3281" s="678"/>
      <c r="FH3281" s="678"/>
      <c r="FI3281" s="678"/>
      <c r="FJ3281" s="678"/>
      <c r="FK3281" s="678"/>
      <c r="FL3281" s="678"/>
      <c r="FM3281" s="678"/>
      <c r="FN3281" s="678"/>
      <c r="FO3281" s="678"/>
      <c r="FP3281" s="678"/>
      <c r="FQ3281" s="678"/>
      <c r="FR3281" s="678"/>
      <c r="FS3281" s="678"/>
      <c r="FT3281" s="678"/>
      <c r="FU3281" s="678"/>
      <c r="FV3281" s="678"/>
      <c r="FW3281" s="678"/>
      <c r="FX3281" s="678"/>
      <c r="FY3281" s="678"/>
      <c r="FZ3281" s="678"/>
      <c r="GA3281" s="678"/>
      <c r="GB3281" s="678"/>
      <c r="GC3281" s="678"/>
      <c r="GD3281" s="678"/>
      <c r="GE3281" s="678"/>
      <c r="GF3281" s="678"/>
      <c r="GG3281" s="678"/>
      <c r="GH3281" s="678"/>
      <c r="GI3281" s="678"/>
      <c r="GJ3281" s="678"/>
      <c r="GK3281" s="678"/>
      <c r="GL3281" s="678"/>
      <c r="GM3281" s="678"/>
      <c r="GN3281" s="678"/>
      <c r="GO3281" s="678"/>
      <c r="GP3281" s="678"/>
      <c r="GQ3281" s="678"/>
      <c r="GR3281" s="678"/>
      <c r="GS3281" s="678"/>
      <c r="GT3281" s="678"/>
      <c r="GU3281" s="678"/>
      <c r="GV3281" s="678"/>
      <c r="GW3281" s="678"/>
      <c r="GX3281" s="678"/>
      <c r="GY3281" s="678"/>
      <c r="GZ3281" s="678"/>
      <c r="HA3281" s="678"/>
      <c r="HB3281" s="678"/>
      <c r="HC3281" s="678"/>
      <c r="HD3281" s="678"/>
      <c r="HE3281" s="678"/>
      <c r="HF3281" s="678"/>
      <c r="HG3281" s="678"/>
      <c r="HH3281" s="678"/>
      <c r="HI3281" s="678"/>
      <c r="HJ3281" s="678"/>
      <c r="HK3281" s="678"/>
      <c r="HL3281" s="678"/>
      <c r="HM3281" s="678"/>
      <c r="HN3281" s="678"/>
      <c r="HO3281" s="678"/>
      <c r="HP3281" s="678"/>
      <c r="HQ3281" s="678"/>
      <c r="HR3281" s="678"/>
      <c r="HS3281" s="678"/>
      <c r="HT3281" s="678"/>
      <c r="HU3281" s="678"/>
      <c r="HV3281" s="678"/>
      <c r="HW3281" s="678"/>
      <c r="HX3281" s="678"/>
      <c r="HY3281" s="678"/>
      <c r="HZ3281" s="678"/>
      <c r="IA3281" s="678"/>
      <c r="IB3281" s="678"/>
      <c r="IC3281" s="678"/>
      <c r="ID3281" s="678"/>
      <c r="IE3281" s="678"/>
      <c r="IF3281" s="678"/>
      <c r="IG3281" s="678"/>
      <c r="IH3281" s="678"/>
      <c r="II3281" s="678"/>
      <c r="IJ3281" s="678"/>
      <c r="IK3281" s="678"/>
      <c r="IL3281" s="678"/>
      <c r="IM3281" s="678"/>
      <c r="IN3281" s="678"/>
      <c r="IO3281" s="678"/>
      <c r="IP3281" s="678"/>
      <c r="IQ3281" s="678"/>
      <c r="IR3281" s="678"/>
      <c r="IS3281" s="678"/>
      <c r="IT3281" s="678"/>
      <c r="IU3281" s="678"/>
      <c r="IV3281" s="678"/>
      <c r="IW3281" s="678"/>
      <c r="IX3281" s="678"/>
      <c r="IY3281" s="678"/>
      <c r="IZ3281" s="678"/>
      <c r="JA3281" s="678"/>
      <c r="JB3281" s="678"/>
      <c r="JC3281" s="678"/>
      <c r="JD3281" s="678"/>
      <c r="JE3281" s="678"/>
      <c r="JF3281" s="678"/>
      <c r="JG3281" s="678"/>
      <c r="JH3281" s="678"/>
      <c r="JI3281" s="678"/>
      <c r="JJ3281" s="678"/>
      <c r="JK3281" s="678"/>
      <c r="JL3281" s="678"/>
      <c r="JM3281" s="678"/>
      <c r="JN3281" s="678"/>
      <c r="JO3281" s="678"/>
      <c r="JP3281" s="678"/>
      <c r="JQ3281" s="678"/>
      <c r="JR3281" s="678"/>
      <c r="JS3281" s="678"/>
      <c r="JT3281" s="678"/>
      <c r="JU3281" s="678"/>
      <c r="JV3281" s="678"/>
      <c r="JW3281" s="678"/>
      <c r="JX3281" s="678"/>
      <c r="JY3281" s="678"/>
      <c r="JZ3281" s="678"/>
      <c r="KA3281" s="678"/>
      <c r="KB3281" s="678"/>
      <c r="KC3281" s="678"/>
      <c r="KD3281" s="678"/>
      <c r="KE3281" s="678"/>
      <c r="KF3281" s="678"/>
      <c r="KG3281" s="678"/>
      <c r="KH3281" s="678"/>
      <c r="KI3281" s="678"/>
      <c r="KJ3281" s="678"/>
      <c r="KK3281" s="678"/>
      <c r="KL3281" s="678"/>
      <c r="KM3281" s="678"/>
      <c r="KN3281" s="678"/>
      <c r="KO3281" s="678"/>
      <c r="KP3281" s="678"/>
      <c r="KQ3281" s="678"/>
      <c r="KR3281" s="678"/>
      <c r="KS3281" s="678"/>
      <c r="KT3281" s="678"/>
      <c r="KU3281" s="678"/>
      <c r="KV3281" s="678"/>
      <c r="KW3281" s="678"/>
      <c r="KX3281" s="678"/>
      <c r="KY3281" s="678"/>
      <c r="KZ3281" s="678"/>
      <c r="LA3281" s="678"/>
      <c r="LB3281" s="678"/>
      <c r="LC3281" s="678"/>
      <c r="LD3281" s="678"/>
      <c r="LE3281" s="678"/>
      <c r="LF3281" s="678"/>
      <c r="LG3281" s="678"/>
      <c r="LH3281" s="678"/>
      <c r="LI3281" s="678"/>
      <c r="LJ3281" s="678"/>
      <c r="LK3281" s="678"/>
      <c r="LL3281" s="678"/>
      <c r="LM3281" s="678"/>
      <c r="LN3281" s="678"/>
      <c r="LO3281" s="678"/>
      <c r="LP3281" s="678"/>
      <c r="LQ3281" s="678"/>
      <c r="LR3281" s="678"/>
      <c r="LS3281" s="678"/>
      <c r="LT3281" s="678"/>
      <c r="LU3281" s="678"/>
      <c r="LV3281" s="678"/>
      <c r="LW3281" s="678"/>
      <c r="LX3281" s="678"/>
      <c r="LY3281" s="678"/>
      <c r="LZ3281" s="678"/>
      <c r="MA3281" s="678"/>
      <c r="MB3281" s="678"/>
      <c r="MC3281" s="678"/>
      <c r="MD3281" s="678"/>
      <c r="ME3281" s="678"/>
      <c r="MF3281" s="678"/>
      <c r="MG3281" s="678"/>
      <c r="MH3281" s="678"/>
      <c r="MI3281" s="678"/>
      <c r="MJ3281" s="678"/>
      <c r="MK3281" s="678"/>
      <c r="ML3281" s="678"/>
      <c r="MM3281" s="678"/>
      <c r="MN3281" s="678"/>
      <c r="MO3281" s="678"/>
      <c r="MP3281" s="678"/>
      <c r="MQ3281" s="678"/>
      <c r="MR3281" s="678"/>
      <c r="MS3281" s="678"/>
      <c r="MT3281" s="678"/>
      <c r="MU3281" s="678"/>
      <c r="MV3281" s="678"/>
      <c r="MW3281" s="678"/>
      <c r="MX3281" s="678"/>
      <c r="MY3281" s="678"/>
      <c r="MZ3281" s="678"/>
      <c r="NA3281" s="678"/>
      <c r="NB3281" s="678"/>
      <c r="NC3281" s="678"/>
      <c r="ND3281" s="678"/>
      <c r="NE3281" s="678"/>
      <c r="NF3281" s="678"/>
      <c r="NG3281" s="678"/>
      <c r="NH3281" s="678"/>
      <c r="NI3281" s="678"/>
      <c r="NJ3281" s="678"/>
      <c r="NK3281" s="678"/>
      <c r="NL3281" s="678"/>
      <c r="NM3281" s="678"/>
      <c r="NN3281" s="678"/>
      <c r="NO3281" s="678"/>
      <c r="NP3281" s="678"/>
      <c r="NQ3281" s="678"/>
      <c r="NR3281" s="678"/>
      <c r="NS3281" s="678"/>
      <c r="NT3281" s="678"/>
      <c r="NU3281" s="678"/>
      <c r="NV3281" s="678"/>
      <c r="NW3281" s="678"/>
      <c r="NX3281" s="678"/>
      <c r="NY3281" s="678"/>
      <c r="NZ3281" s="678"/>
      <c r="OA3281" s="678"/>
      <c r="OB3281" s="678"/>
      <c r="OC3281" s="678"/>
      <c r="OD3281" s="678"/>
      <c r="OE3281" s="678"/>
      <c r="OF3281" s="678"/>
      <c r="OG3281" s="678"/>
      <c r="OH3281" s="678"/>
      <c r="OI3281" s="678"/>
      <c r="OJ3281" s="678"/>
      <c r="OK3281" s="678"/>
      <c r="OL3281" s="678"/>
      <c r="OM3281" s="678"/>
      <c r="ON3281" s="678"/>
      <c r="OO3281" s="678"/>
      <c r="OP3281" s="678"/>
      <c r="OQ3281" s="678"/>
      <c r="OR3281" s="678"/>
      <c r="OS3281" s="678"/>
      <c r="OT3281" s="678"/>
      <c r="OU3281" s="678"/>
      <c r="OV3281" s="678"/>
      <c r="OW3281" s="678"/>
      <c r="OX3281" s="678"/>
      <c r="OY3281" s="678"/>
      <c r="OZ3281" s="678"/>
      <c r="PA3281" s="678"/>
      <c r="PB3281" s="678"/>
      <c r="PC3281" s="678"/>
      <c r="PD3281" s="678"/>
      <c r="PE3281" s="678"/>
      <c r="PF3281" s="678"/>
      <c r="PG3281" s="678"/>
      <c r="PH3281" s="678"/>
      <c r="PI3281" s="678"/>
      <c r="PJ3281" s="678"/>
      <c r="PK3281" s="678"/>
      <c r="PL3281" s="678"/>
      <c r="PM3281" s="678"/>
      <c r="PN3281" s="678"/>
      <c r="PO3281" s="678"/>
      <c r="PP3281" s="678"/>
      <c r="PQ3281" s="678"/>
      <c r="PR3281" s="678"/>
      <c r="PS3281" s="678"/>
      <c r="PT3281" s="678"/>
      <c r="PU3281" s="678"/>
      <c r="PV3281" s="678"/>
      <c r="PW3281" s="678"/>
      <c r="PX3281" s="678"/>
      <c r="PY3281" s="678"/>
      <c r="PZ3281" s="678"/>
      <c r="QA3281" s="678"/>
      <c r="QB3281" s="678"/>
      <c r="QC3281" s="678"/>
      <c r="QD3281" s="678"/>
      <c r="QE3281" s="678"/>
      <c r="QF3281" s="678"/>
      <c r="QG3281" s="678"/>
      <c r="QH3281" s="678"/>
      <c r="QI3281" s="678"/>
      <c r="QJ3281" s="678"/>
      <c r="QK3281" s="678"/>
      <c r="QL3281" s="678"/>
      <c r="QM3281" s="678"/>
      <c r="QN3281" s="678"/>
      <c r="QO3281" s="678"/>
      <c r="QP3281" s="678"/>
      <c r="QQ3281" s="678"/>
      <c r="QR3281" s="678"/>
      <c r="QS3281" s="678"/>
      <c r="QT3281" s="678"/>
      <c r="QU3281" s="678"/>
      <c r="QV3281" s="678"/>
      <c r="QW3281" s="678"/>
      <c r="QX3281" s="678"/>
      <c r="QY3281" s="678"/>
      <c r="QZ3281" s="678"/>
      <c r="RA3281" s="678"/>
      <c r="RB3281" s="678"/>
      <c r="RC3281" s="678"/>
      <c r="RD3281" s="678"/>
      <c r="RE3281" s="678"/>
      <c r="RF3281" s="678"/>
      <c r="RG3281" s="678"/>
      <c r="RH3281" s="678"/>
      <c r="RI3281" s="678"/>
      <c r="RJ3281" s="678"/>
      <c r="RK3281" s="678"/>
      <c r="RL3281" s="678"/>
      <c r="RM3281" s="678"/>
      <c r="RN3281" s="678"/>
      <c r="RO3281" s="678"/>
      <c r="RP3281" s="678"/>
      <c r="RQ3281" s="678"/>
      <c r="RR3281" s="678"/>
      <c r="RS3281" s="678"/>
      <c r="RT3281" s="678"/>
      <c r="RU3281" s="678"/>
      <c r="RV3281" s="678"/>
      <c r="RW3281" s="678"/>
      <c r="RX3281" s="678"/>
      <c r="RY3281" s="678"/>
      <c r="RZ3281" s="678"/>
      <c r="SA3281" s="678"/>
      <c r="SB3281" s="678"/>
      <c r="SC3281" s="678"/>
      <c r="SD3281" s="678"/>
      <c r="SE3281" s="678"/>
      <c r="SF3281" s="678"/>
      <c r="SG3281" s="678"/>
      <c r="SH3281" s="678"/>
      <c r="SI3281" s="678"/>
      <c r="SJ3281" s="678"/>
      <c r="SK3281" s="678"/>
      <c r="SL3281" s="678"/>
      <c r="SM3281" s="678"/>
      <c r="SN3281" s="678"/>
      <c r="SO3281" s="678"/>
      <c r="SP3281" s="678"/>
      <c r="SQ3281" s="678"/>
      <c r="SR3281" s="678"/>
      <c r="SS3281" s="678"/>
      <c r="ST3281" s="678"/>
      <c r="SU3281" s="678"/>
      <c r="SV3281" s="678"/>
      <c r="SW3281" s="678"/>
      <c r="SX3281" s="678"/>
      <c r="SY3281" s="678"/>
      <c r="SZ3281" s="678"/>
      <c r="TA3281" s="678"/>
      <c r="TB3281" s="678"/>
      <c r="TC3281" s="678"/>
      <c r="TD3281" s="678"/>
      <c r="TE3281" s="678"/>
      <c r="TF3281" s="678"/>
      <c r="TG3281" s="678"/>
      <c r="TH3281" s="678"/>
      <c r="TI3281" s="678"/>
      <c r="TJ3281" s="678"/>
      <c r="TK3281" s="678"/>
      <c r="TL3281" s="678"/>
      <c r="TM3281" s="678"/>
      <c r="TN3281" s="678"/>
      <c r="TO3281" s="678"/>
      <c r="TP3281" s="678"/>
      <c r="TQ3281" s="678"/>
      <c r="TR3281" s="678"/>
      <c r="TS3281" s="678"/>
      <c r="TT3281" s="678"/>
      <c r="TU3281" s="678"/>
      <c r="TV3281" s="678"/>
      <c r="TW3281" s="678"/>
      <c r="TX3281" s="678"/>
      <c r="TY3281" s="678"/>
      <c r="TZ3281" s="678"/>
      <c r="UA3281" s="678"/>
      <c r="UB3281" s="678"/>
      <c r="UC3281" s="678"/>
      <c r="UD3281" s="678"/>
      <c r="UE3281" s="678"/>
      <c r="UF3281" s="678"/>
      <c r="UG3281" s="678"/>
      <c r="UH3281" s="678"/>
      <c r="UI3281" s="678"/>
      <c r="UJ3281" s="678"/>
      <c r="UK3281" s="678"/>
      <c r="UL3281" s="678"/>
      <c r="UM3281" s="678"/>
      <c r="UN3281" s="678"/>
      <c r="UO3281" s="678"/>
      <c r="UP3281" s="678"/>
      <c r="UQ3281" s="678"/>
      <c r="UR3281" s="678"/>
      <c r="US3281" s="678"/>
      <c r="UT3281" s="678"/>
      <c r="UU3281" s="678"/>
      <c r="UV3281" s="678"/>
      <c r="UW3281" s="678"/>
      <c r="UX3281" s="678"/>
      <c r="UY3281" s="678"/>
      <c r="UZ3281" s="678"/>
      <c r="VA3281" s="678"/>
      <c r="VB3281" s="678"/>
      <c r="VC3281" s="678"/>
      <c r="VD3281" s="678"/>
      <c r="VE3281" s="678"/>
      <c r="VF3281" s="678"/>
      <c r="VG3281" s="678"/>
      <c r="VH3281" s="678"/>
      <c r="VI3281" s="678"/>
      <c r="VJ3281" s="678"/>
      <c r="VK3281" s="678"/>
      <c r="VL3281" s="678"/>
      <c r="VM3281" s="678"/>
      <c r="VN3281" s="678"/>
      <c r="VO3281" s="678"/>
      <c r="VP3281" s="678"/>
      <c r="VQ3281" s="678"/>
      <c r="VR3281" s="678"/>
      <c r="VS3281" s="678"/>
      <c r="VT3281" s="678"/>
      <c r="VU3281" s="678"/>
      <c r="VV3281" s="678"/>
      <c r="VW3281" s="678"/>
      <c r="VX3281" s="678"/>
      <c r="VY3281" s="678"/>
      <c r="VZ3281" s="678"/>
      <c r="WA3281" s="678"/>
      <c r="WB3281" s="678"/>
      <c r="WC3281" s="678"/>
      <c r="WD3281" s="678"/>
      <c r="WE3281" s="678"/>
      <c r="WF3281" s="678"/>
      <c r="WG3281" s="678"/>
      <c r="WH3281" s="678"/>
      <c r="WI3281" s="678"/>
      <c r="WJ3281" s="678"/>
      <c r="WK3281" s="678"/>
      <c r="WL3281" s="678"/>
      <c r="WM3281" s="678"/>
      <c r="WN3281" s="678"/>
      <c r="WO3281" s="678"/>
      <c r="WP3281" s="678"/>
      <c r="WQ3281" s="678"/>
      <c r="WR3281" s="678"/>
      <c r="WS3281" s="678"/>
      <c r="WT3281" s="678"/>
      <c r="WU3281" s="678"/>
      <c r="WV3281" s="678"/>
      <c r="WW3281" s="678"/>
      <c r="WX3281" s="678"/>
      <c r="WY3281" s="678"/>
      <c r="WZ3281" s="678"/>
      <c r="XA3281" s="678"/>
      <c r="XB3281" s="678"/>
      <c r="XC3281" s="678"/>
      <c r="XD3281" s="678"/>
      <c r="XE3281" s="678"/>
      <c r="XF3281" s="678"/>
      <c r="XG3281" s="678"/>
      <c r="XH3281" s="678"/>
      <c r="XI3281" s="678"/>
      <c r="XJ3281" s="678"/>
      <c r="XK3281" s="678"/>
      <c r="XL3281" s="678"/>
      <c r="XM3281" s="678"/>
      <c r="XN3281" s="678"/>
      <c r="XO3281" s="678"/>
      <c r="XP3281" s="678"/>
      <c r="XQ3281" s="678"/>
      <c r="XR3281" s="678"/>
      <c r="XS3281" s="678"/>
      <c r="XT3281" s="678"/>
      <c r="XU3281" s="678"/>
      <c r="XV3281" s="678"/>
      <c r="XW3281" s="678"/>
      <c r="XX3281" s="678"/>
      <c r="XY3281" s="678"/>
      <c r="XZ3281" s="678"/>
      <c r="YA3281" s="678"/>
      <c r="YB3281" s="678"/>
      <c r="YC3281" s="678"/>
      <c r="YD3281" s="678"/>
      <c r="YE3281" s="678"/>
      <c r="YF3281" s="678"/>
      <c r="YG3281" s="678"/>
      <c r="YH3281" s="678"/>
      <c r="YI3281" s="678"/>
      <c r="YJ3281" s="678"/>
      <c r="YK3281" s="678"/>
      <c r="YL3281" s="678"/>
      <c r="YM3281" s="678"/>
      <c r="YN3281" s="678"/>
      <c r="YO3281" s="678"/>
      <c r="YP3281" s="678"/>
      <c r="YQ3281" s="678"/>
      <c r="YR3281" s="678"/>
      <c r="YS3281" s="678"/>
      <c r="YT3281" s="678"/>
      <c r="YU3281" s="678"/>
      <c r="YV3281" s="678"/>
      <c r="YW3281" s="678"/>
      <c r="YX3281" s="678"/>
      <c r="YY3281" s="678"/>
      <c r="YZ3281" s="678"/>
      <c r="ZA3281" s="678"/>
      <c r="ZB3281" s="678"/>
      <c r="ZC3281" s="678"/>
      <c r="ZD3281" s="678"/>
      <c r="ZE3281" s="678"/>
      <c r="ZF3281" s="678"/>
      <c r="ZG3281" s="678"/>
      <c r="ZH3281" s="678"/>
      <c r="ZI3281" s="678"/>
      <c r="ZJ3281" s="678"/>
      <c r="ZK3281" s="678"/>
      <c r="ZL3281" s="678"/>
      <c r="ZM3281" s="678"/>
      <c r="ZN3281" s="678"/>
      <c r="ZO3281" s="678"/>
      <c r="ZP3281" s="678"/>
      <c r="ZQ3281" s="678"/>
      <c r="ZR3281" s="678"/>
      <c r="ZS3281" s="678"/>
      <c r="ZT3281" s="678"/>
      <c r="ZU3281" s="678"/>
      <c r="ZV3281" s="678"/>
      <c r="ZW3281" s="678"/>
      <c r="ZX3281" s="678"/>
      <c r="ZY3281" s="678"/>
      <c r="ZZ3281" s="678"/>
      <c r="AAA3281" s="678"/>
      <c r="AAB3281" s="678"/>
      <c r="AAC3281" s="678"/>
      <c r="AAD3281" s="678"/>
      <c r="AAE3281" s="678"/>
      <c r="AAF3281" s="678"/>
      <c r="AAG3281" s="678"/>
      <c r="AAH3281" s="678"/>
      <c r="AAI3281" s="678"/>
      <c r="AAJ3281" s="678"/>
      <c r="AAK3281" s="678"/>
      <c r="AAL3281" s="678"/>
      <c r="AAM3281" s="678"/>
      <c r="AAN3281" s="678"/>
      <c r="AAO3281" s="678"/>
      <c r="AAP3281" s="678"/>
      <c r="AAQ3281" s="678"/>
      <c r="AAR3281" s="678"/>
      <c r="AAS3281" s="678"/>
      <c r="AAT3281" s="678"/>
      <c r="AAU3281" s="678"/>
      <c r="AAV3281" s="678"/>
      <c r="AAW3281" s="678"/>
      <c r="AAX3281" s="678"/>
      <c r="AAY3281" s="678"/>
      <c r="AAZ3281" s="678"/>
      <c r="ABA3281" s="678"/>
      <c r="ABB3281" s="678"/>
      <c r="ABC3281" s="678"/>
      <c r="ABD3281" s="678"/>
      <c r="ABE3281" s="678"/>
      <c r="ABF3281" s="678"/>
      <c r="ABG3281" s="678"/>
      <c r="ABH3281" s="678"/>
      <c r="ABI3281" s="678"/>
      <c r="ABJ3281" s="678"/>
      <c r="ABK3281" s="678"/>
      <c r="ABL3281" s="678"/>
      <c r="ABM3281" s="678"/>
      <c r="ABN3281" s="678"/>
      <c r="ABO3281" s="678"/>
      <c r="ABP3281" s="678"/>
      <c r="ABQ3281" s="678"/>
      <c r="ABR3281" s="678"/>
      <c r="ABS3281" s="678"/>
      <c r="ABT3281" s="678"/>
      <c r="ABU3281" s="678"/>
      <c r="ABV3281" s="678"/>
      <c r="ABW3281" s="678"/>
      <c r="ABX3281" s="678"/>
      <c r="ABY3281" s="678"/>
      <c r="ABZ3281" s="678"/>
      <c r="ACA3281" s="678"/>
      <c r="ACB3281" s="678"/>
      <c r="ACC3281" s="678"/>
      <c r="ACD3281" s="678"/>
      <c r="ACE3281" s="678"/>
      <c r="ACF3281" s="678"/>
      <c r="ACG3281" s="678"/>
      <c r="ACH3281" s="678"/>
      <c r="ACI3281" s="678"/>
      <c r="ACJ3281" s="678"/>
      <c r="ACK3281" s="678"/>
      <c r="ACL3281" s="678"/>
      <c r="ACM3281" s="678"/>
      <c r="ACN3281" s="678"/>
      <c r="ACO3281" s="678"/>
      <c r="ACP3281" s="678"/>
      <c r="ACQ3281" s="678"/>
      <c r="ACR3281" s="678"/>
      <c r="ACS3281" s="678"/>
      <c r="ACT3281" s="678"/>
      <c r="ACU3281" s="678"/>
      <c r="ACV3281" s="678"/>
      <c r="ACW3281" s="678"/>
      <c r="ACX3281" s="678"/>
      <c r="ACY3281" s="678"/>
      <c r="ACZ3281" s="678"/>
      <c r="ADA3281" s="678"/>
      <c r="ADB3281" s="678"/>
      <c r="ADC3281" s="678"/>
      <c r="ADD3281" s="678"/>
      <c r="ADE3281" s="678"/>
      <c r="ADF3281" s="678"/>
      <c r="ADG3281" s="678"/>
      <c r="ADH3281" s="678"/>
      <c r="ADI3281" s="678"/>
      <c r="ADJ3281" s="678"/>
      <c r="ADK3281" s="678"/>
      <c r="ADL3281" s="678"/>
      <c r="ADM3281" s="678"/>
      <c r="ADN3281" s="678"/>
      <c r="ADO3281" s="678"/>
      <c r="ADP3281" s="678"/>
      <c r="ADQ3281" s="678"/>
      <c r="ADR3281" s="678"/>
      <c r="ADS3281" s="678"/>
      <c r="ADT3281" s="678"/>
      <c r="ADU3281" s="678"/>
      <c r="ADV3281" s="678"/>
      <c r="ADW3281" s="678"/>
      <c r="ADX3281" s="678"/>
      <c r="ADY3281" s="678"/>
      <c r="ADZ3281" s="678"/>
      <c r="AEA3281" s="678"/>
      <c r="AEB3281" s="678"/>
      <c r="AEC3281" s="678"/>
      <c r="AED3281" s="678"/>
      <c r="AEE3281" s="678"/>
      <c r="AEF3281" s="678"/>
      <c r="AEG3281" s="678"/>
      <c r="AEH3281" s="678"/>
      <c r="AEI3281" s="678"/>
      <c r="AEJ3281" s="678"/>
      <c r="AEK3281" s="678"/>
      <c r="AEL3281" s="678"/>
      <c r="AEM3281" s="678"/>
      <c r="AEN3281" s="678"/>
      <c r="AEO3281" s="678"/>
      <c r="AEP3281" s="678"/>
      <c r="AEQ3281" s="678"/>
      <c r="AER3281" s="678"/>
      <c r="AES3281" s="678"/>
      <c r="AET3281" s="678"/>
      <c r="AEU3281" s="678"/>
      <c r="AEV3281" s="678"/>
      <c r="AEW3281" s="678"/>
      <c r="AEX3281" s="678"/>
      <c r="AEY3281" s="678"/>
      <c r="AEZ3281" s="678"/>
      <c r="AFA3281" s="678"/>
      <c r="AFB3281" s="678"/>
      <c r="AFC3281" s="678"/>
      <c r="AFD3281" s="678"/>
      <c r="AFE3281" s="678"/>
      <c r="AFF3281" s="678"/>
      <c r="AFG3281" s="678"/>
      <c r="AFH3281" s="678"/>
      <c r="AFI3281" s="678"/>
      <c r="AFJ3281" s="678"/>
      <c r="AFK3281" s="678"/>
      <c r="AFL3281" s="678"/>
      <c r="AFM3281" s="678"/>
      <c r="AFN3281" s="678"/>
      <c r="AFO3281" s="678"/>
      <c r="AFP3281" s="678"/>
      <c r="AFQ3281" s="678"/>
      <c r="AFR3281" s="678"/>
      <c r="AFS3281" s="678"/>
      <c r="AFT3281" s="678"/>
      <c r="AFU3281" s="678"/>
      <c r="AFV3281" s="678"/>
      <c r="AFW3281" s="678"/>
      <c r="AFX3281" s="678"/>
      <c r="AFY3281" s="678"/>
      <c r="AFZ3281" s="678"/>
      <c r="AGA3281" s="678"/>
      <c r="AGB3281" s="678"/>
      <c r="AGC3281" s="678"/>
      <c r="AGD3281" s="678"/>
      <c r="AGE3281" s="678"/>
      <c r="AGF3281" s="678"/>
      <c r="AGG3281" s="678"/>
      <c r="AGH3281" s="678"/>
      <c r="AGI3281" s="678"/>
      <c r="AGJ3281" s="678"/>
      <c r="AGK3281" s="678"/>
      <c r="AGL3281" s="678"/>
      <c r="AGM3281" s="678"/>
      <c r="AGN3281" s="678"/>
      <c r="AGO3281" s="678"/>
      <c r="AGP3281" s="678"/>
      <c r="AGQ3281" s="678"/>
      <c r="AGR3281" s="678"/>
      <c r="AGS3281" s="678"/>
      <c r="AGT3281" s="678"/>
      <c r="AGU3281" s="678"/>
      <c r="AGV3281" s="678"/>
      <c r="AGW3281" s="678"/>
      <c r="AGX3281" s="678"/>
      <c r="AGY3281" s="678"/>
      <c r="AGZ3281" s="678"/>
      <c r="AHA3281" s="678"/>
      <c r="AHB3281" s="678"/>
      <c r="AHC3281" s="678"/>
      <c r="AHD3281" s="678"/>
      <c r="AHE3281" s="678"/>
      <c r="AHF3281" s="678"/>
      <c r="AHG3281" s="678"/>
      <c r="AHH3281" s="678"/>
      <c r="AHI3281" s="678"/>
      <c r="AHJ3281" s="678"/>
      <c r="AHK3281" s="678"/>
      <c r="AHL3281" s="678"/>
      <c r="AHM3281" s="678"/>
      <c r="AHN3281" s="678"/>
      <c r="AHO3281" s="678"/>
      <c r="AHP3281" s="678"/>
      <c r="AHQ3281" s="678"/>
      <c r="AHR3281" s="678"/>
      <c r="AHS3281" s="678"/>
      <c r="AHT3281" s="678"/>
      <c r="AHU3281" s="678"/>
      <c r="AHV3281" s="678"/>
      <c r="AHW3281" s="678"/>
      <c r="AHX3281" s="678"/>
      <c r="AHY3281" s="678"/>
      <c r="AHZ3281" s="678"/>
      <c r="AIA3281" s="678"/>
      <c r="AIB3281" s="678"/>
      <c r="AIC3281" s="678"/>
      <c r="AID3281" s="678"/>
      <c r="AIE3281" s="678"/>
      <c r="AIF3281" s="678"/>
      <c r="AIG3281" s="678"/>
      <c r="AIH3281" s="678"/>
      <c r="AII3281" s="678"/>
      <c r="AIJ3281" s="678"/>
      <c r="AIK3281" s="678"/>
      <c r="AIL3281" s="678"/>
      <c r="AIM3281" s="678"/>
      <c r="AIN3281" s="678"/>
      <c r="AIO3281" s="678"/>
      <c r="AIP3281" s="678"/>
      <c r="AIQ3281" s="678"/>
      <c r="AIR3281" s="678"/>
      <c r="AIS3281" s="678"/>
      <c r="AIT3281" s="678"/>
      <c r="AIU3281" s="678"/>
      <c r="AIV3281" s="678"/>
      <c r="AIW3281" s="678"/>
      <c r="AIX3281" s="678"/>
      <c r="AIY3281" s="678"/>
      <c r="AIZ3281" s="678"/>
      <c r="AJA3281" s="678"/>
      <c r="AJB3281" s="678"/>
      <c r="AJC3281" s="678"/>
      <c r="AJD3281" s="678"/>
      <c r="AJE3281" s="678"/>
      <c r="AJF3281" s="678"/>
      <c r="AJG3281" s="678"/>
      <c r="AJH3281" s="678"/>
      <c r="AJI3281" s="678"/>
      <c r="AJJ3281" s="678"/>
      <c r="AJK3281" s="678"/>
      <c r="AJL3281" s="678"/>
      <c r="AJM3281" s="678"/>
      <c r="AJN3281" s="678"/>
      <c r="AJO3281" s="678"/>
      <c r="AJP3281" s="678"/>
      <c r="AJQ3281" s="678"/>
      <c r="AJR3281" s="678"/>
      <c r="AJS3281" s="678"/>
      <c r="AJT3281" s="678"/>
      <c r="AJU3281" s="678"/>
      <c r="AJV3281" s="678"/>
      <c r="AJW3281" s="678"/>
      <c r="AJX3281" s="678"/>
      <c r="AJY3281" s="678"/>
      <c r="AJZ3281" s="678"/>
      <c r="AKA3281" s="678"/>
      <c r="AKB3281" s="678"/>
      <c r="AKC3281" s="678"/>
      <c r="AKD3281" s="678"/>
      <c r="AKE3281" s="678"/>
      <c r="AKF3281" s="678"/>
      <c r="AKG3281" s="678"/>
      <c r="AKH3281" s="678"/>
      <c r="AKI3281" s="678"/>
      <c r="AKJ3281" s="678"/>
      <c r="AKK3281" s="678"/>
      <c r="AKL3281" s="678"/>
      <c r="AKM3281" s="678"/>
      <c r="AKN3281" s="678"/>
      <c r="AKO3281" s="678"/>
      <c r="AKP3281" s="678"/>
      <c r="AKQ3281" s="678"/>
      <c r="AKR3281" s="678"/>
      <c r="AKS3281" s="678"/>
      <c r="AKT3281" s="678"/>
      <c r="AKU3281" s="678"/>
      <c r="AKV3281" s="678"/>
      <c r="AKW3281" s="678"/>
      <c r="AKX3281" s="678"/>
      <c r="AKY3281" s="678"/>
      <c r="AKZ3281" s="678"/>
      <c r="ALA3281" s="678"/>
      <c r="ALB3281" s="678"/>
      <c r="ALC3281" s="678"/>
      <c r="ALD3281" s="678"/>
      <c r="ALE3281" s="678"/>
      <c r="ALF3281" s="678"/>
      <c r="ALG3281" s="678"/>
      <c r="ALH3281" s="678"/>
      <c r="ALI3281" s="678"/>
      <c r="ALJ3281" s="678"/>
      <c r="ALK3281" s="678"/>
      <c r="ALL3281" s="678"/>
      <c r="ALM3281" s="678"/>
      <c r="ALN3281" s="678"/>
      <c r="ALO3281" s="678"/>
      <c r="ALP3281" s="678"/>
      <c r="ALQ3281" s="678"/>
      <c r="ALR3281" s="678"/>
      <c r="ALS3281" s="678"/>
      <c r="ALT3281" s="678"/>
      <c r="ALU3281" s="678"/>
      <c r="ALV3281" s="678"/>
      <c r="ALW3281" s="678"/>
      <c r="ALX3281" s="678"/>
      <c r="ALY3281" s="678"/>
      <c r="ALZ3281" s="678"/>
      <c r="AMA3281" s="678"/>
      <c r="AMB3281" s="678"/>
      <c r="AMC3281" s="678"/>
      <c r="AMD3281" s="678"/>
      <c r="AME3281" s="678"/>
      <c r="AMF3281" s="678"/>
      <c r="AMG3281" s="678"/>
      <c r="AMH3281" s="678"/>
      <c r="AMI3281" s="678"/>
      <c r="AMJ3281" s="678"/>
    </row>
    <row r="3282" spans="1:1024" ht="18.75" customHeight="1" x14ac:dyDescent="0.25">
      <c r="A3282" s="795">
        <v>3849</v>
      </c>
      <c r="B3282" s="795">
        <v>29581851</v>
      </c>
      <c r="C3282" s="795" t="s">
        <v>998</v>
      </c>
      <c r="D3282" s="795" t="s">
        <v>35</v>
      </c>
      <c r="E3282" s="1169" t="s">
        <v>48</v>
      </c>
      <c r="F3282" s="1330">
        <v>45276</v>
      </c>
      <c r="G3282" s="982">
        <v>0.81944444444444453</v>
      </c>
      <c r="H3282" s="1330">
        <v>45277</v>
      </c>
      <c r="I3282" s="982">
        <v>0.95833333333333337</v>
      </c>
      <c r="J3282" s="1335" t="s">
        <v>797</v>
      </c>
      <c r="K3282" s="1330">
        <v>25498</v>
      </c>
      <c r="L3282" s="993" t="s">
        <v>999</v>
      </c>
      <c r="M3282" s="850">
        <v>41251</v>
      </c>
      <c r="N3282" s="971" t="s">
        <v>1000</v>
      </c>
      <c r="O3282" s="972">
        <v>39619</v>
      </c>
      <c r="P3282" s="998" t="s">
        <v>2660</v>
      </c>
      <c r="Q3282" s="196"/>
      <c r="R3282" s="1687"/>
      <c r="S3282" s="1737"/>
      <c r="T3282" s="1777"/>
      <c r="U3282" s="1346" t="s">
        <v>4666</v>
      </c>
      <c r="V3282" s="1486"/>
      <c r="W3282" s="1807"/>
      <c r="X3282" s="678"/>
      <c r="Y3282" s="678"/>
      <c r="Z3282" s="678"/>
      <c r="AA3282" s="678"/>
      <c r="AB3282" s="678"/>
      <c r="AC3282" s="678"/>
      <c r="AD3282" s="678"/>
      <c r="AE3282" s="678"/>
      <c r="AF3282" s="678"/>
      <c r="AG3282" s="678"/>
      <c r="AH3282" s="678"/>
      <c r="AI3282" s="678"/>
      <c r="AJ3282" s="678"/>
      <c r="AK3282" s="678"/>
      <c r="AL3282" s="678"/>
      <c r="AM3282" s="678"/>
      <c r="AN3282" s="678"/>
      <c r="AO3282" s="678"/>
      <c r="AP3282" s="678"/>
      <c r="AQ3282" s="678"/>
      <c r="AR3282" s="678"/>
      <c r="AS3282" s="678"/>
      <c r="AT3282" s="678"/>
      <c r="AU3282" s="678"/>
      <c r="AV3282" s="678"/>
      <c r="AW3282" s="678"/>
      <c r="AX3282" s="678"/>
      <c r="AY3282" s="678"/>
      <c r="AZ3282" s="678"/>
      <c r="BA3282" s="678"/>
      <c r="BB3282" s="678"/>
      <c r="BC3282" s="678"/>
      <c r="BD3282" s="678"/>
      <c r="BE3282" s="678"/>
      <c r="BF3282" s="678"/>
      <c r="BG3282" s="678"/>
      <c r="BH3282" s="678"/>
      <c r="BI3282" s="678"/>
      <c r="BJ3282" s="678"/>
      <c r="BK3282" s="678"/>
      <c r="BL3282" s="678"/>
      <c r="BM3282" s="678"/>
      <c r="BN3282" s="678"/>
      <c r="BO3282" s="678"/>
      <c r="BP3282" s="678"/>
      <c r="BQ3282" s="678"/>
      <c r="BR3282" s="678"/>
      <c r="BS3282" s="678"/>
      <c r="BT3282" s="678"/>
      <c r="BU3282" s="678"/>
      <c r="BV3282" s="678"/>
      <c r="BW3282" s="678"/>
      <c r="BX3282" s="678"/>
      <c r="BY3282" s="678"/>
      <c r="BZ3282" s="678"/>
      <c r="CA3282" s="678"/>
      <c r="CB3282" s="678"/>
      <c r="CC3282" s="678"/>
      <c r="CD3282" s="678"/>
      <c r="CE3282" s="678"/>
      <c r="CF3282" s="678"/>
      <c r="CG3282" s="678"/>
      <c r="CH3282" s="678"/>
      <c r="CI3282" s="678"/>
      <c r="CJ3282" s="678"/>
      <c r="CK3282" s="678"/>
      <c r="CL3282" s="678"/>
      <c r="CM3282" s="678"/>
      <c r="CN3282" s="678"/>
      <c r="CO3282" s="678"/>
      <c r="CP3282" s="678"/>
      <c r="CQ3282" s="678"/>
      <c r="CR3282" s="678"/>
      <c r="CS3282" s="678"/>
      <c r="CT3282" s="678"/>
      <c r="CU3282" s="678"/>
      <c r="CV3282" s="678"/>
      <c r="CW3282" s="678"/>
      <c r="CX3282" s="678"/>
      <c r="CY3282" s="678"/>
      <c r="CZ3282" s="678"/>
      <c r="DA3282" s="678"/>
      <c r="DB3282" s="678"/>
      <c r="DC3282" s="678"/>
      <c r="DD3282" s="678"/>
      <c r="DE3282" s="678"/>
      <c r="DF3282" s="678"/>
      <c r="DG3282" s="678"/>
      <c r="DH3282" s="678"/>
      <c r="DI3282" s="678"/>
      <c r="DJ3282" s="678"/>
      <c r="DK3282" s="678"/>
      <c r="DL3282" s="678"/>
      <c r="DM3282" s="678"/>
      <c r="DN3282" s="678"/>
      <c r="DO3282" s="678"/>
      <c r="DP3282" s="678"/>
      <c r="DQ3282" s="678"/>
      <c r="DR3282" s="678"/>
      <c r="DS3282" s="678"/>
      <c r="DT3282" s="678"/>
      <c r="DU3282" s="678"/>
      <c r="DV3282" s="678"/>
      <c r="DW3282" s="678"/>
      <c r="DX3282" s="678"/>
      <c r="DY3282" s="678"/>
      <c r="DZ3282" s="678"/>
      <c r="EA3282" s="678"/>
      <c r="EB3282" s="678"/>
      <c r="EC3282" s="678"/>
      <c r="ED3282" s="678"/>
      <c r="EE3282" s="678"/>
      <c r="EF3282" s="678"/>
      <c r="EG3282" s="678"/>
      <c r="EH3282" s="678"/>
      <c r="EI3282" s="678"/>
      <c r="EJ3282" s="678"/>
      <c r="EK3282" s="678"/>
      <c r="EL3282" s="678"/>
      <c r="EM3282" s="678"/>
      <c r="EN3282" s="678"/>
      <c r="EO3282" s="678"/>
      <c r="EP3282" s="678"/>
      <c r="EQ3282" s="678"/>
      <c r="ER3282" s="678"/>
      <c r="ES3282" s="678"/>
      <c r="ET3282" s="678"/>
      <c r="EU3282" s="678"/>
      <c r="EV3282" s="678"/>
      <c r="EW3282" s="678"/>
      <c r="EX3282" s="678"/>
      <c r="EY3282" s="678"/>
      <c r="EZ3282" s="678"/>
      <c r="FA3282" s="678"/>
      <c r="FB3282" s="678"/>
      <c r="FC3282" s="678"/>
      <c r="FD3282" s="678"/>
      <c r="FE3282" s="678"/>
      <c r="FF3282" s="678"/>
      <c r="FG3282" s="678"/>
      <c r="FH3282" s="678"/>
      <c r="FI3282" s="678"/>
      <c r="FJ3282" s="678"/>
      <c r="FK3282" s="678"/>
      <c r="FL3282" s="678"/>
      <c r="FM3282" s="678"/>
      <c r="FN3282" s="678"/>
      <c r="FO3282" s="678"/>
      <c r="FP3282" s="678"/>
      <c r="FQ3282" s="678"/>
      <c r="FR3282" s="678"/>
      <c r="FS3282" s="678"/>
      <c r="FT3282" s="678"/>
      <c r="FU3282" s="678"/>
      <c r="FV3282" s="678"/>
      <c r="FW3282" s="678"/>
      <c r="FX3282" s="678"/>
      <c r="FY3282" s="678"/>
      <c r="FZ3282" s="678"/>
      <c r="GA3282" s="678"/>
      <c r="GB3282" s="678"/>
      <c r="GC3282" s="678"/>
      <c r="GD3282" s="678"/>
      <c r="GE3282" s="678"/>
      <c r="GF3282" s="678"/>
      <c r="GG3282" s="678"/>
      <c r="GH3282" s="678"/>
      <c r="GI3282" s="678"/>
      <c r="GJ3282" s="678"/>
      <c r="GK3282" s="678"/>
      <c r="GL3282" s="678"/>
      <c r="GM3282" s="678"/>
      <c r="GN3282" s="678"/>
      <c r="GO3282" s="678"/>
      <c r="GP3282" s="678"/>
      <c r="GQ3282" s="678"/>
      <c r="GR3282" s="678"/>
      <c r="GS3282" s="678"/>
      <c r="GT3282" s="678"/>
      <c r="GU3282" s="678"/>
      <c r="GV3282" s="678"/>
      <c r="GW3282" s="678"/>
      <c r="GX3282" s="678"/>
      <c r="GY3282" s="678"/>
      <c r="GZ3282" s="678"/>
      <c r="HA3282" s="678"/>
      <c r="HB3282" s="678"/>
      <c r="HC3282" s="678"/>
      <c r="HD3282" s="678"/>
      <c r="HE3282" s="678"/>
      <c r="HF3282" s="678"/>
      <c r="HG3282" s="678"/>
      <c r="HH3282" s="678"/>
      <c r="HI3282" s="678"/>
      <c r="HJ3282" s="678"/>
      <c r="HK3282" s="678"/>
      <c r="HL3282" s="678"/>
      <c r="HM3282" s="678"/>
      <c r="HN3282" s="678"/>
      <c r="HO3282" s="678"/>
      <c r="HP3282" s="678"/>
      <c r="HQ3282" s="678"/>
      <c r="HR3282" s="678"/>
      <c r="HS3282" s="678"/>
      <c r="HT3282" s="678"/>
      <c r="HU3282" s="678"/>
      <c r="HV3282" s="678"/>
      <c r="HW3282" s="678"/>
      <c r="HX3282" s="678"/>
      <c r="HY3282" s="678"/>
      <c r="HZ3282" s="678"/>
      <c r="IA3282" s="678"/>
      <c r="IB3282" s="678"/>
      <c r="IC3282" s="678"/>
      <c r="ID3282" s="678"/>
      <c r="IE3282" s="678"/>
      <c r="IF3282" s="678"/>
      <c r="IG3282" s="678"/>
      <c r="IH3282" s="678"/>
      <c r="II3282" s="678"/>
      <c r="IJ3282" s="678"/>
      <c r="IK3282" s="678"/>
      <c r="IL3282" s="678"/>
      <c r="IM3282" s="678"/>
      <c r="IN3282" s="678"/>
      <c r="IO3282" s="678"/>
      <c r="IP3282" s="678"/>
      <c r="IQ3282" s="678"/>
      <c r="IR3282" s="678"/>
      <c r="IS3282" s="678"/>
      <c r="IT3282" s="678"/>
      <c r="IU3282" s="678"/>
      <c r="IV3282" s="678"/>
      <c r="IW3282" s="678"/>
      <c r="IX3282" s="678"/>
      <c r="IY3282" s="678"/>
      <c r="IZ3282" s="678"/>
      <c r="JA3282" s="678"/>
      <c r="JB3282" s="678"/>
      <c r="JC3282" s="678"/>
      <c r="JD3282" s="678"/>
      <c r="JE3282" s="678"/>
      <c r="JF3282" s="678"/>
      <c r="JG3282" s="678"/>
      <c r="JH3282" s="678"/>
      <c r="JI3282" s="678"/>
      <c r="JJ3282" s="678"/>
      <c r="JK3282" s="678"/>
      <c r="JL3282" s="678"/>
      <c r="JM3282" s="678"/>
      <c r="JN3282" s="678"/>
      <c r="JO3282" s="678"/>
      <c r="JP3282" s="678"/>
      <c r="JQ3282" s="678"/>
      <c r="JR3282" s="678"/>
      <c r="JS3282" s="678"/>
      <c r="JT3282" s="678"/>
      <c r="JU3282" s="678"/>
      <c r="JV3282" s="678"/>
      <c r="JW3282" s="678"/>
      <c r="JX3282" s="678"/>
      <c r="JY3282" s="678"/>
      <c r="JZ3282" s="678"/>
      <c r="KA3282" s="678"/>
      <c r="KB3282" s="678"/>
      <c r="KC3282" s="678"/>
      <c r="KD3282" s="678"/>
      <c r="KE3282" s="678"/>
      <c r="KF3282" s="678"/>
      <c r="KG3282" s="678"/>
      <c r="KH3282" s="678"/>
      <c r="KI3282" s="678"/>
      <c r="KJ3282" s="678"/>
      <c r="KK3282" s="678"/>
      <c r="KL3282" s="678"/>
      <c r="KM3282" s="678"/>
      <c r="KN3282" s="678"/>
      <c r="KO3282" s="678"/>
      <c r="KP3282" s="678"/>
      <c r="KQ3282" s="678"/>
      <c r="KR3282" s="678"/>
      <c r="KS3282" s="678"/>
      <c r="KT3282" s="678"/>
      <c r="KU3282" s="678"/>
      <c r="KV3282" s="678"/>
      <c r="KW3282" s="678"/>
      <c r="KX3282" s="678"/>
      <c r="KY3282" s="678"/>
      <c r="KZ3282" s="678"/>
      <c r="LA3282" s="678"/>
      <c r="LB3282" s="678"/>
      <c r="LC3282" s="678"/>
      <c r="LD3282" s="678"/>
      <c r="LE3282" s="678"/>
      <c r="LF3282" s="678"/>
      <c r="LG3282" s="678"/>
      <c r="LH3282" s="678"/>
      <c r="LI3282" s="678"/>
      <c r="LJ3282" s="678"/>
      <c r="LK3282" s="678"/>
      <c r="LL3282" s="678"/>
      <c r="LM3282" s="678"/>
      <c r="LN3282" s="678"/>
      <c r="LO3282" s="678"/>
      <c r="LP3282" s="678"/>
      <c r="LQ3282" s="678"/>
      <c r="LR3282" s="678"/>
      <c r="LS3282" s="678"/>
      <c r="LT3282" s="678"/>
      <c r="LU3282" s="678"/>
      <c r="LV3282" s="678"/>
      <c r="LW3282" s="678"/>
      <c r="LX3282" s="678"/>
      <c r="LY3282" s="678"/>
      <c r="LZ3282" s="678"/>
      <c r="MA3282" s="678"/>
      <c r="MB3282" s="678"/>
      <c r="MC3282" s="678"/>
      <c r="MD3282" s="678"/>
      <c r="ME3282" s="678"/>
      <c r="MF3282" s="678"/>
      <c r="MG3282" s="678"/>
      <c r="MH3282" s="678"/>
      <c r="MI3282" s="678"/>
      <c r="MJ3282" s="678"/>
      <c r="MK3282" s="678"/>
      <c r="ML3282" s="678"/>
      <c r="MM3282" s="678"/>
      <c r="MN3282" s="678"/>
      <c r="MO3282" s="678"/>
      <c r="MP3282" s="678"/>
      <c r="MQ3282" s="678"/>
      <c r="MR3282" s="678"/>
      <c r="MS3282" s="678"/>
      <c r="MT3282" s="678"/>
      <c r="MU3282" s="678"/>
      <c r="MV3282" s="678"/>
      <c r="MW3282" s="678"/>
      <c r="MX3282" s="678"/>
      <c r="MY3282" s="678"/>
      <c r="MZ3282" s="678"/>
      <c r="NA3282" s="678"/>
      <c r="NB3282" s="678"/>
      <c r="NC3282" s="678"/>
      <c r="ND3282" s="678"/>
      <c r="NE3282" s="678"/>
      <c r="NF3282" s="678"/>
      <c r="NG3282" s="678"/>
      <c r="NH3282" s="678"/>
      <c r="NI3282" s="678"/>
      <c r="NJ3282" s="678"/>
      <c r="NK3282" s="678"/>
      <c r="NL3282" s="678"/>
      <c r="NM3282" s="678"/>
      <c r="NN3282" s="678"/>
      <c r="NO3282" s="678"/>
      <c r="NP3282" s="678"/>
      <c r="NQ3282" s="678"/>
      <c r="NR3282" s="678"/>
      <c r="NS3282" s="678"/>
      <c r="NT3282" s="678"/>
      <c r="NU3282" s="678"/>
      <c r="NV3282" s="678"/>
      <c r="NW3282" s="678"/>
      <c r="NX3282" s="678"/>
      <c r="NY3282" s="678"/>
      <c r="NZ3282" s="678"/>
      <c r="OA3282" s="678"/>
      <c r="OB3282" s="678"/>
      <c r="OC3282" s="678"/>
      <c r="OD3282" s="678"/>
      <c r="OE3282" s="678"/>
      <c r="OF3282" s="678"/>
      <c r="OG3282" s="678"/>
      <c r="OH3282" s="678"/>
      <c r="OI3282" s="678"/>
      <c r="OJ3282" s="678"/>
      <c r="OK3282" s="678"/>
      <c r="OL3282" s="678"/>
      <c r="OM3282" s="678"/>
      <c r="ON3282" s="678"/>
      <c r="OO3282" s="678"/>
      <c r="OP3282" s="678"/>
      <c r="OQ3282" s="678"/>
      <c r="OR3282" s="678"/>
      <c r="OS3282" s="678"/>
      <c r="OT3282" s="678"/>
      <c r="OU3282" s="678"/>
      <c r="OV3282" s="678"/>
      <c r="OW3282" s="678"/>
      <c r="OX3282" s="678"/>
      <c r="OY3282" s="678"/>
      <c r="OZ3282" s="678"/>
      <c r="PA3282" s="678"/>
      <c r="PB3282" s="678"/>
      <c r="PC3282" s="678"/>
      <c r="PD3282" s="678"/>
      <c r="PE3282" s="678"/>
      <c r="PF3282" s="678"/>
      <c r="PG3282" s="678"/>
      <c r="PH3282" s="678"/>
      <c r="PI3282" s="678"/>
      <c r="PJ3282" s="678"/>
      <c r="PK3282" s="678"/>
      <c r="PL3282" s="678"/>
      <c r="PM3282" s="678"/>
      <c r="PN3282" s="678"/>
      <c r="PO3282" s="678"/>
      <c r="PP3282" s="678"/>
      <c r="PQ3282" s="678"/>
      <c r="PR3282" s="678"/>
      <c r="PS3282" s="678"/>
      <c r="PT3282" s="678"/>
      <c r="PU3282" s="678"/>
      <c r="PV3282" s="678"/>
      <c r="PW3282" s="678"/>
      <c r="PX3282" s="678"/>
      <c r="PY3282" s="678"/>
      <c r="PZ3282" s="678"/>
      <c r="QA3282" s="678"/>
      <c r="QB3282" s="678"/>
      <c r="QC3282" s="678"/>
      <c r="QD3282" s="678"/>
      <c r="QE3282" s="678"/>
      <c r="QF3282" s="678"/>
      <c r="QG3282" s="678"/>
      <c r="QH3282" s="678"/>
      <c r="QI3282" s="678"/>
      <c r="QJ3282" s="678"/>
      <c r="QK3282" s="678"/>
      <c r="QL3282" s="678"/>
      <c r="QM3282" s="678"/>
      <c r="QN3282" s="678"/>
      <c r="QO3282" s="678"/>
      <c r="QP3282" s="678"/>
      <c r="QQ3282" s="678"/>
      <c r="QR3282" s="678"/>
      <c r="QS3282" s="678"/>
      <c r="QT3282" s="678"/>
      <c r="QU3282" s="678"/>
      <c r="QV3282" s="678"/>
      <c r="QW3282" s="678"/>
      <c r="QX3282" s="678"/>
      <c r="QY3282" s="678"/>
      <c r="QZ3282" s="678"/>
      <c r="RA3282" s="678"/>
      <c r="RB3282" s="678"/>
      <c r="RC3282" s="678"/>
      <c r="RD3282" s="678"/>
      <c r="RE3282" s="678"/>
      <c r="RF3282" s="678"/>
      <c r="RG3282" s="678"/>
      <c r="RH3282" s="678"/>
      <c r="RI3282" s="678"/>
      <c r="RJ3282" s="678"/>
      <c r="RK3282" s="678"/>
      <c r="RL3282" s="678"/>
      <c r="RM3282" s="678"/>
      <c r="RN3282" s="678"/>
      <c r="RO3282" s="678"/>
      <c r="RP3282" s="678"/>
      <c r="RQ3282" s="678"/>
      <c r="RR3282" s="678"/>
      <c r="RS3282" s="678"/>
      <c r="RT3282" s="678"/>
      <c r="RU3282" s="678"/>
      <c r="RV3282" s="678"/>
      <c r="RW3282" s="678"/>
      <c r="RX3282" s="678"/>
      <c r="RY3282" s="678"/>
      <c r="RZ3282" s="678"/>
      <c r="SA3282" s="678"/>
      <c r="SB3282" s="678"/>
      <c r="SC3282" s="678"/>
      <c r="SD3282" s="678"/>
      <c r="SE3282" s="678"/>
      <c r="SF3282" s="678"/>
      <c r="SG3282" s="678"/>
      <c r="SH3282" s="678"/>
      <c r="SI3282" s="678"/>
      <c r="SJ3282" s="678"/>
      <c r="SK3282" s="678"/>
      <c r="SL3282" s="678"/>
      <c r="SM3282" s="678"/>
      <c r="SN3282" s="678"/>
      <c r="SO3282" s="678"/>
      <c r="SP3282" s="678"/>
      <c r="SQ3282" s="678"/>
      <c r="SR3282" s="678"/>
      <c r="SS3282" s="678"/>
      <c r="ST3282" s="678"/>
      <c r="SU3282" s="678"/>
      <c r="SV3282" s="678"/>
      <c r="SW3282" s="678"/>
      <c r="SX3282" s="678"/>
      <c r="SY3282" s="678"/>
      <c r="SZ3282" s="678"/>
      <c r="TA3282" s="678"/>
      <c r="TB3282" s="678"/>
      <c r="TC3282" s="678"/>
      <c r="TD3282" s="678"/>
      <c r="TE3282" s="678"/>
      <c r="TF3282" s="678"/>
      <c r="TG3282" s="678"/>
      <c r="TH3282" s="678"/>
      <c r="TI3282" s="678"/>
      <c r="TJ3282" s="678"/>
      <c r="TK3282" s="678"/>
      <c r="TL3282" s="678"/>
      <c r="TM3282" s="678"/>
      <c r="TN3282" s="678"/>
      <c r="TO3282" s="678"/>
      <c r="TP3282" s="678"/>
      <c r="TQ3282" s="678"/>
      <c r="TR3282" s="678"/>
      <c r="TS3282" s="678"/>
      <c r="TT3282" s="678"/>
      <c r="TU3282" s="678"/>
      <c r="TV3282" s="678"/>
      <c r="TW3282" s="678"/>
      <c r="TX3282" s="678"/>
      <c r="TY3282" s="678"/>
      <c r="TZ3282" s="678"/>
      <c r="UA3282" s="678"/>
      <c r="UB3282" s="678"/>
      <c r="UC3282" s="678"/>
      <c r="UD3282" s="678"/>
      <c r="UE3282" s="678"/>
      <c r="UF3282" s="678"/>
      <c r="UG3282" s="678"/>
      <c r="UH3282" s="678"/>
      <c r="UI3282" s="678"/>
      <c r="UJ3282" s="678"/>
      <c r="UK3282" s="678"/>
      <c r="UL3282" s="678"/>
      <c r="UM3282" s="678"/>
      <c r="UN3282" s="678"/>
      <c r="UO3282" s="678"/>
      <c r="UP3282" s="678"/>
      <c r="UQ3282" s="678"/>
      <c r="UR3282" s="678"/>
      <c r="US3282" s="678"/>
      <c r="UT3282" s="678"/>
      <c r="UU3282" s="678"/>
      <c r="UV3282" s="678"/>
      <c r="UW3282" s="678"/>
      <c r="UX3282" s="678"/>
      <c r="UY3282" s="678"/>
      <c r="UZ3282" s="678"/>
      <c r="VA3282" s="678"/>
      <c r="VB3282" s="678"/>
      <c r="VC3282" s="678"/>
      <c r="VD3282" s="678"/>
      <c r="VE3282" s="678"/>
      <c r="VF3282" s="678"/>
      <c r="VG3282" s="678"/>
      <c r="VH3282" s="678"/>
      <c r="VI3282" s="678"/>
      <c r="VJ3282" s="678"/>
      <c r="VK3282" s="678"/>
      <c r="VL3282" s="678"/>
      <c r="VM3282" s="678"/>
      <c r="VN3282" s="678"/>
      <c r="VO3282" s="678"/>
      <c r="VP3282" s="678"/>
      <c r="VQ3282" s="678"/>
      <c r="VR3282" s="678"/>
      <c r="VS3282" s="678"/>
      <c r="VT3282" s="678"/>
      <c r="VU3282" s="678"/>
      <c r="VV3282" s="678"/>
      <c r="VW3282" s="678"/>
      <c r="VX3282" s="678"/>
      <c r="VY3282" s="678"/>
      <c r="VZ3282" s="678"/>
      <c r="WA3282" s="678"/>
      <c r="WB3282" s="678"/>
      <c r="WC3282" s="678"/>
      <c r="WD3282" s="678"/>
      <c r="WE3282" s="678"/>
      <c r="WF3282" s="678"/>
      <c r="WG3282" s="678"/>
      <c r="WH3282" s="678"/>
      <c r="WI3282" s="678"/>
      <c r="WJ3282" s="678"/>
      <c r="WK3282" s="678"/>
      <c r="WL3282" s="678"/>
      <c r="WM3282" s="678"/>
      <c r="WN3282" s="678"/>
      <c r="WO3282" s="678"/>
      <c r="WP3282" s="678"/>
      <c r="WQ3282" s="678"/>
      <c r="WR3282" s="678"/>
      <c r="WS3282" s="678"/>
      <c r="WT3282" s="678"/>
      <c r="WU3282" s="678"/>
      <c r="WV3282" s="678"/>
      <c r="WW3282" s="678"/>
      <c r="WX3282" s="678"/>
      <c r="WY3282" s="678"/>
      <c r="WZ3282" s="678"/>
      <c r="XA3282" s="678"/>
      <c r="XB3282" s="678"/>
      <c r="XC3282" s="678"/>
      <c r="XD3282" s="678"/>
      <c r="XE3282" s="678"/>
      <c r="XF3282" s="678"/>
      <c r="XG3282" s="678"/>
      <c r="XH3282" s="678"/>
      <c r="XI3282" s="678"/>
      <c r="XJ3282" s="678"/>
      <c r="XK3282" s="678"/>
      <c r="XL3282" s="678"/>
      <c r="XM3282" s="678"/>
      <c r="XN3282" s="678"/>
      <c r="XO3282" s="678"/>
      <c r="XP3282" s="678"/>
      <c r="XQ3282" s="678"/>
      <c r="XR3282" s="678"/>
      <c r="XS3282" s="678"/>
      <c r="XT3282" s="678"/>
      <c r="XU3282" s="678"/>
      <c r="XV3282" s="678"/>
      <c r="XW3282" s="678"/>
      <c r="XX3282" s="678"/>
      <c r="XY3282" s="678"/>
      <c r="XZ3282" s="678"/>
      <c r="YA3282" s="678"/>
      <c r="YB3282" s="678"/>
      <c r="YC3282" s="678"/>
      <c r="YD3282" s="678"/>
      <c r="YE3282" s="678"/>
      <c r="YF3282" s="678"/>
      <c r="YG3282" s="678"/>
      <c r="YH3282" s="678"/>
      <c r="YI3282" s="678"/>
      <c r="YJ3282" s="678"/>
      <c r="YK3282" s="678"/>
      <c r="YL3282" s="678"/>
      <c r="YM3282" s="678"/>
      <c r="YN3282" s="678"/>
      <c r="YO3282" s="678"/>
      <c r="YP3282" s="678"/>
      <c r="YQ3282" s="678"/>
      <c r="YR3282" s="678"/>
      <c r="YS3282" s="678"/>
      <c r="YT3282" s="678"/>
      <c r="YU3282" s="678"/>
      <c r="YV3282" s="678"/>
      <c r="YW3282" s="678"/>
      <c r="YX3282" s="678"/>
      <c r="YY3282" s="678"/>
      <c r="YZ3282" s="678"/>
      <c r="ZA3282" s="678"/>
      <c r="ZB3282" s="678"/>
      <c r="ZC3282" s="678"/>
      <c r="ZD3282" s="678"/>
      <c r="ZE3282" s="678"/>
      <c r="ZF3282" s="678"/>
      <c r="ZG3282" s="678"/>
      <c r="ZH3282" s="678"/>
      <c r="ZI3282" s="678"/>
      <c r="ZJ3282" s="678"/>
      <c r="ZK3282" s="678"/>
      <c r="ZL3282" s="678"/>
      <c r="ZM3282" s="678"/>
      <c r="ZN3282" s="678"/>
      <c r="ZO3282" s="678"/>
      <c r="ZP3282" s="678"/>
      <c r="ZQ3282" s="678"/>
      <c r="ZR3282" s="678"/>
      <c r="ZS3282" s="678"/>
      <c r="ZT3282" s="678"/>
      <c r="ZU3282" s="678"/>
      <c r="ZV3282" s="678"/>
      <c r="ZW3282" s="678"/>
      <c r="ZX3282" s="678"/>
      <c r="ZY3282" s="678"/>
      <c r="ZZ3282" s="678"/>
      <c r="AAA3282" s="678"/>
      <c r="AAB3282" s="678"/>
      <c r="AAC3282" s="678"/>
      <c r="AAD3282" s="678"/>
      <c r="AAE3282" s="678"/>
      <c r="AAF3282" s="678"/>
      <c r="AAG3282" s="678"/>
      <c r="AAH3282" s="678"/>
      <c r="AAI3282" s="678"/>
      <c r="AAJ3282" s="678"/>
      <c r="AAK3282" s="678"/>
      <c r="AAL3282" s="678"/>
      <c r="AAM3282" s="678"/>
      <c r="AAN3282" s="678"/>
      <c r="AAO3282" s="678"/>
      <c r="AAP3282" s="678"/>
      <c r="AAQ3282" s="678"/>
      <c r="AAR3282" s="678"/>
      <c r="AAS3282" s="678"/>
      <c r="AAT3282" s="678"/>
      <c r="AAU3282" s="678"/>
      <c r="AAV3282" s="678"/>
      <c r="AAW3282" s="678"/>
      <c r="AAX3282" s="678"/>
      <c r="AAY3282" s="678"/>
      <c r="AAZ3282" s="678"/>
      <c r="ABA3282" s="678"/>
      <c r="ABB3282" s="678"/>
      <c r="ABC3282" s="678"/>
      <c r="ABD3282" s="678"/>
      <c r="ABE3282" s="678"/>
      <c r="ABF3282" s="678"/>
      <c r="ABG3282" s="678"/>
      <c r="ABH3282" s="678"/>
      <c r="ABI3282" s="678"/>
      <c r="ABJ3282" s="678"/>
      <c r="ABK3282" s="678"/>
      <c r="ABL3282" s="678"/>
      <c r="ABM3282" s="678"/>
      <c r="ABN3282" s="678"/>
      <c r="ABO3282" s="678"/>
      <c r="ABP3282" s="678"/>
      <c r="ABQ3282" s="678"/>
      <c r="ABR3282" s="678"/>
      <c r="ABS3282" s="678"/>
      <c r="ABT3282" s="678"/>
      <c r="ABU3282" s="678"/>
      <c r="ABV3282" s="678"/>
      <c r="ABW3282" s="678"/>
      <c r="ABX3282" s="678"/>
      <c r="ABY3282" s="678"/>
      <c r="ABZ3282" s="678"/>
      <c r="ACA3282" s="678"/>
      <c r="ACB3282" s="678"/>
      <c r="ACC3282" s="678"/>
      <c r="ACD3282" s="678"/>
      <c r="ACE3282" s="678"/>
      <c r="ACF3282" s="678"/>
      <c r="ACG3282" s="678"/>
      <c r="ACH3282" s="678"/>
      <c r="ACI3282" s="678"/>
      <c r="ACJ3282" s="678"/>
      <c r="ACK3282" s="678"/>
      <c r="ACL3282" s="678"/>
      <c r="ACM3282" s="678"/>
      <c r="ACN3282" s="678"/>
      <c r="ACO3282" s="678"/>
      <c r="ACP3282" s="678"/>
      <c r="ACQ3282" s="678"/>
      <c r="ACR3282" s="678"/>
      <c r="ACS3282" s="678"/>
      <c r="ACT3282" s="678"/>
      <c r="ACU3282" s="678"/>
      <c r="ACV3282" s="678"/>
      <c r="ACW3282" s="678"/>
      <c r="ACX3282" s="678"/>
      <c r="ACY3282" s="678"/>
      <c r="ACZ3282" s="678"/>
      <c r="ADA3282" s="678"/>
      <c r="ADB3282" s="678"/>
      <c r="ADC3282" s="678"/>
      <c r="ADD3282" s="678"/>
      <c r="ADE3282" s="678"/>
      <c r="ADF3282" s="678"/>
      <c r="ADG3282" s="678"/>
      <c r="ADH3282" s="678"/>
      <c r="ADI3282" s="678"/>
      <c r="ADJ3282" s="678"/>
      <c r="ADK3282" s="678"/>
      <c r="ADL3282" s="678"/>
      <c r="ADM3282" s="678"/>
      <c r="ADN3282" s="678"/>
      <c r="ADO3282" s="678"/>
      <c r="ADP3282" s="678"/>
      <c r="ADQ3282" s="678"/>
      <c r="ADR3282" s="678"/>
      <c r="ADS3282" s="678"/>
      <c r="ADT3282" s="678"/>
      <c r="ADU3282" s="678"/>
      <c r="ADV3282" s="678"/>
      <c r="ADW3282" s="678"/>
      <c r="ADX3282" s="678"/>
      <c r="ADY3282" s="678"/>
      <c r="ADZ3282" s="678"/>
      <c r="AEA3282" s="678"/>
      <c r="AEB3282" s="678"/>
      <c r="AEC3282" s="678"/>
      <c r="AED3282" s="678"/>
      <c r="AEE3282" s="678"/>
      <c r="AEF3282" s="678"/>
      <c r="AEG3282" s="678"/>
      <c r="AEH3282" s="678"/>
      <c r="AEI3282" s="678"/>
      <c r="AEJ3282" s="678"/>
      <c r="AEK3282" s="678"/>
      <c r="AEL3282" s="678"/>
      <c r="AEM3282" s="678"/>
      <c r="AEN3282" s="678"/>
      <c r="AEO3282" s="678"/>
      <c r="AEP3282" s="678"/>
      <c r="AEQ3282" s="678"/>
      <c r="AER3282" s="678"/>
      <c r="AES3282" s="678"/>
      <c r="AET3282" s="678"/>
      <c r="AEU3282" s="678"/>
      <c r="AEV3282" s="678"/>
      <c r="AEW3282" s="678"/>
      <c r="AEX3282" s="678"/>
      <c r="AEY3282" s="678"/>
      <c r="AEZ3282" s="678"/>
      <c r="AFA3282" s="678"/>
      <c r="AFB3282" s="678"/>
      <c r="AFC3282" s="678"/>
      <c r="AFD3282" s="678"/>
      <c r="AFE3282" s="678"/>
      <c r="AFF3282" s="678"/>
      <c r="AFG3282" s="678"/>
      <c r="AFH3282" s="678"/>
      <c r="AFI3282" s="678"/>
      <c r="AFJ3282" s="678"/>
      <c r="AFK3282" s="678"/>
      <c r="AFL3282" s="678"/>
      <c r="AFM3282" s="678"/>
      <c r="AFN3282" s="678"/>
      <c r="AFO3282" s="678"/>
      <c r="AFP3282" s="678"/>
      <c r="AFQ3282" s="678"/>
      <c r="AFR3282" s="678"/>
      <c r="AFS3282" s="678"/>
      <c r="AFT3282" s="678"/>
      <c r="AFU3282" s="678"/>
      <c r="AFV3282" s="678"/>
      <c r="AFW3282" s="678"/>
      <c r="AFX3282" s="678"/>
      <c r="AFY3282" s="678"/>
      <c r="AFZ3282" s="678"/>
      <c r="AGA3282" s="678"/>
      <c r="AGB3282" s="678"/>
      <c r="AGC3282" s="678"/>
      <c r="AGD3282" s="678"/>
      <c r="AGE3282" s="678"/>
      <c r="AGF3282" s="678"/>
      <c r="AGG3282" s="678"/>
      <c r="AGH3282" s="678"/>
      <c r="AGI3282" s="678"/>
      <c r="AGJ3282" s="678"/>
      <c r="AGK3282" s="678"/>
      <c r="AGL3282" s="678"/>
      <c r="AGM3282" s="678"/>
      <c r="AGN3282" s="678"/>
      <c r="AGO3282" s="678"/>
      <c r="AGP3282" s="678"/>
      <c r="AGQ3282" s="678"/>
      <c r="AGR3282" s="678"/>
      <c r="AGS3282" s="678"/>
      <c r="AGT3282" s="678"/>
      <c r="AGU3282" s="678"/>
      <c r="AGV3282" s="678"/>
      <c r="AGW3282" s="678"/>
      <c r="AGX3282" s="678"/>
      <c r="AGY3282" s="678"/>
      <c r="AGZ3282" s="678"/>
      <c r="AHA3282" s="678"/>
      <c r="AHB3282" s="678"/>
      <c r="AHC3282" s="678"/>
      <c r="AHD3282" s="678"/>
      <c r="AHE3282" s="678"/>
      <c r="AHF3282" s="678"/>
      <c r="AHG3282" s="678"/>
      <c r="AHH3282" s="678"/>
      <c r="AHI3282" s="678"/>
      <c r="AHJ3282" s="678"/>
      <c r="AHK3282" s="678"/>
      <c r="AHL3282" s="678"/>
      <c r="AHM3282" s="678"/>
      <c r="AHN3282" s="678"/>
      <c r="AHO3282" s="678"/>
      <c r="AHP3282" s="678"/>
      <c r="AHQ3282" s="678"/>
      <c r="AHR3282" s="678"/>
      <c r="AHS3282" s="678"/>
      <c r="AHT3282" s="678"/>
      <c r="AHU3282" s="678"/>
      <c r="AHV3282" s="678"/>
      <c r="AHW3282" s="678"/>
      <c r="AHX3282" s="678"/>
      <c r="AHY3282" s="678"/>
      <c r="AHZ3282" s="678"/>
      <c r="AIA3282" s="678"/>
      <c r="AIB3282" s="678"/>
      <c r="AIC3282" s="678"/>
      <c r="AID3282" s="678"/>
      <c r="AIE3282" s="678"/>
      <c r="AIF3282" s="678"/>
      <c r="AIG3282" s="678"/>
      <c r="AIH3282" s="678"/>
      <c r="AII3282" s="678"/>
      <c r="AIJ3282" s="678"/>
      <c r="AIK3282" s="678"/>
      <c r="AIL3282" s="678"/>
      <c r="AIM3282" s="678"/>
      <c r="AIN3282" s="678"/>
      <c r="AIO3282" s="678"/>
      <c r="AIP3282" s="678"/>
      <c r="AIQ3282" s="678"/>
      <c r="AIR3282" s="678"/>
      <c r="AIS3282" s="678"/>
      <c r="AIT3282" s="678"/>
      <c r="AIU3282" s="678"/>
      <c r="AIV3282" s="678"/>
      <c r="AIW3282" s="678"/>
      <c r="AIX3282" s="678"/>
      <c r="AIY3282" s="678"/>
      <c r="AIZ3282" s="678"/>
      <c r="AJA3282" s="678"/>
      <c r="AJB3282" s="678"/>
      <c r="AJC3282" s="678"/>
      <c r="AJD3282" s="678"/>
      <c r="AJE3282" s="678"/>
      <c r="AJF3282" s="678"/>
      <c r="AJG3282" s="678"/>
      <c r="AJH3282" s="678"/>
      <c r="AJI3282" s="678"/>
      <c r="AJJ3282" s="678"/>
      <c r="AJK3282" s="678"/>
      <c r="AJL3282" s="678"/>
      <c r="AJM3282" s="678"/>
      <c r="AJN3282" s="678"/>
      <c r="AJO3282" s="678"/>
      <c r="AJP3282" s="678"/>
      <c r="AJQ3282" s="678"/>
      <c r="AJR3282" s="678"/>
      <c r="AJS3282" s="678"/>
      <c r="AJT3282" s="678"/>
      <c r="AJU3282" s="678"/>
      <c r="AJV3282" s="678"/>
      <c r="AJW3282" s="678"/>
      <c r="AJX3282" s="678"/>
      <c r="AJY3282" s="678"/>
      <c r="AJZ3282" s="678"/>
      <c r="AKA3282" s="678"/>
      <c r="AKB3282" s="678"/>
      <c r="AKC3282" s="678"/>
      <c r="AKD3282" s="678"/>
      <c r="AKE3282" s="678"/>
      <c r="AKF3282" s="678"/>
      <c r="AKG3282" s="678"/>
      <c r="AKH3282" s="678"/>
      <c r="AKI3282" s="678"/>
      <c r="AKJ3282" s="678"/>
      <c r="AKK3282" s="678"/>
      <c r="AKL3282" s="678"/>
      <c r="AKM3282" s="678"/>
      <c r="AKN3282" s="678"/>
      <c r="AKO3282" s="678"/>
      <c r="AKP3282" s="678"/>
      <c r="AKQ3282" s="678"/>
      <c r="AKR3282" s="678"/>
      <c r="AKS3282" s="678"/>
      <c r="AKT3282" s="678"/>
      <c r="AKU3282" s="678"/>
      <c r="AKV3282" s="678"/>
      <c r="AKW3282" s="678"/>
      <c r="AKX3282" s="678"/>
      <c r="AKY3282" s="678"/>
      <c r="AKZ3282" s="678"/>
      <c r="ALA3282" s="678"/>
      <c r="ALB3282" s="678"/>
      <c r="ALC3282" s="678"/>
      <c r="ALD3282" s="678"/>
      <c r="ALE3282" s="678"/>
      <c r="ALF3282" s="678"/>
      <c r="ALG3282" s="678"/>
      <c r="ALH3282" s="678"/>
      <c r="ALI3282" s="678"/>
      <c r="ALJ3282" s="678"/>
      <c r="ALK3282" s="678"/>
      <c r="ALL3282" s="678"/>
      <c r="ALM3282" s="678"/>
      <c r="ALN3282" s="678"/>
      <c r="ALO3282" s="678"/>
      <c r="ALP3282" s="678"/>
      <c r="ALQ3282" s="678"/>
      <c r="ALR3282" s="678"/>
      <c r="ALS3282" s="678"/>
      <c r="ALT3282" s="678"/>
      <c r="ALU3282" s="678"/>
      <c r="ALV3282" s="678"/>
      <c r="ALW3282" s="678"/>
      <c r="ALX3282" s="678"/>
      <c r="ALY3282" s="678"/>
      <c r="ALZ3282" s="678"/>
      <c r="AMA3282" s="678"/>
      <c r="AMB3282" s="678"/>
      <c r="AMC3282" s="678"/>
      <c r="AMD3282" s="678"/>
      <c r="AME3282" s="678"/>
      <c r="AMF3282" s="678"/>
      <c r="AMG3282" s="678"/>
      <c r="AMH3282" s="678"/>
      <c r="AMI3282" s="678"/>
      <c r="AMJ3282" s="678"/>
    </row>
    <row r="3283" spans="1:1024" ht="18.75" customHeight="1" x14ac:dyDescent="0.25">
      <c r="A3283" s="795">
        <v>3758</v>
      </c>
      <c r="B3283" s="795">
        <v>29581851</v>
      </c>
      <c r="C3283" s="795" t="s">
        <v>998</v>
      </c>
      <c r="D3283" s="1358" t="s">
        <v>35</v>
      </c>
      <c r="E3283" s="1175" t="s">
        <v>36</v>
      </c>
      <c r="F3283" s="1330">
        <v>45248</v>
      </c>
      <c r="G3283" s="982">
        <v>0.77083333333333337</v>
      </c>
      <c r="H3283" s="1330">
        <v>45249</v>
      </c>
      <c r="I3283" s="982">
        <v>0.875</v>
      </c>
      <c r="J3283" s="1335" t="s">
        <v>797</v>
      </c>
      <c r="K3283" s="1330">
        <v>25498</v>
      </c>
      <c r="L3283" s="993" t="s">
        <v>999</v>
      </c>
      <c r="M3283" s="850">
        <v>41251</v>
      </c>
      <c r="N3283" s="1635" t="s">
        <v>1000</v>
      </c>
      <c r="O3283" s="972">
        <v>39619</v>
      </c>
      <c r="P3283" s="892" t="s">
        <v>4722</v>
      </c>
      <c r="Q3283" s="196"/>
      <c r="R3283" s="1002"/>
      <c r="S3283" s="196"/>
      <c r="T3283" s="533"/>
      <c r="U3283" s="1793" t="s">
        <v>4666</v>
      </c>
      <c r="V3283" s="544"/>
      <c r="W3283" s="1807"/>
      <c r="X3283" s="678"/>
      <c r="Y3283" s="678"/>
      <c r="Z3283" s="678"/>
      <c r="AA3283" s="678"/>
      <c r="AB3283" s="678"/>
      <c r="AC3283" s="678"/>
      <c r="AD3283" s="678"/>
      <c r="AE3283" s="678"/>
      <c r="AF3283" s="678"/>
      <c r="AG3283" s="678"/>
      <c r="AH3283" s="678"/>
      <c r="AI3283" s="678"/>
      <c r="AJ3283" s="678"/>
      <c r="AK3283" s="678"/>
      <c r="AL3283" s="678"/>
      <c r="AM3283" s="678"/>
      <c r="AN3283" s="678"/>
      <c r="AO3283" s="678"/>
      <c r="AP3283" s="678"/>
      <c r="AQ3283" s="678"/>
      <c r="AR3283" s="678"/>
      <c r="AS3283" s="678"/>
      <c r="AT3283" s="678"/>
      <c r="AU3283" s="678"/>
      <c r="AV3283" s="678"/>
      <c r="AW3283" s="678"/>
      <c r="AX3283" s="678"/>
      <c r="AY3283" s="678"/>
      <c r="AZ3283" s="678"/>
      <c r="BA3283" s="678"/>
      <c r="BB3283" s="678"/>
      <c r="BC3283" s="678"/>
      <c r="BD3283" s="678"/>
      <c r="BE3283" s="678"/>
      <c r="BF3283" s="678"/>
      <c r="BG3283" s="678"/>
      <c r="BH3283" s="678"/>
      <c r="BI3283" s="678"/>
      <c r="BJ3283" s="678"/>
      <c r="BK3283" s="678"/>
      <c r="BL3283" s="678"/>
      <c r="BM3283" s="678"/>
      <c r="BN3283" s="678"/>
      <c r="BO3283" s="678"/>
      <c r="BP3283" s="678"/>
      <c r="BQ3283" s="678"/>
      <c r="BR3283" s="678"/>
      <c r="BS3283" s="678"/>
      <c r="BT3283" s="678"/>
      <c r="BU3283" s="678"/>
      <c r="BV3283" s="678"/>
      <c r="BW3283" s="678"/>
      <c r="BX3283" s="678"/>
      <c r="BY3283" s="678"/>
      <c r="BZ3283" s="678"/>
      <c r="CA3283" s="678"/>
      <c r="CB3283" s="678"/>
      <c r="CC3283" s="678"/>
      <c r="CD3283" s="678"/>
      <c r="CE3283" s="678"/>
      <c r="CF3283" s="678"/>
      <c r="CG3283" s="678"/>
      <c r="CH3283" s="678"/>
      <c r="CI3283" s="678"/>
      <c r="CJ3283" s="678"/>
      <c r="CK3283" s="678"/>
      <c r="CL3283" s="678"/>
      <c r="CM3283" s="678"/>
      <c r="CN3283" s="678"/>
      <c r="CO3283" s="678"/>
      <c r="CP3283" s="678"/>
      <c r="CQ3283" s="678"/>
      <c r="CR3283" s="678"/>
      <c r="CS3283" s="678"/>
      <c r="CT3283" s="678"/>
      <c r="CU3283" s="678"/>
      <c r="CV3283" s="678"/>
      <c r="CW3283" s="678"/>
      <c r="CX3283" s="678"/>
      <c r="CY3283" s="678"/>
      <c r="CZ3283" s="678"/>
      <c r="DA3283" s="678"/>
      <c r="DB3283" s="678"/>
      <c r="DC3283" s="678"/>
      <c r="DD3283" s="678"/>
      <c r="DE3283" s="678"/>
      <c r="DF3283" s="678"/>
      <c r="DG3283" s="678"/>
      <c r="DH3283" s="678"/>
      <c r="DI3283" s="678"/>
      <c r="DJ3283" s="678"/>
      <c r="DK3283" s="678"/>
      <c r="DL3283" s="678"/>
      <c r="DM3283" s="678"/>
      <c r="DN3283" s="678"/>
      <c r="DO3283" s="678"/>
      <c r="DP3283" s="678"/>
      <c r="DQ3283" s="678"/>
      <c r="DR3283" s="678"/>
      <c r="DS3283" s="678"/>
      <c r="DT3283" s="678"/>
      <c r="DU3283" s="678"/>
      <c r="DV3283" s="678"/>
      <c r="DW3283" s="678"/>
      <c r="DX3283" s="678"/>
      <c r="DY3283" s="678"/>
      <c r="DZ3283" s="678"/>
      <c r="EA3283" s="678"/>
      <c r="EB3283" s="678"/>
      <c r="EC3283" s="678"/>
      <c r="ED3283" s="678"/>
      <c r="EE3283" s="678"/>
      <c r="EF3283" s="678"/>
      <c r="EG3283" s="678"/>
      <c r="EH3283" s="678"/>
      <c r="EI3283" s="678"/>
      <c r="EJ3283" s="678"/>
      <c r="EK3283" s="678"/>
      <c r="EL3283" s="678"/>
      <c r="EM3283" s="678"/>
      <c r="EN3283" s="678"/>
      <c r="EO3283" s="678"/>
      <c r="EP3283" s="678"/>
      <c r="EQ3283" s="678"/>
      <c r="ER3283" s="678"/>
      <c r="ES3283" s="678"/>
      <c r="ET3283" s="678"/>
      <c r="EU3283" s="678"/>
      <c r="EV3283" s="678"/>
      <c r="EW3283" s="678"/>
      <c r="EX3283" s="678"/>
      <c r="EY3283" s="678"/>
      <c r="EZ3283" s="678"/>
      <c r="FA3283" s="678"/>
      <c r="FB3283" s="678"/>
      <c r="FC3283" s="678"/>
      <c r="FD3283" s="678"/>
      <c r="FE3283" s="678"/>
      <c r="FF3283" s="678"/>
      <c r="FG3283" s="678"/>
      <c r="FH3283" s="678"/>
      <c r="FI3283" s="678"/>
      <c r="FJ3283" s="678"/>
      <c r="FK3283" s="678"/>
      <c r="FL3283" s="678"/>
      <c r="FM3283" s="678"/>
      <c r="FN3283" s="678"/>
      <c r="FO3283" s="678"/>
      <c r="FP3283" s="678"/>
      <c r="FQ3283" s="678"/>
      <c r="FR3283" s="678"/>
      <c r="FS3283" s="678"/>
      <c r="FT3283" s="678"/>
      <c r="FU3283" s="678"/>
      <c r="FV3283" s="678"/>
      <c r="FW3283" s="678"/>
      <c r="FX3283" s="678"/>
      <c r="FY3283" s="678"/>
      <c r="FZ3283" s="678"/>
      <c r="GA3283" s="678"/>
      <c r="GB3283" s="678"/>
      <c r="GC3283" s="678"/>
      <c r="GD3283" s="678"/>
      <c r="GE3283" s="678"/>
      <c r="GF3283" s="678"/>
      <c r="GG3283" s="678"/>
      <c r="GH3283" s="678"/>
      <c r="GI3283" s="678"/>
      <c r="GJ3283" s="678"/>
      <c r="GK3283" s="678"/>
      <c r="GL3283" s="678"/>
      <c r="GM3283" s="678"/>
      <c r="GN3283" s="678"/>
      <c r="GO3283" s="678"/>
      <c r="GP3283" s="678"/>
      <c r="GQ3283" s="678"/>
      <c r="GR3283" s="678"/>
      <c r="GS3283" s="678"/>
      <c r="GT3283" s="678"/>
      <c r="GU3283" s="678"/>
      <c r="GV3283" s="678"/>
      <c r="GW3283" s="678"/>
      <c r="GX3283" s="678"/>
      <c r="GY3283" s="678"/>
      <c r="GZ3283" s="678"/>
      <c r="HA3283" s="678"/>
      <c r="HB3283" s="678"/>
      <c r="HC3283" s="678"/>
      <c r="HD3283" s="678"/>
      <c r="HE3283" s="678"/>
      <c r="HF3283" s="678"/>
      <c r="HG3283" s="678"/>
      <c r="HH3283" s="678"/>
      <c r="HI3283" s="678"/>
      <c r="HJ3283" s="678"/>
      <c r="HK3283" s="678"/>
      <c r="HL3283" s="678"/>
      <c r="HM3283" s="678"/>
      <c r="HN3283" s="678"/>
      <c r="HO3283" s="678"/>
      <c r="HP3283" s="678"/>
      <c r="HQ3283" s="678"/>
      <c r="HR3283" s="678"/>
      <c r="HS3283" s="678"/>
      <c r="HT3283" s="678"/>
      <c r="HU3283" s="678"/>
      <c r="HV3283" s="678"/>
      <c r="HW3283" s="678"/>
      <c r="HX3283" s="678"/>
      <c r="HY3283" s="678"/>
      <c r="HZ3283" s="678"/>
      <c r="IA3283" s="678"/>
      <c r="IB3283" s="678"/>
      <c r="IC3283" s="678"/>
      <c r="ID3283" s="678"/>
      <c r="IE3283" s="678"/>
      <c r="IF3283" s="678"/>
      <c r="IG3283" s="678"/>
      <c r="IH3283" s="678"/>
      <c r="II3283" s="678"/>
      <c r="IJ3283" s="678"/>
      <c r="IK3283" s="678"/>
      <c r="IL3283" s="678"/>
      <c r="IM3283" s="678"/>
      <c r="IN3283" s="678"/>
      <c r="IO3283" s="678"/>
      <c r="IP3283" s="678"/>
      <c r="IQ3283" s="678"/>
      <c r="IR3283" s="678"/>
      <c r="IS3283" s="678"/>
      <c r="IT3283" s="678"/>
      <c r="IU3283" s="678"/>
      <c r="IV3283" s="678"/>
      <c r="IW3283" s="678"/>
      <c r="IX3283" s="678"/>
      <c r="IY3283" s="678"/>
      <c r="IZ3283" s="678"/>
      <c r="JA3283" s="678"/>
      <c r="JB3283" s="678"/>
      <c r="JC3283" s="678"/>
      <c r="JD3283" s="678"/>
      <c r="JE3283" s="678"/>
      <c r="JF3283" s="678"/>
      <c r="JG3283" s="678"/>
      <c r="JH3283" s="678"/>
      <c r="JI3283" s="678"/>
      <c r="JJ3283" s="678"/>
      <c r="JK3283" s="678"/>
      <c r="JL3283" s="678"/>
      <c r="JM3283" s="678"/>
      <c r="JN3283" s="678"/>
      <c r="JO3283" s="678"/>
      <c r="JP3283" s="678"/>
      <c r="JQ3283" s="678"/>
      <c r="JR3283" s="678"/>
      <c r="JS3283" s="678"/>
      <c r="JT3283" s="678"/>
      <c r="JU3283" s="678"/>
      <c r="JV3283" s="678"/>
      <c r="JW3283" s="678"/>
      <c r="JX3283" s="678"/>
      <c r="JY3283" s="678"/>
      <c r="JZ3283" s="678"/>
      <c r="KA3283" s="678"/>
      <c r="KB3283" s="678"/>
      <c r="KC3283" s="678"/>
      <c r="KD3283" s="678"/>
      <c r="KE3283" s="678"/>
      <c r="KF3283" s="678"/>
      <c r="KG3283" s="678"/>
      <c r="KH3283" s="678"/>
      <c r="KI3283" s="678"/>
      <c r="KJ3283" s="678"/>
      <c r="KK3283" s="678"/>
      <c r="KL3283" s="678"/>
      <c r="KM3283" s="678"/>
      <c r="KN3283" s="678"/>
      <c r="KO3283" s="678"/>
      <c r="KP3283" s="678"/>
      <c r="KQ3283" s="678"/>
      <c r="KR3283" s="678"/>
      <c r="KS3283" s="678"/>
      <c r="KT3283" s="678"/>
      <c r="KU3283" s="678"/>
      <c r="KV3283" s="678"/>
      <c r="KW3283" s="678"/>
      <c r="KX3283" s="678"/>
      <c r="KY3283" s="678"/>
      <c r="KZ3283" s="678"/>
      <c r="LA3283" s="678"/>
      <c r="LB3283" s="678"/>
      <c r="LC3283" s="678"/>
      <c r="LD3283" s="678"/>
      <c r="LE3283" s="678"/>
      <c r="LF3283" s="678"/>
      <c r="LG3283" s="678"/>
      <c r="LH3283" s="678"/>
      <c r="LI3283" s="678"/>
      <c r="LJ3283" s="678"/>
      <c r="LK3283" s="678"/>
      <c r="LL3283" s="678"/>
      <c r="LM3283" s="678"/>
      <c r="LN3283" s="678"/>
      <c r="LO3283" s="678"/>
      <c r="LP3283" s="678"/>
      <c r="LQ3283" s="678"/>
      <c r="LR3283" s="678"/>
      <c r="LS3283" s="678"/>
      <c r="LT3283" s="678"/>
      <c r="LU3283" s="678"/>
      <c r="LV3283" s="678"/>
      <c r="LW3283" s="678"/>
      <c r="LX3283" s="678"/>
      <c r="LY3283" s="678"/>
      <c r="LZ3283" s="678"/>
      <c r="MA3283" s="678"/>
      <c r="MB3283" s="678"/>
      <c r="MC3283" s="678"/>
      <c r="MD3283" s="678"/>
      <c r="ME3283" s="678"/>
      <c r="MF3283" s="678"/>
      <c r="MG3283" s="678"/>
      <c r="MH3283" s="678"/>
      <c r="MI3283" s="678"/>
      <c r="MJ3283" s="678"/>
      <c r="MK3283" s="678"/>
      <c r="ML3283" s="678"/>
      <c r="MM3283" s="678"/>
      <c r="MN3283" s="678"/>
      <c r="MO3283" s="678"/>
      <c r="MP3283" s="678"/>
      <c r="MQ3283" s="678"/>
      <c r="MR3283" s="678"/>
      <c r="MS3283" s="678"/>
      <c r="MT3283" s="678"/>
      <c r="MU3283" s="678"/>
      <c r="MV3283" s="678"/>
      <c r="MW3283" s="678"/>
      <c r="MX3283" s="678"/>
      <c r="MY3283" s="678"/>
      <c r="MZ3283" s="678"/>
      <c r="NA3283" s="678"/>
      <c r="NB3283" s="678"/>
      <c r="NC3283" s="678"/>
      <c r="ND3283" s="678"/>
      <c r="NE3283" s="678"/>
      <c r="NF3283" s="678"/>
      <c r="NG3283" s="678"/>
      <c r="NH3283" s="678"/>
      <c r="NI3283" s="678"/>
      <c r="NJ3283" s="678"/>
      <c r="NK3283" s="678"/>
      <c r="NL3283" s="678"/>
      <c r="NM3283" s="678"/>
      <c r="NN3283" s="678"/>
      <c r="NO3283" s="678"/>
      <c r="NP3283" s="678"/>
      <c r="NQ3283" s="678"/>
      <c r="NR3283" s="678"/>
      <c r="NS3283" s="678"/>
      <c r="NT3283" s="678"/>
      <c r="NU3283" s="678"/>
      <c r="NV3283" s="678"/>
      <c r="NW3283" s="678"/>
      <c r="NX3283" s="678"/>
      <c r="NY3283" s="678"/>
      <c r="NZ3283" s="678"/>
      <c r="OA3283" s="678"/>
      <c r="OB3283" s="678"/>
      <c r="OC3283" s="678"/>
      <c r="OD3283" s="678"/>
      <c r="OE3283" s="678"/>
      <c r="OF3283" s="678"/>
      <c r="OG3283" s="678"/>
      <c r="OH3283" s="678"/>
      <c r="OI3283" s="678"/>
      <c r="OJ3283" s="678"/>
      <c r="OK3283" s="678"/>
      <c r="OL3283" s="678"/>
      <c r="OM3283" s="678"/>
      <c r="ON3283" s="678"/>
      <c r="OO3283" s="678"/>
      <c r="OP3283" s="678"/>
      <c r="OQ3283" s="678"/>
      <c r="OR3283" s="678"/>
      <c r="OS3283" s="678"/>
      <c r="OT3283" s="678"/>
      <c r="OU3283" s="678"/>
      <c r="OV3283" s="678"/>
      <c r="OW3283" s="678"/>
      <c r="OX3283" s="678"/>
      <c r="OY3283" s="678"/>
      <c r="OZ3283" s="678"/>
      <c r="PA3283" s="678"/>
      <c r="PB3283" s="678"/>
      <c r="PC3283" s="678"/>
      <c r="PD3283" s="678"/>
      <c r="PE3283" s="678"/>
      <c r="PF3283" s="678"/>
      <c r="PG3283" s="678"/>
      <c r="PH3283" s="678"/>
      <c r="PI3283" s="678"/>
      <c r="PJ3283" s="678"/>
      <c r="PK3283" s="678"/>
      <c r="PL3283" s="678"/>
      <c r="PM3283" s="678"/>
      <c r="PN3283" s="678"/>
      <c r="PO3283" s="678"/>
      <c r="PP3283" s="678"/>
      <c r="PQ3283" s="678"/>
      <c r="PR3283" s="678"/>
      <c r="PS3283" s="678"/>
      <c r="PT3283" s="678"/>
      <c r="PU3283" s="678"/>
      <c r="PV3283" s="678"/>
      <c r="PW3283" s="678"/>
      <c r="PX3283" s="678"/>
      <c r="PY3283" s="678"/>
      <c r="PZ3283" s="678"/>
      <c r="QA3283" s="678"/>
      <c r="QB3283" s="678"/>
      <c r="QC3283" s="678"/>
      <c r="QD3283" s="678"/>
      <c r="QE3283" s="678"/>
      <c r="QF3283" s="678"/>
      <c r="QG3283" s="678"/>
      <c r="QH3283" s="678"/>
      <c r="QI3283" s="678"/>
      <c r="QJ3283" s="678"/>
      <c r="QK3283" s="678"/>
      <c r="QL3283" s="678"/>
      <c r="QM3283" s="678"/>
      <c r="QN3283" s="678"/>
      <c r="QO3283" s="678"/>
      <c r="QP3283" s="678"/>
      <c r="QQ3283" s="678"/>
      <c r="QR3283" s="678"/>
      <c r="QS3283" s="678"/>
      <c r="QT3283" s="678"/>
      <c r="QU3283" s="678"/>
      <c r="QV3283" s="678"/>
      <c r="QW3283" s="678"/>
      <c r="QX3283" s="678"/>
      <c r="QY3283" s="678"/>
      <c r="QZ3283" s="678"/>
      <c r="RA3283" s="678"/>
      <c r="RB3283" s="678"/>
      <c r="RC3283" s="678"/>
      <c r="RD3283" s="678"/>
      <c r="RE3283" s="678"/>
      <c r="RF3283" s="678"/>
      <c r="RG3283" s="678"/>
      <c r="RH3283" s="678"/>
      <c r="RI3283" s="678"/>
      <c r="RJ3283" s="678"/>
      <c r="RK3283" s="678"/>
      <c r="RL3283" s="678"/>
      <c r="RM3283" s="678"/>
      <c r="RN3283" s="678"/>
      <c r="RO3283" s="678"/>
      <c r="RP3283" s="678"/>
      <c r="RQ3283" s="678"/>
      <c r="RR3283" s="678"/>
      <c r="RS3283" s="678"/>
      <c r="RT3283" s="678"/>
      <c r="RU3283" s="678"/>
      <c r="RV3283" s="678"/>
      <c r="RW3283" s="678"/>
      <c r="RX3283" s="678"/>
      <c r="RY3283" s="678"/>
      <c r="RZ3283" s="678"/>
      <c r="SA3283" s="678"/>
      <c r="SB3283" s="678"/>
      <c r="SC3283" s="678"/>
      <c r="SD3283" s="678"/>
      <c r="SE3283" s="678"/>
      <c r="SF3283" s="678"/>
      <c r="SG3283" s="678"/>
      <c r="SH3283" s="678"/>
      <c r="SI3283" s="678"/>
      <c r="SJ3283" s="678"/>
      <c r="SK3283" s="678"/>
      <c r="SL3283" s="678"/>
      <c r="SM3283" s="678"/>
      <c r="SN3283" s="678"/>
      <c r="SO3283" s="678"/>
      <c r="SP3283" s="678"/>
      <c r="SQ3283" s="678"/>
      <c r="SR3283" s="678"/>
      <c r="SS3283" s="678"/>
      <c r="ST3283" s="678"/>
      <c r="SU3283" s="678"/>
      <c r="SV3283" s="678"/>
      <c r="SW3283" s="678"/>
      <c r="SX3283" s="678"/>
      <c r="SY3283" s="678"/>
      <c r="SZ3283" s="678"/>
      <c r="TA3283" s="678"/>
      <c r="TB3283" s="678"/>
      <c r="TC3283" s="678"/>
      <c r="TD3283" s="678"/>
      <c r="TE3283" s="678"/>
      <c r="TF3283" s="678"/>
      <c r="TG3283" s="678"/>
      <c r="TH3283" s="678"/>
      <c r="TI3283" s="678"/>
      <c r="TJ3283" s="678"/>
      <c r="TK3283" s="678"/>
      <c r="TL3283" s="678"/>
      <c r="TM3283" s="678"/>
      <c r="TN3283" s="678"/>
      <c r="TO3283" s="678"/>
      <c r="TP3283" s="678"/>
      <c r="TQ3283" s="678"/>
      <c r="TR3283" s="678"/>
      <c r="TS3283" s="678"/>
      <c r="TT3283" s="678"/>
      <c r="TU3283" s="678"/>
      <c r="TV3283" s="678"/>
      <c r="TW3283" s="678"/>
      <c r="TX3283" s="678"/>
      <c r="TY3283" s="678"/>
      <c r="TZ3283" s="678"/>
      <c r="UA3283" s="678"/>
      <c r="UB3283" s="678"/>
      <c r="UC3283" s="678"/>
      <c r="UD3283" s="678"/>
      <c r="UE3283" s="678"/>
      <c r="UF3283" s="678"/>
      <c r="UG3283" s="678"/>
      <c r="UH3283" s="678"/>
      <c r="UI3283" s="678"/>
      <c r="UJ3283" s="678"/>
      <c r="UK3283" s="678"/>
      <c r="UL3283" s="678"/>
      <c r="UM3283" s="678"/>
      <c r="UN3283" s="678"/>
      <c r="UO3283" s="678"/>
      <c r="UP3283" s="678"/>
      <c r="UQ3283" s="678"/>
      <c r="UR3283" s="678"/>
      <c r="US3283" s="678"/>
      <c r="UT3283" s="678"/>
      <c r="UU3283" s="678"/>
      <c r="UV3283" s="678"/>
      <c r="UW3283" s="678"/>
      <c r="UX3283" s="678"/>
      <c r="UY3283" s="678"/>
      <c r="UZ3283" s="678"/>
      <c r="VA3283" s="678"/>
      <c r="VB3283" s="678"/>
      <c r="VC3283" s="678"/>
      <c r="VD3283" s="678"/>
      <c r="VE3283" s="678"/>
      <c r="VF3283" s="678"/>
      <c r="VG3283" s="678"/>
      <c r="VH3283" s="678"/>
      <c r="VI3283" s="678"/>
      <c r="VJ3283" s="678"/>
      <c r="VK3283" s="678"/>
      <c r="VL3283" s="678"/>
      <c r="VM3283" s="678"/>
      <c r="VN3283" s="678"/>
      <c r="VO3283" s="678"/>
      <c r="VP3283" s="678"/>
      <c r="VQ3283" s="678"/>
      <c r="VR3283" s="678"/>
      <c r="VS3283" s="678"/>
      <c r="VT3283" s="678"/>
      <c r="VU3283" s="678"/>
      <c r="VV3283" s="678"/>
      <c r="VW3283" s="678"/>
      <c r="VX3283" s="678"/>
      <c r="VY3283" s="678"/>
      <c r="VZ3283" s="678"/>
      <c r="WA3283" s="678"/>
      <c r="WB3283" s="678"/>
      <c r="WC3283" s="678"/>
      <c r="WD3283" s="678"/>
      <c r="WE3283" s="678"/>
      <c r="WF3283" s="678"/>
      <c r="WG3283" s="678"/>
      <c r="WH3283" s="678"/>
      <c r="WI3283" s="678"/>
      <c r="WJ3283" s="678"/>
      <c r="WK3283" s="678"/>
      <c r="WL3283" s="678"/>
      <c r="WM3283" s="678"/>
      <c r="WN3283" s="678"/>
      <c r="WO3283" s="678"/>
      <c r="WP3283" s="678"/>
      <c r="WQ3283" s="678"/>
      <c r="WR3283" s="678"/>
      <c r="WS3283" s="678"/>
      <c r="WT3283" s="678"/>
      <c r="WU3283" s="678"/>
      <c r="WV3283" s="678"/>
      <c r="WW3283" s="678"/>
      <c r="WX3283" s="678"/>
      <c r="WY3283" s="678"/>
      <c r="WZ3283" s="678"/>
      <c r="XA3283" s="678"/>
      <c r="XB3283" s="678"/>
      <c r="XC3283" s="678"/>
      <c r="XD3283" s="678"/>
      <c r="XE3283" s="678"/>
      <c r="XF3283" s="678"/>
      <c r="XG3283" s="678"/>
      <c r="XH3283" s="678"/>
      <c r="XI3283" s="678"/>
      <c r="XJ3283" s="678"/>
      <c r="XK3283" s="678"/>
      <c r="XL3283" s="678"/>
      <c r="XM3283" s="678"/>
      <c r="XN3283" s="678"/>
      <c r="XO3283" s="678"/>
      <c r="XP3283" s="678"/>
      <c r="XQ3283" s="678"/>
      <c r="XR3283" s="678"/>
      <c r="XS3283" s="678"/>
      <c r="XT3283" s="678"/>
      <c r="XU3283" s="678"/>
      <c r="XV3283" s="678"/>
      <c r="XW3283" s="678"/>
      <c r="XX3283" s="678"/>
      <c r="XY3283" s="678"/>
      <c r="XZ3283" s="678"/>
      <c r="YA3283" s="678"/>
      <c r="YB3283" s="678"/>
      <c r="YC3283" s="678"/>
      <c r="YD3283" s="678"/>
      <c r="YE3283" s="678"/>
      <c r="YF3283" s="678"/>
      <c r="YG3283" s="678"/>
      <c r="YH3283" s="678"/>
      <c r="YI3283" s="678"/>
      <c r="YJ3283" s="678"/>
      <c r="YK3283" s="678"/>
      <c r="YL3283" s="678"/>
      <c r="YM3283" s="678"/>
      <c r="YN3283" s="678"/>
      <c r="YO3283" s="678"/>
      <c r="YP3283" s="678"/>
      <c r="YQ3283" s="678"/>
      <c r="YR3283" s="678"/>
      <c r="YS3283" s="678"/>
      <c r="YT3283" s="678"/>
      <c r="YU3283" s="678"/>
      <c r="YV3283" s="678"/>
      <c r="YW3283" s="678"/>
      <c r="YX3283" s="678"/>
      <c r="YY3283" s="678"/>
      <c r="YZ3283" s="678"/>
      <c r="ZA3283" s="678"/>
      <c r="ZB3283" s="678"/>
      <c r="ZC3283" s="678"/>
      <c r="ZD3283" s="678"/>
      <c r="ZE3283" s="678"/>
      <c r="ZF3283" s="678"/>
      <c r="ZG3283" s="678"/>
      <c r="ZH3283" s="678"/>
      <c r="ZI3283" s="678"/>
      <c r="ZJ3283" s="678"/>
      <c r="ZK3283" s="678"/>
      <c r="ZL3283" s="678"/>
      <c r="ZM3283" s="678"/>
      <c r="ZN3283" s="678"/>
      <c r="ZO3283" s="678"/>
      <c r="ZP3283" s="678"/>
      <c r="ZQ3283" s="678"/>
      <c r="ZR3283" s="678"/>
      <c r="ZS3283" s="678"/>
      <c r="ZT3283" s="678"/>
      <c r="ZU3283" s="678"/>
      <c r="ZV3283" s="678"/>
      <c r="ZW3283" s="678"/>
      <c r="ZX3283" s="678"/>
      <c r="ZY3283" s="678"/>
      <c r="ZZ3283" s="678"/>
      <c r="AAA3283" s="678"/>
      <c r="AAB3283" s="678"/>
      <c r="AAC3283" s="678"/>
      <c r="AAD3283" s="678"/>
      <c r="AAE3283" s="678"/>
      <c r="AAF3283" s="678"/>
      <c r="AAG3283" s="678"/>
      <c r="AAH3283" s="678"/>
      <c r="AAI3283" s="678"/>
      <c r="AAJ3283" s="678"/>
      <c r="AAK3283" s="678"/>
      <c r="AAL3283" s="678"/>
      <c r="AAM3283" s="678"/>
      <c r="AAN3283" s="678"/>
      <c r="AAO3283" s="678"/>
      <c r="AAP3283" s="678"/>
      <c r="AAQ3283" s="678"/>
      <c r="AAR3283" s="678"/>
      <c r="AAS3283" s="678"/>
      <c r="AAT3283" s="678"/>
      <c r="AAU3283" s="678"/>
      <c r="AAV3283" s="678"/>
      <c r="AAW3283" s="678"/>
      <c r="AAX3283" s="678"/>
      <c r="AAY3283" s="678"/>
      <c r="AAZ3283" s="678"/>
      <c r="ABA3283" s="678"/>
      <c r="ABB3283" s="678"/>
      <c r="ABC3283" s="678"/>
      <c r="ABD3283" s="678"/>
      <c r="ABE3283" s="678"/>
      <c r="ABF3283" s="678"/>
      <c r="ABG3283" s="678"/>
      <c r="ABH3283" s="678"/>
      <c r="ABI3283" s="678"/>
      <c r="ABJ3283" s="678"/>
      <c r="ABK3283" s="678"/>
      <c r="ABL3283" s="678"/>
      <c r="ABM3283" s="678"/>
      <c r="ABN3283" s="678"/>
      <c r="ABO3283" s="678"/>
      <c r="ABP3283" s="678"/>
      <c r="ABQ3283" s="678"/>
      <c r="ABR3283" s="678"/>
      <c r="ABS3283" s="678"/>
      <c r="ABT3283" s="678"/>
      <c r="ABU3283" s="678"/>
      <c r="ABV3283" s="678"/>
      <c r="ABW3283" s="678"/>
      <c r="ABX3283" s="678"/>
      <c r="ABY3283" s="678"/>
      <c r="ABZ3283" s="678"/>
      <c r="ACA3283" s="678"/>
      <c r="ACB3283" s="678"/>
      <c r="ACC3283" s="678"/>
      <c r="ACD3283" s="678"/>
      <c r="ACE3283" s="678"/>
      <c r="ACF3283" s="678"/>
      <c r="ACG3283" s="678"/>
      <c r="ACH3283" s="678"/>
      <c r="ACI3283" s="678"/>
      <c r="ACJ3283" s="678"/>
      <c r="ACK3283" s="678"/>
      <c r="ACL3283" s="678"/>
      <c r="ACM3283" s="678"/>
      <c r="ACN3283" s="678"/>
      <c r="ACO3283" s="678"/>
      <c r="ACP3283" s="678"/>
      <c r="ACQ3283" s="678"/>
      <c r="ACR3283" s="678"/>
      <c r="ACS3283" s="678"/>
      <c r="ACT3283" s="678"/>
      <c r="ACU3283" s="678"/>
      <c r="ACV3283" s="678"/>
      <c r="ACW3283" s="678"/>
      <c r="ACX3283" s="678"/>
      <c r="ACY3283" s="678"/>
      <c r="ACZ3283" s="678"/>
      <c r="ADA3283" s="678"/>
      <c r="ADB3283" s="678"/>
      <c r="ADC3283" s="678"/>
      <c r="ADD3283" s="678"/>
      <c r="ADE3283" s="678"/>
      <c r="ADF3283" s="678"/>
      <c r="ADG3283" s="678"/>
      <c r="ADH3283" s="678"/>
      <c r="ADI3283" s="678"/>
      <c r="ADJ3283" s="678"/>
      <c r="ADK3283" s="678"/>
      <c r="ADL3283" s="678"/>
      <c r="ADM3283" s="678"/>
      <c r="ADN3283" s="678"/>
      <c r="ADO3283" s="678"/>
      <c r="ADP3283" s="678"/>
      <c r="ADQ3283" s="678"/>
      <c r="ADR3283" s="678"/>
      <c r="ADS3283" s="678"/>
      <c r="ADT3283" s="678"/>
      <c r="ADU3283" s="678"/>
      <c r="ADV3283" s="678"/>
      <c r="ADW3283" s="678"/>
      <c r="ADX3283" s="678"/>
      <c r="ADY3283" s="678"/>
      <c r="ADZ3283" s="678"/>
      <c r="AEA3283" s="678"/>
      <c r="AEB3283" s="678"/>
      <c r="AEC3283" s="678"/>
      <c r="AED3283" s="678"/>
      <c r="AEE3283" s="678"/>
      <c r="AEF3283" s="678"/>
      <c r="AEG3283" s="678"/>
      <c r="AEH3283" s="678"/>
      <c r="AEI3283" s="678"/>
      <c r="AEJ3283" s="678"/>
      <c r="AEK3283" s="678"/>
      <c r="AEL3283" s="678"/>
      <c r="AEM3283" s="678"/>
      <c r="AEN3283" s="678"/>
      <c r="AEO3283" s="678"/>
      <c r="AEP3283" s="678"/>
      <c r="AEQ3283" s="678"/>
      <c r="AER3283" s="678"/>
      <c r="AES3283" s="678"/>
      <c r="AET3283" s="678"/>
      <c r="AEU3283" s="678"/>
      <c r="AEV3283" s="678"/>
      <c r="AEW3283" s="678"/>
      <c r="AEX3283" s="678"/>
      <c r="AEY3283" s="678"/>
      <c r="AEZ3283" s="678"/>
      <c r="AFA3283" s="678"/>
      <c r="AFB3283" s="678"/>
      <c r="AFC3283" s="678"/>
      <c r="AFD3283" s="678"/>
      <c r="AFE3283" s="678"/>
      <c r="AFF3283" s="678"/>
      <c r="AFG3283" s="678"/>
      <c r="AFH3283" s="678"/>
      <c r="AFI3283" s="678"/>
      <c r="AFJ3283" s="678"/>
      <c r="AFK3283" s="678"/>
      <c r="AFL3283" s="678"/>
      <c r="AFM3283" s="678"/>
      <c r="AFN3283" s="678"/>
      <c r="AFO3283" s="678"/>
      <c r="AFP3283" s="678"/>
      <c r="AFQ3283" s="678"/>
      <c r="AFR3283" s="678"/>
      <c r="AFS3283" s="678"/>
      <c r="AFT3283" s="678"/>
      <c r="AFU3283" s="678"/>
      <c r="AFV3283" s="678"/>
      <c r="AFW3283" s="678"/>
      <c r="AFX3283" s="678"/>
      <c r="AFY3283" s="678"/>
      <c r="AFZ3283" s="678"/>
      <c r="AGA3283" s="678"/>
      <c r="AGB3283" s="678"/>
      <c r="AGC3283" s="678"/>
      <c r="AGD3283" s="678"/>
      <c r="AGE3283" s="678"/>
      <c r="AGF3283" s="678"/>
      <c r="AGG3283" s="678"/>
      <c r="AGH3283" s="678"/>
      <c r="AGI3283" s="678"/>
      <c r="AGJ3283" s="678"/>
      <c r="AGK3283" s="678"/>
      <c r="AGL3283" s="678"/>
      <c r="AGM3283" s="678"/>
      <c r="AGN3283" s="678"/>
      <c r="AGO3283" s="678"/>
      <c r="AGP3283" s="678"/>
      <c r="AGQ3283" s="678"/>
      <c r="AGR3283" s="678"/>
      <c r="AGS3283" s="678"/>
      <c r="AGT3283" s="678"/>
      <c r="AGU3283" s="678"/>
      <c r="AGV3283" s="678"/>
      <c r="AGW3283" s="678"/>
      <c r="AGX3283" s="678"/>
      <c r="AGY3283" s="678"/>
      <c r="AGZ3283" s="678"/>
      <c r="AHA3283" s="678"/>
      <c r="AHB3283" s="678"/>
      <c r="AHC3283" s="678"/>
      <c r="AHD3283" s="678"/>
      <c r="AHE3283" s="678"/>
      <c r="AHF3283" s="678"/>
      <c r="AHG3283" s="678"/>
      <c r="AHH3283" s="678"/>
      <c r="AHI3283" s="678"/>
      <c r="AHJ3283" s="678"/>
      <c r="AHK3283" s="678"/>
      <c r="AHL3283" s="678"/>
      <c r="AHM3283" s="678"/>
      <c r="AHN3283" s="678"/>
      <c r="AHO3283" s="678"/>
      <c r="AHP3283" s="678"/>
      <c r="AHQ3283" s="678"/>
      <c r="AHR3283" s="678"/>
      <c r="AHS3283" s="678"/>
      <c r="AHT3283" s="678"/>
      <c r="AHU3283" s="678"/>
      <c r="AHV3283" s="678"/>
      <c r="AHW3283" s="678"/>
      <c r="AHX3283" s="678"/>
      <c r="AHY3283" s="678"/>
      <c r="AHZ3283" s="678"/>
      <c r="AIA3283" s="678"/>
      <c r="AIB3283" s="678"/>
      <c r="AIC3283" s="678"/>
      <c r="AID3283" s="678"/>
      <c r="AIE3283" s="678"/>
      <c r="AIF3283" s="678"/>
      <c r="AIG3283" s="678"/>
      <c r="AIH3283" s="678"/>
      <c r="AII3283" s="678"/>
      <c r="AIJ3283" s="678"/>
      <c r="AIK3283" s="678"/>
      <c r="AIL3283" s="678"/>
      <c r="AIM3283" s="678"/>
      <c r="AIN3283" s="678"/>
      <c r="AIO3283" s="678"/>
      <c r="AIP3283" s="678"/>
      <c r="AIQ3283" s="678"/>
      <c r="AIR3283" s="678"/>
      <c r="AIS3283" s="678"/>
      <c r="AIT3283" s="678"/>
      <c r="AIU3283" s="678"/>
      <c r="AIV3283" s="678"/>
      <c r="AIW3283" s="678"/>
      <c r="AIX3283" s="678"/>
      <c r="AIY3283" s="678"/>
      <c r="AIZ3283" s="678"/>
      <c r="AJA3283" s="678"/>
      <c r="AJB3283" s="678"/>
      <c r="AJC3283" s="678"/>
      <c r="AJD3283" s="678"/>
      <c r="AJE3283" s="678"/>
      <c r="AJF3283" s="678"/>
      <c r="AJG3283" s="678"/>
      <c r="AJH3283" s="678"/>
      <c r="AJI3283" s="678"/>
      <c r="AJJ3283" s="678"/>
      <c r="AJK3283" s="678"/>
      <c r="AJL3283" s="678"/>
      <c r="AJM3283" s="678"/>
      <c r="AJN3283" s="678"/>
      <c r="AJO3283" s="678"/>
      <c r="AJP3283" s="678"/>
      <c r="AJQ3283" s="678"/>
      <c r="AJR3283" s="678"/>
      <c r="AJS3283" s="678"/>
      <c r="AJT3283" s="678"/>
      <c r="AJU3283" s="678"/>
      <c r="AJV3283" s="678"/>
      <c r="AJW3283" s="678"/>
      <c r="AJX3283" s="678"/>
      <c r="AJY3283" s="678"/>
      <c r="AJZ3283" s="678"/>
      <c r="AKA3283" s="678"/>
      <c r="AKB3283" s="678"/>
      <c r="AKC3283" s="678"/>
      <c r="AKD3283" s="678"/>
      <c r="AKE3283" s="678"/>
      <c r="AKF3283" s="678"/>
      <c r="AKG3283" s="678"/>
      <c r="AKH3283" s="678"/>
      <c r="AKI3283" s="678"/>
      <c r="AKJ3283" s="678"/>
      <c r="AKK3283" s="678"/>
      <c r="AKL3283" s="678"/>
      <c r="AKM3283" s="678"/>
      <c r="AKN3283" s="678"/>
      <c r="AKO3283" s="678"/>
      <c r="AKP3283" s="678"/>
      <c r="AKQ3283" s="678"/>
      <c r="AKR3283" s="678"/>
      <c r="AKS3283" s="678"/>
      <c r="AKT3283" s="678"/>
      <c r="AKU3283" s="678"/>
      <c r="AKV3283" s="678"/>
      <c r="AKW3283" s="678"/>
      <c r="AKX3283" s="678"/>
      <c r="AKY3283" s="678"/>
      <c r="AKZ3283" s="678"/>
      <c r="ALA3283" s="678"/>
      <c r="ALB3283" s="678"/>
      <c r="ALC3283" s="678"/>
      <c r="ALD3283" s="678"/>
      <c r="ALE3283" s="678"/>
      <c r="ALF3283" s="678"/>
      <c r="ALG3283" s="678"/>
      <c r="ALH3283" s="678"/>
      <c r="ALI3283" s="678"/>
      <c r="ALJ3283" s="678"/>
      <c r="ALK3283" s="678"/>
      <c r="ALL3283" s="678"/>
      <c r="ALM3283" s="678"/>
      <c r="ALN3283" s="678"/>
      <c r="ALO3283" s="678"/>
      <c r="ALP3283" s="678"/>
      <c r="ALQ3283" s="678"/>
      <c r="ALR3283" s="678"/>
      <c r="ALS3283" s="678"/>
      <c r="ALT3283" s="678"/>
      <c r="ALU3283" s="678"/>
      <c r="ALV3283" s="678"/>
      <c r="ALW3283" s="678"/>
      <c r="ALX3283" s="678"/>
      <c r="ALY3283" s="678"/>
      <c r="ALZ3283" s="678"/>
      <c r="AMA3283" s="678"/>
      <c r="AMB3283" s="678"/>
      <c r="AMC3283" s="678"/>
      <c r="AMD3283" s="678"/>
      <c r="AME3283" s="678"/>
      <c r="AMF3283" s="678"/>
      <c r="AMG3283" s="678"/>
      <c r="AMH3283" s="678"/>
      <c r="AMI3283" s="678"/>
      <c r="AMJ3283" s="678"/>
    </row>
    <row r="3284" spans="1:1024" ht="31.5" customHeight="1" x14ac:dyDescent="0.25">
      <c r="A3284" s="795">
        <v>3661</v>
      </c>
      <c r="B3284" s="795">
        <v>29581851</v>
      </c>
      <c r="C3284" s="795" t="s">
        <v>998</v>
      </c>
      <c r="D3284" s="1358" t="s">
        <v>193</v>
      </c>
      <c r="E3284" s="1175" t="s">
        <v>194</v>
      </c>
      <c r="F3284" s="1330">
        <v>45242</v>
      </c>
      <c r="G3284" s="982">
        <v>0.76041666666666663</v>
      </c>
      <c r="H3284" s="1330">
        <v>45243</v>
      </c>
      <c r="I3284" s="982">
        <v>0.76041666666666663</v>
      </c>
      <c r="J3284" s="1335" t="s">
        <v>797</v>
      </c>
      <c r="K3284" s="1330">
        <v>25498</v>
      </c>
      <c r="L3284" s="993" t="s">
        <v>999</v>
      </c>
      <c r="M3284" s="850">
        <v>41251</v>
      </c>
      <c r="N3284" s="971" t="s">
        <v>1000</v>
      </c>
      <c r="O3284" s="972">
        <v>39619</v>
      </c>
      <c r="P3284" s="892">
        <v>90</v>
      </c>
      <c r="Q3284" s="196"/>
      <c r="R3284" s="1002"/>
      <c r="S3284" s="196"/>
      <c r="T3284" s="533" t="s">
        <v>4667</v>
      </c>
      <c r="U3284" s="1793" t="s">
        <v>4666</v>
      </c>
      <c r="V3284" s="544"/>
      <c r="W3284" s="1807"/>
      <c r="X3284" s="678"/>
      <c r="Y3284" s="678"/>
      <c r="Z3284" s="678"/>
      <c r="AA3284" s="678"/>
      <c r="AB3284" s="678"/>
      <c r="AC3284" s="678"/>
      <c r="AD3284" s="678"/>
      <c r="AE3284" s="678"/>
      <c r="AF3284" s="678"/>
      <c r="AG3284" s="678"/>
      <c r="AH3284" s="678"/>
      <c r="AI3284" s="678"/>
      <c r="AJ3284" s="678"/>
      <c r="AK3284" s="678"/>
      <c r="AL3284" s="678"/>
      <c r="AM3284" s="678"/>
      <c r="AN3284" s="678"/>
      <c r="AO3284" s="678"/>
      <c r="AP3284" s="678"/>
      <c r="AQ3284" s="678"/>
      <c r="AR3284" s="678"/>
      <c r="AS3284" s="678"/>
      <c r="AT3284" s="678"/>
      <c r="AU3284" s="678"/>
      <c r="AV3284" s="678"/>
      <c r="AW3284" s="678"/>
      <c r="AX3284" s="678"/>
      <c r="AY3284" s="678"/>
      <c r="AZ3284" s="678"/>
      <c r="BA3284" s="678"/>
      <c r="BB3284" s="678"/>
      <c r="BC3284" s="678"/>
      <c r="BD3284" s="678"/>
      <c r="BE3284" s="678"/>
      <c r="BF3284" s="678"/>
      <c r="BG3284" s="678"/>
      <c r="BH3284" s="678"/>
      <c r="BI3284" s="678"/>
      <c r="BJ3284" s="678"/>
      <c r="BK3284" s="678"/>
      <c r="BL3284" s="678"/>
      <c r="BM3284" s="678"/>
      <c r="BN3284" s="678"/>
      <c r="BO3284" s="678"/>
      <c r="BP3284" s="678"/>
      <c r="BQ3284" s="678"/>
      <c r="BR3284" s="678"/>
      <c r="BS3284" s="678"/>
      <c r="BT3284" s="678"/>
      <c r="BU3284" s="678"/>
      <c r="BV3284" s="678"/>
      <c r="BW3284" s="678"/>
      <c r="BX3284" s="678"/>
      <c r="BY3284" s="678"/>
      <c r="BZ3284" s="678"/>
      <c r="CA3284" s="678"/>
      <c r="CB3284" s="678"/>
      <c r="CC3284" s="678"/>
      <c r="CD3284" s="678"/>
      <c r="CE3284" s="678"/>
      <c r="CF3284" s="678"/>
      <c r="CG3284" s="678"/>
      <c r="CH3284" s="678"/>
      <c r="CI3284" s="678"/>
      <c r="CJ3284" s="678"/>
      <c r="CK3284" s="678"/>
      <c r="CL3284" s="678"/>
      <c r="CM3284" s="678"/>
      <c r="CN3284" s="678"/>
      <c r="CO3284" s="678"/>
      <c r="CP3284" s="678"/>
      <c r="CQ3284" s="678"/>
      <c r="CR3284" s="678"/>
      <c r="CS3284" s="678"/>
      <c r="CT3284" s="678"/>
      <c r="CU3284" s="678"/>
      <c r="CV3284" s="678"/>
      <c r="CW3284" s="678"/>
      <c r="CX3284" s="678"/>
      <c r="CY3284" s="678"/>
      <c r="CZ3284" s="678"/>
      <c r="DA3284" s="678"/>
      <c r="DB3284" s="678"/>
      <c r="DC3284" s="678"/>
      <c r="DD3284" s="678"/>
      <c r="DE3284" s="678"/>
      <c r="DF3284" s="678"/>
      <c r="DG3284" s="678"/>
      <c r="DH3284" s="678"/>
      <c r="DI3284" s="678"/>
      <c r="DJ3284" s="678"/>
      <c r="DK3284" s="678"/>
      <c r="DL3284" s="678"/>
      <c r="DM3284" s="678"/>
      <c r="DN3284" s="678"/>
      <c r="DO3284" s="678"/>
      <c r="DP3284" s="678"/>
      <c r="DQ3284" s="678"/>
      <c r="DR3284" s="678"/>
      <c r="DS3284" s="678"/>
      <c r="DT3284" s="678"/>
      <c r="DU3284" s="678"/>
      <c r="DV3284" s="678"/>
      <c r="DW3284" s="678"/>
      <c r="DX3284" s="678"/>
      <c r="DY3284" s="678"/>
      <c r="DZ3284" s="678"/>
      <c r="EA3284" s="678"/>
      <c r="EB3284" s="678"/>
      <c r="EC3284" s="678"/>
      <c r="ED3284" s="678"/>
      <c r="EE3284" s="678"/>
      <c r="EF3284" s="678"/>
      <c r="EG3284" s="678"/>
      <c r="EH3284" s="678"/>
      <c r="EI3284" s="678"/>
      <c r="EJ3284" s="678"/>
      <c r="EK3284" s="678"/>
      <c r="EL3284" s="678"/>
      <c r="EM3284" s="678"/>
      <c r="EN3284" s="678"/>
      <c r="EO3284" s="678"/>
      <c r="EP3284" s="678"/>
      <c r="EQ3284" s="678"/>
      <c r="ER3284" s="678"/>
      <c r="ES3284" s="678"/>
      <c r="ET3284" s="678"/>
      <c r="EU3284" s="678"/>
      <c r="EV3284" s="678"/>
      <c r="EW3284" s="678"/>
      <c r="EX3284" s="678"/>
      <c r="EY3284" s="678"/>
      <c r="EZ3284" s="678"/>
      <c r="FA3284" s="678"/>
      <c r="FB3284" s="678"/>
      <c r="FC3284" s="678"/>
      <c r="FD3284" s="678"/>
      <c r="FE3284" s="678"/>
      <c r="FF3284" s="678"/>
      <c r="FG3284" s="678"/>
      <c r="FH3284" s="678"/>
      <c r="FI3284" s="678"/>
      <c r="FJ3284" s="678"/>
      <c r="FK3284" s="678"/>
      <c r="FL3284" s="678"/>
      <c r="FM3284" s="678"/>
      <c r="FN3284" s="678"/>
      <c r="FO3284" s="678"/>
      <c r="FP3284" s="678"/>
      <c r="FQ3284" s="678"/>
      <c r="FR3284" s="678"/>
      <c r="FS3284" s="678"/>
      <c r="FT3284" s="678"/>
      <c r="FU3284" s="678"/>
      <c r="FV3284" s="678"/>
      <c r="FW3284" s="678"/>
      <c r="FX3284" s="678"/>
      <c r="FY3284" s="678"/>
      <c r="FZ3284" s="678"/>
      <c r="GA3284" s="678"/>
      <c r="GB3284" s="678"/>
      <c r="GC3284" s="678"/>
      <c r="GD3284" s="678"/>
      <c r="GE3284" s="678"/>
      <c r="GF3284" s="678"/>
      <c r="GG3284" s="678"/>
      <c r="GH3284" s="678"/>
      <c r="GI3284" s="678"/>
      <c r="GJ3284" s="678"/>
      <c r="GK3284" s="678"/>
      <c r="GL3284" s="678"/>
      <c r="GM3284" s="678"/>
      <c r="GN3284" s="678"/>
      <c r="GO3284" s="678"/>
      <c r="GP3284" s="678"/>
      <c r="GQ3284" s="678"/>
      <c r="GR3284" s="678"/>
      <c r="GS3284" s="678"/>
      <c r="GT3284" s="678"/>
      <c r="GU3284" s="678"/>
      <c r="GV3284" s="678"/>
      <c r="GW3284" s="678"/>
      <c r="GX3284" s="678"/>
      <c r="GY3284" s="678"/>
      <c r="GZ3284" s="678"/>
      <c r="HA3284" s="678"/>
      <c r="HB3284" s="678"/>
      <c r="HC3284" s="678"/>
      <c r="HD3284" s="678"/>
      <c r="HE3284" s="678"/>
      <c r="HF3284" s="678"/>
      <c r="HG3284" s="678"/>
      <c r="HH3284" s="678"/>
      <c r="HI3284" s="678"/>
      <c r="HJ3284" s="678"/>
      <c r="HK3284" s="678"/>
      <c r="HL3284" s="678"/>
      <c r="HM3284" s="678"/>
      <c r="HN3284" s="678"/>
      <c r="HO3284" s="678"/>
      <c r="HP3284" s="678"/>
      <c r="HQ3284" s="678"/>
      <c r="HR3284" s="678"/>
      <c r="HS3284" s="678"/>
      <c r="HT3284" s="678"/>
      <c r="HU3284" s="678"/>
      <c r="HV3284" s="678"/>
      <c r="HW3284" s="678"/>
      <c r="HX3284" s="678"/>
      <c r="HY3284" s="678"/>
      <c r="HZ3284" s="678"/>
      <c r="IA3284" s="678"/>
      <c r="IB3284" s="678"/>
      <c r="IC3284" s="678"/>
      <c r="ID3284" s="678"/>
      <c r="IE3284" s="678"/>
      <c r="IF3284" s="678"/>
      <c r="IG3284" s="678"/>
      <c r="IH3284" s="678"/>
      <c r="II3284" s="678"/>
      <c r="IJ3284" s="678"/>
      <c r="IK3284" s="678"/>
      <c r="IL3284" s="678"/>
      <c r="IM3284" s="678"/>
      <c r="IN3284" s="678"/>
      <c r="IO3284" s="678"/>
      <c r="IP3284" s="678"/>
      <c r="IQ3284" s="678"/>
      <c r="IR3284" s="678"/>
      <c r="IS3284" s="678"/>
      <c r="IT3284" s="678"/>
      <c r="IU3284" s="678"/>
      <c r="IV3284" s="678"/>
      <c r="IW3284" s="678"/>
      <c r="IX3284" s="678"/>
      <c r="IY3284" s="678"/>
      <c r="IZ3284" s="678"/>
      <c r="JA3284" s="678"/>
      <c r="JB3284" s="678"/>
      <c r="JC3284" s="678"/>
      <c r="JD3284" s="678"/>
      <c r="JE3284" s="678"/>
      <c r="JF3284" s="678"/>
      <c r="JG3284" s="678"/>
      <c r="JH3284" s="678"/>
      <c r="JI3284" s="678"/>
      <c r="JJ3284" s="678"/>
      <c r="JK3284" s="678"/>
      <c r="JL3284" s="678"/>
      <c r="JM3284" s="678"/>
      <c r="JN3284" s="678"/>
      <c r="JO3284" s="678"/>
      <c r="JP3284" s="678"/>
      <c r="JQ3284" s="678"/>
      <c r="JR3284" s="678"/>
      <c r="JS3284" s="678"/>
      <c r="JT3284" s="678"/>
      <c r="JU3284" s="678"/>
      <c r="JV3284" s="678"/>
      <c r="JW3284" s="678"/>
      <c r="JX3284" s="678"/>
      <c r="JY3284" s="678"/>
      <c r="JZ3284" s="678"/>
      <c r="KA3284" s="678"/>
      <c r="KB3284" s="678"/>
      <c r="KC3284" s="678"/>
      <c r="KD3284" s="678"/>
      <c r="KE3284" s="678"/>
      <c r="KF3284" s="678"/>
      <c r="KG3284" s="678"/>
      <c r="KH3284" s="678"/>
      <c r="KI3284" s="678"/>
      <c r="KJ3284" s="678"/>
      <c r="KK3284" s="678"/>
      <c r="KL3284" s="678"/>
      <c r="KM3284" s="678"/>
      <c r="KN3284" s="678"/>
      <c r="KO3284" s="678"/>
      <c r="KP3284" s="678"/>
      <c r="KQ3284" s="678"/>
      <c r="KR3284" s="678"/>
      <c r="KS3284" s="678"/>
      <c r="KT3284" s="678"/>
      <c r="KU3284" s="678"/>
      <c r="KV3284" s="678"/>
      <c r="KW3284" s="678"/>
      <c r="KX3284" s="678"/>
      <c r="KY3284" s="678"/>
      <c r="KZ3284" s="678"/>
      <c r="LA3284" s="678"/>
      <c r="LB3284" s="678"/>
      <c r="LC3284" s="678"/>
      <c r="LD3284" s="678"/>
      <c r="LE3284" s="678"/>
      <c r="LF3284" s="678"/>
      <c r="LG3284" s="678"/>
      <c r="LH3284" s="678"/>
      <c r="LI3284" s="678"/>
      <c r="LJ3284" s="678"/>
      <c r="LK3284" s="678"/>
      <c r="LL3284" s="678"/>
      <c r="LM3284" s="678"/>
      <c r="LN3284" s="678"/>
      <c r="LO3284" s="678"/>
      <c r="LP3284" s="678"/>
      <c r="LQ3284" s="678"/>
      <c r="LR3284" s="678"/>
      <c r="LS3284" s="678"/>
      <c r="LT3284" s="678"/>
      <c r="LU3284" s="678"/>
      <c r="LV3284" s="678"/>
      <c r="LW3284" s="678"/>
      <c r="LX3284" s="678"/>
      <c r="LY3284" s="678"/>
      <c r="LZ3284" s="678"/>
      <c r="MA3284" s="678"/>
      <c r="MB3284" s="678"/>
      <c r="MC3284" s="678"/>
      <c r="MD3284" s="678"/>
      <c r="ME3284" s="678"/>
      <c r="MF3284" s="678"/>
      <c r="MG3284" s="678"/>
      <c r="MH3284" s="678"/>
      <c r="MI3284" s="678"/>
      <c r="MJ3284" s="678"/>
      <c r="MK3284" s="678"/>
      <c r="ML3284" s="678"/>
      <c r="MM3284" s="678"/>
      <c r="MN3284" s="678"/>
      <c r="MO3284" s="678"/>
      <c r="MP3284" s="678"/>
      <c r="MQ3284" s="678"/>
      <c r="MR3284" s="678"/>
      <c r="MS3284" s="678"/>
      <c r="MT3284" s="678"/>
      <c r="MU3284" s="678"/>
      <c r="MV3284" s="678"/>
      <c r="MW3284" s="678"/>
      <c r="MX3284" s="678"/>
      <c r="MY3284" s="678"/>
      <c r="MZ3284" s="678"/>
      <c r="NA3284" s="678"/>
      <c r="NB3284" s="678"/>
      <c r="NC3284" s="678"/>
      <c r="ND3284" s="678"/>
      <c r="NE3284" s="678"/>
      <c r="NF3284" s="678"/>
      <c r="NG3284" s="678"/>
      <c r="NH3284" s="678"/>
      <c r="NI3284" s="678"/>
      <c r="NJ3284" s="678"/>
      <c r="NK3284" s="678"/>
      <c r="NL3284" s="678"/>
      <c r="NM3284" s="678"/>
      <c r="NN3284" s="678"/>
      <c r="NO3284" s="678"/>
      <c r="NP3284" s="678"/>
      <c r="NQ3284" s="678"/>
      <c r="NR3284" s="678"/>
      <c r="NS3284" s="678"/>
      <c r="NT3284" s="678"/>
      <c r="NU3284" s="678"/>
      <c r="NV3284" s="678"/>
      <c r="NW3284" s="678"/>
      <c r="NX3284" s="678"/>
      <c r="NY3284" s="678"/>
      <c r="NZ3284" s="678"/>
      <c r="OA3284" s="678"/>
      <c r="OB3284" s="678"/>
      <c r="OC3284" s="678"/>
      <c r="OD3284" s="678"/>
      <c r="OE3284" s="678"/>
      <c r="OF3284" s="678"/>
      <c r="OG3284" s="678"/>
      <c r="OH3284" s="678"/>
      <c r="OI3284" s="678"/>
      <c r="OJ3284" s="678"/>
      <c r="OK3284" s="678"/>
      <c r="OL3284" s="678"/>
      <c r="OM3284" s="678"/>
      <c r="ON3284" s="678"/>
      <c r="OO3284" s="678"/>
      <c r="OP3284" s="678"/>
      <c r="OQ3284" s="678"/>
      <c r="OR3284" s="678"/>
      <c r="OS3284" s="678"/>
      <c r="OT3284" s="678"/>
      <c r="OU3284" s="678"/>
      <c r="OV3284" s="678"/>
      <c r="OW3284" s="678"/>
      <c r="OX3284" s="678"/>
      <c r="OY3284" s="678"/>
      <c r="OZ3284" s="678"/>
      <c r="PA3284" s="678"/>
      <c r="PB3284" s="678"/>
      <c r="PC3284" s="678"/>
      <c r="PD3284" s="678"/>
      <c r="PE3284" s="678"/>
      <c r="PF3284" s="678"/>
      <c r="PG3284" s="678"/>
      <c r="PH3284" s="678"/>
      <c r="PI3284" s="678"/>
      <c r="PJ3284" s="678"/>
      <c r="PK3284" s="678"/>
      <c r="PL3284" s="678"/>
      <c r="PM3284" s="678"/>
      <c r="PN3284" s="678"/>
      <c r="PO3284" s="678"/>
      <c r="PP3284" s="678"/>
      <c r="PQ3284" s="678"/>
      <c r="PR3284" s="678"/>
      <c r="PS3284" s="678"/>
      <c r="PT3284" s="678"/>
      <c r="PU3284" s="678"/>
      <c r="PV3284" s="678"/>
      <c r="PW3284" s="678"/>
      <c r="PX3284" s="678"/>
      <c r="PY3284" s="678"/>
      <c r="PZ3284" s="678"/>
      <c r="QA3284" s="678"/>
      <c r="QB3284" s="678"/>
      <c r="QC3284" s="678"/>
      <c r="QD3284" s="678"/>
      <c r="QE3284" s="678"/>
      <c r="QF3284" s="678"/>
      <c r="QG3284" s="678"/>
      <c r="QH3284" s="678"/>
      <c r="QI3284" s="678"/>
      <c r="QJ3284" s="678"/>
      <c r="QK3284" s="678"/>
      <c r="QL3284" s="678"/>
      <c r="QM3284" s="678"/>
      <c r="QN3284" s="678"/>
      <c r="QO3284" s="678"/>
      <c r="QP3284" s="678"/>
      <c r="QQ3284" s="678"/>
      <c r="QR3284" s="678"/>
      <c r="QS3284" s="678"/>
      <c r="QT3284" s="678"/>
      <c r="QU3284" s="678"/>
      <c r="QV3284" s="678"/>
      <c r="QW3284" s="678"/>
      <c r="QX3284" s="678"/>
      <c r="QY3284" s="678"/>
      <c r="QZ3284" s="678"/>
      <c r="RA3284" s="678"/>
      <c r="RB3284" s="678"/>
      <c r="RC3284" s="678"/>
      <c r="RD3284" s="678"/>
      <c r="RE3284" s="678"/>
      <c r="RF3284" s="678"/>
      <c r="RG3284" s="678"/>
      <c r="RH3284" s="678"/>
      <c r="RI3284" s="678"/>
      <c r="RJ3284" s="678"/>
      <c r="RK3284" s="678"/>
      <c r="RL3284" s="678"/>
      <c r="RM3284" s="678"/>
      <c r="RN3284" s="678"/>
      <c r="RO3284" s="678"/>
      <c r="RP3284" s="678"/>
      <c r="RQ3284" s="678"/>
      <c r="RR3284" s="678"/>
      <c r="RS3284" s="678"/>
      <c r="RT3284" s="678"/>
      <c r="RU3284" s="678"/>
      <c r="RV3284" s="678"/>
      <c r="RW3284" s="678"/>
      <c r="RX3284" s="678"/>
      <c r="RY3284" s="678"/>
      <c r="RZ3284" s="678"/>
      <c r="SA3284" s="678"/>
      <c r="SB3284" s="678"/>
      <c r="SC3284" s="678"/>
      <c r="SD3284" s="678"/>
      <c r="SE3284" s="678"/>
      <c r="SF3284" s="678"/>
      <c r="SG3284" s="678"/>
      <c r="SH3284" s="678"/>
      <c r="SI3284" s="678"/>
      <c r="SJ3284" s="678"/>
      <c r="SK3284" s="678"/>
      <c r="SL3284" s="678"/>
      <c r="SM3284" s="678"/>
      <c r="SN3284" s="678"/>
      <c r="SO3284" s="678"/>
      <c r="SP3284" s="678"/>
      <c r="SQ3284" s="678"/>
      <c r="SR3284" s="678"/>
      <c r="SS3284" s="678"/>
      <c r="ST3284" s="678"/>
      <c r="SU3284" s="678"/>
      <c r="SV3284" s="678"/>
      <c r="SW3284" s="678"/>
      <c r="SX3284" s="678"/>
      <c r="SY3284" s="678"/>
      <c r="SZ3284" s="678"/>
      <c r="TA3284" s="678"/>
      <c r="TB3284" s="678"/>
      <c r="TC3284" s="678"/>
      <c r="TD3284" s="678"/>
      <c r="TE3284" s="678"/>
      <c r="TF3284" s="678"/>
      <c r="TG3284" s="678"/>
      <c r="TH3284" s="678"/>
      <c r="TI3284" s="678"/>
      <c r="TJ3284" s="678"/>
      <c r="TK3284" s="678"/>
      <c r="TL3284" s="678"/>
      <c r="TM3284" s="678"/>
      <c r="TN3284" s="678"/>
      <c r="TO3284" s="678"/>
      <c r="TP3284" s="678"/>
      <c r="TQ3284" s="678"/>
      <c r="TR3284" s="678"/>
      <c r="TS3284" s="678"/>
      <c r="TT3284" s="678"/>
      <c r="TU3284" s="678"/>
      <c r="TV3284" s="678"/>
      <c r="TW3284" s="678"/>
      <c r="TX3284" s="678"/>
      <c r="TY3284" s="678"/>
      <c r="TZ3284" s="678"/>
      <c r="UA3284" s="678"/>
      <c r="UB3284" s="678"/>
      <c r="UC3284" s="678"/>
      <c r="UD3284" s="678"/>
      <c r="UE3284" s="678"/>
      <c r="UF3284" s="678"/>
      <c r="UG3284" s="678"/>
      <c r="UH3284" s="678"/>
      <c r="UI3284" s="678"/>
      <c r="UJ3284" s="678"/>
      <c r="UK3284" s="678"/>
      <c r="UL3284" s="678"/>
      <c r="UM3284" s="678"/>
      <c r="UN3284" s="678"/>
      <c r="UO3284" s="678"/>
      <c r="UP3284" s="678"/>
      <c r="UQ3284" s="678"/>
      <c r="UR3284" s="678"/>
      <c r="US3284" s="678"/>
      <c r="UT3284" s="678"/>
      <c r="UU3284" s="678"/>
      <c r="UV3284" s="678"/>
      <c r="UW3284" s="678"/>
      <c r="UX3284" s="678"/>
      <c r="UY3284" s="678"/>
      <c r="UZ3284" s="678"/>
      <c r="VA3284" s="678"/>
      <c r="VB3284" s="678"/>
      <c r="VC3284" s="678"/>
      <c r="VD3284" s="678"/>
      <c r="VE3284" s="678"/>
      <c r="VF3284" s="678"/>
      <c r="VG3284" s="678"/>
      <c r="VH3284" s="678"/>
      <c r="VI3284" s="678"/>
      <c r="VJ3284" s="678"/>
      <c r="VK3284" s="678"/>
      <c r="VL3284" s="678"/>
      <c r="VM3284" s="678"/>
      <c r="VN3284" s="678"/>
      <c r="VO3284" s="678"/>
      <c r="VP3284" s="678"/>
      <c r="VQ3284" s="678"/>
      <c r="VR3284" s="678"/>
      <c r="VS3284" s="678"/>
      <c r="VT3284" s="678"/>
      <c r="VU3284" s="678"/>
      <c r="VV3284" s="678"/>
      <c r="VW3284" s="678"/>
      <c r="VX3284" s="678"/>
      <c r="VY3284" s="678"/>
      <c r="VZ3284" s="678"/>
      <c r="WA3284" s="678"/>
      <c r="WB3284" s="678"/>
      <c r="WC3284" s="678"/>
      <c r="WD3284" s="678"/>
      <c r="WE3284" s="678"/>
      <c r="WF3284" s="678"/>
      <c r="WG3284" s="678"/>
      <c r="WH3284" s="678"/>
      <c r="WI3284" s="678"/>
      <c r="WJ3284" s="678"/>
      <c r="WK3284" s="678"/>
      <c r="WL3284" s="678"/>
      <c r="WM3284" s="678"/>
      <c r="WN3284" s="678"/>
      <c r="WO3284" s="678"/>
      <c r="WP3284" s="678"/>
      <c r="WQ3284" s="678"/>
      <c r="WR3284" s="678"/>
      <c r="WS3284" s="678"/>
      <c r="WT3284" s="678"/>
      <c r="WU3284" s="678"/>
      <c r="WV3284" s="678"/>
      <c r="WW3284" s="678"/>
      <c r="WX3284" s="678"/>
      <c r="WY3284" s="678"/>
      <c r="WZ3284" s="678"/>
      <c r="XA3284" s="678"/>
      <c r="XB3284" s="678"/>
      <c r="XC3284" s="678"/>
      <c r="XD3284" s="678"/>
      <c r="XE3284" s="678"/>
      <c r="XF3284" s="678"/>
      <c r="XG3284" s="678"/>
      <c r="XH3284" s="678"/>
      <c r="XI3284" s="678"/>
      <c r="XJ3284" s="678"/>
      <c r="XK3284" s="678"/>
      <c r="XL3284" s="678"/>
      <c r="XM3284" s="678"/>
      <c r="XN3284" s="678"/>
      <c r="XO3284" s="678"/>
      <c r="XP3284" s="678"/>
      <c r="XQ3284" s="678"/>
      <c r="XR3284" s="678"/>
      <c r="XS3284" s="678"/>
      <c r="XT3284" s="678"/>
      <c r="XU3284" s="678"/>
      <c r="XV3284" s="678"/>
      <c r="XW3284" s="678"/>
      <c r="XX3284" s="678"/>
      <c r="XY3284" s="678"/>
      <c r="XZ3284" s="678"/>
      <c r="YA3284" s="678"/>
      <c r="YB3284" s="678"/>
      <c r="YC3284" s="678"/>
      <c r="YD3284" s="678"/>
      <c r="YE3284" s="678"/>
      <c r="YF3284" s="678"/>
      <c r="YG3284" s="678"/>
      <c r="YH3284" s="678"/>
      <c r="YI3284" s="678"/>
      <c r="YJ3284" s="678"/>
      <c r="YK3284" s="678"/>
      <c r="YL3284" s="678"/>
      <c r="YM3284" s="678"/>
      <c r="YN3284" s="678"/>
      <c r="YO3284" s="678"/>
      <c r="YP3284" s="678"/>
      <c r="YQ3284" s="678"/>
      <c r="YR3284" s="678"/>
      <c r="YS3284" s="678"/>
      <c r="YT3284" s="678"/>
      <c r="YU3284" s="678"/>
      <c r="YV3284" s="678"/>
      <c r="YW3284" s="678"/>
      <c r="YX3284" s="678"/>
      <c r="YY3284" s="678"/>
      <c r="YZ3284" s="678"/>
      <c r="ZA3284" s="678"/>
      <c r="ZB3284" s="678"/>
      <c r="ZC3284" s="678"/>
      <c r="ZD3284" s="678"/>
      <c r="ZE3284" s="678"/>
      <c r="ZF3284" s="678"/>
      <c r="ZG3284" s="678"/>
      <c r="ZH3284" s="678"/>
      <c r="ZI3284" s="678"/>
      <c r="ZJ3284" s="678"/>
      <c r="ZK3284" s="678"/>
      <c r="ZL3284" s="678"/>
      <c r="ZM3284" s="678"/>
      <c r="ZN3284" s="678"/>
      <c r="ZO3284" s="678"/>
      <c r="ZP3284" s="678"/>
      <c r="ZQ3284" s="678"/>
      <c r="ZR3284" s="678"/>
      <c r="ZS3284" s="678"/>
      <c r="ZT3284" s="678"/>
      <c r="ZU3284" s="678"/>
      <c r="ZV3284" s="678"/>
      <c r="ZW3284" s="678"/>
      <c r="ZX3284" s="678"/>
      <c r="ZY3284" s="678"/>
      <c r="ZZ3284" s="678"/>
      <c r="AAA3284" s="678"/>
      <c r="AAB3284" s="678"/>
      <c r="AAC3284" s="678"/>
      <c r="AAD3284" s="678"/>
      <c r="AAE3284" s="678"/>
      <c r="AAF3284" s="678"/>
      <c r="AAG3284" s="678"/>
      <c r="AAH3284" s="678"/>
      <c r="AAI3284" s="678"/>
      <c r="AAJ3284" s="678"/>
      <c r="AAK3284" s="678"/>
      <c r="AAL3284" s="678"/>
      <c r="AAM3284" s="678"/>
      <c r="AAN3284" s="678"/>
      <c r="AAO3284" s="678"/>
      <c r="AAP3284" s="678"/>
      <c r="AAQ3284" s="678"/>
      <c r="AAR3284" s="678"/>
      <c r="AAS3284" s="678"/>
      <c r="AAT3284" s="678"/>
      <c r="AAU3284" s="678"/>
      <c r="AAV3284" s="678"/>
      <c r="AAW3284" s="678"/>
      <c r="AAX3284" s="678"/>
      <c r="AAY3284" s="678"/>
      <c r="AAZ3284" s="678"/>
      <c r="ABA3284" s="678"/>
      <c r="ABB3284" s="678"/>
      <c r="ABC3284" s="678"/>
      <c r="ABD3284" s="678"/>
      <c r="ABE3284" s="678"/>
      <c r="ABF3284" s="678"/>
      <c r="ABG3284" s="678"/>
      <c r="ABH3284" s="678"/>
      <c r="ABI3284" s="678"/>
      <c r="ABJ3284" s="678"/>
      <c r="ABK3284" s="678"/>
      <c r="ABL3284" s="678"/>
      <c r="ABM3284" s="678"/>
      <c r="ABN3284" s="678"/>
      <c r="ABO3284" s="678"/>
      <c r="ABP3284" s="678"/>
      <c r="ABQ3284" s="678"/>
      <c r="ABR3284" s="678"/>
      <c r="ABS3284" s="678"/>
      <c r="ABT3284" s="678"/>
      <c r="ABU3284" s="678"/>
      <c r="ABV3284" s="678"/>
      <c r="ABW3284" s="678"/>
      <c r="ABX3284" s="678"/>
      <c r="ABY3284" s="678"/>
      <c r="ABZ3284" s="678"/>
      <c r="ACA3284" s="678"/>
      <c r="ACB3284" s="678"/>
      <c r="ACC3284" s="678"/>
      <c r="ACD3284" s="678"/>
      <c r="ACE3284" s="678"/>
      <c r="ACF3284" s="678"/>
      <c r="ACG3284" s="678"/>
      <c r="ACH3284" s="678"/>
      <c r="ACI3284" s="678"/>
      <c r="ACJ3284" s="678"/>
      <c r="ACK3284" s="678"/>
      <c r="ACL3284" s="678"/>
      <c r="ACM3284" s="678"/>
      <c r="ACN3284" s="678"/>
      <c r="ACO3284" s="678"/>
      <c r="ACP3284" s="678"/>
      <c r="ACQ3284" s="678"/>
      <c r="ACR3284" s="678"/>
      <c r="ACS3284" s="678"/>
      <c r="ACT3284" s="678"/>
      <c r="ACU3284" s="678"/>
      <c r="ACV3284" s="678"/>
      <c r="ACW3284" s="678"/>
      <c r="ACX3284" s="678"/>
      <c r="ACY3284" s="678"/>
      <c r="ACZ3284" s="678"/>
      <c r="ADA3284" s="678"/>
      <c r="ADB3284" s="678"/>
      <c r="ADC3284" s="678"/>
      <c r="ADD3284" s="678"/>
      <c r="ADE3284" s="678"/>
      <c r="ADF3284" s="678"/>
      <c r="ADG3284" s="678"/>
      <c r="ADH3284" s="678"/>
      <c r="ADI3284" s="678"/>
      <c r="ADJ3284" s="678"/>
      <c r="ADK3284" s="678"/>
      <c r="ADL3284" s="678"/>
      <c r="ADM3284" s="678"/>
      <c r="ADN3284" s="678"/>
      <c r="ADO3284" s="678"/>
      <c r="ADP3284" s="678"/>
      <c r="ADQ3284" s="678"/>
      <c r="ADR3284" s="678"/>
      <c r="ADS3284" s="678"/>
      <c r="ADT3284" s="678"/>
      <c r="ADU3284" s="678"/>
      <c r="ADV3284" s="678"/>
      <c r="ADW3284" s="678"/>
      <c r="ADX3284" s="678"/>
      <c r="ADY3284" s="678"/>
      <c r="ADZ3284" s="678"/>
      <c r="AEA3284" s="678"/>
      <c r="AEB3284" s="678"/>
      <c r="AEC3284" s="678"/>
      <c r="AED3284" s="678"/>
      <c r="AEE3284" s="678"/>
      <c r="AEF3284" s="678"/>
      <c r="AEG3284" s="678"/>
      <c r="AEH3284" s="678"/>
      <c r="AEI3284" s="678"/>
      <c r="AEJ3284" s="678"/>
      <c r="AEK3284" s="678"/>
      <c r="AEL3284" s="678"/>
      <c r="AEM3284" s="678"/>
      <c r="AEN3284" s="678"/>
      <c r="AEO3284" s="678"/>
      <c r="AEP3284" s="678"/>
      <c r="AEQ3284" s="678"/>
      <c r="AER3284" s="678"/>
      <c r="AES3284" s="678"/>
      <c r="AET3284" s="678"/>
      <c r="AEU3284" s="678"/>
      <c r="AEV3284" s="678"/>
      <c r="AEW3284" s="678"/>
      <c r="AEX3284" s="678"/>
      <c r="AEY3284" s="678"/>
      <c r="AEZ3284" s="678"/>
      <c r="AFA3284" s="678"/>
      <c r="AFB3284" s="678"/>
      <c r="AFC3284" s="678"/>
      <c r="AFD3284" s="678"/>
      <c r="AFE3284" s="678"/>
      <c r="AFF3284" s="678"/>
      <c r="AFG3284" s="678"/>
      <c r="AFH3284" s="678"/>
      <c r="AFI3284" s="678"/>
      <c r="AFJ3284" s="678"/>
      <c r="AFK3284" s="678"/>
      <c r="AFL3284" s="678"/>
      <c r="AFM3284" s="678"/>
      <c r="AFN3284" s="678"/>
      <c r="AFO3284" s="678"/>
      <c r="AFP3284" s="678"/>
      <c r="AFQ3284" s="678"/>
      <c r="AFR3284" s="678"/>
      <c r="AFS3284" s="678"/>
      <c r="AFT3284" s="678"/>
      <c r="AFU3284" s="678"/>
      <c r="AFV3284" s="678"/>
      <c r="AFW3284" s="678"/>
      <c r="AFX3284" s="678"/>
      <c r="AFY3284" s="678"/>
      <c r="AFZ3284" s="678"/>
      <c r="AGA3284" s="678"/>
      <c r="AGB3284" s="678"/>
      <c r="AGC3284" s="678"/>
      <c r="AGD3284" s="678"/>
      <c r="AGE3284" s="678"/>
      <c r="AGF3284" s="678"/>
      <c r="AGG3284" s="678"/>
      <c r="AGH3284" s="678"/>
      <c r="AGI3284" s="678"/>
      <c r="AGJ3284" s="678"/>
      <c r="AGK3284" s="678"/>
      <c r="AGL3284" s="678"/>
      <c r="AGM3284" s="678"/>
      <c r="AGN3284" s="678"/>
      <c r="AGO3284" s="678"/>
      <c r="AGP3284" s="678"/>
      <c r="AGQ3284" s="678"/>
      <c r="AGR3284" s="678"/>
      <c r="AGS3284" s="678"/>
      <c r="AGT3284" s="678"/>
      <c r="AGU3284" s="678"/>
      <c r="AGV3284" s="678"/>
      <c r="AGW3284" s="678"/>
      <c r="AGX3284" s="678"/>
      <c r="AGY3284" s="678"/>
      <c r="AGZ3284" s="678"/>
      <c r="AHA3284" s="678"/>
      <c r="AHB3284" s="678"/>
      <c r="AHC3284" s="678"/>
      <c r="AHD3284" s="678"/>
      <c r="AHE3284" s="678"/>
      <c r="AHF3284" s="678"/>
      <c r="AHG3284" s="678"/>
      <c r="AHH3284" s="678"/>
      <c r="AHI3284" s="678"/>
      <c r="AHJ3284" s="678"/>
      <c r="AHK3284" s="678"/>
      <c r="AHL3284" s="678"/>
      <c r="AHM3284" s="678"/>
      <c r="AHN3284" s="678"/>
      <c r="AHO3284" s="678"/>
      <c r="AHP3284" s="678"/>
      <c r="AHQ3284" s="678"/>
      <c r="AHR3284" s="678"/>
      <c r="AHS3284" s="678"/>
      <c r="AHT3284" s="678"/>
      <c r="AHU3284" s="678"/>
      <c r="AHV3284" s="678"/>
      <c r="AHW3284" s="678"/>
      <c r="AHX3284" s="678"/>
      <c r="AHY3284" s="678"/>
      <c r="AHZ3284" s="678"/>
      <c r="AIA3284" s="678"/>
      <c r="AIB3284" s="678"/>
      <c r="AIC3284" s="678"/>
      <c r="AID3284" s="678"/>
      <c r="AIE3284" s="678"/>
      <c r="AIF3284" s="678"/>
      <c r="AIG3284" s="678"/>
      <c r="AIH3284" s="678"/>
      <c r="AII3284" s="678"/>
      <c r="AIJ3284" s="678"/>
      <c r="AIK3284" s="678"/>
      <c r="AIL3284" s="678"/>
      <c r="AIM3284" s="678"/>
      <c r="AIN3284" s="678"/>
      <c r="AIO3284" s="678"/>
      <c r="AIP3284" s="678"/>
      <c r="AIQ3284" s="678"/>
      <c r="AIR3284" s="678"/>
      <c r="AIS3284" s="678"/>
      <c r="AIT3284" s="678"/>
      <c r="AIU3284" s="678"/>
      <c r="AIV3284" s="678"/>
      <c r="AIW3284" s="678"/>
      <c r="AIX3284" s="678"/>
      <c r="AIY3284" s="678"/>
      <c r="AIZ3284" s="678"/>
      <c r="AJA3284" s="678"/>
      <c r="AJB3284" s="678"/>
      <c r="AJC3284" s="678"/>
      <c r="AJD3284" s="678"/>
      <c r="AJE3284" s="678"/>
      <c r="AJF3284" s="678"/>
      <c r="AJG3284" s="678"/>
      <c r="AJH3284" s="678"/>
      <c r="AJI3284" s="678"/>
      <c r="AJJ3284" s="678"/>
      <c r="AJK3284" s="678"/>
      <c r="AJL3284" s="678"/>
      <c r="AJM3284" s="678"/>
      <c r="AJN3284" s="678"/>
      <c r="AJO3284" s="678"/>
      <c r="AJP3284" s="678"/>
      <c r="AJQ3284" s="678"/>
      <c r="AJR3284" s="678"/>
      <c r="AJS3284" s="678"/>
      <c r="AJT3284" s="678"/>
      <c r="AJU3284" s="678"/>
      <c r="AJV3284" s="678"/>
      <c r="AJW3284" s="678"/>
      <c r="AJX3284" s="678"/>
      <c r="AJY3284" s="678"/>
      <c r="AJZ3284" s="678"/>
      <c r="AKA3284" s="678"/>
      <c r="AKB3284" s="678"/>
      <c r="AKC3284" s="678"/>
      <c r="AKD3284" s="678"/>
      <c r="AKE3284" s="678"/>
      <c r="AKF3284" s="678"/>
      <c r="AKG3284" s="678"/>
      <c r="AKH3284" s="678"/>
      <c r="AKI3284" s="678"/>
      <c r="AKJ3284" s="678"/>
      <c r="AKK3284" s="678"/>
      <c r="AKL3284" s="678"/>
      <c r="AKM3284" s="678"/>
      <c r="AKN3284" s="678"/>
      <c r="AKO3284" s="678"/>
      <c r="AKP3284" s="678"/>
      <c r="AKQ3284" s="678"/>
      <c r="AKR3284" s="678"/>
      <c r="AKS3284" s="678"/>
      <c r="AKT3284" s="678"/>
      <c r="AKU3284" s="678"/>
      <c r="AKV3284" s="678"/>
      <c r="AKW3284" s="678"/>
      <c r="AKX3284" s="678"/>
      <c r="AKY3284" s="678"/>
      <c r="AKZ3284" s="678"/>
      <c r="ALA3284" s="678"/>
      <c r="ALB3284" s="678"/>
      <c r="ALC3284" s="678"/>
      <c r="ALD3284" s="678"/>
      <c r="ALE3284" s="678"/>
      <c r="ALF3284" s="678"/>
      <c r="ALG3284" s="678"/>
      <c r="ALH3284" s="678"/>
      <c r="ALI3284" s="678"/>
      <c r="ALJ3284" s="678"/>
      <c r="ALK3284" s="678"/>
      <c r="ALL3284" s="678"/>
      <c r="ALM3284" s="678"/>
      <c r="ALN3284" s="678"/>
      <c r="ALO3284" s="678"/>
      <c r="ALP3284" s="678"/>
      <c r="ALQ3284" s="678"/>
      <c r="ALR3284" s="678"/>
      <c r="ALS3284" s="678"/>
      <c r="ALT3284" s="678"/>
      <c r="ALU3284" s="678"/>
      <c r="ALV3284" s="678"/>
      <c r="ALW3284" s="678"/>
      <c r="ALX3284" s="678"/>
      <c r="ALY3284" s="678"/>
      <c r="ALZ3284" s="678"/>
      <c r="AMA3284" s="678"/>
      <c r="AMB3284" s="678"/>
      <c r="AMC3284" s="678"/>
      <c r="AMD3284" s="678"/>
      <c r="AME3284" s="678"/>
      <c r="AMF3284" s="678"/>
      <c r="AMG3284" s="678"/>
      <c r="AMH3284" s="678"/>
      <c r="AMI3284" s="678"/>
      <c r="AMJ3284" s="678"/>
    </row>
    <row r="3285" spans="1:1024" s="678" customFormat="1" ht="18.75" customHeight="1" x14ac:dyDescent="0.25">
      <c r="A3285" s="1358">
        <v>2646</v>
      </c>
      <c r="B3285" s="1358"/>
      <c r="C3285" s="186" t="s">
        <v>998</v>
      </c>
      <c r="D3285" s="1358" t="s">
        <v>649</v>
      </c>
      <c r="E3285" s="1175" t="s">
        <v>358</v>
      </c>
      <c r="F3285" s="1549">
        <v>45089</v>
      </c>
      <c r="G3285" s="1565">
        <v>0.33333333333333331</v>
      </c>
      <c r="H3285" s="1330">
        <v>45091</v>
      </c>
      <c r="I3285" s="1565">
        <v>0.33333333333333331</v>
      </c>
      <c r="J3285" s="1582" t="s">
        <v>909</v>
      </c>
      <c r="K3285" s="1330">
        <v>25498</v>
      </c>
      <c r="L3285" s="993" t="s">
        <v>999</v>
      </c>
      <c r="M3285" s="850">
        <v>41251</v>
      </c>
      <c r="N3285" s="971" t="s">
        <v>1000</v>
      </c>
      <c r="O3285" s="972">
        <v>39619</v>
      </c>
      <c r="P3285" s="898"/>
      <c r="Q3285" s="1022"/>
      <c r="R3285" s="1675"/>
      <c r="S3285" s="1721"/>
      <c r="T3285" s="1763"/>
      <c r="U3285" s="1346" t="s">
        <v>4666</v>
      </c>
      <c r="V3285" s="1485"/>
      <c r="W3285" s="1825"/>
    </row>
    <row r="3286" spans="1:1024" ht="18.75" customHeight="1" x14ac:dyDescent="0.25">
      <c r="A3286" s="1504">
        <v>5330</v>
      </c>
      <c r="B3286" s="795"/>
      <c r="C3286" s="795" t="s">
        <v>4472</v>
      </c>
      <c r="D3286" s="1358" t="s">
        <v>94</v>
      </c>
      <c r="E3286" s="1175" t="s">
        <v>95</v>
      </c>
      <c r="F3286" s="1330">
        <v>45557</v>
      </c>
      <c r="G3286" s="982">
        <v>0.57638888888888895</v>
      </c>
      <c r="H3286" s="1330">
        <v>45565</v>
      </c>
      <c r="I3286" s="982">
        <v>0.72916666666666663</v>
      </c>
      <c r="J3286" s="1601" t="s">
        <v>113</v>
      </c>
      <c r="K3286" s="1330">
        <v>27537</v>
      </c>
      <c r="L3286" s="1324" t="s">
        <v>4473</v>
      </c>
      <c r="M3286" s="850"/>
      <c r="N3286" s="971" t="s">
        <v>4474</v>
      </c>
      <c r="O3286" s="972">
        <v>43538</v>
      </c>
      <c r="P3286" s="892" t="s">
        <v>5972</v>
      </c>
      <c r="Q3286" s="196"/>
      <c r="R3286" s="1662"/>
      <c r="S3286" s="1386"/>
      <c r="T3286" s="1388"/>
      <c r="U3286" s="1346"/>
      <c r="V3286" s="1820"/>
      <c r="W3286" s="1807"/>
      <c r="X3286" s="678"/>
      <c r="Y3286" s="678"/>
      <c r="Z3286" s="678"/>
      <c r="AA3286" s="678"/>
      <c r="AB3286" s="678"/>
      <c r="AC3286" s="678"/>
      <c r="AD3286" s="678"/>
      <c r="AE3286" s="678"/>
      <c r="AF3286" s="678"/>
      <c r="AG3286" s="678"/>
      <c r="AH3286" s="678"/>
      <c r="AI3286" s="678"/>
      <c r="AJ3286" s="678"/>
      <c r="AK3286" s="678"/>
      <c r="AL3286" s="678"/>
      <c r="AM3286" s="678"/>
      <c r="AN3286" s="678"/>
      <c r="AO3286" s="678"/>
      <c r="AP3286" s="678"/>
      <c r="AQ3286" s="678"/>
      <c r="AR3286" s="678"/>
      <c r="AS3286" s="678"/>
      <c r="AT3286" s="678"/>
      <c r="AU3286" s="678"/>
      <c r="AV3286" s="678"/>
      <c r="AW3286" s="678"/>
      <c r="AX3286" s="678"/>
      <c r="AY3286" s="678"/>
      <c r="AZ3286" s="678"/>
      <c r="BA3286" s="678"/>
      <c r="BB3286" s="678"/>
      <c r="BC3286" s="678"/>
      <c r="BD3286" s="678"/>
      <c r="BE3286" s="678"/>
      <c r="BF3286" s="678"/>
      <c r="BG3286" s="678"/>
      <c r="BH3286" s="678"/>
      <c r="BI3286" s="678"/>
      <c r="BJ3286" s="678"/>
      <c r="BK3286" s="678"/>
      <c r="BL3286" s="678"/>
      <c r="BM3286" s="678"/>
      <c r="BN3286" s="678"/>
      <c r="BO3286" s="678"/>
      <c r="BP3286" s="678"/>
      <c r="BQ3286" s="678"/>
      <c r="BR3286" s="678"/>
      <c r="BS3286" s="678"/>
      <c r="BT3286" s="678"/>
      <c r="BU3286" s="678"/>
      <c r="BV3286" s="678"/>
      <c r="BW3286" s="678"/>
      <c r="BX3286" s="678"/>
      <c r="BY3286" s="678"/>
      <c r="BZ3286" s="678"/>
      <c r="CA3286" s="678"/>
      <c r="CB3286" s="678"/>
      <c r="CC3286" s="678"/>
      <c r="CD3286" s="678"/>
      <c r="CE3286" s="678"/>
      <c r="CF3286" s="678"/>
      <c r="CG3286" s="678"/>
      <c r="CH3286" s="678"/>
      <c r="CI3286" s="678"/>
      <c r="CJ3286" s="678"/>
      <c r="CK3286" s="678"/>
      <c r="CL3286" s="678"/>
      <c r="CM3286" s="678"/>
      <c r="CN3286" s="678"/>
      <c r="CO3286" s="678"/>
      <c r="CP3286" s="678"/>
      <c r="CQ3286" s="678"/>
      <c r="CR3286" s="678"/>
      <c r="CS3286" s="678"/>
      <c r="CT3286" s="678"/>
      <c r="CU3286" s="678"/>
      <c r="CV3286" s="678"/>
      <c r="CW3286" s="678"/>
      <c r="CX3286" s="678"/>
      <c r="CY3286" s="678"/>
      <c r="CZ3286" s="678"/>
      <c r="DA3286" s="678"/>
      <c r="DB3286" s="678"/>
      <c r="DC3286" s="678"/>
      <c r="DD3286" s="678"/>
      <c r="DE3286" s="678"/>
      <c r="DF3286" s="678"/>
      <c r="DG3286" s="678"/>
      <c r="DH3286" s="678"/>
      <c r="DI3286" s="678"/>
      <c r="DJ3286" s="678"/>
      <c r="DK3286" s="678"/>
      <c r="DL3286" s="678"/>
      <c r="DM3286" s="678"/>
      <c r="DN3286" s="678"/>
      <c r="DO3286" s="678"/>
      <c r="DP3286" s="678"/>
      <c r="DQ3286" s="678"/>
      <c r="DR3286" s="678"/>
      <c r="DS3286" s="678"/>
      <c r="DT3286" s="678"/>
      <c r="DU3286" s="678"/>
      <c r="DV3286" s="678"/>
      <c r="DW3286" s="678"/>
      <c r="DX3286" s="678"/>
      <c r="DY3286" s="678"/>
      <c r="DZ3286" s="678"/>
      <c r="EA3286" s="678"/>
      <c r="EB3286" s="678"/>
      <c r="EC3286" s="678"/>
      <c r="ED3286" s="678"/>
      <c r="EE3286" s="678"/>
      <c r="EF3286" s="678"/>
      <c r="EG3286" s="678"/>
      <c r="EH3286" s="678"/>
      <c r="EI3286" s="678"/>
      <c r="EJ3286" s="678"/>
      <c r="EK3286" s="678"/>
      <c r="EL3286" s="678"/>
      <c r="EM3286" s="678"/>
      <c r="EN3286" s="678"/>
      <c r="EO3286" s="678"/>
      <c r="EP3286" s="678"/>
      <c r="EQ3286" s="678"/>
      <c r="ER3286" s="678"/>
      <c r="ES3286" s="678"/>
      <c r="ET3286" s="678"/>
      <c r="EU3286" s="678"/>
      <c r="EV3286" s="678"/>
      <c r="EW3286" s="678"/>
      <c r="EX3286" s="678"/>
      <c r="EY3286" s="678"/>
      <c r="EZ3286" s="678"/>
      <c r="FA3286" s="678"/>
      <c r="FB3286" s="678"/>
      <c r="FC3286" s="678"/>
      <c r="FD3286" s="678"/>
      <c r="FE3286" s="678"/>
      <c r="FF3286" s="678"/>
      <c r="FG3286" s="678"/>
      <c r="FH3286" s="678"/>
      <c r="FI3286" s="678"/>
      <c r="FJ3286" s="678"/>
      <c r="FK3286" s="678"/>
      <c r="FL3286" s="678"/>
      <c r="FM3286" s="678"/>
      <c r="FN3286" s="678"/>
      <c r="FO3286" s="678"/>
      <c r="FP3286" s="678"/>
      <c r="FQ3286" s="678"/>
      <c r="FR3286" s="678"/>
      <c r="FS3286" s="678"/>
      <c r="FT3286" s="678"/>
      <c r="FU3286" s="678"/>
      <c r="FV3286" s="678"/>
      <c r="FW3286" s="678"/>
      <c r="FX3286" s="678"/>
      <c r="FY3286" s="678"/>
      <c r="FZ3286" s="678"/>
      <c r="GA3286" s="678"/>
      <c r="GB3286" s="678"/>
      <c r="GC3286" s="678"/>
      <c r="GD3286" s="678"/>
      <c r="GE3286" s="678"/>
      <c r="GF3286" s="678"/>
      <c r="GG3286" s="678"/>
      <c r="GH3286" s="678"/>
      <c r="GI3286" s="678"/>
      <c r="GJ3286" s="678"/>
      <c r="GK3286" s="678"/>
      <c r="GL3286" s="678"/>
      <c r="GM3286" s="678"/>
      <c r="GN3286" s="678"/>
      <c r="GO3286" s="678"/>
      <c r="GP3286" s="678"/>
      <c r="GQ3286" s="678"/>
      <c r="GR3286" s="678"/>
      <c r="GS3286" s="678"/>
      <c r="GT3286" s="678"/>
      <c r="GU3286" s="678"/>
      <c r="GV3286" s="678"/>
      <c r="GW3286" s="678"/>
      <c r="GX3286" s="678"/>
      <c r="GY3286" s="678"/>
      <c r="GZ3286" s="678"/>
      <c r="HA3286" s="678"/>
      <c r="HB3286" s="678"/>
      <c r="HC3286" s="678"/>
      <c r="HD3286" s="678"/>
      <c r="HE3286" s="678"/>
      <c r="HF3286" s="678"/>
      <c r="HG3286" s="678"/>
      <c r="HH3286" s="678"/>
      <c r="HI3286" s="678"/>
      <c r="HJ3286" s="678"/>
      <c r="HK3286" s="678"/>
      <c r="HL3286" s="678"/>
      <c r="HM3286" s="678"/>
      <c r="HN3286" s="678"/>
      <c r="HO3286" s="678"/>
      <c r="HP3286" s="678"/>
      <c r="HQ3286" s="678"/>
      <c r="HR3286" s="678"/>
      <c r="HS3286" s="678"/>
      <c r="HT3286" s="678"/>
      <c r="HU3286" s="678"/>
      <c r="HV3286" s="678"/>
      <c r="HW3286" s="678"/>
      <c r="HX3286" s="678"/>
      <c r="HY3286" s="678"/>
      <c r="HZ3286" s="678"/>
      <c r="IA3286" s="678"/>
      <c r="IB3286" s="678"/>
      <c r="IC3286" s="678"/>
      <c r="ID3286" s="678"/>
      <c r="IE3286" s="678"/>
      <c r="IF3286" s="678"/>
      <c r="IG3286" s="678"/>
      <c r="IH3286" s="678"/>
      <c r="II3286" s="678"/>
      <c r="IJ3286" s="678"/>
      <c r="IK3286" s="678"/>
      <c r="IL3286" s="678"/>
      <c r="IM3286" s="678"/>
      <c r="IN3286" s="678"/>
      <c r="IO3286" s="678"/>
      <c r="IP3286" s="678"/>
      <c r="IQ3286" s="678"/>
      <c r="IR3286" s="678"/>
      <c r="IS3286" s="678"/>
      <c r="IT3286" s="678"/>
      <c r="IU3286" s="678"/>
      <c r="IV3286" s="678"/>
      <c r="IW3286" s="678"/>
      <c r="IX3286" s="678"/>
      <c r="IY3286" s="678"/>
      <c r="IZ3286" s="678"/>
      <c r="JA3286" s="678"/>
      <c r="JB3286" s="678"/>
      <c r="JC3286" s="678"/>
      <c r="JD3286" s="678"/>
      <c r="JE3286" s="678"/>
      <c r="JF3286" s="678"/>
      <c r="JG3286" s="678"/>
      <c r="JH3286" s="678"/>
      <c r="JI3286" s="678"/>
      <c r="JJ3286" s="678"/>
      <c r="JK3286" s="678"/>
      <c r="JL3286" s="678"/>
      <c r="JM3286" s="678"/>
      <c r="JN3286" s="678"/>
      <c r="JO3286" s="678"/>
      <c r="JP3286" s="678"/>
      <c r="JQ3286" s="678"/>
      <c r="JR3286" s="678"/>
      <c r="JS3286" s="678"/>
      <c r="JT3286" s="678"/>
      <c r="JU3286" s="678"/>
      <c r="JV3286" s="678"/>
      <c r="JW3286" s="678"/>
      <c r="JX3286" s="678"/>
      <c r="JY3286" s="678"/>
      <c r="JZ3286" s="678"/>
      <c r="KA3286" s="678"/>
      <c r="KB3286" s="678"/>
      <c r="KC3286" s="678"/>
      <c r="KD3286" s="678"/>
      <c r="KE3286" s="678"/>
      <c r="KF3286" s="678"/>
      <c r="KG3286" s="678"/>
      <c r="KH3286" s="678"/>
      <c r="KI3286" s="678"/>
      <c r="KJ3286" s="678"/>
      <c r="KK3286" s="678"/>
      <c r="KL3286" s="678"/>
      <c r="KM3286" s="678"/>
      <c r="KN3286" s="678"/>
      <c r="KO3286" s="678"/>
      <c r="KP3286" s="678"/>
      <c r="KQ3286" s="678"/>
      <c r="KR3286" s="678"/>
      <c r="KS3286" s="678"/>
      <c r="KT3286" s="678"/>
      <c r="KU3286" s="678"/>
      <c r="KV3286" s="678"/>
      <c r="KW3286" s="678"/>
      <c r="KX3286" s="678"/>
      <c r="KY3286" s="678"/>
      <c r="KZ3286" s="678"/>
      <c r="LA3286" s="678"/>
      <c r="LB3286" s="678"/>
      <c r="LC3286" s="678"/>
      <c r="LD3286" s="678"/>
      <c r="LE3286" s="678"/>
      <c r="LF3286" s="678"/>
      <c r="LG3286" s="678"/>
      <c r="LH3286" s="678"/>
      <c r="LI3286" s="678"/>
      <c r="LJ3286" s="678"/>
      <c r="LK3286" s="678"/>
      <c r="LL3286" s="678"/>
      <c r="LM3286" s="678"/>
      <c r="LN3286" s="678"/>
      <c r="LO3286" s="678"/>
      <c r="LP3286" s="678"/>
      <c r="LQ3286" s="678"/>
      <c r="LR3286" s="678"/>
      <c r="LS3286" s="678"/>
      <c r="LT3286" s="678"/>
      <c r="LU3286" s="678"/>
      <c r="LV3286" s="678"/>
      <c r="LW3286" s="678"/>
      <c r="LX3286" s="678"/>
      <c r="LY3286" s="678"/>
      <c r="LZ3286" s="678"/>
      <c r="MA3286" s="678"/>
      <c r="MB3286" s="678"/>
      <c r="MC3286" s="678"/>
      <c r="MD3286" s="678"/>
      <c r="ME3286" s="678"/>
      <c r="MF3286" s="678"/>
      <c r="MG3286" s="678"/>
      <c r="MH3286" s="678"/>
      <c r="MI3286" s="678"/>
      <c r="MJ3286" s="678"/>
      <c r="MK3286" s="678"/>
      <c r="ML3286" s="678"/>
      <c r="MM3286" s="678"/>
      <c r="MN3286" s="678"/>
      <c r="MO3286" s="678"/>
      <c r="MP3286" s="678"/>
      <c r="MQ3286" s="678"/>
      <c r="MR3286" s="678"/>
      <c r="MS3286" s="678"/>
      <c r="MT3286" s="678"/>
      <c r="MU3286" s="678"/>
      <c r="MV3286" s="678"/>
      <c r="MW3286" s="678"/>
      <c r="MX3286" s="678"/>
      <c r="MY3286" s="678"/>
      <c r="MZ3286" s="678"/>
      <c r="NA3286" s="678"/>
      <c r="NB3286" s="678"/>
      <c r="NC3286" s="678"/>
      <c r="ND3286" s="678"/>
      <c r="NE3286" s="678"/>
      <c r="NF3286" s="678"/>
      <c r="NG3286" s="678"/>
      <c r="NH3286" s="678"/>
      <c r="NI3286" s="678"/>
      <c r="NJ3286" s="678"/>
      <c r="NK3286" s="678"/>
      <c r="NL3286" s="678"/>
      <c r="NM3286" s="678"/>
      <c r="NN3286" s="678"/>
      <c r="NO3286" s="678"/>
      <c r="NP3286" s="678"/>
      <c r="NQ3286" s="678"/>
      <c r="NR3286" s="678"/>
      <c r="NS3286" s="678"/>
      <c r="NT3286" s="678"/>
      <c r="NU3286" s="678"/>
      <c r="NV3286" s="678"/>
      <c r="NW3286" s="678"/>
      <c r="NX3286" s="678"/>
      <c r="NY3286" s="678"/>
      <c r="NZ3286" s="678"/>
      <c r="OA3286" s="678"/>
      <c r="OB3286" s="678"/>
      <c r="OC3286" s="678"/>
      <c r="OD3286" s="678"/>
      <c r="OE3286" s="678"/>
      <c r="OF3286" s="678"/>
      <c r="OG3286" s="678"/>
      <c r="OH3286" s="678"/>
      <c r="OI3286" s="678"/>
      <c r="OJ3286" s="678"/>
      <c r="OK3286" s="678"/>
      <c r="OL3286" s="678"/>
      <c r="OM3286" s="678"/>
      <c r="ON3286" s="678"/>
      <c r="OO3286" s="678"/>
      <c r="OP3286" s="678"/>
      <c r="OQ3286" s="678"/>
      <c r="OR3286" s="678"/>
      <c r="OS3286" s="678"/>
      <c r="OT3286" s="678"/>
      <c r="OU3286" s="678"/>
      <c r="OV3286" s="678"/>
      <c r="OW3286" s="678"/>
      <c r="OX3286" s="678"/>
      <c r="OY3286" s="678"/>
      <c r="OZ3286" s="678"/>
      <c r="PA3286" s="678"/>
      <c r="PB3286" s="678"/>
      <c r="PC3286" s="678"/>
      <c r="PD3286" s="678"/>
      <c r="PE3286" s="678"/>
      <c r="PF3286" s="678"/>
      <c r="PG3286" s="678"/>
      <c r="PH3286" s="678"/>
      <c r="PI3286" s="678"/>
      <c r="PJ3286" s="678"/>
      <c r="PK3286" s="678"/>
      <c r="PL3286" s="678"/>
      <c r="PM3286" s="678"/>
      <c r="PN3286" s="678"/>
      <c r="PO3286" s="678"/>
      <c r="PP3286" s="678"/>
      <c r="PQ3286" s="678"/>
      <c r="PR3286" s="678"/>
      <c r="PS3286" s="678"/>
      <c r="PT3286" s="678"/>
      <c r="PU3286" s="678"/>
      <c r="PV3286" s="678"/>
      <c r="PW3286" s="678"/>
      <c r="PX3286" s="678"/>
      <c r="PY3286" s="678"/>
      <c r="PZ3286" s="678"/>
      <c r="QA3286" s="678"/>
      <c r="QB3286" s="678"/>
      <c r="QC3286" s="678"/>
      <c r="QD3286" s="678"/>
      <c r="QE3286" s="678"/>
      <c r="QF3286" s="678"/>
      <c r="QG3286" s="678"/>
      <c r="QH3286" s="678"/>
      <c r="QI3286" s="678"/>
      <c r="QJ3286" s="678"/>
      <c r="QK3286" s="678"/>
      <c r="QL3286" s="678"/>
      <c r="QM3286" s="678"/>
      <c r="QN3286" s="678"/>
      <c r="QO3286" s="678"/>
      <c r="QP3286" s="678"/>
      <c r="QQ3286" s="678"/>
      <c r="QR3286" s="678"/>
      <c r="QS3286" s="678"/>
      <c r="QT3286" s="678"/>
      <c r="QU3286" s="678"/>
      <c r="QV3286" s="678"/>
      <c r="QW3286" s="678"/>
      <c r="QX3286" s="678"/>
      <c r="QY3286" s="678"/>
      <c r="QZ3286" s="678"/>
      <c r="RA3286" s="678"/>
      <c r="RB3286" s="678"/>
      <c r="RC3286" s="678"/>
      <c r="RD3286" s="678"/>
      <c r="RE3286" s="678"/>
      <c r="RF3286" s="678"/>
      <c r="RG3286" s="678"/>
      <c r="RH3286" s="678"/>
      <c r="RI3286" s="678"/>
      <c r="RJ3286" s="678"/>
      <c r="RK3286" s="678"/>
      <c r="RL3286" s="678"/>
      <c r="RM3286" s="678"/>
      <c r="RN3286" s="678"/>
      <c r="RO3286" s="678"/>
      <c r="RP3286" s="678"/>
      <c r="RQ3286" s="678"/>
      <c r="RR3286" s="678"/>
      <c r="RS3286" s="678"/>
      <c r="RT3286" s="678"/>
      <c r="RU3286" s="678"/>
      <c r="RV3286" s="678"/>
      <c r="RW3286" s="678"/>
      <c r="RX3286" s="678"/>
      <c r="RY3286" s="678"/>
      <c r="RZ3286" s="678"/>
      <c r="SA3286" s="678"/>
      <c r="SB3286" s="678"/>
      <c r="SC3286" s="678"/>
      <c r="SD3286" s="678"/>
      <c r="SE3286" s="678"/>
      <c r="SF3286" s="678"/>
      <c r="SG3286" s="678"/>
      <c r="SH3286" s="678"/>
      <c r="SI3286" s="678"/>
      <c r="SJ3286" s="678"/>
      <c r="SK3286" s="678"/>
      <c r="SL3286" s="678"/>
      <c r="SM3286" s="678"/>
      <c r="SN3286" s="678"/>
      <c r="SO3286" s="678"/>
      <c r="SP3286" s="678"/>
      <c r="SQ3286" s="678"/>
      <c r="SR3286" s="678"/>
      <c r="SS3286" s="678"/>
      <c r="ST3286" s="678"/>
      <c r="SU3286" s="678"/>
      <c r="SV3286" s="678"/>
      <c r="SW3286" s="678"/>
      <c r="SX3286" s="678"/>
      <c r="SY3286" s="678"/>
      <c r="SZ3286" s="678"/>
      <c r="TA3286" s="678"/>
      <c r="TB3286" s="678"/>
      <c r="TC3286" s="678"/>
      <c r="TD3286" s="678"/>
      <c r="TE3286" s="678"/>
      <c r="TF3286" s="678"/>
      <c r="TG3286" s="678"/>
      <c r="TH3286" s="678"/>
      <c r="TI3286" s="678"/>
      <c r="TJ3286" s="678"/>
      <c r="TK3286" s="678"/>
      <c r="TL3286" s="678"/>
      <c r="TM3286" s="678"/>
      <c r="TN3286" s="678"/>
      <c r="TO3286" s="678"/>
      <c r="TP3286" s="678"/>
      <c r="TQ3286" s="678"/>
      <c r="TR3286" s="678"/>
      <c r="TS3286" s="678"/>
      <c r="TT3286" s="678"/>
      <c r="TU3286" s="678"/>
      <c r="TV3286" s="678"/>
      <c r="TW3286" s="678"/>
      <c r="TX3286" s="678"/>
      <c r="TY3286" s="678"/>
      <c r="TZ3286" s="678"/>
      <c r="UA3286" s="678"/>
      <c r="UB3286" s="678"/>
      <c r="UC3286" s="678"/>
      <c r="UD3286" s="678"/>
      <c r="UE3286" s="678"/>
      <c r="UF3286" s="678"/>
      <c r="UG3286" s="678"/>
      <c r="UH3286" s="678"/>
      <c r="UI3286" s="678"/>
      <c r="UJ3286" s="678"/>
      <c r="UK3286" s="678"/>
      <c r="UL3286" s="678"/>
      <c r="UM3286" s="678"/>
      <c r="UN3286" s="678"/>
      <c r="UO3286" s="678"/>
      <c r="UP3286" s="678"/>
      <c r="UQ3286" s="678"/>
      <c r="UR3286" s="678"/>
      <c r="US3286" s="678"/>
      <c r="UT3286" s="678"/>
      <c r="UU3286" s="678"/>
      <c r="UV3286" s="678"/>
      <c r="UW3286" s="678"/>
      <c r="UX3286" s="678"/>
      <c r="UY3286" s="678"/>
      <c r="UZ3286" s="678"/>
      <c r="VA3286" s="678"/>
      <c r="VB3286" s="678"/>
      <c r="VC3286" s="678"/>
      <c r="VD3286" s="678"/>
      <c r="VE3286" s="678"/>
      <c r="VF3286" s="678"/>
      <c r="VG3286" s="678"/>
      <c r="VH3286" s="678"/>
      <c r="VI3286" s="678"/>
      <c r="VJ3286" s="678"/>
      <c r="VK3286" s="678"/>
      <c r="VL3286" s="678"/>
      <c r="VM3286" s="678"/>
      <c r="VN3286" s="678"/>
      <c r="VO3286" s="678"/>
      <c r="VP3286" s="678"/>
      <c r="VQ3286" s="678"/>
      <c r="VR3286" s="678"/>
      <c r="VS3286" s="678"/>
      <c r="VT3286" s="678"/>
      <c r="VU3286" s="678"/>
      <c r="VV3286" s="678"/>
      <c r="VW3286" s="678"/>
      <c r="VX3286" s="678"/>
      <c r="VY3286" s="678"/>
      <c r="VZ3286" s="678"/>
      <c r="WA3286" s="678"/>
      <c r="WB3286" s="678"/>
      <c r="WC3286" s="678"/>
      <c r="WD3286" s="678"/>
      <c r="WE3286" s="678"/>
      <c r="WF3286" s="678"/>
      <c r="WG3286" s="678"/>
      <c r="WH3286" s="678"/>
      <c r="WI3286" s="678"/>
      <c r="WJ3286" s="678"/>
      <c r="WK3286" s="678"/>
      <c r="WL3286" s="678"/>
      <c r="WM3286" s="678"/>
      <c r="WN3286" s="678"/>
      <c r="WO3286" s="678"/>
      <c r="WP3286" s="678"/>
      <c r="WQ3286" s="678"/>
      <c r="WR3286" s="678"/>
      <c r="WS3286" s="678"/>
      <c r="WT3286" s="678"/>
      <c r="WU3286" s="678"/>
      <c r="WV3286" s="678"/>
      <c r="WW3286" s="678"/>
      <c r="WX3286" s="678"/>
      <c r="WY3286" s="678"/>
      <c r="WZ3286" s="678"/>
      <c r="XA3286" s="678"/>
      <c r="XB3286" s="678"/>
      <c r="XC3286" s="678"/>
      <c r="XD3286" s="678"/>
      <c r="XE3286" s="678"/>
      <c r="XF3286" s="678"/>
      <c r="XG3286" s="678"/>
      <c r="XH3286" s="678"/>
      <c r="XI3286" s="678"/>
      <c r="XJ3286" s="678"/>
      <c r="XK3286" s="678"/>
      <c r="XL3286" s="678"/>
      <c r="XM3286" s="678"/>
      <c r="XN3286" s="678"/>
      <c r="XO3286" s="678"/>
      <c r="XP3286" s="678"/>
      <c r="XQ3286" s="678"/>
      <c r="XR3286" s="678"/>
      <c r="XS3286" s="678"/>
      <c r="XT3286" s="678"/>
      <c r="XU3286" s="678"/>
      <c r="XV3286" s="678"/>
      <c r="XW3286" s="678"/>
      <c r="XX3286" s="678"/>
      <c r="XY3286" s="678"/>
      <c r="XZ3286" s="678"/>
      <c r="YA3286" s="678"/>
      <c r="YB3286" s="678"/>
      <c r="YC3286" s="678"/>
      <c r="YD3286" s="678"/>
      <c r="YE3286" s="678"/>
      <c r="YF3286" s="678"/>
      <c r="YG3286" s="678"/>
      <c r="YH3286" s="678"/>
      <c r="YI3286" s="678"/>
      <c r="YJ3286" s="678"/>
      <c r="YK3286" s="678"/>
      <c r="YL3286" s="678"/>
      <c r="YM3286" s="678"/>
      <c r="YN3286" s="678"/>
      <c r="YO3286" s="678"/>
      <c r="YP3286" s="678"/>
      <c r="YQ3286" s="678"/>
      <c r="YR3286" s="678"/>
      <c r="YS3286" s="678"/>
      <c r="YT3286" s="678"/>
      <c r="YU3286" s="678"/>
      <c r="YV3286" s="678"/>
      <c r="YW3286" s="678"/>
      <c r="YX3286" s="678"/>
      <c r="YY3286" s="678"/>
      <c r="YZ3286" s="678"/>
      <c r="ZA3286" s="678"/>
      <c r="ZB3286" s="678"/>
      <c r="ZC3286" s="678"/>
      <c r="ZD3286" s="678"/>
      <c r="ZE3286" s="678"/>
      <c r="ZF3286" s="678"/>
      <c r="ZG3286" s="678"/>
      <c r="ZH3286" s="678"/>
      <c r="ZI3286" s="678"/>
      <c r="ZJ3286" s="678"/>
      <c r="ZK3286" s="678"/>
      <c r="ZL3286" s="678"/>
      <c r="ZM3286" s="678"/>
      <c r="ZN3286" s="678"/>
      <c r="ZO3286" s="678"/>
      <c r="ZP3286" s="678"/>
      <c r="ZQ3286" s="678"/>
      <c r="ZR3286" s="678"/>
      <c r="ZS3286" s="678"/>
      <c r="ZT3286" s="678"/>
      <c r="ZU3286" s="678"/>
      <c r="ZV3286" s="678"/>
      <c r="ZW3286" s="678"/>
      <c r="ZX3286" s="678"/>
      <c r="ZY3286" s="678"/>
      <c r="ZZ3286" s="678"/>
      <c r="AAA3286" s="678"/>
      <c r="AAB3286" s="678"/>
      <c r="AAC3286" s="678"/>
      <c r="AAD3286" s="678"/>
      <c r="AAE3286" s="678"/>
      <c r="AAF3286" s="678"/>
      <c r="AAG3286" s="678"/>
      <c r="AAH3286" s="678"/>
      <c r="AAI3286" s="678"/>
      <c r="AAJ3286" s="678"/>
      <c r="AAK3286" s="678"/>
      <c r="AAL3286" s="678"/>
      <c r="AAM3286" s="678"/>
      <c r="AAN3286" s="678"/>
      <c r="AAO3286" s="678"/>
      <c r="AAP3286" s="678"/>
      <c r="AAQ3286" s="678"/>
      <c r="AAR3286" s="678"/>
      <c r="AAS3286" s="678"/>
      <c r="AAT3286" s="678"/>
      <c r="AAU3286" s="678"/>
      <c r="AAV3286" s="678"/>
      <c r="AAW3286" s="678"/>
      <c r="AAX3286" s="678"/>
      <c r="AAY3286" s="678"/>
      <c r="AAZ3286" s="678"/>
      <c r="ABA3286" s="678"/>
      <c r="ABB3286" s="678"/>
      <c r="ABC3286" s="678"/>
      <c r="ABD3286" s="678"/>
      <c r="ABE3286" s="678"/>
      <c r="ABF3286" s="678"/>
      <c r="ABG3286" s="678"/>
      <c r="ABH3286" s="678"/>
      <c r="ABI3286" s="678"/>
      <c r="ABJ3286" s="678"/>
      <c r="ABK3286" s="678"/>
      <c r="ABL3286" s="678"/>
      <c r="ABM3286" s="678"/>
      <c r="ABN3286" s="678"/>
      <c r="ABO3286" s="678"/>
      <c r="ABP3286" s="678"/>
      <c r="ABQ3286" s="678"/>
      <c r="ABR3286" s="678"/>
      <c r="ABS3286" s="678"/>
      <c r="ABT3286" s="678"/>
      <c r="ABU3286" s="678"/>
      <c r="ABV3286" s="678"/>
      <c r="ABW3286" s="678"/>
      <c r="ABX3286" s="678"/>
      <c r="ABY3286" s="678"/>
      <c r="ABZ3286" s="678"/>
      <c r="ACA3286" s="678"/>
      <c r="ACB3286" s="678"/>
      <c r="ACC3286" s="678"/>
      <c r="ACD3286" s="678"/>
      <c r="ACE3286" s="678"/>
      <c r="ACF3286" s="678"/>
      <c r="ACG3286" s="678"/>
      <c r="ACH3286" s="678"/>
      <c r="ACI3286" s="678"/>
      <c r="ACJ3286" s="678"/>
      <c r="ACK3286" s="678"/>
      <c r="ACL3286" s="678"/>
      <c r="ACM3286" s="678"/>
      <c r="ACN3286" s="678"/>
      <c r="ACO3286" s="678"/>
      <c r="ACP3286" s="678"/>
      <c r="ACQ3286" s="678"/>
      <c r="ACR3286" s="678"/>
      <c r="ACS3286" s="678"/>
      <c r="ACT3286" s="678"/>
      <c r="ACU3286" s="678"/>
      <c r="ACV3286" s="678"/>
      <c r="ACW3286" s="678"/>
      <c r="ACX3286" s="678"/>
      <c r="ACY3286" s="678"/>
      <c r="ACZ3286" s="678"/>
      <c r="ADA3286" s="678"/>
      <c r="ADB3286" s="678"/>
      <c r="ADC3286" s="678"/>
      <c r="ADD3286" s="678"/>
      <c r="ADE3286" s="678"/>
      <c r="ADF3286" s="678"/>
      <c r="ADG3286" s="678"/>
      <c r="ADH3286" s="678"/>
      <c r="ADI3286" s="678"/>
      <c r="ADJ3286" s="678"/>
      <c r="ADK3286" s="678"/>
      <c r="ADL3286" s="678"/>
      <c r="ADM3286" s="678"/>
      <c r="ADN3286" s="678"/>
      <c r="ADO3286" s="678"/>
      <c r="ADP3286" s="678"/>
      <c r="ADQ3286" s="678"/>
      <c r="ADR3286" s="678"/>
      <c r="ADS3286" s="678"/>
      <c r="ADT3286" s="678"/>
      <c r="ADU3286" s="678"/>
      <c r="ADV3286" s="678"/>
      <c r="ADW3286" s="678"/>
      <c r="ADX3286" s="678"/>
      <c r="ADY3286" s="678"/>
      <c r="ADZ3286" s="678"/>
      <c r="AEA3286" s="678"/>
      <c r="AEB3286" s="678"/>
      <c r="AEC3286" s="678"/>
      <c r="AED3286" s="678"/>
      <c r="AEE3286" s="678"/>
      <c r="AEF3286" s="678"/>
      <c r="AEG3286" s="678"/>
      <c r="AEH3286" s="678"/>
      <c r="AEI3286" s="678"/>
      <c r="AEJ3286" s="678"/>
      <c r="AEK3286" s="678"/>
      <c r="AEL3286" s="678"/>
      <c r="AEM3286" s="678"/>
      <c r="AEN3286" s="678"/>
      <c r="AEO3286" s="678"/>
      <c r="AEP3286" s="678"/>
      <c r="AEQ3286" s="678"/>
      <c r="AER3286" s="678"/>
      <c r="AES3286" s="678"/>
      <c r="AET3286" s="678"/>
      <c r="AEU3286" s="678"/>
      <c r="AEV3286" s="678"/>
      <c r="AEW3286" s="678"/>
      <c r="AEX3286" s="678"/>
      <c r="AEY3286" s="678"/>
      <c r="AEZ3286" s="678"/>
      <c r="AFA3286" s="678"/>
      <c r="AFB3286" s="678"/>
      <c r="AFC3286" s="678"/>
      <c r="AFD3286" s="678"/>
      <c r="AFE3286" s="678"/>
      <c r="AFF3286" s="678"/>
      <c r="AFG3286" s="678"/>
      <c r="AFH3286" s="678"/>
      <c r="AFI3286" s="678"/>
      <c r="AFJ3286" s="678"/>
      <c r="AFK3286" s="678"/>
      <c r="AFL3286" s="678"/>
      <c r="AFM3286" s="678"/>
      <c r="AFN3286" s="678"/>
      <c r="AFO3286" s="678"/>
      <c r="AFP3286" s="678"/>
      <c r="AFQ3286" s="678"/>
      <c r="AFR3286" s="678"/>
      <c r="AFS3286" s="678"/>
      <c r="AFT3286" s="678"/>
      <c r="AFU3286" s="678"/>
      <c r="AFV3286" s="678"/>
      <c r="AFW3286" s="678"/>
      <c r="AFX3286" s="678"/>
      <c r="AFY3286" s="678"/>
      <c r="AFZ3286" s="678"/>
      <c r="AGA3286" s="678"/>
      <c r="AGB3286" s="678"/>
      <c r="AGC3286" s="678"/>
      <c r="AGD3286" s="678"/>
      <c r="AGE3286" s="678"/>
      <c r="AGF3286" s="678"/>
      <c r="AGG3286" s="678"/>
      <c r="AGH3286" s="678"/>
      <c r="AGI3286" s="678"/>
      <c r="AGJ3286" s="678"/>
      <c r="AGK3286" s="678"/>
      <c r="AGL3286" s="678"/>
      <c r="AGM3286" s="678"/>
      <c r="AGN3286" s="678"/>
      <c r="AGO3286" s="678"/>
      <c r="AGP3286" s="678"/>
      <c r="AGQ3286" s="678"/>
      <c r="AGR3286" s="678"/>
      <c r="AGS3286" s="678"/>
      <c r="AGT3286" s="678"/>
      <c r="AGU3286" s="678"/>
      <c r="AGV3286" s="678"/>
      <c r="AGW3286" s="678"/>
      <c r="AGX3286" s="678"/>
      <c r="AGY3286" s="678"/>
      <c r="AGZ3286" s="678"/>
      <c r="AHA3286" s="678"/>
      <c r="AHB3286" s="678"/>
      <c r="AHC3286" s="678"/>
      <c r="AHD3286" s="678"/>
      <c r="AHE3286" s="678"/>
      <c r="AHF3286" s="678"/>
      <c r="AHG3286" s="678"/>
      <c r="AHH3286" s="678"/>
      <c r="AHI3286" s="678"/>
      <c r="AHJ3286" s="678"/>
      <c r="AHK3286" s="678"/>
      <c r="AHL3286" s="678"/>
      <c r="AHM3286" s="678"/>
      <c r="AHN3286" s="678"/>
      <c r="AHO3286" s="678"/>
      <c r="AHP3286" s="678"/>
      <c r="AHQ3286" s="678"/>
      <c r="AHR3286" s="678"/>
      <c r="AHS3286" s="678"/>
      <c r="AHT3286" s="678"/>
      <c r="AHU3286" s="678"/>
      <c r="AHV3286" s="678"/>
      <c r="AHW3286" s="678"/>
      <c r="AHX3286" s="678"/>
      <c r="AHY3286" s="678"/>
      <c r="AHZ3286" s="678"/>
      <c r="AIA3286" s="678"/>
      <c r="AIB3286" s="678"/>
      <c r="AIC3286" s="678"/>
      <c r="AID3286" s="678"/>
      <c r="AIE3286" s="678"/>
      <c r="AIF3286" s="678"/>
      <c r="AIG3286" s="678"/>
      <c r="AIH3286" s="678"/>
      <c r="AII3286" s="678"/>
      <c r="AIJ3286" s="678"/>
      <c r="AIK3286" s="678"/>
      <c r="AIL3286" s="678"/>
      <c r="AIM3286" s="678"/>
      <c r="AIN3286" s="678"/>
      <c r="AIO3286" s="678"/>
      <c r="AIP3286" s="678"/>
      <c r="AIQ3286" s="678"/>
      <c r="AIR3286" s="678"/>
      <c r="AIS3286" s="678"/>
      <c r="AIT3286" s="678"/>
      <c r="AIU3286" s="678"/>
      <c r="AIV3286" s="678"/>
      <c r="AIW3286" s="678"/>
      <c r="AIX3286" s="678"/>
      <c r="AIY3286" s="678"/>
      <c r="AIZ3286" s="678"/>
      <c r="AJA3286" s="678"/>
      <c r="AJB3286" s="678"/>
      <c r="AJC3286" s="678"/>
      <c r="AJD3286" s="678"/>
      <c r="AJE3286" s="678"/>
      <c r="AJF3286" s="678"/>
      <c r="AJG3286" s="678"/>
      <c r="AJH3286" s="678"/>
      <c r="AJI3286" s="678"/>
      <c r="AJJ3286" s="678"/>
      <c r="AJK3286" s="678"/>
      <c r="AJL3286" s="678"/>
      <c r="AJM3286" s="678"/>
      <c r="AJN3286" s="678"/>
      <c r="AJO3286" s="678"/>
      <c r="AJP3286" s="678"/>
      <c r="AJQ3286" s="678"/>
      <c r="AJR3286" s="678"/>
      <c r="AJS3286" s="678"/>
      <c r="AJT3286" s="678"/>
      <c r="AJU3286" s="678"/>
      <c r="AJV3286" s="678"/>
      <c r="AJW3286" s="678"/>
      <c r="AJX3286" s="678"/>
      <c r="AJY3286" s="678"/>
      <c r="AJZ3286" s="678"/>
      <c r="AKA3286" s="678"/>
      <c r="AKB3286" s="678"/>
      <c r="AKC3286" s="678"/>
      <c r="AKD3286" s="678"/>
      <c r="AKE3286" s="678"/>
      <c r="AKF3286" s="678"/>
      <c r="AKG3286" s="678"/>
      <c r="AKH3286" s="678"/>
      <c r="AKI3286" s="678"/>
      <c r="AKJ3286" s="678"/>
      <c r="AKK3286" s="678"/>
      <c r="AKL3286" s="678"/>
      <c r="AKM3286" s="678"/>
      <c r="AKN3286" s="678"/>
      <c r="AKO3286" s="678"/>
      <c r="AKP3286" s="678"/>
      <c r="AKQ3286" s="678"/>
      <c r="AKR3286" s="678"/>
      <c r="AKS3286" s="678"/>
      <c r="AKT3286" s="678"/>
      <c r="AKU3286" s="678"/>
      <c r="AKV3286" s="678"/>
      <c r="AKW3286" s="678"/>
      <c r="AKX3286" s="678"/>
      <c r="AKY3286" s="678"/>
      <c r="AKZ3286" s="678"/>
      <c r="ALA3286" s="678"/>
      <c r="ALB3286" s="678"/>
      <c r="ALC3286" s="678"/>
      <c r="ALD3286" s="678"/>
      <c r="ALE3286" s="678"/>
      <c r="ALF3286" s="678"/>
      <c r="ALG3286" s="678"/>
      <c r="ALH3286" s="678"/>
      <c r="ALI3286" s="678"/>
      <c r="ALJ3286" s="678"/>
      <c r="ALK3286" s="678"/>
      <c r="ALL3286" s="678"/>
      <c r="ALM3286" s="678"/>
      <c r="ALN3286" s="678"/>
      <c r="ALO3286" s="678"/>
      <c r="ALP3286" s="678"/>
      <c r="ALQ3286" s="678"/>
      <c r="ALR3286" s="678"/>
      <c r="ALS3286" s="678"/>
      <c r="ALT3286" s="678"/>
      <c r="ALU3286" s="678"/>
      <c r="ALV3286" s="678"/>
      <c r="ALW3286" s="678"/>
      <c r="ALX3286" s="678"/>
      <c r="ALY3286" s="678"/>
      <c r="ALZ3286" s="678"/>
      <c r="AMA3286" s="678"/>
      <c r="AMB3286" s="678"/>
      <c r="AMC3286" s="678"/>
      <c r="AMD3286" s="678"/>
      <c r="AME3286" s="678"/>
      <c r="AMF3286" s="678"/>
      <c r="AMG3286" s="678"/>
      <c r="AMH3286" s="678"/>
      <c r="AMI3286" s="678"/>
      <c r="AMJ3286" s="678"/>
    </row>
    <row r="3287" spans="1:1024" ht="30.75" customHeight="1" x14ac:dyDescent="0.25">
      <c r="A3287" s="186">
        <v>4172</v>
      </c>
      <c r="B3287" s="186"/>
      <c r="C3287" s="186" t="s">
        <v>4472</v>
      </c>
      <c r="D3287" s="186" t="s">
        <v>412</v>
      </c>
      <c r="E3287" s="1156" t="s">
        <v>184</v>
      </c>
      <c r="F3287" s="710">
        <v>45337</v>
      </c>
      <c r="G3287" s="711">
        <v>0.54166666666666663</v>
      </c>
      <c r="H3287" s="710">
        <v>45344</v>
      </c>
      <c r="I3287" s="711">
        <v>0.54166666666666663</v>
      </c>
      <c r="J3287" s="728" t="s">
        <v>85</v>
      </c>
      <c r="K3287" s="710">
        <v>27537</v>
      </c>
      <c r="L3287" s="734" t="s">
        <v>4473</v>
      </c>
      <c r="M3287" s="21"/>
      <c r="N3287" s="934" t="s">
        <v>4474</v>
      </c>
      <c r="O3287" s="920">
        <v>43538</v>
      </c>
      <c r="P3287" s="892" t="s">
        <v>4870</v>
      </c>
      <c r="Q3287" s="196"/>
      <c r="R3287" s="1017"/>
      <c r="S3287" s="907" t="s">
        <v>5447</v>
      </c>
      <c r="T3287" s="544"/>
      <c r="U3287" s="545" t="s">
        <v>4475</v>
      </c>
      <c r="V3287" s="544"/>
    </row>
    <row r="3288" spans="1:1024" ht="18.75" customHeight="1" x14ac:dyDescent="0.25">
      <c r="A3288" s="186">
        <v>3534</v>
      </c>
      <c r="B3288" s="186"/>
      <c r="C3288" s="186" t="s">
        <v>4472</v>
      </c>
      <c r="D3288" s="186" t="s">
        <v>649</v>
      </c>
      <c r="E3288" s="1156" t="s">
        <v>389</v>
      </c>
      <c r="F3288" s="710">
        <v>45222</v>
      </c>
      <c r="G3288" s="711">
        <v>0.47916666666666669</v>
      </c>
      <c r="H3288" s="710">
        <v>45234</v>
      </c>
      <c r="I3288" s="711">
        <v>0.125</v>
      </c>
      <c r="J3288" s="728" t="s">
        <v>61</v>
      </c>
      <c r="K3288" s="710">
        <v>27537</v>
      </c>
      <c r="L3288" s="734" t="s">
        <v>4473</v>
      </c>
      <c r="M3288" s="21"/>
      <c r="N3288" s="934" t="s">
        <v>4474</v>
      </c>
      <c r="O3288" s="920">
        <v>43538</v>
      </c>
      <c r="P3288" s="892">
        <v>840</v>
      </c>
      <c r="Q3288" s="196"/>
      <c r="R3288" s="1017"/>
      <c r="S3288" s="196"/>
      <c r="T3288" s="544"/>
      <c r="U3288" s="545" t="s">
        <v>4475</v>
      </c>
      <c r="V3288" s="544"/>
    </row>
    <row r="3289" spans="1:1024" ht="18.75" customHeight="1" x14ac:dyDescent="0.25">
      <c r="A3289" s="795">
        <v>5788</v>
      </c>
      <c r="B3289" s="826"/>
      <c r="C3289" s="795" t="s">
        <v>8285</v>
      </c>
      <c r="D3289" s="795" t="s">
        <v>657</v>
      </c>
      <c r="E3289" s="1169" t="s">
        <v>871</v>
      </c>
      <c r="F3289" s="1330">
        <v>45628</v>
      </c>
      <c r="G3289" s="982">
        <v>0.54166666666666663</v>
      </c>
      <c r="H3289" s="1330">
        <v>45635</v>
      </c>
      <c r="I3289" s="1563"/>
      <c r="J3289" s="1335" t="s">
        <v>85</v>
      </c>
      <c r="K3289" s="827">
        <v>29623</v>
      </c>
      <c r="L3289" s="993" t="s">
        <v>8287</v>
      </c>
      <c r="M3289" s="834">
        <v>39574</v>
      </c>
      <c r="N3289" s="993" t="s">
        <v>8288</v>
      </c>
      <c r="O3289" s="1326">
        <v>44181</v>
      </c>
      <c r="P3289" s="1015"/>
      <c r="Q3289" s="884" t="s">
        <v>8286</v>
      </c>
      <c r="R3289" s="1662"/>
      <c r="S3289" s="1705"/>
      <c r="T3289" s="1705"/>
      <c r="U3289" s="676" t="s">
        <v>1837</v>
      </c>
      <c r="V3289" s="1388"/>
      <c r="W3289" s="677"/>
      <c r="X3289" s="678"/>
      <c r="Y3289" s="678"/>
      <c r="Z3289" s="678"/>
      <c r="AA3289" s="678"/>
      <c r="AB3289" s="678"/>
      <c r="AC3289" s="678"/>
      <c r="AD3289" s="678"/>
      <c r="AE3289" s="678"/>
      <c r="AF3289" s="678"/>
      <c r="AG3289" s="678"/>
      <c r="AH3289" s="678"/>
      <c r="AI3289" s="678"/>
      <c r="AJ3289" s="678"/>
      <c r="AK3289" s="678"/>
      <c r="AL3289" s="678"/>
      <c r="AM3289" s="678"/>
      <c r="AN3289" s="678"/>
      <c r="AO3289" s="678"/>
      <c r="AP3289" s="678"/>
      <c r="AQ3289" s="678"/>
      <c r="AR3289" s="678"/>
      <c r="AS3289" s="678"/>
      <c r="AT3289" s="678"/>
      <c r="AU3289" s="678"/>
      <c r="AV3289" s="678"/>
      <c r="AW3289" s="678"/>
      <c r="AX3289" s="678"/>
      <c r="AY3289" s="678"/>
      <c r="AZ3289" s="678"/>
      <c r="BA3289" s="678"/>
      <c r="BB3289" s="678"/>
      <c r="BC3289" s="678"/>
      <c r="BD3289" s="678"/>
      <c r="BE3289" s="678"/>
      <c r="BF3289" s="678"/>
      <c r="BG3289" s="678"/>
      <c r="BH3289" s="678"/>
      <c r="BI3289" s="678"/>
      <c r="BJ3289" s="678"/>
      <c r="BK3289" s="678"/>
      <c r="BL3289" s="678"/>
      <c r="BM3289" s="678"/>
      <c r="BN3289" s="678"/>
      <c r="BO3289" s="678"/>
      <c r="BP3289" s="678"/>
      <c r="BQ3289" s="678"/>
      <c r="BR3289" s="678"/>
      <c r="BS3289" s="678"/>
      <c r="BT3289" s="678"/>
      <c r="BU3289" s="678"/>
      <c r="BV3289" s="678"/>
      <c r="BW3289" s="678"/>
      <c r="BX3289" s="678"/>
      <c r="BY3289" s="678"/>
      <c r="BZ3289" s="678"/>
      <c r="CA3289" s="678"/>
      <c r="CB3289" s="678"/>
      <c r="CC3289" s="678"/>
      <c r="CD3289" s="678"/>
      <c r="CE3289" s="678"/>
      <c r="CF3289" s="678"/>
      <c r="CG3289" s="678"/>
      <c r="CH3289" s="678"/>
      <c r="CI3289" s="678"/>
      <c r="CJ3289" s="678"/>
      <c r="CK3289" s="678"/>
      <c r="CL3289" s="678"/>
      <c r="CM3289" s="678"/>
      <c r="CN3289" s="678"/>
      <c r="CO3289" s="678"/>
      <c r="CP3289" s="678"/>
      <c r="CQ3289" s="678"/>
      <c r="CR3289" s="678"/>
      <c r="CS3289" s="678"/>
      <c r="CT3289" s="678"/>
      <c r="CU3289" s="678"/>
      <c r="CV3289" s="678"/>
      <c r="CW3289" s="678"/>
      <c r="CX3289" s="678"/>
      <c r="CY3289" s="678"/>
      <c r="CZ3289" s="678"/>
      <c r="DA3289" s="678"/>
      <c r="DB3289" s="678"/>
      <c r="DC3289" s="678"/>
      <c r="DD3289" s="678"/>
      <c r="DE3289" s="678"/>
      <c r="DF3289" s="678"/>
      <c r="DG3289" s="678"/>
      <c r="DH3289" s="678"/>
      <c r="DI3289" s="678"/>
      <c r="DJ3289" s="678"/>
      <c r="DK3289" s="678"/>
      <c r="DL3289" s="678"/>
      <c r="DM3289" s="678"/>
      <c r="DN3289" s="678"/>
      <c r="DO3289" s="678"/>
      <c r="DP3289" s="678"/>
      <c r="DQ3289" s="678"/>
      <c r="DR3289" s="678"/>
      <c r="DS3289" s="678"/>
      <c r="DT3289" s="678"/>
      <c r="DU3289" s="678"/>
      <c r="DV3289" s="678"/>
      <c r="DW3289" s="678"/>
      <c r="DX3289" s="678"/>
      <c r="DY3289" s="678"/>
      <c r="DZ3289" s="678"/>
      <c r="EA3289" s="678"/>
      <c r="EB3289" s="678"/>
      <c r="EC3289" s="678"/>
      <c r="ED3289" s="678"/>
      <c r="EE3289" s="678"/>
      <c r="EF3289" s="678"/>
      <c r="EG3289" s="678"/>
      <c r="EH3289" s="678"/>
      <c r="EI3289" s="678"/>
      <c r="EJ3289" s="678"/>
      <c r="EK3289" s="678"/>
      <c r="EL3289" s="678"/>
      <c r="EM3289" s="678"/>
      <c r="EN3289" s="678"/>
      <c r="EO3289" s="678"/>
      <c r="EP3289" s="678"/>
      <c r="EQ3289" s="678"/>
      <c r="ER3289" s="678"/>
      <c r="ES3289" s="678"/>
      <c r="ET3289" s="678"/>
      <c r="EU3289" s="678"/>
      <c r="EV3289" s="678"/>
      <c r="EW3289" s="678"/>
      <c r="EX3289" s="678"/>
      <c r="EY3289" s="678"/>
      <c r="EZ3289" s="678"/>
      <c r="FA3289" s="678"/>
      <c r="FB3289" s="678"/>
      <c r="FC3289" s="678"/>
      <c r="FD3289" s="678"/>
      <c r="FE3289" s="678"/>
      <c r="FF3289" s="678"/>
      <c r="FG3289" s="678"/>
      <c r="FH3289" s="678"/>
      <c r="FI3289" s="678"/>
      <c r="FJ3289" s="678"/>
      <c r="FK3289" s="678"/>
      <c r="FL3289" s="678"/>
      <c r="FM3289" s="678"/>
      <c r="FN3289" s="678"/>
      <c r="FO3289" s="678"/>
      <c r="FP3289" s="678"/>
      <c r="FQ3289" s="678"/>
      <c r="FR3289" s="678"/>
      <c r="FS3289" s="678"/>
      <c r="FT3289" s="678"/>
      <c r="FU3289" s="678"/>
      <c r="FV3289" s="678"/>
      <c r="FW3289" s="678"/>
      <c r="FX3289" s="678"/>
      <c r="FY3289" s="678"/>
      <c r="FZ3289" s="678"/>
      <c r="GA3289" s="678"/>
      <c r="GB3289" s="678"/>
      <c r="GC3289" s="678"/>
      <c r="GD3289" s="678"/>
      <c r="GE3289" s="678"/>
      <c r="GF3289" s="678"/>
      <c r="GG3289" s="678"/>
      <c r="GH3289" s="678"/>
      <c r="GI3289" s="678"/>
      <c r="GJ3289" s="678"/>
      <c r="GK3289" s="678"/>
      <c r="GL3289" s="678"/>
      <c r="GM3289" s="678"/>
      <c r="GN3289" s="678"/>
      <c r="GO3289" s="678"/>
      <c r="GP3289" s="678"/>
      <c r="GQ3289" s="678"/>
      <c r="GR3289" s="678"/>
      <c r="GS3289" s="678"/>
      <c r="GT3289" s="678"/>
      <c r="GU3289" s="678"/>
      <c r="GV3289" s="678"/>
      <c r="GW3289" s="678"/>
      <c r="GX3289" s="678"/>
      <c r="GY3289" s="678"/>
      <c r="GZ3289" s="678"/>
      <c r="HA3289" s="678"/>
      <c r="HB3289" s="678"/>
      <c r="HC3289" s="678"/>
      <c r="HD3289" s="678"/>
      <c r="HE3289" s="678"/>
      <c r="HF3289" s="678"/>
      <c r="HG3289" s="678"/>
      <c r="HH3289" s="678"/>
      <c r="HI3289" s="678"/>
      <c r="HJ3289" s="678"/>
      <c r="HK3289" s="678"/>
      <c r="HL3289" s="678"/>
      <c r="HM3289" s="678"/>
      <c r="HN3289" s="678"/>
      <c r="HO3289" s="678"/>
      <c r="HP3289" s="678"/>
      <c r="HQ3289" s="678"/>
      <c r="HR3289" s="678"/>
      <c r="HS3289" s="678"/>
      <c r="HT3289" s="678"/>
      <c r="HU3289" s="678"/>
      <c r="HV3289" s="678"/>
      <c r="HW3289" s="678"/>
      <c r="HX3289" s="678"/>
      <c r="HY3289" s="678"/>
      <c r="HZ3289" s="678"/>
      <c r="IA3289" s="678"/>
      <c r="IB3289" s="678"/>
      <c r="IC3289" s="678"/>
      <c r="ID3289" s="678"/>
      <c r="IE3289" s="678"/>
      <c r="IF3289" s="678"/>
      <c r="IG3289" s="678"/>
      <c r="IH3289" s="678"/>
      <c r="II3289" s="678"/>
      <c r="IJ3289" s="678"/>
      <c r="IK3289" s="678"/>
      <c r="IL3289" s="678"/>
      <c r="IM3289" s="678"/>
      <c r="IN3289" s="678"/>
      <c r="IO3289" s="678"/>
      <c r="IP3289" s="678"/>
      <c r="IQ3289" s="678"/>
      <c r="IR3289" s="678"/>
      <c r="IS3289" s="678"/>
      <c r="IT3289" s="678"/>
      <c r="IU3289" s="678"/>
      <c r="IV3289" s="678"/>
      <c r="IW3289" s="678"/>
      <c r="IX3289" s="678"/>
      <c r="IY3289" s="678"/>
      <c r="IZ3289" s="678"/>
      <c r="JA3289" s="678"/>
      <c r="JB3289" s="678"/>
      <c r="JC3289" s="678"/>
      <c r="JD3289" s="678"/>
      <c r="JE3289" s="678"/>
      <c r="JF3289" s="678"/>
      <c r="JG3289" s="678"/>
      <c r="JH3289" s="678"/>
      <c r="JI3289" s="678"/>
      <c r="JJ3289" s="678"/>
      <c r="JK3289" s="678"/>
      <c r="JL3289" s="678"/>
      <c r="JM3289" s="678"/>
      <c r="JN3289" s="678"/>
      <c r="JO3289" s="678"/>
      <c r="JP3289" s="678"/>
      <c r="JQ3289" s="678"/>
      <c r="JR3289" s="678"/>
      <c r="JS3289" s="678"/>
      <c r="JT3289" s="678"/>
      <c r="JU3289" s="678"/>
      <c r="JV3289" s="678"/>
      <c r="JW3289" s="678"/>
      <c r="JX3289" s="678"/>
      <c r="JY3289" s="678"/>
      <c r="JZ3289" s="678"/>
      <c r="KA3289" s="678"/>
      <c r="KB3289" s="678"/>
      <c r="KC3289" s="678"/>
      <c r="KD3289" s="678"/>
      <c r="KE3289" s="678"/>
      <c r="KF3289" s="678"/>
      <c r="KG3289" s="678"/>
      <c r="KH3289" s="678"/>
      <c r="KI3289" s="678"/>
      <c r="KJ3289" s="678"/>
      <c r="KK3289" s="678"/>
      <c r="KL3289" s="678"/>
      <c r="KM3289" s="678"/>
      <c r="KN3289" s="678"/>
      <c r="KO3289" s="678"/>
      <c r="KP3289" s="678"/>
      <c r="KQ3289" s="678"/>
      <c r="KR3289" s="678"/>
      <c r="KS3289" s="678"/>
      <c r="KT3289" s="678"/>
      <c r="KU3289" s="678"/>
      <c r="KV3289" s="678"/>
      <c r="KW3289" s="678"/>
      <c r="KX3289" s="678"/>
      <c r="KY3289" s="678"/>
      <c r="KZ3289" s="678"/>
      <c r="LA3289" s="678"/>
      <c r="LB3289" s="678"/>
      <c r="LC3289" s="678"/>
      <c r="LD3289" s="678"/>
      <c r="LE3289" s="678"/>
      <c r="LF3289" s="678"/>
      <c r="LG3289" s="678"/>
      <c r="LH3289" s="678"/>
      <c r="LI3289" s="678"/>
      <c r="LJ3289" s="678"/>
      <c r="LK3289" s="678"/>
      <c r="LL3289" s="678"/>
      <c r="LM3289" s="678"/>
      <c r="LN3289" s="678"/>
      <c r="LO3289" s="678"/>
      <c r="LP3289" s="678"/>
      <c r="LQ3289" s="678"/>
      <c r="LR3289" s="678"/>
      <c r="LS3289" s="678"/>
      <c r="LT3289" s="678"/>
      <c r="LU3289" s="678"/>
      <c r="LV3289" s="678"/>
      <c r="LW3289" s="678"/>
      <c r="LX3289" s="678"/>
      <c r="LY3289" s="678"/>
      <c r="LZ3289" s="678"/>
      <c r="MA3289" s="678"/>
      <c r="MB3289" s="678"/>
      <c r="MC3289" s="678"/>
      <c r="MD3289" s="678"/>
      <c r="ME3289" s="678"/>
      <c r="MF3289" s="678"/>
      <c r="MG3289" s="678"/>
      <c r="MH3289" s="678"/>
      <c r="MI3289" s="678"/>
      <c r="MJ3289" s="678"/>
      <c r="MK3289" s="678"/>
      <c r="ML3289" s="678"/>
      <c r="MM3289" s="678"/>
      <c r="MN3289" s="678"/>
      <c r="MO3289" s="678"/>
      <c r="MP3289" s="678"/>
      <c r="MQ3289" s="678"/>
      <c r="MR3289" s="678"/>
      <c r="MS3289" s="678"/>
      <c r="MT3289" s="678"/>
      <c r="MU3289" s="678"/>
      <c r="MV3289" s="678"/>
      <c r="MW3289" s="678"/>
      <c r="MX3289" s="678"/>
      <c r="MY3289" s="678"/>
      <c r="MZ3289" s="678"/>
      <c r="NA3289" s="678"/>
      <c r="NB3289" s="678"/>
      <c r="NC3289" s="678"/>
      <c r="ND3289" s="678"/>
      <c r="NE3289" s="678"/>
      <c r="NF3289" s="678"/>
      <c r="NG3289" s="678"/>
      <c r="NH3289" s="678"/>
      <c r="NI3289" s="678"/>
      <c r="NJ3289" s="678"/>
      <c r="NK3289" s="678"/>
      <c r="NL3289" s="678"/>
      <c r="NM3289" s="678"/>
      <c r="NN3289" s="678"/>
      <c r="NO3289" s="678"/>
      <c r="NP3289" s="678"/>
      <c r="NQ3289" s="678"/>
      <c r="NR3289" s="678"/>
      <c r="NS3289" s="678"/>
      <c r="NT3289" s="678"/>
      <c r="NU3289" s="678"/>
      <c r="NV3289" s="678"/>
      <c r="NW3289" s="678"/>
      <c r="NX3289" s="678"/>
      <c r="NY3289" s="678"/>
      <c r="NZ3289" s="678"/>
      <c r="OA3289" s="678"/>
      <c r="OB3289" s="678"/>
      <c r="OC3289" s="678"/>
      <c r="OD3289" s="678"/>
      <c r="OE3289" s="678"/>
      <c r="OF3289" s="678"/>
      <c r="OG3289" s="678"/>
      <c r="OH3289" s="678"/>
      <c r="OI3289" s="678"/>
      <c r="OJ3289" s="678"/>
      <c r="OK3289" s="678"/>
      <c r="OL3289" s="678"/>
      <c r="OM3289" s="678"/>
      <c r="ON3289" s="678"/>
      <c r="OO3289" s="678"/>
      <c r="OP3289" s="678"/>
      <c r="OQ3289" s="678"/>
      <c r="OR3289" s="678"/>
      <c r="OS3289" s="678"/>
      <c r="OT3289" s="678"/>
      <c r="OU3289" s="678"/>
      <c r="OV3289" s="678"/>
      <c r="OW3289" s="678"/>
      <c r="OX3289" s="678"/>
      <c r="OY3289" s="678"/>
      <c r="OZ3289" s="678"/>
      <c r="PA3289" s="678"/>
      <c r="PB3289" s="678"/>
      <c r="PC3289" s="678"/>
      <c r="PD3289" s="678"/>
      <c r="PE3289" s="678"/>
      <c r="PF3289" s="678"/>
      <c r="PG3289" s="678"/>
      <c r="PH3289" s="678"/>
      <c r="PI3289" s="678"/>
      <c r="PJ3289" s="678"/>
      <c r="PK3289" s="678"/>
      <c r="PL3289" s="678"/>
      <c r="PM3289" s="678"/>
      <c r="PN3289" s="678"/>
      <c r="PO3289" s="678"/>
      <c r="PP3289" s="678"/>
      <c r="PQ3289" s="678"/>
      <c r="PR3289" s="678"/>
      <c r="PS3289" s="678"/>
      <c r="PT3289" s="678"/>
      <c r="PU3289" s="678"/>
      <c r="PV3289" s="678"/>
      <c r="PW3289" s="678"/>
      <c r="PX3289" s="678"/>
      <c r="PY3289" s="678"/>
      <c r="PZ3289" s="678"/>
      <c r="QA3289" s="678"/>
      <c r="QB3289" s="678"/>
      <c r="QC3289" s="678"/>
      <c r="QD3289" s="678"/>
      <c r="QE3289" s="678"/>
      <c r="QF3289" s="678"/>
      <c r="QG3289" s="678"/>
      <c r="QH3289" s="678"/>
      <c r="QI3289" s="678"/>
      <c r="QJ3289" s="678"/>
      <c r="QK3289" s="678"/>
      <c r="QL3289" s="678"/>
      <c r="QM3289" s="678"/>
      <c r="QN3289" s="678"/>
      <c r="QO3289" s="678"/>
      <c r="QP3289" s="678"/>
      <c r="QQ3289" s="678"/>
      <c r="QR3289" s="678"/>
      <c r="QS3289" s="678"/>
      <c r="QT3289" s="678"/>
      <c r="QU3289" s="678"/>
      <c r="QV3289" s="678"/>
      <c r="QW3289" s="678"/>
      <c r="QX3289" s="678"/>
      <c r="QY3289" s="678"/>
      <c r="QZ3289" s="678"/>
      <c r="RA3289" s="678"/>
      <c r="RB3289" s="678"/>
      <c r="RC3289" s="678"/>
      <c r="RD3289" s="678"/>
      <c r="RE3289" s="678"/>
      <c r="RF3289" s="678"/>
      <c r="RG3289" s="678"/>
      <c r="RH3289" s="678"/>
      <c r="RI3289" s="678"/>
      <c r="RJ3289" s="678"/>
      <c r="RK3289" s="678"/>
      <c r="RL3289" s="678"/>
      <c r="RM3289" s="678"/>
      <c r="RN3289" s="678"/>
      <c r="RO3289" s="678"/>
      <c r="RP3289" s="678"/>
      <c r="RQ3289" s="678"/>
      <c r="RR3289" s="678"/>
      <c r="RS3289" s="678"/>
      <c r="RT3289" s="678"/>
      <c r="RU3289" s="678"/>
      <c r="RV3289" s="678"/>
      <c r="RW3289" s="678"/>
      <c r="RX3289" s="678"/>
      <c r="RY3289" s="678"/>
      <c r="RZ3289" s="678"/>
      <c r="SA3289" s="678"/>
      <c r="SB3289" s="678"/>
      <c r="SC3289" s="678"/>
      <c r="SD3289" s="678"/>
      <c r="SE3289" s="678"/>
      <c r="SF3289" s="678"/>
      <c r="SG3289" s="678"/>
      <c r="SH3289" s="678"/>
      <c r="SI3289" s="678"/>
      <c r="SJ3289" s="678"/>
      <c r="SK3289" s="678"/>
      <c r="SL3289" s="678"/>
      <c r="SM3289" s="678"/>
      <c r="SN3289" s="678"/>
      <c r="SO3289" s="678"/>
      <c r="SP3289" s="678"/>
      <c r="SQ3289" s="678"/>
      <c r="SR3289" s="678"/>
      <c r="SS3289" s="678"/>
      <c r="ST3289" s="678"/>
      <c r="SU3289" s="678"/>
      <c r="SV3289" s="678"/>
      <c r="SW3289" s="678"/>
      <c r="SX3289" s="678"/>
      <c r="SY3289" s="678"/>
      <c r="SZ3289" s="678"/>
      <c r="TA3289" s="678"/>
      <c r="TB3289" s="678"/>
      <c r="TC3289" s="678"/>
      <c r="TD3289" s="678"/>
      <c r="TE3289" s="678"/>
      <c r="TF3289" s="678"/>
      <c r="TG3289" s="678"/>
      <c r="TH3289" s="678"/>
      <c r="TI3289" s="678"/>
      <c r="TJ3289" s="678"/>
      <c r="TK3289" s="678"/>
      <c r="TL3289" s="678"/>
      <c r="TM3289" s="678"/>
      <c r="TN3289" s="678"/>
      <c r="TO3289" s="678"/>
      <c r="TP3289" s="678"/>
      <c r="TQ3289" s="678"/>
      <c r="TR3289" s="678"/>
      <c r="TS3289" s="678"/>
      <c r="TT3289" s="678"/>
      <c r="TU3289" s="678"/>
      <c r="TV3289" s="678"/>
      <c r="TW3289" s="678"/>
      <c r="TX3289" s="678"/>
      <c r="TY3289" s="678"/>
      <c r="TZ3289" s="678"/>
      <c r="UA3289" s="678"/>
      <c r="UB3289" s="678"/>
      <c r="UC3289" s="678"/>
      <c r="UD3289" s="678"/>
      <c r="UE3289" s="678"/>
      <c r="UF3289" s="678"/>
      <c r="UG3289" s="678"/>
      <c r="UH3289" s="678"/>
      <c r="UI3289" s="678"/>
      <c r="UJ3289" s="678"/>
      <c r="UK3289" s="678"/>
      <c r="UL3289" s="678"/>
      <c r="UM3289" s="678"/>
      <c r="UN3289" s="678"/>
      <c r="UO3289" s="678"/>
      <c r="UP3289" s="678"/>
      <c r="UQ3289" s="678"/>
      <c r="UR3289" s="678"/>
      <c r="US3289" s="678"/>
      <c r="UT3289" s="678"/>
      <c r="UU3289" s="678"/>
      <c r="UV3289" s="678"/>
      <c r="UW3289" s="678"/>
      <c r="UX3289" s="678"/>
      <c r="UY3289" s="678"/>
      <c r="UZ3289" s="678"/>
      <c r="VA3289" s="678"/>
      <c r="VB3289" s="678"/>
      <c r="VC3289" s="678"/>
      <c r="VD3289" s="678"/>
      <c r="VE3289" s="678"/>
      <c r="VF3289" s="678"/>
      <c r="VG3289" s="678"/>
      <c r="VH3289" s="678"/>
      <c r="VI3289" s="678"/>
      <c r="VJ3289" s="678"/>
      <c r="VK3289" s="678"/>
      <c r="VL3289" s="678"/>
      <c r="VM3289" s="678"/>
      <c r="VN3289" s="678"/>
      <c r="VO3289" s="678"/>
      <c r="VP3289" s="678"/>
      <c r="VQ3289" s="678"/>
      <c r="VR3289" s="678"/>
      <c r="VS3289" s="678"/>
      <c r="VT3289" s="678"/>
      <c r="VU3289" s="678"/>
      <c r="VV3289" s="678"/>
      <c r="VW3289" s="678"/>
      <c r="VX3289" s="678"/>
      <c r="VY3289" s="678"/>
      <c r="VZ3289" s="678"/>
      <c r="WA3289" s="678"/>
      <c r="WB3289" s="678"/>
      <c r="WC3289" s="678"/>
      <c r="WD3289" s="678"/>
      <c r="WE3289" s="678"/>
      <c r="WF3289" s="678"/>
      <c r="WG3289" s="678"/>
      <c r="WH3289" s="678"/>
      <c r="WI3289" s="678"/>
      <c r="WJ3289" s="678"/>
      <c r="WK3289" s="678"/>
      <c r="WL3289" s="678"/>
      <c r="WM3289" s="678"/>
      <c r="WN3289" s="678"/>
      <c r="WO3289" s="678"/>
      <c r="WP3289" s="678"/>
      <c r="WQ3289" s="678"/>
      <c r="WR3289" s="678"/>
      <c r="WS3289" s="678"/>
      <c r="WT3289" s="678"/>
      <c r="WU3289" s="678"/>
      <c r="WV3289" s="678"/>
      <c r="WW3289" s="678"/>
      <c r="WX3289" s="678"/>
      <c r="WY3289" s="678"/>
      <c r="WZ3289" s="678"/>
      <c r="XA3289" s="678"/>
      <c r="XB3289" s="678"/>
      <c r="XC3289" s="678"/>
      <c r="XD3289" s="678"/>
      <c r="XE3289" s="678"/>
      <c r="XF3289" s="678"/>
      <c r="XG3289" s="678"/>
      <c r="XH3289" s="678"/>
      <c r="XI3289" s="678"/>
      <c r="XJ3289" s="678"/>
      <c r="XK3289" s="678"/>
      <c r="XL3289" s="678"/>
      <c r="XM3289" s="678"/>
      <c r="XN3289" s="678"/>
      <c r="XO3289" s="678"/>
      <c r="XP3289" s="678"/>
      <c r="XQ3289" s="678"/>
      <c r="XR3289" s="678"/>
      <c r="XS3289" s="678"/>
      <c r="XT3289" s="678"/>
      <c r="XU3289" s="678"/>
      <c r="XV3289" s="678"/>
      <c r="XW3289" s="678"/>
      <c r="XX3289" s="678"/>
      <c r="XY3289" s="678"/>
      <c r="XZ3289" s="678"/>
      <c r="YA3289" s="678"/>
      <c r="YB3289" s="678"/>
      <c r="YC3289" s="678"/>
      <c r="YD3289" s="678"/>
      <c r="YE3289" s="678"/>
      <c r="YF3289" s="678"/>
      <c r="YG3289" s="678"/>
      <c r="YH3289" s="678"/>
      <c r="YI3289" s="678"/>
      <c r="YJ3289" s="678"/>
      <c r="YK3289" s="678"/>
      <c r="YL3289" s="678"/>
      <c r="YM3289" s="678"/>
      <c r="YN3289" s="678"/>
      <c r="YO3289" s="678"/>
      <c r="YP3289" s="678"/>
      <c r="YQ3289" s="678"/>
      <c r="YR3289" s="678"/>
      <c r="YS3289" s="678"/>
      <c r="YT3289" s="678"/>
      <c r="YU3289" s="678"/>
      <c r="YV3289" s="678"/>
      <c r="YW3289" s="678"/>
      <c r="YX3289" s="678"/>
      <c r="YY3289" s="678"/>
      <c r="YZ3289" s="678"/>
      <c r="ZA3289" s="678"/>
      <c r="ZB3289" s="678"/>
      <c r="ZC3289" s="678"/>
      <c r="ZD3289" s="678"/>
      <c r="ZE3289" s="678"/>
      <c r="ZF3289" s="678"/>
      <c r="ZG3289" s="678"/>
      <c r="ZH3289" s="678"/>
      <c r="ZI3289" s="678"/>
      <c r="ZJ3289" s="678"/>
      <c r="ZK3289" s="678"/>
      <c r="ZL3289" s="678"/>
      <c r="ZM3289" s="678"/>
      <c r="ZN3289" s="678"/>
      <c r="ZO3289" s="678"/>
      <c r="ZP3289" s="678"/>
      <c r="ZQ3289" s="678"/>
      <c r="ZR3289" s="678"/>
      <c r="ZS3289" s="678"/>
      <c r="ZT3289" s="678"/>
      <c r="ZU3289" s="678"/>
      <c r="ZV3289" s="678"/>
      <c r="ZW3289" s="678"/>
      <c r="ZX3289" s="678"/>
      <c r="ZY3289" s="678"/>
      <c r="ZZ3289" s="678"/>
      <c r="AAA3289" s="678"/>
      <c r="AAB3289" s="678"/>
      <c r="AAC3289" s="678"/>
      <c r="AAD3289" s="678"/>
      <c r="AAE3289" s="678"/>
      <c r="AAF3289" s="678"/>
      <c r="AAG3289" s="678"/>
      <c r="AAH3289" s="678"/>
      <c r="AAI3289" s="678"/>
      <c r="AAJ3289" s="678"/>
      <c r="AAK3289" s="678"/>
      <c r="AAL3289" s="678"/>
      <c r="AAM3289" s="678"/>
      <c r="AAN3289" s="678"/>
      <c r="AAO3289" s="678"/>
      <c r="AAP3289" s="678"/>
      <c r="AAQ3289" s="678"/>
      <c r="AAR3289" s="678"/>
      <c r="AAS3289" s="678"/>
      <c r="AAT3289" s="678"/>
      <c r="AAU3289" s="678"/>
      <c r="AAV3289" s="678"/>
      <c r="AAW3289" s="678"/>
      <c r="AAX3289" s="678"/>
      <c r="AAY3289" s="678"/>
      <c r="AAZ3289" s="678"/>
      <c r="ABA3289" s="678"/>
      <c r="ABB3289" s="678"/>
      <c r="ABC3289" s="678"/>
      <c r="ABD3289" s="678"/>
      <c r="ABE3289" s="678"/>
      <c r="ABF3289" s="678"/>
      <c r="ABG3289" s="678"/>
      <c r="ABH3289" s="678"/>
      <c r="ABI3289" s="678"/>
      <c r="ABJ3289" s="678"/>
      <c r="ABK3289" s="678"/>
      <c r="ABL3289" s="678"/>
      <c r="ABM3289" s="678"/>
      <c r="ABN3289" s="678"/>
      <c r="ABO3289" s="678"/>
      <c r="ABP3289" s="678"/>
      <c r="ABQ3289" s="678"/>
      <c r="ABR3289" s="678"/>
      <c r="ABS3289" s="678"/>
      <c r="ABT3289" s="678"/>
      <c r="ABU3289" s="678"/>
      <c r="ABV3289" s="678"/>
      <c r="ABW3289" s="678"/>
      <c r="ABX3289" s="678"/>
      <c r="ABY3289" s="678"/>
      <c r="ABZ3289" s="678"/>
      <c r="ACA3289" s="678"/>
      <c r="ACB3289" s="678"/>
      <c r="ACC3289" s="678"/>
      <c r="ACD3289" s="678"/>
      <c r="ACE3289" s="678"/>
      <c r="ACF3289" s="678"/>
      <c r="ACG3289" s="678"/>
      <c r="ACH3289" s="678"/>
      <c r="ACI3289" s="678"/>
      <c r="ACJ3289" s="678"/>
      <c r="ACK3289" s="678"/>
      <c r="ACL3289" s="678"/>
      <c r="ACM3289" s="678"/>
      <c r="ACN3289" s="678"/>
      <c r="ACO3289" s="678"/>
      <c r="ACP3289" s="678"/>
      <c r="ACQ3289" s="678"/>
      <c r="ACR3289" s="678"/>
      <c r="ACS3289" s="678"/>
      <c r="ACT3289" s="678"/>
      <c r="ACU3289" s="678"/>
      <c r="ACV3289" s="678"/>
      <c r="ACW3289" s="678"/>
      <c r="ACX3289" s="678"/>
      <c r="ACY3289" s="678"/>
      <c r="ACZ3289" s="678"/>
      <c r="ADA3289" s="678"/>
      <c r="ADB3289" s="678"/>
      <c r="ADC3289" s="678"/>
      <c r="ADD3289" s="678"/>
      <c r="ADE3289" s="678"/>
      <c r="ADF3289" s="678"/>
      <c r="ADG3289" s="678"/>
      <c r="ADH3289" s="678"/>
      <c r="ADI3289" s="678"/>
      <c r="ADJ3289" s="678"/>
      <c r="ADK3289" s="678"/>
      <c r="ADL3289" s="678"/>
      <c r="ADM3289" s="678"/>
      <c r="ADN3289" s="678"/>
      <c r="ADO3289" s="678"/>
      <c r="ADP3289" s="678"/>
      <c r="ADQ3289" s="678"/>
      <c r="ADR3289" s="678"/>
      <c r="ADS3289" s="678"/>
      <c r="ADT3289" s="678"/>
      <c r="ADU3289" s="678"/>
      <c r="ADV3289" s="678"/>
      <c r="ADW3289" s="678"/>
      <c r="ADX3289" s="678"/>
      <c r="ADY3289" s="678"/>
      <c r="ADZ3289" s="678"/>
      <c r="AEA3289" s="678"/>
      <c r="AEB3289" s="678"/>
      <c r="AEC3289" s="678"/>
      <c r="AED3289" s="678"/>
      <c r="AEE3289" s="678"/>
      <c r="AEF3289" s="678"/>
      <c r="AEG3289" s="678"/>
      <c r="AEH3289" s="678"/>
      <c r="AEI3289" s="678"/>
      <c r="AEJ3289" s="678"/>
      <c r="AEK3289" s="678"/>
      <c r="AEL3289" s="678"/>
      <c r="AEM3289" s="678"/>
      <c r="AEN3289" s="678"/>
      <c r="AEO3289" s="678"/>
      <c r="AEP3289" s="678"/>
      <c r="AEQ3289" s="678"/>
      <c r="AER3289" s="678"/>
      <c r="AES3289" s="678"/>
      <c r="AET3289" s="678"/>
      <c r="AEU3289" s="678"/>
      <c r="AEV3289" s="678"/>
      <c r="AEW3289" s="678"/>
      <c r="AEX3289" s="678"/>
      <c r="AEY3289" s="678"/>
      <c r="AEZ3289" s="678"/>
      <c r="AFA3289" s="678"/>
      <c r="AFB3289" s="678"/>
      <c r="AFC3289" s="678"/>
      <c r="AFD3289" s="678"/>
      <c r="AFE3289" s="678"/>
      <c r="AFF3289" s="678"/>
      <c r="AFG3289" s="678"/>
      <c r="AFH3289" s="678"/>
      <c r="AFI3289" s="678"/>
      <c r="AFJ3289" s="678"/>
      <c r="AFK3289" s="678"/>
      <c r="AFL3289" s="678"/>
      <c r="AFM3289" s="678"/>
      <c r="AFN3289" s="678"/>
      <c r="AFO3289" s="678"/>
      <c r="AFP3289" s="678"/>
      <c r="AFQ3289" s="678"/>
      <c r="AFR3289" s="678"/>
      <c r="AFS3289" s="678"/>
      <c r="AFT3289" s="678"/>
      <c r="AFU3289" s="678"/>
      <c r="AFV3289" s="678"/>
      <c r="AFW3289" s="678"/>
      <c r="AFX3289" s="678"/>
      <c r="AFY3289" s="678"/>
      <c r="AFZ3289" s="678"/>
      <c r="AGA3289" s="678"/>
      <c r="AGB3289" s="678"/>
      <c r="AGC3289" s="678"/>
      <c r="AGD3289" s="678"/>
      <c r="AGE3289" s="678"/>
      <c r="AGF3289" s="678"/>
      <c r="AGG3289" s="678"/>
      <c r="AGH3289" s="678"/>
      <c r="AGI3289" s="678"/>
      <c r="AGJ3289" s="678"/>
      <c r="AGK3289" s="678"/>
      <c r="AGL3289" s="678"/>
      <c r="AGM3289" s="678"/>
      <c r="AGN3289" s="678"/>
      <c r="AGO3289" s="678"/>
      <c r="AGP3289" s="678"/>
      <c r="AGQ3289" s="678"/>
      <c r="AGR3289" s="678"/>
      <c r="AGS3289" s="678"/>
      <c r="AGT3289" s="678"/>
      <c r="AGU3289" s="678"/>
      <c r="AGV3289" s="678"/>
      <c r="AGW3289" s="678"/>
      <c r="AGX3289" s="678"/>
      <c r="AGY3289" s="678"/>
      <c r="AGZ3289" s="678"/>
      <c r="AHA3289" s="678"/>
      <c r="AHB3289" s="678"/>
      <c r="AHC3289" s="678"/>
      <c r="AHD3289" s="678"/>
      <c r="AHE3289" s="678"/>
      <c r="AHF3289" s="678"/>
      <c r="AHG3289" s="678"/>
      <c r="AHH3289" s="678"/>
      <c r="AHI3289" s="678"/>
      <c r="AHJ3289" s="678"/>
      <c r="AHK3289" s="678"/>
      <c r="AHL3289" s="678"/>
      <c r="AHM3289" s="678"/>
      <c r="AHN3289" s="678"/>
      <c r="AHO3289" s="678"/>
      <c r="AHP3289" s="678"/>
      <c r="AHQ3289" s="678"/>
      <c r="AHR3289" s="678"/>
      <c r="AHS3289" s="678"/>
      <c r="AHT3289" s="678"/>
      <c r="AHU3289" s="678"/>
      <c r="AHV3289" s="678"/>
      <c r="AHW3289" s="678"/>
      <c r="AHX3289" s="678"/>
      <c r="AHY3289" s="678"/>
      <c r="AHZ3289" s="678"/>
      <c r="AIA3289" s="678"/>
      <c r="AIB3289" s="678"/>
      <c r="AIC3289" s="678"/>
      <c r="AID3289" s="678"/>
      <c r="AIE3289" s="678"/>
      <c r="AIF3289" s="678"/>
      <c r="AIG3289" s="678"/>
      <c r="AIH3289" s="678"/>
      <c r="AII3289" s="678"/>
      <c r="AIJ3289" s="678"/>
      <c r="AIK3289" s="678"/>
      <c r="AIL3289" s="678"/>
      <c r="AIM3289" s="678"/>
      <c r="AIN3289" s="678"/>
      <c r="AIO3289" s="678"/>
      <c r="AIP3289" s="678"/>
      <c r="AIQ3289" s="678"/>
      <c r="AIR3289" s="678"/>
      <c r="AIS3289" s="678"/>
      <c r="AIT3289" s="678"/>
      <c r="AIU3289" s="678"/>
      <c r="AIV3289" s="678"/>
      <c r="AIW3289" s="678"/>
      <c r="AIX3289" s="678"/>
      <c r="AIY3289" s="678"/>
      <c r="AIZ3289" s="678"/>
      <c r="AJA3289" s="678"/>
      <c r="AJB3289" s="678"/>
      <c r="AJC3289" s="678"/>
      <c r="AJD3289" s="678"/>
      <c r="AJE3289" s="678"/>
      <c r="AJF3289" s="678"/>
      <c r="AJG3289" s="678"/>
      <c r="AJH3289" s="678"/>
      <c r="AJI3289" s="678"/>
      <c r="AJJ3289" s="678"/>
      <c r="AJK3289" s="678"/>
      <c r="AJL3289" s="678"/>
      <c r="AJM3289" s="678"/>
      <c r="AJN3289" s="678"/>
      <c r="AJO3289" s="678"/>
      <c r="AJP3289" s="678"/>
      <c r="AJQ3289" s="678"/>
      <c r="AJR3289" s="678"/>
      <c r="AJS3289" s="678"/>
      <c r="AJT3289" s="678"/>
      <c r="AJU3289" s="678"/>
      <c r="AJV3289" s="678"/>
      <c r="AJW3289" s="678"/>
      <c r="AJX3289" s="678"/>
      <c r="AJY3289" s="678"/>
      <c r="AJZ3289" s="678"/>
      <c r="AKA3289" s="678"/>
      <c r="AKB3289" s="678"/>
      <c r="AKC3289" s="678"/>
      <c r="AKD3289" s="678"/>
      <c r="AKE3289" s="678"/>
      <c r="AKF3289" s="678"/>
      <c r="AKG3289" s="678"/>
      <c r="AKH3289" s="678"/>
      <c r="AKI3289" s="678"/>
      <c r="AKJ3289" s="678"/>
      <c r="AKK3289" s="678"/>
      <c r="AKL3289" s="678"/>
      <c r="AKM3289" s="678"/>
      <c r="AKN3289" s="678"/>
      <c r="AKO3289" s="678"/>
      <c r="AKP3289" s="678"/>
      <c r="AKQ3289" s="678"/>
      <c r="AKR3289" s="678"/>
      <c r="AKS3289" s="678"/>
      <c r="AKT3289" s="678"/>
      <c r="AKU3289" s="678"/>
      <c r="AKV3289" s="678"/>
      <c r="AKW3289" s="678"/>
      <c r="AKX3289" s="678"/>
      <c r="AKY3289" s="678"/>
      <c r="AKZ3289" s="678"/>
      <c r="ALA3289" s="678"/>
      <c r="ALB3289" s="678"/>
      <c r="ALC3289" s="678"/>
      <c r="ALD3289" s="678"/>
      <c r="ALE3289" s="678"/>
      <c r="ALF3289" s="678"/>
      <c r="ALG3289" s="678"/>
      <c r="ALH3289" s="678"/>
      <c r="ALI3289" s="678"/>
      <c r="ALJ3289" s="678"/>
      <c r="ALK3289" s="678"/>
      <c r="ALL3289" s="678"/>
      <c r="ALM3289" s="678"/>
      <c r="ALN3289" s="678"/>
      <c r="ALO3289" s="678"/>
      <c r="ALP3289" s="678"/>
      <c r="ALQ3289" s="678"/>
      <c r="ALR3289" s="678"/>
      <c r="ALS3289" s="678"/>
      <c r="ALT3289" s="678"/>
      <c r="ALU3289" s="678"/>
      <c r="ALV3289" s="678"/>
      <c r="ALW3289" s="678"/>
      <c r="ALX3289" s="678"/>
      <c r="ALY3289" s="678"/>
      <c r="ALZ3289" s="678"/>
      <c r="AMA3289" s="678"/>
      <c r="AMB3289" s="678"/>
      <c r="AMC3289" s="678"/>
      <c r="AMD3289" s="678"/>
      <c r="AME3289" s="678"/>
      <c r="AMF3289" s="678"/>
      <c r="AMG3289" s="678"/>
      <c r="AMH3289" s="678"/>
      <c r="AMI3289" s="678"/>
      <c r="AMJ3289" s="678"/>
    </row>
    <row r="3290" spans="1:1024" s="546" customFormat="1" ht="31.5" customHeight="1" x14ac:dyDescent="0.25">
      <c r="A3290" s="820">
        <v>886</v>
      </c>
      <c r="B3290" s="809">
        <v>50677422</v>
      </c>
      <c r="C3290" s="809" t="s">
        <v>3485</v>
      </c>
      <c r="D3290" s="809" t="s">
        <v>412</v>
      </c>
      <c r="E3290" s="1159" t="s">
        <v>342</v>
      </c>
      <c r="F3290" s="810">
        <v>44688</v>
      </c>
      <c r="G3290" s="811">
        <v>0.40625</v>
      </c>
      <c r="H3290" s="810">
        <v>44696</v>
      </c>
      <c r="I3290" s="811">
        <v>0.875</v>
      </c>
      <c r="J3290" s="755" t="s">
        <v>3486</v>
      </c>
      <c r="K3290" s="769"/>
      <c r="L3290" s="809">
        <v>6772768</v>
      </c>
      <c r="M3290" s="810">
        <v>40383</v>
      </c>
      <c r="N3290" s="960" t="s">
        <v>3487</v>
      </c>
      <c r="O3290" s="958">
        <v>44235</v>
      </c>
      <c r="P3290" s="889"/>
      <c r="Q3290" s="1120"/>
      <c r="R3290" s="1121"/>
      <c r="S3290" s="1120"/>
      <c r="T3290" s="670"/>
      <c r="U3290" s="545"/>
      <c r="V3290" s="670"/>
      <c r="W3290" s="156"/>
    </row>
    <row r="3291" spans="1:1024" s="678" customFormat="1" ht="30" customHeight="1" x14ac:dyDescent="0.25">
      <c r="A3291" s="866">
        <v>886</v>
      </c>
      <c r="B3291" s="837">
        <v>50677422</v>
      </c>
      <c r="C3291" s="837" t="s">
        <v>3485</v>
      </c>
      <c r="D3291" s="837" t="s">
        <v>22</v>
      </c>
      <c r="E3291" s="1172" t="s">
        <v>364</v>
      </c>
      <c r="F3291" s="838">
        <v>44685</v>
      </c>
      <c r="G3291" s="839">
        <v>0.66666666666666663</v>
      </c>
      <c r="H3291" s="838">
        <v>44688</v>
      </c>
      <c r="I3291" s="839">
        <v>0.40625</v>
      </c>
      <c r="J3291" s="1333" t="s">
        <v>3507</v>
      </c>
      <c r="K3291" s="973"/>
      <c r="L3291" s="837">
        <v>6772768</v>
      </c>
      <c r="M3291" s="838">
        <v>40383</v>
      </c>
      <c r="N3291" s="974" t="s">
        <v>3487</v>
      </c>
      <c r="O3291" s="981">
        <v>44235</v>
      </c>
      <c r="P3291" s="889"/>
      <c r="Q3291" s="1120"/>
      <c r="R3291" s="1134"/>
      <c r="S3291" s="1135"/>
      <c r="T3291" s="682"/>
      <c r="U3291" s="676" t="s">
        <v>3508</v>
      </c>
      <c r="V3291" s="682"/>
      <c r="W3291" s="677"/>
    </row>
    <row r="3292" spans="1:1024" s="678" customFormat="1" ht="21" hidden="1" customHeight="1" x14ac:dyDescent="0.25">
      <c r="A3292" s="1314">
        <v>337</v>
      </c>
      <c r="B3292" s="866"/>
      <c r="C3292" s="866" t="s">
        <v>3718</v>
      </c>
      <c r="D3292" s="866" t="s">
        <v>2461</v>
      </c>
      <c r="E3292" s="1171" t="s">
        <v>3687</v>
      </c>
      <c r="F3292" s="1555">
        <v>44457</v>
      </c>
      <c r="G3292" s="1571">
        <v>0.70833333333333337</v>
      </c>
      <c r="H3292" s="1555">
        <v>44462</v>
      </c>
      <c r="I3292" s="1571">
        <v>0.70833333333333337</v>
      </c>
      <c r="J3292" s="829">
        <v>5</v>
      </c>
      <c r="K3292" s="835"/>
      <c r="L3292" s="866"/>
      <c r="M3292" s="834"/>
      <c r="N3292" s="924"/>
      <c r="O3292" s="977"/>
      <c r="P3292" s="1043"/>
      <c r="Q3292" s="1151"/>
      <c r="R3292" s="1692"/>
      <c r="S3292" s="1741"/>
      <c r="T3292" s="1782"/>
      <c r="U3292" s="676"/>
      <c r="V3292" s="1782" t="s">
        <v>3492</v>
      </c>
      <c r="W3292" s="677"/>
    </row>
    <row r="3293" spans="1:1024" s="546" customFormat="1" ht="18.75" hidden="1" customHeight="1" x14ac:dyDescent="0.25">
      <c r="A3293" s="851">
        <v>338</v>
      </c>
      <c r="B3293" s="851"/>
      <c r="C3293" s="851" t="s">
        <v>3718</v>
      </c>
      <c r="D3293" s="1540" t="s">
        <v>2461</v>
      </c>
      <c r="E3293" s="1544" t="s">
        <v>3687</v>
      </c>
      <c r="F3293" s="852">
        <v>44457</v>
      </c>
      <c r="G3293" s="853">
        <v>0.70833333333333337</v>
      </c>
      <c r="H3293" s="852">
        <v>44459</v>
      </c>
      <c r="I3293" s="853">
        <v>0.70833333333333337</v>
      </c>
      <c r="J3293" s="730">
        <v>1</v>
      </c>
      <c r="K3293" s="796"/>
      <c r="L3293" s="1"/>
      <c r="M3293" s="19"/>
      <c r="N3293" s="924"/>
      <c r="O3293" s="208"/>
      <c r="P3293" s="1043"/>
      <c r="Q3293" s="1039"/>
      <c r="R3293" s="1044"/>
      <c r="S3293" s="1039"/>
      <c r="T3293" s="555"/>
      <c r="U3293" s="156"/>
      <c r="V3293" s="555" t="s">
        <v>3724</v>
      </c>
      <c r="W3293" s="156"/>
    </row>
    <row r="3294" spans="1:1024" ht="31.5" hidden="1" customHeight="1" x14ac:dyDescent="0.25">
      <c r="A3294" s="830">
        <v>146</v>
      </c>
      <c r="B3294" s="830">
        <v>50677422</v>
      </c>
      <c r="C3294" s="830" t="s">
        <v>3729</v>
      </c>
      <c r="D3294" s="830" t="s">
        <v>22</v>
      </c>
      <c r="E3294" s="1170" t="s">
        <v>3687</v>
      </c>
      <c r="F3294" s="831">
        <v>44437</v>
      </c>
      <c r="G3294" s="832">
        <v>0.70833333333333337</v>
      </c>
      <c r="H3294" s="831">
        <v>44457</v>
      </c>
      <c r="I3294" s="832">
        <v>0.70833333333333337</v>
      </c>
      <c r="J3294" s="829">
        <v>20</v>
      </c>
      <c r="K3294" s="979"/>
      <c r="L3294" s="830"/>
      <c r="M3294" s="834"/>
      <c r="N3294" s="980"/>
      <c r="O3294" s="981"/>
      <c r="Q3294" s="915"/>
      <c r="R3294" s="1129"/>
      <c r="S3294" s="1130"/>
      <c r="T3294" s="679"/>
      <c r="U3294" s="676"/>
      <c r="V3294" s="679" t="s">
        <v>3492</v>
      </c>
      <c r="W3294" s="677"/>
      <c r="X3294" s="678"/>
      <c r="Y3294" s="678"/>
      <c r="Z3294" s="678"/>
      <c r="AA3294" s="678"/>
      <c r="AB3294" s="678"/>
      <c r="AC3294" s="678"/>
      <c r="AD3294" s="678"/>
      <c r="AE3294" s="678"/>
      <c r="AF3294" s="678"/>
      <c r="AG3294" s="678"/>
      <c r="AH3294" s="678"/>
      <c r="AI3294" s="678"/>
      <c r="AJ3294" s="678"/>
      <c r="AK3294" s="678"/>
      <c r="AL3294" s="678"/>
      <c r="AM3294" s="678"/>
      <c r="AN3294" s="678"/>
      <c r="AO3294" s="678"/>
      <c r="AP3294" s="678"/>
      <c r="AQ3294" s="678"/>
      <c r="AR3294" s="678"/>
      <c r="AS3294" s="678"/>
      <c r="AT3294" s="678"/>
      <c r="AU3294" s="678"/>
      <c r="AV3294" s="678"/>
      <c r="AW3294" s="678"/>
      <c r="AX3294" s="678"/>
      <c r="AY3294" s="678"/>
      <c r="AZ3294" s="678"/>
      <c r="BA3294" s="678"/>
      <c r="BB3294" s="678"/>
      <c r="BC3294" s="678"/>
      <c r="BD3294" s="678"/>
      <c r="BE3294" s="678"/>
      <c r="BF3294" s="678"/>
      <c r="BG3294" s="678"/>
      <c r="BH3294" s="678"/>
      <c r="BI3294" s="678"/>
      <c r="BJ3294" s="678"/>
      <c r="BK3294" s="678"/>
      <c r="BL3294" s="678"/>
      <c r="BM3294" s="678"/>
      <c r="BN3294" s="678"/>
      <c r="BO3294" s="678"/>
      <c r="BP3294" s="678"/>
      <c r="BQ3294" s="678"/>
      <c r="BR3294" s="678"/>
      <c r="BS3294" s="678"/>
      <c r="BT3294" s="678"/>
      <c r="BU3294" s="678"/>
      <c r="BV3294" s="678"/>
      <c r="BW3294" s="678"/>
      <c r="BX3294" s="678"/>
      <c r="BY3294" s="678"/>
      <c r="BZ3294" s="678"/>
      <c r="CA3294" s="678"/>
      <c r="CB3294" s="678"/>
      <c r="CC3294" s="678"/>
      <c r="CD3294" s="678"/>
      <c r="CE3294" s="678"/>
      <c r="CF3294" s="678"/>
      <c r="CG3294" s="678"/>
      <c r="CH3294" s="678"/>
      <c r="CI3294" s="678"/>
      <c r="CJ3294" s="678"/>
      <c r="CK3294" s="678"/>
      <c r="CL3294" s="678"/>
      <c r="CM3294" s="678"/>
      <c r="CN3294" s="678"/>
      <c r="CO3294" s="678"/>
      <c r="CP3294" s="678"/>
      <c r="CQ3294" s="678"/>
      <c r="CR3294" s="678"/>
      <c r="CS3294" s="678"/>
      <c r="CT3294" s="678"/>
      <c r="CU3294" s="678"/>
      <c r="CV3294" s="678"/>
      <c r="CW3294" s="678"/>
      <c r="CX3294" s="678"/>
      <c r="CY3294" s="678"/>
      <c r="CZ3294" s="678"/>
      <c r="DA3294" s="678"/>
      <c r="DB3294" s="678"/>
      <c r="DC3294" s="678"/>
      <c r="DD3294" s="678"/>
      <c r="DE3294" s="678"/>
      <c r="DF3294" s="678"/>
      <c r="DG3294" s="678"/>
      <c r="DH3294" s="678"/>
      <c r="DI3294" s="678"/>
      <c r="DJ3294" s="678"/>
      <c r="DK3294" s="678"/>
      <c r="DL3294" s="678"/>
      <c r="DM3294" s="678"/>
      <c r="DN3294" s="678"/>
      <c r="DO3294" s="678"/>
      <c r="DP3294" s="678"/>
      <c r="DQ3294" s="678"/>
      <c r="DR3294" s="678"/>
      <c r="DS3294" s="678"/>
      <c r="DT3294" s="678"/>
      <c r="DU3294" s="678"/>
      <c r="DV3294" s="678"/>
      <c r="DW3294" s="678"/>
      <c r="DX3294" s="678"/>
      <c r="DY3294" s="678"/>
      <c r="DZ3294" s="678"/>
      <c r="EA3294" s="678"/>
      <c r="EB3294" s="678"/>
      <c r="EC3294" s="678"/>
      <c r="ED3294" s="678"/>
      <c r="EE3294" s="678"/>
      <c r="EF3294" s="678"/>
      <c r="EG3294" s="678"/>
      <c r="EH3294" s="678"/>
      <c r="EI3294" s="678"/>
      <c r="EJ3294" s="678"/>
      <c r="EK3294" s="678"/>
      <c r="EL3294" s="678"/>
      <c r="EM3294" s="678"/>
      <c r="EN3294" s="678"/>
      <c r="EO3294" s="678"/>
      <c r="EP3294" s="678"/>
      <c r="EQ3294" s="678"/>
      <c r="ER3294" s="678"/>
      <c r="ES3294" s="678"/>
      <c r="ET3294" s="678"/>
      <c r="EU3294" s="678"/>
      <c r="EV3294" s="678"/>
      <c r="EW3294" s="678"/>
      <c r="EX3294" s="678"/>
      <c r="EY3294" s="678"/>
      <c r="EZ3294" s="678"/>
      <c r="FA3294" s="678"/>
      <c r="FB3294" s="678"/>
      <c r="FC3294" s="678"/>
      <c r="FD3294" s="678"/>
      <c r="FE3294" s="678"/>
      <c r="FF3294" s="678"/>
      <c r="FG3294" s="678"/>
      <c r="FH3294" s="678"/>
      <c r="FI3294" s="678"/>
      <c r="FJ3294" s="678"/>
      <c r="FK3294" s="678"/>
      <c r="FL3294" s="678"/>
      <c r="FM3294" s="678"/>
      <c r="FN3294" s="678"/>
      <c r="FO3294" s="678"/>
      <c r="FP3294" s="678"/>
      <c r="FQ3294" s="678"/>
      <c r="FR3294" s="678"/>
      <c r="FS3294" s="678"/>
      <c r="FT3294" s="678"/>
      <c r="FU3294" s="678"/>
      <c r="FV3294" s="678"/>
      <c r="FW3294" s="678"/>
      <c r="FX3294" s="678"/>
      <c r="FY3294" s="678"/>
      <c r="FZ3294" s="678"/>
      <c r="GA3294" s="678"/>
      <c r="GB3294" s="678"/>
      <c r="GC3294" s="678"/>
      <c r="GD3294" s="678"/>
      <c r="GE3294" s="678"/>
      <c r="GF3294" s="678"/>
      <c r="GG3294" s="678"/>
      <c r="GH3294" s="678"/>
      <c r="GI3294" s="678"/>
      <c r="GJ3294" s="678"/>
      <c r="GK3294" s="678"/>
      <c r="GL3294" s="678"/>
      <c r="GM3294" s="678"/>
      <c r="GN3294" s="678"/>
      <c r="GO3294" s="678"/>
      <c r="GP3294" s="678"/>
      <c r="GQ3294" s="678"/>
      <c r="GR3294" s="678"/>
      <c r="GS3294" s="678"/>
      <c r="GT3294" s="678"/>
      <c r="GU3294" s="678"/>
      <c r="GV3294" s="678"/>
      <c r="GW3294" s="678"/>
      <c r="GX3294" s="678"/>
      <c r="GY3294" s="678"/>
      <c r="GZ3294" s="678"/>
      <c r="HA3294" s="678"/>
      <c r="HB3294" s="678"/>
      <c r="HC3294" s="678"/>
      <c r="HD3294" s="678"/>
      <c r="HE3294" s="678"/>
      <c r="HF3294" s="678"/>
      <c r="HG3294" s="678"/>
      <c r="HH3294" s="678"/>
      <c r="HI3294" s="678"/>
      <c r="HJ3294" s="678"/>
      <c r="HK3294" s="678"/>
      <c r="HL3294" s="678"/>
      <c r="HM3294" s="678"/>
      <c r="HN3294" s="678"/>
      <c r="HO3294" s="678"/>
      <c r="HP3294" s="678"/>
      <c r="HQ3294" s="678"/>
      <c r="HR3294" s="678"/>
      <c r="HS3294" s="678"/>
      <c r="HT3294" s="678"/>
      <c r="HU3294" s="678"/>
      <c r="HV3294" s="678"/>
      <c r="HW3294" s="678"/>
      <c r="HX3294" s="678"/>
      <c r="HY3294" s="678"/>
      <c r="HZ3294" s="678"/>
      <c r="IA3294" s="678"/>
      <c r="IB3294" s="678"/>
      <c r="IC3294" s="678"/>
      <c r="ID3294" s="678"/>
      <c r="IE3294" s="678"/>
      <c r="IF3294" s="678"/>
      <c r="IG3294" s="678"/>
      <c r="IH3294" s="678"/>
      <c r="II3294" s="678"/>
      <c r="IJ3294" s="678"/>
      <c r="IK3294" s="678"/>
      <c r="IL3294" s="678"/>
      <c r="IM3294" s="678"/>
      <c r="IN3294" s="678"/>
      <c r="IO3294" s="678"/>
      <c r="IP3294" s="678"/>
      <c r="IQ3294" s="678"/>
      <c r="IR3294" s="678"/>
      <c r="IS3294" s="678"/>
      <c r="IT3294" s="678"/>
      <c r="IU3294" s="678"/>
      <c r="IV3294" s="678"/>
      <c r="IW3294" s="678"/>
      <c r="IX3294" s="678"/>
      <c r="IY3294" s="678"/>
      <c r="IZ3294" s="678"/>
      <c r="JA3294" s="678"/>
      <c r="JB3294" s="678"/>
      <c r="JC3294" s="678"/>
      <c r="JD3294" s="678"/>
      <c r="JE3294" s="678"/>
      <c r="JF3294" s="678"/>
      <c r="JG3294" s="678"/>
      <c r="JH3294" s="678"/>
      <c r="JI3294" s="678"/>
      <c r="JJ3294" s="678"/>
      <c r="JK3294" s="678"/>
      <c r="JL3294" s="678"/>
      <c r="JM3294" s="678"/>
      <c r="JN3294" s="678"/>
      <c r="JO3294" s="678"/>
      <c r="JP3294" s="678"/>
      <c r="JQ3294" s="678"/>
      <c r="JR3294" s="678"/>
      <c r="JS3294" s="678"/>
      <c r="JT3294" s="678"/>
      <c r="JU3294" s="678"/>
      <c r="JV3294" s="678"/>
      <c r="JW3294" s="678"/>
      <c r="JX3294" s="678"/>
      <c r="JY3294" s="678"/>
      <c r="JZ3294" s="678"/>
      <c r="KA3294" s="678"/>
      <c r="KB3294" s="678"/>
      <c r="KC3294" s="678"/>
      <c r="KD3294" s="678"/>
      <c r="KE3294" s="678"/>
      <c r="KF3294" s="678"/>
      <c r="KG3294" s="678"/>
      <c r="KH3294" s="678"/>
      <c r="KI3294" s="678"/>
      <c r="KJ3294" s="678"/>
      <c r="KK3294" s="678"/>
      <c r="KL3294" s="678"/>
      <c r="KM3294" s="678"/>
      <c r="KN3294" s="678"/>
      <c r="KO3294" s="678"/>
      <c r="KP3294" s="678"/>
      <c r="KQ3294" s="678"/>
      <c r="KR3294" s="678"/>
      <c r="KS3294" s="678"/>
      <c r="KT3294" s="678"/>
      <c r="KU3294" s="678"/>
      <c r="KV3294" s="678"/>
      <c r="KW3294" s="678"/>
      <c r="KX3294" s="678"/>
      <c r="KY3294" s="678"/>
      <c r="KZ3294" s="678"/>
      <c r="LA3294" s="678"/>
      <c r="LB3294" s="678"/>
      <c r="LC3294" s="678"/>
      <c r="LD3294" s="678"/>
      <c r="LE3294" s="678"/>
      <c r="LF3294" s="678"/>
      <c r="LG3294" s="678"/>
      <c r="LH3294" s="678"/>
      <c r="LI3294" s="678"/>
      <c r="LJ3294" s="678"/>
      <c r="LK3294" s="678"/>
      <c r="LL3294" s="678"/>
      <c r="LM3294" s="678"/>
      <c r="LN3294" s="678"/>
      <c r="LO3294" s="678"/>
      <c r="LP3294" s="678"/>
      <c r="LQ3294" s="678"/>
      <c r="LR3294" s="678"/>
      <c r="LS3294" s="678"/>
      <c r="LT3294" s="678"/>
      <c r="LU3294" s="678"/>
      <c r="LV3294" s="678"/>
      <c r="LW3294" s="678"/>
      <c r="LX3294" s="678"/>
      <c r="LY3294" s="678"/>
      <c r="LZ3294" s="678"/>
      <c r="MA3294" s="678"/>
      <c r="MB3294" s="678"/>
      <c r="MC3294" s="678"/>
      <c r="MD3294" s="678"/>
      <c r="ME3294" s="678"/>
      <c r="MF3294" s="678"/>
      <c r="MG3294" s="678"/>
      <c r="MH3294" s="678"/>
      <c r="MI3294" s="678"/>
      <c r="MJ3294" s="678"/>
      <c r="MK3294" s="678"/>
      <c r="ML3294" s="678"/>
      <c r="MM3294" s="678"/>
      <c r="MN3294" s="678"/>
      <c r="MO3294" s="678"/>
      <c r="MP3294" s="678"/>
      <c r="MQ3294" s="678"/>
      <c r="MR3294" s="678"/>
      <c r="MS3294" s="678"/>
      <c r="MT3294" s="678"/>
      <c r="MU3294" s="678"/>
      <c r="MV3294" s="678"/>
      <c r="MW3294" s="678"/>
      <c r="MX3294" s="678"/>
      <c r="MY3294" s="678"/>
      <c r="MZ3294" s="678"/>
      <c r="NA3294" s="678"/>
      <c r="NB3294" s="678"/>
      <c r="NC3294" s="678"/>
      <c r="ND3294" s="678"/>
      <c r="NE3294" s="678"/>
      <c r="NF3294" s="678"/>
      <c r="NG3294" s="678"/>
      <c r="NH3294" s="678"/>
      <c r="NI3294" s="678"/>
      <c r="NJ3294" s="678"/>
      <c r="NK3294" s="678"/>
      <c r="NL3294" s="678"/>
      <c r="NM3294" s="678"/>
      <c r="NN3294" s="678"/>
      <c r="NO3294" s="678"/>
      <c r="NP3294" s="678"/>
      <c r="NQ3294" s="678"/>
      <c r="NR3294" s="678"/>
      <c r="NS3294" s="678"/>
      <c r="NT3294" s="678"/>
      <c r="NU3294" s="678"/>
      <c r="NV3294" s="678"/>
      <c r="NW3294" s="678"/>
      <c r="NX3294" s="678"/>
      <c r="NY3294" s="678"/>
      <c r="NZ3294" s="678"/>
      <c r="OA3294" s="678"/>
      <c r="OB3294" s="678"/>
      <c r="OC3294" s="678"/>
      <c r="OD3294" s="678"/>
      <c r="OE3294" s="678"/>
      <c r="OF3294" s="678"/>
      <c r="OG3294" s="678"/>
      <c r="OH3294" s="678"/>
      <c r="OI3294" s="678"/>
      <c r="OJ3294" s="678"/>
      <c r="OK3294" s="678"/>
      <c r="OL3294" s="678"/>
      <c r="OM3294" s="678"/>
      <c r="ON3294" s="678"/>
      <c r="OO3294" s="678"/>
      <c r="OP3294" s="678"/>
      <c r="OQ3294" s="678"/>
      <c r="OR3294" s="678"/>
      <c r="OS3294" s="678"/>
      <c r="OT3294" s="678"/>
      <c r="OU3294" s="678"/>
      <c r="OV3294" s="678"/>
      <c r="OW3294" s="678"/>
      <c r="OX3294" s="678"/>
      <c r="OY3294" s="678"/>
      <c r="OZ3294" s="678"/>
      <c r="PA3294" s="678"/>
      <c r="PB3294" s="678"/>
      <c r="PC3294" s="678"/>
      <c r="PD3294" s="678"/>
      <c r="PE3294" s="678"/>
      <c r="PF3294" s="678"/>
      <c r="PG3294" s="678"/>
      <c r="PH3294" s="678"/>
      <c r="PI3294" s="678"/>
      <c r="PJ3294" s="678"/>
      <c r="PK3294" s="678"/>
      <c r="PL3294" s="678"/>
      <c r="PM3294" s="678"/>
      <c r="PN3294" s="678"/>
      <c r="PO3294" s="678"/>
      <c r="PP3294" s="678"/>
      <c r="PQ3294" s="678"/>
      <c r="PR3294" s="678"/>
      <c r="PS3294" s="678"/>
      <c r="PT3294" s="678"/>
      <c r="PU3294" s="678"/>
      <c r="PV3294" s="678"/>
      <c r="PW3294" s="678"/>
      <c r="PX3294" s="678"/>
      <c r="PY3294" s="678"/>
      <c r="PZ3294" s="678"/>
      <c r="QA3294" s="678"/>
      <c r="QB3294" s="678"/>
      <c r="QC3294" s="678"/>
      <c r="QD3294" s="678"/>
      <c r="QE3294" s="678"/>
      <c r="QF3294" s="678"/>
      <c r="QG3294" s="678"/>
      <c r="QH3294" s="678"/>
      <c r="QI3294" s="678"/>
      <c r="QJ3294" s="678"/>
      <c r="QK3294" s="678"/>
      <c r="QL3294" s="678"/>
      <c r="QM3294" s="678"/>
      <c r="QN3294" s="678"/>
      <c r="QO3294" s="678"/>
      <c r="QP3294" s="678"/>
      <c r="QQ3294" s="678"/>
      <c r="QR3294" s="678"/>
      <c r="QS3294" s="678"/>
      <c r="QT3294" s="678"/>
      <c r="QU3294" s="678"/>
      <c r="QV3294" s="678"/>
      <c r="QW3294" s="678"/>
      <c r="QX3294" s="678"/>
      <c r="QY3294" s="678"/>
      <c r="QZ3294" s="678"/>
      <c r="RA3294" s="678"/>
      <c r="RB3294" s="678"/>
      <c r="RC3294" s="678"/>
      <c r="RD3294" s="678"/>
      <c r="RE3294" s="678"/>
      <c r="RF3294" s="678"/>
      <c r="RG3294" s="678"/>
      <c r="RH3294" s="678"/>
      <c r="RI3294" s="678"/>
      <c r="RJ3294" s="678"/>
      <c r="RK3294" s="678"/>
      <c r="RL3294" s="678"/>
      <c r="RM3294" s="678"/>
      <c r="RN3294" s="678"/>
      <c r="RO3294" s="678"/>
      <c r="RP3294" s="678"/>
      <c r="RQ3294" s="678"/>
      <c r="RR3294" s="678"/>
      <c r="RS3294" s="678"/>
      <c r="RT3294" s="678"/>
      <c r="RU3294" s="678"/>
      <c r="RV3294" s="678"/>
      <c r="RW3294" s="678"/>
      <c r="RX3294" s="678"/>
      <c r="RY3294" s="678"/>
      <c r="RZ3294" s="678"/>
      <c r="SA3294" s="678"/>
      <c r="SB3294" s="678"/>
      <c r="SC3294" s="678"/>
      <c r="SD3294" s="678"/>
      <c r="SE3294" s="678"/>
      <c r="SF3294" s="678"/>
      <c r="SG3294" s="678"/>
      <c r="SH3294" s="678"/>
      <c r="SI3294" s="678"/>
      <c r="SJ3294" s="678"/>
      <c r="SK3294" s="678"/>
      <c r="SL3294" s="678"/>
      <c r="SM3294" s="678"/>
      <c r="SN3294" s="678"/>
      <c r="SO3294" s="678"/>
      <c r="SP3294" s="678"/>
      <c r="SQ3294" s="678"/>
      <c r="SR3294" s="678"/>
      <c r="SS3294" s="678"/>
      <c r="ST3294" s="678"/>
      <c r="SU3294" s="678"/>
      <c r="SV3294" s="678"/>
      <c r="SW3294" s="678"/>
      <c r="SX3294" s="678"/>
      <c r="SY3294" s="678"/>
      <c r="SZ3294" s="678"/>
      <c r="TA3294" s="678"/>
      <c r="TB3294" s="678"/>
      <c r="TC3294" s="678"/>
      <c r="TD3294" s="678"/>
      <c r="TE3294" s="678"/>
      <c r="TF3294" s="678"/>
      <c r="TG3294" s="678"/>
      <c r="TH3294" s="678"/>
      <c r="TI3294" s="678"/>
      <c r="TJ3294" s="678"/>
      <c r="TK3294" s="678"/>
      <c r="TL3294" s="678"/>
      <c r="TM3294" s="678"/>
      <c r="TN3294" s="678"/>
      <c r="TO3294" s="678"/>
      <c r="TP3294" s="678"/>
      <c r="TQ3294" s="678"/>
      <c r="TR3294" s="678"/>
      <c r="TS3294" s="678"/>
      <c r="TT3294" s="678"/>
      <c r="TU3294" s="678"/>
      <c r="TV3294" s="678"/>
      <c r="TW3294" s="678"/>
      <c r="TX3294" s="678"/>
      <c r="TY3294" s="678"/>
      <c r="TZ3294" s="678"/>
      <c r="UA3294" s="678"/>
      <c r="UB3294" s="678"/>
      <c r="UC3294" s="678"/>
      <c r="UD3294" s="678"/>
      <c r="UE3294" s="678"/>
      <c r="UF3294" s="678"/>
      <c r="UG3294" s="678"/>
      <c r="UH3294" s="678"/>
      <c r="UI3294" s="678"/>
      <c r="UJ3294" s="678"/>
      <c r="UK3294" s="678"/>
      <c r="UL3294" s="678"/>
      <c r="UM3294" s="678"/>
      <c r="UN3294" s="678"/>
      <c r="UO3294" s="678"/>
      <c r="UP3294" s="678"/>
      <c r="UQ3294" s="678"/>
      <c r="UR3294" s="678"/>
      <c r="US3294" s="678"/>
      <c r="UT3294" s="678"/>
      <c r="UU3294" s="678"/>
      <c r="UV3294" s="678"/>
      <c r="UW3294" s="678"/>
      <c r="UX3294" s="678"/>
      <c r="UY3294" s="678"/>
      <c r="UZ3294" s="678"/>
      <c r="VA3294" s="678"/>
      <c r="VB3294" s="678"/>
      <c r="VC3294" s="678"/>
      <c r="VD3294" s="678"/>
      <c r="VE3294" s="678"/>
      <c r="VF3294" s="678"/>
      <c r="VG3294" s="678"/>
      <c r="VH3294" s="678"/>
      <c r="VI3294" s="678"/>
      <c r="VJ3294" s="678"/>
      <c r="VK3294" s="678"/>
      <c r="VL3294" s="678"/>
      <c r="VM3294" s="678"/>
      <c r="VN3294" s="678"/>
      <c r="VO3294" s="678"/>
      <c r="VP3294" s="678"/>
      <c r="VQ3294" s="678"/>
      <c r="VR3294" s="678"/>
      <c r="VS3294" s="678"/>
      <c r="VT3294" s="678"/>
      <c r="VU3294" s="678"/>
      <c r="VV3294" s="678"/>
      <c r="VW3294" s="678"/>
      <c r="VX3294" s="678"/>
      <c r="VY3294" s="678"/>
      <c r="VZ3294" s="678"/>
      <c r="WA3294" s="678"/>
      <c r="WB3294" s="678"/>
      <c r="WC3294" s="678"/>
      <c r="WD3294" s="678"/>
      <c r="WE3294" s="678"/>
      <c r="WF3294" s="678"/>
      <c r="WG3294" s="678"/>
      <c r="WH3294" s="678"/>
      <c r="WI3294" s="678"/>
      <c r="WJ3294" s="678"/>
      <c r="WK3294" s="678"/>
      <c r="WL3294" s="678"/>
      <c r="WM3294" s="678"/>
      <c r="WN3294" s="678"/>
      <c r="WO3294" s="678"/>
      <c r="WP3294" s="678"/>
      <c r="WQ3294" s="678"/>
      <c r="WR3294" s="678"/>
      <c r="WS3294" s="678"/>
      <c r="WT3294" s="678"/>
      <c r="WU3294" s="678"/>
      <c r="WV3294" s="678"/>
      <c r="WW3294" s="678"/>
      <c r="WX3294" s="678"/>
      <c r="WY3294" s="678"/>
      <c r="WZ3294" s="678"/>
      <c r="XA3294" s="678"/>
      <c r="XB3294" s="678"/>
      <c r="XC3294" s="678"/>
      <c r="XD3294" s="678"/>
      <c r="XE3294" s="678"/>
      <c r="XF3294" s="678"/>
      <c r="XG3294" s="678"/>
      <c r="XH3294" s="678"/>
      <c r="XI3294" s="678"/>
      <c r="XJ3294" s="678"/>
      <c r="XK3294" s="678"/>
      <c r="XL3294" s="678"/>
      <c r="XM3294" s="678"/>
      <c r="XN3294" s="678"/>
      <c r="XO3294" s="678"/>
      <c r="XP3294" s="678"/>
      <c r="XQ3294" s="678"/>
      <c r="XR3294" s="678"/>
      <c r="XS3294" s="678"/>
      <c r="XT3294" s="678"/>
      <c r="XU3294" s="678"/>
      <c r="XV3294" s="678"/>
      <c r="XW3294" s="678"/>
      <c r="XX3294" s="678"/>
      <c r="XY3294" s="678"/>
      <c r="XZ3294" s="678"/>
      <c r="YA3294" s="678"/>
      <c r="YB3294" s="678"/>
      <c r="YC3294" s="678"/>
      <c r="YD3294" s="678"/>
      <c r="YE3294" s="678"/>
      <c r="YF3294" s="678"/>
      <c r="YG3294" s="678"/>
      <c r="YH3294" s="678"/>
      <c r="YI3294" s="678"/>
      <c r="YJ3294" s="678"/>
      <c r="YK3294" s="678"/>
      <c r="YL3294" s="678"/>
      <c r="YM3294" s="678"/>
      <c r="YN3294" s="678"/>
      <c r="YO3294" s="678"/>
      <c r="YP3294" s="678"/>
      <c r="YQ3294" s="678"/>
      <c r="YR3294" s="678"/>
      <c r="YS3294" s="678"/>
      <c r="YT3294" s="678"/>
      <c r="YU3294" s="678"/>
      <c r="YV3294" s="678"/>
      <c r="YW3294" s="678"/>
      <c r="YX3294" s="678"/>
      <c r="YY3294" s="678"/>
      <c r="YZ3294" s="678"/>
      <c r="ZA3294" s="678"/>
      <c r="ZB3294" s="678"/>
      <c r="ZC3294" s="678"/>
      <c r="ZD3294" s="678"/>
      <c r="ZE3294" s="678"/>
      <c r="ZF3294" s="678"/>
      <c r="ZG3294" s="678"/>
      <c r="ZH3294" s="678"/>
      <c r="ZI3294" s="678"/>
      <c r="ZJ3294" s="678"/>
      <c r="ZK3294" s="678"/>
      <c r="ZL3294" s="678"/>
      <c r="ZM3294" s="678"/>
      <c r="ZN3294" s="678"/>
      <c r="ZO3294" s="678"/>
      <c r="ZP3294" s="678"/>
      <c r="ZQ3294" s="678"/>
      <c r="ZR3294" s="678"/>
      <c r="ZS3294" s="678"/>
      <c r="ZT3294" s="678"/>
      <c r="ZU3294" s="678"/>
      <c r="ZV3294" s="678"/>
      <c r="ZW3294" s="678"/>
      <c r="ZX3294" s="678"/>
      <c r="ZY3294" s="678"/>
      <c r="ZZ3294" s="678"/>
      <c r="AAA3294" s="678"/>
      <c r="AAB3294" s="678"/>
      <c r="AAC3294" s="678"/>
      <c r="AAD3294" s="678"/>
      <c r="AAE3294" s="678"/>
      <c r="AAF3294" s="678"/>
      <c r="AAG3294" s="678"/>
      <c r="AAH3294" s="678"/>
      <c r="AAI3294" s="678"/>
      <c r="AAJ3294" s="678"/>
      <c r="AAK3294" s="678"/>
      <c r="AAL3294" s="678"/>
      <c r="AAM3294" s="678"/>
      <c r="AAN3294" s="678"/>
      <c r="AAO3294" s="678"/>
      <c r="AAP3294" s="678"/>
      <c r="AAQ3294" s="678"/>
      <c r="AAR3294" s="678"/>
      <c r="AAS3294" s="678"/>
      <c r="AAT3294" s="678"/>
      <c r="AAU3294" s="678"/>
      <c r="AAV3294" s="678"/>
      <c r="AAW3294" s="678"/>
      <c r="AAX3294" s="678"/>
      <c r="AAY3294" s="678"/>
      <c r="AAZ3294" s="678"/>
      <c r="ABA3294" s="678"/>
      <c r="ABB3294" s="678"/>
      <c r="ABC3294" s="678"/>
      <c r="ABD3294" s="678"/>
      <c r="ABE3294" s="678"/>
      <c r="ABF3294" s="678"/>
      <c r="ABG3294" s="678"/>
      <c r="ABH3294" s="678"/>
      <c r="ABI3294" s="678"/>
      <c r="ABJ3294" s="678"/>
      <c r="ABK3294" s="678"/>
      <c r="ABL3294" s="678"/>
      <c r="ABM3294" s="678"/>
      <c r="ABN3294" s="678"/>
      <c r="ABO3294" s="678"/>
      <c r="ABP3294" s="678"/>
      <c r="ABQ3294" s="678"/>
      <c r="ABR3294" s="678"/>
      <c r="ABS3294" s="678"/>
      <c r="ABT3294" s="678"/>
      <c r="ABU3294" s="678"/>
      <c r="ABV3294" s="678"/>
      <c r="ABW3294" s="678"/>
      <c r="ABX3294" s="678"/>
      <c r="ABY3294" s="678"/>
      <c r="ABZ3294" s="678"/>
      <c r="ACA3294" s="678"/>
      <c r="ACB3294" s="678"/>
      <c r="ACC3294" s="678"/>
      <c r="ACD3294" s="678"/>
      <c r="ACE3294" s="678"/>
      <c r="ACF3294" s="678"/>
      <c r="ACG3294" s="678"/>
      <c r="ACH3294" s="678"/>
      <c r="ACI3294" s="678"/>
      <c r="ACJ3294" s="678"/>
      <c r="ACK3294" s="678"/>
      <c r="ACL3294" s="678"/>
      <c r="ACM3294" s="678"/>
      <c r="ACN3294" s="678"/>
      <c r="ACO3294" s="678"/>
      <c r="ACP3294" s="678"/>
      <c r="ACQ3294" s="678"/>
      <c r="ACR3294" s="678"/>
      <c r="ACS3294" s="678"/>
      <c r="ACT3294" s="678"/>
      <c r="ACU3294" s="678"/>
      <c r="ACV3294" s="678"/>
      <c r="ACW3294" s="678"/>
      <c r="ACX3294" s="678"/>
      <c r="ACY3294" s="678"/>
      <c r="ACZ3294" s="678"/>
      <c r="ADA3294" s="678"/>
      <c r="ADB3294" s="678"/>
      <c r="ADC3294" s="678"/>
      <c r="ADD3294" s="678"/>
      <c r="ADE3294" s="678"/>
      <c r="ADF3294" s="678"/>
      <c r="ADG3294" s="678"/>
      <c r="ADH3294" s="678"/>
      <c r="ADI3294" s="678"/>
      <c r="ADJ3294" s="678"/>
      <c r="ADK3294" s="678"/>
      <c r="ADL3294" s="678"/>
      <c r="ADM3294" s="678"/>
      <c r="ADN3294" s="678"/>
      <c r="ADO3294" s="678"/>
      <c r="ADP3294" s="678"/>
      <c r="ADQ3294" s="678"/>
      <c r="ADR3294" s="678"/>
      <c r="ADS3294" s="678"/>
      <c r="ADT3294" s="678"/>
      <c r="ADU3294" s="678"/>
      <c r="ADV3294" s="678"/>
      <c r="ADW3294" s="678"/>
      <c r="ADX3294" s="678"/>
      <c r="ADY3294" s="678"/>
      <c r="ADZ3294" s="678"/>
      <c r="AEA3294" s="678"/>
      <c r="AEB3294" s="678"/>
      <c r="AEC3294" s="678"/>
      <c r="AED3294" s="678"/>
      <c r="AEE3294" s="678"/>
      <c r="AEF3294" s="678"/>
      <c r="AEG3294" s="678"/>
      <c r="AEH3294" s="678"/>
      <c r="AEI3294" s="678"/>
      <c r="AEJ3294" s="678"/>
      <c r="AEK3294" s="678"/>
      <c r="AEL3294" s="678"/>
      <c r="AEM3294" s="678"/>
      <c r="AEN3294" s="678"/>
      <c r="AEO3294" s="678"/>
      <c r="AEP3294" s="678"/>
      <c r="AEQ3294" s="678"/>
      <c r="AER3294" s="678"/>
      <c r="AES3294" s="678"/>
      <c r="AET3294" s="678"/>
      <c r="AEU3294" s="678"/>
      <c r="AEV3294" s="678"/>
      <c r="AEW3294" s="678"/>
      <c r="AEX3294" s="678"/>
      <c r="AEY3294" s="678"/>
      <c r="AEZ3294" s="678"/>
      <c r="AFA3294" s="678"/>
      <c r="AFB3294" s="678"/>
      <c r="AFC3294" s="678"/>
      <c r="AFD3294" s="678"/>
      <c r="AFE3294" s="678"/>
      <c r="AFF3294" s="678"/>
      <c r="AFG3294" s="678"/>
      <c r="AFH3294" s="678"/>
      <c r="AFI3294" s="678"/>
      <c r="AFJ3294" s="678"/>
      <c r="AFK3294" s="678"/>
      <c r="AFL3294" s="678"/>
      <c r="AFM3294" s="678"/>
      <c r="AFN3294" s="678"/>
      <c r="AFO3294" s="678"/>
      <c r="AFP3294" s="678"/>
      <c r="AFQ3294" s="678"/>
      <c r="AFR3294" s="678"/>
      <c r="AFS3294" s="678"/>
      <c r="AFT3294" s="678"/>
      <c r="AFU3294" s="678"/>
      <c r="AFV3294" s="678"/>
      <c r="AFW3294" s="678"/>
      <c r="AFX3294" s="678"/>
      <c r="AFY3294" s="678"/>
      <c r="AFZ3294" s="678"/>
      <c r="AGA3294" s="678"/>
      <c r="AGB3294" s="678"/>
      <c r="AGC3294" s="678"/>
      <c r="AGD3294" s="678"/>
      <c r="AGE3294" s="678"/>
      <c r="AGF3294" s="678"/>
      <c r="AGG3294" s="678"/>
      <c r="AGH3294" s="678"/>
      <c r="AGI3294" s="678"/>
      <c r="AGJ3294" s="678"/>
      <c r="AGK3294" s="678"/>
      <c r="AGL3294" s="678"/>
      <c r="AGM3294" s="678"/>
      <c r="AGN3294" s="678"/>
      <c r="AGO3294" s="678"/>
      <c r="AGP3294" s="678"/>
      <c r="AGQ3294" s="678"/>
      <c r="AGR3294" s="678"/>
      <c r="AGS3294" s="678"/>
      <c r="AGT3294" s="678"/>
      <c r="AGU3294" s="678"/>
      <c r="AGV3294" s="678"/>
      <c r="AGW3294" s="678"/>
      <c r="AGX3294" s="678"/>
      <c r="AGY3294" s="678"/>
      <c r="AGZ3294" s="678"/>
      <c r="AHA3294" s="678"/>
      <c r="AHB3294" s="678"/>
      <c r="AHC3294" s="678"/>
      <c r="AHD3294" s="678"/>
      <c r="AHE3294" s="678"/>
      <c r="AHF3294" s="678"/>
      <c r="AHG3294" s="678"/>
      <c r="AHH3294" s="678"/>
      <c r="AHI3294" s="678"/>
      <c r="AHJ3294" s="678"/>
      <c r="AHK3294" s="678"/>
      <c r="AHL3294" s="678"/>
      <c r="AHM3294" s="678"/>
      <c r="AHN3294" s="678"/>
      <c r="AHO3294" s="678"/>
      <c r="AHP3294" s="678"/>
      <c r="AHQ3294" s="678"/>
      <c r="AHR3294" s="678"/>
      <c r="AHS3294" s="678"/>
      <c r="AHT3294" s="678"/>
      <c r="AHU3294" s="678"/>
      <c r="AHV3294" s="678"/>
      <c r="AHW3294" s="678"/>
      <c r="AHX3294" s="678"/>
      <c r="AHY3294" s="678"/>
      <c r="AHZ3294" s="678"/>
      <c r="AIA3294" s="678"/>
      <c r="AIB3294" s="678"/>
      <c r="AIC3294" s="678"/>
      <c r="AID3294" s="678"/>
      <c r="AIE3294" s="678"/>
      <c r="AIF3294" s="678"/>
      <c r="AIG3294" s="678"/>
      <c r="AIH3294" s="678"/>
      <c r="AII3294" s="678"/>
      <c r="AIJ3294" s="678"/>
      <c r="AIK3294" s="678"/>
      <c r="AIL3294" s="678"/>
      <c r="AIM3294" s="678"/>
      <c r="AIN3294" s="678"/>
      <c r="AIO3294" s="678"/>
      <c r="AIP3294" s="678"/>
      <c r="AIQ3294" s="678"/>
      <c r="AIR3294" s="678"/>
      <c r="AIS3294" s="678"/>
      <c r="AIT3294" s="678"/>
      <c r="AIU3294" s="678"/>
      <c r="AIV3294" s="678"/>
      <c r="AIW3294" s="678"/>
      <c r="AIX3294" s="678"/>
      <c r="AIY3294" s="678"/>
      <c r="AIZ3294" s="678"/>
      <c r="AJA3294" s="678"/>
      <c r="AJB3294" s="678"/>
      <c r="AJC3294" s="678"/>
      <c r="AJD3294" s="678"/>
      <c r="AJE3294" s="678"/>
      <c r="AJF3294" s="678"/>
      <c r="AJG3294" s="678"/>
      <c r="AJH3294" s="678"/>
      <c r="AJI3294" s="678"/>
      <c r="AJJ3294" s="678"/>
      <c r="AJK3294" s="678"/>
      <c r="AJL3294" s="678"/>
      <c r="AJM3294" s="678"/>
      <c r="AJN3294" s="678"/>
      <c r="AJO3294" s="678"/>
      <c r="AJP3294" s="678"/>
      <c r="AJQ3294" s="678"/>
      <c r="AJR3294" s="678"/>
      <c r="AJS3294" s="678"/>
      <c r="AJT3294" s="678"/>
      <c r="AJU3294" s="678"/>
      <c r="AJV3294" s="678"/>
      <c r="AJW3294" s="678"/>
      <c r="AJX3294" s="678"/>
      <c r="AJY3294" s="678"/>
      <c r="AJZ3294" s="678"/>
      <c r="AKA3294" s="678"/>
      <c r="AKB3294" s="678"/>
      <c r="AKC3294" s="678"/>
      <c r="AKD3294" s="678"/>
      <c r="AKE3294" s="678"/>
      <c r="AKF3294" s="678"/>
      <c r="AKG3294" s="678"/>
      <c r="AKH3294" s="678"/>
      <c r="AKI3294" s="678"/>
      <c r="AKJ3294" s="678"/>
      <c r="AKK3294" s="678"/>
      <c r="AKL3294" s="678"/>
      <c r="AKM3294" s="678"/>
      <c r="AKN3294" s="678"/>
      <c r="AKO3294" s="678"/>
      <c r="AKP3294" s="678"/>
      <c r="AKQ3294" s="678"/>
      <c r="AKR3294" s="678"/>
      <c r="AKS3294" s="678"/>
      <c r="AKT3294" s="678"/>
      <c r="AKU3294" s="678"/>
      <c r="AKV3294" s="678"/>
      <c r="AKW3294" s="678"/>
      <c r="AKX3294" s="678"/>
      <c r="AKY3294" s="678"/>
      <c r="AKZ3294" s="678"/>
      <c r="ALA3294" s="678"/>
      <c r="ALB3294" s="678"/>
      <c r="ALC3294" s="678"/>
      <c r="ALD3294" s="678"/>
      <c r="ALE3294" s="678"/>
      <c r="ALF3294" s="678"/>
      <c r="ALG3294" s="678"/>
      <c r="ALH3294" s="678"/>
      <c r="ALI3294" s="678"/>
      <c r="ALJ3294" s="678"/>
      <c r="ALK3294" s="678"/>
      <c r="ALL3294" s="678"/>
      <c r="ALM3294" s="678"/>
      <c r="ALN3294" s="678"/>
      <c r="ALO3294" s="678"/>
      <c r="ALP3294" s="678"/>
      <c r="ALQ3294" s="678"/>
      <c r="ALR3294" s="678"/>
      <c r="ALS3294" s="678"/>
      <c r="ALT3294" s="678"/>
      <c r="ALU3294" s="678"/>
      <c r="ALV3294" s="678"/>
      <c r="ALW3294" s="678"/>
      <c r="ALX3294" s="678"/>
      <c r="ALY3294" s="678"/>
      <c r="ALZ3294" s="678"/>
      <c r="AMA3294" s="678"/>
      <c r="AMB3294" s="678"/>
      <c r="AMC3294" s="678"/>
      <c r="AMD3294" s="678"/>
      <c r="AME3294" s="678"/>
      <c r="AMF3294" s="678"/>
      <c r="AMG3294" s="678"/>
      <c r="AMH3294" s="678"/>
      <c r="AMI3294" s="678"/>
      <c r="AMJ3294" s="678"/>
    </row>
    <row r="3295" spans="1:1024" ht="31.5" hidden="1" customHeight="1" x14ac:dyDescent="0.25">
      <c r="A3295" s="833">
        <v>371</v>
      </c>
      <c r="B3295" s="833"/>
      <c r="C3295" s="833" t="s">
        <v>3688</v>
      </c>
      <c r="D3295" s="833" t="s">
        <v>22</v>
      </c>
      <c r="E3295" s="1171" t="s">
        <v>3687</v>
      </c>
      <c r="F3295" s="834">
        <v>44485</v>
      </c>
      <c r="G3295" s="835">
        <v>0.75</v>
      </c>
      <c r="H3295" s="834">
        <v>44489</v>
      </c>
      <c r="I3295" s="835">
        <v>0.75</v>
      </c>
      <c r="J3295" s="829"/>
      <c r="K3295" s="835"/>
      <c r="L3295" s="833"/>
      <c r="M3295" s="834"/>
      <c r="N3295" s="976"/>
      <c r="O3295" s="977"/>
      <c r="P3295" s="1122"/>
      <c r="Q3295" s="1039"/>
      <c r="R3295" s="1131"/>
      <c r="S3295" s="1132"/>
      <c r="T3295" s="680"/>
      <c r="U3295" s="676"/>
      <c r="V3295" s="680" t="s">
        <v>3549</v>
      </c>
      <c r="W3295" s="677"/>
      <c r="X3295" s="678"/>
      <c r="Y3295" s="678"/>
      <c r="Z3295" s="678"/>
      <c r="AA3295" s="678"/>
      <c r="AB3295" s="678"/>
      <c r="AC3295" s="678"/>
      <c r="AD3295" s="678"/>
      <c r="AE3295" s="678"/>
      <c r="AF3295" s="678"/>
      <c r="AG3295" s="678"/>
      <c r="AH3295" s="678"/>
      <c r="AI3295" s="678"/>
      <c r="AJ3295" s="678"/>
      <c r="AK3295" s="678"/>
      <c r="AL3295" s="678"/>
      <c r="AM3295" s="678"/>
      <c r="AN3295" s="678"/>
      <c r="AO3295" s="678"/>
      <c r="AP3295" s="678"/>
      <c r="AQ3295" s="678"/>
      <c r="AR3295" s="678"/>
      <c r="AS3295" s="678"/>
      <c r="AT3295" s="678"/>
      <c r="AU3295" s="678"/>
      <c r="AV3295" s="678"/>
      <c r="AW3295" s="678"/>
      <c r="AX3295" s="678"/>
      <c r="AY3295" s="678"/>
      <c r="AZ3295" s="678"/>
      <c r="BA3295" s="678"/>
      <c r="BB3295" s="678"/>
      <c r="BC3295" s="678"/>
      <c r="BD3295" s="678"/>
      <c r="BE3295" s="678"/>
      <c r="BF3295" s="678"/>
      <c r="BG3295" s="678"/>
      <c r="BH3295" s="678"/>
      <c r="BI3295" s="678"/>
      <c r="BJ3295" s="678"/>
      <c r="BK3295" s="678"/>
      <c r="BL3295" s="678"/>
      <c r="BM3295" s="678"/>
      <c r="BN3295" s="678"/>
      <c r="BO3295" s="678"/>
      <c r="BP3295" s="678"/>
      <c r="BQ3295" s="678"/>
      <c r="BR3295" s="678"/>
      <c r="BS3295" s="678"/>
      <c r="BT3295" s="678"/>
      <c r="BU3295" s="678"/>
      <c r="BV3295" s="678"/>
      <c r="BW3295" s="678"/>
      <c r="BX3295" s="678"/>
      <c r="BY3295" s="678"/>
      <c r="BZ3295" s="678"/>
      <c r="CA3295" s="678"/>
      <c r="CB3295" s="678"/>
      <c r="CC3295" s="678"/>
      <c r="CD3295" s="678"/>
      <c r="CE3295" s="678"/>
      <c r="CF3295" s="678"/>
      <c r="CG3295" s="678"/>
      <c r="CH3295" s="678"/>
      <c r="CI3295" s="678"/>
      <c r="CJ3295" s="678"/>
      <c r="CK3295" s="678"/>
      <c r="CL3295" s="678"/>
      <c r="CM3295" s="678"/>
      <c r="CN3295" s="678"/>
      <c r="CO3295" s="678"/>
      <c r="CP3295" s="678"/>
      <c r="CQ3295" s="678"/>
      <c r="CR3295" s="678"/>
      <c r="CS3295" s="678"/>
      <c r="CT3295" s="678"/>
      <c r="CU3295" s="678"/>
      <c r="CV3295" s="678"/>
      <c r="CW3295" s="678"/>
      <c r="CX3295" s="678"/>
      <c r="CY3295" s="678"/>
      <c r="CZ3295" s="678"/>
      <c r="DA3295" s="678"/>
      <c r="DB3295" s="678"/>
      <c r="DC3295" s="678"/>
      <c r="DD3295" s="678"/>
      <c r="DE3295" s="678"/>
      <c r="DF3295" s="678"/>
      <c r="DG3295" s="678"/>
      <c r="DH3295" s="678"/>
      <c r="DI3295" s="678"/>
      <c r="DJ3295" s="678"/>
      <c r="DK3295" s="678"/>
      <c r="DL3295" s="678"/>
      <c r="DM3295" s="678"/>
      <c r="DN3295" s="678"/>
      <c r="DO3295" s="678"/>
      <c r="DP3295" s="678"/>
      <c r="DQ3295" s="678"/>
      <c r="DR3295" s="678"/>
      <c r="DS3295" s="678"/>
      <c r="DT3295" s="678"/>
      <c r="DU3295" s="678"/>
      <c r="DV3295" s="678"/>
      <c r="DW3295" s="678"/>
      <c r="DX3295" s="678"/>
      <c r="DY3295" s="678"/>
      <c r="DZ3295" s="678"/>
      <c r="EA3295" s="678"/>
      <c r="EB3295" s="678"/>
      <c r="EC3295" s="678"/>
      <c r="ED3295" s="678"/>
      <c r="EE3295" s="678"/>
      <c r="EF3295" s="678"/>
      <c r="EG3295" s="678"/>
      <c r="EH3295" s="678"/>
      <c r="EI3295" s="678"/>
      <c r="EJ3295" s="678"/>
      <c r="EK3295" s="678"/>
      <c r="EL3295" s="678"/>
      <c r="EM3295" s="678"/>
      <c r="EN3295" s="678"/>
      <c r="EO3295" s="678"/>
      <c r="EP3295" s="678"/>
      <c r="EQ3295" s="678"/>
      <c r="ER3295" s="678"/>
      <c r="ES3295" s="678"/>
      <c r="ET3295" s="678"/>
      <c r="EU3295" s="678"/>
      <c r="EV3295" s="678"/>
      <c r="EW3295" s="678"/>
      <c r="EX3295" s="678"/>
      <c r="EY3295" s="678"/>
      <c r="EZ3295" s="678"/>
      <c r="FA3295" s="678"/>
      <c r="FB3295" s="678"/>
      <c r="FC3295" s="678"/>
      <c r="FD3295" s="678"/>
      <c r="FE3295" s="678"/>
      <c r="FF3295" s="678"/>
      <c r="FG3295" s="678"/>
      <c r="FH3295" s="678"/>
      <c r="FI3295" s="678"/>
      <c r="FJ3295" s="678"/>
      <c r="FK3295" s="678"/>
      <c r="FL3295" s="678"/>
      <c r="FM3295" s="678"/>
      <c r="FN3295" s="678"/>
      <c r="FO3295" s="678"/>
      <c r="FP3295" s="678"/>
      <c r="FQ3295" s="678"/>
      <c r="FR3295" s="678"/>
      <c r="FS3295" s="678"/>
      <c r="FT3295" s="678"/>
      <c r="FU3295" s="678"/>
      <c r="FV3295" s="678"/>
      <c r="FW3295" s="678"/>
      <c r="FX3295" s="678"/>
      <c r="FY3295" s="678"/>
      <c r="FZ3295" s="678"/>
      <c r="GA3295" s="678"/>
      <c r="GB3295" s="678"/>
      <c r="GC3295" s="678"/>
      <c r="GD3295" s="678"/>
      <c r="GE3295" s="678"/>
      <c r="GF3295" s="678"/>
      <c r="GG3295" s="678"/>
      <c r="GH3295" s="678"/>
      <c r="GI3295" s="678"/>
      <c r="GJ3295" s="678"/>
      <c r="GK3295" s="678"/>
      <c r="GL3295" s="678"/>
      <c r="GM3295" s="678"/>
      <c r="GN3295" s="678"/>
      <c r="GO3295" s="678"/>
      <c r="GP3295" s="678"/>
      <c r="GQ3295" s="678"/>
      <c r="GR3295" s="678"/>
      <c r="GS3295" s="678"/>
      <c r="GT3295" s="678"/>
      <c r="GU3295" s="678"/>
      <c r="GV3295" s="678"/>
      <c r="GW3295" s="678"/>
      <c r="GX3295" s="678"/>
      <c r="GY3295" s="678"/>
      <c r="GZ3295" s="678"/>
      <c r="HA3295" s="678"/>
      <c r="HB3295" s="678"/>
      <c r="HC3295" s="678"/>
      <c r="HD3295" s="678"/>
      <c r="HE3295" s="678"/>
      <c r="HF3295" s="678"/>
      <c r="HG3295" s="678"/>
      <c r="HH3295" s="678"/>
      <c r="HI3295" s="678"/>
      <c r="HJ3295" s="678"/>
      <c r="HK3295" s="678"/>
      <c r="HL3295" s="678"/>
      <c r="HM3295" s="678"/>
      <c r="HN3295" s="678"/>
      <c r="HO3295" s="678"/>
      <c r="HP3295" s="678"/>
      <c r="HQ3295" s="678"/>
      <c r="HR3295" s="678"/>
      <c r="HS3295" s="678"/>
      <c r="HT3295" s="678"/>
      <c r="HU3295" s="678"/>
      <c r="HV3295" s="678"/>
      <c r="HW3295" s="678"/>
      <c r="HX3295" s="678"/>
      <c r="HY3295" s="678"/>
      <c r="HZ3295" s="678"/>
      <c r="IA3295" s="678"/>
      <c r="IB3295" s="678"/>
      <c r="IC3295" s="678"/>
      <c r="ID3295" s="678"/>
      <c r="IE3295" s="678"/>
      <c r="IF3295" s="678"/>
      <c r="IG3295" s="678"/>
      <c r="IH3295" s="678"/>
      <c r="II3295" s="678"/>
      <c r="IJ3295" s="678"/>
      <c r="IK3295" s="678"/>
      <c r="IL3295" s="678"/>
      <c r="IM3295" s="678"/>
      <c r="IN3295" s="678"/>
      <c r="IO3295" s="678"/>
      <c r="IP3295" s="678"/>
      <c r="IQ3295" s="678"/>
      <c r="IR3295" s="678"/>
      <c r="IS3295" s="678"/>
      <c r="IT3295" s="678"/>
      <c r="IU3295" s="678"/>
      <c r="IV3295" s="678"/>
      <c r="IW3295" s="678"/>
      <c r="IX3295" s="678"/>
      <c r="IY3295" s="678"/>
      <c r="IZ3295" s="678"/>
      <c r="JA3295" s="678"/>
      <c r="JB3295" s="678"/>
      <c r="JC3295" s="678"/>
      <c r="JD3295" s="678"/>
      <c r="JE3295" s="678"/>
      <c r="JF3295" s="678"/>
      <c r="JG3295" s="678"/>
      <c r="JH3295" s="678"/>
      <c r="JI3295" s="678"/>
      <c r="JJ3295" s="678"/>
      <c r="JK3295" s="678"/>
      <c r="JL3295" s="678"/>
      <c r="JM3295" s="678"/>
      <c r="JN3295" s="678"/>
      <c r="JO3295" s="678"/>
      <c r="JP3295" s="678"/>
      <c r="JQ3295" s="678"/>
      <c r="JR3295" s="678"/>
      <c r="JS3295" s="678"/>
      <c r="JT3295" s="678"/>
      <c r="JU3295" s="678"/>
      <c r="JV3295" s="678"/>
      <c r="JW3295" s="678"/>
      <c r="JX3295" s="678"/>
      <c r="JY3295" s="678"/>
      <c r="JZ3295" s="678"/>
      <c r="KA3295" s="678"/>
      <c r="KB3295" s="678"/>
      <c r="KC3295" s="678"/>
      <c r="KD3295" s="678"/>
      <c r="KE3295" s="678"/>
      <c r="KF3295" s="678"/>
      <c r="KG3295" s="678"/>
      <c r="KH3295" s="678"/>
      <c r="KI3295" s="678"/>
      <c r="KJ3295" s="678"/>
      <c r="KK3295" s="678"/>
      <c r="KL3295" s="678"/>
      <c r="KM3295" s="678"/>
      <c r="KN3295" s="678"/>
      <c r="KO3295" s="678"/>
      <c r="KP3295" s="678"/>
      <c r="KQ3295" s="678"/>
      <c r="KR3295" s="678"/>
      <c r="KS3295" s="678"/>
      <c r="KT3295" s="678"/>
      <c r="KU3295" s="678"/>
      <c r="KV3295" s="678"/>
      <c r="KW3295" s="678"/>
      <c r="KX3295" s="678"/>
      <c r="KY3295" s="678"/>
      <c r="KZ3295" s="678"/>
      <c r="LA3295" s="678"/>
      <c r="LB3295" s="678"/>
      <c r="LC3295" s="678"/>
      <c r="LD3295" s="678"/>
      <c r="LE3295" s="678"/>
      <c r="LF3295" s="678"/>
      <c r="LG3295" s="678"/>
      <c r="LH3295" s="678"/>
      <c r="LI3295" s="678"/>
      <c r="LJ3295" s="678"/>
      <c r="LK3295" s="678"/>
      <c r="LL3295" s="678"/>
      <c r="LM3295" s="678"/>
      <c r="LN3295" s="678"/>
      <c r="LO3295" s="678"/>
      <c r="LP3295" s="678"/>
      <c r="LQ3295" s="678"/>
      <c r="LR3295" s="678"/>
      <c r="LS3295" s="678"/>
      <c r="LT3295" s="678"/>
      <c r="LU3295" s="678"/>
      <c r="LV3295" s="678"/>
      <c r="LW3295" s="678"/>
      <c r="LX3295" s="678"/>
      <c r="LY3295" s="678"/>
      <c r="LZ3295" s="678"/>
      <c r="MA3295" s="678"/>
      <c r="MB3295" s="678"/>
      <c r="MC3295" s="678"/>
      <c r="MD3295" s="678"/>
      <c r="ME3295" s="678"/>
      <c r="MF3295" s="678"/>
      <c r="MG3295" s="678"/>
      <c r="MH3295" s="678"/>
      <c r="MI3295" s="678"/>
      <c r="MJ3295" s="678"/>
      <c r="MK3295" s="678"/>
      <c r="ML3295" s="678"/>
      <c r="MM3295" s="678"/>
      <c r="MN3295" s="678"/>
      <c r="MO3295" s="678"/>
      <c r="MP3295" s="678"/>
      <c r="MQ3295" s="678"/>
      <c r="MR3295" s="678"/>
      <c r="MS3295" s="678"/>
      <c r="MT3295" s="678"/>
      <c r="MU3295" s="678"/>
      <c r="MV3295" s="678"/>
      <c r="MW3295" s="678"/>
      <c r="MX3295" s="678"/>
      <c r="MY3295" s="678"/>
      <c r="MZ3295" s="678"/>
      <c r="NA3295" s="678"/>
      <c r="NB3295" s="678"/>
      <c r="NC3295" s="678"/>
      <c r="ND3295" s="678"/>
      <c r="NE3295" s="678"/>
      <c r="NF3295" s="678"/>
      <c r="NG3295" s="678"/>
      <c r="NH3295" s="678"/>
      <c r="NI3295" s="678"/>
      <c r="NJ3295" s="678"/>
      <c r="NK3295" s="678"/>
      <c r="NL3295" s="678"/>
      <c r="NM3295" s="678"/>
      <c r="NN3295" s="678"/>
      <c r="NO3295" s="678"/>
      <c r="NP3295" s="678"/>
      <c r="NQ3295" s="678"/>
      <c r="NR3295" s="678"/>
      <c r="NS3295" s="678"/>
      <c r="NT3295" s="678"/>
      <c r="NU3295" s="678"/>
      <c r="NV3295" s="678"/>
      <c r="NW3295" s="678"/>
      <c r="NX3295" s="678"/>
      <c r="NY3295" s="678"/>
      <c r="NZ3295" s="678"/>
      <c r="OA3295" s="678"/>
      <c r="OB3295" s="678"/>
      <c r="OC3295" s="678"/>
      <c r="OD3295" s="678"/>
      <c r="OE3295" s="678"/>
      <c r="OF3295" s="678"/>
      <c r="OG3295" s="678"/>
      <c r="OH3295" s="678"/>
      <c r="OI3295" s="678"/>
      <c r="OJ3295" s="678"/>
      <c r="OK3295" s="678"/>
      <c r="OL3295" s="678"/>
      <c r="OM3295" s="678"/>
      <c r="ON3295" s="678"/>
      <c r="OO3295" s="678"/>
      <c r="OP3295" s="678"/>
      <c r="OQ3295" s="678"/>
      <c r="OR3295" s="678"/>
      <c r="OS3295" s="678"/>
      <c r="OT3295" s="678"/>
      <c r="OU3295" s="678"/>
      <c r="OV3295" s="678"/>
      <c r="OW3295" s="678"/>
      <c r="OX3295" s="678"/>
      <c r="OY3295" s="678"/>
      <c r="OZ3295" s="678"/>
      <c r="PA3295" s="678"/>
      <c r="PB3295" s="678"/>
      <c r="PC3295" s="678"/>
      <c r="PD3295" s="678"/>
      <c r="PE3295" s="678"/>
      <c r="PF3295" s="678"/>
      <c r="PG3295" s="678"/>
      <c r="PH3295" s="678"/>
      <c r="PI3295" s="678"/>
      <c r="PJ3295" s="678"/>
      <c r="PK3295" s="678"/>
      <c r="PL3295" s="678"/>
      <c r="PM3295" s="678"/>
      <c r="PN3295" s="678"/>
      <c r="PO3295" s="678"/>
      <c r="PP3295" s="678"/>
      <c r="PQ3295" s="678"/>
      <c r="PR3295" s="678"/>
      <c r="PS3295" s="678"/>
      <c r="PT3295" s="678"/>
      <c r="PU3295" s="678"/>
      <c r="PV3295" s="678"/>
      <c r="PW3295" s="678"/>
      <c r="PX3295" s="678"/>
      <c r="PY3295" s="678"/>
      <c r="PZ3295" s="678"/>
      <c r="QA3295" s="678"/>
      <c r="QB3295" s="678"/>
      <c r="QC3295" s="678"/>
      <c r="QD3295" s="678"/>
      <c r="QE3295" s="678"/>
      <c r="QF3295" s="678"/>
      <c r="QG3295" s="678"/>
      <c r="QH3295" s="678"/>
      <c r="QI3295" s="678"/>
      <c r="QJ3295" s="678"/>
      <c r="QK3295" s="678"/>
      <c r="QL3295" s="678"/>
      <c r="QM3295" s="678"/>
      <c r="QN3295" s="678"/>
      <c r="QO3295" s="678"/>
      <c r="QP3295" s="678"/>
      <c r="QQ3295" s="678"/>
      <c r="QR3295" s="678"/>
      <c r="QS3295" s="678"/>
      <c r="QT3295" s="678"/>
      <c r="QU3295" s="678"/>
      <c r="QV3295" s="678"/>
      <c r="QW3295" s="678"/>
      <c r="QX3295" s="678"/>
      <c r="QY3295" s="678"/>
      <c r="QZ3295" s="678"/>
      <c r="RA3295" s="678"/>
      <c r="RB3295" s="678"/>
      <c r="RC3295" s="678"/>
      <c r="RD3295" s="678"/>
      <c r="RE3295" s="678"/>
      <c r="RF3295" s="678"/>
      <c r="RG3295" s="678"/>
      <c r="RH3295" s="678"/>
      <c r="RI3295" s="678"/>
      <c r="RJ3295" s="678"/>
      <c r="RK3295" s="678"/>
      <c r="RL3295" s="678"/>
      <c r="RM3295" s="678"/>
      <c r="RN3295" s="678"/>
      <c r="RO3295" s="678"/>
      <c r="RP3295" s="678"/>
      <c r="RQ3295" s="678"/>
      <c r="RR3295" s="678"/>
      <c r="RS3295" s="678"/>
      <c r="RT3295" s="678"/>
      <c r="RU3295" s="678"/>
      <c r="RV3295" s="678"/>
      <c r="RW3295" s="678"/>
      <c r="RX3295" s="678"/>
      <c r="RY3295" s="678"/>
      <c r="RZ3295" s="678"/>
      <c r="SA3295" s="678"/>
      <c r="SB3295" s="678"/>
      <c r="SC3295" s="678"/>
      <c r="SD3295" s="678"/>
      <c r="SE3295" s="678"/>
      <c r="SF3295" s="678"/>
      <c r="SG3295" s="678"/>
      <c r="SH3295" s="678"/>
      <c r="SI3295" s="678"/>
      <c r="SJ3295" s="678"/>
      <c r="SK3295" s="678"/>
      <c r="SL3295" s="678"/>
      <c r="SM3295" s="678"/>
      <c r="SN3295" s="678"/>
      <c r="SO3295" s="678"/>
      <c r="SP3295" s="678"/>
      <c r="SQ3295" s="678"/>
      <c r="SR3295" s="678"/>
      <c r="SS3295" s="678"/>
      <c r="ST3295" s="678"/>
      <c r="SU3295" s="678"/>
      <c r="SV3295" s="678"/>
      <c r="SW3295" s="678"/>
      <c r="SX3295" s="678"/>
      <c r="SY3295" s="678"/>
      <c r="SZ3295" s="678"/>
      <c r="TA3295" s="678"/>
      <c r="TB3295" s="678"/>
      <c r="TC3295" s="678"/>
      <c r="TD3295" s="678"/>
      <c r="TE3295" s="678"/>
      <c r="TF3295" s="678"/>
      <c r="TG3295" s="678"/>
      <c r="TH3295" s="678"/>
      <c r="TI3295" s="678"/>
      <c r="TJ3295" s="678"/>
      <c r="TK3295" s="678"/>
      <c r="TL3295" s="678"/>
      <c r="TM3295" s="678"/>
      <c r="TN3295" s="678"/>
      <c r="TO3295" s="678"/>
      <c r="TP3295" s="678"/>
      <c r="TQ3295" s="678"/>
      <c r="TR3295" s="678"/>
      <c r="TS3295" s="678"/>
      <c r="TT3295" s="678"/>
      <c r="TU3295" s="678"/>
      <c r="TV3295" s="678"/>
      <c r="TW3295" s="678"/>
      <c r="TX3295" s="678"/>
      <c r="TY3295" s="678"/>
      <c r="TZ3295" s="678"/>
      <c r="UA3295" s="678"/>
      <c r="UB3295" s="678"/>
      <c r="UC3295" s="678"/>
      <c r="UD3295" s="678"/>
      <c r="UE3295" s="678"/>
      <c r="UF3295" s="678"/>
      <c r="UG3295" s="678"/>
      <c r="UH3295" s="678"/>
      <c r="UI3295" s="678"/>
      <c r="UJ3295" s="678"/>
      <c r="UK3295" s="678"/>
      <c r="UL3295" s="678"/>
      <c r="UM3295" s="678"/>
      <c r="UN3295" s="678"/>
      <c r="UO3295" s="678"/>
      <c r="UP3295" s="678"/>
      <c r="UQ3295" s="678"/>
      <c r="UR3295" s="678"/>
      <c r="US3295" s="678"/>
      <c r="UT3295" s="678"/>
      <c r="UU3295" s="678"/>
      <c r="UV3295" s="678"/>
      <c r="UW3295" s="678"/>
      <c r="UX3295" s="678"/>
      <c r="UY3295" s="678"/>
      <c r="UZ3295" s="678"/>
      <c r="VA3295" s="678"/>
      <c r="VB3295" s="678"/>
      <c r="VC3295" s="678"/>
      <c r="VD3295" s="678"/>
      <c r="VE3295" s="678"/>
      <c r="VF3295" s="678"/>
      <c r="VG3295" s="678"/>
      <c r="VH3295" s="678"/>
      <c r="VI3295" s="678"/>
      <c r="VJ3295" s="678"/>
      <c r="VK3295" s="678"/>
      <c r="VL3295" s="678"/>
      <c r="VM3295" s="678"/>
      <c r="VN3295" s="678"/>
      <c r="VO3295" s="678"/>
      <c r="VP3295" s="678"/>
      <c r="VQ3295" s="678"/>
      <c r="VR3295" s="678"/>
      <c r="VS3295" s="678"/>
      <c r="VT3295" s="678"/>
      <c r="VU3295" s="678"/>
      <c r="VV3295" s="678"/>
      <c r="VW3295" s="678"/>
      <c r="VX3295" s="678"/>
      <c r="VY3295" s="678"/>
      <c r="VZ3295" s="678"/>
      <c r="WA3295" s="678"/>
      <c r="WB3295" s="678"/>
      <c r="WC3295" s="678"/>
      <c r="WD3295" s="678"/>
      <c r="WE3295" s="678"/>
      <c r="WF3295" s="678"/>
      <c r="WG3295" s="678"/>
      <c r="WH3295" s="678"/>
      <c r="WI3295" s="678"/>
      <c r="WJ3295" s="678"/>
      <c r="WK3295" s="678"/>
      <c r="WL3295" s="678"/>
      <c r="WM3295" s="678"/>
      <c r="WN3295" s="678"/>
      <c r="WO3295" s="678"/>
      <c r="WP3295" s="678"/>
      <c r="WQ3295" s="678"/>
      <c r="WR3295" s="678"/>
      <c r="WS3295" s="678"/>
      <c r="WT3295" s="678"/>
      <c r="WU3295" s="678"/>
      <c r="WV3295" s="678"/>
      <c r="WW3295" s="678"/>
      <c r="WX3295" s="678"/>
      <c r="WY3295" s="678"/>
      <c r="WZ3295" s="678"/>
      <c r="XA3295" s="678"/>
      <c r="XB3295" s="678"/>
      <c r="XC3295" s="678"/>
      <c r="XD3295" s="678"/>
      <c r="XE3295" s="678"/>
      <c r="XF3295" s="678"/>
      <c r="XG3295" s="678"/>
      <c r="XH3295" s="678"/>
      <c r="XI3295" s="678"/>
      <c r="XJ3295" s="678"/>
      <c r="XK3295" s="678"/>
      <c r="XL3295" s="678"/>
      <c r="XM3295" s="678"/>
      <c r="XN3295" s="678"/>
      <c r="XO3295" s="678"/>
      <c r="XP3295" s="678"/>
      <c r="XQ3295" s="678"/>
      <c r="XR3295" s="678"/>
      <c r="XS3295" s="678"/>
      <c r="XT3295" s="678"/>
      <c r="XU3295" s="678"/>
      <c r="XV3295" s="678"/>
      <c r="XW3295" s="678"/>
      <c r="XX3295" s="678"/>
      <c r="XY3295" s="678"/>
      <c r="XZ3295" s="678"/>
      <c r="YA3295" s="678"/>
      <c r="YB3295" s="678"/>
      <c r="YC3295" s="678"/>
      <c r="YD3295" s="678"/>
      <c r="YE3295" s="678"/>
      <c r="YF3295" s="678"/>
      <c r="YG3295" s="678"/>
      <c r="YH3295" s="678"/>
      <c r="YI3295" s="678"/>
      <c r="YJ3295" s="678"/>
      <c r="YK3295" s="678"/>
      <c r="YL3295" s="678"/>
      <c r="YM3295" s="678"/>
      <c r="YN3295" s="678"/>
      <c r="YO3295" s="678"/>
      <c r="YP3295" s="678"/>
      <c r="YQ3295" s="678"/>
      <c r="YR3295" s="678"/>
      <c r="YS3295" s="678"/>
      <c r="YT3295" s="678"/>
      <c r="YU3295" s="678"/>
      <c r="YV3295" s="678"/>
      <c r="YW3295" s="678"/>
      <c r="YX3295" s="678"/>
      <c r="YY3295" s="678"/>
      <c r="YZ3295" s="678"/>
      <c r="ZA3295" s="678"/>
      <c r="ZB3295" s="678"/>
      <c r="ZC3295" s="678"/>
      <c r="ZD3295" s="678"/>
      <c r="ZE3295" s="678"/>
      <c r="ZF3295" s="678"/>
      <c r="ZG3295" s="678"/>
      <c r="ZH3295" s="678"/>
      <c r="ZI3295" s="678"/>
      <c r="ZJ3295" s="678"/>
      <c r="ZK3295" s="678"/>
      <c r="ZL3295" s="678"/>
      <c r="ZM3295" s="678"/>
      <c r="ZN3295" s="678"/>
      <c r="ZO3295" s="678"/>
      <c r="ZP3295" s="678"/>
      <c r="ZQ3295" s="678"/>
      <c r="ZR3295" s="678"/>
      <c r="ZS3295" s="678"/>
      <c r="ZT3295" s="678"/>
      <c r="ZU3295" s="678"/>
      <c r="ZV3295" s="678"/>
      <c r="ZW3295" s="678"/>
      <c r="ZX3295" s="678"/>
      <c r="ZY3295" s="678"/>
      <c r="ZZ3295" s="678"/>
      <c r="AAA3295" s="678"/>
      <c r="AAB3295" s="678"/>
      <c r="AAC3295" s="678"/>
      <c r="AAD3295" s="678"/>
      <c r="AAE3295" s="678"/>
      <c r="AAF3295" s="678"/>
      <c r="AAG3295" s="678"/>
      <c r="AAH3295" s="678"/>
      <c r="AAI3295" s="678"/>
      <c r="AAJ3295" s="678"/>
      <c r="AAK3295" s="678"/>
      <c r="AAL3295" s="678"/>
      <c r="AAM3295" s="678"/>
      <c r="AAN3295" s="678"/>
      <c r="AAO3295" s="678"/>
      <c r="AAP3295" s="678"/>
      <c r="AAQ3295" s="678"/>
      <c r="AAR3295" s="678"/>
      <c r="AAS3295" s="678"/>
      <c r="AAT3295" s="678"/>
      <c r="AAU3295" s="678"/>
      <c r="AAV3295" s="678"/>
      <c r="AAW3295" s="678"/>
      <c r="AAX3295" s="678"/>
      <c r="AAY3295" s="678"/>
      <c r="AAZ3295" s="678"/>
      <c r="ABA3295" s="678"/>
      <c r="ABB3295" s="678"/>
      <c r="ABC3295" s="678"/>
      <c r="ABD3295" s="678"/>
      <c r="ABE3295" s="678"/>
      <c r="ABF3295" s="678"/>
      <c r="ABG3295" s="678"/>
      <c r="ABH3295" s="678"/>
      <c r="ABI3295" s="678"/>
      <c r="ABJ3295" s="678"/>
      <c r="ABK3295" s="678"/>
      <c r="ABL3295" s="678"/>
      <c r="ABM3295" s="678"/>
      <c r="ABN3295" s="678"/>
      <c r="ABO3295" s="678"/>
      <c r="ABP3295" s="678"/>
      <c r="ABQ3295" s="678"/>
      <c r="ABR3295" s="678"/>
      <c r="ABS3295" s="678"/>
      <c r="ABT3295" s="678"/>
      <c r="ABU3295" s="678"/>
      <c r="ABV3295" s="678"/>
      <c r="ABW3295" s="678"/>
      <c r="ABX3295" s="678"/>
      <c r="ABY3295" s="678"/>
      <c r="ABZ3295" s="678"/>
      <c r="ACA3295" s="678"/>
      <c r="ACB3295" s="678"/>
      <c r="ACC3295" s="678"/>
      <c r="ACD3295" s="678"/>
      <c r="ACE3295" s="678"/>
      <c r="ACF3295" s="678"/>
      <c r="ACG3295" s="678"/>
      <c r="ACH3295" s="678"/>
      <c r="ACI3295" s="678"/>
      <c r="ACJ3295" s="678"/>
      <c r="ACK3295" s="678"/>
      <c r="ACL3295" s="678"/>
      <c r="ACM3295" s="678"/>
      <c r="ACN3295" s="678"/>
      <c r="ACO3295" s="678"/>
      <c r="ACP3295" s="678"/>
      <c r="ACQ3295" s="678"/>
      <c r="ACR3295" s="678"/>
      <c r="ACS3295" s="678"/>
      <c r="ACT3295" s="678"/>
      <c r="ACU3295" s="678"/>
      <c r="ACV3295" s="678"/>
      <c r="ACW3295" s="678"/>
      <c r="ACX3295" s="678"/>
      <c r="ACY3295" s="678"/>
      <c r="ACZ3295" s="678"/>
      <c r="ADA3295" s="678"/>
      <c r="ADB3295" s="678"/>
      <c r="ADC3295" s="678"/>
      <c r="ADD3295" s="678"/>
      <c r="ADE3295" s="678"/>
      <c r="ADF3295" s="678"/>
      <c r="ADG3295" s="678"/>
      <c r="ADH3295" s="678"/>
      <c r="ADI3295" s="678"/>
      <c r="ADJ3295" s="678"/>
      <c r="ADK3295" s="678"/>
      <c r="ADL3295" s="678"/>
      <c r="ADM3295" s="678"/>
      <c r="ADN3295" s="678"/>
      <c r="ADO3295" s="678"/>
      <c r="ADP3295" s="678"/>
      <c r="ADQ3295" s="678"/>
      <c r="ADR3295" s="678"/>
      <c r="ADS3295" s="678"/>
      <c r="ADT3295" s="678"/>
      <c r="ADU3295" s="678"/>
      <c r="ADV3295" s="678"/>
      <c r="ADW3295" s="678"/>
      <c r="ADX3295" s="678"/>
      <c r="ADY3295" s="678"/>
      <c r="ADZ3295" s="678"/>
      <c r="AEA3295" s="678"/>
      <c r="AEB3295" s="678"/>
      <c r="AEC3295" s="678"/>
      <c r="AED3295" s="678"/>
      <c r="AEE3295" s="678"/>
      <c r="AEF3295" s="678"/>
      <c r="AEG3295" s="678"/>
      <c r="AEH3295" s="678"/>
      <c r="AEI3295" s="678"/>
      <c r="AEJ3295" s="678"/>
      <c r="AEK3295" s="678"/>
      <c r="AEL3295" s="678"/>
      <c r="AEM3295" s="678"/>
      <c r="AEN3295" s="678"/>
      <c r="AEO3295" s="678"/>
      <c r="AEP3295" s="678"/>
      <c r="AEQ3295" s="678"/>
      <c r="AER3295" s="678"/>
      <c r="AES3295" s="678"/>
      <c r="AET3295" s="678"/>
      <c r="AEU3295" s="678"/>
      <c r="AEV3295" s="678"/>
      <c r="AEW3295" s="678"/>
      <c r="AEX3295" s="678"/>
      <c r="AEY3295" s="678"/>
      <c r="AEZ3295" s="678"/>
      <c r="AFA3295" s="678"/>
      <c r="AFB3295" s="678"/>
      <c r="AFC3295" s="678"/>
      <c r="AFD3295" s="678"/>
      <c r="AFE3295" s="678"/>
      <c r="AFF3295" s="678"/>
      <c r="AFG3295" s="678"/>
      <c r="AFH3295" s="678"/>
      <c r="AFI3295" s="678"/>
      <c r="AFJ3295" s="678"/>
      <c r="AFK3295" s="678"/>
      <c r="AFL3295" s="678"/>
      <c r="AFM3295" s="678"/>
      <c r="AFN3295" s="678"/>
      <c r="AFO3295" s="678"/>
      <c r="AFP3295" s="678"/>
      <c r="AFQ3295" s="678"/>
      <c r="AFR3295" s="678"/>
      <c r="AFS3295" s="678"/>
      <c r="AFT3295" s="678"/>
      <c r="AFU3295" s="678"/>
      <c r="AFV3295" s="678"/>
      <c r="AFW3295" s="678"/>
      <c r="AFX3295" s="678"/>
      <c r="AFY3295" s="678"/>
      <c r="AFZ3295" s="678"/>
      <c r="AGA3295" s="678"/>
      <c r="AGB3295" s="678"/>
      <c r="AGC3295" s="678"/>
      <c r="AGD3295" s="678"/>
      <c r="AGE3295" s="678"/>
      <c r="AGF3295" s="678"/>
      <c r="AGG3295" s="678"/>
      <c r="AGH3295" s="678"/>
      <c r="AGI3295" s="678"/>
      <c r="AGJ3295" s="678"/>
      <c r="AGK3295" s="678"/>
      <c r="AGL3295" s="678"/>
      <c r="AGM3295" s="678"/>
      <c r="AGN3295" s="678"/>
      <c r="AGO3295" s="678"/>
      <c r="AGP3295" s="678"/>
      <c r="AGQ3295" s="678"/>
      <c r="AGR3295" s="678"/>
      <c r="AGS3295" s="678"/>
      <c r="AGT3295" s="678"/>
      <c r="AGU3295" s="678"/>
      <c r="AGV3295" s="678"/>
      <c r="AGW3295" s="678"/>
      <c r="AGX3295" s="678"/>
      <c r="AGY3295" s="678"/>
      <c r="AGZ3295" s="678"/>
      <c r="AHA3295" s="678"/>
      <c r="AHB3295" s="678"/>
      <c r="AHC3295" s="678"/>
      <c r="AHD3295" s="678"/>
      <c r="AHE3295" s="678"/>
      <c r="AHF3295" s="678"/>
      <c r="AHG3295" s="678"/>
      <c r="AHH3295" s="678"/>
      <c r="AHI3295" s="678"/>
      <c r="AHJ3295" s="678"/>
      <c r="AHK3295" s="678"/>
      <c r="AHL3295" s="678"/>
      <c r="AHM3295" s="678"/>
      <c r="AHN3295" s="678"/>
      <c r="AHO3295" s="678"/>
      <c r="AHP3295" s="678"/>
      <c r="AHQ3295" s="678"/>
      <c r="AHR3295" s="678"/>
      <c r="AHS3295" s="678"/>
      <c r="AHT3295" s="678"/>
      <c r="AHU3295" s="678"/>
      <c r="AHV3295" s="678"/>
      <c r="AHW3295" s="678"/>
      <c r="AHX3295" s="678"/>
      <c r="AHY3295" s="678"/>
      <c r="AHZ3295" s="678"/>
      <c r="AIA3295" s="678"/>
      <c r="AIB3295" s="678"/>
      <c r="AIC3295" s="678"/>
      <c r="AID3295" s="678"/>
      <c r="AIE3295" s="678"/>
      <c r="AIF3295" s="678"/>
      <c r="AIG3295" s="678"/>
      <c r="AIH3295" s="678"/>
      <c r="AII3295" s="678"/>
      <c r="AIJ3295" s="678"/>
      <c r="AIK3295" s="678"/>
      <c r="AIL3295" s="678"/>
      <c r="AIM3295" s="678"/>
      <c r="AIN3295" s="678"/>
      <c r="AIO3295" s="678"/>
      <c r="AIP3295" s="678"/>
      <c r="AIQ3295" s="678"/>
      <c r="AIR3295" s="678"/>
      <c r="AIS3295" s="678"/>
      <c r="AIT3295" s="678"/>
      <c r="AIU3295" s="678"/>
      <c r="AIV3295" s="678"/>
      <c r="AIW3295" s="678"/>
      <c r="AIX3295" s="678"/>
      <c r="AIY3295" s="678"/>
      <c r="AIZ3295" s="678"/>
      <c r="AJA3295" s="678"/>
      <c r="AJB3295" s="678"/>
      <c r="AJC3295" s="678"/>
      <c r="AJD3295" s="678"/>
      <c r="AJE3295" s="678"/>
      <c r="AJF3295" s="678"/>
      <c r="AJG3295" s="678"/>
      <c r="AJH3295" s="678"/>
      <c r="AJI3295" s="678"/>
      <c r="AJJ3295" s="678"/>
      <c r="AJK3295" s="678"/>
      <c r="AJL3295" s="678"/>
      <c r="AJM3295" s="678"/>
      <c r="AJN3295" s="678"/>
      <c r="AJO3295" s="678"/>
      <c r="AJP3295" s="678"/>
      <c r="AJQ3295" s="678"/>
      <c r="AJR3295" s="678"/>
      <c r="AJS3295" s="678"/>
      <c r="AJT3295" s="678"/>
      <c r="AJU3295" s="678"/>
      <c r="AJV3295" s="678"/>
      <c r="AJW3295" s="678"/>
      <c r="AJX3295" s="678"/>
      <c r="AJY3295" s="678"/>
      <c r="AJZ3295" s="678"/>
      <c r="AKA3295" s="678"/>
      <c r="AKB3295" s="678"/>
      <c r="AKC3295" s="678"/>
      <c r="AKD3295" s="678"/>
      <c r="AKE3295" s="678"/>
      <c r="AKF3295" s="678"/>
      <c r="AKG3295" s="678"/>
      <c r="AKH3295" s="678"/>
      <c r="AKI3295" s="678"/>
      <c r="AKJ3295" s="678"/>
      <c r="AKK3295" s="678"/>
      <c r="AKL3295" s="678"/>
      <c r="AKM3295" s="678"/>
      <c r="AKN3295" s="678"/>
      <c r="AKO3295" s="678"/>
      <c r="AKP3295" s="678"/>
      <c r="AKQ3295" s="678"/>
      <c r="AKR3295" s="678"/>
      <c r="AKS3295" s="678"/>
      <c r="AKT3295" s="678"/>
      <c r="AKU3295" s="678"/>
      <c r="AKV3295" s="678"/>
      <c r="AKW3295" s="678"/>
      <c r="AKX3295" s="678"/>
      <c r="AKY3295" s="678"/>
      <c r="AKZ3295" s="678"/>
      <c r="ALA3295" s="678"/>
      <c r="ALB3295" s="678"/>
      <c r="ALC3295" s="678"/>
      <c r="ALD3295" s="678"/>
      <c r="ALE3295" s="678"/>
      <c r="ALF3295" s="678"/>
      <c r="ALG3295" s="678"/>
      <c r="ALH3295" s="678"/>
      <c r="ALI3295" s="678"/>
      <c r="ALJ3295" s="678"/>
      <c r="ALK3295" s="678"/>
      <c r="ALL3295" s="678"/>
      <c r="ALM3295" s="678"/>
      <c r="ALN3295" s="678"/>
      <c r="ALO3295" s="678"/>
      <c r="ALP3295" s="678"/>
      <c r="ALQ3295" s="678"/>
      <c r="ALR3295" s="678"/>
      <c r="ALS3295" s="678"/>
      <c r="ALT3295" s="678"/>
      <c r="ALU3295" s="678"/>
      <c r="ALV3295" s="678"/>
      <c r="ALW3295" s="678"/>
      <c r="ALX3295" s="678"/>
      <c r="ALY3295" s="678"/>
      <c r="ALZ3295" s="678"/>
      <c r="AMA3295" s="678"/>
      <c r="AMB3295" s="678"/>
      <c r="AMC3295" s="678"/>
      <c r="AMD3295" s="678"/>
      <c r="AME3295" s="678"/>
      <c r="AMF3295" s="678"/>
      <c r="AMG3295" s="678"/>
      <c r="AMH3295" s="678"/>
      <c r="AMI3295" s="678"/>
      <c r="AMJ3295" s="678"/>
    </row>
    <row r="3296" spans="1:1024" ht="18.75" hidden="1" customHeight="1" x14ac:dyDescent="0.25">
      <c r="A3296" s="1502">
        <v>3849</v>
      </c>
      <c r="B3296" s="1514"/>
      <c r="C3296" s="1514" t="s">
        <v>1019</v>
      </c>
      <c r="D3296" s="1316" t="s">
        <v>35</v>
      </c>
      <c r="E3296" s="1317" t="s">
        <v>48</v>
      </c>
      <c r="F3296" s="1342">
        <v>45276</v>
      </c>
      <c r="G3296" s="1563">
        <v>0.81944444444444453</v>
      </c>
      <c r="H3296" s="1342">
        <v>45277</v>
      </c>
      <c r="I3296" s="1563">
        <v>0.95833333333333337</v>
      </c>
      <c r="J3296" s="1585" t="s">
        <v>797</v>
      </c>
      <c r="K3296" s="992">
        <v>29319</v>
      </c>
      <c r="L3296" s="1616" t="s">
        <v>1021</v>
      </c>
      <c r="M3296" s="992">
        <v>44179</v>
      </c>
      <c r="N3296" s="1637">
        <v>1438157038</v>
      </c>
      <c r="O3296" s="995">
        <v>43519</v>
      </c>
      <c r="P3296" s="904"/>
      <c r="Q3296" s="1035"/>
      <c r="R3296" s="1673"/>
      <c r="S3296" s="1718"/>
      <c r="T3296" s="1761"/>
      <c r="U3296" s="697" t="s">
        <v>4937</v>
      </c>
      <c r="V3296" s="1775"/>
      <c r="W3296" s="1794"/>
      <c r="X3296" s="678"/>
      <c r="Y3296" s="678"/>
      <c r="Z3296" s="678"/>
      <c r="AA3296" s="678"/>
      <c r="AB3296" s="678"/>
      <c r="AC3296" s="678"/>
      <c r="AD3296" s="678"/>
      <c r="AE3296" s="678"/>
      <c r="AF3296" s="678"/>
      <c r="AG3296" s="678"/>
      <c r="AH3296" s="678"/>
      <c r="AI3296" s="678"/>
      <c r="AJ3296" s="678"/>
      <c r="AK3296" s="678"/>
      <c r="AL3296" s="678"/>
      <c r="AM3296" s="678"/>
      <c r="AN3296" s="678"/>
      <c r="AO3296" s="678"/>
      <c r="AP3296" s="678"/>
      <c r="AQ3296" s="678"/>
      <c r="AR3296" s="678"/>
      <c r="AS3296" s="678"/>
      <c r="AT3296" s="678"/>
      <c r="AU3296" s="678"/>
      <c r="AV3296" s="678"/>
      <c r="AW3296" s="678"/>
      <c r="AX3296" s="678"/>
      <c r="AY3296" s="678"/>
      <c r="AZ3296" s="678"/>
      <c r="BA3296" s="678"/>
      <c r="BB3296" s="678"/>
      <c r="BC3296" s="678"/>
      <c r="BD3296" s="678"/>
      <c r="BE3296" s="678"/>
      <c r="BF3296" s="678"/>
      <c r="BG3296" s="678"/>
      <c r="BH3296" s="678"/>
      <c r="BI3296" s="678"/>
      <c r="BJ3296" s="678"/>
      <c r="BK3296" s="678"/>
      <c r="BL3296" s="678"/>
      <c r="BM3296" s="678"/>
      <c r="BN3296" s="678"/>
      <c r="BO3296" s="678"/>
      <c r="BP3296" s="678"/>
      <c r="BQ3296" s="678"/>
      <c r="BR3296" s="678"/>
      <c r="BS3296" s="678"/>
      <c r="BT3296" s="678"/>
      <c r="BU3296" s="678"/>
      <c r="BV3296" s="678"/>
      <c r="BW3296" s="678"/>
      <c r="BX3296" s="678"/>
      <c r="BY3296" s="678"/>
      <c r="BZ3296" s="678"/>
      <c r="CA3296" s="678"/>
      <c r="CB3296" s="678"/>
      <c r="CC3296" s="678"/>
      <c r="CD3296" s="678"/>
      <c r="CE3296" s="678"/>
      <c r="CF3296" s="678"/>
      <c r="CG3296" s="678"/>
      <c r="CH3296" s="678"/>
      <c r="CI3296" s="678"/>
      <c r="CJ3296" s="678"/>
      <c r="CK3296" s="678"/>
      <c r="CL3296" s="678"/>
      <c r="CM3296" s="678"/>
      <c r="CN3296" s="678"/>
      <c r="CO3296" s="678"/>
      <c r="CP3296" s="678"/>
      <c r="CQ3296" s="678"/>
      <c r="CR3296" s="678"/>
      <c r="CS3296" s="678"/>
      <c r="CT3296" s="678"/>
      <c r="CU3296" s="678"/>
      <c r="CV3296" s="678"/>
      <c r="CW3296" s="678"/>
      <c r="CX3296" s="678"/>
      <c r="CY3296" s="678"/>
      <c r="CZ3296" s="678"/>
      <c r="DA3296" s="678"/>
      <c r="DB3296" s="678"/>
      <c r="DC3296" s="678"/>
      <c r="DD3296" s="678"/>
      <c r="DE3296" s="678"/>
      <c r="DF3296" s="678"/>
      <c r="DG3296" s="678"/>
      <c r="DH3296" s="678"/>
      <c r="DI3296" s="678"/>
      <c r="DJ3296" s="678"/>
      <c r="DK3296" s="678"/>
      <c r="DL3296" s="678"/>
      <c r="DM3296" s="678"/>
      <c r="DN3296" s="678"/>
      <c r="DO3296" s="678"/>
      <c r="DP3296" s="678"/>
      <c r="DQ3296" s="678"/>
      <c r="DR3296" s="678"/>
      <c r="DS3296" s="678"/>
      <c r="DT3296" s="678"/>
      <c r="DU3296" s="678"/>
      <c r="DV3296" s="678"/>
      <c r="DW3296" s="678"/>
      <c r="DX3296" s="678"/>
      <c r="DY3296" s="678"/>
      <c r="DZ3296" s="678"/>
      <c r="EA3296" s="678"/>
      <c r="EB3296" s="678"/>
      <c r="EC3296" s="678"/>
      <c r="ED3296" s="678"/>
      <c r="EE3296" s="678"/>
      <c r="EF3296" s="678"/>
      <c r="EG3296" s="678"/>
      <c r="EH3296" s="678"/>
      <c r="EI3296" s="678"/>
      <c r="EJ3296" s="678"/>
      <c r="EK3296" s="678"/>
      <c r="EL3296" s="678"/>
      <c r="EM3296" s="678"/>
      <c r="EN3296" s="678"/>
      <c r="EO3296" s="678"/>
      <c r="EP3296" s="678"/>
      <c r="EQ3296" s="678"/>
      <c r="ER3296" s="678"/>
      <c r="ES3296" s="678"/>
      <c r="ET3296" s="678"/>
      <c r="EU3296" s="678"/>
      <c r="EV3296" s="678"/>
      <c r="EW3296" s="678"/>
      <c r="EX3296" s="678"/>
      <c r="EY3296" s="678"/>
      <c r="EZ3296" s="678"/>
      <c r="FA3296" s="678"/>
      <c r="FB3296" s="678"/>
      <c r="FC3296" s="678"/>
      <c r="FD3296" s="678"/>
      <c r="FE3296" s="678"/>
      <c r="FF3296" s="678"/>
      <c r="FG3296" s="678"/>
      <c r="FH3296" s="678"/>
      <c r="FI3296" s="678"/>
      <c r="FJ3296" s="678"/>
      <c r="FK3296" s="678"/>
      <c r="FL3296" s="678"/>
      <c r="FM3296" s="678"/>
      <c r="FN3296" s="678"/>
      <c r="FO3296" s="678"/>
      <c r="FP3296" s="678"/>
      <c r="FQ3296" s="678"/>
      <c r="FR3296" s="678"/>
      <c r="FS3296" s="678"/>
      <c r="FT3296" s="678"/>
      <c r="FU3296" s="678"/>
      <c r="FV3296" s="678"/>
      <c r="FW3296" s="678"/>
      <c r="FX3296" s="678"/>
      <c r="FY3296" s="678"/>
      <c r="FZ3296" s="678"/>
      <c r="GA3296" s="678"/>
      <c r="GB3296" s="678"/>
      <c r="GC3296" s="678"/>
      <c r="GD3296" s="678"/>
      <c r="GE3296" s="678"/>
      <c r="GF3296" s="678"/>
      <c r="GG3296" s="678"/>
      <c r="GH3296" s="678"/>
      <c r="GI3296" s="678"/>
      <c r="GJ3296" s="678"/>
      <c r="GK3296" s="678"/>
      <c r="GL3296" s="678"/>
      <c r="GM3296" s="678"/>
      <c r="GN3296" s="678"/>
      <c r="GO3296" s="678"/>
      <c r="GP3296" s="678"/>
      <c r="GQ3296" s="678"/>
      <c r="GR3296" s="678"/>
      <c r="GS3296" s="678"/>
      <c r="GT3296" s="678"/>
      <c r="GU3296" s="678"/>
      <c r="GV3296" s="678"/>
      <c r="GW3296" s="678"/>
      <c r="GX3296" s="678"/>
      <c r="GY3296" s="678"/>
      <c r="GZ3296" s="678"/>
      <c r="HA3296" s="678"/>
      <c r="HB3296" s="678"/>
      <c r="HC3296" s="678"/>
      <c r="HD3296" s="678"/>
      <c r="HE3296" s="678"/>
      <c r="HF3296" s="678"/>
      <c r="HG3296" s="678"/>
      <c r="HH3296" s="678"/>
      <c r="HI3296" s="678"/>
      <c r="HJ3296" s="678"/>
      <c r="HK3296" s="678"/>
      <c r="HL3296" s="678"/>
      <c r="HM3296" s="678"/>
      <c r="HN3296" s="678"/>
      <c r="HO3296" s="678"/>
      <c r="HP3296" s="678"/>
      <c r="HQ3296" s="678"/>
      <c r="HR3296" s="678"/>
      <c r="HS3296" s="678"/>
      <c r="HT3296" s="678"/>
      <c r="HU3296" s="678"/>
      <c r="HV3296" s="678"/>
      <c r="HW3296" s="678"/>
      <c r="HX3296" s="678"/>
      <c r="HY3296" s="678"/>
      <c r="HZ3296" s="678"/>
      <c r="IA3296" s="678"/>
      <c r="IB3296" s="678"/>
      <c r="IC3296" s="678"/>
      <c r="ID3296" s="678"/>
      <c r="IE3296" s="678"/>
      <c r="IF3296" s="678"/>
      <c r="IG3296" s="678"/>
      <c r="IH3296" s="678"/>
      <c r="II3296" s="678"/>
      <c r="IJ3296" s="678"/>
      <c r="IK3296" s="678"/>
      <c r="IL3296" s="678"/>
      <c r="IM3296" s="678"/>
      <c r="IN3296" s="678"/>
      <c r="IO3296" s="678"/>
      <c r="IP3296" s="678"/>
      <c r="IQ3296" s="678"/>
      <c r="IR3296" s="678"/>
      <c r="IS3296" s="678"/>
      <c r="IT3296" s="678"/>
      <c r="IU3296" s="678"/>
      <c r="IV3296" s="678"/>
      <c r="IW3296" s="678"/>
      <c r="IX3296" s="678"/>
      <c r="IY3296" s="678"/>
      <c r="IZ3296" s="678"/>
      <c r="JA3296" s="678"/>
      <c r="JB3296" s="678"/>
      <c r="JC3296" s="678"/>
      <c r="JD3296" s="678"/>
      <c r="JE3296" s="678"/>
      <c r="JF3296" s="678"/>
      <c r="JG3296" s="678"/>
      <c r="JH3296" s="678"/>
      <c r="JI3296" s="678"/>
      <c r="JJ3296" s="678"/>
      <c r="JK3296" s="678"/>
      <c r="JL3296" s="678"/>
      <c r="JM3296" s="678"/>
      <c r="JN3296" s="678"/>
      <c r="JO3296" s="678"/>
      <c r="JP3296" s="678"/>
      <c r="JQ3296" s="678"/>
      <c r="JR3296" s="678"/>
      <c r="JS3296" s="678"/>
      <c r="JT3296" s="678"/>
      <c r="JU3296" s="678"/>
      <c r="JV3296" s="678"/>
      <c r="JW3296" s="678"/>
      <c r="JX3296" s="678"/>
      <c r="JY3296" s="678"/>
      <c r="JZ3296" s="678"/>
      <c r="KA3296" s="678"/>
      <c r="KB3296" s="678"/>
      <c r="KC3296" s="678"/>
      <c r="KD3296" s="678"/>
      <c r="KE3296" s="678"/>
      <c r="KF3296" s="678"/>
      <c r="KG3296" s="678"/>
      <c r="KH3296" s="678"/>
      <c r="KI3296" s="678"/>
      <c r="KJ3296" s="678"/>
      <c r="KK3296" s="678"/>
      <c r="KL3296" s="678"/>
      <c r="KM3296" s="678"/>
      <c r="KN3296" s="678"/>
      <c r="KO3296" s="678"/>
      <c r="KP3296" s="678"/>
      <c r="KQ3296" s="678"/>
      <c r="KR3296" s="678"/>
      <c r="KS3296" s="678"/>
      <c r="KT3296" s="678"/>
      <c r="KU3296" s="678"/>
      <c r="KV3296" s="678"/>
      <c r="KW3296" s="678"/>
      <c r="KX3296" s="678"/>
      <c r="KY3296" s="678"/>
      <c r="KZ3296" s="678"/>
      <c r="LA3296" s="678"/>
      <c r="LB3296" s="678"/>
      <c r="LC3296" s="678"/>
      <c r="LD3296" s="678"/>
      <c r="LE3296" s="678"/>
      <c r="LF3296" s="678"/>
      <c r="LG3296" s="678"/>
      <c r="LH3296" s="678"/>
      <c r="LI3296" s="678"/>
      <c r="LJ3296" s="678"/>
      <c r="LK3296" s="678"/>
      <c r="LL3296" s="678"/>
      <c r="LM3296" s="678"/>
      <c r="LN3296" s="678"/>
      <c r="LO3296" s="678"/>
      <c r="LP3296" s="678"/>
      <c r="LQ3296" s="678"/>
      <c r="LR3296" s="678"/>
      <c r="LS3296" s="678"/>
      <c r="LT3296" s="678"/>
      <c r="LU3296" s="678"/>
      <c r="LV3296" s="678"/>
      <c r="LW3296" s="678"/>
      <c r="LX3296" s="678"/>
      <c r="LY3296" s="678"/>
      <c r="LZ3296" s="678"/>
      <c r="MA3296" s="678"/>
      <c r="MB3296" s="678"/>
      <c r="MC3296" s="678"/>
      <c r="MD3296" s="678"/>
      <c r="ME3296" s="678"/>
      <c r="MF3296" s="678"/>
      <c r="MG3296" s="678"/>
      <c r="MH3296" s="678"/>
      <c r="MI3296" s="678"/>
      <c r="MJ3296" s="678"/>
      <c r="MK3296" s="678"/>
      <c r="ML3296" s="678"/>
      <c r="MM3296" s="678"/>
      <c r="MN3296" s="678"/>
      <c r="MO3296" s="678"/>
      <c r="MP3296" s="678"/>
      <c r="MQ3296" s="678"/>
      <c r="MR3296" s="678"/>
      <c r="MS3296" s="678"/>
      <c r="MT3296" s="678"/>
      <c r="MU3296" s="678"/>
      <c r="MV3296" s="678"/>
      <c r="MW3296" s="678"/>
      <c r="MX3296" s="678"/>
      <c r="MY3296" s="678"/>
      <c r="MZ3296" s="678"/>
      <c r="NA3296" s="678"/>
      <c r="NB3296" s="678"/>
      <c r="NC3296" s="678"/>
      <c r="ND3296" s="678"/>
      <c r="NE3296" s="678"/>
      <c r="NF3296" s="678"/>
      <c r="NG3296" s="678"/>
      <c r="NH3296" s="678"/>
      <c r="NI3296" s="678"/>
      <c r="NJ3296" s="678"/>
      <c r="NK3296" s="678"/>
      <c r="NL3296" s="678"/>
      <c r="NM3296" s="678"/>
      <c r="NN3296" s="678"/>
      <c r="NO3296" s="678"/>
      <c r="NP3296" s="678"/>
      <c r="NQ3296" s="678"/>
      <c r="NR3296" s="678"/>
      <c r="NS3296" s="678"/>
      <c r="NT3296" s="678"/>
      <c r="NU3296" s="678"/>
      <c r="NV3296" s="678"/>
      <c r="NW3296" s="678"/>
      <c r="NX3296" s="678"/>
      <c r="NY3296" s="678"/>
      <c r="NZ3296" s="678"/>
      <c r="OA3296" s="678"/>
      <c r="OB3296" s="678"/>
      <c r="OC3296" s="678"/>
      <c r="OD3296" s="678"/>
      <c r="OE3296" s="678"/>
      <c r="OF3296" s="678"/>
      <c r="OG3296" s="678"/>
      <c r="OH3296" s="678"/>
      <c r="OI3296" s="678"/>
      <c r="OJ3296" s="678"/>
      <c r="OK3296" s="678"/>
      <c r="OL3296" s="678"/>
      <c r="OM3296" s="678"/>
      <c r="ON3296" s="678"/>
      <c r="OO3296" s="678"/>
      <c r="OP3296" s="678"/>
      <c r="OQ3296" s="678"/>
      <c r="OR3296" s="678"/>
      <c r="OS3296" s="678"/>
      <c r="OT3296" s="678"/>
      <c r="OU3296" s="678"/>
      <c r="OV3296" s="678"/>
      <c r="OW3296" s="678"/>
      <c r="OX3296" s="678"/>
      <c r="OY3296" s="678"/>
      <c r="OZ3296" s="678"/>
      <c r="PA3296" s="678"/>
      <c r="PB3296" s="678"/>
      <c r="PC3296" s="678"/>
      <c r="PD3296" s="678"/>
      <c r="PE3296" s="678"/>
      <c r="PF3296" s="678"/>
      <c r="PG3296" s="678"/>
      <c r="PH3296" s="678"/>
      <c r="PI3296" s="678"/>
      <c r="PJ3296" s="678"/>
      <c r="PK3296" s="678"/>
      <c r="PL3296" s="678"/>
      <c r="PM3296" s="678"/>
      <c r="PN3296" s="678"/>
      <c r="PO3296" s="678"/>
      <c r="PP3296" s="678"/>
      <c r="PQ3296" s="678"/>
      <c r="PR3296" s="678"/>
      <c r="PS3296" s="678"/>
      <c r="PT3296" s="678"/>
      <c r="PU3296" s="678"/>
      <c r="PV3296" s="678"/>
      <c r="PW3296" s="678"/>
      <c r="PX3296" s="678"/>
      <c r="PY3296" s="678"/>
      <c r="PZ3296" s="678"/>
      <c r="QA3296" s="678"/>
      <c r="QB3296" s="678"/>
      <c r="QC3296" s="678"/>
      <c r="QD3296" s="678"/>
      <c r="QE3296" s="678"/>
      <c r="QF3296" s="678"/>
      <c r="QG3296" s="678"/>
      <c r="QH3296" s="678"/>
      <c r="QI3296" s="678"/>
      <c r="QJ3296" s="678"/>
      <c r="QK3296" s="678"/>
      <c r="QL3296" s="678"/>
      <c r="QM3296" s="678"/>
      <c r="QN3296" s="678"/>
      <c r="QO3296" s="678"/>
      <c r="QP3296" s="678"/>
      <c r="QQ3296" s="678"/>
      <c r="QR3296" s="678"/>
      <c r="QS3296" s="678"/>
      <c r="QT3296" s="678"/>
      <c r="QU3296" s="678"/>
      <c r="QV3296" s="678"/>
      <c r="QW3296" s="678"/>
      <c r="QX3296" s="678"/>
      <c r="QY3296" s="678"/>
      <c r="QZ3296" s="678"/>
      <c r="RA3296" s="678"/>
      <c r="RB3296" s="678"/>
      <c r="RC3296" s="678"/>
      <c r="RD3296" s="678"/>
      <c r="RE3296" s="678"/>
      <c r="RF3296" s="678"/>
      <c r="RG3296" s="678"/>
      <c r="RH3296" s="678"/>
      <c r="RI3296" s="678"/>
      <c r="RJ3296" s="678"/>
      <c r="RK3296" s="678"/>
      <c r="RL3296" s="678"/>
      <c r="RM3296" s="678"/>
      <c r="RN3296" s="678"/>
      <c r="RO3296" s="678"/>
      <c r="RP3296" s="678"/>
      <c r="RQ3296" s="678"/>
      <c r="RR3296" s="678"/>
      <c r="RS3296" s="678"/>
      <c r="RT3296" s="678"/>
      <c r="RU3296" s="678"/>
      <c r="RV3296" s="678"/>
      <c r="RW3296" s="678"/>
      <c r="RX3296" s="678"/>
      <c r="RY3296" s="678"/>
      <c r="RZ3296" s="678"/>
      <c r="SA3296" s="678"/>
      <c r="SB3296" s="678"/>
      <c r="SC3296" s="678"/>
      <c r="SD3296" s="678"/>
      <c r="SE3296" s="678"/>
      <c r="SF3296" s="678"/>
      <c r="SG3296" s="678"/>
      <c r="SH3296" s="678"/>
      <c r="SI3296" s="678"/>
      <c r="SJ3296" s="678"/>
      <c r="SK3296" s="678"/>
      <c r="SL3296" s="678"/>
      <c r="SM3296" s="678"/>
      <c r="SN3296" s="678"/>
      <c r="SO3296" s="678"/>
      <c r="SP3296" s="678"/>
      <c r="SQ3296" s="678"/>
      <c r="SR3296" s="678"/>
      <c r="SS3296" s="678"/>
      <c r="ST3296" s="678"/>
      <c r="SU3296" s="678"/>
      <c r="SV3296" s="678"/>
      <c r="SW3296" s="678"/>
      <c r="SX3296" s="678"/>
      <c r="SY3296" s="678"/>
      <c r="SZ3296" s="678"/>
      <c r="TA3296" s="678"/>
      <c r="TB3296" s="678"/>
      <c r="TC3296" s="678"/>
      <c r="TD3296" s="678"/>
      <c r="TE3296" s="678"/>
      <c r="TF3296" s="678"/>
      <c r="TG3296" s="678"/>
      <c r="TH3296" s="678"/>
      <c r="TI3296" s="678"/>
      <c r="TJ3296" s="678"/>
      <c r="TK3296" s="678"/>
      <c r="TL3296" s="678"/>
      <c r="TM3296" s="678"/>
      <c r="TN3296" s="678"/>
      <c r="TO3296" s="678"/>
      <c r="TP3296" s="678"/>
      <c r="TQ3296" s="678"/>
      <c r="TR3296" s="678"/>
      <c r="TS3296" s="678"/>
      <c r="TT3296" s="678"/>
      <c r="TU3296" s="678"/>
      <c r="TV3296" s="678"/>
      <c r="TW3296" s="678"/>
      <c r="TX3296" s="678"/>
      <c r="TY3296" s="678"/>
      <c r="TZ3296" s="678"/>
      <c r="UA3296" s="678"/>
      <c r="UB3296" s="678"/>
      <c r="UC3296" s="678"/>
      <c r="UD3296" s="678"/>
      <c r="UE3296" s="678"/>
      <c r="UF3296" s="678"/>
      <c r="UG3296" s="678"/>
      <c r="UH3296" s="678"/>
      <c r="UI3296" s="678"/>
      <c r="UJ3296" s="678"/>
      <c r="UK3296" s="678"/>
      <c r="UL3296" s="678"/>
      <c r="UM3296" s="678"/>
      <c r="UN3296" s="678"/>
      <c r="UO3296" s="678"/>
      <c r="UP3296" s="678"/>
      <c r="UQ3296" s="678"/>
      <c r="UR3296" s="678"/>
      <c r="US3296" s="678"/>
      <c r="UT3296" s="678"/>
      <c r="UU3296" s="678"/>
      <c r="UV3296" s="678"/>
      <c r="UW3296" s="678"/>
      <c r="UX3296" s="678"/>
      <c r="UY3296" s="678"/>
      <c r="UZ3296" s="678"/>
      <c r="VA3296" s="678"/>
      <c r="VB3296" s="678"/>
      <c r="VC3296" s="678"/>
      <c r="VD3296" s="678"/>
      <c r="VE3296" s="678"/>
      <c r="VF3296" s="678"/>
      <c r="VG3296" s="678"/>
      <c r="VH3296" s="678"/>
      <c r="VI3296" s="678"/>
      <c r="VJ3296" s="678"/>
      <c r="VK3296" s="678"/>
      <c r="VL3296" s="678"/>
      <c r="VM3296" s="678"/>
      <c r="VN3296" s="678"/>
      <c r="VO3296" s="678"/>
      <c r="VP3296" s="678"/>
      <c r="VQ3296" s="678"/>
      <c r="VR3296" s="678"/>
      <c r="VS3296" s="678"/>
      <c r="VT3296" s="678"/>
      <c r="VU3296" s="678"/>
      <c r="VV3296" s="678"/>
      <c r="VW3296" s="678"/>
      <c r="VX3296" s="678"/>
      <c r="VY3296" s="678"/>
      <c r="VZ3296" s="678"/>
      <c r="WA3296" s="678"/>
      <c r="WB3296" s="678"/>
      <c r="WC3296" s="678"/>
      <c r="WD3296" s="678"/>
      <c r="WE3296" s="678"/>
      <c r="WF3296" s="678"/>
      <c r="WG3296" s="678"/>
      <c r="WH3296" s="678"/>
      <c r="WI3296" s="678"/>
      <c r="WJ3296" s="678"/>
      <c r="WK3296" s="678"/>
      <c r="WL3296" s="678"/>
      <c r="WM3296" s="678"/>
      <c r="WN3296" s="678"/>
      <c r="WO3296" s="678"/>
      <c r="WP3296" s="678"/>
      <c r="WQ3296" s="678"/>
      <c r="WR3296" s="678"/>
      <c r="WS3296" s="678"/>
      <c r="WT3296" s="678"/>
      <c r="WU3296" s="678"/>
      <c r="WV3296" s="678"/>
      <c r="WW3296" s="678"/>
      <c r="WX3296" s="678"/>
      <c r="WY3296" s="678"/>
      <c r="WZ3296" s="678"/>
      <c r="XA3296" s="678"/>
      <c r="XB3296" s="678"/>
      <c r="XC3296" s="678"/>
      <c r="XD3296" s="678"/>
      <c r="XE3296" s="678"/>
      <c r="XF3296" s="678"/>
      <c r="XG3296" s="678"/>
      <c r="XH3296" s="678"/>
      <c r="XI3296" s="678"/>
      <c r="XJ3296" s="678"/>
      <c r="XK3296" s="678"/>
      <c r="XL3296" s="678"/>
      <c r="XM3296" s="678"/>
      <c r="XN3296" s="678"/>
      <c r="XO3296" s="678"/>
      <c r="XP3296" s="678"/>
      <c r="XQ3296" s="678"/>
      <c r="XR3296" s="678"/>
      <c r="XS3296" s="678"/>
      <c r="XT3296" s="678"/>
      <c r="XU3296" s="678"/>
      <c r="XV3296" s="678"/>
      <c r="XW3296" s="678"/>
      <c r="XX3296" s="678"/>
      <c r="XY3296" s="678"/>
      <c r="XZ3296" s="678"/>
      <c r="YA3296" s="678"/>
      <c r="YB3296" s="678"/>
      <c r="YC3296" s="678"/>
      <c r="YD3296" s="678"/>
      <c r="YE3296" s="678"/>
      <c r="YF3296" s="678"/>
      <c r="YG3296" s="678"/>
      <c r="YH3296" s="678"/>
      <c r="YI3296" s="678"/>
      <c r="YJ3296" s="678"/>
      <c r="YK3296" s="678"/>
      <c r="YL3296" s="678"/>
      <c r="YM3296" s="678"/>
      <c r="YN3296" s="678"/>
      <c r="YO3296" s="678"/>
      <c r="YP3296" s="678"/>
      <c r="YQ3296" s="678"/>
      <c r="YR3296" s="678"/>
      <c r="YS3296" s="678"/>
      <c r="YT3296" s="678"/>
      <c r="YU3296" s="678"/>
      <c r="YV3296" s="678"/>
      <c r="YW3296" s="678"/>
      <c r="YX3296" s="678"/>
      <c r="YY3296" s="678"/>
      <c r="YZ3296" s="678"/>
      <c r="ZA3296" s="678"/>
      <c r="ZB3296" s="678"/>
      <c r="ZC3296" s="678"/>
      <c r="ZD3296" s="678"/>
      <c r="ZE3296" s="678"/>
      <c r="ZF3296" s="678"/>
      <c r="ZG3296" s="678"/>
      <c r="ZH3296" s="678"/>
      <c r="ZI3296" s="678"/>
      <c r="ZJ3296" s="678"/>
      <c r="ZK3296" s="678"/>
      <c r="ZL3296" s="678"/>
      <c r="ZM3296" s="678"/>
      <c r="ZN3296" s="678"/>
      <c r="ZO3296" s="678"/>
      <c r="ZP3296" s="678"/>
      <c r="ZQ3296" s="678"/>
      <c r="ZR3296" s="678"/>
      <c r="ZS3296" s="678"/>
      <c r="ZT3296" s="678"/>
      <c r="ZU3296" s="678"/>
      <c r="ZV3296" s="678"/>
      <c r="ZW3296" s="678"/>
      <c r="ZX3296" s="678"/>
      <c r="ZY3296" s="678"/>
      <c r="ZZ3296" s="678"/>
      <c r="AAA3296" s="678"/>
      <c r="AAB3296" s="678"/>
      <c r="AAC3296" s="678"/>
      <c r="AAD3296" s="678"/>
      <c r="AAE3296" s="678"/>
      <c r="AAF3296" s="678"/>
      <c r="AAG3296" s="678"/>
      <c r="AAH3296" s="678"/>
      <c r="AAI3296" s="678"/>
      <c r="AAJ3296" s="678"/>
      <c r="AAK3296" s="678"/>
      <c r="AAL3296" s="678"/>
      <c r="AAM3296" s="678"/>
      <c r="AAN3296" s="678"/>
      <c r="AAO3296" s="678"/>
      <c r="AAP3296" s="678"/>
      <c r="AAQ3296" s="678"/>
      <c r="AAR3296" s="678"/>
      <c r="AAS3296" s="678"/>
      <c r="AAT3296" s="678"/>
      <c r="AAU3296" s="678"/>
      <c r="AAV3296" s="678"/>
      <c r="AAW3296" s="678"/>
      <c r="AAX3296" s="678"/>
      <c r="AAY3296" s="678"/>
      <c r="AAZ3296" s="678"/>
      <c r="ABA3296" s="678"/>
      <c r="ABB3296" s="678"/>
      <c r="ABC3296" s="678"/>
      <c r="ABD3296" s="678"/>
      <c r="ABE3296" s="678"/>
      <c r="ABF3296" s="678"/>
      <c r="ABG3296" s="678"/>
      <c r="ABH3296" s="678"/>
      <c r="ABI3296" s="678"/>
      <c r="ABJ3296" s="678"/>
      <c r="ABK3296" s="678"/>
      <c r="ABL3296" s="678"/>
      <c r="ABM3296" s="678"/>
      <c r="ABN3296" s="678"/>
      <c r="ABO3296" s="678"/>
      <c r="ABP3296" s="678"/>
      <c r="ABQ3296" s="678"/>
      <c r="ABR3296" s="678"/>
      <c r="ABS3296" s="678"/>
      <c r="ABT3296" s="678"/>
      <c r="ABU3296" s="678"/>
      <c r="ABV3296" s="678"/>
      <c r="ABW3296" s="678"/>
      <c r="ABX3296" s="678"/>
      <c r="ABY3296" s="678"/>
      <c r="ABZ3296" s="678"/>
      <c r="ACA3296" s="678"/>
      <c r="ACB3296" s="678"/>
      <c r="ACC3296" s="678"/>
      <c r="ACD3296" s="678"/>
      <c r="ACE3296" s="678"/>
      <c r="ACF3296" s="678"/>
      <c r="ACG3296" s="678"/>
      <c r="ACH3296" s="678"/>
      <c r="ACI3296" s="678"/>
      <c r="ACJ3296" s="678"/>
      <c r="ACK3296" s="678"/>
      <c r="ACL3296" s="678"/>
      <c r="ACM3296" s="678"/>
      <c r="ACN3296" s="678"/>
      <c r="ACO3296" s="678"/>
      <c r="ACP3296" s="678"/>
      <c r="ACQ3296" s="678"/>
      <c r="ACR3296" s="678"/>
      <c r="ACS3296" s="678"/>
      <c r="ACT3296" s="678"/>
      <c r="ACU3296" s="678"/>
      <c r="ACV3296" s="678"/>
      <c r="ACW3296" s="678"/>
      <c r="ACX3296" s="678"/>
      <c r="ACY3296" s="678"/>
      <c r="ACZ3296" s="678"/>
      <c r="ADA3296" s="678"/>
      <c r="ADB3296" s="678"/>
      <c r="ADC3296" s="678"/>
      <c r="ADD3296" s="678"/>
      <c r="ADE3296" s="678"/>
      <c r="ADF3296" s="678"/>
      <c r="ADG3296" s="678"/>
      <c r="ADH3296" s="678"/>
      <c r="ADI3296" s="678"/>
      <c r="ADJ3296" s="678"/>
      <c r="ADK3296" s="678"/>
      <c r="ADL3296" s="678"/>
      <c r="ADM3296" s="678"/>
      <c r="ADN3296" s="678"/>
      <c r="ADO3296" s="678"/>
      <c r="ADP3296" s="678"/>
      <c r="ADQ3296" s="678"/>
      <c r="ADR3296" s="678"/>
      <c r="ADS3296" s="678"/>
      <c r="ADT3296" s="678"/>
      <c r="ADU3296" s="678"/>
      <c r="ADV3296" s="678"/>
      <c r="ADW3296" s="678"/>
      <c r="ADX3296" s="678"/>
      <c r="ADY3296" s="678"/>
      <c r="ADZ3296" s="678"/>
      <c r="AEA3296" s="678"/>
      <c r="AEB3296" s="678"/>
      <c r="AEC3296" s="678"/>
      <c r="AED3296" s="678"/>
      <c r="AEE3296" s="678"/>
      <c r="AEF3296" s="678"/>
      <c r="AEG3296" s="678"/>
      <c r="AEH3296" s="678"/>
      <c r="AEI3296" s="678"/>
      <c r="AEJ3296" s="678"/>
      <c r="AEK3296" s="678"/>
      <c r="AEL3296" s="678"/>
      <c r="AEM3296" s="678"/>
      <c r="AEN3296" s="678"/>
      <c r="AEO3296" s="678"/>
      <c r="AEP3296" s="678"/>
      <c r="AEQ3296" s="678"/>
      <c r="AER3296" s="678"/>
      <c r="AES3296" s="678"/>
      <c r="AET3296" s="678"/>
      <c r="AEU3296" s="678"/>
      <c r="AEV3296" s="678"/>
      <c r="AEW3296" s="678"/>
      <c r="AEX3296" s="678"/>
      <c r="AEY3296" s="678"/>
      <c r="AEZ3296" s="678"/>
      <c r="AFA3296" s="678"/>
      <c r="AFB3296" s="678"/>
      <c r="AFC3296" s="678"/>
      <c r="AFD3296" s="678"/>
      <c r="AFE3296" s="678"/>
      <c r="AFF3296" s="678"/>
      <c r="AFG3296" s="678"/>
      <c r="AFH3296" s="678"/>
      <c r="AFI3296" s="678"/>
      <c r="AFJ3296" s="678"/>
      <c r="AFK3296" s="678"/>
      <c r="AFL3296" s="678"/>
      <c r="AFM3296" s="678"/>
      <c r="AFN3296" s="678"/>
      <c r="AFO3296" s="678"/>
      <c r="AFP3296" s="678"/>
      <c r="AFQ3296" s="678"/>
      <c r="AFR3296" s="678"/>
      <c r="AFS3296" s="678"/>
      <c r="AFT3296" s="678"/>
      <c r="AFU3296" s="678"/>
      <c r="AFV3296" s="678"/>
      <c r="AFW3296" s="678"/>
      <c r="AFX3296" s="678"/>
      <c r="AFY3296" s="678"/>
      <c r="AFZ3296" s="678"/>
      <c r="AGA3296" s="678"/>
      <c r="AGB3296" s="678"/>
      <c r="AGC3296" s="678"/>
      <c r="AGD3296" s="678"/>
      <c r="AGE3296" s="678"/>
      <c r="AGF3296" s="678"/>
      <c r="AGG3296" s="678"/>
      <c r="AGH3296" s="678"/>
      <c r="AGI3296" s="678"/>
      <c r="AGJ3296" s="678"/>
      <c r="AGK3296" s="678"/>
      <c r="AGL3296" s="678"/>
      <c r="AGM3296" s="678"/>
      <c r="AGN3296" s="678"/>
      <c r="AGO3296" s="678"/>
      <c r="AGP3296" s="678"/>
      <c r="AGQ3296" s="678"/>
      <c r="AGR3296" s="678"/>
      <c r="AGS3296" s="678"/>
      <c r="AGT3296" s="678"/>
      <c r="AGU3296" s="678"/>
      <c r="AGV3296" s="678"/>
      <c r="AGW3296" s="678"/>
      <c r="AGX3296" s="678"/>
      <c r="AGY3296" s="678"/>
      <c r="AGZ3296" s="678"/>
      <c r="AHA3296" s="678"/>
      <c r="AHB3296" s="678"/>
      <c r="AHC3296" s="678"/>
      <c r="AHD3296" s="678"/>
      <c r="AHE3296" s="678"/>
      <c r="AHF3296" s="678"/>
      <c r="AHG3296" s="678"/>
      <c r="AHH3296" s="678"/>
      <c r="AHI3296" s="678"/>
      <c r="AHJ3296" s="678"/>
      <c r="AHK3296" s="678"/>
      <c r="AHL3296" s="678"/>
      <c r="AHM3296" s="678"/>
      <c r="AHN3296" s="678"/>
      <c r="AHO3296" s="678"/>
      <c r="AHP3296" s="678"/>
      <c r="AHQ3296" s="678"/>
      <c r="AHR3296" s="678"/>
      <c r="AHS3296" s="678"/>
      <c r="AHT3296" s="678"/>
      <c r="AHU3296" s="678"/>
      <c r="AHV3296" s="678"/>
      <c r="AHW3296" s="678"/>
      <c r="AHX3296" s="678"/>
      <c r="AHY3296" s="678"/>
      <c r="AHZ3296" s="678"/>
      <c r="AIA3296" s="678"/>
      <c r="AIB3296" s="678"/>
      <c r="AIC3296" s="678"/>
      <c r="AID3296" s="678"/>
      <c r="AIE3296" s="678"/>
      <c r="AIF3296" s="678"/>
      <c r="AIG3296" s="678"/>
      <c r="AIH3296" s="678"/>
      <c r="AII3296" s="678"/>
      <c r="AIJ3296" s="678"/>
      <c r="AIK3296" s="678"/>
      <c r="AIL3296" s="678"/>
      <c r="AIM3296" s="678"/>
      <c r="AIN3296" s="678"/>
      <c r="AIO3296" s="678"/>
      <c r="AIP3296" s="678"/>
      <c r="AIQ3296" s="678"/>
      <c r="AIR3296" s="678"/>
      <c r="AIS3296" s="678"/>
      <c r="AIT3296" s="678"/>
      <c r="AIU3296" s="678"/>
      <c r="AIV3296" s="678"/>
      <c r="AIW3296" s="678"/>
      <c r="AIX3296" s="678"/>
      <c r="AIY3296" s="678"/>
      <c r="AIZ3296" s="678"/>
      <c r="AJA3296" s="678"/>
      <c r="AJB3296" s="678"/>
      <c r="AJC3296" s="678"/>
      <c r="AJD3296" s="678"/>
      <c r="AJE3296" s="678"/>
      <c r="AJF3296" s="678"/>
      <c r="AJG3296" s="678"/>
      <c r="AJH3296" s="678"/>
      <c r="AJI3296" s="678"/>
      <c r="AJJ3296" s="678"/>
      <c r="AJK3296" s="678"/>
      <c r="AJL3296" s="678"/>
      <c r="AJM3296" s="678"/>
      <c r="AJN3296" s="678"/>
      <c r="AJO3296" s="678"/>
      <c r="AJP3296" s="678"/>
      <c r="AJQ3296" s="678"/>
      <c r="AJR3296" s="678"/>
      <c r="AJS3296" s="678"/>
      <c r="AJT3296" s="678"/>
      <c r="AJU3296" s="678"/>
      <c r="AJV3296" s="678"/>
      <c r="AJW3296" s="678"/>
      <c r="AJX3296" s="678"/>
      <c r="AJY3296" s="678"/>
      <c r="AJZ3296" s="678"/>
      <c r="AKA3296" s="678"/>
      <c r="AKB3296" s="678"/>
      <c r="AKC3296" s="678"/>
      <c r="AKD3296" s="678"/>
      <c r="AKE3296" s="678"/>
      <c r="AKF3296" s="678"/>
      <c r="AKG3296" s="678"/>
      <c r="AKH3296" s="678"/>
      <c r="AKI3296" s="678"/>
      <c r="AKJ3296" s="678"/>
      <c r="AKK3296" s="678"/>
      <c r="AKL3296" s="678"/>
      <c r="AKM3296" s="678"/>
      <c r="AKN3296" s="678"/>
      <c r="AKO3296" s="678"/>
      <c r="AKP3296" s="678"/>
      <c r="AKQ3296" s="678"/>
      <c r="AKR3296" s="678"/>
      <c r="AKS3296" s="678"/>
      <c r="AKT3296" s="678"/>
      <c r="AKU3296" s="678"/>
      <c r="AKV3296" s="678"/>
      <c r="AKW3296" s="678"/>
      <c r="AKX3296" s="678"/>
      <c r="AKY3296" s="678"/>
      <c r="AKZ3296" s="678"/>
      <c r="ALA3296" s="678"/>
      <c r="ALB3296" s="678"/>
      <c r="ALC3296" s="678"/>
      <c r="ALD3296" s="678"/>
      <c r="ALE3296" s="678"/>
      <c r="ALF3296" s="678"/>
      <c r="ALG3296" s="678"/>
      <c r="ALH3296" s="678"/>
      <c r="ALI3296" s="678"/>
      <c r="ALJ3296" s="678"/>
      <c r="ALK3296" s="678"/>
      <c r="ALL3296" s="678"/>
      <c r="ALM3296" s="678"/>
      <c r="ALN3296" s="678"/>
      <c r="ALO3296" s="678"/>
      <c r="ALP3296" s="678"/>
      <c r="ALQ3296" s="678"/>
      <c r="ALR3296" s="678"/>
      <c r="ALS3296" s="678"/>
      <c r="ALT3296" s="678"/>
      <c r="ALU3296" s="678"/>
      <c r="ALV3296" s="678"/>
      <c r="ALW3296" s="678"/>
      <c r="ALX3296" s="678"/>
      <c r="ALY3296" s="678"/>
      <c r="ALZ3296" s="678"/>
      <c r="AMA3296" s="678"/>
      <c r="AMB3296" s="678"/>
      <c r="AMC3296" s="678"/>
      <c r="AMD3296" s="678"/>
      <c r="AME3296" s="678"/>
      <c r="AMF3296" s="678"/>
      <c r="AMG3296" s="678"/>
      <c r="AMH3296" s="678"/>
      <c r="AMI3296" s="678"/>
      <c r="AMJ3296" s="678"/>
    </row>
    <row r="3297" spans="1:1024" ht="16.5" hidden="1" customHeight="1" x14ac:dyDescent="0.25">
      <c r="A3297" s="1502">
        <v>3212</v>
      </c>
      <c r="B3297" s="1514"/>
      <c r="C3297" s="1514" t="s">
        <v>1019</v>
      </c>
      <c r="D3297" s="1539" t="s">
        <v>520</v>
      </c>
      <c r="E3297" s="1317" t="s">
        <v>521</v>
      </c>
      <c r="F3297" s="1556">
        <v>45178</v>
      </c>
      <c r="G3297" s="1572">
        <v>0.33333333333333331</v>
      </c>
      <c r="H3297" s="1556">
        <v>45194</v>
      </c>
      <c r="I3297" s="1572">
        <v>0.45833333333333331</v>
      </c>
      <c r="J3297" s="1598" t="s">
        <v>4134</v>
      </c>
      <c r="K3297" s="992">
        <v>29319</v>
      </c>
      <c r="L3297" s="1616" t="s">
        <v>1021</v>
      </c>
      <c r="M3297" s="992">
        <v>44179</v>
      </c>
      <c r="N3297" s="1637">
        <v>1438157038</v>
      </c>
      <c r="O3297" s="995">
        <v>43519</v>
      </c>
      <c r="P3297" s="902" t="s">
        <v>4133</v>
      </c>
      <c r="Q3297" s="881"/>
      <c r="R3297" s="1670"/>
      <c r="S3297" s="1713"/>
      <c r="T3297" s="1759"/>
      <c r="U3297" s="697" t="s">
        <v>1024</v>
      </c>
      <c r="V3297" s="1775"/>
      <c r="W3297" s="1794"/>
      <c r="X3297" s="678"/>
      <c r="Y3297" s="678"/>
      <c r="Z3297" s="678"/>
      <c r="AA3297" s="678"/>
      <c r="AB3297" s="678"/>
      <c r="AC3297" s="678"/>
      <c r="AD3297" s="678"/>
      <c r="AE3297" s="678"/>
      <c r="AF3297" s="678"/>
      <c r="AG3297" s="678"/>
      <c r="AH3297" s="678"/>
      <c r="AI3297" s="678"/>
      <c r="AJ3297" s="678"/>
      <c r="AK3297" s="678"/>
      <c r="AL3297" s="678"/>
      <c r="AM3297" s="678"/>
      <c r="AN3297" s="678"/>
      <c r="AO3297" s="678"/>
      <c r="AP3297" s="678"/>
      <c r="AQ3297" s="678"/>
      <c r="AR3297" s="678"/>
      <c r="AS3297" s="678"/>
      <c r="AT3297" s="678"/>
      <c r="AU3297" s="678"/>
      <c r="AV3297" s="678"/>
      <c r="AW3297" s="678"/>
      <c r="AX3297" s="678"/>
      <c r="AY3297" s="678"/>
      <c r="AZ3297" s="678"/>
      <c r="BA3297" s="678"/>
      <c r="BB3297" s="678"/>
      <c r="BC3297" s="678"/>
      <c r="BD3297" s="678"/>
      <c r="BE3297" s="678"/>
      <c r="BF3297" s="678"/>
      <c r="BG3297" s="678"/>
      <c r="BH3297" s="678"/>
      <c r="BI3297" s="678"/>
      <c r="BJ3297" s="678"/>
      <c r="BK3297" s="678"/>
      <c r="BL3297" s="678"/>
      <c r="BM3297" s="678"/>
      <c r="BN3297" s="678"/>
      <c r="BO3297" s="678"/>
      <c r="BP3297" s="678"/>
      <c r="BQ3297" s="678"/>
      <c r="BR3297" s="678"/>
      <c r="BS3297" s="678"/>
      <c r="BT3297" s="678"/>
      <c r="BU3297" s="678"/>
      <c r="BV3297" s="678"/>
      <c r="BW3297" s="678"/>
      <c r="BX3297" s="678"/>
      <c r="BY3297" s="678"/>
      <c r="BZ3297" s="678"/>
      <c r="CA3297" s="678"/>
      <c r="CB3297" s="678"/>
      <c r="CC3297" s="678"/>
      <c r="CD3297" s="678"/>
      <c r="CE3297" s="678"/>
      <c r="CF3297" s="678"/>
      <c r="CG3297" s="678"/>
      <c r="CH3297" s="678"/>
      <c r="CI3297" s="678"/>
      <c r="CJ3297" s="678"/>
      <c r="CK3297" s="678"/>
      <c r="CL3297" s="678"/>
      <c r="CM3297" s="678"/>
      <c r="CN3297" s="678"/>
      <c r="CO3297" s="678"/>
      <c r="CP3297" s="678"/>
      <c r="CQ3297" s="678"/>
      <c r="CR3297" s="678"/>
      <c r="CS3297" s="678"/>
      <c r="CT3297" s="678"/>
      <c r="CU3297" s="678"/>
      <c r="CV3297" s="678"/>
      <c r="CW3297" s="678"/>
      <c r="CX3297" s="678"/>
      <c r="CY3297" s="678"/>
      <c r="CZ3297" s="678"/>
      <c r="DA3297" s="678"/>
      <c r="DB3297" s="678"/>
      <c r="DC3297" s="678"/>
      <c r="DD3297" s="678"/>
      <c r="DE3297" s="678"/>
      <c r="DF3297" s="678"/>
      <c r="DG3297" s="678"/>
      <c r="DH3297" s="678"/>
      <c r="DI3297" s="678"/>
      <c r="DJ3297" s="678"/>
      <c r="DK3297" s="678"/>
      <c r="DL3297" s="678"/>
      <c r="DM3297" s="678"/>
      <c r="DN3297" s="678"/>
      <c r="DO3297" s="678"/>
      <c r="DP3297" s="678"/>
      <c r="DQ3297" s="678"/>
      <c r="DR3297" s="678"/>
      <c r="DS3297" s="678"/>
      <c r="DT3297" s="678"/>
      <c r="DU3297" s="678"/>
      <c r="DV3297" s="678"/>
      <c r="DW3297" s="678"/>
      <c r="DX3297" s="678"/>
      <c r="DY3297" s="678"/>
      <c r="DZ3297" s="678"/>
      <c r="EA3297" s="678"/>
      <c r="EB3297" s="678"/>
      <c r="EC3297" s="678"/>
      <c r="ED3297" s="678"/>
      <c r="EE3297" s="678"/>
      <c r="EF3297" s="678"/>
      <c r="EG3297" s="678"/>
      <c r="EH3297" s="678"/>
      <c r="EI3297" s="678"/>
      <c r="EJ3297" s="678"/>
      <c r="EK3297" s="678"/>
      <c r="EL3297" s="678"/>
      <c r="EM3297" s="678"/>
      <c r="EN3297" s="678"/>
      <c r="EO3297" s="678"/>
      <c r="EP3297" s="678"/>
      <c r="EQ3297" s="678"/>
      <c r="ER3297" s="678"/>
      <c r="ES3297" s="678"/>
      <c r="ET3297" s="678"/>
      <c r="EU3297" s="678"/>
      <c r="EV3297" s="678"/>
      <c r="EW3297" s="678"/>
      <c r="EX3297" s="678"/>
      <c r="EY3297" s="678"/>
      <c r="EZ3297" s="678"/>
      <c r="FA3297" s="678"/>
      <c r="FB3297" s="678"/>
      <c r="FC3297" s="678"/>
      <c r="FD3297" s="678"/>
      <c r="FE3297" s="678"/>
      <c r="FF3297" s="678"/>
      <c r="FG3297" s="678"/>
      <c r="FH3297" s="678"/>
      <c r="FI3297" s="678"/>
      <c r="FJ3297" s="678"/>
      <c r="FK3297" s="678"/>
      <c r="FL3297" s="678"/>
      <c r="FM3297" s="678"/>
      <c r="FN3297" s="678"/>
      <c r="FO3297" s="678"/>
      <c r="FP3297" s="678"/>
      <c r="FQ3297" s="678"/>
      <c r="FR3297" s="678"/>
      <c r="FS3297" s="678"/>
      <c r="FT3297" s="678"/>
      <c r="FU3297" s="678"/>
      <c r="FV3297" s="678"/>
      <c r="FW3297" s="678"/>
      <c r="FX3297" s="678"/>
      <c r="FY3297" s="678"/>
      <c r="FZ3297" s="678"/>
      <c r="GA3297" s="678"/>
      <c r="GB3297" s="678"/>
      <c r="GC3297" s="678"/>
      <c r="GD3297" s="678"/>
      <c r="GE3297" s="678"/>
      <c r="GF3297" s="678"/>
      <c r="GG3297" s="678"/>
      <c r="GH3297" s="678"/>
      <c r="GI3297" s="678"/>
      <c r="GJ3297" s="678"/>
      <c r="GK3297" s="678"/>
      <c r="GL3297" s="678"/>
      <c r="GM3297" s="678"/>
      <c r="GN3297" s="678"/>
      <c r="GO3297" s="678"/>
      <c r="GP3297" s="678"/>
      <c r="GQ3297" s="678"/>
      <c r="GR3297" s="678"/>
      <c r="GS3297" s="678"/>
      <c r="GT3297" s="678"/>
      <c r="GU3297" s="678"/>
      <c r="GV3297" s="678"/>
      <c r="GW3297" s="678"/>
      <c r="GX3297" s="678"/>
      <c r="GY3297" s="678"/>
      <c r="GZ3297" s="678"/>
      <c r="HA3297" s="678"/>
      <c r="HB3297" s="678"/>
      <c r="HC3297" s="678"/>
      <c r="HD3297" s="678"/>
      <c r="HE3297" s="678"/>
      <c r="HF3297" s="678"/>
      <c r="HG3297" s="678"/>
      <c r="HH3297" s="678"/>
      <c r="HI3297" s="678"/>
      <c r="HJ3297" s="678"/>
      <c r="HK3297" s="678"/>
      <c r="HL3297" s="678"/>
      <c r="HM3297" s="678"/>
      <c r="HN3297" s="678"/>
      <c r="HO3297" s="678"/>
      <c r="HP3297" s="678"/>
      <c r="HQ3297" s="678"/>
      <c r="HR3297" s="678"/>
      <c r="HS3297" s="678"/>
      <c r="HT3297" s="678"/>
      <c r="HU3297" s="678"/>
      <c r="HV3297" s="678"/>
      <c r="HW3297" s="678"/>
      <c r="HX3297" s="678"/>
      <c r="HY3297" s="678"/>
      <c r="HZ3297" s="678"/>
      <c r="IA3297" s="678"/>
      <c r="IB3297" s="678"/>
      <c r="IC3297" s="678"/>
      <c r="ID3297" s="678"/>
      <c r="IE3297" s="678"/>
      <c r="IF3297" s="678"/>
      <c r="IG3297" s="678"/>
      <c r="IH3297" s="678"/>
      <c r="II3297" s="678"/>
      <c r="IJ3297" s="678"/>
      <c r="IK3297" s="678"/>
      <c r="IL3297" s="678"/>
      <c r="IM3297" s="678"/>
      <c r="IN3297" s="678"/>
      <c r="IO3297" s="678"/>
      <c r="IP3297" s="678"/>
      <c r="IQ3297" s="678"/>
      <c r="IR3297" s="678"/>
      <c r="IS3297" s="678"/>
      <c r="IT3297" s="678"/>
      <c r="IU3297" s="678"/>
      <c r="IV3297" s="678"/>
      <c r="IW3297" s="678"/>
      <c r="IX3297" s="678"/>
      <c r="IY3297" s="678"/>
      <c r="IZ3297" s="678"/>
      <c r="JA3297" s="678"/>
      <c r="JB3297" s="678"/>
      <c r="JC3297" s="678"/>
      <c r="JD3297" s="678"/>
      <c r="JE3297" s="678"/>
      <c r="JF3297" s="678"/>
      <c r="JG3297" s="678"/>
      <c r="JH3297" s="678"/>
      <c r="JI3297" s="678"/>
      <c r="JJ3297" s="678"/>
      <c r="JK3297" s="678"/>
      <c r="JL3297" s="678"/>
      <c r="JM3297" s="678"/>
      <c r="JN3297" s="678"/>
      <c r="JO3297" s="678"/>
      <c r="JP3297" s="678"/>
      <c r="JQ3297" s="678"/>
      <c r="JR3297" s="678"/>
      <c r="JS3297" s="678"/>
      <c r="JT3297" s="678"/>
      <c r="JU3297" s="678"/>
      <c r="JV3297" s="678"/>
      <c r="JW3297" s="678"/>
      <c r="JX3297" s="678"/>
      <c r="JY3297" s="678"/>
      <c r="JZ3297" s="678"/>
      <c r="KA3297" s="678"/>
      <c r="KB3297" s="678"/>
      <c r="KC3297" s="678"/>
      <c r="KD3297" s="678"/>
      <c r="KE3297" s="678"/>
      <c r="KF3297" s="678"/>
      <c r="KG3297" s="678"/>
      <c r="KH3297" s="678"/>
      <c r="KI3297" s="678"/>
      <c r="KJ3297" s="678"/>
      <c r="KK3297" s="678"/>
      <c r="KL3297" s="678"/>
      <c r="KM3297" s="678"/>
      <c r="KN3297" s="678"/>
      <c r="KO3297" s="678"/>
      <c r="KP3297" s="678"/>
      <c r="KQ3297" s="678"/>
      <c r="KR3297" s="678"/>
      <c r="KS3297" s="678"/>
      <c r="KT3297" s="678"/>
      <c r="KU3297" s="678"/>
      <c r="KV3297" s="678"/>
      <c r="KW3297" s="678"/>
      <c r="KX3297" s="678"/>
      <c r="KY3297" s="678"/>
      <c r="KZ3297" s="678"/>
      <c r="LA3297" s="678"/>
      <c r="LB3297" s="678"/>
      <c r="LC3297" s="678"/>
      <c r="LD3297" s="678"/>
      <c r="LE3297" s="678"/>
      <c r="LF3297" s="678"/>
      <c r="LG3297" s="678"/>
      <c r="LH3297" s="678"/>
      <c r="LI3297" s="678"/>
      <c r="LJ3297" s="678"/>
      <c r="LK3297" s="678"/>
      <c r="LL3297" s="678"/>
      <c r="LM3297" s="678"/>
      <c r="LN3297" s="678"/>
      <c r="LO3297" s="678"/>
      <c r="LP3297" s="678"/>
      <c r="LQ3297" s="678"/>
      <c r="LR3297" s="678"/>
      <c r="LS3297" s="678"/>
      <c r="LT3297" s="678"/>
      <c r="LU3297" s="678"/>
      <c r="LV3297" s="678"/>
      <c r="LW3297" s="678"/>
      <c r="LX3297" s="678"/>
      <c r="LY3297" s="678"/>
      <c r="LZ3297" s="678"/>
      <c r="MA3297" s="678"/>
      <c r="MB3297" s="678"/>
      <c r="MC3297" s="678"/>
      <c r="MD3297" s="678"/>
      <c r="ME3297" s="678"/>
      <c r="MF3297" s="678"/>
      <c r="MG3297" s="678"/>
      <c r="MH3297" s="678"/>
      <c r="MI3297" s="678"/>
      <c r="MJ3297" s="678"/>
      <c r="MK3297" s="678"/>
      <c r="ML3297" s="678"/>
      <c r="MM3297" s="678"/>
      <c r="MN3297" s="678"/>
      <c r="MO3297" s="678"/>
      <c r="MP3297" s="678"/>
      <c r="MQ3297" s="678"/>
      <c r="MR3297" s="678"/>
      <c r="MS3297" s="678"/>
      <c r="MT3297" s="678"/>
      <c r="MU3297" s="678"/>
      <c r="MV3297" s="678"/>
      <c r="MW3297" s="678"/>
      <c r="MX3297" s="678"/>
      <c r="MY3297" s="678"/>
      <c r="MZ3297" s="678"/>
      <c r="NA3297" s="678"/>
      <c r="NB3297" s="678"/>
      <c r="NC3297" s="678"/>
      <c r="ND3297" s="678"/>
      <c r="NE3297" s="678"/>
      <c r="NF3297" s="678"/>
      <c r="NG3297" s="678"/>
      <c r="NH3297" s="678"/>
      <c r="NI3297" s="678"/>
      <c r="NJ3297" s="678"/>
      <c r="NK3297" s="678"/>
      <c r="NL3297" s="678"/>
      <c r="NM3297" s="678"/>
      <c r="NN3297" s="678"/>
      <c r="NO3297" s="678"/>
      <c r="NP3297" s="678"/>
      <c r="NQ3297" s="678"/>
      <c r="NR3297" s="678"/>
      <c r="NS3297" s="678"/>
      <c r="NT3297" s="678"/>
      <c r="NU3297" s="678"/>
      <c r="NV3297" s="678"/>
      <c r="NW3297" s="678"/>
      <c r="NX3297" s="678"/>
      <c r="NY3297" s="678"/>
      <c r="NZ3297" s="678"/>
      <c r="OA3297" s="678"/>
      <c r="OB3297" s="678"/>
      <c r="OC3297" s="678"/>
      <c r="OD3297" s="678"/>
      <c r="OE3297" s="678"/>
      <c r="OF3297" s="678"/>
      <c r="OG3297" s="678"/>
      <c r="OH3297" s="678"/>
      <c r="OI3297" s="678"/>
      <c r="OJ3297" s="678"/>
      <c r="OK3297" s="678"/>
      <c r="OL3297" s="678"/>
      <c r="OM3297" s="678"/>
      <c r="ON3297" s="678"/>
      <c r="OO3297" s="678"/>
      <c r="OP3297" s="678"/>
      <c r="OQ3297" s="678"/>
      <c r="OR3297" s="678"/>
      <c r="OS3297" s="678"/>
      <c r="OT3297" s="678"/>
      <c r="OU3297" s="678"/>
      <c r="OV3297" s="678"/>
      <c r="OW3297" s="678"/>
      <c r="OX3297" s="678"/>
      <c r="OY3297" s="678"/>
      <c r="OZ3297" s="678"/>
      <c r="PA3297" s="678"/>
      <c r="PB3297" s="678"/>
      <c r="PC3297" s="678"/>
      <c r="PD3297" s="678"/>
      <c r="PE3297" s="678"/>
      <c r="PF3297" s="678"/>
      <c r="PG3297" s="678"/>
      <c r="PH3297" s="678"/>
      <c r="PI3297" s="678"/>
      <c r="PJ3297" s="678"/>
      <c r="PK3297" s="678"/>
      <c r="PL3297" s="678"/>
      <c r="PM3297" s="678"/>
      <c r="PN3297" s="678"/>
      <c r="PO3297" s="678"/>
      <c r="PP3297" s="678"/>
      <c r="PQ3297" s="678"/>
      <c r="PR3297" s="678"/>
      <c r="PS3297" s="678"/>
      <c r="PT3297" s="678"/>
      <c r="PU3297" s="678"/>
      <c r="PV3297" s="678"/>
      <c r="PW3297" s="678"/>
      <c r="PX3297" s="678"/>
      <c r="PY3297" s="678"/>
      <c r="PZ3297" s="678"/>
      <c r="QA3297" s="678"/>
      <c r="QB3297" s="678"/>
      <c r="QC3297" s="678"/>
      <c r="QD3297" s="678"/>
      <c r="QE3297" s="678"/>
      <c r="QF3297" s="678"/>
      <c r="QG3297" s="678"/>
      <c r="QH3297" s="678"/>
      <c r="QI3297" s="678"/>
      <c r="QJ3297" s="678"/>
      <c r="QK3297" s="678"/>
      <c r="QL3297" s="678"/>
      <c r="QM3297" s="678"/>
      <c r="QN3297" s="678"/>
      <c r="QO3297" s="678"/>
      <c r="QP3297" s="678"/>
      <c r="QQ3297" s="678"/>
      <c r="QR3297" s="678"/>
      <c r="QS3297" s="678"/>
      <c r="QT3297" s="678"/>
      <c r="QU3297" s="678"/>
      <c r="QV3297" s="678"/>
      <c r="QW3297" s="678"/>
      <c r="QX3297" s="678"/>
      <c r="QY3297" s="678"/>
      <c r="QZ3297" s="678"/>
      <c r="RA3297" s="678"/>
      <c r="RB3297" s="678"/>
      <c r="RC3297" s="678"/>
      <c r="RD3297" s="678"/>
      <c r="RE3297" s="678"/>
      <c r="RF3297" s="678"/>
      <c r="RG3297" s="678"/>
      <c r="RH3297" s="678"/>
      <c r="RI3297" s="678"/>
      <c r="RJ3297" s="678"/>
      <c r="RK3297" s="678"/>
      <c r="RL3297" s="678"/>
      <c r="RM3297" s="678"/>
      <c r="RN3297" s="678"/>
      <c r="RO3297" s="678"/>
      <c r="RP3297" s="678"/>
      <c r="RQ3297" s="678"/>
      <c r="RR3297" s="678"/>
      <c r="RS3297" s="678"/>
      <c r="RT3297" s="678"/>
      <c r="RU3297" s="678"/>
      <c r="RV3297" s="678"/>
      <c r="RW3297" s="678"/>
      <c r="RX3297" s="678"/>
      <c r="RY3297" s="678"/>
      <c r="RZ3297" s="678"/>
      <c r="SA3297" s="678"/>
      <c r="SB3297" s="678"/>
      <c r="SC3297" s="678"/>
      <c r="SD3297" s="678"/>
      <c r="SE3297" s="678"/>
      <c r="SF3297" s="678"/>
      <c r="SG3297" s="678"/>
      <c r="SH3297" s="678"/>
      <c r="SI3297" s="678"/>
      <c r="SJ3297" s="678"/>
      <c r="SK3297" s="678"/>
      <c r="SL3297" s="678"/>
      <c r="SM3297" s="678"/>
      <c r="SN3297" s="678"/>
      <c r="SO3297" s="678"/>
      <c r="SP3297" s="678"/>
      <c r="SQ3297" s="678"/>
      <c r="SR3297" s="678"/>
      <c r="SS3297" s="678"/>
      <c r="ST3297" s="678"/>
      <c r="SU3297" s="678"/>
      <c r="SV3297" s="678"/>
      <c r="SW3297" s="678"/>
      <c r="SX3297" s="678"/>
      <c r="SY3297" s="678"/>
      <c r="SZ3297" s="678"/>
      <c r="TA3297" s="678"/>
      <c r="TB3297" s="678"/>
      <c r="TC3297" s="678"/>
      <c r="TD3297" s="678"/>
      <c r="TE3297" s="678"/>
      <c r="TF3297" s="678"/>
      <c r="TG3297" s="678"/>
      <c r="TH3297" s="678"/>
      <c r="TI3297" s="678"/>
      <c r="TJ3297" s="678"/>
      <c r="TK3297" s="678"/>
      <c r="TL3297" s="678"/>
      <c r="TM3297" s="678"/>
      <c r="TN3297" s="678"/>
      <c r="TO3297" s="678"/>
      <c r="TP3297" s="678"/>
      <c r="TQ3297" s="678"/>
      <c r="TR3297" s="678"/>
      <c r="TS3297" s="678"/>
      <c r="TT3297" s="678"/>
      <c r="TU3297" s="678"/>
      <c r="TV3297" s="678"/>
      <c r="TW3297" s="678"/>
      <c r="TX3297" s="678"/>
      <c r="TY3297" s="678"/>
      <c r="TZ3297" s="678"/>
      <c r="UA3297" s="678"/>
      <c r="UB3297" s="678"/>
      <c r="UC3297" s="678"/>
      <c r="UD3297" s="678"/>
      <c r="UE3297" s="678"/>
      <c r="UF3297" s="678"/>
      <c r="UG3297" s="678"/>
      <c r="UH3297" s="678"/>
      <c r="UI3297" s="678"/>
      <c r="UJ3297" s="678"/>
      <c r="UK3297" s="678"/>
      <c r="UL3297" s="678"/>
      <c r="UM3297" s="678"/>
      <c r="UN3297" s="678"/>
      <c r="UO3297" s="678"/>
      <c r="UP3297" s="678"/>
      <c r="UQ3297" s="678"/>
      <c r="UR3297" s="678"/>
      <c r="US3297" s="678"/>
      <c r="UT3297" s="678"/>
      <c r="UU3297" s="678"/>
      <c r="UV3297" s="678"/>
      <c r="UW3297" s="678"/>
      <c r="UX3297" s="678"/>
      <c r="UY3297" s="678"/>
      <c r="UZ3297" s="678"/>
      <c r="VA3297" s="678"/>
      <c r="VB3297" s="678"/>
      <c r="VC3297" s="678"/>
      <c r="VD3297" s="678"/>
      <c r="VE3297" s="678"/>
      <c r="VF3297" s="678"/>
      <c r="VG3297" s="678"/>
      <c r="VH3297" s="678"/>
      <c r="VI3297" s="678"/>
      <c r="VJ3297" s="678"/>
      <c r="VK3297" s="678"/>
      <c r="VL3297" s="678"/>
      <c r="VM3297" s="678"/>
      <c r="VN3297" s="678"/>
      <c r="VO3297" s="678"/>
      <c r="VP3297" s="678"/>
      <c r="VQ3297" s="678"/>
      <c r="VR3297" s="678"/>
      <c r="VS3297" s="678"/>
      <c r="VT3297" s="678"/>
      <c r="VU3297" s="678"/>
      <c r="VV3297" s="678"/>
      <c r="VW3297" s="678"/>
      <c r="VX3297" s="678"/>
      <c r="VY3297" s="678"/>
      <c r="VZ3297" s="678"/>
      <c r="WA3297" s="678"/>
      <c r="WB3297" s="678"/>
      <c r="WC3297" s="678"/>
      <c r="WD3297" s="678"/>
      <c r="WE3297" s="678"/>
      <c r="WF3297" s="678"/>
      <c r="WG3297" s="678"/>
      <c r="WH3297" s="678"/>
      <c r="WI3297" s="678"/>
      <c r="WJ3297" s="678"/>
      <c r="WK3297" s="678"/>
      <c r="WL3297" s="678"/>
      <c r="WM3297" s="678"/>
      <c r="WN3297" s="678"/>
      <c r="WO3297" s="678"/>
      <c r="WP3297" s="678"/>
      <c r="WQ3297" s="678"/>
      <c r="WR3297" s="678"/>
      <c r="WS3297" s="678"/>
      <c r="WT3297" s="678"/>
      <c r="WU3297" s="678"/>
      <c r="WV3297" s="678"/>
      <c r="WW3297" s="678"/>
      <c r="WX3297" s="678"/>
      <c r="WY3297" s="678"/>
      <c r="WZ3297" s="678"/>
      <c r="XA3297" s="678"/>
      <c r="XB3297" s="678"/>
      <c r="XC3297" s="678"/>
      <c r="XD3297" s="678"/>
      <c r="XE3297" s="678"/>
      <c r="XF3297" s="678"/>
      <c r="XG3297" s="678"/>
      <c r="XH3297" s="678"/>
      <c r="XI3297" s="678"/>
      <c r="XJ3297" s="678"/>
      <c r="XK3297" s="678"/>
      <c r="XL3297" s="678"/>
      <c r="XM3297" s="678"/>
      <c r="XN3297" s="678"/>
      <c r="XO3297" s="678"/>
      <c r="XP3297" s="678"/>
      <c r="XQ3297" s="678"/>
      <c r="XR3297" s="678"/>
      <c r="XS3297" s="678"/>
      <c r="XT3297" s="678"/>
      <c r="XU3297" s="678"/>
      <c r="XV3297" s="678"/>
      <c r="XW3297" s="678"/>
      <c r="XX3297" s="678"/>
      <c r="XY3297" s="678"/>
      <c r="XZ3297" s="678"/>
      <c r="YA3297" s="678"/>
      <c r="YB3297" s="678"/>
      <c r="YC3297" s="678"/>
      <c r="YD3297" s="678"/>
      <c r="YE3297" s="678"/>
      <c r="YF3297" s="678"/>
      <c r="YG3297" s="678"/>
      <c r="YH3297" s="678"/>
      <c r="YI3297" s="678"/>
      <c r="YJ3297" s="678"/>
      <c r="YK3297" s="678"/>
      <c r="YL3297" s="678"/>
      <c r="YM3297" s="678"/>
      <c r="YN3297" s="678"/>
      <c r="YO3297" s="678"/>
      <c r="YP3297" s="678"/>
      <c r="YQ3297" s="678"/>
      <c r="YR3297" s="678"/>
      <c r="YS3297" s="678"/>
      <c r="YT3297" s="678"/>
      <c r="YU3297" s="678"/>
      <c r="YV3297" s="678"/>
      <c r="YW3297" s="678"/>
      <c r="YX3297" s="678"/>
      <c r="YY3297" s="678"/>
      <c r="YZ3297" s="678"/>
      <c r="ZA3297" s="678"/>
      <c r="ZB3297" s="678"/>
      <c r="ZC3297" s="678"/>
      <c r="ZD3297" s="678"/>
      <c r="ZE3297" s="678"/>
      <c r="ZF3297" s="678"/>
      <c r="ZG3297" s="678"/>
      <c r="ZH3297" s="678"/>
      <c r="ZI3297" s="678"/>
      <c r="ZJ3297" s="678"/>
      <c r="ZK3297" s="678"/>
      <c r="ZL3297" s="678"/>
      <c r="ZM3297" s="678"/>
      <c r="ZN3297" s="678"/>
      <c r="ZO3297" s="678"/>
      <c r="ZP3297" s="678"/>
      <c r="ZQ3297" s="678"/>
      <c r="ZR3297" s="678"/>
      <c r="ZS3297" s="678"/>
      <c r="ZT3297" s="678"/>
      <c r="ZU3297" s="678"/>
      <c r="ZV3297" s="678"/>
      <c r="ZW3297" s="678"/>
      <c r="ZX3297" s="678"/>
      <c r="ZY3297" s="678"/>
      <c r="ZZ3297" s="678"/>
      <c r="AAA3297" s="678"/>
      <c r="AAB3297" s="678"/>
      <c r="AAC3297" s="678"/>
      <c r="AAD3297" s="678"/>
      <c r="AAE3297" s="678"/>
      <c r="AAF3297" s="678"/>
      <c r="AAG3297" s="678"/>
      <c r="AAH3297" s="678"/>
      <c r="AAI3297" s="678"/>
      <c r="AAJ3297" s="678"/>
      <c r="AAK3297" s="678"/>
      <c r="AAL3297" s="678"/>
      <c r="AAM3297" s="678"/>
      <c r="AAN3297" s="678"/>
      <c r="AAO3297" s="678"/>
      <c r="AAP3297" s="678"/>
      <c r="AAQ3297" s="678"/>
      <c r="AAR3297" s="678"/>
      <c r="AAS3297" s="678"/>
      <c r="AAT3297" s="678"/>
      <c r="AAU3297" s="678"/>
      <c r="AAV3297" s="678"/>
      <c r="AAW3297" s="678"/>
      <c r="AAX3297" s="678"/>
      <c r="AAY3297" s="678"/>
      <c r="AAZ3297" s="678"/>
      <c r="ABA3297" s="678"/>
      <c r="ABB3297" s="678"/>
      <c r="ABC3297" s="678"/>
      <c r="ABD3297" s="678"/>
      <c r="ABE3297" s="678"/>
      <c r="ABF3297" s="678"/>
      <c r="ABG3297" s="678"/>
      <c r="ABH3297" s="678"/>
      <c r="ABI3297" s="678"/>
      <c r="ABJ3297" s="678"/>
      <c r="ABK3297" s="678"/>
      <c r="ABL3297" s="678"/>
      <c r="ABM3297" s="678"/>
      <c r="ABN3297" s="678"/>
      <c r="ABO3297" s="678"/>
      <c r="ABP3297" s="678"/>
      <c r="ABQ3297" s="678"/>
      <c r="ABR3297" s="678"/>
      <c r="ABS3297" s="678"/>
      <c r="ABT3297" s="678"/>
      <c r="ABU3297" s="678"/>
      <c r="ABV3297" s="678"/>
      <c r="ABW3297" s="678"/>
      <c r="ABX3297" s="678"/>
      <c r="ABY3297" s="678"/>
      <c r="ABZ3297" s="678"/>
      <c r="ACA3297" s="678"/>
      <c r="ACB3297" s="678"/>
      <c r="ACC3297" s="678"/>
      <c r="ACD3297" s="678"/>
      <c r="ACE3297" s="678"/>
      <c r="ACF3297" s="678"/>
      <c r="ACG3297" s="678"/>
      <c r="ACH3297" s="678"/>
      <c r="ACI3297" s="678"/>
      <c r="ACJ3297" s="678"/>
      <c r="ACK3297" s="678"/>
      <c r="ACL3297" s="678"/>
      <c r="ACM3297" s="678"/>
      <c r="ACN3297" s="678"/>
      <c r="ACO3297" s="678"/>
      <c r="ACP3297" s="678"/>
      <c r="ACQ3297" s="678"/>
      <c r="ACR3297" s="678"/>
      <c r="ACS3297" s="678"/>
      <c r="ACT3297" s="678"/>
      <c r="ACU3297" s="678"/>
      <c r="ACV3297" s="678"/>
      <c r="ACW3297" s="678"/>
      <c r="ACX3297" s="678"/>
      <c r="ACY3297" s="678"/>
      <c r="ACZ3297" s="678"/>
      <c r="ADA3297" s="678"/>
      <c r="ADB3297" s="678"/>
      <c r="ADC3297" s="678"/>
      <c r="ADD3297" s="678"/>
      <c r="ADE3297" s="678"/>
      <c r="ADF3297" s="678"/>
      <c r="ADG3297" s="678"/>
      <c r="ADH3297" s="678"/>
      <c r="ADI3297" s="678"/>
      <c r="ADJ3297" s="678"/>
      <c r="ADK3297" s="678"/>
      <c r="ADL3297" s="678"/>
      <c r="ADM3297" s="678"/>
      <c r="ADN3297" s="678"/>
      <c r="ADO3297" s="678"/>
      <c r="ADP3297" s="678"/>
      <c r="ADQ3297" s="678"/>
      <c r="ADR3297" s="678"/>
      <c r="ADS3297" s="678"/>
      <c r="ADT3297" s="678"/>
      <c r="ADU3297" s="678"/>
      <c r="ADV3297" s="678"/>
      <c r="ADW3297" s="678"/>
      <c r="ADX3297" s="678"/>
      <c r="ADY3297" s="678"/>
      <c r="ADZ3297" s="678"/>
      <c r="AEA3297" s="678"/>
      <c r="AEB3297" s="678"/>
      <c r="AEC3297" s="678"/>
      <c r="AED3297" s="678"/>
      <c r="AEE3297" s="678"/>
      <c r="AEF3297" s="678"/>
      <c r="AEG3297" s="678"/>
      <c r="AEH3297" s="678"/>
      <c r="AEI3297" s="678"/>
      <c r="AEJ3297" s="678"/>
      <c r="AEK3297" s="678"/>
      <c r="AEL3297" s="678"/>
      <c r="AEM3297" s="678"/>
      <c r="AEN3297" s="678"/>
      <c r="AEO3297" s="678"/>
      <c r="AEP3297" s="678"/>
      <c r="AEQ3297" s="678"/>
      <c r="AER3297" s="678"/>
      <c r="AES3297" s="678"/>
      <c r="AET3297" s="678"/>
      <c r="AEU3297" s="678"/>
      <c r="AEV3297" s="678"/>
      <c r="AEW3297" s="678"/>
      <c r="AEX3297" s="678"/>
      <c r="AEY3297" s="678"/>
      <c r="AEZ3297" s="678"/>
      <c r="AFA3297" s="678"/>
      <c r="AFB3297" s="678"/>
      <c r="AFC3297" s="678"/>
      <c r="AFD3297" s="678"/>
      <c r="AFE3297" s="678"/>
      <c r="AFF3297" s="678"/>
      <c r="AFG3297" s="678"/>
      <c r="AFH3297" s="678"/>
      <c r="AFI3297" s="678"/>
      <c r="AFJ3297" s="678"/>
      <c r="AFK3297" s="678"/>
      <c r="AFL3297" s="678"/>
      <c r="AFM3297" s="678"/>
      <c r="AFN3297" s="678"/>
      <c r="AFO3297" s="678"/>
      <c r="AFP3297" s="678"/>
      <c r="AFQ3297" s="678"/>
      <c r="AFR3297" s="678"/>
      <c r="AFS3297" s="678"/>
      <c r="AFT3297" s="678"/>
      <c r="AFU3297" s="678"/>
      <c r="AFV3297" s="678"/>
      <c r="AFW3297" s="678"/>
      <c r="AFX3297" s="678"/>
      <c r="AFY3297" s="678"/>
      <c r="AFZ3297" s="678"/>
      <c r="AGA3297" s="678"/>
      <c r="AGB3297" s="678"/>
      <c r="AGC3297" s="678"/>
      <c r="AGD3297" s="678"/>
      <c r="AGE3297" s="678"/>
      <c r="AGF3297" s="678"/>
      <c r="AGG3297" s="678"/>
      <c r="AGH3297" s="678"/>
      <c r="AGI3297" s="678"/>
      <c r="AGJ3297" s="678"/>
      <c r="AGK3297" s="678"/>
      <c r="AGL3297" s="678"/>
      <c r="AGM3297" s="678"/>
      <c r="AGN3297" s="678"/>
      <c r="AGO3297" s="678"/>
      <c r="AGP3297" s="678"/>
      <c r="AGQ3297" s="678"/>
      <c r="AGR3297" s="678"/>
      <c r="AGS3297" s="678"/>
      <c r="AGT3297" s="678"/>
      <c r="AGU3297" s="678"/>
      <c r="AGV3297" s="678"/>
      <c r="AGW3297" s="678"/>
      <c r="AGX3297" s="678"/>
      <c r="AGY3297" s="678"/>
      <c r="AGZ3297" s="678"/>
      <c r="AHA3297" s="678"/>
      <c r="AHB3297" s="678"/>
      <c r="AHC3297" s="678"/>
      <c r="AHD3297" s="678"/>
      <c r="AHE3297" s="678"/>
      <c r="AHF3297" s="678"/>
      <c r="AHG3297" s="678"/>
      <c r="AHH3297" s="678"/>
      <c r="AHI3297" s="678"/>
      <c r="AHJ3297" s="678"/>
      <c r="AHK3297" s="678"/>
      <c r="AHL3297" s="678"/>
      <c r="AHM3297" s="678"/>
      <c r="AHN3297" s="678"/>
      <c r="AHO3297" s="678"/>
      <c r="AHP3297" s="678"/>
      <c r="AHQ3297" s="678"/>
      <c r="AHR3297" s="678"/>
      <c r="AHS3297" s="678"/>
      <c r="AHT3297" s="678"/>
      <c r="AHU3297" s="678"/>
      <c r="AHV3297" s="678"/>
      <c r="AHW3297" s="678"/>
      <c r="AHX3297" s="678"/>
      <c r="AHY3297" s="678"/>
      <c r="AHZ3297" s="678"/>
      <c r="AIA3297" s="678"/>
      <c r="AIB3297" s="678"/>
      <c r="AIC3297" s="678"/>
      <c r="AID3297" s="678"/>
      <c r="AIE3297" s="678"/>
      <c r="AIF3297" s="678"/>
      <c r="AIG3297" s="678"/>
      <c r="AIH3297" s="678"/>
      <c r="AII3297" s="678"/>
      <c r="AIJ3297" s="678"/>
      <c r="AIK3297" s="678"/>
      <c r="AIL3297" s="678"/>
      <c r="AIM3297" s="678"/>
      <c r="AIN3297" s="678"/>
      <c r="AIO3297" s="678"/>
      <c r="AIP3297" s="678"/>
      <c r="AIQ3297" s="678"/>
      <c r="AIR3297" s="678"/>
      <c r="AIS3297" s="678"/>
      <c r="AIT3297" s="678"/>
      <c r="AIU3297" s="678"/>
      <c r="AIV3297" s="678"/>
      <c r="AIW3297" s="678"/>
      <c r="AIX3297" s="678"/>
      <c r="AIY3297" s="678"/>
      <c r="AIZ3297" s="678"/>
      <c r="AJA3297" s="678"/>
      <c r="AJB3297" s="678"/>
      <c r="AJC3297" s="678"/>
      <c r="AJD3297" s="678"/>
      <c r="AJE3297" s="678"/>
      <c r="AJF3297" s="678"/>
      <c r="AJG3297" s="678"/>
      <c r="AJH3297" s="678"/>
      <c r="AJI3297" s="678"/>
      <c r="AJJ3297" s="678"/>
      <c r="AJK3297" s="678"/>
      <c r="AJL3297" s="678"/>
      <c r="AJM3297" s="678"/>
      <c r="AJN3297" s="678"/>
      <c r="AJO3297" s="678"/>
      <c r="AJP3297" s="678"/>
      <c r="AJQ3297" s="678"/>
      <c r="AJR3297" s="678"/>
      <c r="AJS3297" s="678"/>
      <c r="AJT3297" s="678"/>
      <c r="AJU3297" s="678"/>
      <c r="AJV3297" s="678"/>
      <c r="AJW3297" s="678"/>
      <c r="AJX3297" s="678"/>
      <c r="AJY3297" s="678"/>
      <c r="AJZ3297" s="678"/>
      <c r="AKA3297" s="678"/>
      <c r="AKB3297" s="678"/>
      <c r="AKC3297" s="678"/>
      <c r="AKD3297" s="678"/>
      <c r="AKE3297" s="678"/>
      <c r="AKF3297" s="678"/>
      <c r="AKG3297" s="678"/>
      <c r="AKH3297" s="678"/>
      <c r="AKI3297" s="678"/>
      <c r="AKJ3297" s="678"/>
      <c r="AKK3297" s="678"/>
      <c r="AKL3297" s="678"/>
      <c r="AKM3297" s="678"/>
      <c r="AKN3297" s="678"/>
      <c r="AKO3297" s="678"/>
      <c r="AKP3297" s="678"/>
      <c r="AKQ3297" s="678"/>
      <c r="AKR3297" s="678"/>
      <c r="AKS3297" s="678"/>
      <c r="AKT3297" s="678"/>
      <c r="AKU3297" s="678"/>
      <c r="AKV3297" s="678"/>
      <c r="AKW3297" s="678"/>
      <c r="AKX3297" s="678"/>
      <c r="AKY3297" s="678"/>
      <c r="AKZ3297" s="678"/>
      <c r="ALA3297" s="678"/>
      <c r="ALB3297" s="678"/>
      <c r="ALC3297" s="678"/>
      <c r="ALD3297" s="678"/>
      <c r="ALE3297" s="678"/>
      <c r="ALF3297" s="678"/>
      <c r="ALG3297" s="678"/>
      <c r="ALH3297" s="678"/>
      <c r="ALI3297" s="678"/>
      <c r="ALJ3297" s="678"/>
      <c r="ALK3297" s="678"/>
      <c r="ALL3297" s="678"/>
      <c r="ALM3297" s="678"/>
      <c r="ALN3297" s="678"/>
      <c r="ALO3297" s="678"/>
      <c r="ALP3297" s="678"/>
      <c r="ALQ3297" s="678"/>
      <c r="ALR3297" s="678"/>
      <c r="ALS3297" s="678"/>
      <c r="ALT3297" s="678"/>
      <c r="ALU3297" s="678"/>
      <c r="ALV3297" s="678"/>
      <c r="ALW3297" s="678"/>
      <c r="ALX3297" s="678"/>
      <c r="ALY3297" s="678"/>
      <c r="ALZ3297" s="678"/>
      <c r="AMA3297" s="678"/>
      <c r="AMB3297" s="678"/>
      <c r="AMC3297" s="678"/>
      <c r="AMD3297" s="678"/>
      <c r="AME3297" s="678"/>
      <c r="AMF3297" s="678"/>
      <c r="AMG3297" s="678"/>
      <c r="AMH3297" s="678"/>
      <c r="AMI3297" s="678"/>
      <c r="AMJ3297" s="678"/>
    </row>
    <row r="3298" spans="1:1024" ht="28.15" hidden="1" customHeight="1" x14ac:dyDescent="0.25">
      <c r="A3298" s="1457">
        <v>2529</v>
      </c>
      <c r="B3298" s="1457"/>
      <c r="C3298" s="1456" t="s">
        <v>1019</v>
      </c>
      <c r="D3298" s="1456" t="s">
        <v>94</v>
      </c>
      <c r="E3298" s="1169" t="s">
        <v>358</v>
      </c>
      <c r="F3298" s="1545">
        <v>45068</v>
      </c>
      <c r="G3298" s="1559">
        <v>0.67013888888888884</v>
      </c>
      <c r="H3298" s="1545">
        <v>45089</v>
      </c>
      <c r="I3298" s="1559">
        <v>0.33333333333333331</v>
      </c>
      <c r="J3298" s="1584" t="s">
        <v>1020</v>
      </c>
      <c r="K3298" s="992">
        <v>29319</v>
      </c>
      <c r="L3298" s="993" t="s">
        <v>1021</v>
      </c>
      <c r="M3298" s="992">
        <v>44179</v>
      </c>
      <c r="N3298" s="1637">
        <v>1438157038</v>
      </c>
      <c r="O3298" s="995">
        <v>43519</v>
      </c>
      <c r="P3298" s="902" t="s">
        <v>1023</v>
      </c>
      <c r="Q3298" s="896" t="s">
        <v>1022</v>
      </c>
      <c r="R3298" s="1670"/>
      <c r="S3298" s="1713"/>
      <c r="T3298" s="1759"/>
      <c r="U3298" s="697" t="s">
        <v>1024</v>
      </c>
      <c r="V3298" s="1775"/>
      <c r="W3298" s="1794"/>
      <c r="X3298" s="678"/>
      <c r="Y3298" s="678"/>
      <c r="Z3298" s="678"/>
      <c r="AA3298" s="678"/>
      <c r="AB3298" s="678"/>
      <c r="AC3298" s="678"/>
      <c r="AD3298" s="678"/>
      <c r="AE3298" s="678"/>
      <c r="AF3298" s="678"/>
      <c r="AG3298" s="678"/>
      <c r="AH3298" s="678"/>
      <c r="AI3298" s="678"/>
      <c r="AJ3298" s="678"/>
      <c r="AK3298" s="678"/>
      <c r="AL3298" s="678"/>
      <c r="AM3298" s="678"/>
      <c r="AN3298" s="678"/>
      <c r="AO3298" s="678"/>
      <c r="AP3298" s="678"/>
      <c r="AQ3298" s="678"/>
      <c r="AR3298" s="678"/>
      <c r="AS3298" s="678"/>
      <c r="AT3298" s="678"/>
      <c r="AU3298" s="678"/>
      <c r="AV3298" s="678"/>
      <c r="AW3298" s="678"/>
      <c r="AX3298" s="678"/>
      <c r="AY3298" s="678"/>
      <c r="AZ3298" s="678"/>
      <c r="BA3298" s="678"/>
      <c r="BB3298" s="678"/>
      <c r="BC3298" s="678"/>
      <c r="BD3298" s="678"/>
      <c r="BE3298" s="678"/>
      <c r="BF3298" s="678"/>
      <c r="BG3298" s="678"/>
      <c r="BH3298" s="678"/>
      <c r="BI3298" s="678"/>
      <c r="BJ3298" s="678"/>
      <c r="BK3298" s="678"/>
      <c r="BL3298" s="678"/>
      <c r="BM3298" s="678"/>
      <c r="BN3298" s="678"/>
      <c r="BO3298" s="678"/>
      <c r="BP3298" s="678"/>
      <c r="BQ3298" s="678"/>
      <c r="BR3298" s="678"/>
      <c r="BS3298" s="678"/>
      <c r="BT3298" s="678"/>
      <c r="BU3298" s="678"/>
      <c r="BV3298" s="678"/>
      <c r="BW3298" s="678"/>
      <c r="BX3298" s="678"/>
      <c r="BY3298" s="678"/>
      <c r="BZ3298" s="678"/>
      <c r="CA3298" s="678"/>
      <c r="CB3298" s="678"/>
      <c r="CC3298" s="678"/>
      <c r="CD3298" s="678"/>
      <c r="CE3298" s="678"/>
      <c r="CF3298" s="678"/>
      <c r="CG3298" s="678"/>
      <c r="CH3298" s="678"/>
      <c r="CI3298" s="678"/>
      <c r="CJ3298" s="678"/>
      <c r="CK3298" s="678"/>
      <c r="CL3298" s="678"/>
      <c r="CM3298" s="678"/>
      <c r="CN3298" s="678"/>
      <c r="CO3298" s="678"/>
      <c r="CP3298" s="678"/>
      <c r="CQ3298" s="678"/>
      <c r="CR3298" s="678"/>
      <c r="CS3298" s="678"/>
      <c r="CT3298" s="678"/>
      <c r="CU3298" s="678"/>
      <c r="CV3298" s="678"/>
      <c r="CW3298" s="678"/>
      <c r="CX3298" s="678"/>
      <c r="CY3298" s="678"/>
      <c r="CZ3298" s="678"/>
      <c r="DA3298" s="678"/>
      <c r="DB3298" s="678"/>
      <c r="DC3298" s="678"/>
      <c r="DD3298" s="678"/>
      <c r="DE3298" s="678"/>
      <c r="DF3298" s="678"/>
      <c r="DG3298" s="678"/>
      <c r="DH3298" s="678"/>
      <c r="DI3298" s="678"/>
      <c r="DJ3298" s="678"/>
      <c r="DK3298" s="678"/>
      <c r="DL3298" s="678"/>
      <c r="DM3298" s="678"/>
      <c r="DN3298" s="678"/>
      <c r="DO3298" s="678"/>
      <c r="DP3298" s="678"/>
      <c r="DQ3298" s="678"/>
      <c r="DR3298" s="678"/>
      <c r="DS3298" s="678"/>
      <c r="DT3298" s="678"/>
      <c r="DU3298" s="678"/>
      <c r="DV3298" s="678"/>
      <c r="DW3298" s="678"/>
      <c r="DX3298" s="678"/>
      <c r="DY3298" s="678"/>
      <c r="DZ3298" s="678"/>
      <c r="EA3298" s="678"/>
      <c r="EB3298" s="678"/>
      <c r="EC3298" s="678"/>
      <c r="ED3298" s="678"/>
      <c r="EE3298" s="678"/>
      <c r="EF3298" s="678"/>
      <c r="EG3298" s="678"/>
      <c r="EH3298" s="678"/>
      <c r="EI3298" s="678"/>
      <c r="EJ3298" s="678"/>
      <c r="EK3298" s="678"/>
      <c r="EL3298" s="678"/>
      <c r="EM3298" s="678"/>
      <c r="EN3298" s="678"/>
      <c r="EO3298" s="678"/>
      <c r="EP3298" s="678"/>
      <c r="EQ3298" s="678"/>
      <c r="ER3298" s="678"/>
      <c r="ES3298" s="678"/>
      <c r="ET3298" s="678"/>
      <c r="EU3298" s="678"/>
      <c r="EV3298" s="678"/>
      <c r="EW3298" s="678"/>
      <c r="EX3298" s="678"/>
      <c r="EY3298" s="678"/>
      <c r="EZ3298" s="678"/>
      <c r="FA3298" s="678"/>
      <c r="FB3298" s="678"/>
      <c r="FC3298" s="678"/>
      <c r="FD3298" s="678"/>
      <c r="FE3298" s="678"/>
      <c r="FF3298" s="678"/>
      <c r="FG3298" s="678"/>
      <c r="FH3298" s="678"/>
      <c r="FI3298" s="678"/>
      <c r="FJ3298" s="678"/>
      <c r="FK3298" s="678"/>
      <c r="FL3298" s="678"/>
      <c r="FM3298" s="678"/>
      <c r="FN3298" s="678"/>
      <c r="FO3298" s="678"/>
      <c r="FP3298" s="678"/>
      <c r="FQ3298" s="678"/>
      <c r="FR3298" s="678"/>
      <c r="FS3298" s="678"/>
      <c r="FT3298" s="678"/>
      <c r="FU3298" s="678"/>
      <c r="FV3298" s="678"/>
      <c r="FW3298" s="678"/>
      <c r="FX3298" s="678"/>
      <c r="FY3298" s="678"/>
      <c r="FZ3298" s="678"/>
      <c r="GA3298" s="678"/>
      <c r="GB3298" s="678"/>
      <c r="GC3298" s="678"/>
      <c r="GD3298" s="678"/>
      <c r="GE3298" s="678"/>
      <c r="GF3298" s="678"/>
      <c r="GG3298" s="678"/>
      <c r="GH3298" s="678"/>
      <c r="GI3298" s="678"/>
      <c r="GJ3298" s="678"/>
      <c r="GK3298" s="678"/>
      <c r="GL3298" s="678"/>
      <c r="GM3298" s="678"/>
      <c r="GN3298" s="678"/>
      <c r="GO3298" s="678"/>
      <c r="GP3298" s="678"/>
      <c r="GQ3298" s="678"/>
      <c r="GR3298" s="678"/>
      <c r="GS3298" s="678"/>
      <c r="GT3298" s="678"/>
      <c r="GU3298" s="678"/>
      <c r="GV3298" s="678"/>
      <c r="GW3298" s="678"/>
      <c r="GX3298" s="678"/>
      <c r="GY3298" s="678"/>
      <c r="GZ3298" s="678"/>
      <c r="HA3298" s="678"/>
      <c r="HB3298" s="678"/>
      <c r="HC3298" s="678"/>
      <c r="HD3298" s="678"/>
      <c r="HE3298" s="678"/>
      <c r="HF3298" s="678"/>
      <c r="HG3298" s="678"/>
      <c r="HH3298" s="678"/>
      <c r="HI3298" s="678"/>
      <c r="HJ3298" s="678"/>
      <c r="HK3298" s="678"/>
      <c r="HL3298" s="678"/>
      <c r="HM3298" s="678"/>
      <c r="HN3298" s="678"/>
      <c r="HO3298" s="678"/>
      <c r="HP3298" s="678"/>
      <c r="HQ3298" s="678"/>
      <c r="HR3298" s="678"/>
      <c r="HS3298" s="678"/>
      <c r="HT3298" s="678"/>
      <c r="HU3298" s="678"/>
      <c r="HV3298" s="678"/>
      <c r="HW3298" s="678"/>
      <c r="HX3298" s="678"/>
      <c r="HY3298" s="678"/>
      <c r="HZ3298" s="678"/>
      <c r="IA3298" s="678"/>
      <c r="IB3298" s="678"/>
      <c r="IC3298" s="678"/>
      <c r="ID3298" s="678"/>
      <c r="IE3298" s="678"/>
      <c r="IF3298" s="678"/>
      <c r="IG3298" s="678"/>
      <c r="IH3298" s="678"/>
      <c r="II3298" s="678"/>
      <c r="IJ3298" s="678"/>
      <c r="IK3298" s="678"/>
      <c r="IL3298" s="678"/>
      <c r="IM3298" s="678"/>
      <c r="IN3298" s="678"/>
      <c r="IO3298" s="678"/>
      <c r="IP3298" s="678"/>
      <c r="IQ3298" s="678"/>
      <c r="IR3298" s="678"/>
      <c r="IS3298" s="678"/>
      <c r="IT3298" s="678"/>
      <c r="IU3298" s="678"/>
      <c r="IV3298" s="678"/>
      <c r="IW3298" s="678"/>
      <c r="IX3298" s="678"/>
      <c r="IY3298" s="678"/>
      <c r="IZ3298" s="678"/>
      <c r="JA3298" s="678"/>
      <c r="JB3298" s="678"/>
      <c r="JC3298" s="678"/>
      <c r="JD3298" s="678"/>
      <c r="JE3298" s="678"/>
      <c r="JF3298" s="678"/>
      <c r="JG3298" s="678"/>
      <c r="JH3298" s="678"/>
      <c r="JI3298" s="678"/>
      <c r="JJ3298" s="678"/>
      <c r="JK3298" s="678"/>
      <c r="JL3298" s="678"/>
      <c r="JM3298" s="678"/>
      <c r="JN3298" s="678"/>
      <c r="JO3298" s="678"/>
      <c r="JP3298" s="678"/>
      <c r="JQ3298" s="678"/>
      <c r="JR3298" s="678"/>
      <c r="JS3298" s="678"/>
      <c r="JT3298" s="678"/>
      <c r="JU3298" s="678"/>
      <c r="JV3298" s="678"/>
      <c r="JW3298" s="678"/>
      <c r="JX3298" s="678"/>
      <c r="JY3298" s="678"/>
      <c r="JZ3298" s="678"/>
      <c r="KA3298" s="678"/>
      <c r="KB3298" s="678"/>
      <c r="KC3298" s="678"/>
      <c r="KD3298" s="678"/>
      <c r="KE3298" s="678"/>
      <c r="KF3298" s="678"/>
      <c r="KG3298" s="678"/>
      <c r="KH3298" s="678"/>
      <c r="KI3298" s="678"/>
      <c r="KJ3298" s="678"/>
      <c r="KK3298" s="678"/>
      <c r="KL3298" s="678"/>
      <c r="KM3298" s="678"/>
      <c r="KN3298" s="678"/>
      <c r="KO3298" s="678"/>
      <c r="KP3298" s="678"/>
      <c r="KQ3298" s="678"/>
      <c r="KR3298" s="678"/>
      <c r="KS3298" s="678"/>
      <c r="KT3298" s="678"/>
      <c r="KU3298" s="678"/>
      <c r="KV3298" s="678"/>
      <c r="KW3298" s="678"/>
      <c r="KX3298" s="678"/>
      <c r="KY3298" s="678"/>
      <c r="KZ3298" s="678"/>
      <c r="LA3298" s="678"/>
      <c r="LB3298" s="678"/>
      <c r="LC3298" s="678"/>
      <c r="LD3298" s="678"/>
      <c r="LE3298" s="678"/>
      <c r="LF3298" s="678"/>
      <c r="LG3298" s="678"/>
      <c r="LH3298" s="678"/>
      <c r="LI3298" s="678"/>
      <c r="LJ3298" s="678"/>
      <c r="LK3298" s="678"/>
      <c r="LL3298" s="678"/>
      <c r="LM3298" s="678"/>
      <c r="LN3298" s="678"/>
      <c r="LO3298" s="678"/>
      <c r="LP3298" s="678"/>
      <c r="LQ3298" s="678"/>
      <c r="LR3298" s="678"/>
      <c r="LS3298" s="678"/>
      <c r="LT3298" s="678"/>
      <c r="LU3298" s="678"/>
      <c r="LV3298" s="678"/>
      <c r="LW3298" s="678"/>
      <c r="LX3298" s="678"/>
      <c r="LY3298" s="678"/>
      <c r="LZ3298" s="678"/>
      <c r="MA3298" s="678"/>
      <c r="MB3298" s="678"/>
      <c r="MC3298" s="678"/>
      <c r="MD3298" s="678"/>
      <c r="ME3298" s="678"/>
      <c r="MF3298" s="678"/>
      <c r="MG3298" s="678"/>
      <c r="MH3298" s="678"/>
      <c r="MI3298" s="678"/>
      <c r="MJ3298" s="678"/>
      <c r="MK3298" s="678"/>
      <c r="ML3298" s="678"/>
      <c r="MM3298" s="678"/>
      <c r="MN3298" s="678"/>
      <c r="MO3298" s="678"/>
      <c r="MP3298" s="678"/>
      <c r="MQ3298" s="678"/>
      <c r="MR3298" s="678"/>
      <c r="MS3298" s="678"/>
      <c r="MT3298" s="678"/>
      <c r="MU3298" s="678"/>
      <c r="MV3298" s="678"/>
      <c r="MW3298" s="678"/>
      <c r="MX3298" s="678"/>
      <c r="MY3298" s="678"/>
      <c r="MZ3298" s="678"/>
      <c r="NA3298" s="678"/>
      <c r="NB3298" s="678"/>
      <c r="NC3298" s="678"/>
      <c r="ND3298" s="678"/>
      <c r="NE3298" s="678"/>
      <c r="NF3298" s="678"/>
      <c r="NG3298" s="678"/>
      <c r="NH3298" s="678"/>
      <c r="NI3298" s="678"/>
      <c r="NJ3298" s="678"/>
      <c r="NK3298" s="678"/>
      <c r="NL3298" s="678"/>
      <c r="NM3298" s="678"/>
      <c r="NN3298" s="678"/>
      <c r="NO3298" s="678"/>
      <c r="NP3298" s="678"/>
      <c r="NQ3298" s="678"/>
      <c r="NR3298" s="678"/>
      <c r="NS3298" s="678"/>
      <c r="NT3298" s="678"/>
      <c r="NU3298" s="678"/>
      <c r="NV3298" s="678"/>
      <c r="NW3298" s="678"/>
      <c r="NX3298" s="678"/>
      <c r="NY3298" s="678"/>
      <c r="NZ3298" s="678"/>
      <c r="OA3298" s="678"/>
      <c r="OB3298" s="678"/>
      <c r="OC3298" s="678"/>
      <c r="OD3298" s="678"/>
      <c r="OE3298" s="678"/>
      <c r="OF3298" s="678"/>
      <c r="OG3298" s="678"/>
      <c r="OH3298" s="678"/>
      <c r="OI3298" s="678"/>
      <c r="OJ3298" s="678"/>
      <c r="OK3298" s="678"/>
      <c r="OL3298" s="678"/>
      <c r="OM3298" s="678"/>
      <c r="ON3298" s="678"/>
      <c r="OO3298" s="678"/>
      <c r="OP3298" s="678"/>
      <c r="OQ3298" s="678"/>
      <c r="OR3298" s="678"/>
      <c r="OS3298" s="678"/>
      <c r="OT3298" s="678"/>
      <c r="OU3298" s="678"/>
      <c r="OV3298" s="678"/>
      <c r="OW3298" s="678"/>
      <c r="OX3298" s="678"/>
      <c r="OY3298" s="678"/>
      <c r="OZ3298" s="678"/>
      <c r="PA3298" s="678"/>
      <c r="PB3298" s="678"/>
      <c r="PC3298" s="678"/>
      <c r="PD3298" s="678"/>
      <c r="PE3298" s="678"/>
      <c r="PF3298" s="678"/>
      <c r="PG3298" s="678"/>
      <c r="PH3298" s="678"/>
      <c r="PI3298" s="678"/>
      <c r="PJ3298" s="678"/>
      <c r="PK3298" s="678"/>
      <c r="PL3298" s="678"/>
      <c r="PM3298" s="678"/>
      <c r="PN3298" s="678"/>
      <c r="PO3298" s="678"/>
      <c r="PP3298" s="678"/>
      <c r="PQ3298" s="678"/>
      <c r="PR3298" s="678"/>
      <c r="PS3298" s="678"/>
      <c r="PT3298" s="678"/>
      <c r="PU3298" s="678"/>
      <c r="PV3298" s="678"/>
      <c r="PW3298" s="678"/>
      <c r="PX3298" s="678"/>
      <c r="PY3298" s="678"/>
      <c r="PZ3298" s="678"/>
      <c r="QA3298" s="678"/>
      <c r="QB3298" s="678"/>
      <c r="QC3298" s="678"/>
      <c r="QD3298" s="678"/>
      <c r="QE3298" s="678"/>
      <c r="QF3298" s="678"/>
      <c r="QG3298" s="678"/>
      <c r="QH3298" s="678"/>
      <c r="QI3298" s="678"/>
      <c r="QJ3298" s="678"/>
      <c r="QK3298" s="678"/>
      <c r="QL3298" s="678"/>
      <c r="QM3298" s="678"/>
      <c r="QN3298" s="678"/>
      <c r="QO3298" s="678"/>
      <c r="QP3298" s="678"/>
      <c r="QQ3298" s="678"/>
      <c r="QR3298" s="678"/>
      <c r="QS3298" s="678"/>
      <c r="QT3298" s="678"/>
      <c r="QU3298" s="678"/>
      <c r="QV3298" s="678"/>
      <c r="QW3298" s="678"/>
      <c r="QX3298" s="678"/>
      <c r="QY3298" s="678"/>
      <c r="QZ3298" s="678"/>
      <c r="RA3298" s="678"/>
      <c r="RB3298" s="678"/>
      <c r="RC3298" s="678"/>
      <c r="RD3298" s="678"/>
      <c r="RE3298" s="678"/>
      <c r="RF3298" s="678"/>
      <c r="RG3298" s="678"/>
      <c r="RH3298" s="678"/>
      <c r="RI3298" s="678"/>
      <c r="RJ3298" s="678"/>
      <c r="RK3298" s="678"/>
      <c r="RL3298" s="678"/>
      <c r="RM3298" s="678"/>
      <c r="RN3298" s="678"/>
      <c r="RO3298" s="678"/>
      <c r="RP3298" s="678"/>
      <c r="RQ3298" s="678"/>
      <c r="RR3298" s="678"/>
      <c r="RS3298" s="678"/>
      <c r="RT3298" s="678"/>
      <c r="RU3298" s="678"/>
      <c r="RV3298" s="678"/>
      <c r="RW3298" s="678"/>
      <c r="RX3298" s="678"/>
      <c r="RY3298" s="678"/>
      <c r="RZ3298" s="678"/>
      <c r="SA3298" s="678"/>
      <c r="SB3298" s="678"/>
      <c r="SC3298" s="678"/>
      <c r="SD3298" s="678"/>
      <c r="SE3298" s="678"/>
      <c r="SF3298" s="678"/>
      <c r="SG3298" s="678"/>
      <c r="SH3298" s="678"/>
      <c r="SI3298" s="678"/>
      <c r="SJ3298" s="678"/>
      <c r="SK3298" s="678"/>
      <c r="SL3298" s="678"/>
      <c r="SM3298" s="678"/>
      <c r="SN3298" s="678"/>
      <c r="SO3298" s="678"/>
      <c r="SP3298" s="678"/>
      <c r="SQ3298" s="678"/>
      <c r="SR3298" s="678"/>
      <c r="SS3298" s="678"/>
      <c r="ST3298" s="678"/>
      <c r="SU3298" s="678"/>
      <c r="SV3298" s="678"/>
      <c r="SW3298" s="678"/>
      <c r="SX3298" s="678"/>
      <c r="SY3298" s="678"/>
      <c r="SZ3298" s="678"/>
      <c r="TA3298" s="678"/>
      <c r="TB3298" s="678"/>
      <c r="TC3298" s="678"/>
      <c r="TD3298" s="678"/>
      <c r="TE3298" s="678"/>
      <c r="TF3298" s="678"/>
      <c r="TG3298" s="678"/>
      <c r="TH3298" s="678"/>
      <c r="TI3298" s="678"/>
      <c r="TJ3298" s="678"/>
      <c r="TK3298" s="678"/>
      <c r="TL3298" s="678"/>
      <c r="TM3298" s="678"/>
      <c r="TN3298" s="678"/>
      <c r="TO3298" s="678"/>
      <c r="TP3298" s="678"/>
      <c r="TQ3298" s="678"/>
      <c r="TR3298" s="678"/>
      <c r="TS3298" s="678"/>
      <c r="TT3298" s="678"/>
      <c r="TU3298" s="678"/>
      <c r="TV3298" s="678"/>
      <c r="TW3298" s="678"/>
      <c r="TX3298" s="678"/>
      <c r="TY3298" s="678"/>
      <c r="TZ3298" s="678"/>
      <c r="UA3298" s="678"/>
      <c r="UB3298" s="678"/>
      <c r="UC3298" s="678"/>
      <c r="UD3298" s="678"/>
      <c r="UE3298" s="678"/>
      <c r="UF3298" s="678"/>
      <c r="UG3298" s="678"/>
      <c r="UH3298" s="678"/>
      <c r="UI3298" s="678"/>
      <c r="UJ3298" s="678"/>
      <c r="UK3298" s="678"/>
      <c r="UL3298" s="678"/>
      <c r="UM3298" s="678"/>
      <c r="UN3298" s="678"/>
      <c r="UO3298" s="678"/>
      <c r="UP3298" s="678"/>
      <c r="UQ3298" s="678"/>
      <c r="UR3298" s="678"/>
      <c r="US3298" s="678"/>
      <c r="UT3298" s="678"/>
      <c r="UU3298" s="678"/>
      <c r="UV3298" s="678"/>
      <c r="UW3298" s="678"/>
      <c r="UX3298" s="678"/>
      <c r="UY3298" s="678"/>
      <c r="UZ3298" s="678"/>
      <c r="VA3298" s="678"/>
      <c r="VB3298" s="678"/>
      <c r="VC3298" s="678"/>
      <c r="VD3298" s="678"/>
      <c r="VE3298" s="678"/>
      <c r="VF3298" s="678"/>
      <c r="VG3298" s="678"/>
      <c r="VH3298" s="678"/>
      <c r="VI3298" s="678"/>
      <c r="VJ3298" s="678"/>
      <c r="VK3298" s="678"/>
      <c r="VL3298" s="678"/>
      <c r="VM3298" s="678"/>
      <c r="VN3298" s="678"/>
      <c r="VO3298" s="678"/>
      <c r="VP3298" s="678"/>
      <c r="VQ3298" s="678"/>
      <c r="VR3298" s="678"/>
      <c r="VS3298" s="678"/>
      <c r="VT3298" s="678"/>
      <c r="VU3298" s="678"/>
      <c r="VV3298" s="678"/>
      <c r="VW3298" s="678"/>
      <c r="VX3298" s="678"/>
      <c r="VY3298" s="678"/>
      <c r="VZ3298" s="678"/>
      <c r="WA3298" s="678"/>
      <c r="WB3298" s="678"/>
      <c r="WC3298" s="678"/>
      <c r="WD3298" s="678"/>
      <c r="WE3298" s="678"/>
      <c r="WF3298" s="678"/>
      <c r="WG3298" s="678"/>
      <c r="WH3298" s="678"/>
      <c r="WI3298" s="678"/>
      <c r="WJ3298" s="678"/>
      <c r="WK3298" s="678"/>
      <c r="WL3298" s="678"/>
      <c r="WM3298" s="678"/>
      <c r="WN3298" s="678"/>
      <c r="WO3298" s="678"/>
      <c r="WP3298" s="678"/>
      <c r="WQ3298" s="678"/>
      <c r="WR3298" s="678"/>
      <c r="WS3298" s="678"/>
      <c r="WT3298" s="678"/>
      <c r="WU3298" s="678"/>
      <c r="WV3298" s="678"/>
      <c r="WW3298" s="678"/>
      <c r="WX3298" s="678"/>
      <c r="WY3298" s="678"/>
      <c r="WZ3298" s="678"/>
      <c r="XA3298" s="678"/>
      <c r="XB3298" s="678"/>
      <c r="XC3298" s="678"/>
      <c r="XD3298" s="678"/>
      <c r="XE3298" s="678"/>
      <c r="XF3298" s="678"/>
      <c r="XG3298" s="678"/>
      <c r="XH3298" s="678"/>
      <c r="XI3298" s="678"/>
      <c r="XJ3298" s="678"/>
      <c r="XK3298" s="678"/>
      <c r="XL3298" s="678"/>
      <c r="XM3298" s="678"/>
      <c r="XN3298" s="678"/>
      <c r="XO3298" s="678"/>
      <c r="XP3298" s="678"/>
      <c r="XQ3298" s="678"/>
      <c r="XR3298" s="678"/>
      <c r="XS3298" s="678"/>
      <c r="XT3298" s="678"/>
      <c r="XU3298" s="678"/>
      <c r="XV3298" s="678"/>
      <c r="XW3298" s="678"/>
      <c r="XX3298" s="678"/>
      <c r="XY3298" s="678"/>
      <c r="XZ3298" s="678"/>
      <c r="YA3298" s="678"/>
      <c r="YB3298" s="678"/>
      <c r="YC3298" s="678"/>
      <c r="YD3298" s="678"/>
      <c r="YE3298" s="678"/>
      <c r="YF3298" s="678"/>
      <c r="YG3298" s="678"/>
      <c r="YH3298" s="678"/>
      <c r="YI3298" s="678"/>
      <c r="YJ3298" s="678"/>
      <c r="YK3298" s="678"/>
      <c r="YL3298" s="678"/>
      <c r="YM3298" s="678"/>
      <c r="YN3298" s="678"/>
      <c r="YO3298" s="678"/>
      <c r="YP3298" s="678"/>
      <c r="YQ3298" s="678"/>
      <c r="YR3298" s="678"/>
      <c r="YS3298" s="678"/>
      <c r="YT3298" s="678"/>
      <c r="YU3298" s="678"/>
      <c r="YV3298" s="678"/>
      <c r="YW3298" s="678"/>
      <c r="YX3298" s="678"/>
      <c r="YY3298" s="678"/>
      <c r="YZ3298" s="678"/>
      <c r="ZA3298" s="678"/>
      <c r="ZB3298" s="678"/>
      <c r="ZC3298" s="678"/>
      <c r="ZD3298" s="678"/>
      <c r="ZE3298" s="678"/>
      <c r="ZF3298" s="678"/>
      <c r="ZG3298" s="678"/>
      <c r="ZH3298" s="678"/>
      <c r="ZI3298" s="678"/>
      <c r="ZJ3298" s="678"/>
      <c r="ZK3298" s="678"/>
      <c r="ZL3298" s="678"/>
      <c r="ZM3298" s="678"/>
      <c r="ZN3298" s="678"/>
      <c r="ZO3298" s="678"/>
      <c r="ZP3298" s="678"/>
      <c r="ZQ3298" s="678"/>
      <c r="ZR3298" s="678"/>
      <c r="ZS3298" s="678"/>
      <c r="ZT3298" s="678"/>
      <c r="ZU3298" s="678"/>
      <c r="ZV3298" s="678"/>
      <c r="ZW3298" s="678"/>
      <c r="ZX3298" s="678"/>
      <c r="ZY3298" s="678"/>
      <c r="ZZ3298" s="678"/>
      <c r="AAA3298" s="678"/>
      <c r="AAB3298" s="678"/>
      <c r="AAC3298" s="678"/>
      <c r="AAD3298" s="678"/>
      <c r="AAE3298" s="678"/>
      <c r="AAF3298" s="678"/>
      <c r="AAG3298" s="678"/>
      <c r="AAH3298" s="678"/>
      <c r="AAI3298" s="678"/>
      <c r="AAJ3298" s="678"/>
      <c r="AAK3298" s="678"/>
      <c r="AAL3298" s="678"/>
      <c r="AAM3298" s="678"/>
      <c r="AAN3298" s="678"/>
      <c r="AAO3298" s="678"/>
      <c r="AAP3298" s="678"/>
      <c r="AAQ3298" s="678"/>
      <c r="AAR3298" s="678"/>
      <c r="AAS3298" s="678"/>
      <c r="AAT3298" s="678"/>
      <c r="AAU3298" s="678"/>
      <c r="AAV3298" s="678"/>
      <c r="AAW3298" s="678"/>
      <c r="AAX3298" s="678"/>
      <c r="AAY3298" s="678"/>
      <c r="AAZ3298" s="678"/>
      <c r="ABA3298" s="678"/>
      <c r="ABB3298" s="678"/>
      <c r="ABC3298" s="678"/>
      <c r="ABD3298" s="678"/>
      <c r="ABE3298" s="678"/>
      <c r="ABF3298" s="678"/>
      <c r="ABG3298" s="678"/>
      <c r="ABH3298" s="678"/>
      <c r="ABI3298" s="678"/>
      <c r="ABJ3298" s="678"/>
      <c r="ABK3298" s="678"/>
      <c r="ABL3298" s="678"/>
      <c r="ABM3298" s="678"/>
      <c r="ABN3298" s="678"/>
      <c r="ABO3298" s="678"/>
      <c r="ABP3298" s="678"/>
      <c r="ABQ3298" s="678"/>
      <c r="ABR3298" s="678"/>
      <c r="ABS3298" s="678"/>
      <c r="ABT3298" s="678"/>
      <c r="ABU3298" s="678"/>
      <c r="ABV3298" s="678"/>
      <c r="ABW3298" s="678"/>
      <c r="ABX3298" s="678"/>
      <c r="ABY3298" s="678"/>
      <c r="ABZ3298" s="678"/>
      <c r="ACA3298" s="678"/>
      <c r="ACB3298" s="678"/>
      <c r="ACC3298" s="678"/>
      <c r="ACD3298" s="678"/>
      <c r="ACE3298" s="678"/>
      <c r="ACF3298" s="678"/>
      <c r="ACG3298" s="678"/>
      <c r="ACH3298" s="678"/>
      <c r="ACI3298" s="678"/>
      <c r="ACJ3298" s="678"/>
      <c r="ACK3298" s="678"/>
      <c r="ACL3298" s="678"/>
      <c r="ACM3298" s="678"/>
      <c r="ACN3298" s="678"/>
      <c r="ACO3298" s="678"/>
      <c r="ACP3298" s="678"/>
      <c r="ACQ3298" s="678"/>
      <c r="ACR3298" s="678"/>
      <c r="ACS3298" s="678"/>
      <c r="ACT3298" s="678"/>
      <c r="ACU3298" s="678"/>
      <c r="ACV3298" s="678"/>
      <c r="ACW3298" s="678"/>
      <c r="ACX3298" s="678"/>
      <c r="ACY3298" s="678"/>
      <c r="ACZ3298" s="678"/>
      <c r="ADA3298" s="678"/>
      <c r="ADB3298" s="678"/>
      <c r="ADC3298" s="678"/>
      <c r="ADD3298" s="678"/>
      <c r="ADE3298" s="678"/>
      <c r="ADF3298" s="678"/>
      <c r="ADG3298" s="678"/>
      <c r="ADH3298" s="678"/>
      <c r="ADI3298" s="678"/>
      <c r="ADJ3298" s="678"/>
      <c r="ADK3298" s="678"/>
      <c r="ADL3298" s="678"/>
      <c r="ADM3298" s="678"/>
      <c r="ADN3298" s="678"/>
      <c r="ADO3298" s="678"/>
      <c r="ADP3298" s="678"/>
      <c r="ADQ3298" s="678"/>
      <c r="ADR3298" s="678"/>
      <c r="ADS3298" s="678"/>
      <c r="ADT3298" s="678"/>
      <c r="ADU3298" s="678"/>
      <c r="ADV3298" s="678"/>
      <c r="ADW3298" s="678"/>
      <c r="ADX3298" s="678"/>
      <c r="ADY3298" s="678"/>
      <c r="ADZ3298" s="678"/>
      <c r="AEA3298" s="678"/>
      <c r="AEB3298" s="678"/>
      <c r="AEC3298" s="678"/>
      <c r="AED3298" s="678"/>
      <c r="AEE3298" s="678"/>
      <c r="AEF3298" s="678"/>
      <c r="AEG3298" s="678"/>
      <c r="AEH3298" s="678"/>
      <c r="AEI3298" s="678"/>
      <c r="AEJ3298" s="678"/>
      <c r="AEK3298" s="678"/>
      <c r="AEL3298" s="678"/>
      <c r="AEM3298" s="678"/>
      <c r="AEN3298" s="678"/>
      <c r="AEO3298" s="678"/>
      <c r="AEP3298" s="678"/>
      <c r="AEQ3298" s="678"/>
      <c r="AER3298" s="678"/>
      <c r="AES3298" s="678"/>
      <c r="AET3298" s="678"/>
      <c r="AEU3298" s="678"/>
      <c r="AEV3298" s="678"/>
      <c r="AEW3298" s="678"/>
      <c r="AEX3298" s="678"/>
      <c r="AEY3298" s="678"/>
      <c r="AEZ3298" s="678"/>
      <c r="AFA3298" s="678"/>
      <c r="AFB3298" s="678"/>
      <c r="AFC3298" s="678"/>
      <c r="AFD3298" s="678"/>
      <c r="AFE3298" s="678"/>
      <c r="AFF3298" s="678"/>
      <c r="AFG3298" s="678"/>
      <c r="AFH3298" s="678"/>
      <c r="AFI3298" s="678"/>
      <c r="AFJ3298" s="678"/>
      <c r="AFK3298" s="678"/>
      <c r="AFL3298" s="678"/>
      <c r="AFM3298" s="678"/>
      <c r="AFN3298" s="678"/>
      <c r="AFO3298" s="678"/>
      <c r="AFP3298" s="678"/>
      <c r="AFQ3298" s="678"/>
      <c r="AFR3298" s="678"/>
      <c r="AFS3298" s="678"/>
      <c r="AFT3298" s="678"/>
      <c r="AFU3298" s="678"/>
      <c r="AFV3298" s="678"/>
      <c r="AFW3298" s="678"/>
      <c r="AFX3298" s="678"/>
      <c r="AFY3298" s="678"/>
      <c r="AFZ3298" s="678"/>
      <c r="AGA3298" s="678"/>
      <c r="AGB3298" s="678"/>
      <c r="AGC3298" s="678"/>
      <c r="AGD3298" s="678"/>
      <c r="AGE3298" s="678"/>
      <c r="AGF3298" s="678"/>
      <c r="AGG3298" s="678"/>
      <c r="AGH3298" s="678"/>
      <c r="AGI3298" s="678"/>
      <c r="AGJ3298" s="678"/>
      <c r="AGK3298" s="678"/>
      <c r="AGL3298" s="678"/>
      <c r="AGM3298" s="678"/>
      <c r="AGN3298" s="678"/>
      <c r="AGO3298" s="678"/>
      <c r="AGP3298" s="678"/>
      <c r="AGQ3298" s="678"/>
      <c r="AGR3298" s="678"/>
      <c r="AGS3298" s="678"/>
      <c r="AGT3298" s="678"/>
      <c r="AGU3298" s="678"/>
      <c r="AGV3298" s="678"/>
      <c r="AGW3298" s="678"/>
      <c r="AGX3298" s="678"/>
      <c r="AGY3298" s="678"/>
      <c r="AGZ3298" s="678"/>
      <c r="AHA3298" s="678"/>
      <c r="AHB3298" s="678"/>
      <c r="AHC3298" s="678"/>
      <c r="AHD3298" s="678"/>
      <c r="AHE3298" s="678"/>
      <c r="AHF3298" s="678"/>
      <c r="AHG3298" s="678"/>
      <c r="AHH3298" s="678"/>
      <c r="AHI3298" s="678"/>
      <c r="AHJ3298" s="678"/>
      <c r="AHK3298" s="678"/>
      <c r="AHL3298" s="678"/>
      <c r="AHM3298" s="678"/>
      <c r="AHN3298" s="678"/>
      <c r="AHO3298" s="678"/>
      <c r="AHP3298" s="678"/>
      <c r="AHQ3298" s="678"/>
      <c r="AHR3298" s="678"/>
      <c r="AHS3298" s="678"/>
      <c r="AHT3298" s="678"/>
      <c r="AHU3298" s="678"/>
      <c r="AHV3298" s="678"/>
      <c r="AHW3298" s="678"/>
      <c r="AHX3298" s="678"/>
      <c r="AHY3298" s="678"/>
      <c r="AHZ3298" s="678"/>
      <c r="AIA3298" s="678"/>
      <c r="AIB3298" s="678"/>
      <c r="AIC3298" s="678"/>
      <c r="AID3298" s="678"/>
      <c r="AIE3298" s="678"/>
      <c r="AIF3298" s="678"/>
      <c r="AIG3298" s="678"/>
      <c r="AIH3298" s="678"/>
      <c r="AII3298" s="678"/>
      <c r="AIJ3298" s="678"/>
      <c r="AIK3298" s="678"/>
      <c r="AIL3298" s="678"/>
      <c r="AIM3298" s="678"/>
      <c r="AIN3298" s="678"/>
      <c r="AIO3298" s="678"/>
      <c r="AIP3298" s="678"/>
      <c r="AIQ3298" s="678"/>
      <c r="AIR3298" s="678"/>
      <c r="AIS3298" s="678"/>
      <c r="AIT3298" s="678"/>
      <c r="AIU3298" s="678"/>
      <c r="AIV3298" s="678"/>
      <c r="AIW3298" s="678"/>
      <c r="AIX3298" s="678"/>
      <c r="AIY3298" s="678"/>
      <c r="AIZ3298" s="678"/>
      <c r="AJA3298" s="678"/>
      <c r="AJB3298" s="678"/>
      <c r="AJC3298" s="678"/>
      <c r="AJD3298" s="678"/>
      <c r="AJE3298" s="678"/>
      <c r="AJF3298" s="678"/>
      <c r="AJG3298" s="678"/>
      <c r="AJH3298" s="678"/>
      <c r="AJI3298" s="678"/>
      <c r="AJJ3298" s="678"/>
      <c r="AJK3298" s="678"/>
      <c r="AJL3298" s="678"/>
      <c r="AJM3298" s="678"/>
      <c r="AJN3298" s="678"/>
      <c r="AJO3298" s="678"/>
      <c r="AJP3298" s="678"/>
      <c r="AJQ3298" s="678"/>
      <c r="AJR3298" s="678"/>
      <c r="AJS3298" s="678"/>
      <c r="AJT3298" s="678"/>
      <c r="AJU3298" s="678"/>
      <c r="AJV3298" s="678"/>
      <c r="AJW3298" s="678"/>
      <c r="AJX3298" s="678"/>
      <c r="AJY3298" s="678"/>
      <c r="AJZ3298" s="678"/>
      <c r="AKA3298" s="678"/>
      <c r="AKB3298" s="678"/>
      <c r="AKC3298" s="678"/>
      <c r="AKD3298" s="678"/>
      <c r="AKE3298" s="678"/>
      <c r="AKF3298" s="678"/>
      <c r="AKG3298" s="678"/>
      <c r="AKH3298" s="678"/>
      <c r="AKI3298" s="678"/>
      <c r="AKJ3298" s="678"/>
      <c r="AKK3298" s="678"/>
      <c r="AKL3298" s="678"/>
      <c r="AKM3298" s="678"/>
      <c r="AKN3298" s="678"/>
      <c r="AKO3298" s="678"/>
      <c r="AKP3298" s="678"/>
      <c r="AKQ3298" s="678"/>
      <c r="AKR3298" s="678"/>
      <c r="AKS3298" s="678"/>
      <c r="AKT3298" s="678"/>
      <c r="AKU3298" s="678"/>
      <c r="AKV3298" s="678"/>
      <c r="AKW3298" s="678"/>
      <c r="AKX3298" s="678"/>
      <c r="AKY3298" s="678"/>
      <c r="AKZ3298" s="678"/>
      <c r="ALA3298" s="678"/>
      <c r="ALB3298" s="678"/>
      <c r="ALC3298" s="678"/>
      <c r="ALD3298" s="678"/>
      <c r="ALE3298" s="678"/>
      <c r="ALF3298" s="678"/>
      <c r="ALG3298" s="678"/>
      <c r="ALH3298" s="678"/>
      <c r="ALI3298" s="678"/>
      <c r="ALJ3298" s="678"/>
      <c r="ALK3298" s="678"/>
      <c r="ALL3298" s="678"/>
      <c r="ALM3298" s="678"/>
      <c r="ALN3298" s="678"/>
      <c r="ALO3298" s="678"/>
      <c r="ALP3298" s="678"/>
      <c r="ALQ3298" s="678"/>
      <c r="ALR3298" s="678"/>
      <c r="ALS3298" s="678"/>
      <c r="ALT3298" s="678"/>
      <c r="ALU3298" s="678"/>
      <c r="ALV3298" s="678"/>
      <c r="ALW3298" s="678"/>
      <c r="ALX3298" s="678"/>
      <c r="ALY3298" s="678"/>
      <c r="ALZ3298" s="678"/>
      <c r="AMA3298" s="678"/>
      <c r="AMB3298" s="678"/>
      <c r="AMC3298" s="678"/>
      <c r="AMD3298" s="678"/>
      <c r="AME3298" s="678"/>
      <c r="AMF3298" s="678"/>
      <c r="AMG3298" s="678"/>
      <c r="AMH3298" s="678"/>
      <c r="AMI3298" s="678"/>
      <c r="AMJ3298" s="678"/>
    </row>
    <row r="3299" spans="1:1024" s="546" customFormat="1" ht="18.75" customHeight="1" x14ac:dyDescent="0.25">
      <c r="A3299" s="186">
        <v>4430</v>
      </c>
      <c r="B3299" s="795"/>
      <c r="C3299" s="4" t="s">
        <v>101</v>
      </c>
      <c r="D3299" s="4" t="s">
        <v>29</v>
      </c>
      <c r="E3299" s="1156" t="s">
        <v>30</v>
      </c>
      <c r="F3299" s="725">
        <v>45316</v>
      </c>
      <c r="G3299" s="720">
        <v>0.71875</v>
      </c>
      <c r="H3299" s="710">
        <v>45324</v>
      </c>
      <c r="I3299" s="720">
        <v>0.71875</v>
      </c>
      <c r="J3299" s="728" t="s">
        <v>113</v>
      </c>
      <c r="K3299" s="725">
        <v>33028</v>
      </c>
      <c r="L3299" s="929">
        <v>6894028</v>
      </c>
      <c r="M3299" s="19">
        <v>43237</v>
      </c>
      <c r="N3299" s="931" t="s">
        <v>103</v>
      </c>
      <c r="O3299" s="932">
        <v>43602</v>
      </c>
      <c r="P3299" s="892" t="s">
        <v>5346</v>
      </c>
      <c r="Q3299" s="194"/>
      <c r="R3299" s="1033"/>
      <c r="S3299" s="194"/>
      <c r="T3299" s="563"/>
      <c r="U3299" s="545"/>
      <c r="V3299" s="555"/>
      <c r="W3299" s="156"/>
    </row>
    <row r="3300" spans="1:1024" ht="18.75" customHeight="1" x14ac:dyDescent="0.25">
      <c r="A3300" s="826">
        <v>3155</v>
      </c>
      <c r="B3300" s="826">
        <v>29989944</v>
      </c>
      <c r="C3300" s="826" t="s">
        <v>101</v>
      </c>
      <c r="D3300" s="826" t="s">
        <v>94</v>
      </c>
      <c r="E3300" s="1169" t="s">
        <v>95</v>
      </c>
      <c r="F3300" s="827">
        <v>45157</v>
      </c>
      <c r="G3300" s="979">
        <v>0.54166666666666663</v>
      </c>
      <c r="H3300" s="1330">
        <v>45176</v>
      </c>
      <c r="I3300" s="979">
        <v>0.5</v>
      </c>
      <c r="J3300" s="1582" t="s">
        <v>70</v>
      </c>
      <c r="K3300" s="827">
        <v>33028</v>
      </c>
      <c r="L3300" s="993" t="s">
        <v>102</v>
      </c>
      <c r="M3300" s="834">
        <v>43237</v>
      </c>
      <c r="N3300" s="1323" t="s">
        <v>103</v>
      </c>
      <c r="O3300" s="1326">
        <v>43602</v>
      </c>
      <c r="P3300" s="898"/>
      <c r="Q3300" s="1022"/>
      <c r="R3300" s="1661"/>
      <c r="S3300" s="1700"/>
      <c r="T3300" s="1750"/>
      <c r="U3300" s="676" t="s">
        <v>100</v>
      </c>
      <c r="V3300" s="680"/>
      <c r="W3300" s="677"/>
      <c r="X3300" s="678"/>
      <c r="Y3300" s="678"/>
      <c r="Z3300" s="678"/>
      <c r="AA3300" s="678"/>
      <c r="AB3300" s="678"/>
      <c r="AC3300" s="678"/>
      <c r="AD3300" s="678"/>
      <c r="AE3300" s="678"/>
      <c r="AF3300" s="678"/>
      <c r="AG3300" s="678"/>
      <c r="AH3300" s="678"/>
      <c r="AI3300" s="678"/>
      <c r="AJ3300" s="678"/>
      <c r="AK3300" s="678"/>
      <c r="AL3300" s="678"/>
      <c r="AM3300" s="678"/>
      <c r="AN3300" s="678"/>
      <c r="AO3300" s="678"/>
      <c r="AP3300" s="678"/>
      <c r="AQ3300" s="678"/>
      <c r="AR3300" s="678"/>
      <c r="AS3300" s="678"/>
      <c r="AT3300" s="678"/>
      <c r="AU3300" s="678"/>
      <c r="AV3300" s="678"/>
      <c r="AW3300" s="678"/>
      <c r="AX3300" s="678"/>
      <c r="AY3300" s="678"/>
      <c r="AZ3300" s="678"/>
      <c r="BA3300" s="678"/>
      <c r="BB3300" s="678"/>
      <c r="BC3300" s="678"/>
      <c r="BD3300" s="678"/>
      <c r="BE3300" s="678"/>
      <c r="BF3300" s="678"/>
      <c r="BG3300" s="678"/>
      <c r="BH3300" s="678"/>
      <c r="BI3300" s="678"/>
      <c r="BJ3300" s="678"/>
      <c r="BK3300" s="678"/>
      <c r="BL3300" s="678"/>
      <c r="BM3300" s="678"/>
      <c r="BN3300" s="678"/>
      <c r="BO3300" s="678"/>
      <c r="BP3300" s="678"/>
      <c r="BQ3300" s="678"/>
      <c r="BR3300" s="678"/>
      <c r="BS3300" s="678"/>
      <c r="BT3300" s="678"/>
      <c r="BU3300" s="678"/>
      <c r="BV3300" s="678"/>
      <c r="BW3300" s="678"/>
      <c r="BX3300" s="678"/>
      <c r="BY3300" s="678"/>
      <c r="BZ3300" s="678"/>
      <c r="CA3300" s="678"/>
      <c r="CB3300" s="678"/>
      <c r="CC3300" s="678"/>
      <c r="CD3300" s="678"/>
      <c r="CE3300" s="678"/>
      <c r="CF3300" s="678"/>
      <c r="CG3300" s="678"/>
      <c r="CH3300" s="678"/>
      <c r="CI3300" s="678"/>
      <c r="CJ3300" s="678"/>
      <c r="CK3300" s="678"/>
      <c r="CL3300" s="678"/>
      <c r="CM3300" s="678"/>
      <c r="CN3300" s="678"/>
      <c r="CO3300" s="678"/>
      <c r="CP3300" s="678"/>
      <c r="CQ3300" s="678"/>
      <c r="CR3300" s="678"/>
      <c r="CS3300" s="678"/>
      <c r="CT3300" s="678"/>
      <c r="CU3300" s="678"/>
      <c r="CV3300" s="678"/>
      <c r="CW3300" s="678"/>
      <c r="CX3300" s="678"/>
      <c r="CY3300" s="678"/>
      <c r="CZ3300" s="678"/>
      <c r="DA3300" s="678"/>
      <c r="DB3300" s="678"/>
      <c r="DC3300" s="678"/>
      <c r="DD3300" s="678"/>
      <c r="DE3300" s="678"/>
      <c r="DF3300" s="678"/>
      <c r="DG3300" s="678"/>
      <c r="DH3300" s="678"/>
      <c r="DI3300" s="678"/>
      <c r="DJ3300" s="678"/>
      <c r="DK3300" s="678"/>
      <c r="DL3300" s="678"/>
      <c r="DM3300" s="678"/>
      <c r="DN3300" s="678"/>
      <c r="DO3300" s="678"/>
      <c r="DP3300" s="678"/>
      <c r="DQ3300" s="678"/>
      <c r="DR3300" s="678"/>
      <c r="DS3300" s="678"/>
      <c r="DT3300" s="678"/>
      <c r="DU3300" s="678"/>
      <c r="DV3300" s="678"/>
      <c r="DW3300" s="678"/>
      <c r="DX3300" s="678"/>
      <c r="DY3300" s="678"/>
      <c r="DZ3300" s="678"/>
      <c r="EA3300" s="678"/>
      <c r="EB3300" s="678"/>
      <c r="EC3300" s="678"/>
      <c r="ED3300" s="678"/>
      <c r="EE3300" s="678"/>
      <c r="EF3300" s="678"/>
      <c r="EG3300" s="678"/>
      <c r="EH3300" s="678"/>
      <c r="EI3300" s="678"/>
      <c r="EJ3300" s="678"/>
      <c r="EK3300" s="678"/>
      <c r="EL3300" s="678"/>
      <c r="EM3300" s="678"/>
      <c r="EN3300" s="678"/>
      <c r="EO3300" s="678"/>
      <c r="EP3300" s="678"/>
      <c r="EQ3300" s="678"/>
      <c r="ER3300" s="678"/>
      <c r="ES3300" s="678"/>
      <c r="ET3300" s="678"/>
      <c r="EU3300" s="678"/>
      <c r="EV3300" s="678"/>
      <c r="EW3300" s="678"/>
      <c r="EX3300" s="678"/>
      <c r="EY3300" s="678"/>
      <c r="EZ3300" s="678"/>
      <c r="FA3300" s="678"/>
      <c r="FB3300" s="678"/>
      <c r="FC3300" s="678"/>
      <c r="FD3300" s="678"/>
      <c r="FE3300" s="678"/>
      <c r="FF3300" s="678"/>
      <c r="FG3300" s="678"/>
      <c r="FH3300" s="678"/>
      <c r="FI3300" s="678"/>
      <c r="FJ3300" s="678"/>
      <c r="FK3300" s="678"/>
      <c r="FL3300" s="678"/>
      <c r="FM3300" s="678"/>
      <c r="FN3300" s="678"/>
      <c r="FO3300" s="678"/>
      <c r="FP3300" s="678"/>
      <c r="FQ3300" s="678"/>
      <c r="FR3300" s="678"/>
      <c r="FS3300" s="678"/>
      <c r="FT3300" s="678"/>
      <c r="FU3300" s="678"/>
      <c r="FV3300" s="678"/>
      <c r="FW3300" s="678"/>
      <c r="FX3300" s="678"/>
      <c r="FY3300" s="678"/>
      <c r="FZ3300" s="678"/>
      <c r="GA3300" s="678"/>
      <c r="GB3300" s="678"/>
      <c r="GC3300" s="678"/>
      <c r="GD3300" s="678"/>
      <c r="GE3300" s="678"/>
      <c r="GF3300" s="678"/>
      <c r="GG3300" s="678"/>
      <c r="GH3300" s="678"/>
      <c r="GI3300" s="678"/>
      <c r="GJ3300" s="678"/>
      <c r="GK3300" s="678"/>
      <c r="GL3300" s="678"/>
      <c r="GM3300" s="678"/>
      <c r="GN3300" s="678"/>
      <c r="GO3300" s="678"/>
      <c r="GP3300" s="678"/>
      <c r="GQ3300" s="678"/>
      <c r="GR3300" s="678"/>
      <c r="GS3300" s="678"/>
      <c r="GT3300" s="678"/>
      <c r="GU3300" s="678"/>
      <c r="GV3300" s="678"/>
      <c r="GW3300" s="678"/>
      <c r="GX3300" s="678"/>
      <c r="GY3300" s="678"/>
      <c r="GZ3300" s="678"/>
      <c r="HA3300" s="678"/>
      <c r="HB3300" s="678"/>
      <c r="HC3300" s="678"/>
      <c r="HD3300" s="678"/>
      <c r="HE3300" s="678"/>
      <c r="HF3300" s="678"/>
      <c r="HG3300" s="678"/>
      <c r="HH3300" s="678"/>
      <c r="HI3300" s="678"/>
      <c r="HJ3300" s="678"/>
      <c r="HK3300" s="678"/>
      <c r="HL3300" s="678"/>
      <c r="HM3300" s="678"/>
      <c r="HN3300" s="678"/>
      <c r="HO3300" s="678"/>
      <c r="HP3300" s="678"/>
      <c r="HQ3300" s="678"/>
      <c r="HR3300" s="678"/>
      <c r="HS3300" s="678"/>
      <c r="HT3300" s="678"/>
      <c r="HU3300" s="678"/>
      <c r="HV3300" s="678"/>
      <c r="HW3300" s="678"/>
      <c r="HX3300" s="678"/>
      <c r="HY3300" s="678"/>
      <c r="HZ3300" s="678"/>
      <c r="IA3300" s="678"/>
      <c r="IB3300" s="678"/>
      <c r="IC3300" s="678"/>
      <c r="ID3300" s="678"/>
      <c r="IE3300" s="678"/>
      <c r="IF3300" s="678"/>
      <c r="IG3300" s="678"/>
      <c r="IH3300" s="678"/>
      <c r="II3300" s="678"/>
      <c r="IJ3300" s="678"/>
      <c r="IK3300" s="678"/>
      <c r="IL3300" s="678"/>
      <c r="IM3300" s="678"/>
      <c r="IN3300" s="678"/>
      <c r="IO3300" s="678"/>
      <c r="IP3300" s="678"/>
      <c r="IQ3300" s="678"/>
      <c r="IR3300" s="678"/>
      <c r="IS3300" s="678"/>
      <c r="IT3300" s="678"/>
      <c r="IU3300" s="678"/>
      <c r="IV3300" s="678"/>
      <c r="IW3300" s="678"/>
      <c r="IX3300" s="678"/>
      <c r="IY3300" s="678"/>
      <c r="IZ3300" s="678"/>
      <c r="JA3300" s="678"/>
      <c r="JB3300" s="678"/>
      <c r="JC3300" s="678"/>
      <c r="JD3300" s="678"/>
      <c r="JE3300" s="678"/>
      <c r="JF3300" s="678"/>
      <c r="JG3300" s="678"/>
      <c r="JH3300" s="678"/>
      <c r="JI3300" s="678"/>
      <c r="JJ3300" s="678"/>
      <c r="JK3300" s="678"/>
      <c r="JL3300" s="678"/>
      <c r="JM3300" s="678"/>
      <c r="JN3300" s="678"/>
      <c r="JO3300" s="678"/>
      <c r="JP3300" s="678"/>
      <c r="JQ3300" s="678"/>
      <c r="JR3300" s="678"/>
      <c r="JS3300" s="678"/>
      <c r="JT3300" s="678"/>
      <c r="JU3300" s="678"/>
      <c r="JV3300" s="678"/>
      <c r="JW3300" s="678"/>
      <c r="JX3300" s="678"/>
      <c r="JY3300" s="678"/>
      <c r="JZ3300" s="678"/>
      <c r="KA3300" s="678"/>
      <c r="KB3300" s="678"/>
      <c r="KC3300" s="678"/>
      <c r="KD3300" s="678"/>
      <c r="KE3300" s="678"/>
      <c r="KF3300" s="678"/>
      <c r="KG3300" s="678"/>
      <c r="KH3300" s="678"/>
      <c r="KI3300" s="678"/>
      <c r="KJ3300" s="678"/>
      <c r="KK3300" s="678"/>
      <c r="KL3300" s="678"/>
      <c r="KM3300" s="678"/>
      <c r="KN3300" s="678"/>
      <c r="KO3300" s="678"/>
      <c r="KP3300" s="678"/>
      <c r="KQ3300" s="678"/>
      <c r="KR3300" s="678"/>
      <c r="KS3300" s="678"/>
      <c r="KT3300" s="678"/>
      <c r="KU3300" s="678"/>
      <c r="KV3300" s="678"/>
      <c r="KW3300" s="678"/>
      <c r="KX3300" s="678"/>
      <c r="KY3300" s="678"/>
      <c r="KZ3300" s="678"/>
      <c r="LA3300" s="678"/>
      <c r="LB3300" s="678"/>
      <c r="LC3300" s="678"/>
      <c r="LD3300" s="678"/>
      <c r="LE3300" s="678"/>
      <c r="LF3300" s="678"/>
      <c r="LG3300" s="678"/>
      <c r="LH3300" s="678"/>
      <c r="LI3300" s="678"/>
      <c r="LJ3300" s="678"/>
      <c r="LK3300" s="678"/>
      <c r="LL3300" s="678"/>
      <c r="LM3300" s="678"/>
      <c r="LN3300" s="678"/>
      <c r="LO3300" s="678"/>
      <c r="LP3300" s="678"/>
      <c r="LQ3300" s="678"/>
      <c r="LR3300" s="678"/>
      <c r="LS3300" s="678"/>
      <c r="LT3300" s="678"/>
      <c r="LU3300" s="678"/>
      <c r="LV3300" s="678"/>
      <c r="LW3300" s="678"/>
      <c r="LX3300" s="678"/>
      <c r="LY3300" s="678"/>
      <c r="LZ3300" s="678"/>
      <c r="MA3300" s="678"/>
      <c r="MB3300" s="678"/>
      <c r="MC3300" s="678"/>
      <c r="MD3300" s="678"/>
      <c r="ME3300" s="678"/>
      <c r="MF3300" s="678"/>
      <c r="MG3300" s="678"/>
      <c r="MH3300" s="678"/>
      <c r="MI3300" s="678"/>
      <c r="MJ3300" s="678"/>
      <c r="MK3300" s="678"/>
      <c r="ML3300" s="678"/>
      <c r="MM3300" s="678"/>
      <c r="MN3300" s="678"/>
      <c r="MO3300" s="678"/>
      <c r="MP3300" s="678"/>
      <c r="MQ3300" s="678"/>
      <c r="MR3300" s="678"/>
      <c r="MS3300" s="678"/>
      <c r="MT3300" s="678"/>
      <c r="MU3300" s="678"/>
      <c r="MV3300" s="678"/>
      <c r="MW3300" s="678"/>
      <c r="MX3300" s="678"/>
      <c r="MY3300" s="678"/>
      <c r="MZ3300" s="678"/>
      <c r="NA3300" s="678"/>
      <c r="NB3300" s="678"/>
      <c r="NC3300" s="678"/>
      <c r="ND3300" s="678"/>
      <c r="NE3300" s="678"/>
      <c r="NF3300" s="678"/>
      <c r="NG3300" s="678"/>
      <c r="NH3300" s="678"/>
      <c r="NI3300" s="678"/>
      <c r="NJ3300" s="678"/>
      <c r="NK3300" s="678"/>
      <c r="NL3300" s="678"/>
      <c r="NM3300" s="678"/>
      <c r="NN3300" s="678"/>
      <c r="NO3300" s="678"/>
      <c r="NP3300" s="678"/>
      <c r="NQ3300" s="678"/>
      <c r="NR3300" s="678"/>
      <c r="NS3300" s="678"/>
      <c r="NT3300" s="678"/>
      <c r="NU3300" s="678"/>
      <c r="NV3300" s="678"/>
      <c r="NW3300" s="678"/>
      <c r="NX3300" s="678"/>
      <c r="NY3300" s="678"/>
      <c r="NZ3300" s="678"/>
      <c r="OA3300" s="678"/>
      <c r="OB3300" s="678"/>
      <c r="OC3300" s="678"/>
      <c r="OD3300" s="678"/>
      <c r="OE3300" s="678"/>
      <c r="OF3300" s="678"/>
      <c r="OG3300" s="678"/>
      <c r="OH3300" s="678"/>
      <c r="OI3300" s="678"/>
      <c r="OJ3300" s="678"/>
      <c r="OK3300" s="678"/>
      <c r="OL3300" s="678"/>
      <c r="OM3300" s="678"/>
      <c r="ON3300" s="678"/>
      <c r="OO3300" s="678"/>
      <c r="OP3300" s="678"/>
      <c r="OQ3300" s="678"/>
      <c r="OR3300" s="678"/>
      <c r="OS3300" s="678"/>
      <c r="OT3300" s="678"/>
      <c r="OU3300" s="678"/>
      <c r="OV3300" s="678"/>
      <c r="OW3300" s="678"/>
      <c r="OX3300" s="678"/>
      <c r="OY3300" s="678"/>
      <c r="OZ3300" s="678"/>
      <c r="PA3300" s="678"/>
      <c r="PB3300" s="678"/>
      <c r="PC3300" s="678"/>
      <c r="PD3300" s="678"/>
      <c r="PE3300" s="678"/>
      <c r="PF3300" s="678"/>
      <c r="PG3300" s="678"/>
      <c r="PH3300" s="678"/>
      <c r="PI3300" s="678"/>
      <c r="PJ3300" s="678"/>
      <c r="PK3300" s="678"/>
      <c r="PL3300" s="678"/>
      <c r="PM3300" s="678"/>
      <c r="PN3300" s="678"/>
      <c r="PO3300" s="678"/>
      <c r="PP3300" s="678"/>
      <c r="PQ3300" s="678"/>
      <c r="PR3300" s="678"/>
      <c r="PS3300" s="678"/>
      <c r="PT3300" s="678"/>
      <c r="PU3300" s="678"/>
      <c r="PV3300" s="678"/>
      <c r="PW3300" s="678"/>
      <c r="PX3300" s="678"/>
      <c r="PY3300" s="678"/>
      <c r="PZ3300" s="678"/>
      <c r="QA3300" s="678"/>
      <c r="QB3300" s="678"/>
      <c r="QC3300" s="678"/>
      <c r="QD3300" s="678"/>
      <c r="QE3300" s="678"/>
      <c r="QF3300" s="678"/>
      <c r="QG3300" s="678"/>
      <c r="QH3300" s="678"/>
      <c r="QI3300" s="678"/>
      <c r="QJ3300" s="678"/>
      <c r="QK3300" s="678"/>
      <c r="QL3300" s="678"/>
      <c r="QM3300" s="678"/>
      <c r="QN3300" s="678"/>
      <c r="QO3300" s="678"/>
      <c r="QP3300" s="678"/>
      <c r="QQ3300" s="678"/>
      <c r="QR3300" s="678"/>
      <c r="QS3300" s="678"/>
      <c r="QT3300" s="678"/>
      <c r="QU3300" s="678"/>
      <c r="QV3300" s="678"/>
      <c r="QW3300" s="678"/>
      <c r="QX3300" s="678"/>
      <c r="QY3300" s="678"/>
      <c r="QZ3300" s="678"/>
      <c r="RA3300" s="678"/>
      <c r="RB3300" s="678"/>
      <c r="RC3300" s="678"/>
      <c r="RD3300" s="678"/>
      <c r="RE3300" s="678"/>
      <c r="RF3300" s="678"/>
      <c r="RG3300" s="678"/>
      <c r="RH3300" s="678"/>
      <c r="RI3300" s="678"/>
      <c r="RJ3300" s="678"/>
      <c r="RK3300" s="678"/>
      <c r="RL3300" s="678"/>
      <c r="RM3300" s="678"/>
      <c r="RN3300" s="678"/>
      <c r="RO3300" s="678"/>
      <c r="RP3300" s="678"/>
      <c r="RQ3300" s="678"/>
      <c r="RR3300" s="678"/>
      <c r="RS3300" s="678"/>
      <c r="RT3300" s="678"/>
      <c r="RU3300" s="678"/>
      <c r="RV3300" s="678"/>
      <c r="RW3300" s="678"/>
      <c r="RX3300" s="678"/>
      <c r="RY3300" s="678"/>
      <c r="RZ3300" s="678"/>
      <c r="SA3300" s="678"/>
      <c r="SB3300" s="678"/>
      <c r="SC3300" s="678"/>
      <c r="SD3300" s="678"/>
      <c r="SE3300" s="678"/>
      <c r="SF3300" s="678"/>
      <c r="SG3300" s="678"/>
      <c r="SH3300" s="678"/>
      <c r="SI3300" s="678"/>
      <c r="SJ3300" s="678"/>
      <c r="SK3300" s="678"/>
      <c r="SL3300" s="678"/>
      <c r="SM3300" s="678"/>
      <c r="SN3300" s="678"/>
      <c r="SO3300" s="678"/>
      <c r="SP3300" s="678"/>
      <c r="SQ3300" s="678"/>
      <c r="SR3300" s="678"/>
      <c r="SS3300" s="678"/>
      <c r="ST3300" s="678"/>
      <c r="SU3300" s="678"/>
      <c r="SV3300" s="678"/>
      <c r="SW3300" s="678"/>
      <c r="SX3300" s="678"/>
      <c r="SY3300" s="678"/>
      <c r="SZ3300" s="678"/>
      <c r="TA3300" s="678"/>
      <c r="TB3300" s="678"/>
      <c r="TC3300" s="678"/>
      <c r="TD3300" s="678"/>
      <c r="TE3300" s="678"/>
      <c r="TF3300" s="678"/>
      <c r="TG3300" s="678"/>
      <c r="TH3300" s="678"/>
      <c r="TI3300" s="678"/>
      <c r="TJ3300" s="678"/>
      <c r="TK3300" s="678"/>
      <c r="TL3300" s="678"/>
      <c r="TM3300" s="678"/>
      <c r="TN3300" s="678"/>
      <c r="TO3300" s="678"/>
      <c r="TP3300" s="678"/>
      <c r="TQ3300" s="678"/>
      <c r="TR3300" s="678"/>
      <c r="TS3300" s="678"/>
      <c r="TT3300" s="678"/>
      <c r="TU3300" s="678"/>
      <c r="TV3300" s="678"/>
      <c r="TW3300" s="678"/>
      <c r="TX3300" s="678"/>
      <c r="TY3300" s="678"/>
      <c r="TZ3300" s="678"/>
      <c r="UA3300" s="678"/>
      <c r="UB3300" s="678"/>
      <c r="UC3300" s="678"/>
      <c r="UD3300" s="678"/>
      <c r="UE3300" s="678"/>
      <c r="UF3300" s="678"/>
      <c r="UG3300" s="678"/>
      <c r="UH3300" s="678"/>
      <c r="UI3300" s="678"/>
      <c r="UJ3300" s="678"/>
      <c r="UK3300" s="678"/>
      <c r="UL3300" s="678"/>
      <c r="UM3300" s="678"/>
      <c r="UN3300" s="678"/>
      <c r="UO3300" s="678"/>
      <c r="UP3300" s="678"/>
      <c r="UQ3300" s="678"/>
      <c r="UR3300" s="678"/>
      <c r="US3300" s="678"/>
      <c r="UT3300" s="678"/>
      <c r="UU3300" s="678"/>
      <c r="UV3300" s="678"/>
      <c r="UW3300" s="678"/>
      <c r="UX3300" s="678"/>
      <c r="UY3300" s="678"/>
      <c r="UZ3300" s="678"/>
      <c r="VA3300" s="678"/>
      <c r="VB3300" s="678"/>
      <c r="VC3300" s="678"/>
      <c r="VD3300" s="678"/>
      <c r="VE3300" s="678"/>
      <c r="VF3300" s="678"/>
      <c r="VG3300" s="678"/>
      <c r="VH3300" s="678"/>
      <c r="VI3300" s="678"/>
      <c r="VJ3300" s="678"/>
      <c r="VK3300" s="678"/>
      <c r="VL3300" s="678"/>
      <c r="VM3300" s="678"/>
      <c r="VN3300" s="678"/>
      <c r="VO3300" s="678"/>
      <c r="VP3300" s="678"/>
      <c r="VQ3300" s="678"/>
      <c r="VR3300" s="678"/>
      <c r="VS3300" s="678"/>
      <c r="VT3300" s="678"/>
      <c r="VU3300" s="678"/>
      <c r="VV3300" s="678"/>
      <c r="VW3300" s="678"/>
      <c r="VX3300" s="678"/>
      <c r="VY3300" s="678"/>
      <c r="VZ3300" s="678"/>
      <c r="WA3300" s="678"/>
      <c r="WB3300" s="678"/>
      <c r="WC3300" s="678"/>
      <c r="WD3300" s="678"/>
      <c r="WE3300" s="678"/>
      <c r="WF3300" s="678"/>
      <c r="WG3300" s="678"/>
      <c r="WH3300" s="678"/>
      <c r="WI3300" s="678"/>
      <c r="WJ3300" s="678"/>
      <c r="WK3300" s="678"/>
      <c r="WL3300" s="678"/>
      <c r="WM3300" s="678"/>
      <c r="WN3300" s="678"/>
      <c r="WO3300" s="678"/>
      <c r="WP3300" s="678"/>
      <c r="WQ3300" s="678"/>
      <c r="WR3300" s="678"/>
      <c r="WS3300" s="678"/>
      <c r="WT3300" s="678"/>
      <c r="WU3300" s="678"/>
      <c r="WV3300" s="678"/>
      <c r="WW3300" s="678"/>
      <c r="WX3300" s="678"/>
      <c r="WY3300" s="678"/>
      <c r="WZ3300" s="678"/>
      <c r="XA3300" s="678"/>
      <c r="XB3300" s="678"/>
      <c r="XC3300" s="678"/>
      <c r="XD3300" s="678"/>
      <c r="XE3300" s="678"/>
      <c r="XF3300" s="678"/>
      <c r="XG3300" s="678"/>
      <c r="XH3300" s="678"/>
      <c r="XI3300" s="678"/>
      <c r="XJ3300" s="678"/>
      <c r="XK3300" s="678"/>
      <c r="XL3300" s="678"/>
      <c r="XM3300" s="678"/>
      <c r="XN3300" s="678"/>
      <c r="XO3300" s="678"/>
      <c r="XP3300" s="678"/>
      <c r="XQ3300" s="678"/>
      <c r="XR3300" s="678"/>
      <c r="XS3300" s="678"/>
      <c r="XT3300" s="678"/>
      <c r="XU3300" s="678"/>
      <c r="XV3300" s="678"/>
      <c r="XW3300" s="678"/>
      <c r="XX3300" s="678"/>
      <c r="XY3300" s="678"/>
      <c r="XZ3300" s="678"/>
      <c r="YA3300" s="678"/>
      <c r="YB3300" s="678"/>
      <c r="YC3300" s="678"/>
      <c r="YD3300" s="678"/>
      <c r="YE3300" s="678"/>
      <c r="YF3300" s="678"/>
      <c r="YG3300" s="678"/>
      <c r="YH3300" s="678"/>
      <c r="YI3300" s="678"/>
      <c r="YJ3300" s="678"/>
      <c r="YK3300" s="678"/>
      <c r="YL3300" s="678"/>
      <c r="YM3300" s="678"/>
      <c r="YN3300" s="678"/>
      <c r="YO3300" s="678"/>
      <c r="YP3300" s="678"/>
      <c r="YQ3300" s="678"/>
      <c r="YR3300" s="678"/>
      <c r="YS3300" s="678"/>
      <c r="YT3300" s="678"/>
      <c r="YU3300" s="678"/>
      <c r="YV3300" s="678"/>
      <c r="YW3300" s="678"/>
      <c r="YX3300" s="678"/>
      <c r="YY3300" s="678"/>
      <c r="YZ3300" s="678"/>
      <c r="ZA3300" s="678"/>
      <c r="ZB3300" s="678"/>
      <c r="ZC3300" s="678"/>
      <c r="ZD3300" s="678"/>
      <c r="ZE3300" s="678"/>
      <c r="ZF3300" s="678"/>
      <c r="ZG3300" s="678"/>
      <c r="ZH3300" s="678"/>
      <c r="ZI3300" s="678"/>
      <c r="ZJ3300" s="678"/>
      <c r="ZK3300" s="678"/>
      <c r="ZL3300" s="678"/>
      <c r="ZM3300" s="678"/>
      <c r="ZN3300" s="678"/>
      <c r="ZO3300" s="678"/>
      <c r="ZP3300" s="678"/>
      <c r="ZQ3300" s="678"/>
      <c r="ZR3300" s="678"/>
      <c r="ZS3300" s="678"/>
      <c r="ZT3300" s="678"/>
      <c r="ZU3300" s="678"/>
      <c r="ZV3300" s="678"/>
      <c r="ZW3300" s="678"/>
      <c r="ZX3300" s="678"/>
      <c r="ZY3300" s="678"/>
      <c r="ZZ3300" s="678"/>
      <c r="AAA3300" s="678"/>
      <c r="AAB3300" s="678"/>
      <c r="AAC3300" s="678"/>
      <c r="AAD3300" s="678"/>
      <c r="AAE3300" s="678"/>
      <c r="AAF3300" s="678"/>
      <c r="AAG3300" s="678"/>
      <c r="AAH3300" s="678"/>
      <c r="AAI3300" s="678"/>
      <c r="AAJ3300" s="678"/>
      <c r="AAK3300" s="678"/>
      <c r="AAL3300" s="678"/>
      <c r="AAM3300" s="678"/>
      <c r="AAN3300" s="678"/>
      <c r="AAO3300" s="678"/>
      <c r="AAP3300" s="678"/>
      <c r="AAQ3300" s="678"/>
      <c r="AAR3300" s="678"/>
      <c r="AAS3300" s="678"/>
      <c r="AAT3300" s="678"/>
      <c r="AAU3300" s="678"/>
      <c r="AAV3300" s="678"/>
      <c r="AAW3300" s="678"/>
      <c r="AAX3300" s="678"/>
      <c r="AAY3300" s="678"/>
      <c r="AAZ3300" s="678"/>
      <c r="ABA3300" s="678"/>
      <c r="ABB3300" s="678"/>
      <c r="ABC3300" s="678"/>
      <c r="ABD3300" s="678"/>
      <c r="ABE3300" s="678"/>
      <c r="ABF3300" s="678"/>
      <c r="ABG3300" s="678"/>
      <c r="ABH3300" s="678"/>
      <c r="ABI3300" s="678"/>
      <c r="ABJ3300" s="678"/>
      <c r="ABK3300" s="678"/>
      <c r="ABL3300" s="678"/>
      <c r="ABM3300" s="678"/>
      <c r="ABN3300" s="678"/>
      <c r="ABO3300" s="678"/>
      <c r="ABP3300" s="678"/>
      <c r="ABQ3300" s="678"/>
      <c r="ABR3300" s="678"/>
      <c r="ABS3300" s="678"/>
      <c r="ABT3300" s="678"/>
      <c r="ABU3300" s="678"/>
      <c r="ABV3300" s="678"/>
      <c r="ABW3300" s="678"/>
      <c r="ABX3300" s="678"/>
      <c r="ABY3300" s="678"/>
      <c r="ABZ3300" s="678"/>
      <c r="ACA3300" s="678"/>
      <c r="ACB3300" s="678"/>
      <c r="ACC3300" s="678"/>
      <c r="ACD3300" s="678"/>
      <c r="ACE3300" s="678"/>
      <c r="ACF3300" s="678"/>
      <c r="ACG3300" s="678"/>
      <c r="ACH3300" s="678"/>
      <c r="ACI3300" s="678"/>
      <c r="ACJ3300" s="678"/>
      <c r="ACK3300" s="678"/>
      <c r="ACL3300" s="678"/>
      <c r="ACM3300" s="678"/>
      <c r="ACN3300" s="678"/>
      <c r="ACO3300" s="678"/>
      <c r="ACP3300" s="678"/>
      <c r="ACQ3300" s="678"/>
      <c r="ACR3300" s="678"/>
      <c r="ACS3300" s="678"/>
      <c r="ACT3300" s="678"/>
      <c r="ACU3300" s="678"/>
      <c r="ACV3300" s="678"/>
      <c r="ACW3300" s="678"/>
      <c r="ACX3300" s="678"/>
      <c r="ACY3300" s="678"/>
      <c r="ACZ3300" s="678"/>
      <c r="ADA3300" s="678"/>
      <c r="ADB3300" s="678"/>
      <c r="ADC3300" s="678"/>
      <c r="ADD3300" s="678"/>
      <c r="ADE3300" s="678"/>
      <c r="ADF3300" s="678"/>
      <c r="ADG3300" s="678"/>
      <c r="ADH3300" s="678"/>
      <c r="ADI3300" s="678"/>
      <c r="ADJ3300" s="678"/>
      <c r="ADK3300" s="678"/>
      <c r="ADL3300" s="678"/>
      <c r="ADM3300" s="678"/>
      <c r="ADN3300" s="678"/>
      <c r="ADO3300" s="678"/>
      <c r="ADP3300" s="678"/>
      <c r="ADQ3300" s="678"/>
      <c r="ADR3300" s="678"/>
      <c r="ADS3300" s="678"/>
      <c r="ADT3300" s="678"/>
      <c r="ADU3300" s="678"/>
      <c r="ADV3300" s="678"/>
      <c r="ADW3300" s="678"/>
      <c r="ADX3300" s="678"/>
      <c r="ADY3300" s="678"/>
      <c r="ADZ3300" s="678"/>
      <c r="AEA3300" s="678"/>
      <c r="AEB3300" s="678"/>
      <c r="AEC3300" s="678"/>
      <c r="AED3300" s="678"/>
      <c r="AEE3300" s="678"/>
      <c r="AEF3300" s="678"/>
      <c r="AEG3300" s="678"/>
      <c r="AEH3300" s="678"/>
      <c r="AEI3300" s="678"/>
      <c r="AEJ3300" s="678"/>
      <c r="AEK3300" s="678"/>
      <c r="AEL3300" s="678"/>
      <c r="AEM3300" s="678"/>
      <c r="AEN3300" s="678"/>
      <c r="AEO3300" s="678"/>
      <c r="AEP3300" s="678"/>
      <c r="AEQ3300" s="678"/>
      <c r="AER3300" s="678"/>
      <c r="AES3300" s="678"/>
      <c r="AET3300" s="678"/>
      <c r="AEU3300" s="678"/>
      <c r="AEV3300" s="678"/>
      <c r="AEW3300" s="678"/>
      <c r="AEX3300" s="678"/>
      <c r="AEY3300" s="678"/>
      <c r="AEZ3300" s="678"/>
      <c r="AFA3300" s="678"/>
      <c r="AFB3300" s="678"/>
      <c r="AFC3300" s="678"/>
      <c r="AFD3300" s="678"/>
      <c r="AFE3300" s="678"/>
      <c r="AFF3300" s="678"/>
      <c r="AFG3300" s="678"/>
      <c r="AFH3300" s="678"/>
      <c r="AFI3300" s="678"/>
      <c r="AFJ3300" s="678"/>
      <c r="AFK3300" s="678"/>
      <c r="AFL3300" s="678"/>
      <c r="AFM3300" s="678"/>
      <c r="AFN3300" s="678"/>
      <c r="AFO3300" s="678"/>
      <c r="AFP3300" s="678"/>
      <c r="AFQ3300" s="678"/>
      <c r="AFR3300" s="678"/>
      <c r="AFS3300" s="678"/>
      <c r="AFT3300" s="678"/>
      <c r="AFU3300" s="678"/>
      <c r="AFV3300" s="678"/>
      <c r="AFW3300" s="678"/>
      <c r="AFX3300" s="678"/>
      <c r="AFY3300" s="678"/>
      <c r="AFZ3300" s="678"/>
      <c r="AGA3300" s="678"/>
      <c r="AGB3300" s="678"/>
      <c r="AGC3300" s="678"/>
      <c r="AGD3300" s="678"/>
      <c r="AGE3300" s="678"/>
      <c r="AGF3300" s="678"/>
      <c r="AGG3300" s="678"/>
      <c r="AGH3300" s="678"/>
      <c r="AGI3300" s="678"/>
      <c r="AGJ3300" s="678"/>
      <c r="AGK3300" s="678"/>
      <c r="AGL3300" s="678"/>
      <c r="AGM3300" s="678"/>
      <c r="AGN3300" s="678"/>
      <c r="AGO3300" s="678"/>
      <c r="AGP3300" s="678"/>
      <c r="AGQ3300" s="678"/>
      <c r="AGR3300" s="678"/>
      <c r="AGS3300" s="678"/>
      <c r="AGT3300" s="678"/>
      <c r="AGU3300" s="678"/>
      <c r="AGV3300" s="678"/>
      <c r="AGW3300" s="678"/>
      <c r="AGX3300" s="678"/>
      <c r="AGY3300" s="678"/>
      <c r="AGZ3300" s="678"/>
      <c r="AHA3300" s="678"/>
      <c r="AHB3300" s="678"/>
      <c r="AHC3300" s="678"/>
      <c r="AHD3300" s="678"/>
      <c r="AHE3300" s="678"/>
      <c r="AHF3300" s="678"/>
      <c r="AHG3300" s="678"/>
      <c r="AHH3300" s="678"/>
      <c r="AHI3300" s="678"/>
      <c r="AHJ3300" s="678"/>
      <c r="AHK3300" s="678"/>
      <c r="AHL3300" s="678"/>
      <c r="AHM3300" s="678"/>
      <c r="AHN3300" s="678"/>
      <c r="AHO3300" s="678"/>
      <c r="AHP3300" s="678"/>
      <c r="AHQ3300" s="678"/>
      <c r="AHR3300" s="678"/>
      <c r="AHS3300" s="678"/>
      <c r="AHT3300" s="678"/>
      <c r="AHU3300" s="678"/>
      <c r="AHV3300" s="678"/>
      <c r="AHW3300" s="678"/>
      <c r="AHX3300" s="678"/>
      <c r="AHY3300" s="678"/>
      <c r="AHZ3300" s="678"/>
      <c r="AIA3300" s="678"/>
      <c r="AIB3300" s="678"/>
      <c r="AIC3300" s="678"/>
      <c r="AID3300" s="678"/>
      <c r="AIE3300" s="678"/>
      <c r="AIF3300" s="678"/>
      <c r="AIG3300" s="678"/>
      <c r="AIH3300" s="678"/>
      <c r="AII3300" s="678"/>
      <c r="AIJ3300" s="678"/>
      <c r="AIK3300" s="678"/>
      <c r="AIL3300" s="678"/>
      <c r="AIM3300" s="678"/>
      <c r="AIN3300" s="678"/>
      <c r="AIO3300" s="678"/>
      <c r="AIP3300" s="678"/>
      <c r="AIQ3300" s="678"/>
      <c r="AIR3300" s="678"/>
      <c r="AIS3300" s="678"/>
      <c r="AIT3300" s="678"/>
      <c r="AIU3300" s="678"/>
      <c r="AIV3300" s="678"/>
      <c r="AIW3300" s="678"/>
      <c r="AIX3300" s="678"/>
      <c r="AIY3300" s="678"/>
      <c r="AIZ3300" s="678"/>
      <c r="AJA3300" s="678"/>
      <c r="AJB3300" s="678"/>
      <c r="AJC3300" s="678"/>
      <c r="AJD3300" s="678"/>
      <c r="AJE3300" s="678"/>
      <c r="AJF3300" s="678"/>
      <c r="AJG3300" s="678"/>
      <c r="AJH3300" s="678"/>
      <c r="AJI3300" s="678"/>
      <c r="AJJ3300" s="678"/>
      <c r="AJK3300" s="678"/>
      <c r="AJL3300" s="678"/>
      <c r="AJM3300" s="678"/>
      <c r="AJN3300" s="678"/>
      <c r="AJO3300" s="678"/>
      <c r="AJP3300" s="678"/>
      <c r="AJQ3300" s="678"/>
      <c r="AJR3300" s="678"/>
      <c r="AJS3300" s="678"/>
      <c r="AJT3300" s="678"/>
      <c r="AJU3300" s="678"/>
      <c r="AJV3300" s="678"/>
      <c r="AJW3300" s="678"/>
      <c r="AJX3300" s="678"/>
      <c r="AJY3300" s="678"/>
      <c r="AJZ3300" s="678"/>
      <c r="AKA3300" s="678"/>
      <c r="AKB3300" s="678"/>
      <c r="AKC3300" s="678"/>
      <c r="AKD3300" s="678"/>
      <c r="AKE3300" s="678"/>
      <c r="AKF3300" s="678"/>
      <c r="AKG3300" s="678"/>
      <c r="AKH3300" s="678"/>
      <c r="AKI3300" s="678"/>
      <c r="AKJ3300" s="678"/>
      <c r="AKK3300" s="678"/>
      <c r="AKL3300" s="678"/>
      <c r="AKM3300" s="678"/>
      <c r="AKN3300" s="678"/>
      <c r="AKO3300" s="678"/>
      <c r="AKP3300" s="678"/>
      <c r="AKQ3300" s="678"/>
      <c r="AKR3300" s="678"/>
      <c r="AKS3300" s="678"/>
      <c r="AKT3300" s="678"/>
      <c r="AKU3300" s="678"/>
      <c r="AKV3300" s="678"/>
      <c r="AKW3300" s="678"/>
      <c r="AKX3300" s="678"/>
      <c r="AKY3300" s="678"/>
      <c r="AKZ3300" s="678"/>
      <c r="ALA3300" s="678"/>
      <c r="ALB3300" s="678"/>
      <c r="ALC3300" s="678"/>
      <c r="ALD3300" s="678"/>
      <c r="ALE3300" s="678"/>
      <c r="ALF3300" s="678"/>
      <c r="ALG3300" s="678"/>
      <c r="ALH3300" s="678"/>
      <c r="ALI3300" s="678"/>
      <c r="ALJ3300" s="678"/>
      <c r="ALK3300" s="678"/>
      <c r="ALL3300" s="678"/>
      <c r="ALM3300" s="678"/>
      <c r="ALN3300" s="678"/>
      <c r="ALO3300" s="678"/>
      <c r="ALP3300" s="678"/>
      <c r="ALQ3300" s="678"/>
      <c r="ALR3300" s="678"/>
      <c r="ALS3300" s="678"/>
      <c r="ALT3300" s="678"/>
      <c r="ALU3300" s="678"/>
      <c r="ALV3300" s="678"/>
      <c r="ALW3300" s="678"/>
      <c r="ALX3300" s="678"/>
      <c r="ALY3300" s="678"/>
      <c r="ALZ3300" s="678"/>
      <c r="AMA3300" s="678"/>
      <c r="AMB3300" s="678"/>
      <c r="AMC3300" s="678"/>
      <c r="AMD3300" s="678"/>
      <c r="AME3300" s="678"/>
      <c r="AMF3300" s="678"/>
      <c r="AMG3300" s="678"/>
      <c r="AMH3300" s="678"/>
      <c r="AMI3300" s="678"/>
      <c r="AMJ3300" s="678"/>
    </row>
    <row r="3301" spans="1:1024" ht="18.75" customHeight="1" x14ac:dyDescent="0.25">
      <c r="A3301" s="843">
        <v>1767</v>
      </c>
      <c r="B3301" s="843"/>
      <c r="C3301" s="843" t="s">
        <v>101</v>
      </c>
      <c r="D3301" s="843" t="s">
        <v>29</v>
      </c>
      <c r="E3301" s="1317" t="s">
        <v>30</v>
      </c>
      <c r="F3301" s="844">
        <v>44948</v>
      </c>
      <c r="G3301" s="1240">
        <v>0.46527777777777773</v>
      </c>
      <c r="H3301" s="1342">
        <v>44965</v>
      </c>
      <c r="I3301" s="1240">
        <v>0.6875</v>
      </c>
      <c r="J3301" s="1349" t="s">
        <v>2113</v>
      </c>
      <c r="K3301" s="844">
        <v>33028</v>
      </c>
      <c r="L3301" s="1614">
        <v>6894028</v>
      </c>
      <c r="M3301" s="847">
        <v>43237</v>
      </c>
      <c r="N3301" s="1644" t="s">
        <v>103</v>
      </c>
      <c r="O3301" s="1650">
        <v>43602</v>
      </c>
      <c r="P3301" s="892" t="s">
        <v>2114</v>
      </c>
      <c r="R3301" s="1694"/>
      <c r="S3301" s="1743"/>
      <c r="T3301" s="1785"/>
      <c r="U3301" s="683"/>
      <c r="V3301" s="1480"/>
      <c r="W3301" s="684"/>
      <c r="X3301" s="678"/>
      <c r="Y3301" s="678"/>
      <c r="Z3301" s="678"/>
      <c r="AA3301" s="678"/>
      <c r="AB3301" s="678"/>
      <c r="AC3301" s="678"/>
      <c r="AD3301" s="678"/>
      <c r="AE3301" s="678"/>
      <c r="AF3301" s="678"/>
      <c r="AG3301" s="678"/>
      <c r="AH3301" s="678"/>
      <c r="AI3301" s="678"/>
      <c r="AJ3301" s="678"/>
      <c r="AK3301" s="678"/>
      <c r="AL3301" s="678"/>
      <c r="AM3301" s="678"/>
      <c r="AN3301" s="678"/>
      <c r="AO3301" s="678"/>
      <c r="AP3301" s="678"/>
      <c r="AQ3301" s="678"/>
      <c r="AR3301" s="678"/>
      <c r="AS3301" s="678"/>
      <c r="AT3301" s="678"/>
      <c r="AU3301" s="678"/>
      <c r="AV3301" s="678"/>
      <c r="AW3301" s="678"/>
      <c r="AX3301" s="678"/>
      <c r="AY3301" s="678"/>
      <c r="AZ3301" s="678"/>
      <c r="BA3301" s="678"/>
      <c r="BB3301" s="678"/>
      <c r="BC3301" s="678"/>
      <c r="BD3301" s="678"/>
      <c r="BE3301" s="678"/>
      <c r="BF3301" s="678"/>
      <c r="BG3301" s="678"/>
      <c r="BH3301" s="678"/>
      <c r="BI3301" s="678"/>
      <c r="BJ3301" s="678"/>
      <c r="BK3301" s="678"/>
      <c r="BL3301" s="678"/>
      <c r="BM3301" s="678"/>
      <c r="BN3301" s="678"/>
      <c r="BO3301" s="678"/>
      <c r="BP3301" s="678"/>
      <c r="BQ3301" s="678"/>
      <c r="BR3301" s="678"/>
      <c r="BS3301" s="678"/>
      <c r="BT3301" s="678"/>
      <c r="BU3301" s="678"/>
      <c r="BV3301" s="678"/>
      <c r="BW3301" s="678"/>
      <c r="BX3301" s="678"/>
      <c r="BY3301" s="678"/>
      <c r="BZ3301" s="678"/>
      <c r="CA3301" s="678"/>
      <c r="CB3301" s="678"/>
      <c r="CC3301" s="678"/>
      <c r="CD3301" s="678"/>
      <c r="CE3301" s="678"/>
      <c r="CF3301" s="678"/>
      <c r="CG3301" s="678"/>
      <c r="CH3301" s="678"/>
      <c r="CI3301" s="678"/>
      <c r="CJ3301" s="678"/>
      <c r="CK3301" s="678"/>
      <c r="CL3301" s="678"/>
      <c r="CM3301" s="678"/>
      <c r="CN3301" s="678"/>
      <c r="CO3301" s="678"/>
      <c r="CP3301" s="678"/>
      <c r="CQ3301" s="678"/>
      <c r="CR3301" s="678"/>
      <c r="CS3301" s="678"/>
      <c r="CT3301" s="678"/>
      <c r="CU3301" s="678"/>
      <c r="CV3301" s="678"/>
      <c r="CW3301" s="678"/>
      <c r="CX3301" s="678"/>
      <c r="CY3301" s="678"/>
      <c r="CZ3301" s="678"/>
      <c r="DA3301" s="678"/>
      <c r="DB3301" s="678"/>
      <c r="DC3301" s="678"/>
      <c r="DD3301" s="678"/>
      <c r="DE3301" s="678"/>
      <c r="DF3301" s="678"/>
      <c r="DG3301" s="678"/>
      <c r="DH3301" s="678"/>
      <c r="DI3301" s="678"/>
      <c r="DJ3301" s="678"/>
      <c r="DK3301" s="678"/>
      <c r="DL3301" s="678"/>
      <c r="DM3301" s="678"/>
      <c r="DN3301" s="678"/>
      <c r="DO3301" s="678"/>
      <c r="DP3301" s="678"/>
      <c r="DQ3301" s="678"/>
      <c r="DR3301" s="678"/>
      <c r="DS3301" s="678"/>
      <c r="DT3301" s="678"/>
      <c r="DU3301" s="678"/>
      <c r="DV3301" s="678"/>
      <c r="DW3301" s="678"/>
      <c r="DX3301" s="678"/>
      <c r="DY3301" s="678"/>
      <c r="DZ3301" s="678"/>
      <c r="EA3301" s="678"/>
      <c r="EB3301" s="678"/>
      <c r="EC3301" s="678"/>
      <c r="ED3301" s="678"/>
      <c r="EE3301" s="678"/>
      <c r="EF3301" s="678"/>
      <c r="EG3301" s="678"/>
      <c r="EH3301" s="678"/>
      <c r="EI3301" s="678"/>
      <c r="EJ3301" s="678"/>
      <c r="EK3301" s="678"/>
      <c r="EL3301" s="678"/>
      <c r="EM3301" s="678"/>
      <c r="EN3301" s="678"/>
      <c r="EO3301" s="678"/>
      <c r="EP3301" s="678"/>
      <c r="EQ3301" s="678"/>
      <c r="ER3301" s="678"/>
      <c r="ES3301" s="678"/>
      <c r="ET3301" s="678"/>
      <c r="EU3301" s="678"/>
      <c r="EV3301" s="678"/>
      <c r="EW3301" s="678"/>
      <c r="EX3301" s="678"/>
      <c r="EY3301" s="678"/>
      <c r="EZ3301" s="678"/>
      <c r="FA3301" s="678"/>
      <c r="FB3301" s="678"/>
      <c r="FC3301" s="678"/>
      <c r="FD3301" s="678"/>
      <c r="FE3301" s="678"/>
      <c r="FF3301" s="678"/>
      <c r="FG3301" s="678"/>
      <c r="FH3301" s="678"/>
      <c r="FI3301" s="678"/>
      <c r="FJ3301" s="678"/>
      <c r="FK3301" s="678"/>
      <c r="FL3301" s="678"/>
      <c r="FM3301" s="678"/>
      <c r="FN3301" s="678"/>
      <c r="FO3301" s="678"/>
      <c r="FP3301" s="678"/>
      <c r="FQ3301" s="678"/>
      <c r="FR3301" s="678"/>
      <c r="FS3301" s="678"/>
      <c r="FT3301" s="678"/>
      <c r="FU3301" s="678"/>
      <c r="FV3301" s="678"/>
      <c r="FW3301" s="678"/>
      <c r="FX3301" s="678"/>
      <c r="FY3301" s="678"/>
      <c r="FZ3301" s="678"/>
      <c r="GA3301" s="678"/>
      <c r="GB3301" s="678"/>
      <c r="GC3301" s="678"/>
      <c r="GD3301" s="678"/>
      <c r="GE3301" s="678"/>
      <c r="GF3301" s="678"/>
      <c r="GG3301" s="678"/>
      <c r="GH3301" s="678"/>
      <c r="GI3301" s="678"/>
      <c r="GJ3301" s="678"/>
      <c r="GK3301" s="678"/>
      <c r="GL3301" s="678"/>
      <c r="GM3301" s="678"/>
      <c r="GN3301" s="678"/>
      <c r="GO3301" s="678"/>
      <c r="GP3301" s="678"/>
      <c r="GQ3301" s="678"/>
      <c r="GR3301" s="678"/>
      <c r="GS3301" s="678"/>
      <c r="GT3301" s="678"/>
      <c r="GU3301" s="678"/>
      <c r="GV3301" s="678"/>
      <c r="GW3301" s="678"/>
      <c r="GX3301" s="678"/>
      <c r="GY3301" s="678"/>
      <c r="GZ3301" s="678"/>
      <c r="HA3301" s="678"/>
      <c r="HB3301" s="678"/>
      <c r="HC3301" s="678"/>
      <c r="HD3301" s="678"/>
      <c r="HE3301" s="678"/>
      <c r="HF3301" s="678"/>
      <c r="HG3301" s="678"/>
      <c r="HH3301" s="678"/>
      <c r="HI3301" s="678"/>
      <c r="HJ3301" s="678"/>
      <c r="HK3301" s="678"/>
      <c r="HL3301" s="678"/>
      <c r="HM3301" s="678"/>
      <c r="HN3301" s="678"/>
      <c r="HO3301" s="678"/>
      <c r="HP3301" s="678"/>
      <c r="HQ3301" s="678"/>
      <c r="HR3301" s="678"/>
      <c r="HS3301" s="678"/>
      <c r="HT3301" s="678"/>
      <c r="HU3301" s="678"/>
      <c r="HV3301" s="678"/>
      <c r="HW3301" s="678"/>
      <c r="HX3301" s="678"/>
      <c r="HY3301" s="678"/>
      <c r="HZ3301" s="678"/>
      <c r="IA3301" s="678"/>
      <c r="IB3301" s="678"/>
      <c r="IC3301" s="678"/>
      <c r="ID3301" s="678"/>
      <c r="IE3301" s="678"/>
      <c r="IF3301" s="678"/>
      <c r="IG3301" s="678"/>
      <c r="IH3301" s="678"/>
      <c r="II3301" s="678"/>
      <c r="IJ3301" s="678"/>
      <c r="IK3301" s="678"/>
      <c r="IL3301" s="678"/>
      <c r="IM3301" s="678"/>
      <c r="IN3301" s="678"/>
      <c r="IO3301" s="678"/>
      <c r="IP3301" s="678"/>
      <c r="IQ3301" s="678"/>
      <c r="IR3301" s="678"/>
      <c r="IS3301" s="678"/>
      <c r="IT3301" s="678"/>
      <c r="IU3301" s="678"/>
      <c r="IV3301" s="678"/>
      <c r="IW3301" s="678"/>
      <c r="IX3301" s="678"/>
      <c r="IY3301" s="678"/>
      <c r="IZ3301" s="678"/>
      <c r="JA3301" s="678"/>
      <c r="JB3301" s="678"/>
      <c r="JC3301" s="678"/>
      <c r="JD3301" s="678"/>
      <c r="JE3301" s="678"/>
      <c r="JF3301" s="678"/>
      <c r="JG3301" s="678"/>
      <c r="JH3301" s="678"/>
      <c r="JI3301" s="678"/>
      <c r="JJ3301" s="678"/>
      <c r="JK3301" s="678"/>
      <c r="JL3301" s="678"/>
      <c r="JM3301" s="678"/>
      <c r="JN3301" s="678"/>
      <c r="JO3301" s="678"/>
      <c r="JP3301" s="678"/>
      <c r="JQ3301" s="678"/>
      <c r="JR3301" s="678"/>
      <c r="JS3301" s="678"/>
      <c r="JT3301" s="678"/>
      <c r="JU3301" s="678"/>
      <c r="JV3301" s="678"/>
      <c r="JW3301" s="678"/>
      <c r="JX3301" s="678"/>
      <c r="JY3301" s="678"/>
      <c r="JZ3301" s="678"/>
      <c r="KA3301" s="678"/>
      <c r="KB3301" s="678"/>
      <c r="KC3301" s="678"/>
      <c r="KD3301" s="678"/>
      <c r="KE3301" s="678"/>
      <c r="KF3301" s="678"/>
      <c r="KG3301" s="678"/>
      <c r="KH3301" s="678"/>
      <c r="KI3301" s="678"/>
      <c r="KJ3301" s="678"/>
      <c r="KK3301" s="678"/>
      <c r="KL3301" s="678"/>
      <c r="KM3301" s="678"/>
      <c r="KN3301" s="678"/>
      <c r="KO3301" s="678"/>
      <c r="KP3301" s="678"/>
      <c r="KQ3301" s="678"/>
      <c r="KR3301" s="678"/>
      <c r="KS3301" s="678"/>
      <c r="KT3301" s="678"/>
      <c r="KU3301" s="678"/>
      <c r="KV3301" s="678"/>
      <c r="KW3301" s="678"/>
      <c r="KX3301" s="678"/>
      <c r="KY3301" s="678"/>
      <c r="KZ3301" s="678"/>
      <c r="LA3301" s="678"/>
      <c r="LB3301" s="678"/>
      <c r="LC3301" s="678"/>
      <c r="LD3301" s="678"/>
      <c r="LE3301" s="678"/>
      <c r="LF3301" s="678"/>
      <c r="LG3301" s="678"/>
      <c r="LH3301" s="678"/>
      <c r="LI3301" s="678"/>
      <c r="LJ3301" s="678"/>
      <c r="LK3301" s="678"/>
      <c r="LL3301" s="678"/>
      <c r="LM3301" s="678"/>
      <c r="LN3301" s="678"/>
      <c r="LO3301" s="678"/>
      <c r="LP3301" s="678"/>
      <c r="LQ3301" s="678"/>
      <c r="LR3301" s="678"/>
      <c r="LS3301" s="678"/>
      <c r="LT3301" s="678"/>
      <c r="LU3301" s="678"/>
      <c r="LV3301" s="678"/>
      <c r="LW3301" s="678"/>
      <c r="LX3301" s="678"/>
      <c r="LY3301" s="678"/>
      <c r="LZ3301" s="678"/>
      <c r="MA3301" s="678"/>
      <c r="MB3301" s="678"/>
      <c r="MC3301" s="678"/>
      <c r="MD3301" s="678"/>
      <c r="ME3301" s="678"/>
      <c r="MF3301" s="678"/>
      <c r="MG3301" s="678"/>
      <c r="MH3301" s="678"/>
      <c r="MI3301" s="678"/>
      <c r="MJ3301" s="678"/>
      <c r="MK3301" s="678"/>
      <c r="ML3301" s="678"/>
      <c r="MM3301" s="678"/>
      <c r="MN3301" s="678"/>
      <c r="MO3301" s="678"/>
      <c r="MP3301" s="678"/>
      <c r="MQ3301" s="678"/>
      <c r="MR3301" s="678"/>
      <c r="MS3301" s="678"/>
      <c r="MT3301" s="678"/>
      <c r="MU3301" s="678"/>
      <c r="MV3301" s="678"/>
      <c r="MW3301" s="678"/>
      <c r="MX3301" s="678"/>
      <c r="MY3301" s="678"/>
      <c r="MZ3301" s="678"/>
      <c r="NA3301" s="678"/>
      <c r="NB3301" s="678"/>
      <c r="NC3301" s="678"/>
      <c r="ND3301" s="678"/>
      <c r="NE3301" s="678"/>
      <c r="NF3301" s="678"/>
      <c r="NG3301" s="678"/>
      <c r="NH3301" s="678"/>
      <c r="NI3301" s="678"/>
      <c r="NJ3301" s="678"/>
      <c r="NK3301" s="678"/>
      <c r="NL3301" s="678"/>
      <c r="NM3301" s="678"/>
      <c r="NN3301" s="678"/>
      <c r="NO3301" s="678"/>
      <c r="NP3301" s="678"/>
      <c r="NQ3301" s="678"/>
      <c r="NR3301" s="678"/>
      <c r="NS3301" s="678"/>
      <c r="NT3301" s="678"/>
      <c r="NU3301" s="678"/>
      <c r="NV3301" s="678"/>
      <c r="NW3301" s="678"/>
      <c r="NX3301" s="678"/>
      <c r="NY3301" s="678"/>
      <c r="NZ3301" s="678"/>
      <c r="OA3301" s="678"/>
      <c r="OB3301" s="678"/>
      <c r="OC3301" s="678"/>
      <c r="OD3301" s="678"/>
      <c r="OE3301" s="678"/>
      <c r="OF3301" s="678"/>
      <c r="OG3301" s="678"/>
      <c r="OH3301" s="678"/>
      <c r="OI3301" s="678"/>
      <c r="OJ3301" s="678"/>
      <c r="OK3301" s="678"/>
      <c r="OL3301" s="678"/>
      <c r="OM3301" s="678"/>
      <c r="ON3301" s="678"/>
      <c r="OO3301" s="678"/>
      <c r="OP3301" s="678"/>
      <c r="OQ3301" s="678"/>
      <c r="OR3301" s="678"/>
      <c r="OS3301" s="678"/>
      <c r="OT3301" s="678"/>
      <c r="OU3301" s="678"/>
      <c r="OV3301" s="678"/>
      <c r="OW3301" s="678"/>
      <c r="OX3301" s="678"/>
      <c r="OY3301" s="678"/>
      <c r="OZ3301" s="678"/>
      <c r="PA3301" s="678"/>
      <c r="PB3301" s="678"/>
      <c r="PC3301" s="678"/>
      <c r="PD3301" s="678"/>
      <c r="PE3301" s="678"/>
      <c r="PF3301" s="678"/>
      <c r="PG3301" s="678"/>
      <c r="PH3301" s="678"/>
      <c r="PI3301" s="678"/>
      <c r="PJ3301" s="678"/>
      <c r="PK3301" s="678"/>
      <c r="PL3301" s="678"/>
      <c r="PM3301" s="678"/>
      <c r="PN3301" s="678"/>
      <c r="PO3301" s="678"/>
      <c r="PP3301" s="678"/>
      <c r="PQ3301" s="678"/>
      <c r="PR3301" s="678"/>
      <c r="PS3301" s="678"/>
      <c r="PT3301" s="678"/>
      <c r="PU3301" s="678"/>
      <c r="PV3301" s="678"/>
      <c r="PW3301" s="678"/>
      <c r="PX3301" s="678"/>
      <c r="PY3301" s="678"/>
      <c r="PZ3301" s="678"/>
      <c r="QA3301" s="678"/>
      <c r="QB3301" s="678"/>
      <c r="QC3301" s="678"/>
      <c r="QD3301" s="678"/>
      <c r="QE3301" s="678"/>
      <c r="QF3301" s="678"/>
      <c r="QG3301" s="678"/>
      <c r="QH3301" s="678"/>
      <c r="QI3301" s="678"/>
      <c r="QJ3301" s="678"/>
      <c r="QK3301" s="678"/>
      <c r="QL3301" s="678"/>
      <c r="QM3301" s="678"/>
      <c r="QN3301" s="678"/>
      <c r="QO3301" s="678"/>
      <c r="QP3301" s="678"/>
      <c r="QQ3301" s="678"/>
      <c r="QR3301" s="678"/>
      <c r="QS3301" s="678"/>
      <c r="QT3301" s="678"/>
      <c r="QU3301" s="678"/>
      <c r="QV3301" s="678"/>
      <c r="QW3301" s="678"/>
      <c r="QX3301" s="678"/>
      <c r="QY3301" s="678"/>
      <c r="QZ3301" s="678"/>
      <c r="RA3301" s="678"/>
      <c r="RB3301" s="678"/>
      <c r="RC3301" s="678"/>
      <c r="RD3301" s="678"/>
      <c r="RE3301" s="678"/>
      <c r="RF3301" s="678"/>
      <c r="RG3301" s="678"/>
      <c r="RH3301" s="678"/>
      <c r="RI3301" s="678"/>
      <c r="RJ3301" s="678"/>
      <c r="RK3301" s="678"/>
      <c r="RL3301" s="678"/>
      <c r="RM3301" s="678"/>
      <c r="RN3301" s="678"/>
      <c r="RO3301" s="678"/>
      <c r="RP3301" s="678"/>
      <c r="RQ3301" s="678"/>
      <c r="RR3301" s="678"/>
      <c r="RS3301" s="678"/>
      <c r="RT3301" s="678"/>
      <c r="RU3301" s="678"/>
      <c r="RV3301" s="678"/>
      <c r="RW3301" s="678"/>
      <c r="RX3301" s="678"/>
      <c r="RY3301" s="678"/>
      <c r="RZ3301" s="678"/>
      <c r="SA3301" s="678"/>
      <c r="SB3301" s="678"/>
      <c r="SC3301" s="678"/>
      <c r="SD3301" s="678"/>
      <c r="SE3301" s="678"/>
      <c r="SF3301" s="678"/>
      <c r="SG3301" s="678"/>
      <c r="SH3301" s="678"/>
      <c r="SI3301" s="678"/>
      <c r="SJ3301" s="678"/>
      <c r="SK3301" s="678"/>
      <c r="SL3301" s="678"/>
      <c r="SM3301" s="678"/>
      <c r="SN3301" s="678"/>
      <c r="SO3301" s="678"/>
      <c r="SP3301" s="678"/>
      <c r="SQ3301" s="678"/>
      <c r="SR3301" s="678"/>
      <c r="SS3301" s="678"/>
      <c r="ST3301" s="678"/>
      <c r="SU3301" s="678"/>
      <c r="SV3301" s="678"/>
      <c r="SW3301" s="678"/>
      <c r="SX3301" s="678"/>
      <c r="SY3301" s="678"/>
      <c r="SZ3301" s="678"/>
      <c r="TA3301" s="678"/>
      <c r="TB3301" s="678"/>
      <c r="TC3301" s="678"/>
      <c r="TD3301" s="678"/>
      <c r="TE3301" s="678"/>
      <c r="TF3301" s="678"/>
      <c r="TG3301" s="678"/>
      <c r="TH3301" s="678"/>
      <c r="TI3301" s="678"/>
      <c r="TJ3301" s="678"/>
      <c r="TK3301" s="678"/>
      <c r="TL3301" s="678"/>
      <c r="TM3301" s="678"/>
      <c r="TN3301" s="678"/>
      <c r="TO3301" s="678"/>
      <c r="TP3301" s="678"/>
      <c r="TQ3301" s="678"/>
      <c r="TR3301" s="678"/>
      <c r="TS3301" s="678"/>
      <c r="TT3301" s="678"/>
      <c r="TU3301" s="678"/>
      <c r="TV3301" s="678"/>
      <c r="TW3301" s="678"/>
      <c r="TX3301" s="678"/>
      <c r="TY3301" s="678"/>
      <c r="TZ3301" s="678"/>
      <c r="UA3301" s="678"/>
      <c r="UB3301" s="678"/>
      <c r="UC3301" s="678"/>
      <c r="UD3301" s="678"/>
      <c r="UE3301" s="678"/>
      <c r="UF3301" s="678"/>
      <c r="UG3301" s="678"/>
      <c r="UH3301" s="678"/>
      <c r="UI3301" s="678"/>
      <c r="UJ3301" s="678"/>
      <c r="UK3301" s="678"/>
      <c r="UL3301" s="678"/>
      <c r="UM3301" s="678"/>
      <c r="UN3301" s="678"/>
      <c r="UO3301" s="678"/>
      <c r="UP3301" s="678"/>
      <c r="UQ3301" s="678"/>
      <c r="UR3301" s="678"/>
      <c r="US3301" s="678"/>
      <c r="UT3301" s="678"/>
      <c r="UU3301" s="678"/>
      <c r="UV3301" s="678"/>
      <c r="UW3301" s="678"/>
      <c r="UX3301" s="678"/>
      <c r="UY3301" s="678"/>
      <c r="UZ3301" s="678"/>
      <c r="VA3301" s="678"/>
      <c r="VB3301" s="678"/>
      <c r="VC3301" s="678"/>
      <c r="VD3301" s="678"/>
      <c r="VE3301" s="678"/>
      <c r="VF3301" s="678"/>
      <c r="VG3301" s="678"/>
      <c r="VH3301" s="678"/>
      <c r="VI3301" s="678"/>
      <c r="VJ3301" s="678"/>
      <c r="VK3301" s="678"/>
      <c r="VL3301" s="678"/>
      <c r="VM3301" s="678"/>
      <c r="VN3301" s="678"/>
      <c r="VO3301" s="678"/>
      <c r="VP3301" s="678"/>
      <c r="VQ3301" s="678"/>
      <c r="VR3301" s="678"/>
      <c r="VS3301" s="678"/>
      <c r="VT3301" s="678"/>
      <c r="VU3301" s="678"/>
      <c r="VV3301" s="678"/>
      <c r="VW3301" s="678"/>
      <c r="VX3301" s="678"/>
      <c r="VY3301" s="678"/>
      <c r="VZ3301" s="678"/>
      <c r="WA3301" s="678"/>
      <c r="WB3301" s="678"/>
      <c r="WC3301" s="678"/>
      <c r="WD3301" s="678"/>
      <c r="WE3301" s="678"/>
      <c r="WF3301" s="678"/>
      <c r="WG3301" s="678"/>
      <c r="WH3301" s="678"/>
      <c r="WI3301" s="678"/>
      <c r="WJ3301" s="678"/>
      <c r="WK3301" s="678"/>
      <c r="WL3301" s="678"/>
      <c r="WM3301" s="678"/>
      <c r="WN3301" s="678"/>
      <c r="WO3301" s="678"/>
      <c r="WP3301" s="678"/>
      <c r="WQ3301" s="678"/>
      <c r="WR3301" s="678"/>
      <c r="WS3301" s="678"/>
      <c r="WT3301" s="678"/>
      <c r="WU3301" s="678"/>
      <c r="WV3301" s="678"/>
      <c r="WW3301" s="678"/>
      <c r="WX3301" s="678"/>
      <c r="WY3301" s="678"/>
      <c r="WZ3301" s="678"/>
      <c r="XA3301" s="678"/>
      <c r="XB3301" s="678"/>
      <c r="XC3301" s="678"/>
      <c r="XD3301" s="678"/>
      <c r="XE3301" s="678"/>
      <c r="XF3301" s="678"/>
      <c r="XG3301" s="678"/>
      <c r="XH3301" s="678"/>
      <c r="XI3301" s="678"/>
      <c r="XJ3301" s="678"/>
      <c r="XK3301" s="678"/>
      <c r="XL3301" s="678"/>
      <c r="XM3301" s="678"/>
      <c r="XN3301" s="678"/>
      <c r="XO3301" s="678"/>
      <c r="XP3301" s="678"/>
      <c r="XQ3301" s="678"/>
      <c r="XR3301" s="678"/>
      <c r="XS3301" s="678"/>
      <c r="XT3301" s="678"/>
      <c r="XU3301" s="678"/>
      <c r="XV3301" s="678"/>
      <c r="XW3301" s="678"/>
      <c r="XX3301" s="678"/>
      <c r="XY3301" s="678"/>
      <c r="XZ3301" s="678"/>
      <c r="YA3301" s="678"/>
      <c r="YB3301" s="678"/>
      <c r="YC3301" s="678"/>
      <c r="YD3301" s="678"/>
      <c r="YE3301" s="678"/>
      <c r="YF3301" s="678"/>
      <c r="YG3301" s="678"/>
      <c r="YH3301" s="678"/>
      <c r="YI3301" s="678"/>
      <c r="YJ3301" s="678"/>
      <c r="YK3301" s="678"/>
      <c r="YL3301" s="678"/>
      <c r="YM3301" s="678"/>
      <c r="YN3301" s="678"/>
      <c r="YO3301" s="678"/>
      <c r="YP3301" s="678"/>
      <c r="YQ3301" s="678"/>
      <c r="YR3301" s="678"/>
      <c r="YS3301" s="678"/>
      <c r="YT3301" s="678"/>
      <c r="YU3301" s="678"/>
      <c r="YV3301" s="678"/>
      <c r="YW3301" s="678"/>
      <c r="YX3301" s="678"/>
      <c r="YY3301" s="678"/>
      <c r="YZ3301" s="678"/>
      <c r="ZA3301" s="678"/>
      <c r="ZB3301" s="678"/>
      <c r="ZC3301" s="678"/>
      <c r="ZD3301" s="678"/>
      <c r="ZE3301" s="678"/>
      <c r="ZF3301" s="678"/>
      <c r="ZG3301" s="678"/>
      <c r="ZH3301" s="678"/>
      <c r="ZI3301" s="678"/>
      <c r="ZJ3301" s="678"/>
      <c r="ZK3301" s="678"/>
      <c r="ZL3301" s="678"/>
      <c r="ZM3301" s="678"/>
      <c r="ZN3301" s="678"/>
      <c r="ZO3301" s="678"/>
      <c r="ZP3301" s="678"/>
      <c r="ZQ3301" s="678"/>
      <c r="ZR3301" s="678"/>
      <c r="ZS3301" s="678"/>
      <c r="ZT3301" s="678"/>
      <c r="ZU3301" s="678"/>
      <c r="ZV3301" s="678"/>
      <c r="ZW3301" s="678"/>
      <c r="ZX3301" s="678"/>
      <c r="ZY3301" s="678"/>
      <c r="ZZ3301" s="678"/>
      <c r="AAA3301" s="678"/>
      <c r="AAB3301" s="678"/>
      <c r="AAC3301" s="678"/>
      <c r="AAD3301" s="678"/>
      <c r="AAE3301" s="678"/>
      <c r="AAF3301" s="678"/>
      <c r="AAG3301" s="678"/>
      <c r="AAH3301" s="678"/>
      <c r="AAI3301" s="678"/>
      <c r="AAJ3301" s="678"/>
      <c r="AAK3301" s="678"/>
      <c r="AAL3301" s="678"/>
      <c r="AAM3301" s="678"/>
      <c r="AAN3301" s="678"/>
      <c r="AAO3301" s="678"/>
      <c r="AAP3301" s="678"/>
      <c r="AAQ3301" s="678"/>
      <c r="AAR3301" s="678"/>
      <c r="AAS3301" s="678"/>
      <c r="AAT3301" s="678"/>
      <c r="AAU3301" s="678"/>
      <c r="AAV3301" s="678"/>
      <c r="AAW3301" s="678"/>
      <c r="AAX3301" s="678"/>
      <c r="AAY3301" s="678"/>
      <c r="AAZ3301" s="678"/>
      <c r="ABA3301" s="678"/>
      <c r="ABB3301" s="678"/>
      <c r="ABC3301" s="678"/>
      <c r="ABD3301" s="678"/>
      <c r="ABE3301" s="678"/>
      <c r="ABF3301" s="678"/>
      <c r="ABG3301" s="678"/>
      <c r="ABH3301" s="678"/>
      <c r="ABI3301" s="678"/>
      <c r="ABJ3301" s="678"/>
      <c r="ABK3301" s="678"/>
      <c r="ABL3301" s="678"/>
      <c r="ABM3301" s="678"/>
      <c r="ABN3301" s="678"/>
      <c r="ABO3301" s="678"/>
      <c r="ABP3301" s="678"/>
      <c r="ABQ3301" s="678"/>
      <c r="ABR3301" s="678"/>
      <c r="ABS3301" s="678"/>
      <c r="ABT3301" s="678"/>
      <c r="ABU3301" s="678"/>
      <c r="ABV3301" s="678"/>
      <c r="ABW3301" s="678"/>
      <c r="ABX3301" s="678"/>
      <c r="ABY3301" s="678"/>
      <c r="ABZ3301" s="678"/>
      <c r="ACA3301" s="678"/>
      <c r="ACB3301" s="678"/>
      <c r="ACC3301" s="678"/>
      <c r="ACD3301" s="678"/>
      <c r="ACE3301" s="678"/>
      <c r="ACF3301" s="678"/>
      <c r="ACG3301" s="678"/>
      <c r="ACH3301" s="678"/>
      <c r="ACI3301" s="678"/>
      <c r="ACJ3301" s="678"/>
      <c r="ACK3301" s="678"/>
      <c r="ACL3301" s="678"/>
      <c r="ACM3301" s="678"/>
      <c r="ACN3301" s="678"/>
      <c r="ACO3301" s="678"/>
      <c r="ACP3301" s="678"/>
      <c r="ACQ3301" s="678"/>
      <c r="ACR3301" s="678"/>
      <c r="ACS3301" s="678"/>
      <c r="ACT3301" s="678"/>
      <c r="ACU3301" s="678"/>
      <c r="ACV3301" s="678"/>
      <c r="ACW3301" s="678"/>
      <c r="ACX3301" s="678"/>
      <c r="ACY3301" s="678"/>
      <c r="ACZ3301" s="678"/>
      <c r="ADA3301" s="678"/>
      <c r="ADB3301" s="678"/>
      <c r="ADC3301" s="678"/>
      <c r="ADD3301" s="678"/>
      <c r="ADE3301" s="678"/>
      <c r="ADF3301" s="678"/>
      <c r="ADG3301" s="678"/>
      <c r="ADH3301" s="678"/>
      <c r="ADI3301" s="678"/>
      <c r="ADJ3301" s="678"/>
      <c r="ADK3301" s="678"/>
      <c r="ADL3301" s="678"/>
      <c r="ADM3301" s="678"/>
      <c r="ADN3301" s="678"/>
      <c r="ADO3301" s="678"/>
      <c r="ADP3301" s="678"/>
      <c r="ADQ3301" s="678"/>
      <c r="ADR3301" s="678"/>
      <c r="ADS3301" s="678"/>
      <c r="ADT3301" s="678"/>
      <c r="ADU3301" s="678"/>
      <c r="ADV3301" s="678"/>
      <c r="ADW3301" s="678"/>
      <c r="ADX3301" s="678"/>
      <c r="ADY3301" s="678"/>
      <c r="ADZ3301" s="678"/>
      <c r="AEA3301" s="678"/>
      <c r="AEB3301" s="678"/>
      <c r="AEC3301" s="678"/>
      <c r="AED3301" s="678"/>
      <c r="AEE3301" s="678"/>
      <c r="AEF3301" s="678"/>
      <c r="AEG3301" s="678"/>
      <c r="AEH3301" s="678"/>
      <c r="AEI3301" s="678"/>
      <c r="AEJ3301" s="678"/>
      <c r="AEK3301" s="678"/>
      <c r="AEL3301" s="678"/>
      <c r="AEM3301" s="678"/>
      <c r="AEN3301" s="678"/>
      <c r="AEO3301" s="678"/>
      <c r="AEP3301" s="678"/>
      <c r="AEQ3301" s="678"/>
      <c r="AER3301" s="678"/>
      <c r="AES3301" s="678"/>
      <c r="AET3301" s="678"/>
      <c r="AEU3301" s="678"/>
      <c r="AEV3301" s="678"/>
      <c r="AEW3301" s="678"/>
      <c r="AEX3301" s="678"/>
      <c r="AEY3301" s="678"/>
      <c r="AEZ3301" s="678"/>
      <c r="AFA3301" s="678"/>
      <c r="AFB3301" s="678"/>
      <c r="AFC3301" s="678"/>
      <c r="AFD3301" s="678"/>
      <c r="AFE3301" s="678"/>
      <c r="AFF3301" s="678"/>
      <c r="AFG3301" s="678"/>
      <c r="AFH3301" s="678"/>
      <c r="AFI3301" s="678"/>
      <c r="AFJ3301" s="678"/>
      <c r="AFK3301" s="678"/>
      <c r="AFL3301" s="678"/>
      <c r="AFM3301" s="678"/>
      <c r="AFN3301" s="678"/>
      <c r="AFO3301" s="678"/>
      <c r="AFP3301" s="678"/>
      <c r="AFQ3301" s="678"/>
      <c r="AFR3301" s="678"/>
      <c r="AFS3301" s="678"/>
      <c r="AFT3301" s="678"/>
      <c r="AFU3301" s="678"/>
      <c r="AFV3301" s="678"/>
      <c r="AFW3301" s="678"/>
      <c r="AFX3301" s="678"/>
      <c r="AFY3301" s="678"/>
      <c r="AFZ3301" s="678"/>
      <c r="AGA3301" s="678"/>
      <c r="AGB3301" s="678"/>
      <c r="AGC3301" s="678"/>
      <c r="AGD3301" s="678"/>
      <c r="AGE3301" s="678"/>
      <c r="AGF3301" s="678"/>
      <c r="AGG3301" s="678"/>
      <c r="AGH3301" s="678"/>
      <c r="AGI3301" s="678"/>
      <c r="AGJ3301" s="678"/>
      <c r="AGK3301" s="678"/>
      <c r="AGL3301" s="678"/>
      <c r="AGM3301" s="678"/>
      <c r="AGN3301" s="678"/>
      <c r="AGO3301" s="678"/>
      <c r="AGP3301" s="678"/>
      <c r="AGQ3301" s="678"/>
      <c r="AGR3301" s="678"/>
      <c r="AGS3301" s="678"/>
      <c r="AGT3301" s="678"/>
      <c r="AGU3301" s="678"/>
      <c r="AGV3301" s="678"/>
      <c r="AGW3301" s="678"/>
      <c r="AGX3301" s="678"/>
      <c r="AGY3301" s="678"/>
      <c r="AGZ3301" s="678"/>
      <c r="AHA3301" s="678"/>
      <c r="AHB3301" s="678"/>
      <c r="AHC3301" s="678"/>
      <c r="AHD3301" s="678"/>
      <c r="AHE3301" s="678"/>
      <c r="AHF3301" s="678"/>
      <c r="AHG3301" s="678"/>
      <c r="AHH3301" s="678"/>
      <c r="AHI3301" s="678"/>
      <c r="AHJ3301" s="678"/>
      <c r="AHK3301" s="678"/>
      <c r="AHL3301" s="678"/>
      <c r="AHM3301" s="678"/>
      <c r="AHN3301" s="678"/>
      <c r="AHO3301" s="678"/>
      <c r="AHP3301" s="678"/>
      <c r="AHQ3301" s="678"/>
      <c r="AHR3301" s="678"/>
      <c r="AHS3301" s="678"/>
      <c r="AHT3301" s="678"/>
      <c r="AHU3301" s="678"/>
      <c r="AHV3301" s="678"/>
      <c r="AHW3301" s="678"/>
      <c r="AHX3301" s="678"/>
      <c r="AHY3301" s="678"/>
      <c r="AHZ3301" s="678"/>
      <c r="AIA3301" s="678"/>
      <c r="AIB3301" s="678"/>
      <c r="AIC3301" s="678"/>
      <c r="AID3301" s="678"/>
      <c r="AIE3301" s="678"/>
      <c r="AIF3301" s="678"/>
      <c r="AIG3301" s="678"/>
      <c r="AIH3301" s="678"/>
      <c r="AII3301" s="678"/>
      <c r="AIJ3301" s="678"/>
      <c r="AIK3301" s="678"/>
      <c r="AIL3301" s="678"/>
      <c r="AIM3301" s="678"/>
      <c r="AIN3301" s="678"/>
      <c r="AIO3301" s="678"/>
      <c r="AIP3301" s="678"/>
      <c r="AIQ3301" s="678"/>
      <c r="AIR3301" s="678"/>
      <c r="AIS3301" s="678"/>
      <c r="AIT3301" s="678"/>
      <c r="AIU3301" s="678"/>
      <c r="AIV3301" s="678"/>
      <c r="AIW3301" s="678"/>
      <c r="AIX3301" s="678"/>
      <c r="AIY3301" s="678"/>
      <c r="AIZ3301" s="678"/>
      <c r="AJA3301" s="678"/>
      <c r="AJB3301" s="678"/>
      <c r="AJC3301" s="678"/>
      <c r="AJD3301" s="678"/>
      <c r="AJE3301" s="678"/>
      <c r="AJF3301" s="678"/>
      <c r="AJG3301" s="678"/>
      <c r="AJH3301" s="678"/>
      <c r="AJI3301" s="678"/>
      <c r="AJJ3301" s="678"/>
      <c r="AJK3301" s="678"/>
      <c r="AJL3301" s="678"/>
      <c r="AJM3301" s="678"/>
      <c r="AJN3301" s="678"/>
      <c r="AJO3301" s="678"/>
      <c r="AJP3301" s="678"/>
      <c r="AJQ3301" s="678"/>
      <c r="AJR3301" s="678"/>
      <c r="AJS3301" s="678"/>
      <c r="AJT3301" s="678"/>
      <c r="AJU3301" s="678"/>
      <c r="AJV3301" s="678"/>
      <c r="AJW3301" s="678"/>
      <c r="AJX3301" s="678"/>
      <c r="AJY3301" s="678"/>
      <c r="AJZ3301" s="678"/>
      <c r="AKA3301" s="678"/>
      <c r="AKB3301" s="678"/>
      <c r="AKC3301" s="678"/>
      <c r="AKD3301" s="678"/>
      <c r="AKE3301" s="678"/>
      <c r="AKF3301" s="678"/>
      <c r="AKG3301" s="678"/>
      <c r="AKH3301" s="678"/>
      <c r="AKI3301" s="678"/>
      <c r="AKJ3301" s="678"/>
      <c r="AKK3301" s="678"/>
      <c r="AKL3301" s="678"/>
      <c r="AKM3301" s="678"/>
      <c r="AKN3301" s="678"/>
      <c r="AKO3301" s="678"/>
      <c r="AKP3301" s="678"/>
      <c r="AKQ3301" s="678"/>
      <c r="AKR3301" s="678"/>
      <c r="AKS3301" s="678"/>
      <c r="AKT3301" s="678"/>
      <c r="AKU3301" s="678"/>
      <c r="AKV3301" s="678"/>
      <c r="AKW3301" s="678"/>
      <c r="AKX3301" s="678"/>
      <c r="AKY3301" s="678"/>
      <c r="AKZ3301" s="678"/>
      <c r="ALA3301" s="678"/>
      <c r="ALB3301" s="678"/>
      <c r="ALC3301" s="678"/>
      <c r="ALD3301" s="678"/>
      <c r="ALE3301" s="678"/>
      <c r="ALF3301" s="678"/>
      <c r="ALG3301" s="678"/>
      <c r="ALH3301" s="678"/>
      <c r="ALI3301" s="678"/>
      <c r="ALJ3301" s="678"/>
      <c r="ALK3301" s="678"/>
      <c r="ALL3301" s="678"/>
      <c r="ALM3301" s="678"/>
      <c r="ALN3301" s="678"/>
      <c r="ALO3301" s="678"/>
      <c r="ALP3301" s="678"/>
      <c r="ALQ3301" s="678"/>
      <c r="ALR3301" s="678"/>
      <c r="ALS3301" s="678"/>
      <c r="ALT3301" s="678"/>
      <c r="ALU3301" s="678"/>
      <c r="ALV3301" s="678"/>
      <c r="ALW3301" s="678"/>
      <c r="ALX3301" s="678"/>
      <c r="ALY3301" s="678"/>
      <c r="ALZ3301" s="678"/>
      <c r="AMA3301" s="678"/>
      <c r="AMB3301" s="678"/>
      <c r="AMC3301" s="678"/>
      <c r="AMD3301" s="678"/>
      <c r="AME3301" s="678"/>
      <c r="AMF3301" s="678"/>
      <c r="AMG3301" s="678"/>
      <c r="AMH3301" s="678"/>
      <c r="AMI3301" s="678"/>
      <c r="AMJ3301" s="678"/>
    </row>
    <row r="3302" spans="1:1024" s="678" customFormat="1" ht="18.75" customHeight="1" x14ac:dyDescent="0.3">
      <c r="A3302" s="795">
        <v>4264</v>
      </c>
      <c r="B3302" s="1404">
        <v>52038549</v>
      </c>
      <c r="C3302" s="795" t="s">
        <v>5909</v>
      </c>
      <c r="D3302" s="795" t="s">
        <v>193</v>
      </c>
      <c r="E3302" s="1169" t="s">
        <v>351</v>
      </c>
      <c r="F3302" s="1330">
        <v>45384</v>
      </c>
      <c r="G3302" s="982">
        <v>0.89583333333333337</v>
      </c>
      <c r="H3302" s="1330">
        <v>45398</v>
      </c>
      <c r="I3302" s="982">
        <v>0.9375</v>
      </c>
      <c r="J3302" s="1335" t="s">
        <v>78</v>
      </c>
      <c r="K3302" s="1330">
        <v>31019</v>
      </c>
      <c r="L3302" s="1324" t="s">
        <v>5910</v>
      </c>
      <c r="M3302" s="850">
        <v>44350</v>
      </c>
      <c r="N3302" s="1324" t="s">
        <v>5911</v>
      </c>
      <c r="O3302" s="972">
        <v>40253</v>
      </c>
      <c r="P3302" s="1019" t="s">
        <v>3013</v>
      </c>
      <c r="Q3302" s="196"/>
      <c r="R3302" s="1669"/>
      <c r="S3302" s="1702">
        <v>101698</v>
      </c>
      <c r="T3302" s="1388" t="s">
        <v>4440</v>
      </c>
      <c r="U3302" s="676" t="s">
        <v>5912</v>
      </c>
      <c r="V3302" s="1388"/>
      <c r="W3302" s="677"/>
    </row>
    <row r="3303" spans="1:1024" s="681" customFormat="1" ht="38.25" hidden="1" customHeight="1" x14ac:dyDescent="0.25">
      <c r="A3303" s="849">
        <v>806</v>
      </c>
      <c r="B3303" s="849">
        <v>53418008</v>
      </c>
      <c r="C3303" s="849" t="s">
        <v>3544</v>
      </c>
      <c r="D3303" s="849" t="s">
        <v>412</v>
      </c>
      <c r="E3303" s="1171" t="s">
        <v>60</v>
      </c>
      <c r="F3303" s="850">
        <v>44661</v>
      </c>
      <c r="G3303" s="1408">
        <v>0.5</v>
      </c>
      <c r="H3303" s="850">
        <v>44663</v>
      </c>
      <c r="I3303" s="1408">
        <v>0.5</v>
      </c>
      <c r="J3303" s="829"/>
      <c r="K3303" s="835"/>
      <c r="L3303" s="849"/>
      <c r="M3303" s="834"/>
      <c r="N3303" s="976"/>
      <c r="O3303" s="977"/>
      <c r="P3303" s="1107"/>
      <c r="Q3303" s="1039"/>
      <c r="R3303" s="1131"/>
      <c r="S3303" s="1132"/>
      <c r="T3303" s="680"/>
      <c r="U3303" s="676"/>
      <c r="V3303" s="680" t="s">
        <v>3510</v>
      </c>
      <c r="W3303" s="677"/>
    </row>
    <row r="3304" spans="1:1024" s="678" customFormat="1" ht="18.75" customHeight="1" x14ac:dyDescent="0.25">
      <c r="A3304" s="795">
        <v>1357</v>
      </c>
      <c r="B3304" s="795"/>
      <c r="C3304" s="795" t="s">
        <v>2725</v>
      </c>
      <c r="D3304" s="795" t="s">
        <v>22</v>
      </c>
      <c r="E3304" s="1169" t="s">
        <v>23</v>
      </c>
      <c r="F3304" s="1557">
        <v>44841</v>
      </c>
      <c r="G3304" s="982">
        <v>0.375</v>
      </c>
      <c r="H3304" s="1330">
        <v>44841</v>
      </c>
      <c r="I3304" s="982">
        <v>0.41666666666666669</v>
      </c>
      <c r="J3304" s="1335" t="s">
        <v>2726</v>
      </c>
      <c r="K3304" s="1330">
        <v>31909</v>
      </c>
      <c r="L3304" s="1612">
        <v>168838719</v>
      </c>
      <c r="M3304" s="850">
        <v>42563</v>
      </c>
      <c r="N3304" s="980" t="s">
        <v>2727</v>
      </c>
      <c r="O3304" s="981">
        <v>42058</v>
      </c>
      <c r="P3304" s="898"/>
      <c r="Q3304" s="1003"/>
      <c r="R3304" s="1363"/>
      <c r="S3304" s="1364"/>
      <c r="T3304" s="1365"/>
      <c r="U3304" s="676"/>
      <c r="V3304" s="1388" t="s">
        <v>2728</v>
      </c>
      <c r="W3304" s="677"/>
    </row>
    <row r="3305" spans="1:1024" ht="18.75" hidden="1" customHeight="1" x14ac:dyDescent="0.25">
      <c r="A3305" s="825">
        <v>1018</v>
      </c>
      <c r="B3305" s="826"/>
      <c r="C3305" s="826" t="s">
        <v>3425</v>
      </c>
      <c r="D3305" s="826" t="s">
        <v>412</v>
      </c>
      <c r="E3305" s="1169" t="s">
        <v>60</v>
      </c>
      <c r="F3305" s="827">
        <v>44705</v>
      </c>
      <c r="G3305" s="828">
        <v>0.625</v>
      </c>
      <c r="H3305" s="827">
        <v>44711</v>
      </c>
      <c r="I3305" s="828">
        <v>0.625</v>
      </c>
      <c r="J3305" s="1335" t="s">
        <v>2172</v>
      </c>
      <c r="K3305" s="828"/>
      <c r="L3305" s="1434">
        <v>100538300655</v>
      </c>
      <c r="M3305" s="831">
        <v>43961</v>
      </c>
      <c r="N3305" s="795">
        <v>938102181</v>
      </c>
      <c r="O3305" s="972">
        <v>37649</v>
      </c>
      <c r="P3305" s="892">
        <v>480</v>
      </c>
      <c r="Q3305" s="908"/>
      <c r="R3305" s="1139"/>
      <c r="S3305" s="1140"/>
      <c r="T3305" s="689"/>
      <c r="U3305" s="676"/>
      <c r="V3305" s="689"/>
      <c r="W3305" s="677"/>
      <c r="X3305" s="678"/>
      <c r="Y3305" s="678"/>
      <c r="Z3305" s="678"/>
      <c r="AA3305" s="678"/>
      <c r="AB3305" s="678"/>
      <c r="AC3305" s="678"/>
      <c r="AD3305" s="678"/>
      <c r="AE3305" s="678"/>
      <c r="AF3305" s="678"/>
      <c r="AG3305" s="678"/>
      <c r="AH3305" s="678"/>
      <c r="AI3305" s="678"/>
      <c r="AJ3305" s="678"/>
      <c r="AK3305" s="678"/>
      <c r="AL3305" s="678"/>
      <c r="AM3305" s="678"/>
      <c r="AN3305" s="678"/>
      <c r="AO3305" s="678"/>
      <c r="AP3305" s="678"/>
      <c r="AQ3305" s="678"/>
      <c r="AR3305" s="678"/>
      <c r="AS3305" s="678"/>
      <c r="AT3305" s="678"/>
      <c r="AU3305" s="678"/>
      <c r="AV3305" s="678"/>
      <c r="AW3305" s="678"/>
      <c r="AX3305" s="678"/>
      <c r="AY3305" s="678"/>
      <c r="AZ3305" s="678"/>
      <c r="BA3305" s="678"/>
      <c r="BB3305" s="678"/>
      <c r="BC3305" s="678"/>
      <c r="BD3305" s="678"/>
      <c r="BE3305" s="678"/>
      <c r="BF3305" s="678"/>
      <c r="BG3305" s="678"/>
      <c r="BH3305" s="678"/>
      <c r="BI3305" s="678"/>
      <c r="BJ3305" s="678"/>
      <c r="BK3305" s="678"/>
      <c r="BL3305" s="678"/>
      <c r="BM3305" s="678"/>
      <c r="BN3305" s="678"/>
      <c r="BO3305" s="678"/>
      <c r="BP3305" s="678"/>
      <c r="BQ3305" s="678"/>
      <c r="BR3305" s="678"/>
      <c r="BS3305" s="678"/>
      <c r="BT3305" s="678"/>
      <c r="BU3305" s="678"/>
      <c r="BV3305" s="678"/>
      <c r="BW3305" s="678"/>
      <c r="BX3305" s="678"/>
      <c r="BY3305" s="678"/>
      <c r="BZ3305" s="678"/>
      <c r="CA3305" s="678"/>
      <c r="CB3305" s="678"/>
      <c r="CC3305" s="678"/>
      <c r="CD3305" s="678"/>
      <c r="CE3305" s="678"/>
      <c r="CF3305" s="678"/>
      <c r="CG3305" s="678"/>
      <c r="CH3305" s="678"/>
      <c r="CI3305" s="678"/>
      <c r="CJ3305" s="678"/>
      <c r="CK3305" s="678"/>
      <c r="CL3305" s="678"/>
      <c r="CM3305" s="678"/>
      <c r="CN3305" s="678"/>
      <c r="CO3305" s="678"/>
      <c r="CP3305" s="678"/>
      <c r="CQ3305" s="678"/>
      <c r="CR3305" s="678"/>
      <c r="CS3305" s="678"/>
      <c r="CT3305" s="678"/>
      <c r="CU3305" s="678"/>
      <c r="CV3305" s="678"/>
      <c r="CW3305" s="678"/>
      <c r="CX3305" s="678"/>
      <c r="CY3305" s="678"/>
      <c r="CZ3305" s="678"/>
      <c r="DA3305" s="678"/>
      <c r="DB3305" s="678"/>
      <c r="DC3305" s="678"/>
      <c r="DD3305" s="678"/>
      <c r="DE3305" s="678"/>
      <c r="DF3305" s="678"/>
      <c r="DG3305" s="678"/>
      <c r="DH3305" s="678"/>
      <c r="DI3305" s="678"/>
      <c r="DJ3305" s="678"/>
      <c r="DK3305" s="678"/>
      <c r="DL3305" s="678"/>
      <c r="DM3305" s="678"/>
      <c r="DN3305" s="678"/>
      <c r="DO3305" s="678"/>
      <c r="DP3305" s="678"/>
      <c r="DQ3305" s="678"/>
      <c r="DR3305" s="678"/>
      <c r="DS3305" s="678"/>
      <c r="DT3305" s="678"/>
      <c r="DU3305" s="678"/>
      <c r="DV3305" s="678"/>
      <c r="DW3305" s="678"/>
      <c r="DX3305" s="678"/>
      <c r="DY3305" s="678"/>
      <c r="DZ3305" s="678"/>
      <c r="EA3305" s="678"/>
      <c r="EB3305" s="678"/>
      <c r="EC3305" s="678"/>
      <c r="ED3305" s="678"/>
      <c r="EE3305" s="678"/>
      <c r="EF3305" s="678"/>
      <c r="EG3305" s="678"/>
      <c r="EH3305" s="678"/>
      <c r="EI3305" s="678"/>
      <c r="EJ3305" s="678"/>
      <c r="EK3305" s="678"/>
      <c r="EL3305" s="678"/>
      <c r="EM3305" s="678"/>
      <c r="EN3305" s="678"/>
      <c r="EO3305" s="678"/>
      <c r="EP3305" s="678"/>
      <c r="EQ3305" s="678"/>
      <c r="ER3305" s="678"/>
      <c r="ES3305" s="678"/>
      <c r="ET3305" s="678"/>
      <c r="EU3305" s="678"/>
      <c r="EV3305" s="678"/>
      <c r="EW3305" s="678"/>
      <c r="EX3305" s="678"/>
      <c r="EY3305" s="678"/>
      <c r="EZ3305" s="678"/>
      <c r="FA3305" s="678"/>
      <c r="FB3305" s="678"/>
      <c r="FC3305" s="678"/>
      <c r="FD3305" s="678"/>
      <c r="FE3305" s="678"/>
      <c r="FF3305" s="678"/>
      <c r="FG3305" s="678"/>
      <c r="FH3305" s="678"/>
      <c r="FI3305" s="678"/>
      <c r="FJ3305" s="678"/>
      <c r="FK3305" s="678"/>
      <c r="FL3305" s="678"/>
      <c r="FM3305" s="678"/>
      <c r="FN3305" s="678"/>
      <c r="FO3305" s="678"/>
      <c r="FP3305" s="678"/>
      <c r="FQ3305" s="678"/>
      <c r="FR3305" s="678"/>
      <c r="FS3305" s="678"/>
      <c r="FT3305" s="678"/>
      <c r="FU3305" s="678"/>
      <c r="FV3305" s="678"/>
      <c r="FW3305" s="678"/>
      <c r="FX3305" s="678"/>
      <c r="FY3305" s="678"/>
      <c r="FZ3305" s="678"/>
      <c r="GA3305" s="678"/>
      <c r="GB3305" s="678"/>
      <c r="GC3305" s="678"/>
      <c r="GD3305" s="678"/>
      <c r="GE3305" s="678"/>
      <c r="GF3305" s="678"/>
      <c r="GG3305" s="678"/>
      <c r="GH3305" s="678"/>
      <c r="GI3305" s="678"/>
      <c r="GJ3305" s="678"/>
      <c r="GK3305" s="678"/>
      <c r="GL3305" s="678"/>
      <c r="GM3305" s="678"/>
      <c r="GN3305" s="678"/>
      <c r="GO3305" s="678"/>
      <c r="GP3305" s="678"/>
      <c r="GQ3305" s="678"/>
      <c r="GR3305" s="678"/>
      <c r="GS3305" s="678"/>
      <c r="GT3305" s="678"/>
      <c r="GU3305" s="678"/>
      <c r="GV3305" s="678"/>
      <c r="GW3305" s="678"/>
      <c r="GX3305" s="678"/>
      <c r="GY3305" s="678"/>
      <c r="GZ3305" s="678"/>
      <c r="HA3305" s="678"/>
      <c r="HB3305" s="678"/>
      <c r="HC3305" s="678"/>
      <c r="HD3305" s="678"/>
      <c r="HE3305" s="678"/>
      <c r="HF3305" s="678"/>
      <c r="HG3305" s="678"/>
      <c r="HH3305" s="678"/>
      <c r="HI3305" s="678"/>
      <c r="HJ3305" s="678"/>
      <c r="HK3305" s="678"/>
      <c r="HL3305" s="678"/>
      <c r="HM3305" s="678"/>
      <c r="HN3305" s="678"/>
      <c r="HO3305" s="678"/>
      <c r="HP3305" s="678"/>
      <c r="HQ3305" s="678"/>
      <c r="HR3305" s="678"/>
      <c r="HS3305" s="678"/>
      <c r="HT3305" s="678"/>
      <c r="HU3305" s="678"/>
      <c r="HV3305" s="678"/>
      <c r="HW3305" s="678"/>
      <c r="HX3305" s="678"/>
      <c r="HY3305" s="678"/>
      <c r="HZ3305" s="678"/>
      <c r="IA3305" s="678"/>
      <c r="IB3305" s="678"/>
      <c r="IC3305" s="678"/>
      <c r="ID3305" s="678"/>
      <c r="IE3305" s="678"/>
      <c r="IF3305" s="678"/>
      <c r="IG3305" s="678"/>
      <c r="IH3305" s="678"/>
      <c r="II3305" s="678"/>
      <c r="IJ3305" s="678"/>
      <c r="IK3305" s="678"/>
      <c r="IL3305" s="678"/>
      <c r="IM3305" s="678"/>
      <c r="IN3305" s="678"/>
      <c r="IO3305" s="678"/>
      <c r="IP3305" s="678"/>
      <c r="IQ3305" s="678"/>
      <c r="IR3305" s="678"/>
      <c r="IS3305" s="678"/>
      <c r="IT3305" s="678"/>
      <c r="IU3305" s="678"/>
      <c r="IV3305" s="678"/>
      <c r="IW3305" s="678"/>
      <c r="IX3305" s="678"/>
      <c r="IY3305" s="678"/>
      <c r="IZ3305" s="678"/>
      <c r="JA3305" s="678"/>
      <c r="JB3305" s="678"/>
      <c r="JC3305" s="678"/>
      <c r="JD3305" s="678"/>
      <c r="JE3305" s="678"/>
      <c r="JF3305" s="678"/>
      <c r="JG3305" s="678"/>
      <c r="JH3305" s="678"/>
      <c r="JI3305" s="678"/>
      <c r="JJ3305" s="678"/>
      <c r="JK3305" s="678"/>
      <c r="JL3305" s="678"/>
      <c r="JM3305" s="678"/>
      <c r="JN3305" s="678"/>
      <c r="JO3305" s="678"/>
      <c r="JP3305" s="678"/>
      <c r="JQ3305" s="678"/>
      <c r="JR3305" s="678"/>
      <c r="JS3305" s="678"/>
      <c r="JT3305" s="678"/>
      <c r="JU3305" s="678"/>
      <c r="JV3305" s="678"/>
      <c r="JW3305" s="678"/>
      <c r="JX3305" s="678"/>
      <c r="JY3305" s="678"/>
      <c r="JZ3305" s="678"/>
      <c r="KA3305" s="678"/>
      <c r="KB3305" s="678"/>
      <c r="KC3305" s="678"/>
      <c r="KD3305" s="678"/>
      <c r="KE3305" s="678"/>
      <c r="KF3305" s="678"/>
      <c r="KG3305" s="678"/>
      <c r="KH3305" s="678"/>
      <c r="KI3305" s="678"/>
      <c r="KJ3305" s="678"/>
      <c r="KK3305" s="678"/>
      <c r="KL3305" s="678"/>
      <c r="KM3305" s="678"/>
      <c r="KN3305" s="678"/>
      <c r="KO3305" s="678"/>
      <c r="KP3305" s="678"/>
      <c r="KQ3305" s="678"/>
      <c r="KR3305" s="678"/>
      <c r="KS3305" s="678"/>
      <c r="KT3305" s="678"/>
      <c r="KU3305" s="678"/>
      <c r="KV3305" s="678"/>
      <c r="KW3305" s="678"/>
      <c r="KX3305" s="678"/>
      <c r="KY3305" s="678"/>
      <c r="KZ3305" s="678"/>
      <c r="LA3305" s="678"/>
      <c r="LB3305" s="678"/>
      <c r="LC3305" s="678"/>
      <c r="LD3305" s="678"/>
      <c r="LE3305" s="678"/>
      <c r="LF3305" s="678"/>
      <c r="LG3305" s="678"/>
      <c r="LH3305" s="678"/>
      <c r="LI3305" s="678"/>
      <c r="LJ3305" s="678"/>
      <c r="LK3305" s="678"/>
      <c r="LL3305" s="678"/>
      <c r="LM3305" s="678"/>
      <c r="LN3305" s="678"/>
      <c r="LO3305" s="678"/>
      <c r="LP3305" s="678"/>
      <c r="LQ3305" s="678"/>
      <c r="LR3305" s="678"/>
      <c r="LS3305" s="678"/>
      <c r="LT3305" s="678"/>
      <c r="LU3305" s="678"/>
      <c r="LV3305" s="678"/>
      <c r="LW3305" s="678"/>
      <c r="LX3305" s="678"/>
      <c r="LY3305" s="678"/>
      <c r="LZ3305" s="678"/>
      <c r="MA3305" s="678"/>
      <c r="MB3305" s="678"/>
      <c r="MC3305" s="678"/>
      <c r="MD3305" s="678"/>
      <c r="ME3305" s="678"/>
      <c r="MF3305" s="678"/>
      <c r="MG3305" s="678"/>
      <c r="MH3305" s="678"/>
      <c r="MI3305" s="678"/>
      <c r="MJ3305" s="678"/>
      <c r="MK3305" s="678"/>
      <c r="ML3305" s="678"/>
      <c r="MM3305" s="678"/>
      <c r="MN3305" s="678"/>
      <c r="MO3305" s="678"/>
      <c r="MP3305" s="678"/>
      <c r="MQ3305" s="678"/>
      <c r="MR3305" s="678"/>
      <c r="MS3305" s="678"/>
      <c r="MT3305" s="678"/>
      <c r="MU3305" s="678"/>
      <c r="MV3305" s="678"/>
      <c r="MW3305" s="678"/>
      <c r="MX3305" s="678"/>
      <c r="MY3305" s="678"/>
      <c r="MZ3305" s="678"/>
      <c r="NA3305" s="678"/>
      <c r="NB3305" s="678"/>
      <c r="NC3305" s="678"/>
      <c r="ND3305" s="678"/>
      <c r="NE3305" s="678"/>
      <c r="NF3305" s="678"/>
      <c r="NG3305" s="678"/>
      <c r="NH3305" s="678"/>
      <c r="NI3305" s="678"/>
      <c r="NJ3305" s="678"/>
      <c r="NK3305" s="678"/>
      <c r="NL3305" s="678"/>
      <c r="NM3305" s="678"/>
      <c r="NN3305" s="678"/>
      <c r="NO3305" s="678"/>
      <c r="NP3305" s="678"/>
      <c r="NQ3305" s="678"/>
      <c r="NR3305" s="678"/>
      <c r="NS3305" s="678"/>
      <c r="NT3305" s="678"/>
      <c r="NU3305" s="678"/>
      <c r="NV3305" s="678"/>
      <c r="NW3305" s="678"/>
      <c r="NX3305" s="678"/>
      <c r="NY3305" s="678"/>
      <c r="NZ3305" s="678"/>
      <c r="OA3305" s="678"/>
      <c r="OB3305" s="678"/>
      <c r="OC3305" s="678"/>
      <c r="OD3305" s="678"/>
      <c r="OE3305" s="678"/>
      <c r="OF3305" s="678"/>
      <c r="OG3305" s="678"/>
      <c r="OH3305" s="678"/>
      <c r="OI3305" s="678"/>
      <c r="OJ3305" s="678"/>
      <c r="OK3305" s="678"/>
      <c r="OL3305" s="678"/>
      <c r="OM3305" s="678"/>
      <c r="ON3305" s="678"/>
      <c r="OO3305" s="678"/>
      <c r="OP3305" s="678"/>
      <c r="OQ3305" s="678"/>
      <c r="OR3305" s="678"/>
      <c r="OS3305" s="678"/>
      <c r="OT3305" s="678"/>
      <c r="OU3305" s="678"/>
      <c r="OV3305" s="678"/>
      <c r="OW3305" s="678"/>
      <c r="OX3305" s="678"/>
      <c r="OY3305" s="678"/>
      <c r="OZ3305" s="678"/>
      <c r="PA3305" s="678"/>
      <c r="PB3305" s="678"/>
      <c r="PC3305" s="678"/>
      <c r="PD3305" s="678"/>
      <c r="PE3305" s="678"/>
      <c r="PF3305" s="678"/>
      <c r="PG3305" s="678"/>
      <c r="PH3305" s="678"/>
      <c r="PI3305" s="678"/>
      <c r="PJ3305" s="678"/>
      <c r="PK3305" s="678"/>
      <c r="PL3305" s="678"/>
      <c r="PM3305" s="678"/>
      <c r="PN3305" s="678"/>
      <c r="PO3305" s="678"/>
      <c r="PP3305" s="678"/>
      <c r="PQ3305" s="678"/>
      <c r="PR3305" s="678"/>
      <c r="PS3305" s="678"/>
      <c r="PT3305" s="678"/>
      <c r="PU3305" s="678"/>
      <c r="PV3305" s="678"/>
      <c r="PW3305" s="678"/>
      <c r="PX3305" s="678"/>
      <c r="PY3305" s="678"/>
      <c r="PZ3305" s="678"/>
      <c r="QA3305" s="678"/>
      <c r="QB3305" s="678"/>
      <c r="QC3305" s="678"/>
      <c r="QD3305" s="678"/>
      <c r="QE3305" s="678"/>
      <c r="QF3305" s="678"/>
      <c r="QG3305" s="678"/>
      <c r="QH3305" s="678"/>
      <c r="QI3305" s="678"/>
      <c r="QJ3305" s="678"/>
      <c r="QK3305" s="678"/>
      <c r="QL3305" s="678"/>
      <c r="QM3305" s="678"/>
      <c r="QN3305" s="678"/>
      <c r="QO3305" s="678"/>
      <c r="QP3305" s="678"/>
      <c r="QQ3305" s="678"/>
      <c r="QR3305" s="678"/>
      <c r="QS3305" s="678"/>
      <c r="QT3305" s="678"/>
      <c r="QU3305" s="678"/>
      <c r="QV3305" s="678"/>
      <c r="QW3305" s="678"/>
      <c r="QX3305" s="678"/>
      <c r="QY3305" s="678"/>
      <c r="QZ3305" s="678"/>
      <c r="RA3305" s="678"/>
      <c r="RB3305" s="678"/>
      <c r="RC3305" s="678"/>
      <c r="RD3305" s="678"/>
      <c r="RE3305" s="678"/>
      <c r="RF3305" s="678"/>
      <c r="RG3305" s="678"/>
      <c r="RH3305" s="678"/>
      <c r="RI3305" s="678"/>
      <c r="RJ3305" s="678"/>
      <c r="RK3305" s="678"/>
      <c r="RL3305" s="678"/>
      <c r="RM3305" s="678"/>
      <c r="RN3305" s="678"/>
      <c r="RO3305" s="678"/>
      <c r="RP3305" s="678"/>
      <c r="RQ3305" s="678"/>
      <c r="RR3305" s="678"/>
      <c r="RS3305" s="678"/>
      <c r="RT3305" s="678"/>
      <c r="RU3305" s="678"/>
      <c r="RV3305" s="678"/>
      <c r="RW3305" s="678"/>
      <c r="RX3305" s="678"/>
      <c r="RY3305" s="678"/>
      <c r="RZ3305" s="678"/>
      <c r="SA3305" s="678"/>
      <c r="SB3305" s="678"/>
      <c r="SC3305" s="678"/>
      <c r="SD3305" s="678"/>
      <c r="SE3305" s="678"/>
      <c r="SF3305" s="678"/>
      <c r="SG3305" s="678"/>
      <c r="SH3305" s="678"/>
      <c r="SI3305" s="678"/>
      <c r="SJ3305" s="678"/>
      <c r="SK3305" s="678"/>
      <c r="SL3305" s="678"/>
      <c r="SM3305" s="678"/>
      <c r="SN3305" s="678"/>
      <c r="SO3305" s="678"/>
      <c r="SP3305" s="678"/>
      <c r="SQ3305" s="678"/>
      <c r="SR3305" s="678"/>
      <c r="SS3305" s="678"/>
      <c r="ST3305" s="678"/>
      <c r="SU3305" s="678"/>
      <c r="SV3305" s="678"/>
      <c r="SW3305" s="678"/>
      <c r="SX3305" s="678"/>
      <c r="SY3305" s="678"/>
      <c r="SZ3305" s="678"/>
      <c r="TA3305" s="678"/>
      <c r="TB3305" s="678"/>
      <c r="TC3305" s="678"/>
      <c r="TD3305" s="678"/>
      <c r="TE3305" s="678"/>
      <c r="TF3305" s="678"/>
      <c r="TG3305" s="678"/>
      <c r="TH3305" s="678"/>
      <c r="TI3305" s="678"/>
      <c r="TJ3305" s="678"/>
      <c r="TK3305" s="678"/>
      <c r="TL3305" s="678"/>
      <c r="TM3305" s="678"/>
      <c r="TN3305" s="678"/>
      <c r="TO3305" s="678"/>
      <c r="TP3305" s="678"/>
      <c r="TQ3305" s="678"/>
      <c r="TR3305" s="678"/>
      <c r="TS3305" s="678"/>
      <c r="TT3305" s="678"/>
      <c r="TU3305" s="678"/>
      <c r="TV3305" s="678"/>
      <c r="TW3305" s="678"/>
      <c r="TX3305" s="678"/>
      <c r="TY3305" s="678"/>
      <c r="TZ3305" s="678"/>
      <c r="UA3305" s="678"/>
      <c r="UB3305" s="678"/>
      <c r="UC3305" s="678"/>
      <c r="UD3305" s="678"/>
      <c r="UE3305" s="678"/>
      <c r="UF3305" s="678"/>
      <c r="UG3305" s="678"/>
      <c r="UH3305" s="678"/>
      <c r="UI3305" s="678"/>
      <c r="UJ3305" s="678"/>
      <c r="UK3305" s="678"/>
      <c r="UL3305" s="678"/>
      <c r="UM3305" s="678"/>
      <c r="UN3305" s="678"/>
      <c r="UO3305" s="678"/>
      <c r="UP3305" s="678"/>
      <c r="UQ3305" s="678"/>
      <c r="UR3305" s="678"/>
      <c r="US3305" s="678"/>
      <c r="UT3305" s="678"/>
      <c r="UU3305" s="678"/>
      <c r="UV3305" s="678"/>
      <c r="UW3305" s="678"/>
      <c r="UX3305" s="678"/>
      <c r="UY3305" s="678"/>
      <c r="UZ3305" s="678"/>
      <c r="VA3305" s="678"/>
      <c r="VB3305" s="678"/>
      <c r="VC3305" s="678"/>
      <c r="VD3305" s="678"/>
      <c r="VE3305" s="678"/>
      <c r="VF3305" s="678"/>
      <c r="VG3305" s="678"/>
      <c r="VH3305" s="678"/>
      <c r="VI3305" s="678"/>
      <c r="VJ3305" s="678"/>
      <c r="VK3305" s="678"/>
      <c r="VL3305" s="678"/>
      <c r="VM3305" s="678"/>
      <c r="VN3305" s="678"/>
      <c r="VO3305" s="678"/>
      <c r="VP3305" s="678"/>
      <c r="VQ3305" s="678"/>
      <c r="VR3305" s="678"/>
      <c r="VS3305" s="678"/>
      <c r="VT3305" s="678"/>
      <c r="VU3305" s="678"/>
      <c r="VV3305" s="678"/>
      <c r="VW3305" s="678"/>
      <c r="VX3305" s="678"/>
      <c r="VY3305" s="678"/>
      <c r="VZ3305" s="678"/>
      <c r="WA3305" s="678"/>
      <c r="WB3305" s="678"/>
      <c r="WC3305" s="678"/>
      <c r="WD3305" s="678"/>
      <c r="WE3305" s="678"/>
      <c r="WF3305" s="678"/>
      <c r="WG3305" s="678"/>
      <c r="WH3305" s="678"/>
      <c r="WI3305" s="678"/>
      <c r="WJ3305" s="678"/>
      <c r="WK3305" s="678"/>
      <c r="WL3305" s="678"/>
      <c r="WM3305" s="678"/>
      <c r="WN3305" s="678"/>
      <c r="WO3305" s="678"/>
      <c r="WP3305" s="678"/>
      <c r="WQ3305" s="678"/>
      <c r="WR3305" s="678"/>
      <c r="WS3305" s="678"/>
      <c r="WT3305" s="678"/>
      <c r="WU3305" s="678"/>
      <c r="WV3305" s="678"/>
      <c r="WW3305" s="678"/>
      <c r="WX3305" s="678"/>
      <c r="WY3305" s="678"/>
      <c r="WZ3305" s="678"/>
      <c r="XA3305" s="678"/>
      <c r="XB3305" s="678"/>
      <c r="XC3305" s="678"/>
      <c r="XD3305" s="678"/>
      <c r="XE3305" s="678"/>
      <c r="XF3305" s="678"/>
      <c r="XG3305" s="678"/>
      <c r="XH3305" s="678"/>
      <c r="XI3305" s="678"/>
      <c r="XJ3305" s="678"/>
      <c r="XK3305" s="678"/>
      <c r="XL3305" s="678"/>
      <c r="XM3305" s="678"/>
      <c r="XN3305" s="678"/>
      <c r="XO3305" s="678"/>
      <c r="XP3305" s="678"/>
      <c r="XQ3305" s="678"/>
      <c r="XR3305" s="678"/>
      <c r="XS3305" s="678"/>
      <c r="XT3305" s="678"/>
      <c r="XU3305" s="678"/>
      <c r="XV3305" s="678"/>
      <c r="XW3305" s="678"/>
      <c r="XX3305" s="678"/>
      <c r="XY3305" s="678"/>
      <c r="XZ3305" s="678"/>
      <c r="YA3305" s="678"/>
      <c r="YB3305" s="678"/>
      <c r="YC3305" s="678"/>
      <c r="YD3305" s="678"/>
      <c r="YE3305" s="678"/>
      <c r="YF3305" s="678"/>
      <c r="YG3305" s="678"/>
      <c r="YH3305" s="678"/>
      <c r="YI3305" s="678"/>
      <c r="YJ3305" s="678"/>
      <c r="YK3305" s="678"/>
      <c r="YL3305" s="678"/>
      <c r="YM3305" s="678"/>
      <c r="YN3305" s="678"/>
      <c r="YO3305" s="678"/>
      <c r="YP3305" s="678"/>
      <c r="YQ3305" s="678"/>
      <c r="YR3305" s="678"/>
      <c r="YS3305" s="678"/>
      <c r="YT3305" s="678"/>
      <c r="YU3305" s="678"/>
      <c r="YV3305" s="678"/>
      <c r="YW3305" s="678"/>
      <c r="YX3305" s="678"/>
      <c r="YY3305" s="678"/>
      <c r="YZ3305" s="678"/>
      <c r="ZA3305" s="678"/>
      <c r="ZB3305" s="678"/>
      <c r="ZC3305" s="678"/>
      <c r="ZD3305" s="678"/>
      <c r="ZE3305" s="678"/>
      <c r="ZF3305" s="678"/>
      <c r="ZG3305" s="678"/>
      <c r="ZH3305" s="678"/>
      <c r="ZI3305" s="678"/>
      <c r="ZJ3305" s="678"/>
      <c r="ZK3305" s="678"/>
      <c r="ZL3305" s="678"/>
      <c r="ZM3305" s="678"/>
      <c r="ZN3305" s="678"/>
      <c r="ZO3305" s="678"/>
      <c r="ZP3305" s="678"/>
      <c r="ZQ3305" s="678"/>
      <c r="ZR3305" s="678"/>
      <c r="ZS3305" s="678"/>
      <c r="ZT3305" s="678"/>
      <c r="ZU3305" s="678"/>
      <c r="ZV3305" s="678"/>
      <c r="ZW3305" s="678"/>
      <c r="ZX3305" s="678"/>
      <c r="ZY3305" s="678"/>
      <c r="ZZ3305" s="678"/>
      <c r="AAA3305" s="678"/>
      <c r="AAB3305" s="678"/>
      <c r="AAC3305" s="678"/>
      <c r="AAD3305" s="678"/>
      <c r="AAE3305" s="678"/>
      <c r="AAF3305" s="678"/>
      <c r="AAG3305" s="678"/>
      <c r="AAH3305" s="678"/>
      <c r="AAI3305" s="678"/>
      <c r="AAJ3305" s="678"/>
      <c r="AAK3305" s="678"/>
      <c r="AAL3305" s="678"/>
      <c r="AAM3305" s="678"/>
      <c r="AAN3305" s="678"/>
      <c r="AAO3305" s="678"/>
      <c r="AAP3305" s="678"/>
      <c r="AAQ3305" s="678"/>
      <c r="AAR3305" s="678"/>
      <c r="AAS3305" s="678"/>
      <c r="AAT3305" s="678"/>
      <c r="AAU3305" s="678"/>
      <c r="AAV3305" s="678"/>
      <c r="AAW3305" s="678"/>
      <c r="AAX3305" s="678"/>
      <c r="AAY3305" s="678"/>
      <c r="AAZ3305" s="678"/>
      <c r="ABA3305" s="678"/>
      <c r="ABB3305" s="678"/>
      <c r="ABC3305" s="678"/>
      <c r="ABD3305" s="678"/>
      <c r="ABE3305" s="678"/>
      <c r="ABF3305" s="678"/>
      <c r="ABG3305" s="678"/>
      <c r="ABH3305" s="678"/>
      <c r="ABI3305" s="678"/>
      <c r="ABJ3305" s="678"/>
      <c r="ABK3305" s="678"/>
      <c r="ABL3305" s="678"/>
      <c r="ABM3305" s="678"/>
      <c r="ABN3305" s="678"/>
      <c r="ABO3305" s="678"/>
      <c r="ABP3305" s="678"/>
      <c r="ABQ3305" s="678"/>
      <c r="ABR3305" s="678"/>
      <c r="ABS3305" s="678"/>
      <c r="ABT3305" s="678"/>
      <c r="ABU3305" s="678"/>
      <c r="ABV3305" s="678"/>
      <c r="ABW3305" s="678"/>
      <c r="ABX3305" s="678"/>
      <c r="ABY3305" s="678"/>
      <c r="ABZ3305" s="678"/>
      <c r="ACA3305" s="678"/>
      <c r="ACB3305" s="678"/>
      <c r="ACC3305" s="678"/>
      <c r="ACD3305" s="678"/>
      <c r="ACE3305" s="678"/>
      <c r="ACF3305" s="678"/>
      <c r="ACG3305" s="678"/>
      <c r="ACH3305" s="678"/>
      <c r="ACI3305" s="678"/>
      <c r="ACJ3305" s="678"/>
      <c r="ACK3305" s="678"/>
      <c r="ACL3305" s="678"/>
      <c r="ACM3305" s="678"/>
      <c r="ACN3305" s="678"/>
      <c r="ACO3305" s="678"/>
      <c r="ACP3305" s="678"/>
      <c r="ACQ3305" s="678"/>
      <c r="ACR3305" s="678"/>
      <c r="ACS3305" s="678"/>
      <c r="ACT3305" s="678"/>
      <c r="ACU3305" s="678"/>
      <c r="ACV3305" s="678"/>
      <c r="ACW3305" s="678"/>
      <c r="ACX3305" s="678"/>
      <c r="ACY3305" s="678"/>
      <c r="ACZ3305" s="678"/>
      <c r="ADA3305" s="678"/>
      <c r="ADB3305" s="678"/>
      <c r="ADC3305" s="678"/>
      <c r="ADD3305" s="678"/>
      <c r="ADE3305" s="678"/>
      <c r="ADF3305" s="678"/>
      <c r="ADG3305" s="678"/>
      <c r="ADH3305" s="678"/>
      <c r="ADI3305" s="678"/>
      <c r="ADJ3305" s="678"/>
      <c r="ADK3305" s="678"/>
      <c r="ADL3305" s="678"/>
      <c r="ADM3305" s="678"/>
      <c r="ADN3305" s="678"/>
      <c r="ADO3305" s="678"/>
      <c r="ADP3305" s="678"/>
      <c r="ADQ3305" s="678"/>
      <c r="ADR3305" s="678"/>
      <c r="ADS3305" s="678"/>
      <c r="ADT3305" s="678"/>
      <c r="ADU3305" s="678"/>
      <c r="ADV3305" s="678"/>
      <c r="ADW3305" s="678"/>
      <c r="ADX3305" s="678"/>
      <c r="ADY3305" s="678"/>
      <c r="ADZ3305" s="678"/>
      <c r="AEA3305" s="678"/>
      <c r="AEB3305" s="678"/>
      <c r="AEC3305" s="678"/>
      <c r="AED3305" s="678"/>
      <c r="AEE3305" s="678"/>
      <c r="AEF3305" s="678"/>
      <c r="AEG3305" s="678"/>
      <c r="AEH3305" s="678"/>
      <c r="AEI3305" s="678"/>
      <c r="AEJ3305" s="678"/>
      <c r="AEK3305" s="678"/>
      <c r="AEL3305" s="678"/>
      <c r="AEM3305" s="678"/>
      <c r="AEN3305" s="678"/>
      <c r="AEO3305" s="678"/>
      <c r="AEP3305" s="678"/>
      <c r="AEQ3305" s="678"/>
      <c r="AER3305" s="678"/>
      <c r="AES3305" s="678"/>
      <c r="AET3305" s="678"/>
      <c r="AEU3305" s="678"/>
      <c r="AEV3305" s="678"/>
      <c r="AEW3305" s="678"/>
      <c r="AEX3305" s="678"/>
      <c r="AEY3305" s="678"/>
      <c r="AEZ3305" s="678"/>
      <c r="AFA3305" s="678"/>
      <c r="AFB3305" s="678"/>
      <c r="AFC3305" s="678"/>
      <c r="AFD3305" s="678"/>
      <c r="AFE3305" s="678"/>
      <c r="AFF3305" s="678"/>
      <c r="AFG3305" s="678"/>
      <c r="AFH3305" s="678"/>
      <c r="AFI3305" s="678"/>
      <c r="AFJ3305" s="678"/>
      <c r="AFK3305" s="678"/>
      <c r="AFL3305" s="678"/>
      <c r="AFM3305" s="678"/>
      <c r="AFN3305" s="678"/>
      <c r="AFO3305" s="678"/>
      <c r="AFP3305" s="678"/>
      <c r="AFQ3305" s="678"/>
      <c r="AFR3305" s="678"/>
      <c r="AFS3305" s="678"/>
      <c r="AFT3305" s="678"/>
      <c r="AFU3305" s="678"/>
      <c r="AFV3305" s="678"/>
      <c r="AFW3305" s="678"/>
      <c r="AFX3305" s="678"/>
      <c r="AFY3305" s="678"/>
      <c r="AFZ3305" s="678"/>
      <c r="AGA3305" s="678"/>
      <c r="AGB3305" s="678"/>
      <c r="AGC3305" s="678"/>
      <c r="AGD3305" s="678"/>
      <c r="AGE3305" s="678"/>
      <c r="AGF3305" s="678"/>
      <c r="AGG3305" s="678"/>
      <c r="AGH3305" s="678"/>
      <c r="AGI3305" s="678"/>
      <c r="AGJ3305" s="678"/>
      <c r="AGK3305" s="678"/>
      <c r="AGL3305" s="678"/>
      <c r="AGM3305" s="678"/>
      <c r="AGN3305" s="678"/>
      <c r="AGO3305" s="678"/>
      <c r="AGP3305" s="678"/>
      <c r="AGQ3305" s="678"/>
      <c r="AGR3305" s="678"/>
      <c r="AGS3305" s="678"/>
      <c r="AGT3305" s="678"/>
      <c r="AGU3305" s="678"/>
      <c r="AGV3305" s="678"/>
      <c r="AGW3305" s="678"/>
      <c r="AGX3305" s="678"/>
      <c r="AGY3305" s="678"/>
      <c r="AGZ3305" s="678"/>
      <c r="AHA3305" s="678"/>
      <c r="AHB3305" s="678"/>
      <c r="AHC3305" s="678"/>
      <c r="AHD3305" s="678"/>
      <c r="AHE3305" s="678"/>
      <c r="AHF3305" s="678"/>
      <c r="AHG3305" s="678"/>
      <c r="AHH3305" s="678"/>
      <c r="AHI3305" s="678"/>
      <c r="AHJ3305" s="678"/>
      <c r="AHK3305" s="678"/>
      <c r="AHL3305" s="678"/>
      <c r="AHM3305" s="678"/>
      <c r="AHN3305" s="678"/>
      <c r="AHO3305" s="678"/>
      <c r="AHP3305" s="678"/>
      <c r="AHQ3305" s="678"/>
      <c r="AHR3305" s="678"/>
      <c r="AHS3305" s="678"/>
      <c r="AHT3305" s="678"/>
      <c r="AHU3305" s="678"/>
      <c r="AHV3305" s="678"/>
      <c r="AHW3305" s="678"/>
      <c r="AHX3305" s="678"/>
      <c r="AHY3305" s="678"/>
      <c r="AHZ3305" s="678"/>
      <c r="AIA3305" s="678"/>
      <c r="AIB3305" s="678"/>
      <c r="AIC3305" s="678"/>
      <c r="AID3305" s="678"/>
      <c r="AIE3305" s="678"/>
      <c r="AIF3305" s="678"/>
      <c r="AIG3305" s="678"/>
      <c r="AIH3305" s="678"/>
      <c r="AII3305" s="678"/>
      <c r="AIJ3305" s="678"/>
      <c r="AIK3305" s="678"/>
      <c r="AIL3305" s="678"/>
      <c r="AIM3305" s="678"/>
      <c r="AIN3305" s="678"/>
      <c r="AIO3305" s="678"/>
      <c r="AIP3305" s="678"/>
      <c r="AIQ3305" s="678"/>
      <c r="AIR3305" s="678"/>
      <c r="AIS3305" s="678"/>
      <c r="AIT3305" s="678"/>
      <c r="AIU3305" s="678"/>
      <c r="AIV3305" s="678"/>
      <c r="AIW3305" s="678"/>
      <c r="AIX3305" s="678"/>
      <c r="AIY3305" s="678"/>
      <c r="AIZ3305" s="678"/>
      <c r="AJA3305" s="678"/>
      <c r="AJB3305" s="678"/>
      <c r="AJC3305" s="678"/>
      <c r="AJD3305" s="678"/>
      <c r="AJE3305" s="678"/>
      <c r="AJF3305" s="678"/>
      <c r="AJG3305" s="678"/>
      <c r="AJH3305" s="678"/>
      <c r="AJI3305" s="678"/>
      <c r="AJJ3305" s="678"/>
      <c r="AJK3305" s="678"/>
      <c r="AJL3305" s="678"/>
      <c r="AJM3305" s="678"/>
      <c r="AJN3305" s="678"/>
      <c r="AJO3305" s="678"/>
      <c r="AJP3305" s="678"/>
      <c r="AJQ3305" s="678"/>
      <c r="AJR3305" s="678"/>
      <c r="AJS3305" s="678"/>
      <c r="AJT3305" s="678"/>
      <c r="AJU3305" s="678"/>
      <c r="AJV3305" s="678"/>
      <c r="AJW3305" s="678"/>
      <c r="AJX3305" s="678"/>
      <c r="AJY3305" s="678"/>
      <c r="AJZ3305" s="678"/>
      <c r="AKA3305" s="678"/>
      <c r="AKB3305" s="678"/>
      <c r="AKC3305" s="678"/>
      <c r="AKD3305" s="678"/>
      <c r="AKE3305" s="678"/>
      <c r="AKF3305" s="678"/>
      <c r="AKG3305" s="678"/>
      <c r="AKH3305" s="678"/>
      <c r="AKI3305" s="678"/>
      <c r="AKJ3305" s="678"/>
      <c r="AKK3305" s="678"/>
      <c r="AKL3305" s="678"/>
      <c r="AKM3305" s="678"/>
      <c r="AKN3305" s="678"/>
      <c r="AKO3305" s="678"/>
      <c r="AKP3305" s="678"/>
      <c r="AKQ3305" s="678"/>
      <c r="AKR3305" s="678"/>
      <c r="AKS3305" s="678"/>
      <c r="AKT3305" s="678"/>
      <c r="AKU3305" s="678"/>
      <c r="AKV3305" s="678"/>
      <c r="AKW3305" s="678"/>
      <c r="AKX3305" s="678"/>
      <c r="AKY3305" s="678"/>
      <c r="AKZ3305" s="678"/>
      <c r="ALA3305" s="678"/>
      <c r="ALB3305" s="678"/>
      <c r="ALC3305" s="678"/>
      <c r="ALD3305" s="678"/>
      <c r="ALE3305" s="678"/>
      <c r="ALF3305" s="678"/>
      <c r="ALG3305" s="678"/>
      <c r="ALH3305" s="678"/>
      <c r="ALI3305" s="678"/>
      <c r="ALJ3305" s="678"/>
      <c r="ALK3305" s="678"/>
      <c r="ALL3305" s="678"/>
      <c r="ALM3305" s="678"/>
      <c r="ALN3305" s="678"/>
      <c r="ALO3305" s="678"/>
      <c r="ALP3305" s="678"/>
      <c r="ALQ3305" s="678"/>
      <c r="ALR3305" s="678"/>
      <c r="ALS3305" s="678"/>
      <c r="ALT3305" s="678"/>
      <c r="ALU3305" s="678"/>
      <c r="ALV3305" s="678"/>
      <c r="ALW3305" s="678"/>
      <c r="ALX3305" s="678"/>
      <c r="ALY3305" s="678"/>
      <c r="ALZ3305" s="678"/>
      <c r="AMA3305" s="678"/>
      <c r="AMB3305" s="678"/>
      <c r="AMC3305" s="678"/>
      <c r="AMD3305" s="678"/>
      <c r="AME3305" s="678"/>
      <c r="AMF3305" s="678"/>
      <c r="AMG3305" s="678"/>
      <c r="AMH3305" s="678"/>
      <c r="AMI3305" s="678"/>
      <c r="AMJ3305" s="678"/>
    </row>
    <row r="3306" spans="1:1024" ht="18.75" customHeight="1" x14ac:dyDescent="0.25">
      <c r="A3306" s="795">
        <v>2680</v>
      </c>
      <c r="B3306" s="795"/>
      <c r="C3306" s="1513" t="s">
        <v>1007</v>
      </c>
      <c r="D3306" s="1403" t="s">
        <v>657</v>
      </c>
      <c r="E3306" s="1175" t="s">
        <v>871</v>
      </c>
      <c r="F3306" s="850">
        <v>45089</v>
      </c>
      <c r="G3306" s="1322">
        <v>0.97916666666666663</v>
      </c>
      <c r="H3306" s="850">
        <v>45091</v>
      </c>
      <c r="I3306" s="1332">
        <v>0.79166666666666663</v>
      </c>
      <c r="J3306" s="829" t="s">
        <v>330</v>
      </c>
      <c r="K3306" s="1330">
        <v>30161</v>
      </c>
      <c r="L3306" s="993"/>
      <c r="M3306" s="850"/>
      <c r="N3306" s="1635" t="s">
        <v>1008</v>
      </c>
      <c r="O3306" s="972">
        <v>42152</v>
      </c>
      <c r="P3306" s="1019">
        <v>160</v>
      </c>
      <c r="Q3306" s="196"/>
      <c r="R3306" s="1662"/>
      <c r="S3306" s="1702"/>
      <c r="T3306" s="1752"/>
      <c r="U3306" s="1346"/>
      <c r="V3306" s="1388"/>
      <c r="W3306" s="1807"/>
      <c r="X3306" s="678"/>
      <c r="Y3306" s="678"/>
      <c r="Z3306" s="678"/>
      <c r="AA3306" s="678"/>
      <c r="AB3306" s="678"/>
      <c r="AC3306" s="678"/>
      <c r="AD3306" s="678"/>
      <c r="AE3306" s="678"/>
      <c r="AF3306" s="678"/>
      <c r="AG3306" s="678"/>
      <c r="AH3306" s="678"/>
      <c r="AI3306" s="678"/>
      <c r="AJ3306" s="678"/>
      <c r="AK3306" s="678"/>
      <c r="AL3306" s="678"/>
      <c r="AM3306" s="678"/>
      <c r="AN3306" s="678"/>
      <c r="AO3306" s="678"/>
      <c r="AP3306" s="678"/>
      <c r="AQ3306" s="678"/>
      <c r="AR3306" s="678"/>
      <c r="AS3306" s="678"/>
      <c r="AT3306" s="678"/>
      <c r="AU3306" s="678"/>
      <c r="AV3306" s="678"/>
      <c r="AW3306" s="678"/>
      <c r="AX3306" s="678"/>
      <c r="AY3306" s="678"/>
      <c r="AZ3306" s="678"/>
      <c r="BA3306" s="678"/>
      <c r="BB3306" s="678"/>
      <c r="BC3306" s="678"/>
      <c r="BD3306" s="678"/>
      <c r="BE3306" s="678"/>
      <c r="BF3306" s="678"/>
      <c r="BG3306" s="678"/>
      <c r="BH3306" s="678"/>
      <c r="BI3306" s="678"/>
      <c r="BJ3306" s="678"/>
      <c r="BK3306" s="678"/>
      <c r="BL3306" s="678"/>
      <c r="BM3306" s="678"/>
      <c r="BN3306" s="678"/>
      <c r="BO3306" s="678"/>
      <c r="BP3306" s="678"/>
      <c r="BQ3306" s="678"/>
      <c r="BR3306" s="678"/>
      <c r="BS3306" s="678"/>
      <c r="BT3306" s="678"/>
      <c r="BU3306" s="678"/>
      <c r="BV3306" s="678"/>
      <c r="BW3306" s="678"/>
      <c r="BX3306" s="678"/>
      <c r="BY3306" s="678"/>
      <c r="BZ3306" s="678"/>
      <c r="CA3306" s="678"/>
      <c r="CB3306" s="678"/>
      <c r="CC3306" s="678"/>
      <c r="CD3306" s="678"/>
      <c r="CE3306" s="678"/>
      <c r="CF3306" s="678"/>
      <c r="CG3306" s="678"/>
      <c r="CH3306" s="678"/>
      <c r="CI3306" s="678"/>
      <c r="CJ3306" s="678"/>
      <c r="CK3306" s="678"/>
      <c r="CL3306" s="678"/>
      <c r="CM3306" s="678"/>
      <c r="CN3306" s="678"/>
      <c r="CO3306" s="678"/>
      <c r="CP3306" s="678"/>
      <c r="CQ3306" s="678"/>
      <c r="CR3306" s="678"/>
      <c r="CS3306" s="678"/>
      <c r="CT3306" s="678"/>
      <c r="CU3306" s="678"/>
      <c r="CV3306" s="678"/>
      <c r="CW3306" s="678"/>
      <c r="CX3306" s="678"/>
      <c r="CY3306" s="678"/>
      <c r="CZ3306" s="678"/>
      <c r="DA3306" s="678"/>
      <c r="DB3306" s="678"/>
      <c r="DC3306" s="678"/>
      <c r="DD3306" s="678"/>
      <c r="DE3306" s="678"/>
      <c r="DF3306" s="678"/>
      <c r="DG3306" s="678"/>
      <c r="DH3306" s="678"/>
      <c r="DI3306" s="678"/>
      <c r="DJ3306" s="678"/>
      <c r="DK3306" s="678"/>
      <c r="DL3306" s="678"/>
      <c r="DM3306" s="678"/>
      <c r="DN3306" s="678"/>
      <c r="DO3306" s="678"/>
      <c r="DP3306" s="678"/>
      <c r="DQ3306" s="678"/>
      <c r="DR3306" s="678"/>
      <c r="DS3306" s="678"/>
      <c r="DT3306" s="678"/>
      <c r="DU3306" s="678"/>
      <c r="DV3306" s="678"/>
      <c r="DW3306" s="678"/>
      <c r="DX3306" s="678"/>
      <c r="DY3306" s="678"/>
      <c r="DZ3306" s="678"/>
      <c r="EA3306" s="678"/>
      <c r="EB3306" s="678"/>
      <c r="EC3306" s="678"/>
      <c r="ED3306" s="678"/>
      <c r="EE3306" s="678"/>
      <c r="EF3306" s="678"/>
      <c r="EG3306" s="678"/>
      <c r="EH3306" s="678"/>
      <c r="EI3306" s="678"/>
      <c r="EJ3306" s="678"/>
      <c r="EK3306" s="678"/>
      <c r="EL3306" s="678"/>
      <c r="EM3306" s="678"/>
      <c r="EN3306" s="678"/>
      <c r="EO3306" s="678"/>
      <c r="EP3306" s="678"/>
      <c r="EQ3306" s="678"/>
      <c r="ER3306" s="678"/>
      <c r="ES3306" s="678"/>
      <c r="ET3306" s="678"/>
      <c r="EU3306" s="678"/>
      <c r="EV3306" s="678"/>
      <c r="EW3306" s="678"/>
      <c r="EX3306" s="678"/>
      <c r="EY3306" s="678"/>
      <c r="EZ3306" s="678"/>
      <c r="FA3306" s="678"/>
      <c r="FB3306" s="678"/>
      <c r="FC3306" s="678"/>
      <c r="FD3306" s="678"/>
      <c r="FE3306" s="678"/>
      <c r="FF3306" s="678"/>
      <c r="FG3306" s="678"/>
      <c r="FH3306" s="678"/>
      <c r="FI3306" s="678"/>
      <c r="FJ3306" s="678"/>
      <c r="FK3306" s="678"/>
      <c r="FL3306" s="678"/>
      <c r="FM3306" s="678"/>
      <c r="FN3306" s="678"/>
      <c r="FO3306" s="678"/>
      <c r="FP3306" s="678"/>
      <c r="FQ3306" s="678"/>
      <c r="FR3306" s="678"/>
      <c r="FS3306" s="678"/>
      <c r="FT3306" s="678"/>
      <c r="FU3306" s="678"/>
      <c r="FV3306" s="678"/>
      <c r="FW3306" s="678"/>
      <c r="FX3306" s="678"/>
      <c r="FY3306" s="678"/>
      <c r="FZ3306" s="678"/>
      <c r="GA3306" s="678"/>
      <c r="GB3306" s="678"/>
      <c r="GC3306" s="678"/>
      <c r="GD3306" s="678"/>
      <c r="GE3306" s="678"/>
      <c r="GF3306" s="678"/>
      <c r="GG3306" s="678"/>
      <c r="GH3306" s="678"/>
      <c r="GI3306" s="678"/>
      <c r="GJ3306" s="678"/>
      <c r="GK3306" s="678"/>
      <c r="GL3306" s="678"/>
      <c r="GM3306" s="678"/>
      <c r="GN3306" s="678"/>
      <c r="GO3306" s="678"/>
      <c r="GP3306" s="678"/>
      <c r="GQ3306" s="678"/>
      <c r="GR3306" s="678"/>
      <c r="GS3306" s="678"/>
      <c r="GT3306" s="678"/>
      <c r="GU3306" s="678"/>
      <c r="GV3306" s="678"/>
      <c r="GW3306" s="678"/>
      <c r="GX3306" s="678"/>
      <c r="GY3306" s="678"/>
      <c r="GZ3306" s="678"/>
      <c r="HA3306" s="678"/>
      <c r="HB3306" s="678"/>
      <c r="HC3306" s="678"/>
      <c r="HD3306" s="678"/>
      <c r="HE3306" s="678"/>
      <c r="HF3306" s="678"/>
      <c r="HG3306" s="678"/>
      <c r="HH3306" s="678"/>
      <c r="HI3306" s="678"/>
      <c r="HJ3306" s="678"/>
      <c r="HK3306" s="678"/>
      <c r="HL3306" s="678"/>
      <c r="HM3306" s="678"/>
      <c r="HN3306" s="678"/>
      <c r="HO3306" s="678"/>
      <c r="HP3306" s="678"/>
      <c r="HQ3306" s="678"/>
      <c r="HR3306" s="678"/>
      <c r="HS3306" s="678"/>
      <c r="HT3306" s="678"/>
      <c r="HU3306" s="678"/>
      <c r="HV3306" s="678"/>
      <c r="HW3306" s="678"/>
      <c r="HX3306" s="678"/>
      <c r="HY3306" s="678"/>
      <c r="HZ3306" s="678"/>
      <c r="IA3306" s="678"/>
      <c r="IB3306" s="678"/>
      <c r="IC3306" s="678"/>
      <c r="ID3306" s="678"/>
      <c r="IE3306" s="678"/>
      <c r="IF3306" s="678"/>
      <c r="IG3306" s="678"/>
      <c r="IH3306" s="678"/>
      <c r="II3306" s="678"/>
      <c r="IJ3306" s="678"/>
      <c r="IK3306" s="678"/>
      <c r="IL3306" s="678"/>
      <c r="IM3306" s="678"/>
      <c r="IN3306" s="678"/>
      <c r="IO3306" s="678"/>
      <c r="IP3306" s="678"/>
      <c r="IQ3306" s="678"/>
      <c r="IR3306" s="678"/>
      <c r="IS3306" s="678"/>
      <c r="IT3306" s="678"/>
      <c r="IU3306" s="678"/>
      <c r="IV3306" s="678"/>
      <c r="IW3306" s="678"/>
      <c r="IX3306" s="678"/>
      <c r="IY3306" s="678"/>
      <c r="IZ3306" s="678"/>
      <c r="JA3306" s="678"/>
      <c r="JB3306" s="678"/>
      <c r="JC3306" s="678"/>
      <c r="JD3306" s="678"/>
      <c r="JE3306" s="678"/>
      <c r="JF3306" s="678"/>
      <c r="JG3306" s="678"/>
      <c r="JH3306" s="678"/>
      <c r="JI3306" s="678"/>
      <c r="JJ3306" s="678"/>
      <c r="JK3306" s="678"/>
      <c r="JL3306" s="678"/>
      <c r="JM3306" s="678"/>
      <c r="JN3306" s="678"/>
      <c r="JO3306" s="678"/>
      <c r="JP3306" s="678"/>
      <c r="JQ3306" s="678"/>
      <c r="JR3306" s="678"/>
      <c r="JS3306" s="678"/>
      <c r="JT3306" s="678"/>
      <c r="JU3306" s="678"/>
      <c r="JV3306" s="678"/>
      <c r="JW3306" s="678"/>
      <c r="JX3306" s="678"/>
      <c r="JY3306" s="678"/>
      <c r="JZ3306" s="678"/>
      <c r="KA3306" s="678"/>
      <c r="KB3306" s="678"/>
      <c r="KC3306" s="678"/>
      <c r="KD3306" s="678"/>
      <c r="KE3306" s="678"/>
      <c r="KF3306" s="678"/>
      <c r="KG3306" s="678"/>
      <c r="KH3306" s="678"/>
      <c r="KI3306" s="678"/>
      <c r="KJ3306" s="678"/>
      <c r="KK3306" s="678"/>
      <c r="KL3306" s="678"/>
      <c r="KM3306" s="678"/>
      <c r="KN3306" s="678"/>
      <c r="KO3306" s="678"/>
      <c r="KP3306" s="678"/>
      <c r="KQ3306" s="678"/>
      <c r="KR3306" s="678"/>
      <c r="KS3306" s="678"/>
      <c r="KT3306" s="678"/>
      <c r="KU3306" s="678"/>
      <c r="KV3306" s="678"/>
      <c r="KW3306" s="678"/>
      <c r="KX3306" s="678"/>
      <c r="KY3306" s="678"/>
      <c r="KZ3306" s="678"/>
      <c r="LA3306" s="678"/>
      <c r="LB3306" s="678"/>
      <c r="LC3306" s="678"/>
      <c r="LD3306" s="678"/>
      <c r="LE3306" s="678"/>
      <c r="LF3306" s="678"/>
      <c r="LG3306" s="678"/>
      <c r="LH3306" s="678"/>
      <c r="LI3306" s="678"/>
      <c r="LJ3306" s="678"/>
      <c r="LK3306" s="678"/>
      <c r="LL3306" s="678"/>
      <c r="LM3306" s="678"/>
      <c r="LN3306" s="678"/>
      <c r="LO3306" s="678"/>
      <c r="LP3306" s="678"/>
      <c r="LQ3306" s="678"/>
      <c r="LR3306" s="678"/>
      <c r="LS3306" s="678"/>
      <c r="LT3306" s="678"/>
      <c r="LU3306" s="678"/>
      <c r="LV3306" s="678"/>
      <c r="LW3306" s="678"/>
      <c r="LX3306" s="678"/>
      <c r="LY3306" s="678"/>
      <c r="LZ3306" s="678"/>
      <c r="MA3306" s="678"/>
      <c r="MB3306" s="678"/>
      <c r="MC3306" s="678"/>
      <c r="MD3306" s="678"/>
      <c r="ME3306" s="678"/>
      <c r="MF3306" s="678"/>
      <c r="MG3306" s="678"/>
      <c r="MH3306" s="678"/>
      <c r="MI3306" s="678"/>
      <c r="MJ3306" s="678"/>
      <c r="MK3306" s="678"/>
      <c r="ML3306" s="678"/>
      <c r="MM3306" s="678"/>
      <c r="MN3306" s="678"/>
      <c r="MO3306" s="678"/>
      <c r="MP3306" s="678"/>
      <c r="MQ3306" s="678"/>
      <c r="MR3306" s="678"/>
      <c r="MS3306" s="678"/>
      <c r="MT3306" s="678"/>
      <c r="MU3306" s="678"/>
      <c r="MV3306" s="678"/>
      <c r="MW3306" s="678"/>
      <c r="MX3306" s="678"/>
      <c r="MY3306" s="678"/>
      <c r="MZ3306" s="678"/>
      <c r="NA3306" s="678"/>
      <c r="NB3306" s="678"/>
      <c r="NC3306" s="678"/>
      <c r="ND3306" s="678"/>
      <c r="NE3306" s="678"/>
      <c r="NF3306" s="678"/>
      <c r="NG3306" s="678"/>
      <c r="NH3306" s="678"/>
      <c r="NI3306" s="678"/>
      <c r="NJ3306" s="678"/>
      <c r="NK3306" s="678"/>
      <c r="NL3306" s="678"/>
      <c r="NM3306" s="678"/>
      <c r="NN3306" s="678"/>
      <c r="NO3306" s="678"/>
      <c r="NP3306" s="678"/>
      <c r="NQ3306" s="678"/>
      <c r="NR3306" s="678"/>
      <c r="NS3306" s="678"/>
      <c r="NT3306" s="678"/>
      <c r="NU3306" s="678"/>
      <c r="NV3306" s="678"/>
      <c r="NW3306" s="678"/>
      <c r="NX3306" s="678"/>
      <c r="NY3306" s="678"/>
      <c r="NZ3306" s="678"/>
      <c r="OA3306" s="678"/>
      <c r="OB3306" s="678"/>
      <c r="OC3306" s="678"/>
      <c r="OD3306" s="678"/>
      <c r="OE3306" s="678"/>
      <c r="OF3306" s="678"/>
      <c r="OG3306" s="678"/>
      <c r="OH3306" s="678"/>
      <c r="OI3306" s="678"/>
      <c r="OJ3306" s="678"/>
      <c r="OK3306" s="678"/>
      <c r="OL3306" s="678"/>
      <c r="OM3306" s="678"/>
      <c r="ON3306" s="678"/>
      <c r="OO3306" s="678"/>
      <c r="OP3306" s="678"/>
      <c r="OQ3306" s="678"/>
      <c r="OR3306" s="678"/>
      <c r="OS3306" s="678"/>
      <c r="OT3306" s="678"/>
      <c r="OU3306" s="678"/>
      <c r="OV3306" s="678"/>
      <c r="OW3306" s="678"/>
      <c r="OX3306" s="678"/>
      <c r="OY3306" s="678"/>
      <c r="OZ3306" s="678"/>
      <c r="PA3306" s="678"/>
      <c r="PB3306" s="678"/>
      <c r="PC3306" s="678"/>
      <c r="PD3306" s="678"/>
      <c r="PE3306" s="678"/>
      <c r="PF3306" s="678"/>
      <c r="PG3306" s="678"/>
      <c r="PH3306" s="678"/>
      <c r="PI3306" s="678"/>
      <c r="PJ3306" s="678"/>
      <c r="PK3306" s="678"/>
      <c r="PL3306" s="678"/>
      <c r="PM3306" s="678"/>
      <c r="PN3306" s="678"/>
      <c r="PO3306" s="678"/>
      <c r="PP3306" s="678"/>
      <c r="PQ3306" s="678"/>
      <c r="PR3306" s="678"/>
      <c r="PS3306" s="678"/>
      <c r="PT3306" s="678"/>
      <c r="PU3306" s="678"/>
      <c r="PV3306" s="678"/>
      <c r="PW3306" s="678"/>
      <c r="PX3306" s="678"/>
      <c r="PY3306" s="678"/>
      <c r="PZ3306" s="678"/>
      <c r="QA3306" s="678"/>
      <c r="QB3306" s="678"/>
      <c r="QC3306" s="678"/>
      <c r="QD3306" s="678"/>
      <c r="QE3306" s="678"/>
      <c r="QF3306" s="678"/>
      <c r="QG3306" s="678"/>
      <c r="QH3306" s="678"/>
      <c r="QI3306" s="678"/>
      <c r="QJ3306" s="678"/>
      <c r="QK3306" s="678"/>
      <c r="QL3306" s="678"/>
      <c r="QM3306" s="678"/>
      <c r="QN3306" s="678"/>
      <c r="QO3306" s="678"/>
      <c r="QP3306" s="678"/>
      <c r="QQ3306" s="678"/>
      <c r="QR3306" s="678"/>
      <c r="QS3306" s="678"/>
      <c r="QT3306" s="678"/>
      <c r="QU3306" s="678"/>
      <c r="QV3306" s="678"/>
      <c r="QW3306" s="678"/>
      <c r="QX3306" s="678"/>
      <c r="QY3306" s="678"/>
      <c r="QZ3306" s="678"/>
      <c r="RA3306" s="678"/>
      <c r="RB3306" s="678"/>
      <c r="RC3306" s="678"/>
      <c r="RD3306" s="678"/>
      <c r="RE3306" s="678"/>
      <c r="RF3306" s="678"/>
      <c r="RG3306" s="678"/>
      <c r="RH3306" s="678"/>
      <c r="RI3306" s="678"/>
      <c r="RJ3306" s="678"/>
      <c r="RK3306" s="678"/>
      <c r="RL3306" s="678"/>
      <c r="RM3306" s="678"/>
      <c r="RN3306" s="678"/>
      <c r="RO3306" s="678"/>
      <c r="RP3306" s="678"/>
      <c r="RQ3306" s="678"/>
      <c r="RR3306" s="678"/>
      <c r="RS3306" s="678"/>
      <c r="RT3306" s="678"/>
      <c r="RU3306" s="678"/>
      <c r="RV3306" s="678"/>
      <c r="RW3306" s="678"/>
      <c r="RX3306" s="678"/>
      <c r="RY3306" s="678"/>
      <c r="RZ3306" s="678"/>
      <c r="SA3306" s="678"/>
      <c r="SB3306" s="678"/>
      <c r="SC3306" s="678"/>
      <c r="SD3306" s="678"/>
      <c r="SE3306" s="678"/>
      <c r="SF3306" s="678"/>
      <c r="SG3306" s="678"/>
      <c r="SH3306" s="678"/>
      <c r="SI3306" s="678"/>
      <c r="SJ3306" s="678"/>
      <c r="SK3306" s="678"/>
      <c r="SL3306" s="678"/>
      <c r="SM3306" s="678"/>
      <c r="SN3306" s="678"/>
      <c r="SO3306" s="678"/>
      <c r="SP3306" s="678"/>
      <c r="SQ3306" s="678"/>
      <c r="SR3306" s="678"/>
      <c r="SS3306" s="678"/>
      <c r="ST3306" s="678"/>
      <c r="SU3306" s="678"/>
      <c r="SV3306" s="678"/>
      <c r="SW3306" s="678"/>
      <c r="SX3306" s="678"/>
      <c r="SY3306" s="678"/>
      <c r="SZ3306" s="678"/>
      <c r="TA3306" s="678"/>
      <c r="TB3306" s="678"/>
      <c r="TC3306" s="678"/>
      <c r="TD3306" s="678"/>
      <c r="TE3306" s="678"/>
      <c r="TF3306" s="678"/>
      <c r="TG3306" s="678"/>
      <c r="TH3306" s="678"/>
      <c r="TI3306" s="678"/>
      <c r="TJ3306" s="678"/>
      <c r="TK3306" s="678"/>
      <c r="TL3306" s="678"/>
      <c r="TM3306" s="678"/>
      <c r="TN3306" s="678"/>
      <c r="TO3306" s="678"/>
      <c r="TP3306" s="678"/>
      <c r="TQ3306" s="678"/>
      <c r="TR3306" s="678"/>
      <c r="TS3306" s="678"/>
      <c r="TT3306" s="678"/>
      <c r="TU3306" s="678"/>
      <c r="TV3306" s="678"/>
      <c r="TW3306" s="678"/>
      <c r="TX3306" s="678"/>
      <c r="TY3306" s="678"/>
      <c r="TZ3306" s="678"/>
      <c r="UA3306" s="678"/>
      <c r="UB3306" s="678"/>
      <c r="UC3306" s="678"/>
      <c r="UD3306" s="678"/>
      <c r="UE3306" s="678"/>
      <c r="UF3306" s="678"/>
      <c r="UG3306" s="678"/>
      <c r="UH3306" s="678"/>
      <c r="UI3306" s="678"/>
      <c r="UJ3306" s="678"/>
      <c r="UK3306" s="678"/>
      <c r="UL3306" s="678"/>
      <c r="UM3306" s="678"/>
      <c r="UN3306" s="678"/>
      <c r="UO3306" s="678"/>
      <c r="UP3306" s="678"/>
      <c r="UQ3306" s="678"/>
      <c r="UR3306" s="678"/>
      <c r="US3306" s="678"/>
      <c r="UT3306" s="678"/>
      <c r="UU3306" s="678"/>
      <c r="UV3306" s="678"/>
      <c r="UW3306" s="678"/>
      <c r="UX3306" s="678"/>
      <c r="UY3306" s="678"/>
      <c r="UZ3306" s="678"/>
      <c r="VA3306" s="678"/>
      <c r="VB3306" s="678"/>
      <c r="VC3306" s="678"/>
      <c r="VD3306" s="678"/>
      <c r="VE3306" s="678"/>
      <c r="VF3306" s="678"/>
      <c r="VG3306" s="678"/>
      <c r="VH3306" s="678"/>
      <c r="VI3306" s="678"/>
      <c r="VJ3306" s="678"/>
      <c r="VK3306" s="678"/>
      <c r="VL3306" s="678"/>
      <c r="VM3306" s="678"/>
      <c r="VN3306" s="678"/>
      <c r="VO3306" s="678"/>
      <c r="VP3306" s="678"/>
      <c r="VQ3306" s="678"/>
      <c r="VR3306" s="678"/>
      <c r="VS3306" s="678"/>
      <c r="VT3306" s="678"/>
      <c r="VU3306" s="678"/>
      <c r="VV3306" s="678"/>
      <c r="VW3306" s="678"/>
      <c r="VX3306" s="678"/>
      <c r="VY3306" s="678"/>
      <c r="VZ3306" s="678"/>
      <c r="WA3306" s="678"/>
      <c r="WB3306" s="678"/>
      <c r="WC3306" s="678"/>
      <c r="WD3306" s="678"/>
      <c r="WE3306" s="678"/>
      <c r="WF3306" s="678"/>
      <c r="WG3306" s="678"/>
      <c r="WH3306" s="678"/>
      <c r="WI3306" s="678"/>
      <c r="WJ3306" s="678"/>
      <c r="WK3306" s="678"/>
      <c r="WL3306" s="678"/>
      <c r="WM3306" s="678"/>
      <c r="WN3306" s="678"/>
      <c r="WO3306" s="678"/>
      <c r="WP3306" s="678"/>
      <c r="WQ3306" s="678"/>
      <c r="WR3306" s="678"/>
      <c r="WS3306" s="678"/>
      <c r="WT3306" s="678"/>
      <c r="WU3306" s="678"/>
      <c r="WV3306" s="678"/>
      <c r="WW3306" s="678"/>
      <c r="WX3306" s="678"/>
      <c r="WY3306" s="678"/>
      <c r="WZ3306" s="678"/>
      <c r="XA3306" s="678"/>
      <c r="XB3306" s="678"/>
      <c r="XC3306" s="678"/>
      <c r="XD3306" s="678"/>
      <c r="XE3306" s="678"/>
      <c r="XF3306" s="678"/>
      <c r="XG3306" s="678"/>
      <c r="XH3306" s="678"/>
      <c r="XI3306" s="678"/>
      <c r="XJ3306" s="678"/>
      <c r="XK3306" s="678"/>
      <c r="XL3306" s="678"/>
      <c r="XM3306" s="678"/>
      <c r="XN3306" s="678"/>
      <c r="XO3306" s="678"/>
      <c r="XP3306" s="678"/>
      <c r="XQ3306" s="678"/>
      <c r="XR3306" s="678"/>
      <c r="XS3306" s="678"/>
      <c r="XT3306" s="678"/>
      <c r="XU3306" s="678"/>
      <c r="XV3306" s="678"/>
      <c r="XW3306" s="678"/>
      <c r="XX3306" s="678"/>
      <c r="XY3306" s="678"/>
      <c r="XZ3306" s="678"/>
      <c r="YA3306" s="678"/>
      <c r="YB3306" s="678"/>
      <c r="YC3306" s="678"/>
      <c r="YD3306" s="678"/>
      <c r="YE3306" s="678"/>
      <c r="YF3306" s="678"/>
      <c r="YG3306" s="678"/>
      <c r="YH3306" s="678"/>
      <c r="YI3306" s="678"/>
      <c r="YJ3306" s="678"/>
      <c r="YK3306" s="678"/>
      <c r="YL3306" s="678"/>
      <c r="YM3306" s="678"/>
      <c r="YN3306" s="678"/>
      <c r="YO3306" s="678"/>
      <c r="YP3306" s="678"/>
      <c r="YQ3306" s="678"/>
      <c r="YR3306" s="678"/>
      <c r="YS3306" s="678"/>
      <c r="YT3306" s="678"/>
      <c r="YU3306" s="678"/>
      <c r="YV3306" s="678"/>
      <c r="YW3306" s="678"/>
      <c r="YX3306" s="678"/>
      <c r="YY3306" s="678"/>
      <c r="YZ3306" s="678"/>
      <c r="ZA3306" s="678"/>
      <c r="ZB3306" s="678"/>
      <c r="ZC3306" s="678"/>
      <c r="ZD3306" s="678"/>
      <c r="ZE3306" s="678"/>
      <c r="ZF3306" s="678"/>
      <c r="ZG3306" s="678"/>
      <c r="ZH3306" s="678"/>
      <c r="ZI3306" s="678"/>
      <c r="ZJ3306" s="678"/>
      <c r="ZK3306" s="678"/>
      <c r="ZL3306" s="678"/>
      <c r="ZM3306" s="678"/>
      <c r="ZN3306" s="678"/>
      <c r="ZO3306" s="678"/>
      <c r="ZP3306" s="678"/>
      <c r="ZQ3306" s="678"/>
      <c r="ZR3306" s="678"/>
      <c r="ZS3306" s="678"/>
      <c r="ZT3306" s="678"/>
      <c r="ZU3306" s="678"/>
      <c r="ZV3306" s="678"/>
      <c r="ZW3306" s="678"/>
      <c r="ZX3306" s="678"/>
      <c r="ZY3306" s="678"/>
      <c r="ZZ3306" s="678"/>
      <c r="AAA3306" s="678"/>
      <c r="AAB3306" s="678"/>
      <c r="AAC3306" s="678"/>
      <c r="AAD3306" s="678"/>
      <c r="AAE3306" s="678"/>
      <c r="AAF3306" s="678"/>
      <c r="AAG3306" s="678"/>
      <c r="AAH3306" s="678"/>
      <c r="AAI3306" s="678"/>
      <c r="AAJ3306" s="678"/>
      <c r="AAK3306" s="678"/>
      <c r="AAL3306" s="678"/>
      <c r="AAM3306" s="678"/>
      <c r="AAN3306" s="678"/>
      <c r="AAO3306" s="678"/>
      <c r="AAP3306" s="678"/>
      <c r="AAQ3306" s="678"/>
      <c r="AAR3306" s="678"/>
      <c r="AAS3306" s="678"/>
      <c r="AAT3306" s="678"/>
      <c r="AAU3306" s="678"/>
      <c r="AAV3306" s="678"/>
      <c r="AAW3306" s="678"/>
      <c r="AAX3306" s="678"/>
      <c r="AAY3306" s="678"/>
      <c r="AAZ3306" s="678"/>
      <c r="ABA3306" s="678"/>
      <c r="ABB3306" s="678"/>
      <c r="ABC3306" s="678"/>
      <c r="ABD3306" s="678"/>
      <c r="ABE3306" s="678"/>
      <c r="ABF3306" s="678"/>
      <c r="ABG3306" s="678"/>
      <c r="ABH3306" s="678"/>
      <c r="ABI3306" s="678"/>
      <c r="ABJ3306" s="678"/>
      <c r="ABK3306" s="678"/>
      <c r="ABL3306" s="678"/>
      <c r="ABM3306" s="678"/>
      <c r="ABN3306" s="678"/>
      <c r="ABO3306" s="678"/>
      <c r="ABP3306" s="678"/>
      <c r="ABQ3306" s="678"/>
      <c r="ABR3306" s="678"/>
      <c r="ABS3306" s="678"/>
      <c r="ABT3306" s="678"/>
      <c r="ABU3306" s="678"/>
      <c r="ABV3306" s="678"/>
      <c r="ABW3306" s="678"/>
      <c r="ABX3306" s="678"/>
      <c r="ABY3306" s="678"/>
      <c r="ABZ3306" s="678"/>
      <c r="ACA3306" s="678"/>
      <c r="ACB3306" s="678"/>
      <c r="ACC3306" s="678"/>
      <c r="ACD3306" s="678"/>
      <c r="ACE3306" s="678"/>
      <c r="ACF3306" s="678"/>
      <c r="ACG3306" s="678"/>
      <c r="ACH3306" s="678"/>
      <c r="ACI3306" s="678"/>
      <c r="ACJ3306" s="678"/>
      <c r="ACK3306" s="678"/>
      <c r="ACL3306" s="678"/>
      <c r="ACM3306" s="678"/>
      <c r="ACN3306" s="678"/>
      <c r="ACO3306" s="678"/>
      <c r="ACP3306" s="678"/>
      <c r="ACQ3306" s="678"/>
      <c r="ACR3306" s="678"/>
      <c r="ACS3306" s="678"/>
      <c r="ACT3306" s="678"/>
      <c r="ACU3306" s="678"/>
      <c r="ACV3306" s="678"/>
      <c r="ACW3306" s="678"/>
      <c r="ACX3306" s="678"/>
      <c r="ACY3306" s="678"/>
      <c r="ACZ3306" s="678"/>
      <c r="ADA3306" s="678"/>
      <c r="ADB3306" s="678"/>
      <c r="ADC3306" s="678"/>
      <c r="ADD3306" s="678"/>
      <c r="ADE3306" s="678"/>
      <c r="ADF3306" s="678"/>
      <c r="ADG3306" s="678"/>
      <c r="ADH3306" s="678"/>
      <c r="ADI3306" s="678"/>
      <c r="ADJ3306" s="678"/>
      <c r="ADK3306" s="678"/>
      <c r="ADL3306" s="678"/>
      <c r="ADM3306" s="678"/>
      <c r="ADN3306" s="678"/>
      <c r="ADO3306" s="678"/>
      <c r="ADP3306" s="678"/>
      <c r="ADQ3306" s="678"/>
      <c r="ADR3306" s="678"/>
      <c r="ADS3306" s="678"/>
      <c r="ADT3306" s="678"/>
      <c r="ADU3306" s="678"/>
      <c r="ADV3306" s="678"/>
      <c r="ADW3306" s="678"/>
      <c r="ADX3306" s="678"/>
      <c r="ADY3306" s="678"/>
      <c r="ADZ3306" s="678"/>
      <c r="AEA3306" s="678"/>
      <c r="AEB3306" s="678"/>
      <c r="AEC3306" s="678"/>
      <c r="AED3306" s="678"/>
      <c r="AEE3306" s="678"/>
      <c r="AEF3306" s="678"/>
      <c r="AEG3306" s="678"/>
      <c r="AEH3306" s="678"/>
      <c r="AEI3306" s="678"/>
      <c r="AEJ3306" s="678"/>
      <c r="AEK3306" s="678"/>
      <c r="AEL3306" s="678"/>
      <c r="AEM3306" s="678"/>
      <c r="AEN3306" s="678"/>
      <c r="AEO3306" s="678"/>
      <c r="AEP3306" s="678"/>
      <c r="AEQ3306" s="678"/>
      <c r="AER3306" s="678"/>
      <c r="AES3306" s="678"/>
      <c r="AET3306" s="678"/>
      <c r="AEU3306" s="678"/>
      <c r="AEV3306" s="678"/>
      <c r="AEW3306" s="678"/>
      <c r="AEX3306" s="678"/>
      <c r="AEY3306" s="678"/>
      <c r="AEZ3306" s="678"/>
      <c r="AFA3306" s="678"/>
      <c r="AFB3306" s="678"/>
      <c r="AFC3306" s="678"/>
      <c r="AFD3306" s="678"/>
      <c r="AFE3306" s="678"/>
      <c r="AFF3306" s="678"/>
      <c r="AFG3306" s="678"/>
      <c r="AFH3306" s="678"/>
      <c r="AFI3306" s="678"/>
      <c r="AFJ3306" s="678"/>
      <c r="AFK3306" s="678"/>
      <c r="AFL3306" s="678"/>
      <c r="AFM3306" s="678"/>
      <c r="AFN3306" s="678"/>
      <c r="AFO3306" s="678"/>
      <c r="AFP3306" s="678"/>
      <c r="AFQ3306" s="678"/>
      <c r="AFR3306" s="678"/>
      <c r="AFS3306" s="678"/>
      <c r="AFT3306" s="678"/>
      <c r="AFU3306" s="678"/>
      <c r="AFV3306" s="678"/>
      <c r="AFW3306" s="678"/>
      <c r="AFX3306" s="678"/>
      <c r="AFY3306" s="678"/>
      <c r="AFZ3306" s="678"/>
      <c r="AGA3306" s="678"/>
      <c r="AGB3306" s="678"/>
      <c r="AGC3306" s="678"/>
      <c r="AGD3306" s="678"/>
      <c r="AGE3306" s="678"/>
      <c r="AGF3306" s="678"/>
      <c r="AGG3306" s="678"/>
      <c r="AGH3306" s="678"/>
      <c r="AGI3306" s="678"/>
      <c r="AGJ3306" s="678"/>
      <c r="AGK3306" s="678"/>
      <c r="AGL3306" s="678"/>
      <c r="AGM3306" s="678"/>
      <c r="AGN3306" s="678"/>
      <c r="AGO3306" s="678"/>
      <c r="AGP3306" s="678"/>
      <c r="AGQ3306" s="678"/>
      <c r="AGR3306" s="678"/>
      <c r="AGS3306" s="678"/>
      <c r="AGT3306" s="678"/>
      <c r="AGU3306" s="678"/>
      <c r="AGV3306" s="678"/>
      <c r="AGW3306" s="678"/>
      <c r="AGX3306" s="678"/>
      <c r="AGY3306" s="678"/>
      <c r="AGZ3306" s="678"/>
      <c r="AHA3306" s="678"/>
      <c r="AHB3306" s="678"/>
      <c r="AHC3306" s="678"/>
      <c r="AHD3306" s="678"/>
      <c r="AHE3306" s="678"/>
      <c r="AHF3306" s="678"/>
      <c r="AHG3306" s="678"/>
      <c r="AHH3306" s="678"/>
      <c r="AHI3306" s="678"/>
      <c r="AHJ3306" s="678"/>
      <c r="AHK3306" s="678"/>
      <c r="AHL3306" s="678"/>
      <c r="AHM3306" s="678"/>
      <c r="AHN3306" s="678"/>
      <c r="AHO3306" s="678"/>
      <c r="AHP3306" s="678"/>
      <c r="AHQ3306" s="678"/>
      <c r="AHR3306" s="678"/>
      <c r="AHS3306" s="678"/>
      <c r="AHT3306" s="678"/>
      <c r="AHU3306" s="678"/>
      <c r="AHV3306" s="678"/>
      <c r="AHW3306" s="678"/>
      <c r="AHX3306" s="678"/>
      <c r="AHY3306" s="678"/>
      <c r="AHZ3306" s="678"/>
      <c r="AIA3306" s="678"/>
      <c r="AIB3306" s="678"/>
      <c r="AIC3306" s="678"/>
      <c r="AID3306" s="678"/>
      <c r="AIE3306" s="678"/>
      <c r="AIF3306" s="678"/>
      <c r="AIG3306" s="678"/>
      <c r="AIH3306" s="678"/>
      <c r="AII3306" s="678"/>
      <c r="AIJ3306" s="678"/>
      <c r="AIK3306" s="678"/>
      <c r="AIL3306" s="678"/>
      <c r="AIM3306" s="678"/>
      <c r="AIN3306" s="678"/>
      <c r="AIO3306" s="678"/>
      <c r="AIP3306" s="678"/>
      <c r="AIQ3306" s="678"/>
      <c r="AIR3306" s="678"/>
      <c r="AIS3306" s="678"/>
      <c r="AIT3306" s="678"/>
      <c r="AIU3306" s="678"/>
      <c r="AIV3306" s="678"/>
      <c r="AIW3306" s="678"/>
      <c r="AIX3306" s="678"/>
      <c r="AIY3306" s="678"/>
      <c r="AIZ3306" s="678"/>
      <c r="AJA3306" s="678"/>
      <c r="AJB3306" s="678"/>
      <c r="AJC3306" s="678"/>
      <c r="AJD3306" s="678"/>
      <c r="AJE3306" s="678"/>
      <c r="AJF3306" s="678"/>
      <c r="AJG3306" s="678"/>
      <c r="AJH3306" s="678"/>
      <c r="AJI3306" s="678"/>
      <c r="AJJ3306" s="678"/>
      <c r="AJK3306" s="678"/>
      <c r="AJL3306" s="678"/>
      <c r="AJM3306" s="678"/>
      <c r="AJN3306" s="678"/>
      <c r="AJO3306" s="678"/>
      <c r="AJP3306" s="678"/>
      <c r="AJQ3306" s="678"/>
      <c r="AJR3306" s="678"/>
      <c r="AJS3306" s="678"/>
      <c r="AJT3306" s="678"/>
      <c r="AJU3306" s="678"/>
      <c r="AJV3306" s="678"/>
      <c r="AJW3306" s="678"/>
      <c r="AJX3306" s="678"/>
      <c r="AJY3306" s="678"/>
      <c r="AJZ3306" s="678"/>
      <c r="AKA3306" s="678"/>
      <c r="AKB3306" s="678"/>
      <c r="AKC3306" s="678"/>
      <c r="AKD3306" s="678"/>
      <c r="AKE3306" s="678"/>
      <c r="AKF3306" s="678"/>
      <c r="AKG3306" s="678"/>
      <c r="AKH3306" s="678"/>
      <c r="AKI3306" s="678"/>
      <c r="AKJ3306" s="678"/>
      <c r="AKK3306" s="678"/>
      <c r="AKL3306" s="678"/>
      <c r="AKM3306" s="678"/>
      <c r="AKN3306" s="678"/>
      <c r="AKO3306" s="678"/>
      <c r="AKP3306" s="678"/>
      <c r="AKQ3306" s="678"/>
      <c r="AKR3306" s="678"/>
      <c r="AKS3306" s="678"/>
      <c r="AKT3306" s="678"/>
      <c r="AKU3306" s="678"/>
      <c r="AKV3306" s="678"/>
      <c r="AKW3306" s="678"/>
      <c r="AKX3306" s="678"/>
      <c r="AKY3306" s="678"/>
      <c r="AKZ3306" s="678"/>
      <c r="ALA3306" s="678"/>
      <c r="ALB3306" s="678"/>
      <c r="ALC3306" s="678"/>
      <c r="ALD3306" s="678"/>
      <c r="ALE3306" s="678"/>
      <c r="ALF3306" s="678"/>
      <c r="ALG3306" s="678"/>
      <c r="ALH3306" s="678"/>
      <c r="ALI3306" s="678"/>
      <c r="ALJ3306" s="678"/>
      <c r="ALK3306" s="678"/>
      <c r="ALL3306" s="678"/>
      <c r="ALM3306" s="678"/>
      <c r="ALN3306" s="678"/>
      <c r="ALO3306" s="678"/>
      <c r="ALP3306" s="678"/>
      <c r="ALQ3306" s="678"/>
      <c r="ALR3306" s="678"/>
      <c r="ALS3306" s="678"/>
      <c r="ALT3306" s="678"/>
      <c r="ALU3306" s="678"/>
      <c r="ALV3306" s="678"/>
      <c r="ALW3306" s="678"/>
      <c r="ALX3306" s="678"/>
      <c r="ALY3306" s="678"/>
      <c r="ALZ3306" s="678"/>
      <c r="AMA3306" s="678"/>
      <c r="AMB3306" s="678"/>
      <c r="AMC3306" s="678"/>
      <c r="AMD3306" s="678"/>
      <c r="AME3306" s="678"/>
      <c r="AMF3306" s="678"/>
      <c r="AMG3306" s="678"/>
      <c r="AMH3306" s="678"/>
      <c r="AMI3306" s="678"/>
      <c r="AMJ3306" s="678"/>
    </row>
    <row r="3307" spans="1:1024" ht="18.75" customHeight="1" x14ac:dyDescent="0.25">
      <c r="A3307" s="795">
        <v>4764</v>
      </c>
      <c r="B3307" s="795">
        <v>55303403</v>
      </c>
      <c r="C3307" s="795" t="s">
        <v>6237</v>
      </c>
      <c r="D3307" s="1358" t="s">
        <v>3283</v>
      </c>
      <c r="E3307" s="1175" t="s">
        <v>161</v>
      </c>
      <c r="F3307" s="1330">
        <v>45414</v>
      </c>
      <c r="G3307" s="982">
        <v>0.5</v>
      </c>
      <c r="H3307" s="1330">
        <v>45421</v>
      </c>
      <c r="I3307" s="982">
        <v>0.75</v>
      </c>
      <c r="J3307" s="1582" t="s">
        <v>85</v>
      </c>
      <c r="K3307" s="1330">
        <v>26931</v>
      </c>
      <c r="L3307" s="993" t="s">
        <v>6238</v>
      </c>
      <c r="M3307" s="850">
        <v>44837</v>
      </c>
      <c r="N3307" s="980" t="s">
        <v>6239</v>
      </c>
      <c r="O3307" s="981">
        <v>44266</v>
      </c>
      <c r="P3307" s="898"/>
      <c r="Q3307" s="1003"/>
      <c r="R3307" s="1004"/>
      <c r="S3307" s="1003"/>
      <c r="T3307" s="565"/>
      <c r="U3307" s="688"/>
      <c r="V3307" s="550"/>
      <c r="W3307" s="677"/>
      <c r="X3307" s="678"/>
      <c r="Y3307" s="678"/>
      <c r="Z3307" s="678"/>
      <c r="AA3307" s="678"/>
      <c r="AB3307" s="678"/>
      <c r="AC3307" s="678"/>
      <c r="AD3307" s="678"/>
      <c r="AE3307" s="678"/>
      <c r="AF3307" s="678"/>
      <c r="AG3307" s="678"/>
      <c r="AH3307" s="678"/>
      <c r="AI3307" s="678"/>
      <c r="AJ3307" s="678"/>
      <c r="AK3307" s="678"/>
      <c r="AL3307" s="678"/>
      <c r="AM3307" s="678"/>
      <c r="AN3307" s="678"/>
      <c r="AO3307" s="678"/>
      <c r="AP3307" s="678"/>
      <c r="AQ3307" s="678"/>
      <c r="AR3307" s="678"/>
      <c r="AS3307" s="678"/>
      <c r="AT3307" s="678"/>
      <c r="AU3307" s="678"/>
      <c r="AV3307" s="678"/>
      <c r="AW3307" s="678"/>
      <c r="AX3307" s="678"/>
      <c r="AY3307" s="678"/>
      <c r="AZ3307" s="678"/>
      <c r="BA3307" s="678"/>
      <c r="BB3307" s="678"/>
      <c r="BC3307" s="678"/>
      <c r="BD3307" s="678"/>
      <c r="BE3307" s="678"/>
      <c r="BF3307" s="678"/>
      <c r="BG3307" s="678"/>
      <c r="BH3307" s="678"/>
      <c r="BI3307" s="678"/>
      <c r="BJ3307" s="678"/>
      <c r="BK3307" s="678"/>
      <c r="BL3307" s="678"/>
      <c r="BM3307" s="678"/>
      <c r="BN3307" s="678"/>
      <c r="BO3307" s="678"/>
      <c r="BP3307" s="678"/>
      <c r="BQ3307" s="678"/>
      <c r="BR3307" s="678"/>
      <c r="BS3307" s="678"/>
      <c r="BT3307" s="678"/>
      <c r="BU3307" s="678"/>
      <c r="BV3307" s="678"/>
      <c r="BW3307" s="678"/>
      <c r="BX3307" s="678"/>
      <c r="BY3307" s="678"/>
      <c r="BZ3307" s="678"/>
      <c r="CA3307" s="678"/>
      <c r="CB3307" s="678"/>
      <c r="CC3307" s="678"/>
      <c r="CD3307" s="678"/>
      <c r="CE3307" s="678"/>
      <c r="CF3307" s="678"/>
      <c r="CG3307" s="678"/>
      <c r="CH3307" s="678"/>
      <c r="CI3307" s="678"/>
      <c r="CJ3307" s="678"/>
      <c r="CK3307" s="678"/>
      <c r="CL3307" s="678"/>
      <c r="CM3307" s="678"/>
      <c r="CN3307" s="678"/>
      <c r="CO3307" s="678"/>
      <c r="CP3307" s="678"/>
      <c r="CQ3307" s="678"/>
      <c r="CR3307" s="678"/>
      <c r="CS3307" s="678"/>
      <c r="CT3307" s="678"/>
      <c r="CU3307" s="678"/>
      <c r="CV3307" s="678"/>
      <c r="CW3307" s="678"/>
      <c r="CX3307" s="678"/>
      <c r="CY3307" s="678"/>
      <c r="CZ3307" s="678"/>
      <c r="DA3307" s="678"/>
      <c r="DB3307" s="678"/>
      <c r="DC3307" s="678"/>
      <c r="DD3307" s="678"/>
      <c r="DE3307" s="678"/>
      <c r="DF3307" s="678"/>
      <c r="DG3307" s="678"/>
      <c r="DH3307" s="678"/>
      <c r="DI3307" s="678"/>
      <c r="DJ3307" s="678"/>
      <c r="DK3307" s="678"/>
      <c r="DL3307" s="678"/>
      <c r="DM3307" s="678"/>
      <c r="DN3307" s="678"/>
      <c r="DO3307" s="678"/>
      <c r="DP3307" s="678"/>
      <c r="DQ3307" s="678"/>
      <c r="DR3307" s="678"/>
      <c r="DS3307" s="678"/>
      <c r="DT3307" s="678"/>
      <c r="DU3307" s="678"/>
      <c r="DV3307" s="678"/>
      <c r="DW3307" s="678"/>
      <c r="DX3307" s="678"/>
      <c r="DY3307" s="678"/>
      <c r="DZ3307" s="678"/>
      <c r="EA3307" s="678"/>
      <c r="EB3307" s="678"/>
      <c r="EC3307" s="678"/>
      <c r="ED3307" s="678"/>
      <c r="EE3307" s="678"/>
      <c r="EF3307" s="678"/>
      <c r="EG3307" s="678"/>
      <c r="EH3307" s="678"/>
      <c r="EI3307" s="678"/>
      <c r="EJ3307" s="678"/>
      <c r="EK3307" s="678"/>
      <c r="EL3307" s="678"/>
      <c r="EM3307" s="678"/>
      <c r="EN3307" s="678"/>
      <c r="EO3307" s="678"/>
      <c r="EP3307" s="678"/>
      <c r="EQ3307" s="678"/>
      <c r="ER3307" s="678"/>
      <c r="ES3307" s="678"/>
      <c r="ET3307" s="678"/>
      <c r="EU3307" s="678"/>
      <c r="EV3307" s="678"/>
      <c r="EW3307" s="678"/>
      <c r="EX3307" s="678"/>
      <c r="EY3307" s="678"/>
      <c r="EZ3307" s="678"/>
      <c r="FA3307" s="678"/>
      <c r="FB3307" s="678"/>
      <c r="FC3307" s="678"/>
      <c r="FD3307" s="678"/>
      <c r="FE3307" s="678"/>
      <c r="FF3307" s="678"/>
      <c r="FG3307" s="678"/>
      <c r="FH3307" s="678"/>
      <c r="FI3307" s="678"/>
      <c r="FJ3307" s="678"/>
      <c r="FK3307" s="678"/>
      <c r="FL3307" s="678"/>
      <c r="FM3307" s="678"/>
      <c r="FN3307" s="678"/>
      <c r="FO3307" s="678"/>
      <c r="FP3307" s="678"/>
      <c r="FQ3307" s="678"/>
      <c r="FR3307" s="678"/>
      <c r="FS3307" s="678"/>
      <c r="FT3307" s="678"/>
      <c r="FU3307" s="678"/>
      <c r="FV3307" s="678"/>
      <c r="FW3307" s="678"/>
      <c r="FX3307" s="678"/>
      <c r="FY3307" s="678"/>
      <c r="FZ3307" s="678"/>
      <c r="GA3307" s="678"/>
      <c r="GB3307" s="678"/>
      <c r="GC3307" s="678"/>
      <c r="GD3307" s="678"/>
      <c r="GE3307" s="678"/>
      <c r="GF3307" s="678"/>
      <c r="GG3307" s="678"/>
      <c r="GH3307" s="678"/>
      <c r="GI3307" s="678"/>
      <c r="GJ3307" s="678"/>
      <c r="GK3307" s="678"/>
      <c r="GL3307" s="678"/>
      <c r="GM3307" s="678"/>
      <c r="GN3307" s="678"/>
      <c r="GO3307" s="678"/>
      <c r="GP3307" s="678"/>
      <c r="GQ3307" s="678"/>
      <c r="GR3307" s="678"/>
      <c r="GS3307" s="678"/>
      <c r="GT3307" s="678"/>
      <c r="GU3307" s="678"/>
      <c r="GV3307" s="678"/>
      <c r="GW3307" s="678"/>
      <c r="GX3307" s="678"/>
      <c r="GY3307" s="678"/>
      <c r="GZ3307" s="678"/>
      <c r="HA3307" s="678"/>
      <c r="HB3307" s="678"/>
      <c r="HC3307" s="678"/>
      <c r="HD3307" s="678"/>
      <c r="HE3307" s="678"/>
      <c r="HF3307" s="678"/>
      <c r="HG3307" s="678"/>
      <c r="HH3307" s="678"/>
      <c r="HI3307" s="678"/>
      <c r="HJ3307" s="678"/>
      <c r="HK3307" s="678"/>
      <c r="HL3307" s="678"/>
      <c r="HM3307" s="678"/>
      <c r="HN3307" s="678"/>
      <c r="HO3307" s="678"/>
      <c r="HP3307" s="678"/>
      <c r="HQ3307" s="678"/>
      <c r="HR3307" s="678"/>
      <c r="HS3307" s="678"/>
      <c r="HT3307" s="678"/>
      <c r="HU3307" s="678"/>
      <c r="HV3307" s="678"/>
      <c r="HW3307" s="678"/>
      <c r="HX3307" s="678"/>
      <c r="HY3307" s="678"/>
      <c r="HZ3307" s="678"/>
      <c r="IA3307" s="678"/>
      <c r="IB3307" s="678"/>
      <c r="IC3307" s="678"/>
      <c r="ID3307" s="678"/>
      <c r="IE3307" s="678"/>
      <c r="IF3307" s="678"/>
      <c r="IG3307" s="678"/>
      <c r="IH3307" s="678"/>
      <c r="II3307" s="678"/>
      <c r="IJ3307" s="678"/>
      <c r="IK3307" s="678"/>
      <c r="IL3307" s="678"/>
      <c r="IM3307" s="678"/>
      <c r="IN3307" s="678"/>
      <c r="IO3307" s="678"/>
      <c r="IP3307" s="678"/>
      <c r="IQ3307" s="678"/>
      <c r="IR3307" s="678"/>
      <c r="IS3307" s="678"/>
      <c r="IT3307" s="678"/>
      <c r="IU3307" s="678"/>
      <c r="IV3307" s="678"/>
      <c r="IW3307" s="678"/>
      <c r="IX3307" s="678"/>
      <c r="IY3307" s="678"/>
      <c r="IZ3307" s="678"/>
      <c r="JA3307" s="678"/>
      <c r="JB3307" s="678"/>
      <c r="JC3307" s="678"/>
      <c r="JD3307" s="678"/>
      <c r="JE3307" s="678"/>
      <c r="JF3307" s="678"/>
      <c r="JG3307" s="678"/>
      <c r="JH3307" s="678"/>
      <c r="JI3307" s="678"/>
      <c r="JJ3307" s="678"/>
      <c r="JK3307" s="678"/>
      <c r="JL3307" s="678"/>
      <c r="JM3307" s="678"/>
      <c r="JN3307" s="678"/>
      <c r="JO3307" s="678"/>
      <c r="JP3307" s="678"/>
      <c r="JQ3307" s="678"/>
      <c r="JR3307" s="678"/>
      <c r="JS3307" s="678"/>
      <c r="JT3307" s="678"/>
      <c r="JU3307" s="678"/>
      <c r="JV3307" s="678"/>
      <c r="JW3307" s="678"/>
      <c r="JX3307" s="678"/>
      <c r="JY3307" s="678"/>
      <c r="JZ3307" s="678"/>
      <c r="KA3307" s="678"/>
      <c r="KB3307" s="678"/>
      <c r="KC3307" s="678"/>
      <c r="KD3307" s="678"/>
      <c r="KE3307" s="678"/>
      <c r="KF3307" s="678"/>
      <c r="KG3307" s="678"/>
      <c r="KH3307" s="678"/>
      <c r="KI3307" s="678"/>
      <c r="KJ3307" s="678"/>
      <c r="KK3307" s="678"/>
      <c r="KL3307" s="678"/>
      <c r="KM3307" s="678"/>
      <c r="KN3307" s="678"/>
      <c r="KO3307" s="678"/>
      <c r="KP3307" s="678"/>
      <c r="KQ3307" s="678"/>
      <c r="KR3307" s="678"/>
      <c r="KS3307" s="678"/>
      <c r="KT3307" s="678"/>
      <c r="KU3307" s="678"/>
      <c r="KV3307" s="678"/>
      <c r="KW3307" s="678"/>
      <c r="KX3307" s="678"/>
      <c r="KY3307" s="678"/>
      <c r="KZ3307" s="678"/>
      <c r="LA3307" s="678"/>
      <c r="LB3307" s="678"/>
      <c r="LC3307" s="678"/>
      <c r="LD3307" s="678"/>
      <c r="LE3307" s="678"/>
      <c r="LF3307" s="678"/>
      <c r="LG3307" s="678"/>
      <c r="LH3307" s="678"/>
      <c r="LI3307" s="678"/>
      <c r="LJ3307" s="678"/>
      <c r="LK3307" s="678"/>
      <c r="LL3307" s="678"/>
      <c r="LM3307" s="678"/>
      <c r="LN3307" s="678"/>
      <c r="LO3307" s="678"/>
      <c r="LP3307" s="678"/>
      <c r="LQ3307" s="678"/>
      <c r="LR3307" s="678"/>
      <c r="LS3307" s="678"/>
      <c r="LT3307" s="678"/>
      <c r="LU3307" s="678"/>
      <c r="LV3307" s="678"/>
      <c r="LW3307" s="678"/>
      <c r="LX3307" s="678"/>
      <c r="LY3307" s="678"/>
      <c r="LZ3307" s="678"/>
      <c r="MA3307" s="678"/>
      <c r="MB3307" s="678"/>
      <c r="MC3307" s="678"/>
      <c r="MD3307" s="678"/>
      <c r="ME3307" s="678"/>
      <c r="MF3307" s="678"/>
      <c r="MG3307" s="678"/>
      <c r="MH3307" s="678"/>
      <c r="MI3307" s="678"/>
      <c r="MJ3307" s="678"/>
      <c r="MK3307" s="678"/>
      <c r="ML3307" s="678"/>
      <c r="MM3307" s="678"/>
      <c r="MN3307" s="678"/>
      <c r="MO3307" s="678"/>
      <c r="MP3307" s="678"/>
      <c r="MQ3307" s="678"/>
      <c r="MR3307" s="678"/>
      <c r="MS3307" s="678"/>
      <c r="MT3307" s="678"/>
      <c r="MU3307" s="678"/>
      <c r="MV3307" s="678"/>
      <c r="MW3307" s="678"/>
      <c r="MX3307" s="678"/>
      <c r="MY3307" s="678"/>
      <c r="MZ3307" s="678"/>
      <c r="NA3307" s="678"/>
      <c r="NB3307" s="678"/>
      <c r="NC3307" s="678"/>
      <c r="ND3307" s="678"/>
      <c r="NE3307" s="678"/>
      <c r="NF3307" s="678"/>
      <c r="NG3307" s="678"/>
      <c r="NH3307" s="678"/>
      <c r="NI3307" s="678"/>
      <c r="NJ3307" s="678"/>
      <c r="NK3307" s="678"/>
      <c r="NL3307" s="678"/>
      <c r="NM3307" s="678"/>
      <c r="NN3307" s="678"/>
      <c r="NO3307" s="678"/>
      <c r="NP3307" s="678"/>
      <c r="NQ3307" s="678"/>
      <c r="NR3307" s="678"/>
      <c r="NS3307" s="678"/>
      <c r="NT3307" s="678"/>
      <c r="NU3307" s="678"/>
      <c r="NV3307" s="678"/>
      <c r="NW3307" s="678"/>
      <c r="NX3307" s="678"/>
      <c r="NY3307" s="678"/>
      <c r="NZ3307" s="678"/>
      <c r="OA3307" s="678"/>
      <c r="OB3307" s="678"/>
      <c r="OC3307" s="678"/>
      <c r="OD3307" s="678"/>
      <c r="OE3307" s="678"/>
      <c r="OF3307" s="678"/>
      <c r="OG3307" s="678"/>
      <c r="OH3307" s="678"/>
      <c r="OI3307" s="678"/>
      <c r="OJ3307" s="678"/>
      <c r="OK3307" s="678"/>
      <c r="OL3307" s="678"/>
      <c r="OM3307" s="678"/>
      <c r="ON3307" s="678"/>
      <c r="OO3307" s="678"/>
      <c r="OP3307" s="678"/>
      <c r="OQ3307" s="678"/>
      <c r="OR3307" s="678"/>
      <c r="OS3307" s="678"/>
      <c r="OT3307" s="678"/>
      <c r="OU3307" s="678"/>
      <c r="OV3307" s="678"/>
      <c r="OW3307" s="678"/>
      <c r="OX3307" s="678"/>
      <c r="OY3307" s="678"/>
      <c r="OZ3307" s="678"/>
      <c r="PA3307" s="678"/>
      <c r="PB3307" s="678"/>
      <c r="PC3307" s="678"/>
      <c r="PD3307" s="678"/>
      <c r="PE3307" s="678"/>
      <c r="PF3307" s="678"/>
      <c r="PG3307" s="678"/>
      <c r="PH3307" s="678"/>
      <c r="PI3307" s="678"/>
      <c r="PJ3307" s="678"/>
      <c r="PK3307" s="678"/>
      <c r="PL3307" s="678"/>
      <c r="PM3307" s="678"/>
      <c r="PN3307" s="678"/>
      <c r="PO3307" s="678"/>
      <c r="PP3307" s="678"/>
      <c r="PQ3307" s="678"/>
      <c r="PR3307" s="678"/>
      <c r="PS3307" s="678"/>
      <c r="PT3307" s="678"/>
      <c r="PU3307" s="678"/>
      <c r="PV3307" s="678"/>
      <c r="PW3307" s="678"/>
      <c r="PX3307" s="678"/>
      <c r="PY3307" s="678"/>
      <c r="PZ3307" s="678"/>
      <c r="QA3307" s="678"/>
      <c r="QB3307" s="678"/>
      <c r="QC3307" s="678"/>
      <c r="QD3307" s="678"/>
      <c r="QE3307" s="678"/>
      <c r="QF3307" s="678"/>
      <c r="QG3307" s="678"/>
      <c r="QH3307" s="678"/>
      <c r="QI3307" s="678"/>
      <c r="QJ3307" s="678"/>
      <c r="QK3307" s="678"/>
      <c r="QL3307" s="678"/>
      <c r="QM3307" s="678"/>
      <c r="QN3307" s="678"/>
      <c r="QO3307" s="678"/>
      <c r="QP3307" s="678"/>
      <c r="QQ3307" s="678"/>
      <c r="QR3307" s="678"/>
      <c r="QS3307" s="678"/>
      <c r="QT3307" s="678"/>
      <c r="QU3307" s="678"/>
      <c r="QV3307" s="678"/>
      <c r="QW3307" s="678"/>
      <c r="QX3307" s="678"/>
      <c r="QY3307" s="678"/>
      <c r="QZ3307" s="678"/>
      <c r="RA3307" s="678"/>
      <c r="RB3307" s="678"/>
      <c r="RC3307" s="678"/>
      <c r="RD3307" s="678"/>
      <c r="RE3307" s="678"/>
      <c r="RF3307" s="678"/>
      <c r="RG3307" s="678"/>
      <c r="RH3307" s="678"/>
      <c r="RI3307" s="678"/>
      <c r="RJ3307" s="678"/>
      <c r="RK3307" s="678"/>
      <c r="RL3307" s="678"/>
      <c r="RM3307" s="678"/>
      <c r="RN3307" s="678"/>
      <c r="RO3307" s="678"/>
      <c r="RP3307" s="678"/>
      <c r="RQ3307" s="678"/>
      <c r="RR3307" s="678"/>
      <c r="RS3307" s="678"/>
      <c r="RT3307" s="678"/>
      <c r="RU3307" s="678"/>
      <c r="RV3307" s="678"/>
      <c r="RW3307" s="678"/>
      <c r="RX3307" s="678"/>
      <c r="RY3307" s="678"/>
      <c r="RZ3307" s="678"/>
      <c r="SA3307" s="678"/>
      <c r="SB3307" s="678"/>
      <c r="SC3307" s="678"/>
      <c r="SD3307" s="678"/>
      <c r="SE3307" s="678"/>
      <c r="SF3307" s="678"/>
      <c r="SG3307" s="678"/>
      <c r="SH3307" s="678"/>
      <c r="SI3307" s="678"/>
      <c r="SJ3307" s="678"/>
      <c r="SK3307" s="678"/>
      <c r="SL3307" s="678"/>
      <c r="SM3307" s="678"/>
      <c r="SN3307" s="678"/>
      <c r="SO3307" s="678"/>
      <c r="SP3307" s="678"/>
      <c r="SQ3307" s="678"/>
      <c r="SR3307" s="678"/>
      <c r="SS3307" s="678"/>
      <c r="ST3307" s="678"/>
      <c r="SU3307" s="678"/>
      <c r="SV3307" s="678"/>
      <c r="SW3307" s="678"/>
      <c r="SX3307" s="678"/>
      <c r="SY3307" s="678"/>
      <c r="SZ3307" s="678"/>
      <c r="TA3307" s="678"/>
      <c r="TB3307" s="678"/>
      <c r="TC3307" s="678"/>
      <c r="TD3307" s="678"/>
      <c r="TE3307" s="678"/>
      <c r="TF3307" s="678"/>
      <c r="TG3307" s="678"/>
      <c r="TH3307" s="678"/>
      <c r="TI3307" s="678"/>
      <c r="TJ3307" s="678"/>
      <c r="TK3307" s="678"/>
      <c r="TL3307" s="678"/>
      <c r="TM3307" s="678"/>
      <c r="TN3307" s="678"/>
      <c r="TO3307" s="678"/>
      <c r="TP3307" s="678"/>
      <c r="TQ3307" s="678"/>
      <c r="TR3307" s="678"/>
      <c r="TS3307" s="678"/>
      <c r="TT3307" s="678"/>
      <c r="TU3307" s="678"/>
      <c r="TV3307" s="678"/>
      <c r="TW3307" s="678"/>
      <c r="TX3307" s="678"/>
      <c r="TY3307" s="678"/>
      <c r="TZ3307" s="678"/>
      <c r="UA3307" s="678"/>
      <c r="UB3307" s="678"/>
      <c r="UC3307" s="678"/>
      <c r="UD3307" s="678"/>
      <c r="UE3307" s="678"/>
      <c r="UF3307" s="678"/>
      <c r="UG3307" s="678"/>
      <c r="UH3307" s="678"/>
      <c r="UI3307" s="678"/>
      <c r="UJ3307" s="678"/>
      <c r="UK3307" s="678"/>
      <c r="UL3307" s="678"/>
      <c r="UM3307" s="678"/>
      <c r="UN3307" s="678"/>
      <c r="UO3307" s="678"/>
      <c r="UP3307" s="678"/>
      <c r="UQ3307" s="678"/>
      <c r="UR3307" s="678"/>
      <c r="US3307" s="678"/>
      <c r="UT3307" s="678"/>
      <c r="UU3307" s="678"/>
      <c r="UV3307" s="678"/>
      <c r="UW3307" s="678"/>
      <c r="UX3307" s="678"/>
      <c r="UY3307" s="678"/>
      <c r="UZ3307" s="678"/>
      <c r="VA3307" s="678"/>
      <c r="VB3307" s="678"/>
      <c r="VC3307" s="678"/>
      <c r="VD3307" s="678"/>
      <c r="VE3307" s="678"/>
      <c r="VF3307" s="678"/>
      <c r="VG3307" s="678"/>
      <c r="VH3307" s="678"/>
      <c r="VI3307" s="678"/>
      <c r="VJ3307" s="678"/>
      <c r="VK3307" s="678"/>
      <c r="VL3307" s="678"/>
      <c r="VM3307" s="678"/>
      <c r="VN3307" s="678"/>
      <c r="VO3307" s="678"/>
      <c r="VP3307" s="678"/>
      <c r="VQ3307" s="678"/>
      <c r="VR3307" s="678"/>
      <c r="VS3307" s="678"/>
      <c r="VT3307" s="678"/>
      <c r="VU3307" s="678"/>
      <c r="VV3307" s="678"/>
      <c r="VW3307" s="678"/>
      <c r="VX3307" s="678"/>
      <c r="VY3307" s="678"/>
      <c r="VZ3307" s="678"/>
      <c r="WA3307" s="678"/>
      <c r="WB3307" s="678"/>
      <c r="WC3307" s="678"/>
      <c r="WD3307" s="678"/>
      <c r="WE3307" s="678"/>
      <c r="WF3307" s="678"/>
      <c r="WG3307" s="678"/>
      <c r="WH3307" s="678"/>
      <c r="WI3307" s="678"/>
      <c r="WJ3307" s="678"/>
      <c r="WK3307" s="678"/>
      <c r="WL3307" s="678"/>
      <c r="WM3307" s="678"/>
      <c r="WN3307" s="678"/>
      <c r="WO3307" s="678"/>
      <c r="WP3307" s="678"/>
      <c r="WQ3307" s="678"/>
      <c r="WR3307" s="678"/>
      <c r="WS3307" s="678"/>
      <c r="WT3307" s="678"/>
      <c r="WU3307" s="678"/>
      <c r="WV3307" s="678"/>
      <c r="WW3307" s="678"/>
      <c r="WX3307" s="678"/>
      <c r="WY3307" s="678"/>
      <c r="WZ3307" s="678"/>
      <c r="XA3307" s="678"/>
      <c r="XB3307" s="678"/>
      <c r="XC3307" s="678"/>
      <c r="XD3307" s="678"/>
      <c r="XE3307" s="678"/>
      <c r="XF3307" s="678"/>
      <c r="XG3307" s="678"/>
      <c r="XH3307" s="678"/>
      <c r="XI3307" s="678"/>
      <c r="XJ3307" s="678"/>
      <c r="XK3307" s="678"/>
      <c r="XL3307" s="678"/>
      <c r="XM3307" s="678"/>
      <c r="XN3307" s="678"/>
      <c r="XO3307" s="678"/>
      <c r="XP3307" s="678"/>
      <c r="XQ3307" s="678"/>
      <c r="XR3307" s="678"/>
      <c r="XS3307" s="678"/>
      <c r="XT3307" s="678"/>
      <c r="XU3307" s="678"/>
      <c r="XV3307" s="678"/>
      <c r="XW3307" s="678"/>
      <c r="XX3307" s="678"/>
      <c r="XY3307" s="678"/>
      <c r="XZ3307" s="678"/>
      <c r="YA3307" s="678"/>
      <c r="YB3307" s="678"/>
      <c r="YC3307" s="678"/>
      <c r="YD3307" s="678"/>
      <c r="YE3307" s="678"/>
      <c r="YF3307" s="678"/>
      <c r="YG3307" s="678"/>
      <c r="YH3307" s="678"/>
      <c r="YI3307" s="678"/>
      <c r="YJ3307" s="678"/>
      <c r="YK3307" s="678"/>
      <c r="YL3307" s="678"/>
      <c r="YM3307" s="678"/>
      <c r="YN3307" s="678"/>
      <c r="YO3307" s="678"/>
      <c r="YP3307" s="678"/>
      <c r="YQ3307" s="678"/>
      <c r="YR3307" s="678"/>
      <c r="YS3307" s="678"/>
      <c r="YT3307" s="678"/>
      <c r="YU3307" s="678"/>
      <c r="YV3307" s="678"/>
      <c r="YW3307" s="678"/>
      <c r="YX3307" s="678"/>
      <c r="YY3307" s="678"/>
      <c r="YZ3307" s="678"/>
      <c r="ZA3307" s="678"/>
      <c r="ZB3307" s="678"/>
      <c r="ZC3307" s="678"/>
      <c r="ZD3307" s="678"/>
      <c r="ZE3307" s="678"/>
      <c r="ZF3307" s="678"/>
      <c r="ZG3307" s="678"/>
      <c r="ZH3307" s="678"/>
      <c r="ZI3307" s="678"/>
      <c r="ZJ3307" s="678"/>
      <c r="ZK3307" s="678"/>
      <c r="ZL3307" s="678"/>
      <c r="ZM3307" s="678"/>
      <c r="ZN3307" s="678"/>
      <c r="ZO3307" s="678"/>
      <c r="ZP3307" s="678"/>
      <c r="ZQ3307" s="678"/>
      <c r="ZR3307" s="678"/>
      <c r="ZS3307" s="678"/>
      <c r="ZT3307" s="678"/>
      <c r="ZU3307" s="678"/>
      <c r="ZV3307" s="678"/>
      <c r="ZW3307" s="678"/>
      <c r="ZX3307" s="678"/>
      <c r="ZY3307" s="678"/>
      <c r="ZZ3307" s="678"/>
      <c r="AAA3307" s="678"/>
      <c r="AAB3307" s="678"/>
      <c r="AAC3307" s="678"/>
      <c r="AAD3307" s="678"/>
      <c r="AAE3307" s="678"/>
      <c r="AAF3307" s="678"/>
      <c r="AAG3307" s="678"/>
      <c r="AAH3307" s="678"/>
      <c r="AAI3307" s="678"/>
      <c r="AAJ3307" s="678"/>
      <c r="AAK3307" s="678"/>
      <c r="AAL3307" s="678"/>
      <c r="AAM3307" s="678"/>
      <c r="AAN3307" s="678"/>
      <c r="AAO3307" s="678"/>
      <c r="AAP3307" s="678"/>
      <c r="AAQ3307" s="678"/>
      <c r="AAR3307" s="678"/>
      <c r="AAS3307" s="678"/>
      <c r="AAT3307" s="678"/>
      <c r="AAU3307" s="678"/>
      <c r="AAV3307" s="678"/>
      <c r="AAW3307" s="678"/>
      <c r="AAX3307" s="678"/>
      <c r="AAY3307" s="678"/>
      <c r="AAZ3307" s="678"/>
      <c r="ABA3307" s="678"/>
      <c r="ABB3307" s="678"/>
      <c r="ABC3307" s="678"/>
      <c r="ABD3307" s="678"/>
      <c r="ABE3307" s="678"/>
      <c r="ABF3307" s="678"/>
      <c r="ABG3307" s="678"/>
      <c r="ABH3307" s="678"/>
      <c r="ABI3307" s="678"/>
      <c r="ABJ3307" s="678"/>
      <c r="ABK3307" s="678"/>
      <c r="ABL3307" s="678"/>
      <c r="ABM3307" s="678"/>
      <c r="ABN3307" s="678"/>
      <c r="ABO3307" s="678"/>
      <c r="ABP3307" s="678"/>
      <c r="ABQ3307" s="678"/>
      <c r="ABR3307" s="678"/>
      <c r="ABS3307" s="678"/>
      <c r="ABT3307" s="678"/>
      <c r="ABU3307" s="678"/>
      <c r="ABV3307" s="678"/>
      <c r="ABW3307" s="678"/>
      <c r="ABX3307" s="678"/>
      <c r="ABY3307" s="678"/>
      <c r="ABZ3307" s="678"/>
      <c r="ACA3307" s="678"/>
      <c r="ACB3307" s="678"/>
      <c r="ACC3307" s="678"/>
      <c r="ACD3307" s="678"/>
      <c r="ACE3307" s="678"/>
      <c r="ACF3307" s="678"/>
      <c r="ACG3307" s="678"/>
      <c r="ACH3307" s="678"/>
      <c r="ACI3307" s="678"/>
      <c r="ACJ3307" s="678"/>
      <c r="ACK3307" s="678"/>
      <c r="ACL3307" s="678"/>
      <c r="ACM3307" s="678"/>
      <c r="ACN3307" s="678"/>
      <c r="ACO3307" s="678"/>
      <c r="ACP3307" s="678"/>
      <c r="ACQ3307" s="678"/>
      <c r="ACR3307" s="678"/>
      <c r="ACS3307" s="678"/>
      <c r="ACT3307" s="678"/>
      <c r="ACU3307" s="678"/>
      <c r="ACV3307" s="678"/>
      <c r="ACW3307" s="678"/>
      <c r="ACX3307" s="678"/>
      <c r="ACY3307" s="678"/>
      <c r="ACZ3307" s="678"/>
      <c r="ADA3307" s="678"/>
      <c r="ADB3307" s="678"/>
      <c r="ADC3307" s="678"/>
      <c r="ADD3307" s="678"/>
      <c r="ADE3307" s="678"/>
      <c r="ADF3307" s="678"/>
      <c r="ADG3307" s="678"/>
      <c r="ADH3307" s="678"/>
      <c r="ADI3307" s="678"/>
      <c r="ADJ3307" s="678"/>
      <c r="ADK3307" s="678"/>
      <c r="ADL3307" s="678"/>
      <c r="ADM3307" s="678"/>
      <c r="ADN3307" s="678"/>
      <c r="ADO3307" s="678"/>
      <c r="ADP3307" s="678"/>
      <c r="ADQ3307" s="678"/>
      <c r="ADR3307" s="678"/>
      <c r="ADS3307" s="678"/>
      <c r="ADT3307" s="678"/>
      <c r="ADU3307" s="678"/>
      <c r="ADV3307" s="678"/>
      <c r="ADW3307" s="678"/>
      <c r="ADX3307" s="678"/>
      <c r="ADY3307" s="678"/>
      <c r="ADZ3307" s="678"/>
      <c r="AEA3307" s="678"/>
      <c r="AEB3307" s="678"/>
      <c r="AEC3307" s="678"/>
      <c r="AED3307" s="678"/>
      <c r="AEE3307" s="678"/>
      <c r="AEF3307" s="678"/>
      <c r="AEG3307" s="678"/>
      <c r="AEH3307" s="678"/>
      <c r="AEI3307" s="678"/>
      <c r="AEJ3307" s="678"/>
      <c r="AEK3307" s="678"/>
      <c r="AEL3307" s="678"/>
      <c r="AEM3307" s="678"/>
      <c r="AEN3307" s="678"/>
      <c r="AEO3307" s="678"/>
      <c r="AEP3307" s="678"/>
      <c r="AEQ3307" s="678"/>
      <c r="AER3307" s="678"/>
      <c r="AES3307" s="678"/>
      <c r="AET3307" s="678"/>
      <c r="AEU3307" s="678"/>
      <c r="AEV3307" s="678"/>
      <c r="AEW3307" s="678"/>
      <c r="AEX3307" s="678"/>
      <c r="AEY3307" s="678"/>
      <c r="AEZ3307" s="678"/>
      <c r="AFA3307" s="678"/>
      <c r="AFB3307" s="678"/>
      <c r="AFC3307" s="678"/>
      <c r="AFD3307" s="678"/>
      <c r="AFE3307" s="678"/>
      <c r="AFF3307" s="678"/>
      <c r="AFG3307" s="678"/>
      <c r="AFH3307" s="678"/>
      <c r="AFI3307" s="678"/>
      <c r="AFJ3307" s="678"/>
      <c r="AFK3307" s="678"/>
      <c r="AFL3307" s="678"/>
      <c r="AFM3307" s="678"/>
      <c r="AFN3307" s="678"/>
      <c r="AFO3307" s="678"/>
      <c r="AFP3307" s="678"/>
      <c r="AFQ3307" s="678"/>
      <c r="AFR3307" s="678"/>
      <c r="AFS3307" s="678"/>
      <c r="AFT3307" s="678"/>
      <c r="AFU3307" s="678"/>
      <c r="AFV3307" s="678"/>
      <c r="AFW3307" s="678"/>
      <c r="AFX3307" s="678"/>
      <c r="AFY3307" s="678"/>
      <c r="AFZ3307" s="678"/>
      <c r="AGA3307" s="678"/>
      <c r="AGB3307" s="678"/>
      <c r="AGC3307" s="678"/>
      <c r="AGD3307" s="678"/>
      <c r="AGE3307" s="678"/>
      <c r="AGF3307" s="678"/>
      <c r="AGG3307" s="678"/>
      <c r="AGH3307" s="678"/>
      <c r="AGI3307" s="678"/>
      <c r="AGJ3307" s="678"/>
      <c r="AGK3307" s="678"/>
      <c r="AGL3307" s="678"/>
      <c r="AGM3307" s="678"/>
      <c r="AGN3307" s="678"/>
      <c r="AGO3307" s="678"/>
      <c r="AGP3307" s="678"/>
      <c r="AGQ3307" s="678"/>
      <c r="AGR3307" s="678"/>
      <c r="AGS3307" s="678"/>
      <c r="AGT3307" s="678"/>
      <c r="AGU3307" s="678"/>
      <c r="AGV3307" s="678"/>
      <c r="AGW3307" s="678"/>
      <c r="AGX3307" s="678"/>
      <c r="AGY3307" s="678"/>
      <c r="AGZ3307" s="678"/>
      <c r="AHA3307" s="678"/>
      <c r="AHB3307" s="678"/>
      <c r="AHC3307" s="678"/>
      <c r="AHD3307" s="678"/>
      <c r="AHE3307" s="678"/>
      <c r="AHF3307" s="678"/>
      <c r="AHG3307" s="678"/>
      <c r="AHH3307" s="678"/>
      <c r="AHI3307" s="678"/>
      <c r="AHJ3307" s="678"/>
      <c r="AHK3307" s="678"/>
      <c r="AHL3307" s="678"/>
      <c r="AHM3307" s="678"/>
      <c r="AHN3307" s="678"/>
      <c r="AHO3307" s="678"/>
      <c r="AHP3307" s="678"/>
      <c r="AHQ3307" s="678"/>
      <c r="AHR3307" s="678"/>
      <c r="AHS3307" s="678"/>
      <c r="AHT3307" s="678"/>
      <c r="AHU3307" s="678"/>
      <c r="AHV3307" s="678"/>
      <c r="AHW3307" s="678"/>
      <c r="AHX3307" s="678"/>
      <c r="AHY3307" s="678"/>
      <c r="AHZ3307" s="678"/>
      <c r="AIA3307" s="678"/>
      <c r="AIB3307" s="678"/>
      <c r="AIC3307" s="678"/>
      <c r="AID3307" s="678"/>
      <c r="AIE3307" s="678"/>
      <c r="AIF3307" s="678"/>
      <c r="AIG3307" s="678"/>
      <c r="AIH3307" s="678"/>
      <c r="AII3307" s="678"/>
      <c r="AIJ3307" s="678"/>
      <c r="AIK3307" s="678"/>
      <c r="AIL3307" s="678"/>
      <c r="AIM3307" s="678"/>
      <c r="AIN3307" s="678"/>
      <c r="AIO3307" s="678"/>
      <c r="AIP3307" s="678"/>
      <c r="AIQ3307" s="678"/>
      <c r="AIR3307" s="678"/>
      <c r="AIS3307" s="678"/>
      <c r="AIT3307" s="678"/>
      <c r="AIU3307" s="678"/>
      <c r="AIV3307" s="678"/>
      <c r="AIW3307" s="678"/>
      <c r="AIX3307" s="678"/>
      <c r="AIY3307" s="678"/>
      <c r="AIZ3307" s="678"/>
      <c r="AJA3307" s="678"/>
      <c r="AJB3307" s="678"/>
      <c r="AJC3307" s="678"/>
      <c r="AJD3307" s="678"/>
      <c r="AJE3307" s="678"/>
      <c r="AJF3307" s="678"/>
      <c r="AJG3307" s="678"/>
      <c r="AJH3307" s="678"/>
      <c r="AJI3307" s="678"/>
      <c r="AJJ3307" s="678"/>
      <c r="AJK3307" s="678"/>
      <c r="AJL3307" s="678"/>
      <c r="AJM3307" s="678"/>
      <c r="AJN3307" s="678"/>
      <c r="AJO3307" s="678"/>
      <c r="AJP3307" s="678"/>
      <c r="AJQ3307" s="678"/>
      <c r="AJR3307" s="678"/>
      <c r="AJS3307" s="678"/>
      <c r="AJT3307" s="678"/>
      <c r="AJU3307" s="678"/>
      <c r="AJV3307" s="678"/>
      <c r="AJW3307" s="678"/>
      <c r="AJX3307" s="678"/>
      <c r="AJY3307" s="678"/>
      <c r="AJZ3307" s="678"/>
      <c r="AKA3307" s="678"/>
      <c r="AKB3307" s="678"/>
      <c r="AKC3307" s="678"/>
      <c r="AKD3307" s="678"/>
      <c r="AKE3307" s="678"/>
      <c r="AKF3307" s="678"/>
      <c r="AKG3307" s="678"/>
      <c r="AKH3307" s="678"/>
      <c r="AKI3307" s="678"/>
      <c r="AKJ3307" s="678"/>
      <c r="AKK3307" s="678"/>
      <c r="AKL3307" s="678"/>
      <c r="AKM3307" s="678"/>
      <c r="AKN3307" s="678"/>
      <c r="AKO3307" s="678"/>
      <c r="AKP3307" s="678"/>
      <c r="AKQ3307" s="678"/>
      <c r="AKR3307" s="678"/>
      <c r="AKS3307" s="678"/>
      <c r="AKT3307" s="678"/>
      <c r="AKU3307" s="678"/>
      <c r="AKV3307" s="678"/>
      <c r="AKW3307" s="678"/>
      <c r="AKX3307" s="678"/>
      <c r="AKY3307" s="678"/>
      <c r="AKZ3307" s="678"/>
      <c r="ALA3307" s="678"/>
      <c r="ALB3307" s="678"/>
      <c r="ALC3307" s="678"/>
      <c r="ALD3307" s="678"/>
      <c r="ALE3307" s="678"/>
      <c r="ALF3307" s="678"/>
      <c r="ALG3307" s="678"/>
      <c r="ALH3307" s="678"/>
      <c r="ALI3307" s="678"/>
      <c r="ALJ3307" s="678"/>
      <c r="ALK3307" s="678"/>
      <c r="ALL3307" s="678"/>
      <c r="ALM3307" s="678"/>
      <c r="ALN3307" s="678"/>
      <c r="ALO3307" s="678"/>
      <c r="ALP3307" s="678"/>
      <c r="ALQ3307" s="678"/>
      <c r="ALR3307" s="678"/>
      <c r="ALS3307" s="678"/>
      <c r="ALT3307" s="678"/>
      <c r="ALU3307" s="678"/>
      <c r="ALV3307" s="678"/>
      <c r="ALW3307" s="678"/>
      <c r="ALX3307" s="678"/>
      <c r="ALY3307" s="678"/>
      <c r="ALZ3307" s="678"/>
      <c r="AMA3307" s="678"/>
      <c r="AMB3307" s="678"/>
      <c r="AMC3307" s="678"/>
      <c r="AMD3307" s="678"/>
      <c r="AME3307" s="678"/>
      <c r="AMF3307" s="678"/>
      <c r="AMG3307" s="678"/>
      <c r="AMH3307" s="678"/>
      <c r="AMI3307" s="678"/>
      <c r="AMJ3307" s="678"/>
    </row>
    <row r="3308" spans="1:1024" s="678" customFormat="1" ht="31.5" customHeight="1" x14ac:dyDescent="0.3">
      <c r="A3308" s="1358">
        <v>4261</v>
      </c>
      <c r="B3308" s="1521"/>
      <c r="C3308" s="1358" t="s">
        <v>482</v>
      </c>
      <c r="D3308" s="845" t="s">
        <v>35</v>
      </c>
      <c r="E3308" s="1175" t="s">
        <v>105</v>
      </c>
      <c r="F3308" s="1549">
        <v>45383</v>
      </c>
      <c r="G3308" s="1565">
        <v>0.75</v>
      </c>
      <c r="H3308" s="1330">
        <v>45397</v>
      </c>
      <c r="I3308" s="1565">
        <v>0.91666666666666663</v>
      </c>
      <c r="J3308" s="1335" t="s">
        <v>6056</v>
      </c>
      <c r="K3308" s="1330">
        <v>32390</v>
      </c>
      <c r="L3308" s="1324" t="s">
        <v>483</v>
      </c>
      <c r="M3308" s="850">
        <v>44425</v>
      </c>
      <c r="N3308" s="1324" t="s">
        <v>484</v>
      </c>
      <c r="O3308" s="972">
        <v>40698</v>
      </c>
      <c r="P3308" s="1019" t="s">
        <v>6049</v>
      </c>
      <c r="Q3308" s="196"/>
      <c r="R3308" s="1689"/>
      <c r="S3308" s="1739"/>
      <c r="T3308" s="1780"/>
      <c r="U3308" s="683" t="s">
        <v>486</v>
      </c>
      <c r="V3308" s="1818" t="s">
        <v>6055</v>
      </c>
      <c r="W3308" s="685"/>
    </row>
    <row r="3309" spans="1:1024" ht="18.75" customHeight="1" x14ac:dyDescent="0.3">
      <c r="A3309" s="795">
        <v>4090</v>
      </c>
      <c r="B3309" s="1404"/>
      <c r="C3309" s="186" t="s">
        <v>482</v>
      </c>
      <c r="D3309" s="845" t="s">
        <v>94</v>
      </c>
      <c r="E3309" s="1175" t="s">
        <v>95</v>
      </c>
      <c r="F3309" s="1330">
        <v>45269</v>
      </c>
      <c r="G3309" s="982">
        <v>0.70833333333333337</v>
      </c>
      <c r="H3309" s="1330">
        <v>45278</v>
      </c>
      <c r="I3309" s="982">
        <v>0.41666666666666669</v>
      </c>
      <c r="J3309" s="1335" t="s">
        <v>622</v>
      </c>
      <c r="K3309" s="1330">
        <v>32390</v>
      </c>
      <c r="L3309" s="1324" t="s">
        <v>483</v>
      </c>
      <c r="M3309" s="850">
        <v>44425</v>
      </c>
      <c r="N3309" s="1324" t="s">
        <v>484</v>
      </c>
      <c r="O3309" s="972">
        <v>40698</v>
      </c>
      <c r="P3309" s="1019" t="s">
        <v>438</v>
      </c>
      <c r="Q3309" s="903" t="s">
        <v>5256</v>
      </c>
      <c r="R3309" s="1002"/>
      <c r="S3309" s="196"/>
      <c r="T3309" s="544"/>
      <c r="U3309" s="156" t="s">
        <v>486</v>
      </c>
      <c r="V3309" s="544"/>
      <c r="W3309" s="690"/>
      <c r="X3309" s="678"/>
      <c r="Y3309" s="678"/>
      <c r="Z3309" s="678"/>
      <c r="AA3309" s="678"/>
      <c r="AB3309" s="678"/>
      <c r="AC3309" s="678"/>
      <c r="AD3309" s="678"/>
      <c r="AE3309" s="678"/>
      <c r="AF3309" s="678"/>
      <c r="AG3309" s="678"/>
      <c r="AH3309" s="678"/>
      <c r="AI3309" s="678"/>
      <c r="AJ3309" s="678"/>
      <c r="AK3309" s="678"/>
      <c r="AL3309" s="678"/>
      <c r="AM3309" s="678"/>
      <c r="AN3309" s="678"/>
      <c r="AO3309" s="678"/>
      <c r="AP3309" s="678"/>
      <c r="AQ3309" s="678"/>
      <c r="AR3309" s="678"/>
      <c r="AS3309" s="678"/>
      <c r="AT3309" s="678"/>
      <c r="AU3309" s="678"/>
      <c r="AV3309" s="678"/>
      <c r="AW3309" s="678"/>
      <c r="AX3309" s="678"/>
      <c r="AY3309" s="678"/>
      <c r="AZ3309" s="678"/>
      <c r="BA3309" s="678"/>
      <c r="BB3309" s="678"/>
      <c r="BC3309" s="678"/>
      <c r="BD3309" s="678"/>
      <c r="BE3309" s="678"/>
      <c r="BF3309" s="678"/>
      <c r="BG3309" s="678"/>
      <c r="BH3309" s="678"/>
      <c r="BI3309" s="678"/>
      <c r="BJ3309" s="678"/>
      <c r="BK3309" s="678"/>
      <c r="BL3309" s="678"/>
      <c r="BM3309" s="678"/>
      <c r="BN3309" s="678"/>
      <c r="BO3309" s="678"/>
      <c r="BP3309" s="678"/>
      <c r="BQ3309" s="678"/>
      <c r="BR3309" s="678"/>
      <c r="BS3309" s="678"/>
      <c r="BT3309" s="678"/>
      <c r="BU3309" s="678"/>
      <c r="BV3309" s="678"/>
      <c r="BW3309" s="678"/>
      <c r="BX3309" s="678"/>
      <c r="BY3309" s="678"/>
      <c r="BZ3309" s="678"/>
      <c r="CA3309" s="678"/>
      <c r="CB3309" s="678"/>
      <c r="CC3309" s="678"/>
      <c r="CD3309" s="678"/>
      <c r="CE3309" s="678"/>
      <c r="CF3309" s="678"/>
      <c r="CG3309" s="678"/>
      <c r="CH3309" s="678"/>
      <c r="CI3309" s="678"/>
      <c r="CJ3309" s="678"/>
      <c r="CK3309" s="678"/>
      <c r="CL3309" s="678"/>
      <c r="CM3309" s="678"/>
      <c r="CN3309" s="678"/>
      <c r="CO3309" s="678"/>
      <c r="CP3309" s="678"/>
      <c r="CQ3309" s="678"/>
      <c r="CR3309" s="678"/>
      <c r="CS3309" s="678"/>
      <c r="CT3309" s="678"/>
      <c r="CU3309" s="678"/>
      <c r="CV3309" s="678"/>
      <c r="CW3309" s="678"/>
      <c r="CX3309" s="678"/>
      <c r="CY3309" s="678"/>
      <c r="CZ3309" s="678"/>
      <c r="DA3309" s="678"/>
      <c r="DB3309" s="678"/>
      <c r="DC3309" s="678"/>
      <c r="DD3309" s="678"/>
      <c r="DE3309" s="678"/>
      <c r="DF3309" s="678"/>
      <c r="DG3309" s="678"/>
      <c r="DH3309" s="678"/>
      <c r="DI3309" s="678"/>
      <c r="DJ3309" s="678"/>
      <c r="DK3309" s="678"/>
      <c r="DL3309" s="678"/>
      <c r="DM3309" s="678"/>
      <c r="DN3309" s="678"/>
      <c r="DO3309" s="678"/>
      <c r="DP3309" s="678"/>
      <c r="DQ3309" s="678"/>
      <c r="DR3309" s="678"/>
      <c r="DS3309" s="678"/>
      <c r="DT3309" s="678"/>
      <c r="DU3309" s="678"/>
      <c r="DV3309" s="678"/>
      <c r="DW3309" s="678"/>
      <c r="DX3309" s="678"/>
      <c r="DY3309" s="678"/>
      <c r="DZ3309" s="678"/>
      <c r="EA3309" s="678"/>
      <c r="EB3309" s="678"/>
      <c r="EC3309" s="678"/>
      <c r="ED3309" s="678"/>
      <c r="EE3309" s="678"/>
      <c r="EF3309" s="678"/>
      <c r="EG3309" s="678"/>
      <c r="EH3309" s="678"/>
      <c r="EI3309" s="678"/>
      <c r="EJ3309" s="678"/>
      <c r="EK3309" s="678"/>
      <c r="EL3309" s="678"/>
      <c r="EM3309" s="678"/>
      <c r="EN3309" s="678"/>
      <c r="EO3309" s="678"/>
      <c r="EP3309" s="678"/>
      <c r="EQ3309" s="678"/>
      <c r="ER3309" s="678"/>
      <c r="ES3309" s="678"/>
      <c r="ET3309" s="678"/>
      <c r="EU3309" s="678"/>
      <c r="EV3309" s="678"/>
      <c r="EW3309" s="678"/>
      <c r="EX3309" s="678"/>
      <c r="EY3309" s="678"/>
      <c r="EZ3309" s="678"/>
      <c r="FA3309" s="678"/>
      <c r="FB3309" s="678"/>
      <c r="FC3309" s="678"/>
      <c r="FD3309" s="678"/>
      <c r="FE3309" s="678"/>
      <c r="FF3309" s="678"/>
      <c r="FG3309" s="678"/>
      <c r="FH3309" s="678"/>
      <c r="FI3309" s="678"/>
      <c r="FJ3309" s="678"/>
      <c r="FK3309" s="678"/>
      <c r="FL3309" s="678"/>
      <c r="FM3309" s="678"/>
      <c r="FN3309" s="678"/>
      <c r="FO3309" s="678"/>
      <c r="FP3309" s="678"/>
      <c r="FQ3309" s="678"/>
      <c r="FR3309" s="678"/>
      <c r="FS3309" s="678"/>
      <c r="FT3309" s="678"/>
      <c r="FU3309" s="678"/>
      <c r="FV3309" s="678"/>
      <c r="FW3309" s="678"/>
      <c r="FX3309" s="678"/>
      <c r="FY3309" s="678"/>
      <c r="FZ3309" s="678"/>
      <c r="GA3309" s="678"/>
      <c r="GB3309" s="678"/>
      <c r="GC3309" s="678"/>
      <c r="GD3309" s="678"/>
      <c r="GE3309" s="678"/>
      <c r="GF3309" s="678"/>
      <c r="GG3309" s="678"/>
      <c r="GH3309" s="678"/>
      <c r="GI3309" s="678"/>
      <c r="GJ3309" s="678"/>
      <c r="GK3309" s="678"/>
      <c r="GL3309" s="678"/>
      <c r="GM3309" s="678"/>
      <c r="GN3309" s="678"/>
      <c r="GO3309" s="678"/>
      <c r="GP3309" s="678"/>
      <c r="GQ3309" s="678"/>
      <c r="GR3309" s="678"/>
      <c r="GS3309" s="678"/>
      <c r="GT3309" s="678"/>
      <c r="GU3309" s="678"/>
      <c r="GV3309" s="678"/>
      <c r="GW3309" s="678"/>
      <c r="GX3309" s="678"/>
      <c r="GY3309" s="678"/>
      <c r="GZ3309" s="678"/>
      <c r="HA3309" s="678"/>
      <c r="HB3309" s="678"/>
      <c r="HC3309" s="678"/>
      <c r="HD3309" s="678"/>
      <c r="HE3309" s="678"/>
      <c r="HF3309" s="678"/>
      <c r="HG3309" s="678"/>
      <c r="HH3309" s="678"/>
      <c r="HI3309" s="678"/>
      <c r="HJ3309" s="678"/>
      <c r="HK3309" s="678"/>
      <c r="HL3309" s="678"/>
      <c r="HM3309" s="678"/>
      <c r="HN3309" s="678"/>
      <c r="HO3309" s="678"/>
      <c r="HP3309" s="678"/>
      <c r="HQ3309" s="678"/>
      <c r="HR3309" s="678"/>
      <c r="HS3309" s="678"/>
      <c r="HT3309" s="678"/>
      <c r="HU3309" s="678"/>
      <c r="HV3309" s="678"/>
      <c r="HW3309" s="678"/>
      <c r="HX3309" s="678"/>
      <c r="HY3309" s="678"/>
      <c r="HZ3309" s="678"/>
      <c r="IA3309" s="678"/>
      <c r="IB3309" s="678"/>
      <c r="IC3309" s="678"/>
      <c r="ID3309" s="678"/>
      <c r="IE3309" s="678"/>
      <c r="IF3309" s="678"/>
      <c r="IG3309" s="678"/>
      <c r="IH3309" s="678"/>
      <c r="II3309" s="678"/>
      <c r="IJ3309" s="678"/>
      <c r="IK3309" s="678"/>
      <c r="IL3309" s="678"/>
      <c r="IM3309" s="678"/>
      <c r="IN3309" s="678"/>
      <c r="IO3309" s="678"/>
      <c r="IP3309" s="678"/>
      <c r="IQ3309" s="678"/>
      <c r="IR3309" s="678"/>
      <c r="IS3309" s="678"/>
      <c r="IT3309" s="678"/>
      <c r="IU3309" s="678"/>
      <c r="IV3309" s="678"/>
      <c r="IW3309" s="678"/>
      <c r="IX3309" s="678"/>
      <c r="IY3309" s="678"/>
      <c r="IZ3309" s="678"/>
      <c r="JA3309" s="678"/>
      <c r="JB3309" s="678"/>
      <c r="JC3309" s="678"/>
      <c r="JD3309" s="678"/>
      <c r="JE3309" s="678"/>
      <c r="JF3309" s="678"/>
      <c r="JG3309" s="678"/>
      <c r="JH3309" s="678"/>
      <c r="JI3309" s="678"/>
      <c r="JJ3309" s="678"/>
      <c r="JK3309" s="678"/>
      <c r="JL3309" s="678"/>
      <c r="JM3309" s="678"/>
      <c r="JN3309" s="678"/>
      <c r="JO3309" s="678"/>
      <c r="JP3309" s="678"/>
      <c r="JQ3309" s="678"/>
      <c r="JR3309" s="678"/>
      <c r="JS3309" s="678"/>
      <c r="JT3309" s="678"/>
      <c r="JU3309" s="678"/>
      <c r="JV3309" s="678"/>
      <c r="JW3309" s="678"/>
      <c r="JX3309" s="678"/>
      <c r="JY3309" s="678"/>
      <c r="JZ3309" s="678"/>
      <c r="KA3309" s="678"/>
      <c r="KB3309" s="678"/>
      <c r="KC3309" s="678"/>
      <c r="KD3309" s="678"/>
      <c r="KE3309" s="678"/>
      <c r="KF3309" s="678"/>
      <c r="KG3309" s="678"/>
      <c r="KH3309" s="678"/>
      <c r="KI3309" s="678"/>
      <c r="KJ3309" s="678"/>
      <c r="KK3309" s="678"/>
      <c r="KL3309" s="678"/>
      <c r="KM3309" s="678"/>
      <c r="KN3309" s="678"/>
      <c r="KO3309" s="678"/>
      <c r="KP3309" s="678"/>
      <c r="KQ3309" s="678"/>
      <c r="KR3309" s="678"/>
      <c r="KS3309" s="678"/>
      <c r="KT3309" s="678"/>
      <c r="KU3309" s="678"/>
      <c r="KV3309" s="678"/>
      <c r="KW3309" s="678"/>
      <c r="KX3309" s="678"/>
      <c r="KY3309" s="678"/>
      <c r="KZ3309" s="678"/>
      <c r="LA3309" s="678"/>
      <c r="LB3309" s="678"/>
      <c r="LC3309" s="678"/>
      <c r="LD3309" s="678"/>
      <c r="LE3309" s="678"/>
      <c r="LF3309" s="678"/>
      <c r="LG3309" s="678"/>
      <c r="LH3309" s="678"/>
      <c r="LI3309" s="678"/>
      <c r="LJ3309" s="678"/>
      <c r="LK3309" s="678"/>
      <c r="LL3309" s="678"/>
      <c r="LM3309" s="678"/>
      <c r="LN3309" s="678"/>
      <c r="LO3309" s="678"/>
      <c r="LP3309" s="678"/>
      <c r="LQ3309" s="678"/>
      <c r="LR3309" s="678"/>
      <c r="LS3309" s="678"/>
      <c r="LT3309" s="678"/>
      <c r="LU3309" s="678"/>
      <c r="LV3309" s="678"/>
      <c r="LW3309" s="678"/>
      <c r="LX3309" s="678"/>
      <c r="LY3309" s="678"/>
      <c r="LZ3309" s="678"/>
      <c r="MA3309" s="678"/>
      <c r="MB3309" s="678"/>
      <c r="MC3309" s="678"/>
      <c r="MD3309" s="678"/>
      <c r="ME3309" s="678"/>
      <c r="MF3309" s="678"/>
      <c r="MG3309" s="678"/>
      <c r="MH3309" s="678"/>
      <c r="MI3309" s="678"/>
      <c r="MJ3309" s="678"/>
      <c r="MK3309" s="678"/>
      <c r="ML3309" s="678"/>
      <c r="MM3309" s="678"/>
      <c r="MN3309" s="678"/>
      <c r="MO3309" s="678"/>
      <c r="MP3309" s="678"/>
      <c r="MQ3309" s="678"/>
      <c r="MR3309" s="678"/>
      <c r="MS3309" s="678"/>
      <c r="MT3309" s="678"/>
      <c r="MU3309" s="678"/>
      <c r="MV3309" s="678"/>
      <c r="MW3309" s="678"/>
      <c r="MX3309" s="678"/>
      <c r="MY3309" s="678"/>
      <c r="MZ3309" s="678"/>
      <c r="NA3309" s="678"/>
      <c r="NB3309" s="678"/>
      <c r="NC3309" s="678"/>
      <c r="ND3309" s="678"/>
      <c r="NE3309" s="678"/>
      <c r="NF3309" s="678"/>
      <c r="NG3309" s="678"/>
      <c r="NH3309" s="678"/>
      <c r="NI3309" s="678"/>
      <c r="NJ3309" s="678"/>
      <c r="NK3309" s="678"/>
      <c r="NL3309" s="678"/>
      <c r="NM3309" s="678"/>
      <c r="NN3309" s="678"/>
      <c r="NO3309" s="678"/>
      <c r="NP3309" s="678"/>
      <c r="NQ3309" s="678"/>
      <c r="NR3309" s="678"/>
      <c r="NS3309" s="678"/>
      <c r="NT3309" s="678"/>
      <c r="NU3309" s="678"/>
      <c r="NV3309" s="678"/>
      <c r="NW3309" s="678"/>
      <c r="NX3309" s="678"/>
      <c r="NY3309" s="678"/>
      <c r="NZ3309" s="678"/>
      <c r="OA3309" s="678"/>
      <c r="OB3309" s="678"/>
      <c r="OC3309" s="678"/>
      <c r="OD3309" s="678"/>
      <c r="OE3309" s="678"/>
      <c r="OF3309" s="678"/>
      <c r="OG3309" s="678"/>
      <c r="OH3309" s="678"/>
      <c r="OI3309" s="678"/>
      <c r="OJ3309" s="678"/>
      <c r="OK3309" s="678"/>
      <c r="OL3309" s="678"/>
      <c r="OM3309" s="678"/>
      <c r="ON3309" s="678"/>
      <c r="OO3309" s="678"/>
      <c r="OP3309" s="678"/>
      <c r="OQ3309" s="678"/>
      <c r="OR3309" s="678"/>
      <c r="OS3309" s="678"/>
      <c r="OT3309" s="678"/>
      <c r="OU3309" s="678"/>
      <c r="OV3309" s="678"/>
      <c r="OW3309" s="678"/>
      <c r="OX3309" s="678"/>
      <c r="OY3309" s="678"/>
      <c r="OZ3309" s="678"/>
      <c r="PA3309" s="678"/>
      <c r="PB3309" s="678"/>
      <c r="PC3309" s="678"/>
      <c r="PD3309" s="678"/>
      <c r="PE3309" s="678"/>
      <c r="PF3309" s="678"/>
      <c r="PG3309" s="678"/>
      <c r="PH3309" s="678"/>
      <c r="PI3309" s="678"/>
      <c r="PJ3309" s="678"/>
      <c r="PK3309" s="678"/>
      <c r="PL3309" s="678"/>
      <c r="PM3309" s="678"/>
      <c r="PN3309" s="678"/>
      <c r="PO3309" s="678"/>
      <c r="PP3309" s="678"/>
      <c r="PQ3309" s="678"/>
      <c r="PR3309" s="678"/>
      <c r="PS3309" s="678"/>
      <c r="PT3309" s="678"/>
      <c r="PU3309" s="678"/>
      <c r="PV3309" s="678"/>
      <c r="PW3309" s="678"/>
      <c r="PX3309" s="678"/>
      <c r="PY3309" s="678"/>
      <c r="PZ3309" s="678"/>
      <c r="QA3309" s="678"/>
      <c r="QB3309" s="678"/>
      <c r="QC3309" s="678"/>
      <c r="QD3309" s="678"/>
      <c r="QE3309" s="678"/>
      <c r="QF3309" s="678"/>
      <c r="QG3309" s="678"/>
      <c r="QH3309" s="678"/>
      <c r="QI3309" s="678"/>
      <c r="QJ3309" s="678"/>
      <c r="QK3309" s="678"/>
      <c r="QL3309" s="678"/>
      <c r="QM3309" s="678"/>
      <c r="QN3309" s="678"/>
      <c r="QO3309" s="678"/>
      <c r="QP3309" s="678"/>
      <c r="QQ3309" s="678"/>
      <c r="QR3309" s="678"/>
      <c r="QS3309" s="678"/>
      <c r="QT3309" s="678"/>
      <c r="QU3309" s="678"/>
      <c r="QV3309" s="678"/>
      <c r="QW3309" s="678"/>
      <c r="QX3309" s="678"/>
      <c r="QY3309" s="678"/>
      <c r="QZ3309" s="678"/>
      <c r="RA3309" s="678"/>
      <c r="RB3309" s="678"/>
      <c r="RC3309" s="678"/>
      <c r="RD3309" s="678"/>
      <c r="RE3309" s="678"/>
      <c r="RF3309" s="678"/>
      <c r="RG3309" s="678"/>
      <c r="RH3309" s="678"/>
      <c r="RI3309" s="678"/>
      <c r="RJ3309" s="678"/>
      <c r="RK3309" s="678"/>
      <c r="RL3309" s="678"/>
      <c r="RM3309" s="678"/>
      <c r="RN3309" s="678"/>
      <c r="RO3309" s="678"/>
      <c r="RP3309" s="678"/>
      <c r="RQ3309" s="678"/>
      <c r="RR3309" s="678"/>
      <c r="RS3309" s="678"/>
      <c r="RT3309" s="678"/>
      <c r="RU3309" s="678"/>
      <c r="RV3309" s="678"/>
      <c r="RW3309" s="678"/>
      <c r="RX3309" s="678"/>
      <c r="RY3309" s="678"/>
      <c r="RZ3309" s="678"/>
      <c r="SA3309" s="678"/>
      <c r="SB3309" s="678"/>
      <c r="SC3309" s="678"/>
      <c r="SD3309" s="678"/>
      <c r="SE3309" s="678"/>
      <c r="SF3309" s="678"/>
      <c r="SG3309" s="678"/>
      <c r="SH3309" s="678"/>
      <c r="SI3309" s="678"/>
      <c r="SJ3309" s="678"/>
      <c r="SK3309" s="678"/>
      <c r="SL3309" s="678"/>
      <c r="SM3309" s="678"/>
      <c r="SN3309" s="678"/>
      <c r="SO3309" s="678"/>
      <c r="SP3309" s="678"/>
      <c r="SQ3309" s="678"/>
      <c r="SR3309" s="678"/>
      <c r="SS3309" s="678"/>
      <c r="ST3309" s="678"/>
      <c r="SU3309" s="678"/>
      <c r="SV3309" s="678"/>
      <c r="SW3309" s="678"/>
      <c r="SX3309" s="678"/>
      <c r="SY3309" s="678"/>
      <c r="SZ3309" s="678"/>
      <c r="TA3309" s="678"/>
      <c r="TB3309" s="678"/>
      <c r="TC3309" s="678"/>
      <c r="TD3309" s="678"/>
      <c r="TE3309" s="678"/>
      <c r="TF3309" s="678"/>
      <c r="TG3309" s="678"/>
      <c r="TH3309" s="678"/>
      <c r="TI3309" s="678"/>
      <c r="TJ3309" s="678"/>
      <c r="TK3309" s="678"/>
      <c r="TL3309" s="678"/>
      <c r="TM3309" s="678"/>
      <c r="TN3309" s="678"/>
      <c r="TO3309" s="678"/>
      <c r="TP3309" s="678"/>
      <c r="TQ3309" s="678"/>
      <c r="TR3309" s="678"/>
      <c r="TS3309" s="678"/>
      <c r="TT3309" s="678"/>
      <c r="TU3309" s="678"/>
      <c r="TV3309" s="678"/>
      <c r="TW3309" s="678"/>
      <c r="TX3309" s="678"/>
      <c r="TY3309" s="678"/>
      <c r="TZ3309" s="678"/>
      <c r="UA3309" s="678"/>
      <c r="UB3309" s="678"/>
      <c r="UC3309" s="678"/>
      <c r="UD3309" s="678"/>
      <c r="UE3309" s="678"/>
      <c r="UF3309" s="678"/>
      <c r="UG3309" s="678"/>
      <c r="UH3309" s="678"/>
      <c r="UI3309" s="678"/>
      <c r="UJ3309" s="678"/>
      <c r="UK3309" s="678"/>
      <c r="UL3309" s="678"/>
      <c r="UM3309" s="678"/>
      <c r="UN3309" s="678"/>
      <c r="UO3309" s="678"/>
      <c r="UP3309" s="678"/>
      <c r="UQ3309" s="678"/>
      <c r="UR3309" s="678"/>
      <c r="US3309" s="678"/>
      <c r="UT3309" s="678"/>
      <c r="UU3309" s="678"/>
      <c r="UV3309" s="678"/>
      <c r="UW3309" s="678"/>
      <c r="UX3309" s="678"/>
      <c r="UY3309" s="678"/>
      <c r="UZ3309" s="678"/>
      <c r="VA3309" s="678"/>
      <c r="VB3309" s="678"/>
      <c r="VC3309" s="678"/>
      <c r="VD3309" s="678"/>
      <c r="VE3309" s="678"/>
      <c r="VF3309" s="678"/>
      <c r="VG3309" s="678"/>
      <c r="VH3309" s="678"/>
      <c r="VI3309" s="678"/>
      <c r="VJ3309" s="678"/>
      <c r="VK3309" s="678"/>
      <c r="VL3309" s="678"/>
      <c r="VM3309" s="678"/>
      <c r="VN3309" s="678"/>
      <c r="VO3309" s="678"/>
      <c r="VP3309" s="678"/>
      <c r="VQ3309" s="678"/>
      <c r="VR3309" s="678"/>
      <c r="VS3309" s="678"/>
      <c r="VT3309" s="678"/>
      <c r="VU3309" s="678"/>
      <c r="VV3309" s="678"/>
      <c r="VW3309" s="678"/>
      <c r="VX3309" s="678"/>
      <c r="VY3309" s="678"/>
      <c r="VZ3309" s="678"/>
      <c r="WA3309" s="678"/>
      <c r="WB3309" s="678"/>
      <c r="WC3309" s="678"/>
      <c r="WD3309" s="678"/>
      <c r="WE3309" s="678"/>
      <c r="WF3309" s="678"/>
      <c r="WG3309" s="678"/>
      <c r="WH3309" s="678"/>
      <c r="WI3309" s="678"/>
      <c r="WJ3309" s="678"/>
      <c r="WK3309" s="678"/>
      <c r="WL3309" s="678"/>
      <c r="WM3309" s="678"/>
      <c r="WN3309" s="678"/>
      <c r="WO3309" s="678"/>
      <c r="WP3309" s="678"/>
      <c r="WQ3309" s="678"/>
      <c r="WR3309" s="678"/>
      <c r="WS3309" s="678"/>
      <c r="WT3309" s="678"/>
      <c r="WU3309" s="678"/>
      <c r="WV3309" s="678"/>
      <c r="WW3309" s="678"/>
      <c r="WX3309" s="678"/>
      <c r="WY3309" s="678"/>
      <c r="WZ3309" s="678"/>
      <c r="XA3309" s="678"/>
      <c r="XB3309" s="678"/>
      <c r="XC3309" s="678"/>
      <c r="XD3309" s="678"/>
      <c r="XE3309" s="678"/>
      <c r="XF3309" s="678"/>
      <c r="XG3309" s="678"/>
      <c r="XH3309" s="678"/>
      <c r="XI3309" s="678"/>
      <c r="XJ3309" s="678"/>
      <c r="XK3309" s="678"/>
      <c r="XL3309" s="678"/>
      <c r="XM3309" s="678"/>
      <c r="XN3309" s="678"/>
      <c r="XO3309" s="678"/>
      <c r="XP3309" s="678"/>
      <c r="XQ3309" s="678"/>
      <c r="XR3309" s="678"/>
      <c r="XS3309" s="678"/>
      <c r="XT3309" s="678"/>
      <c r="XU3309" s="678"/>
      <c r="XV3309" s="678"/>
      <c r="XW3309" s="678"/>
      <c r="XX3309" s="678"/>
      <c r="XY3309" s="678"/>
      <c r="XZ3309" s="678"/>
      <c r="YA3309" s="678"/>
      <c r="YB3309" s="678"/>
      <c r="YC3309" s="678"/>
      <c r="YD3309" s="678"/>
      <c r="YE3309" s="678"/>
      <c r="YF3309" s="678"/>
      <c r="YG3309" s="678"/>
      <c r="YH3309" s="678"/>
      <c r="YI3309" s="678"/>
      <c r="YJ3309" s="678"/>
      <c r="YK3309" s="678"/>
      <c r="YL3309" s="678"/>
      <c r="YM3309" s="678"/>
      <c r="YN3309" s="678"/>
      <c r="YO3309" s="678"/>
      <c r="YP3309" s="678"/>
      <c r="YQ3309" s="678"/>
      <c r="YR3309" s="678"/>
      <c r="YS3309" s="678"/>
      <c r="YT3309" s="678"/>
      <c r="YU3309" s="678"/>
      <c r="YV3309" s="678"/>
      <c r="YW3309" s="678"/>
      <c r="YX3309" s="678"/>
      <c r="YY3309" s="678"/>
      <c r="YZ3309" s="678"/>
      <c r="ZA3309" s="678"/>
      <c r="ZB3309" s="678"/>
      <c r="ZC3309" s="678"/>
      <c r="ZD3309" s="678"/>
      <c r="ZE3309" s="678"/>
      <c r="ZF3309" s="678"/>
      <c r="ZG3309" s="678"/>
      <c r="ZH3309" s="678"/>
      <c r="ZI3309" s="678"/>
      <c r="ZJ3309" s="678"/>
      <c r="ZK3309" s="678"/>
      <c r="ZL3309" s="678"/>
      <c r="ZM3309" s="678"/>
      <c r="ZN3309" s="678"/>
      <c r="ZO3309" s="678"/>
      <c r="ZP3309" s="678"/>
      <c r="ZQ3309" s="678"/>
      <c r="ZR3309" s="678"/>
      <c r="ZS3309" s="678"/>
      <c r="ZT3309" s="678"/>
      <c r="ZU3309" s="678"/>
      <c r="ZV3309" s="678"/>
      <c r="ZW3309" s="678"/>
      <c r="ZX3309" s="678"/>
      <c r="ZY3309" s="678"/>
      <c r="ZZ3309" s="678"/>
      <c r="AAA3309" s="678"/>
      <c r="AAB3309" s="678"/>
      <c r="AAC3309" s="678"/>
      <c r="AAD3309" s="678"/>
      <c r="AAE3309" s="678"/>
      <c r="AAF3309" s="678"/>
      <c r="AAG3309" s="678"/>
      <c r="AAH3309" s="678"/>
      <c r="AAI3309" s="678"/>
      <c r="AAJ3309" s="678"/>
      <c r="AAK3309" s="678"/>
      <c r="AAL3309" s="678"/>
      <c r="AAM3309" s="678"/>
      <c r="AAN3309" s="678"/>
      <c r="AAO3309" s="678"/>
      <c r="AAP3309" s="678"/>
      <c r="AAQ3309" s="678"/>
      <c r="AAR3309" s="678"/>
      <c r="AAS3309" s="678"/>
      <c r="AAT3309" s="678"/>
      <c r="AAU3309" s="678"/>
      <c r="AAV3309" s="678"/>
      <c r="AAW3309" s="678"/>
      <c r="AAX3309" s="678"/>
      <c r="AAY3309" s="678"/>
      <c r="AAZ3309" s="678"/>
      <c r="ABA3309" s="678"/>
      <c r="ABB3309" s="678"/>
      <c r="ABC3309" s="678"/>
      <c r="ABD3309" s="678"/>
      <c r="ABE3309" s="678"/>
      <c r="ABF3309" s="678"/>
      <c r="ABG3309" s="678"/>
      <c r="ABH3309" s="678"/>
      <c r="ABI3309" s="678"/>
      <c r="ABJ3309" s="678"/>
      <c r="ABK3309" s="678"/>
      <c r="ABL3309" s="678"/>
      <c r="ABM3309" s="678"/>
      <c r="ABN3309" s="678"/>
      <c r="ABO3309" s="678"/>
      <c r="ABP3309" s="678"/>
      <c r="ABQ3309" s="678"/>
      <c r="ABR3309" s="678"/>
      <c r="ABS3309" s="678"/>
      <c r="ABT3309" s="678"/>
      <c r="ABU3309" s="678"/>
      <c r="ABV3309" s="678"/>
      <c r="ABW3309" s="678"/>
      <c r="ABX3309" s="678"/>
      <c r="ABY3309" s="678"/>
      <c r="ABZ3309" s="678"/>
      <c r="ACA3309" s="678"/>
      <c r="ACB3309" s="678"/>
      <c r="ACC3309" s="678"/>
      <c r="ACD3309" s="678"/>
      <c r="ACE3309" s="678"/>
      <c r="ACF3309" s="678"/>
      <c r="ACG3309" s="678"/>
      <c r="ACH3309" s="678"/>
      <c r="ACI3309" s="678"/>
      <c r="ACJ3309" s="678"/>
      <c r="ACK3309" s="678"/>
      <c r="ACL3309" s="678"/>
      <c r="ACM3309" s="678"/>
      <c r="ACN3309" s="678"/>
      <c r="ACO3309" s="678"/>
      <c r="ACP3309" s="678"/>
      <c r="ACQ3309" s="678"/>
      <c r="ACR3309" s="678"/>
      <c r="ACS3309" s="678"/>
      <c r="ACT3309" s="678"/>
      <c r="ACU3309" s="678"/>
      <c r="ACV3309" s="678"/>
      <c r="ACW3309" s="678"/>
      <c r="ACX3309" s="678"/>
      <c r="ACY3309" s="678"/>
      <c r="ACZ3309" s="678"/>
      <c r="ADA3309" s="678"/>
      <c r="ADB3309" s="678"/>
      <c r="ADC3309" s="678"/>
      <c r="ADD3309" s="678"/>
      <c r="ADE3309" s="678"/>
      <c r="ADF3309" s="678"/>
      <c r="ADG3309" s="678"/>
      <c r="ADH3309" s="678"/>
      <c r="ADI3309" s="678"/>
      <c r="ADJ3309" s="678"/>
      <c r="ADK3309" s="678"/>
      <c r="ADL3309" s="678"/>
      <c r="ADM3309" s="678"/>
      <c r="ADN3309" s="678"/>
      <c r="ADO3309" s="678"/>
      <c r="ADP3309" s="678"/>
      <c r="ADQ3309" s="678"/>
      <c r="ADR3309" s="678"/>
      <c r="ADS3309" s="678"/>
      <c r="ADT3309" s="678"/>
      <c r="ADU3309" s="678"/>
      <c r="ADV3309" s="678"/>
      <c r="ADW3309" s="678"/>
      <c r="ADX3309" s="678"/>
      <c r="ADY3309" s="678"/>
      <c r="ADZ3309" s="678"/>
      <c r="AEA3309" s="678"/>
      <c r="AEB3309" s="678"/>
      <c r="AEC3309" s="678"/>
      <c r="AED3309" s="678"/>
      <c r="AEE3309" s="678"/>
      <c r="AEF3309" s="678"/>
      <c r="AEG3309" s="678"/>
      <c r="AEH3309" s="678"/>
      <c r="AEI3309" s="678"/>
      <c r="AEJ3309" s="678"/>
      <c r="AEK3309" s="678"/>
      <c r="AEL3309" s="678"/>
      <c r="AEM3309" s="678"/>
      <c r="AEN3309" s="678"/>
      <c r="AEO3309" s="678"/>
      <c r="AEP3309" s="678"/>
      <c r="AEQ3309" s="678"/>
      <c r="AER3309" s="678"/>
      <c r="AES3309" s="678"/>
      <c r="AET3309" s="678"/>
      <c r="AEU3309" s="678"/>
      <c r="AEV3309" s="678"/>
      <c r="AEW3309" s="678"/>
      <c r="AEX3309" s="678"/>
      <c r="AEY3309" s="678"/>
      <c r="AEZ3309" s="678"/>
      <c r="AFA3309" s="678"/>
      <c r="AFB3309" s="678"/>
      <c r="AFC3309" s="678"/>
      <c r="AFD3309" s="678"/>
      <c r="AFE3309" s="678"/>
      <c r="AFF3309" s="678"/>
      <c r="AFG3309" s="678"/>
      <c r="AFH3309" s="678"/>
      <c r="AFI3309" s="678"/>
      <c r="AFJ3309" s="678"/>
      <c r="AFK3309" s="678"/>
      <c r="AFL3309" s="678"/>
      <c r="AFM3309" s="678"/>
      <c r="AFN3309" s="678"/>
      <c r="AFO3309" s="678"/>
      <c r="AFP3309" s="678"/>
      <c r="AFQ3309" s="678"/>
      <c r="AFR3309" s="678"/>
      <c r="AFS3309" s="678"/>
      <c r="AFT3309" s="678"/>
      <c r="AFU3309" s="678"/>
      <c r="AFV3309" s="678"/>
      <c r="AFW3309" s="678"/>
      <c r="AFX3309" s="678"/>
      <c r="AFY3309" s="678"/>
      <c r="AFZ3309" s="678"/>
      <c r="AGA3309" s="678"/>
      <c r="AGB3309" s="678"/>
      <c r="AGC3309" s="678"/>
      <c r="AGD3309" s="678"/>
      <c r="AGE3309" s="678"/>
      <c r="AGF3309" s="678"/>
      <c r="AGG3309" s="678"/>
      <c r="AGH3309" s="678"/>
      <c r="AGI3309" s="678"/>
      <c r="AGJ3309" s="678"/>
      <c r="AGK3309" s="678"/>
      <c r="AGL3309" s="678"/>
      <c r="AGM3309" s="678"/>
      <c r="AGN3309" s="678"/>
      <c r="AGO3309" s="678"/>
      <c r="AGP3309" s="678"/>
      <c r="AGQ3309" s="678"/>
      <c r="AGR3309" s="678"/>
      <c r="AGS3309" s="678"/>
      <c r="AGT3309" s="678"/>
      <c r="AGU3309" s="678"/>
      <c r="AGV3309" s="678"/>
      <c r="AGW3309" s="678"/>
      <c r="AGX3309" s="678"/>
      <c r="AGY3309" s="678"/>
      <c r="AGZ3309" s="678"/>
      <c r="AHA3309" s="678"/>
      <c r="AHB3309" s="678"/>
      <c r="AHC3309" s="678"/>
      <c r="AHD3309" s="678"/>
      <c r="AHE3309" s="678"/>
      <c r="AHF3309" s="678"/>
      <c r="AHG3309" s="678"/>
      <c r="AHH3309" s="678"/>
      <c r="AHI3309" s="678"/>
      <c r="AHJ3309" s="678"/>
      <c r="AHK3309" s="678"/>
      <c r="AHL3309" s="678"/>
      <c r="AHM3309" s="678"/>
      <c r="AHN3309" s="678"/>
      <c r="AHO3309" s="678"/>
      <c r="AHP3309" s="678"/>
      <c r="AHQ3309" s="678"/>
      <c r="AHR3309" s="678"/>
      <c r="AHS3309" s="678"/>
      <c r="AHT3309" s="678"/>
      <c r="AHU3309" s="678"/>
      <c r="AHV3309" s="678"/>
      <c r="AHW3309" s="678"/>
      <c r="AHX3309" s="678"/>
      <c r="AHY3309" s="678"/>
      <c r="AHZ3309" s="678"/>
      <c r="AIA3309" s="678"/>
      <c r="AIB3309" s="678"/>
      <c r="AIC3309" s="678"/>
      <c r="AID3309" s="678"/>
      <c r="AIE3309" s="678"/>
      <c r="AIF3309" s="678"/>
      <c r="AIG3309" s="678"/>
      <c r="AIH3309" s="678"/>
      <c r="AII3309" s="678"/>
      <c r="AIJ3309" s="678"/>
      <c r="AIK3309" s="678"/>
      <c r="AIL3309" s="678"/>
      <c r="AIM3309" s="678"/>
      <c r="AIN3309" s="678"/>
      <c r="AIO3309" s="678"/>
      <c r="AIP3309" s="678"/>
      <c r="AIQ3309" s="678"/>
      <c r="AIR3309" s="678"/>
      <c r="AIS3309" s="678"/>
      <c r="AIT3309" s="678"/>
      <c r="AIU3309" s="678"/>
      <c r="AIV3309" s="678"/>
      <c r="AIW3309" s="678"/>
      <c r="AIX3309" s="678"/>
      <c r="AIY3309" s="678"/>
      <c r="AIZ3309" s="678"/>
      <c r="AJA3309" s="678"/>
      <c r="AJB3309" s="678"/>
      <c r="AJC3309" s="678"/>
      <c r="AJD3309" s="678"/>
      <c r="AJE3309" s="678"/>
      <c r="AJF3309" s="678"/>
      <c r="AJG3309" s="678"/>
      <c r="AJH3309" s="678"/>
      <c r="AJI3309" s="678"/>
      <c r="AJJ3309" s="678"/>
      <c r="AJK3309" s="678"/>
      <c r="AJL3309" s="678"/>
      <c r="AJM3309" s="678"/>
      <c r="AJN3309" s="678"/>
      <c r="AJO3309" s="678"/>
      <c r="AJP3309" s="678"/>
      <c r="AJQ3309" s="678"/>
      <c r="AJR3309" s="678"/>
      <c r="AJS3309" s="678"/>
      <c r="AJT3309" s="678"/>
      <c r="AJU3309" s="678"/>
      <c r="AJV3309" s="678"/>
      <c r="AJW3309" s="678"/>
      <c r="AJX3309" s="678"/>
      <c r="AJY3309" s="678"/>
      <c r="AJZ3309" s="678"/>
      <c r="AKA3309" s="678"/>
      <c r="AKB3309" s="678"/>
      <c r="AKC3309" s="678"/>
      <c r="AKD3309" s="678"/>
      <c r="AKE3309" s="678"/>
      <c r="AKF3309" s="678"/>
      <c r="AKG3309" s="678"/>
      <c r="AKH3309" s="678"/>
      <c r="AKI3309" s="678"/>
      <c r="AKJ3309" s="678"/>
      <c r="AKK3309" s="678"/>
      <c r="AKL3309" s="678"/>
      <c r="AKM3309" s="678"/>
      <c r="AKN3309" s="678"/>
      <c r="AKO3309" s="678"/>
      <c r="AKP3309" s="678"/>
      <c r="AKQ3309" s="678"/>
      <c r="AKR3309" s="678"/>
      <c r="AKS3309" s="678"/>
      <c r="AKT3309" s="678"/>
      <c r="AKU3309" s="678"/>
      <c r="AKV3309" s="678"/>
      <c r="AKW3309" s="678"/>
      <c r="AKX3309" s="678"/>
      <c r="AKY3309" s="678"/>
      <c r="AKZ3309" s="678"/>
      <c r="ALA3309" s="678"/>
      <c r="ALB3309" s="678"/>
      <c r="ALC3309" s="678"/>
      <c r="ALD3309" s="678"/>
      <c r="ALE3309" s="678"/>
      <c r="ALF3309" s="678"/>
      <c r="ALG3309" s="678"/>
      <c r="ALH3309" s="678"/>
      <c r="ALI3309" s="678"/>
      <c r="ALJ3309" s="678"/>
      <c r="ALK3309" s="678"/>
      <c r="ALL3309" s="678"/>
      <c r="ALM3309" s="678"/>
      <c r="ALN3309" s="678"/>
      <c r="ALO3309" s="678"/>
      <c r="ALP3309" s="678"/>
      <c r="ALQ3309" s="678"/>
      <c r="ALR3309" s="678"/>
      <c r="ALS3309" s="678"/>
      <c r="ALT3309" s="678"/>
      <c r="ALU3309" s="678"/>
      <c r="ALV3309" s="678"/>
      <c r="ALW3309" s="678"/>
      <c r="ALX3309" s="678"/>
      <c r="ALY3309" s="678"/>
      <c r="ALZ3309" s="678"/>
      <c r="AMA3309" s="678"/>
      <c r="AMB3309" s="678"/>
      <c r="AMC3309" s="678"/>
      <c r="AMD3309" s="678"/>
      <c r="AME3309" s="678"/>
      <c r="AMF3309" s="678"/>
      <c r="AMG3309" s="678"/>
      <c r="AMH3309" s="678"/>
      <c r="AMI3309" s="678"/>
      <c r="AMJ3309" s="678"/>
    </row>
    <row r="3310" spans="1:1024" s="546" customFormat="1" ht="18.75" customHeight="1" x14ac:dyDescent="0.3">
      <c r="A3310" s="186">
        <v>3031</v>
      </c>
      <c r="B3310" s="754"/>
      <c r="C3310" s="186" t="s">
        <v>482</v>
      </c>
      <c r="D3310" s="4" t="s">
        <v>193</v>
      </c>
      <c r="E3310" s="1156" t="s">
        <v>351</v>
      </c>
      <c r="F3310" s="710">
        <v>45136</v>
      </c>
      <c r="G3310" s="711">
        <v>0.79166666666666663</v>
      </c>
      <c r="H3310" s="710">
        <v>45141</v>
      </c>
      <c r="I3310" s="711">
        <v>0.4375</v>
      </c>
      <c r="J3310" s="728" t="s">
        <v>336</v>
      </c>
      <c r="K3310" s="710">
        <v>32390</v>
      </c>
      <c r="L3310" s="734" t="s">
        <v>483</v>
      </c>
      <c r="M3310" s="21">
        <v>44425</v>
      </c>
      <c r="N3310" s="734" t="s">
        <v>484</v>
      </c>
      <c r="O3310" s="920">
        <v>40698</v>
      </c>
      <c r="P3310" s="1019" t="s">
        <v>4363</v>
      </c>
      <c r="Q3310" s="903" t="s">
        <v>485</v>
      </c>
      <c r="R3310" s="1002"/>
      <c r="S3310" s="196"/>
      <c r="T3310" s="544"/>
      <c r="U3310" s="545" t="s">
        <v>486</v>
      </c>
      <c r="V3310" s="544"/>
      <c r="W3310" s="156"/>
    </row>
    <row r="3311" spans="1:1024" ht="18.75" customHeight="1" x14ac:dyDescent="0.3">
      <c r="A3311" s="186">
        <v>2160</v>
      </c>
      <c r="B3311" s="754"/>
      <c r="C3311" s="186" t="s">
        <v>482</v>
      </c>
      <c r="D3311" s="4" t="s">
        <v>657</v>
      </c>
      <c r="E3311" s="1156" t="s">
        <v>871</v>
      </c>
      <c r="F3311" s="710">
        <v>44996</v>
      </c>
      <c r="G3311" s="711">
        <v>0.79861111111111116</v>
      </c>
      <c r="H3311" s="710">
        <v>45004</v>
      </c>
      <c r="I3311" s="711">
        <v>0.83333333333333337</v>
      </c>
      <c r="J3311" s="728" t="s">
        <v>231</v>
      </c>
      <c r="K3311" s="710">
        <v>32390</v>
      </c>
      <c r="L3311" s="929" t="s">
        <v>483</v>
      </c>
      <c r="M3311" s="21">
        <v>44425</v>
      </c>
      <c r="N3311" s="734" t="s">
        <v>484</v>
      </c>
      <c r="O3311" s="920">
        <v>40698</v>
      </c>
      <c r="P3311" s="1019" t="s">
        <v>1780</v>
      </c>
      <c r="Q3311" s="196"/>
      <c r="R3311" s="1002"/>
      <c r="S3311" s="196"/>
      <c r="T3311" s="544"/>
      <c r="U3311" s="545" t="s">
        <v>486</v>
      </c>
      <c r="V3311" s="544"/>
    </row>
    <row r="3312" spans="1:1024" ht="18.75" customHeight="1" x14ac:dyDescent="0.3">
      <c r="A3312" s="795">
        <v>2113</v>
      </c>
      <c r="B3312" s="1404"/>
      <c r="C3312" s="795" t="s">
        <v>482</v>
      </c>
      <c r="D3312" s="826" t="s">
        <v>412</v>
      </c>
      <c r="E3312" s="1169" t="s">
        <v>335</v>
      </c>
      <c r="F3312" s="827">
        <v>44989</v>
      </c>
      <c r="G3312" s="979">
        <v>0.66666666666666663</v>
      </c>
      <c r="H3312" s="827">
        <v>44996</v>
      </c>
      <c r="I3312" s="979">
        <v>0.79861111111111116</v>
      </c>
      <c r="J3312" s="1335" t="s">
        <v>1854</v>
      </c>
      <c r="K3312" s="1330">
        <v>32390</v>
      </c>
      <c r="L3312" s="993" t="s">
        <v>483</v>
      </c>
      <c r="M3312" s="850">
        <v>44425</v>
      </c>
      <c r="N3312" s="1324" t="s">
        <v>484</v>
      </c>
      <c r="O3312" s="972">
        <v>40698</v>
      </c>
      <c r="P3312" s="1019"/>
      <c r="Q3312" s="196"/>
      <c r="R3312" s="1662"/>
      <c r="S3312" s="1702"/>
      <c r="T3312" s="1388" t="s">
        <v>666</v>
      </c>
      <c r="U3312" s="676"/>
      <c r="V3312" s="1388"/>
      <c r="W3312" s="1382"/>
      <c r="X3312" s="678"/>
      <c r="Y3312" s="678"/>
      <c r="Z3312" s="678"/>
      <c r="AA3312" s="678"/>
      <c r="AB3312" s="678"/>
      <c r="AC3312" s="678"/>
      <c r="AD3312" s="678"/>
      <c r="AE3312" s="678"/>
      <c r="AF3312" s="678"/>
      <c r="AG3312" s="678"/>
      <c r="AH3312" s="678"/>
      <c r="AI3312" s="678"/>
      <c r="AJ3312" s="678"/>
      <c r="AK3312" s="678"/>
      <c r="AL3312" s="678"/>
      <c r="AM3312" s="678"/>
      <c r="AN3312" s="678"/>
      <c r="AO3312" s="678"/>
      <c r="AP3312" s="678"/>
      <c r="AQ3312" s="678"/>
      <c r="AR3312" s="678"/>
      <c r="AS3312" s="678"/>
      <c r="AT3312" s="678"/>
      <c r="AU3312" s="678"/>
      <c r="AV3312" s="678"/>
      <c r="AW3312" s="678"/>
      <c r="AX3312" s="678"/>
      <c r="AY3312" s="678"/>
      <c r="AZ3312" s="678"/>
      <c r="BA3312" s="678"/>
      <c r="BB3312" s="678"/>
      <c r="BC3312" s="678"/>
      <c r="BD3312" s="678"/>
      <c r="BE3312" s="678"/>
      <c r="BF3312" s="678"/>
      <c r="BG3312" s="678"/>
      <c r="BH3312" s="678"/>
      <c r="BI3312" s="678"/>
      <c r="BJ3312" s="678"/>
      <c r="BK3312" s="678"/>
      <c r="BL3312" s="678"/>
      <c r="BM3312" s="678"/>
      <c r="BN3312" s="678"/>
      <c r="BO3312" s="678"/>
      <c r="BP3312" s="678"/>
      <c r="BQ3312" s="678"/>
      <c r="BR3312" s="678"/>
      <c r="BS3312" s="678"/>
      <c r="BT3312" s="678"/>
      <c r="BU3312" s="678"/>
      <c r="BV3312" s="678"/>
      <c r="BW3312" s="678"/>
      <c r="BX3312" s="678"/>
      <c r="BY3312" s="678"/>
      <c r="BZ3312" s="678"/>
      <c r="CA3312" s="678"/>
      <c r="CB3312" s="678"/>
      <c r="CC3312" s="678"/>
      <c r="CD3312" s="678"/>
      <c r="CE3312" s="678"/>
      <c r="CF3312" s="678"/>
      <c r="CG3312" s="678"/>
      <c r="CH3312" s="678"/>
      <c r="CI3312" s="678"/>
      <c r="CJ3312" s="678"/>
      <c r="CK3312" s="678"/>
      <c r="CL3312" s="678"/>
      <c r="CM3312" s="678"/>
      <c r="CN3312" s="678"/>
      <c r="CO3312" s="678"/>
      <c r="CP3312" s="678"/>
      <c r="CQ3312" s="678"/>
      <c r="CR3312" s="678"/>
      <c r="CS3312" s="678"/>
      <c r="CT3312" s="678"/>
      <c r="CU3312" s="678"/>
      <c r="CV3312" s="678"/>
      <c r="CW3312" s="678"/>
      <c r="CX3312" s="678"/>
      <c r="CY3312" s="678"/>
      <c r="CZ3312" s="678"/>
      <c r="DA3312" s="678"/>
      <c r="DB3312" s="678"/>
      <c r="DC3312" s="678"/>
      <c r="DD3312" s="678"/>
      <c r="DE3312" s="678"/>
      <c r="DF3312" s="678"/>
      <c r="DG3312" s="678"/>
      <c r="DH3312" s="678"/>
      <c r="DI3312" s="678"/>
      <c r="DJ3312" s="678"/>
      <c r="DK3312" s="678"/>
      <c r="DL3312" s="678"/>
      <c r="DM3312" s="678"/>
      <c r="DN3312" s="678"/>
      <c r="DO3312" s="678"/>
      <c r="DP3312" s="678"/>
      <c r="DQ3312" s="678"/>
      <c r="DR3312" s="678"/>
      <c r="DS3312" s="678"/>
      <c r="DT3312" s="678"/>
      <c r="DU3312" s="678"/>
      <c r="DV3312" s="678"/>
      <c r="DW3312" s="678"/>
      <c r="DX3312" s="678"/>
      <c r="DY3312" s="678"/>
      <c r="DZ3312" s="678"/>
      <c r="EA3312" s="678"/>
      <c r="EB3312" s="678"/>
      <c r="EC3312" s="678"/>
      <c r="ED3312" s="678"/>
      <c r="EE3312" s="678"/>
      <c r="EF3312" s="678"/>
      <c r="EG3312" s="678"/>
      <c r="EH3312" s="678"/>
      <c r="EI3312" s="678"/>
      <c r="EJ3312" s="678"/>
      <c r="EK3312" s="678"/>
      <c r="EL3312" s="678"/>
      <c r="EM3312" s="678"/>
      <c r="EN3312" s="678"/>
      <c r="EO3312" s="678"/>
      <c r="EP3312" s="678"/>
      <c r="EQ3312" s="678"/>
      <c r="ER3312" s="678"/>
      <c r="ES3312" s="678"/>
      <c r="ET3312" s="678"/>
      <c r="EU3312" s="678"/>
      <c r="EV3312" s="678"/>
      <c r="EW3312" s="678"/>
      <c r="EX3312" s="678"/>
      <c r="EY3312" s="678"/>
      <c r="EZ3312" s="678"/>
      <c r="FA3312" s="678"/>
      <c r="FB3312" s="678"/>
      <c r="FC3312" s="678"/>
      <c r="FD3312" s="678"/>
      <c r="FE3312" s="678"/>
      <c r="FF3312" s="678"/>
      <c r="FG3312" s="678"/>
      <c r="FH3312" s="678"/>
      <c r="FI3312" s="678"/>
      <c r="FJ3312" s="678"/>
      <c r="FK3312" s="678"/>
      <c r="FL3312" s="678"/>
      <c r="FM3312" s="678"/>
      <c r="FN3312" s="678"/>
      <c r="FO3312" s="678"/>
      <c r="FP3312" s="678"/>
      <c r="FQ3312" s="678"/>
      <c r="FR3312" s="678"/>
      <c r="FS3312" s="678"/>
      <c r="FT3312" s="678"/>
      <c r="FU3312" s="678"/>
      <c r="FV3312" s="678"/>
      <c r="FW3312" s="678"/>
      <c r="FX3312" s="678"/>
      <c r="FY3312" s="678"/>
      <c r="FZ3312" s="678"/>
      <c r="GA3312" s="678"/>
      <c r="GB3312" s="678"/>
      <c r="GC3312" s="678"/>
      <c r="GD3312" s="678"/>
      <c r="GE3312" s="678"/>
      <c r="GF3312" s="678"/>
      <c r="GG3312" s="678"/>
      <c r="GH3312" s="678"/>
      <c r="GI3312" s="678"/>
      <c r="GJ3312" s="678"/>
      <c r="GK3312" s="678"/>
      <c r="GL3312" s="678"/>
      <c r="GM3312" s="678"/>
      <c r="GN3312" s="678"/>
      <c r="GO3312" s="678"/>
      <c r="GP3312" s="678"/>
      <c r="GQ3312" s="678"/>
      <c r="GR3312" s="678"/>
      <c r="GS3312" s="678"/>
      <c r="GT3312" s="678"/>
      <c r="GU3312" s="678"/>
      <c r="GV3312" s="678"/>
      <c r="GW3312" s="678"/>
      <c r="GX3312" s="678"/>
      <c r="GY3312" s="678"/>
      <c r="GZ3312" s="678"/>
      <c r="HA3312" s="678"/>
      <c r="HB3312" s="678"/>
      <c r="HC3312" s="678"/>
      <c r="HD3312" s="678"/>
      <c r="HE3312" s="678"/>
      <c r="HF3312" s="678"/>
      <c r="HG3312" s="678"/>
      <c r="HH3312" s="678"/>
      <c r="HI3312" s="678"/>
      <c r="HJ3312" s="678"/>
      <c r="HK3312" s="678"/>
      <c r="HL3312" s="678"/>
      <c r="HM3312" s="678"/>
      <c r="HN3312" s="678"/>
      <c r="HO3312" s="678"/>
      <c r="HP3312" s="678"/>
      <c r="HQ3312" s="678"/>
      <c r="HR3312" s="678"/>
      <c r="HS3312" s="678"/>
      <c r="HT3312" s="678"/>
      <c r="HU3312" s="678"/>
      <c r="HV3312" s="678"/>
      <c r="HW3312" s="678"/>
      <c r="HX3312" s="678"/>
      <c r="HY3312" s="678"/>
      <c r="HZ3312" s="678"/>
      <c r="IA3312" s="678"/>
      <c r="IB3312" s="678"/>
      <c r="IC3312" s="678"/>
      <c r="ID3312" s="678"/>
      <c r="IE3312" s="678"/>
      <c r="IF3312" s="678"/>
      <c r="IG3312" s="678"/>
      <c r="IH3312" s="678"/>
      <c r="II3312" s="678"/>
      <c r="IJ3312" s="678"/>
      <c r="IK3312" s="678"/>
      <c r="IL3312" s="678"/>
      <c r="IM3312" s="678"/>
      <c r="IN3312" s="678"/>
      <c r="IO3312" s="678"/>
      <c r="IP3312" s="678"/>
      <c r="IQ3312" s="678"/>
      <c r="IR3312" s="678"/>
      <c r="IS3312" s="678"/>
      <c r="IT3312" s="678"/>
      <c r="IU3312" s="678"/>
      <c r="IV3312" s="678"/>
      <c r="IW3312" s="678"/>
      <c r="IX3312" s="678"/>
      <c r="IY3312" s="678"/>
      <c r="IZ3312" s="678"/>
      <c r="JA3312" s="678"/>
      <c r="JB3312" s="678"/>
      <c r="JC3312" s="678"/>
      <c r="JD3312" s="678"/>
      <c r="JE3312" s="678"/>
      <c r="JF3312" s="678"/>
      <c r="JG3312" s="678"/>
      <c r="JH3312" s="678"/>
      <c r="JI3312" s="678"/>
      <c r="JJ3312" s="678"/>
      <c r="JK3312" s="678"/>
      <c r="JL3312" s="678"/>
      <c r="JM3312" s="678"/>
      <c r="JN3312" s="678"/>
      <c r="JO3312" s="678"/>
      <c r="JP3312" s="678"/>
      <c r="JQ3312" s="678"/>
      <c r="JR3312" s="678"/>
      <c r="JS3312" s="678"/>
      <c r="JT3312" s="678"/>
      <c r="JU3312" s="678"/>
      <c r="JV3312" s="678"/>
      <c r="JW3312" s="678"/>
      <c r="JX3312" s="678"/>
      <c r="JY3312" s="678"/>
      <c r="JZ3312" s="678"/>
      <c r="KA3312" s="678"/>
      <c r="KB3312" s="678"/>
      <c r="KC3312" s="678"/>
      <c r="KD3312" s="678"/>
      <c r="KE3312" s="678"/>
      <c r="KF3312" s="678"/>
      <c r="KG3312" s="678"/>
      <c r="KH3312" s="678"/>
      <c r="KI3312" s="678"/>
      <c r="KJ3312" s="678"/>
      <c r="KK3312" s="678"/>
      <c r="KL3312" s="678"/>
      <c r="KM3312" s="678"/>
      <c r="KN3312" s="678"/>
      <c r="KO3312" s="678"/>
      <c r="KP3312" s="678"/>
      <c r="KQ3312" s="678"/>
      <c r="KR3312" s="678"/>
      <c r="KS3312" s="678"/>
      <c r="KT3312" s="678"/>
      <c r="KU3312" s="678"/>
      <c r="KV3312" s="678"/>
      <c r="KW3312" s="678"/>
      <c r="KX3312" s="678"/>
      <c r="KY3312" s="678"/>
      <c r="KZ3312" s="678"/>
      <c r="LA3312" s="678"/>
      <c r="LB3312" s="678"/>
      <c r="LC3312" s="678"/>
      <c r="LD3312" s="678"/>
      <c r="LE3312" s="678"/>
      <c r="LF3312" s="678"/>
      <c r="LG3312" s="678"/>
      <c r="LH3312" s="678"/>
      <c r="LI3312" s="678"/>
      <c r="LJ3312" s="678"/>
      <c r="LK3312" s="678"/>
      <c r="LL3312" s="678"/>
      <c r="LM3312" s="678"/>
      <c r="LN3312" s="678"/>
      <c r="LO3312" s="678"/>
      <c r="LP3312" s="678"/>
      <c r="LQ3312" s="678"/>
      <c r="LR3312" s="678"/>
      <c r="LS3312" s="678"/>
      <c r="LT3312" s="678"/>
      <c r="LU3312" s="678"/>
      <c r="LV3312" s="678"/>
      <c r="LW3312" s="678"/>
      <c r="LX3312" s="678"/>
      <c r="LY3312" s="678"/>
      <c r="LZ3312" s="678"/>
      <c r="MA3312" s="678"/>
      <c r="MB3312" s="678"/>
      <c r="MC3312" s="678"/>
      <c r="MD3312" s="678"/>
      <c r="ME3312" s="678"/>
      <c r="MF3312" s="678"/>
      <c r="MG3312" s="678"/>
      <c r="MH3312" s="678"/>
      <c r="MI3312" s="678"/>
      <c r="MJ3312" s="678"/>
      <c r="MK3312" s="678"/>
      <c r="ML3312" s="678"/>
      <c r="MM3312" s="678"/>
      <c r="MN3312" s="678"/>
      <c r="MO3312" s="678"/>
      <c r="MP3312" s="678"/>
      <c r="MQ3312" s="678"/>
      <c r="MR3312" s="678"/>
      <c r="MS3312" s="678"/>
      <c r="MT3312" s="678"/>
      <c r="MU3312" s="678"/>
      <c r="MV3312" s="678"/>
      <c r="MW3312" s="678"/>
      <c r="MX3312" s="678"/>
      <c r="MY3312" s="678"/>
      <c r="MZ3312" s="678"/>
      <c r="NA3312" s="678"/>
      <c r="NB3312" s="678"/>
      <c r="NC3312" s="678"/>
      <c r="ND3312" s="678"/>
      <c r="NE3312" s="678"/>
      <c r="NF3312" s="678"/>
      <c r="NG3312" s="678"/>
      <c r="NH3312" s="678"/>
      <c r="NI3312" s="678"/>
      <c r="NJ3312" s="678"/>
      <c r="NK3312" s="678"/>
      <c r="NL3312" s="678"/>
      <c r="NM3312" s="678"/>
      <c r="NN3312" s="678"/>
      <c r="NO3312" s="678"/>
      <c r="NP3312" s="678"/>
      <c r="NQ3312" s="678"/>
      <c r="NR3312" s="678"/>
      <c r="NS3312" s="678"/>
      <c r="NT3312" s="678"/>
      <c r="NU3312" s="678"/>
      <c r="NV3312" s="678"/>
      <c r="NW3312" s="678"/>
      <c r="NX3312" s="678"/>
      <c r="NY3312" s="678"/>
      <c r="NZ3312" s="678"/>
      <c r="OA3312" s="678"/>
      <c r="OB3312" s="678"/>
      <c r="OC3312" s="678"/>
      <c r="OD3312" s="678"/>
      <c r="OE3312" s="678"/>
      <c r="OF3312" s="678"/>
      <c r="OG3312" s="678"/>
      <c r="OH3312" s="678"/>
      <c r="OI3312" s="678"/>
      <c r="OJ3312" s="678"/>
      <c r="OK3312" s="678"/>
      <c r="OL3312" s="678"/>
      <c r="OM3312" s="678"/>
      <c r="ON3312" s="678"/>
      <c r="OO3312" s="678"/>
      <c r="OP3312" s="678"/>
      <c r="OQ3312" s="678"/>
      <c r="OR3312" s="678"/>
      <c r="OS3312" s="678"/>
      <c r="OT3312" s="678"/>
      <c r="OU3312" s="678"/>
      <c r="OV3312" s="678"/>
      <c r="OW3312" s="678"/>
      <c r="OX3312" s="678"/>
      <c r="OY3312" s="678"/>
      <c r="OZ3312" s="678"/>
      <c r="PA3312" s="678"/>
      <c r="PB3312" s="678"/>
      <c r="PC3312" s="678"/>
      <c r="PD3312" s="678"/>
      <c r="PE3312" s="678"/>
      <c r="PF3312" s="678"/>
      <c r="PG3312" s="678"/>
      <c r="PH3312" s="678"/>
      <c r="PI3312" s="678"/>
      <c r="PJ3312" s="678"/>
      <c r="PK3312" s="678"/>
      <c r="PL3312" s="678"/>
      <c r="PM3312" s="678"/>
      <c r="PN3312" s="678"/>
      <c r="PO3312" s="678"/>
      <c r="PP3312" s="678"/>
      <c r="PQ3312" s="678"/>
      <c r="PR3312" s="678"/>
      <c r="PS3312" s="678"/>
      <c r="PT3312" s="678"/>
      <c r="PU3312" s="678"/>
      <c r="PV3312" s="678"/>
      <c r="PW3312" s="678"/>
      <c r="PX3312" s="678"/>
      <c r="PY3312" s="678"/>
      <c r="PZ3312" s="678"/>
      <c r="QA3312" s="678"/>
      <c r="QB3312" s="678"/>
      <c r="QC3312" s="678"/>
      <c r="QD3312" s="678"/>
      <c r="QE3312" s="678"/>
      <c r="QF3312" s="678"/>
      <c r="QG3312" s="678"/>
      <c r="QH3312" s="678"/>
      <c r="QI3312" s="678"/>
      <c r="QJ3312" s="678"/>
      <c r="QK3312" s="678"/>
      <c r="QL3312" s="678"/>
      <c r="QM3312" s="678"/>
      <c r="QN3312" s="678"/>
      <c r="QO3312" s="678"/>
      <c r="QP3312" s="678"/>
      <c r="QQ3312" s="678"/>
      <c r="QR3312" s="678"/>
      <c r="QS3312" s="678"/>
      <c r="QT3312" s="678"/>
      <c r="QU3312" s="678"/>
      <c r="QV3312" s="678"/>
      <c r="QW3312" s="678"/>
      <c r="QX3312" s="678"/>
      <c r="QY3312" s="678"/>
      <c r="QZ3312" s="678"/>
      <c r="RA3312" s="678"/>
      <c r="RB3312" s="678"/>
      <c r="RC3312" s="678"/>
      <c r="RD3312" s="678"/>
      <c r="RE3312" s="678"/>
      <c r="RF3312" s="678"/>
      <c r="RG3312" s="678"/>
      <c r="RH3312" s="678"/>
      <c r="RI3312" s="678"/>
      <c r="RJ3312" s="678"/>
      <c r="RK3312" s="678"/>
      <c r="RL3312" s="678"/>
      <c r="RM3312" s="678"/>
      <c r="RN3312" s="678"/>
      <c r="RO3312" s="678"/>
      <c r="RP3312" s="678"/>
      <c r="RQ3312" s="678"/>
      <c r="RR3312" s="678"/>
      <c r="RS3312" s="678"/>
      <c r="RT3312" s="678"/>
      <c r="RU3312" s="678"/>
      <c r="RV3312" s="678"/>
      <c r="RW3312" s="678"/>
      <c r="RX3312" s="678"/>
      <c r="RY3312" s="678"/>
      <c r="RZ3312" s="678"/>
      <c r="SA3312" s="678"/>
      <c r="SB3312" s="678"/>
      <c r="SC3312" s="678"/>
      <c r="SD3312" s="678"/>
      <c r="SE3312" s="678"/>
      <c r="SF3312" s="678"/>
      <c r="SG3312" s="678"/>
      <c r="SH3312" s="678"/>
      <c r="SI3312" s="678"/>
      <c r="SJ3312" s="678"/>
      <c r="SK3312" s="678"/>
      <c r="SL3312" s="678"/>
      <c r="SM3312" s="678"/>
      <c r="SN3312" s="678"/>
      <c r="SO3312" s="678"/>
      <c r="SP3312" s="678"/>
      <c r="SQ3312" s="678"/>
      <c r="SR3312" s="678"/>
      <c r="SS3312" s="678"/>
      <c r="ST3312" s="678"/>
      <c r="SU3312" s="678"/>
      <c r="SV3312" s="678"/>
      <c r="SW3312" s="678"/>
      <c r="SX3312" s="678"/>
      <c r="SY3312" s="678"/>
      <c r="SZ3312" s="678"/>
      <c r="TA3312" s="678"/>
      <c r="TB3312" s="678"/>
      <c r="TC3312" s="678"/>
      <c r="TD3312" s="678"/>
      <c r="TE3312" s="678"/>
      <c r="TF3312" s="678"/>
      <c r="TG3312" s="678"/>
      <c r="TH3312" s="678"/>
      <c r="TI3312" s="678"/>
      <c r="TJ3312" s="678"/>
      <c r="TK3312" s="678"/>
      <c r="TL3312" s="678"/>
      <c r="TM3312" s="678"/>
      <c r="TN3312" s="678"/>
      <c r="TO3312" s="678"/>
      <c r="TP3312" s="678"/>
      <c r="TQ3312" s="678"/>
      <c r="TR3312" s="678"/>
      <c r="TS3312" s="678"/>
      <c r="TT3312" s="678"/>
      <c r="TU3312" s="678"/>
      <c r="TV3312" s="678"/>
      <c r="TW3312" s="678"/>
      <c r="TX3312" s="678"/>
      <c r="TY3312" s="678"/>
      <c r="TZ3312" s="678"/>
      <c r="UA3312" s="678"/>
      <c r="UB3312" s="678"/>
      <c r="UC3312" s="678"/>
      <c r="UD3312" s="678"/>
      <c r="UE3312" s="678"/>
      <c r="UF3312" s="678"/>
      <c r="UG3312" s="678"/>
      <c r="UH3312" s="678"/>
      <c r="UI3312" s="678"/>
      <c r="UJ3312" s="678"/>
      <c r="UK3312" s="678"/>
      <c r="UL3312" s="678"/>
      <c r="UM3312" s="678"/>
      <c r="UN3312" s="678"/>
      <c r="UO3312" s="678"/>
      <c r="UP3312" s="678"/>
      <c r="UQ3312" s="678"/>
      <c r="UR3312" s="678"/>
      <c r="US3312" s="678"/>
      <c r="UT3312" s="678"/>
      <c r="UU3312" s="678"/>
      <c r="UV3312" s="678"/>
      <c r="UW3312" s="678"/>
      <c r="UX3312" s="678"/>
      <c r="UY3312" s="678"/>
      <c r="UZ3312" s="678"/>
      <c r="VA3312" s="678"/>
      <c r="VB3312" s="678"/>
      <c r="VC3312" s="678"/>
      <c r="VD3312" s="678"/>
      <c r="VE3312" s="678"/>
      <c r="VF3312" s="678"/>
      <c r="VG3312" s="678"/>
      <c r="VH3312" s="678"/>
      <c r="VI3312" s="678"/>
      <c r="VJ3312" s="678"/>
      <c r="VK3312" s="678"/>
      <c r="VL3312" s="678"/>
      <c r="VM3312" s="678"/>
      <c r="VN3312" s="678"/>
      <c r="VO3312" s="678"/>
      <c r="VP3312" s="678"/>
      <c r="VQ3312" s="678"/>
      <c r="VR3312" s="678"/>
      <c r="VS3312" s="678"/>
      <c r="VT3312" s="678"/>
      <c r="VU3312" s="678"/>
      <c r="VV3312" s="678"/>
      <c r="VW3312" s="678"/>
      <c r="VX3312" s="678"/>
      <c r="VY3312" s="678"/>
      <c r="VZ3312" s="678"/>
      <c r="WA3312" s="678"/>
      <c r="WB3312" s="678"/>
      <c r="WC3312" s="678"/>
      <c r="WD3312" s="678"/>
      <c r="WE3312" s="678"/>
      <c r="WF3312" s="678"/>
      <c r="WG3312" s="678"/>
      <c r="WH3312" s="678"/>
      <c r="WI3312" s="678"/>
      <c r="WJ3312" s="678"/>
      <c r="WK3312" s="678"/>
      <c r="WL3312" s="678"/>
      <c r="WM3312" s="678"/>
      <c r="WN3312" s="678"/>
      <c r="WO3312" s="678"/>
      <c r="WP3312" s="678"/>
      <c r="WQ3312" s="678"/>
      <c r="WR3312" s="678"/>
      <c r="WS3312" s="678"/>
      <c r="WT3312" s="678"/>
      <c r="WU3312" s="678"/>
      <c r="WV3312" s="678"/>
      <c r="WW3312" s="678"/>
      <c r="WX3312" s="678"/>
      <c r="WY3312" s="678"/>
      <c r="WZ3312" s="678"/>
      <c r="XA3312" s="678"/>
      <c r="XB3312" s="678"/>
      <c r="XC3312" s="678"/>
      <c r="XD3312" s="678"/>
      <c r="XE3312" s="678"/>
      <c r="XF3312" s="678"/>
      <c r="XG3312" s="678"/>
      <c r="XH3312" s="678"/>
      <c r="XI3312" s="678"/>
      <c r="XJ3312" s="678"/>
      <c r="XK3312" s="678"/>
      <c r="XL3312" s="678"/>
      <c r="XM3312" s="678"/>
      <c r="XN3312" s="678"/>
      <c r="XO3312" s="678"/>
      <c r="XP3312" s="678"/>
      <c r="XQ3312" s="678"/>
      <c r="XR3312" s="678"/>
      <c r="XS3312" s="678"/>
      <c r="XT3312" s="678"/>
      <c r="XU3312" s="678"/>
      <c r="XV3312" s="678"/>
      <c r="XW3312" s="678"/>
      <c r="XX3312" s="678"/>
      <c r="XY3312" s="678"/>
      <c r="XZ3312" s="678"/>
      <c r="YA3312" s="678"/>
      <c r="YB3312" s="678"/>
      <c r="YC3312" s="678"/>
      <c r="YD3312" s="678"/>
      <c r="YE3312" s="678"/>
      <c r="YF3312" s="678"/>
      <c r="YG3312" s="678"/>
      <c r="YH3312" s="678"/>
      <c r="YI3312" s="678"/>
      <c r="YJ3312" s="678"/>
      <c r="YK3312" s="678"/>
      <c r="YL3312" s="678"/>
      <c r="YM3312" s="678"/>
      <c r="YN3312" s="678"/>
      <c r="YO3312" s="678"/>
      <c r="YP3312" s="678"/>
      <c r="YQ3312" s="678"/>
      <c r="YR3312" s="678"/>
      <c r="YS3312" s="678"/>
      <c r="YT3312" s="678"/>
      <c r="YU3312" s="678"/>
      <c r="YV3312" s="678"/>
      <c r="YW3312" s="678"/>
      <c r="YX3312" s="678"/>
      <c r="YY3312" s="678"/>
      <c r="YZ3312" s="678"/>
      <c r="ZA3312" s="678"/>
      <c r="ZB3312" s="678"/>
      <c r="ZC3312" s="678"/>
      <c r="ZD3312" s="678"/>
      <c r="ZE3312" s="678"/>
      <c r="ZF3312" s="678"/>
      <c r="ZG3312" s="678"/>
      <c r="ZH3312" s="678"/>
      <c r="ZI3312" s="678"/>
      <c r="ZJ3312" s="678"/>
      <c r="ZK3312" s="678"/>
      <c r="ZL3312" s="678"/>
      <c r="ZM3312" s="678"/>
      <c r="ZN3312" s="678"/>
      <c r="ZO3312" s="678"/>
      <c r="ZP3312" s="678"/>
      <c r="ZQ3312" s="678"/>
      <c r="ZR3312" s="678"/>
      <c r="ZS3312" s="678"/>
      <c r="ZT3312" s="678"/>
      <c r="ZU3312" s="678"/>
      <c r="ZV3312" s="678"/>
      <c r="ZW3312" s="678"/>
      <c r="ZX3312" s="678"/>
      <c r="ZY3312" s="678"/>
      <c r="ZZ3312" s="678"/>
      <c r="AAA3312" s="678"/>
      <c r="AAB3312" s="678"/>
      <c r="AAC3312" s="678"/>
      <c r="AAD3312" s="678"/>
      <c r="AAE3312" s="678"/>
      <c r="AAF3312" s="678"/>
      <c r="AAG3312" s="678"/>
      <c r="AAH3312" s="678"/>
      <c r="AAI3312" s="678"/>
      <c r="AAJ3312" s="678"/>
      <c r="AAK3312" s="678"/>
      <c r="AAL3312" s="678"/>
      <c r="AAM3312" s="678"/>
      <c r="AAN3312" s="678"/>
      <c r="AAO3312" s="678"/>
      <c r="AAP3312" s="678"/>
      <c r="AAQ3312" s="678"/>
      <c r="AAR3312" s="678"/>
      <c r="AAS3312" s="678"/>
      <c r="AAT3312" s="678"/>
      <c r="AAU3312" s="678"/>
      <c r="AAV3312" s="678"/>
      <c r="AAW3312" s="678"/>
      <c r="AAX3312" s="678"/>
      <c r="AAY3312" s="678"/>
      <c r="AAZ3312" s="678"/>
      <c r="ABA3312" s="678"/>
      <c r="ABB3312" s="678"/>
      <c r="ABC3312" s="678"/>
      <c r="ABD3312" s="678"/>
      <c r="ABE3312" s="678"/>
      <c r="ABF3312" s="678"/>
      <c r="ABG3312" s="678"/>
      <c r="ABH3312" s="678"/>
      <c r="ABI3312" s="678"/>
      <c r="ABJ3312" s="678"/>
      <c r="ABK3312" s="678"/>
      <c r="ABL3312" s="678"/>
      <c r="ABM3312" s="678"/>
      <c r="ABN3312" s="678"/>
      <c r="ABO3312" s="678"/>
      <c r="ABP3312" s="678"/>
      <c r="ABQ3312" s="678"/>
      <c r="ABR3312" s="678"/>
      <c r="ABS3312" s="678"/>
      <c r="ABT3312" s="678"/>
      <c r="ABU3312" s="678"/>
      <c r="ABV3312" s="678"/>
      <c r="ABW3312" s="678"/>
      <c r="ABX3312" s="678"/>
      <c r="ABY3312" s="678"/>
      <c r="ABZ3312" s="678"/>
      <c r="ACA3312" s="678"/>
      <c r="ACB3312" s="678"/>
      <c r="ACC3312" s="678"/>
      <c r="ACD3312" s="678"/>
      <c r="ACE3312" s="678"/>
      <c r="ACF3312" s="678"/>
      <c r="ACG3312" s="678"/>
      <c r="ACH3312" s="678"/>
      <c r="ACI3312" s="678"/>
      <c r="ACJ3312" s="678"/>
      <c r="ACK3312" s="678"/>
      <c r="ACL3312" s="678"/>
      <c r="ACM3312" s="678"/>
      <c r="ACN3312" s="678"/>
      <c r="ACO3312" s="678"/>
      <c r="ACP3312" s="678"/>
      <c r="ACQ3312" s="678"/>
      <c r="ACR3312" s="678"/>
      <c r="ACS3312" s="678"/>
      <c r="ACT3312" s="678"/>
      <c r="ACU3312" s="678"/>
      <c r="ACV3312" s="678"/>
      <c r="ACW3312" s="678"/>
      <c r="ACX3312" s="678"/>
      <c r="ACY3312" s="678"/>
      <c r="ACZ3312" s="678"/>
      <c r="ADA3312" s="678"/>
      <c r="ADB3312" s="678"/>
      <c r="ADC3312" s="678"/>
      <c r="ADD3312" s="678"/>
      <c r="ADE3312" s="678"/>
      <c r="ADF3312" s="678"/>
      <c r="ADG3312" s="678"/>
      <c r="ADH3312" s="678"/>
      <c r="ADI3312" s="678"/>
      <c r="ADJ3312" s="678"/>
      <c r="ADK3312" s="678"/>
      <c r="ADL3312" s="678"/>
      <c r="ADM3312" s="678"/>
      <c r="ADN3312" s="678"/>
      <c r="ADO3312" s="678"/>
      <c r="ADP3312" s="678"/>
      <c r="ADQ3312" s="678"/>
      <c r="ADR3312" s="678"/>
      <c r="ADS3312" s="678"/>
      <c r="ADT3312" s="678"/>
      <c r="ADU3312" s="678"/>
      <c r="ADV3312" s="678"/>
      <c r="ADW3312" s="678"/>
      <c r="ADX3312" s="678"/>
      <c r="ADY3312" s="678"/>
      <c r="ADZ3312" s="678"/>
      <c r="AEA3312" s="678"/>
      <c r="AEB3312" s="678"/>
      <c r="AEC3312" s="678"/>
      <c r="AED3312" s="678"/>
      <c r="AEE3312" s="678"/>
      <c r="AEF3312" s="678"/>
      <c r="AEG3312" s="678"/>
      <c r="AEH3312" s="678"/>
      <c r="AEI3312" s="678"/>
      <c r="AEJ3312" s="678"/>
      <c r="AEK3312" s="678"/>
      <c r="AEL3312" s="678"/>
      <c r="AEM3312" s="678"/>
      <c r="AEN3312" s="678"/>
      <c r="AEO3312" s="678"/>
      <c r="AEP3312" s="678"/>
      <c r="AEQ3312" s="678"/>
      <c r="AER3312" s="678"/>
      <c r="AES3312" s="678"/>
      <c r="AET3312" s="678"/>
      <c r="AEU3312" s="678"/>
      <c r="AEV3312" s="678"/>
      <c r="AEW3312" s="678"/>
      <c r="AEX3312" s="678"/>
      <c r="AEY3312" s="678"/>
      <c r="AEZ3312" s="678"/>
      <c r="AFA3312" s="678"/>
      <c r="AFB3312" s="678"/>
      <c r="AFC3312" s="678"/>
      <c r="AFD3312" s="678"/>
      <c r="AFE3312" s="678"/>
      <c r="AFF3312" s="678"/>
      <c r="AFG3312" s="678"/>
      <c r="AFH3312" s="678"/>
      <c r="AFI3312" s="678"/>
      <c r="AFJ3312" s="678"/>
      <c r="AFK3312" s="678"/>
      <c r="AFL3312" s="678"/>
      <c r="AFM3312" s="678"/>
      <c r="AFN3312" s="678"/>
      <c r="AFO3312" s="678"/>
      <c r="AFP3312" s="678"/>
      <c r="AFQ3312" s="678"/>
      <c r="AFR3312" s="678"/>
      <c r="AFS3312" s="678"/>
      <c r="AFT3312" s="678"/>
      <c r="AFU3312" s="678"/>
      <c r="AFV3312" s="678"/>
      <c r="AFW3312" s="678"/>
      <c r="AFX3312" s="678"/>
      <c r="AFY3312" s="678"/>
      <c r="AFZ3312" s="678"/>
      <c r="AGA3312" s="678"/>
      <c r="AGB3312" s="678"/>
      <c r="AGC3312" s="678"/>
      <c r="AGD3312" s="678"/>
      <c r="AGE3312" s="678"/>
      <c r="AGF3312" s="678"/>
      <c r="AGG3312" s="678"/>
      <c r="AGH3312" s="678"/>
      <c r="AGI3312" s="678"/>
      <c r="AGJ3312" s="678"/>
      <c r="AGK3312" s="678"/>
      <c r="AGL3312" s="678"/>
      <c r="AGM3312" s="678"/>
      <c r="AGN3312" s="678"/>
      <c r="AGO3312" s="678"/>
      <c r="AGP3312" s="678"/>
      <c r="AGQ3312" s="678"/>
      <c r="AGR3312" s="678"/>
      <c r="AGS3312" s="678"/>
      <c r="AGT3312" s="678"/>
      <c r="AGU3312" s="678"/>
      <c r="AGV3312" s="678"/>
      <c r="AGW3312" s="678"/>
      <c r="AGX3312" s="678"/>
      <c r="AGY3312" s="678"/>
      <c r="AGZ3312" s="678"/>
      <c r="AHA3312" s="678"/>
      <c r="AHB3312" s="678"/>
      <c r="AHC3312" s="678"/>
      <c r="AHD3312" s="678"/>
      <c r="AHE3312" s="678"/>
      <c r="AHF3312" s="678"/>
      <c r="AHG3312" s="678"/>
      <c r="AHH3312" s="678"/>
      <c r="AHI3312" s="678"/>
      <c r="AHJ3312" s="678"/>
      <c r="AHK3312" s="678"/>
      <c r="AHL3312" s="678"/>
      <c r="AHM3312" s="678"/>
      <c r="AHN3312" s="678"/>
      <c r="AHO3312" s="678"/>
      <c r="AHP3312" s="678"/>
      <c r="AHQ3312" s="678"/>
      <c r="AHR3312" s="678"/>
      <c r="AHS3312" s="678"/>
      <c r="AHT3312" s="678"/>
      <c r="AHU3312" s="678"/>
      <c r="AHV3312" s="678"/>
      <c r="AHW3312" s="678"/>
      <c r="AHX3312" s="678"/>
      <c r="AHY3312" s="678"/>
      <c r="AHZ3312" s="678"/>
      <c r="AIA3312" s="678"/>
      <c r="AIB3312" s="678"/>
      <c r="AIC3312" s="678"/>
      <c r="AID3312" s="678"/>
      <c r="AIE3312" s="678"/>
      <c r="AIF3312" s="678"/>
      <c r="AIG3312" s="678"/>
      <c r="AIH3312" s="678"/>
      <c r="AII3312" s="678"/>
      <c r="AIJ3312" s="678"/>
      <c r="AIK3312" s="678"/>
      <c r="AIL3312" s="678"/>
      <c r="AIM3312" s="678"/>
      <c r="AIN3312" s="678"/>
      <c r="AIO3312" s="678"/>
      <c r="AIP3312" s="678"/>
      <c r="AIQ3312" s="678"/>
      <c r="AIR3312" s="678"/>
      <c r="AIS3312" s="678"/>
      <c r="AIT3312" s="678"/>
      <c r="AIU3312" s="678"/>
      <c r="AIV3312" s="678"/>
      <c r="AIW3312" s="678"/>
      <c r="AIX3312" s="678"/>
      <c r="AIY3312" s="678"/>
      <c r="AIZ3312" s="678"/>
      <c r="AJA3312" s="678"/>
      <c r="AJB3312" s="678"/>
      <c r="AJC3312" s="678"/>
      <c r="AJD3312" s="678"/>
      <c r="AJE3312" s="678"/>
      <c r="AJF3312" s="678"/>
      <c r="AJG3312" s="678"/>
      <c r="AJH3312" s="678"/>
      <c r="AJI3312" s="678"/>
      <c r="AJJ3312" s="678"/>
      <c r="AJK3312" s="678"/>
      <c r="AJL3312" s="678"/>
      <c r="AJM3312" s="678"/>
      <c r="AJN3312" s="678"/>
      <c r="AJO3312" s="678"/>
      <c r="AJP3312" s="678"/>
      <c r="AJQ3312" s="678"/>
      <c r="AJR3312" s="678"/>
      <c r="AJS3312" s="678"/>
      <c r="AJT3312" s="678"/>
      <c r="AJU3312" s="678"/>
      <c r="AJV3312" s="678"/>
      <c r="AJW3312" s="678"/>
      <c r="AJX3312" s="678"/>
      <c r="AJY3312" s="678"/>
      <c r="AJZ3312" s="678"/>
      <c r="AKA3312" s="678"/>
      <c r="AKB3312" s="678"/>
      <c r="AKC3312" s="678"/>
      <c r="AKD3312" s="678"/>
      <c r="AKE3312" s="678"/>
      <c r="AKF3312" s="678"/>
      <c r="AKG3312" s="678"/>
      <c r="AKH3312" s="678"/>
      <c r="AKI3312" s="678"/>
      <c r="AKJ3312" s="678"/>
      <c r="AKK3312" s="678"/>
      <c r="AKL3312" s="678"/>
      <c r="AKM3312" s="678"/>
      <c r="AKN3312" s="678"/>
      <c r="AKO3312" s="678"/>
      <c r="AKP3312" s="678"/>
      <c r="AKQ3312" s="678"/>
      <c r="AKR3312" s="678"/>
      <c r="AKS3312" s="678"/>
      <c r="AKT3312" s="678"/>
      <c r="AKU3312" s="678"/>
      <c r="AKV3312" s="678"/>
      <c r="AKW3312" s="678"/>
      <c r="AKX3312" s="678"/>
      <c r="AKY3312" s="678"/>
      <c r="AKZ3312" s="678"/>
      <c r="ALA3312" s="678"/>
      <c r="ALB3312" s="678"/>
      <c r="ALC3312" s="678"/>
      <c r="ALD3312" s="678"/>
      <c r="ALE3312" s="678"/>
      <c r="ALF3312" s="678"/>
      <c r="ALG3312" s="678"/>
      <c r="ALH3312" s="678"/>
      <c r="ALI3312" s="678"/>
      <c r="ALJ3312" s="678"/>
      <c r="ALK3312" s="678"/>
      <c r="ALL3312" s="678"/>
      <c r="ALM3312" s="678"/>
      <c r="ALN3312" s="678"/>
      <c r="ALO3312" s="678"/>
      <c r="ALP3312" s="678"/>
      <c r="ALQ3312" s="678"/>
      <c r="ALR3312" s="678"/>
      <c r="ALS3312" s="678"/>
      <c r="ALT3312" s="678"/>
      <c r="ALU3312" s="678"/>
      <c r="ALV3312" s="678"/>
      <c r="ALW3312" s="678"/>
      <c r="ALX3312" s="678"/>
      <c r="ALY3312" s="678"/>
      <c r="ALZ3312" s="678"/>
      <c r="AMA3312" s="678"/>
      <c r="AMB3312" s="678"/>
      <c r="AMC3312" s="678"/>
      <c r="AMD3312" s="678"/>
      <c r="AME3312" s="678"/>
      <c r="AMF3312" s="678"/>
      <c r="AMG3312" s="678"/>
      <c r="AMH3312" s="678"/>
      <c r="AMI3312" s="678"/>
      <c r="AMJ3312" s="678"/>
    </row>
    <row r="3313" spans="1:1024" ht="18.75" customHeight="1" x14ac:dyDescent="0.25">
      <c r="A3313" s="186">
        <v>1690</v>
      </c>
      <c r="B3313" s="186"/>
      <c r="C3313" s="795" t="s">
        <v>482</v>
      </c>
      <c r="D3313" s="186" t="s">
        <v>412</v>
      </c>
      <c r="E3313" s="1156" t="s">
        <v>60</v>
      </c>
      <c r="F3313" s="718">
        <v>44920</v>
      </c>
      <c r="G3313" s="719">
        <v>0.71875</v>
      </c>
      <c r="H3313" s="710">
        <v>44926</v>
      </c>
      <c r="I3313" s="711">
        <v>0.71875</v>
      </c>
      <c r="J3313" s="728" t="s">
        <v>2364</v>
      </c>
      <c r="K3313" s="710">
        <v>32390</v>
      </c>
      <c r="L3313" s="929" t="s">
        <v>483</v>
      </c>
      <c r="M3313" s="21">
        <v>44425</v>
      </c>
      <c r="N3313" s="21" t="s">
        <v>484</v>
      </c>
      <c r="O3313" s="927">
        <v>40698</v>
      </c>
      <c r="P3313" s="892">
        <v>540</v>
      </c>
      <c r="S3313" s="1112"/>
      <c r="T3313" s="665">
        <v>59526</v>
      </c>
      <c r="V3313" s="544" t="s">
        <v>2365</v>
      </c>
    </row>
    <row r="3314" spans="1:1024" s="678" customFormat="1" ht="21.75" customHeight="1" x14ac:dyDescent="0.25">
      <c r="A3314" s="795">
        <v>1623</v>
      </c>
      <c r="B3314" s="795"/>
      <c r="C3314" s="795" t="s">
        <v>482</v>
      </c>
      <c r="D3314" s="795" t="s">
        <v>35</v>
      </c>
      <c r="E3314" s="1169" t="s">
        <v>119</v>
      </c>
      <c r="F3314" s="841">
        <v>44907</v>
      </c>
      <c r="G3314" s="842">
        <v>0.54999999999999993</v>
      </c>
      <c r="H3314" s="1330">
        <v>44918</v>
      </c>
      <c r="I3314" s="982">
        <v>0.89583333333333337</v>
      </c>
      <c r="J3314" s="1335" t="s">
        <v>2403</v>
      </c>
      <c r="K3314" s="1330">
        <v>32390</v>
      </c>
      <c r="L3314" s="993" t="s">
        <v>483</v>
      </c>
      <c r="M3314" s="850">
        <v>44425</v>
      </c>
      <c r="N3314" s="850" t="s">
        <v>484</v>
      </c>
      <c r="O3314" s="981">
        <v>40698</v>
      </c>
      <c r="P3314" s="892">
        <v>600</v>
      </c>
      <c r="Q3314" s="194"/>
      <c r="R3314" s="1669"/>
      <c r="S3314" s="1712"/>
      <c r="T3314" s="1758">
        <v>63506</v>
      </c>
      <c r="U3314" s="676"/>
      <c r="V3314" s="1388"/>
      <c r="W3314" s="677"/>
    </row>
    <row r="3315" spans="1:1024" s="678" customFormat="1" ht="32.25" customHeight="1" x14ac:dyDescent="0.25">
      <c r="A3315" s="1457">
        <v>2416</v>
      </c>
      <c r="B3315" s="1457"/>
      <c r="C3315" s="1457" t="s">
        <v>1237</v>
      </c>
      <c r="D3315" s="1457" t="s">
        <v>94</v>
      </c>
      <c r="E3315" s="1169" t="s">
        <v>95</v>
      </c>
      <c r="F3315" s="992">
        <v>45060</v>
      </c>
      <c r="G3315" s="1562">
        <v>0.83333333333333337</v>
      </c>
      <c r="H3315" s="992">
        <v>45067</v>
      </c>
      <c r="I3315" s="1562">
        <v>0.83333333333333337</v>
      </c>
      <c r="J3315" s="1584" t="s">
        <v>85</v>
      </c>
      <c r="K3315" s="992">
        <v>33594</v>
      </c>
      <c r="L3315" s="993" t="s">
        <v>1149</v>
      </c>
      <c r="M3315" s="992">
        <v>43504</v>
      </c>
      <c r="N3315" s="933" t="s">
        <v>1238</v>
      </c>
      <c r="O3315" s="995">
        <v>44300</v>
      </c>
      <c r="P3315" s="902">
        <v>490</v>
      </c>
      <c r="Q3315" s="890"/>
      <c r="R3315" s="1670"/>
      <c r="S3315" s="1713"/>
      <c r="T3315" s="1759"/>
      <c r="U3315" s="697"/>
      <c r="V3315" s="1775"/>
      <c r="W3315" s="1794"/>
    </row>
    <row r="3316" spans="1:1024" ht="18.75" customHeight="1" x14ac:dyDescent="0.25">
      <c r="A3316" s="1267">
        <v>4967</v>
      </c>
      <c r="B3316" s="186">
        <v>54656080</v>
      </c>
      <c r="C3316" s="186" t="s">
        <v>7825</v>
      </c>
      <c r="D3316" s="869" t="s">
        <v>94</v>
      </c>
      <c r="E3316" s="1166" t="s">
        <v>358</v>
      </c>
      <c r="F3316" s="21">
        <v>45522</v>
      </c>
      <c r="G3316" s="722">
        <v>0.5</v>
      </c>
      <c r="H3316" s="21">
        <v>45536</v>
      </c>
      <c r="I3316" s="722">
        <v>0.29166666666666669</v>
      </c>
      <c r="J3316" s="1269" t="s">
        <v>78</v>
      </c>
      <c r="K3316" s="710">
        <v>33805</v>
      </c>
      <c r="L3316" s="734" t="s">
        <v>7826</v>
      </c>
      <c r="M3316" s="710">
        <v>42581</v>
      </c>
      <c r="N3316" s="734" t="s">
        <v>7827</v>
      </c>
      <c r="O3316" s="920">
        <v>41127</v>
      </c>
      <c r="P3316" s="1270"/>
      <c r="Q3316" s="1271"/>
      <c r="R3316" s="1272"/>
      <c r="S3316" s="1271"/>
      <c r="T3316" s="1273"/>
      <c r="U3316" s="529" t="s">
        <v>7828</v>
      </c>
      <c r="V3316" s="527"/>
    </row>
    <row r="3317" spans="1:1024" ht="31.5" customHeight="1" x14ac:dyDescent="0.25">
      <c r="A3317" s="795">
        <v>4815</v>
      </c>
      <c r="B3317" s="795"/>
      <c r="C3317" s="795" t="s">
        <v>6304</v>
      </c>
      <c r="D3317" s="795" t="s">
        <v>35</v>
      </c>
      <c r="E3317" s="1169" t="s">
        <v>119</v>
      </c>
      <c r="F3317" s="1330">
        <v>45419</v>
      </c>
      <c r="G3317" s="982">
        <v>0.33333333333333331</v>
      </c>
      <c r="H3317" s="1330">
        <v>45423</v>
      </c>
      <c r="I3317" s="982">
        <v>0.5</v>
      </c>
      <c r="J3317" s="1582" t="s">
        <v>162</v>
      </c>
      <c r="K3317" s="1330">
        <v>33762</v>
      </c>
      <c r="L3317" s="1324" t="s">
        <v>6305</v>
      </c>
      <c r="M3317" s="834"/>
      <c r="N3317" s="1324" t="s">
        <v>6306</v>
      </c>
      <c r="O3317" s="972">
        <v>41274</v>
      </c>
      <c r="P3317" s="898"/>
      <c r="Q3317" s="1022"/>
      <c r="R3317" s="1661"/>
      <c r="S3317" s="1700"/>
      <c r="T3317" s="1781"/>
      <c r="U3317" s="676" t="s">
        <v>6307</v>
      </c>
      <c r="V3317" s="1388"/>
      <c r="W3317" s="677"/>
      <c r="X3317" s="678"/>
      <c r="Y3317" s="678"/>
      <c r="Z3317" s="678"/>
      <c r="AA3317" s="678"/>
      <c r="AB3317" s="678"/>
      <c r="AC3317" s="678"/>
      <c r="AD3317" s="678"/>
      <c r="AE3317" s="678"/>
      <c r="AF3317" s="678"/>
      <c r="AG3317" s="678"/>
      <c r="AH3317" s="678"/>
      <c r="AI3317" s="678"/>
      <c r="AJ3317" s="678"/>
      <c r="AK3317" s="678"/>
      <c r="AL3317" s="678"/>
      <c r="AM3317" s="678"/>
      <c r="AN3317" s="678"/>
      <c r="AO3317" s="678"/>
      <c r="AP3317" s="678"/>
      <c r="AQ3317" s="678"/>
      <c r="AR3317" s="678"/>
      <c r="AS3317" s="678"/>
      <c r="AT3317" s="678"/>
      <c r="AU3317" s="678"/>
      <c r="AV3317" s="678"/>
      <c r="AW3317" s="678"/>
      <c r="AX3317" s="678"/>
      <c r="AY3317" s="678"/>
      <c r="AZ3317" s="678"/>
      <c r="BA3317" s="678"/>
      <c r="BB3317" s="678"/>
      <c r="BC3317" s="678"/>
      <c r="BD3317" s="678"/>
      <c r="BE3317" s="678"/>
      <c r="BF3317" s="678"/>
      <c r="BG3317" s="678"/>
      <c r="BH3317" s="678"/>
      <c r="BI3317" s="678"/>
      <c r="BJ3317" s="678"/>
      <c r="BK3317" s="678"/>
      <c r="BL3317" s="678"/>
      <c r="BM3317" s="678"/>
      <c r="BN3317" s="678"/>
      <c r="BO3317" s="678"/>
      <c r="BP3317" s="678"/>
      <c r="BQ3317" s="678"/>
      <c r="BR3317" s="678"/>
      <c r="BS3317" s="678"/>
      <c r="BT3317" s="678"/>
      <c r="BU3317" s="678"/>
      <c r="BV3317" s="678"/>
      <c r="BW3317" s="678"/>
      <c r="BX3317" s="678"/>
      <c r="BY3317" s="678"/>
      <c r="BZ3317" s="678"/>
      <c r="CA3317" s="678"/>
      <c r="CB3317" s="678"/>
      <c r="CC3317" s="678"/>
      <c r="CD3317" s="678"/>
      <c r="CE3317" s="678"/>
      <c r="CF3317" s="678"/>
      <c r="CG3317" s="678"/>
      <c r="CH3317" s="678"/>
      <c r="CI3317" s="678"/>
      <c r="CJ3317" s="678"/>
      <c r="CK3317" s="678"/>
      <c r="CL3317" s="678"/>
      <c r="CM3317" s="678"/>
      <c r="CN3317" s="678"/>
      <c r="CO3317" s="678"/>
      <c r="CP3317" s="678"/>
      <c r="CQ3317" s="678"/>
      <c r="CR3317" s="678"/>
      <c r="CS3317" s="678"/>
      <c r="CT3317" s="678"/>
      <c r="CU3317" s="678"/>
      <c r="CV3317" s="678"/>
      <c r="CW3317" s="678"/>
      <c r="CX3317" s="678"/>
      <c r="CY3317" s="678"/>
      <c r="CZ3317" s="678"/>
      <c r="DA3317" s="678"/>
      <c r="DB3317" s="678"/>
      <c r="DC3317" s="678"/>
      <c r="DD3317" s="678"/>
      <c r="DE3317" s="678"/>
      <c r="DF3317" s="678"/>
      <c r="DG3317" s="678"/>
      <c r="DH3317" s="678"/>
      <c r="DI3317" s="678"/>
      <c r="DJ3317" s="678"/>
      <c r="DK3317" s="678"/>
      <c r="DL3317" s="678"/>
      <c r="DM3317" s="678"/>
      <c r="DN3317" s="678"/>
      <c r="DO3317" s="678"/>
      <c r="DP3317" s="678"/>
      <c r="DQ3317" s="678"/>
      <c r="DR3317" s="678"/>
      <c r="DS3317" s="678"/>
      <c r="DT3317" s="678"/>
      <c r="DU3317" s="678"/>
      <c r="DV3317" s="678"/>
      <c r="DW3317" s="678"/>
      <c r="DX3317" s="678"/>
      <c r="DY3317" s="678"/>
      <c r="DZ3317" s="678"/>
      <c r="EA3317" s="678"/>
      <c r="EB3317" s="678"/>
      <c r="EC3317" s="678"/>
      <c r="ED3317" s="678"/>
      <c r="EE3317" s="678"/>
      <c r="EF3317" s="678"/>
      <c r="EG3317" s="678"/>
      <c r="EH3317" s="678"/>
      <c r="EI3317" s="678"/>
      <c r="EJ3317" s="678"/>
      <c r="EK3317" s="678"/>
      <c r="EL3317" s="678"/>
      <c r="EM3317" s="678"/>
      <c r="EN3317" s="678"/>
      <c r="EO3317" s="678"/>
      <c r="EP3317" s="678"/>
      <c r="EQ3317" s="678"/>
      <c r="ER3317" s="678"/>
      <c r="ES3317" s="678"/>
      <c r="ET3317" s="678"/>
      <c r="EU3317" s="678"/>
      <c r="EV3317" s="678"/>
      <c r="EW3317" s="678"/>
      <c r="EX3317" s="678"/>
      <c r="EY3317" s="678"/>
      <c r="EZ3317" s="678"/>
      <c r="FA3317" s="678"/>
      <c r="FB3317" s="678"/>
      <c r="FC3317" s="678"/>
      <c r="FD3317" s="678"/>
      <c r="FE3317" s="678"/>
      <c r="FF3317" s="678"/>
      <c r="FG3317" s="678"/>
      <c r="FH3317" s="678"/>
      <c r="FI3317" s="678"/>
      <c r="FJ3317" s="678"/>
      <c r="FK3317" s="678"/>
      <c r="FL3317" s="678"/>
      <c r="FM3317" s="678"/>
      <c r="FN3317" s="678"/>
      <c r="FO3317" s="678"/>
      <c r="FP3317" s="678"/>
      <c r="FQ3317" s="678"/>
      <c r="FR3317" s="678"/>
      <c r="FS3317" s="678"/>
      <c r="FT3317" s="678"/>
      <c r="FU3317" s="678"/>
      <c r="FV3317" s="678"/>
      <c r="FW3317" s="678"/>
      <c r="FX3317" s="678"/>
      <c r="FY3317" s="678"/>
      <c r="FZ3317" s="678"/>
      <c r="GA3317" s="678"/>
      <c r="GB3317" s="678"/>
      <c r="GC3317" s="678"/>
      <c r="GD3317" s="678"/>
      <c r="GE3317" s="678"/>
      <c r="GF3317" s="678"/>
      <c r="GG3317" s="678"/>
      <c r="GH3317" s="678"/>
      <c r="GI3317" s="678"/>
      <c r="GJ3317" s="678"/>
      <c r="GK3317" s="678"/>
      <c r="GL3317" s="678"/>
      <c r="GM3317" s="678"/>
      <c r="GN3317" s="678"/>
      <c r="GO3317" s="678"/>
      <c r="GP3317" s="678"/>
      <c r="GQ3317" s="678"/>
      <c r="GR3317" s="678"/>
      <c r="GS3317" s="678"/>
      <c r="GT3317" s="678"/>
      <c r="GU3317" s="678"/>
      <c r="GV3317" s="678"/>
      <c r="GW3317" s="678"/>
      <c r="GX3317" s="678"/>
      <c r="GY3317" s="678"/>
      <c r="GZ3317" s="678"/>
      <c r="HA3317" s="678"/>
      <c r="HB3317" s="678"/>
      <c r="HC3317" s="678"/>
      <c r="HD3317" s="678"/>
      <c r="HE3317" s="678"/>
      <c r="HF3317" s="678"/>
      <c r="HG3317" s="678"/>
      <c r="HH3317" s="678"/>
      <c r="HI3317" s="678"/>
      <c r="HJ3317" s="678"/>
      <c r="HK3317" s="678"/>
      <c r="HL3317" s="678"/>
      <c r="HM3317" s="678"/>
      <c r="HN3317" s="678"/>
      <c r="HO3317" s="678"/>
      <c r="HP3317" s="678"/>
      <c r="HQ3317" s="678"/>
      <c r="HR3317" s="678"/>
      <c r="HS3317" s="678"/>
      <c r="HT3317" s="678"/>
      <c r="HU3317" s="678"/>
      <c r="HV3317" s="678"/>
      <c r="HW3317" s="678"/>
      <c r="HX3317" s="678"/>
      <c r="HY3317" s="678"/>
      <c r="HZ3317" s="678"/>
      <c r="IA3317" s="678"/>
      <c r="IB3317" s="678"/>
      <c r="IC3317" s="678"/>
      <c r="ID3317" s="678"/>
      <c r="IE3317" s="678"/>
      <c r="IF3317" s="678"/>
      <c r="IG3317" s="678"/>
      <c r="IH3317" s="678"/>
      <c r="II3317" s="678"/>
      <c r="IJ3317" s="678"/>
      <c r="IK3317" s="678"/>
      <c r="IL3317" s="678"/>
      <c r="IM3317" s="678"/>
      <c r="IN3317" s="678"/>
      <c r="IO3317" s="678"/>
      <c r="IP3317" s="678"/>
      <c r="IQ3317" s="678"/>
      <c r="IR3317" s="678"/>
      <c r="IS3317" s="678"/>
      <c r="IT3317" s="678"/>
      <c r="IU3317" s="678"/>
      <c r="IV3317" s="678"/>
      <c r="IW3317" s="678"/>
      <c r="IX3317" s="678"/>
      <c r="IY3317" s="678"/>
      <c r="IZ3317" s="678"/>
      <c r="JA3317" s="678"/>
      <c r="JB3317" s="678"/>
      <c r="JC3317" s="678"/>
      <c r="JD3317" s="678"/>
      <c r="JE3317" s="678"/>
      <c r="JF3317" s="678"/>
      <c r="JG3317" s="678"/>
      <c r="JH3317" s="678"/>
      <c r="JI3317" s="678"/>
      <c r="JJ3317" s="678"/>
      <c r="JK3317" s="678"/>
      <c r="JL3317" s="678"/>
      <c r="JM3317" s="678"/>
      <c r="JN3317" s="678"/>
      <c r="JO3317" s="678"/>
      <c r="JP3317" s="678"/>
      <c r="JQ3317" s="678"/>
      <c r="JR3317" s="678"/>
      <c r="JS3317" s="678"/>
      <c r="JT3317" s="678"/>
      <c r="JU3317" s="678"/>
      <c r="JV3317" s="678"/>
      <c r="JW3317" s="678"/>
      <c r="JX3317" s="678"/>
      <c r="JY3317" s="678"/>
      <c r="JZ3317" s="678"/>
      <c r="KA3317" s="678"/>
      <c r="KB3317" s="678"/>
      <c r="KC3317" s="678"/>
      <c r="KD3317" s="678"/>
      <c r="KE3317" s="678"/>
      <c r="KF3317" s="678"/>
      <c r="KG3317" s="678"/>
      <c r="KH3317" s="678"/>
      <c r="KI3317" s="678"/>
      <c r="KJ3317" s="678"/>
      <c r="KK3317" s="678"/>
      <c r="KL3317" s="678"/>
      <c r="KM3317" s="678"/>
      <c r="KN3317" s="678"/>
      <c r="KO3317" s="678"/>
      <c r="KP3317" s="678"/>
      <c r="KQ3317" s="678"/>
      <c r="KR3317" s="678"/>
      <c r="KS3317" s="678"/>
      <c r="KT3317" s="678"/>
      <c r="KU3317" s="678"/>
      <c r="KV3317" s="678"/>
      <c r="KW3317" s="678"/>
      <c r="KX3317" s="678"/>
      <c r="KY3317" s="678"/>
      <c r="KZ3317" s="678"/>
      <c r="LA3317" s="678"/>
      <c r="LB3317" s="678"/>
      <c r="LC3317" s="678"/>
      <c r="LD3317" s="678"/>
      <c r="LE3317" s="678"/>
      <c r="LF3317" s="678"/>
      <c r="LG3317" s="678"/>
      <c r="LH3317" s="678"/>
      <c r="LI3317" s="678"/>
      <c r="LJ3317" s="678"/>
      <c r="LK3317" s="678"/>
      <c r="LL3317" s="678"/>
      <c r="LM3317" s="678"/>
      <c r="LN3317" s="678"/>
      <c r="LO3317" s="678"/>
      <c r="LP3317" s="678"/>
      <c r="LQ3317" s="678"/>
      <c r="LR3317" s="678"/>
      <c r="LS3317" s="678"/>
      <c r="LT3317" s="678"/>
      <c r="LU3317" s="678"/>
      <c r="LV3317" s="678"/>
      <c r="LW3317" s="678"/>
      <c r="LX3317" s="678"/>
      <c r="LY3317" s="678"/>
      <c r="LZ3317" s="678"/>
      <c r="MA3317" s="678"/>
      <c r="MB3317" s="678"/>
      <c r="MC3317" s="678"/>
      <c r="MD3317" s="678"/>
      <c r="ME3317" s="678"/>
      <c r="MF3317" s="678"/>
      <c r="MG3317" s="678"/>
      <c r="MH3317" s="678"/>
      <c r="MI3317" s="678"/>
      <c r="MJ3317" s="678"/>
      <c r="MK3317" s="678"/>
      <c r="ML3317" s="678"/>
      <c r="MM3317" s="678"/>
      <c r="MN3317" s="678"/>
      <c r="MO3317" s="678"/>
      <c r="MP3317" s="678"/>
      <c r="MQ3317" s="678"/>
      <c r="MR3317" s="678"/>
      <c r="MS3317" s="678"/>
      <c r="MT3317" s="678"/>
      <c r="MU3317" s="678"/>
      <c r="MV3317" s="678"/>
      <c r="MW3317" s="678"/>
      <c r="MX3317" s="678"/>
      <c r="MY3317" s="678"/>
      <c r="MZ3317" s="678"/>
      <c r="NA3317" s="678"/>
      <c r="NB3317" s="678"/>
      <c r="NC3317" s="678"/>
      <c r="ND3317" s="678"/>
      <c r="NE3317" s="678"/>
      <c r="NF3317" s="678"/>
      <c r="NG3317" s="678"/>
      <c r="NH3317" s="678"/>
      <c r="NI3317" s="678"/>
      <c r="NJ3317" s="678"/>
      <c r="NK3317" s="678"/>
      <c r="NL3317" s="678"/>
      <c r="NM3317" s="678"/>
      <c r="NN3317" s="678"/>
      <c r="NO3317" s="678"/>
      <c r="NP3317" s="678"/>
      <c r="NQ3317" s="678"/>
      <c r="NR3317" s="678"/>
      <c r="NS3317" s="678"/>
      <c r="NT3317" s="678"/>
      <c r="NU3317" s="678"/>
      <c r="NV3317" s="678"/>
      <c r="NW3317" s="678"/>
      <c r="NX3317" s="678"/>
      <c r="NY3317" s="678"/>
      <c r="NZ3317" s="678"/>
      <c r="OA3317" s="678"/>
      <c r="OB3317" s="678"/>
      <c r="OC3317" s="678"/>
      <c r="OD3317" s="678"/>
      <c r="OE3317" s="678"/>
      <c r="OF3317" s="678"/>
      <c r="OG3317" s="678"/>
      <c r="OH3317" s="678"/>
      <c r="OI3317" s="678"/>
      <c r="OJ3317" s="678"/>
      <c r="OK3317" s="678"/>
      <c r="OL3317" s="678"/>
      <c r="OM3317" s="678"/>
      <c r="ON3317" s="678"/>
      <c r="OO3317" s="678"/>
      <c r="OP3317" s="678"/>
      <c r="OQ3317" s="678"/>
      <c r="OR3317" s="678"/>
      <c r="OS3317" s="678"/>
      <c r="OT3317" s="678"/>
      <c r="OU3317" s="678"/>
      <c r="OV3317" s="678"/>
      <c r="OW3317" s="678"/>
      <c r="OX3317" s="678"/>
      <c r="OY3317" s="678"/>
      <c r="OZ3317" s="678"/>
      <c r="PA3317" s="678"/>
      <c r="PB3317" s="678"/>
      <c r="PC3317" s="678"/>
      <c r="PD3317" s="678"/>
      <c r="PE3317" s="678"/>
      <c r="PF3317" s="678"/>
      <c r="PG3317" s="678"/>
      <c r="PH3317" s="678"/>
      <c r="PI3317" s="678"/>
      <c r="PJ3317" s="678"/>
      <c r="PK3317" s="678"/>
      <c r="PL3317" s="678"/>
      <c r="PM3317" s="678"/>
      <c r="PN3317" s="678"/>
      <c r="PO3317" s="678"/>
      <c r="PP3317" s="678"/>
      <c r="PQ3317" s="678"/>
      <c r="PR3317" s="678"/>
      <c r="PS3317" s="678"/>
      <c r="PT3317" s="678"/>
      <c r="PU3317" s="678"/>
      <c r="PV3317" s="678"/>
      <c r="PW3317" s="678"/>
      <c r="PX3317" s="678"/>
      <c r="PY3317" s="678"/>
      <c r="PZ3317" s="678"/>
      <c r="QA3317" s="678"/>
      <c r="QB3317" s="678"/>
      <c r="QC3317" s="678"/>
      <c r="QD3317" s="678"/>
      <c r="QE3317" s="678"/>
      <c r="QF3317" s="678"/>
      <c r="QG3317" s="678"/>
      <c r="QH3317" s="678"/>
      <c r="QI3317" s="678"/>
      <c r="QJ3317" s="678"/>
      <c r="QK3317" s="678"/>
      <c r="QL3317" s="678"/>
      <c r="QM3317" s="678"/>
      <c r="QN3317" s="678"/>
      <c r="QO3317" s="678"/>
      <c r="QP3317" s="678"/>
      <c r="QQ3317" s="678"/>
      <c r="QR3317" s="678"/>
      <c r="QS3317" s="678"/>
      <c r="QT3317" s="678"/>
      <c r="QU3317" s="678"/>
      <c r="QV3317" s="678"/>
      <c r="QW3317" s="678"/>
      <c r="QX3317" s="678"/>
      <c r="QY3317" s="678"/>
      <c r="QZ3317" s="678"/>
      <c r="RA3317" s="678"/>
      <c r="RB3317" s="678"/>
      <c r="RC3317" s="678"/>
      <c r="RD3317" s="678"/>
      <c r="RE3317" s="678"/>
      <c r="RF3317" s="678"/>
      <c r="RG3317" s="678"/>
      <c r="RH3317" s="678"/>
      <c r="RI3317" s="678"/>
      <c r="RJ3317" s="678"/>
      <c r="RK3317" s="678"/>
      <c r="RL3317" s="678"/>
      <c r="RM3317" s="678"/>
      <c r="RN3317" s="678"/>
      <c r="RO3317" s="678"/>
      <c r="RP3317" s="678"/>
      <c r="RQ3317" s="678"/>
      <c r="RR3317" s="678"/>
      <c r="RS3317" s="678"/>
      <c r="RT3317" s="678"/>
      <c r="RU3317" s="678"/>
      <c r="RV3317" s="678"/>
      <c r="RW3317" s="678"/>
      <c r="RX3317" s="678"/>
      <c r="RY3317" s="678"/>
      <c r="RZ3317" s="678"/>
      <c r="SA3317" s="678"/>
      <c r="SB3317" s="678"/>
      <c r="SC3317" s="678"/>
      <c r="SD3317" s="678"/>
      <c r="SE3317" s="678"/>
      <c r="SF3317" s="678"/>
      <c r="SG3317" s="678"/>
      <c r="SH3317" s="678"/>
      <c r="SI3317" s="678"/>
      <c r="SJ3317" s="678"/>
      <c r="SK3317" s="678"/>
      <c r="SL3317" s="678"/>
      <c r="SM3317" s="678"/>
      <c r="SN3317" s="678"/>
      <c r="SO3317" s="678"/>
      <c r="SP3317" s="678"/>
      <c r="SQ3317" s="678"/>
      <c r="SR3317" s="678"/>
      <c r="SS3317" s="678"/>
      <c r="ST3317" s="678"/>
      <c r="SU3317" s="678"/>
      <c r="SV3317" s="678"/>
      <c r="SW3317" s="678"/>
      <c r="SX3317" s="678"/>
      <c r="SY3317" s="678"/>
      <c r="SZ3317" s="678"/>
      <c r="TA3317" s="678"/>
      <c r="TB3317" s="678"/>
      <c r="TC3317" s="678"/>
      <c r="TD3317" s="678"/>
      <c r="TE3317" s="678"/>
      <c r="TF3317" s="678"/>
      <c r="TG3317" s="678"/>
      <c r="TH3317" s="678"/>
      <c r="TI3317" s="678"/>
      <c r="TJ3317" s="678"/>
      <c r="TK3317" s="678"/>
      <c r="TL3317" s="678"/>
      <c r="TM3317" s="678"/>
      <c r="TN3317" s="678"/>
      <c r="TO3317" s="678"/>
      <c r="TP3317" s="678"/>
      <c r="TQ3317" s="678"/>
      <c r="TR3317" s="678"/>
      <c r="TS3317" s="678"/>
      <c r="TT3317" s="678"/>
      <c r="TU3317" s="678"/>
      <c r="TV3317" s="678"/>
      <c r="TW3317" s="678"/>
      <c r="TX3317" s="678"/>
      <c r="TY3317" s="678"/>
      <c r="TZ3317" s="678"/>
      <c r="UA3317" s="678"/>
      <c r="UB3317" s="678"/>
      <c r="UC3317" s="678"/>
      <c r="UD3317" s="678"/>
      <c r="UE3317" s="678"/>
      <c r="UF3317" s="678"/>
      <c r="UG3317" s="678"/>
      <c r="UH3317" s="678"/>
      <c r="UI3317" s="678"/>
      <c r="UJ3317" s="678"/>
      <c r="UK3317" s="678"/>
      <c r="UL3317" s="678"/>
      <c r="UM3317" s="678"/>
      <c r="UN3317" s="678"/>
      <c r="UO3317" s="678"/>
      <c r="UP3317" s="678"/>
      <c r="UQ3317" s="678"/>
      <c r="UR3317" s="678"/>
      <c r="US3317" s="678"/>
      <c r="UT3317" s="678"/>
      <c r="UU3317" s="678"/>
      <c r="UV3317" s="678"/>
      <c r="UW3317" s="678"/>
      <c r="UX3317" s="678"/>
      <c r="UY3317" s="678"/>
      <c r="UZ3317" s="678"/>
      <c r="VA3317" s="678"/>
      <c r="VB3317" s="678"/>
      <c r="VC3317" s="678"/>
      <c r="VD3317" s="678"/>
      <c r="VE3317" s="678"/>
      <c r="VF3317" s="678"/>
      <c r="VG3317" s="678"/>
      <c r="VH3317" s="678"/>
      <c r="VI3317" s="678"/>
      <c r="VJ3317" s="678"/>
      <c r="VK3317" s="678"/>
      <c r="VL3317" s="678"/>
      <c r="VM3317" s="678"/>
      <c r="VN3317" s="678"/>
      <c r="VO3317" s="678"/>
      <c r="VP3317" s="678"/>
      <c r="VQ3317" s="678"/>
      <c r="VR3317" s="678"/>
      <c r="VS3317" s="678"/>
      <c r="VT3317" s="678"/>
      <c r="VU3317" s="678"/>
      <c r="VV3317" s="678"/>
      <c r="VW3317" s="678"/>
      <c r="VX3317" s="678"/>
      <c r="VY3317" s="678"/>
      <c r="VZ3317" s="678"/>
      <c r="WA3317" s="678"/>
      <c r="WB3317" s="678"/>
      <c r="WC3317" s="678"/>
      <c r="WD3317" s="678"/>
      <c r="WE3317" s="678"/>
      <c r="WF3317" s="678"/>
      <c r="WG3317" s="678"/>
      <c r="WH3317" s="678"/>
      <c r="WI3317" s="678"/>
      <c r="WJ3317" s="678"/>
      <c r="WK3317" s="678"/>
      <c r="WL3317" s="678"/>
      <c r="WM3317" s="678"/>
      <c r="WN3317" s="678"/>
      <c r="WO3317" s="678"/>
      <c r="WP3317" s="678"/>
      <c r="WQ3317" s="678"/>
      <c r="WR3317" s="678"/>
      <c r="WS3317" s="678"/>
      <c r="WT3317" s="678"/>
      <c r="WU3317" s="678"/>
      <c r="WV3317" s="678"/>
      <c r="WW3317" s="678"/>
      <c r="WX3317" s="678"/>
      <c r="WY3317" s="678"/>
      <c r="WZ3317" s="678"/>
      <c r="XA3317" s="678"/>
      <c r="XB3317" s="678"/>
      <c r="XC3317" s="678"/>
      <c r="XD3317" s="678"/>
      <c r="XE3317" s="678"/>
      <c r="XF3317" s="678"/>
      <c r="XG3317" s="678"/>
      <c r="XH3317" s="678"/>
      <c r="XI3317" s="678"/>
      <c r="XJ3317" s="678"/>
      <c r="XK3317" s="678"/>
      <c r="XL3317" s="678"/>
      <c r="XM3317" s="678"/>
      <c r="XN3317" s="678"/>
      <c r="XO3317" s="678"/>
      <c r="XP3317" s="678"/>
      <c r="XQ3317" s="678"/>
      <c r="XR3317" s="678"/>
      <c r="XS3317" s="678"/>
      <c r="XT3317" s="678"/>
      <c r="XU3317" s="678"/>
      <c r="XV3317" s="678"/>
      <c r="XW3317" s="678"/>
      <c r="XX3317" s="678"/>
      <c r="XY3317" s="678"/>
      <c r="XZ3317" s="678"/>
      <c r="YA3317" s="678"/>
      <c r="YB3317" s="678"/>
      <c r="YC3317" s="678"/>
      <c r="YD3317" s="678"/>
      <c r="YE3317" s="678"/>
      <c r="YF3317" s="678"/>
      <c r="YG3317" s="678"/>
      <c r="YH3317" s="678"/>
      <c r="YI3317" s="678"/>
      <c r="YJ3317" s="678"/>
      <c r="YK3317" s="678"/>
      <c r="YL3317" s="678"/>
      <c r="YM3317" s="678"/>
      <c r="YN3317" s="678"/>
      <c r="YO3317" s="678"/>
      <c r="YP3317" s="678"/>
      <c r="YQ3317" s="678"/>
      <c r="YR3317" s="678"/>
      <c r="YS3317" s="678"/>
      <c r="YT3317" s="678"/>
      <c r="YU3317" s="678"/>
      <c r="YV3317" s="678"/>
      <c r="YW3317" s="678"/>
      <c r="YX3317" s="678"/>
      <c r="YY3317" s="678"/>
      <c r="YZ3317" s="678"/>
      <c r="ZA3317" s="678"/>
      <c r="ZB3317" s="678"/>
      <c r="ZC3317" s="678"/>
      <c r="ZD3317" s="678"/>
      <c r="ZE3317" s="678"/>
      <c r="ZF3317" s="678"/>
      <c r="ZG3317" s="678"/>
      <c r="ZH3317" s="678"/>
      <c r="ZI3317" s="678"/>
      <c r="ZJ3317" s="678"/>
      <c r="ZK3317" s="678"/>
      <c r="ZL3317" s="678"/>
      <c r="ZM3317" s="678"/>
      <c r="ZN3317" s="678"/>
      <c r="ZO3317" s="678"/>
      <c r="ZP3317" s="678"/>
      <c r="ZQ3317" s="678"/>
      <c r="ZR3317" s="678"/>
      <c r="ZS3317" s="678"/>
      <c r="ZT3317" s="678"/>
      <c r="ZU3317" s="678"/>
      <c r="ZV3317" s="678"/>
      <c r="ZW3317" s="678"/>
      <c r="ZX3317" s="678"/>
      <c r="ZY3317" s="678"/>
      <c r="ZZ3317" s="678"/>
      <c r="AAA3317" s="678"/>
      <c r="AAB3317" s="678"/>
      <c r="AAC3317" s="678"/>
      <c r="AAD3317" s="678"/>
      <c r="AAE3317" s="678"/>
      <c r="AAF3317" s="678"/>
      <c r="AAG3317" s="678"/>
      <c r="AAH3317" s="678"/>
      <c r="AAI3317" s="678"/>
      <c r="AAJ3317" s="678"/>
      <c r="AAK3317" s="678"/>
      <c r="AAL3317" s="678"/>
      <c r="AAM3317" s="678"/>
      <c r="AAN3317" s="678"/>
      <c r="AAO3317" s="678"/>
      <c r="AAP3317" s="678"/>
      <c r="AAQ3317" s="678"/>
      <c r="AAR3317" s="678"/>
      <c r="AAS3317" s="678"/>
      <c r="AAT3317" s="678"/>
      <c r="AAU3317" s="678"/>
      <c r="AAV3317" s="678"/>
      <c r="AAW3317" s="678"/>
      <c r="AAX3317" s="678"/>
      <c r="AAY3317" s="678"/>
      <c r="AAZ3317" s="678"/>
      <c r="ABA3317" s="678"/>
      <c r="ABB3317" s="678"/>
      <c r="ABC3317" s="678"/>
      <c r="ABD3317" s="678"/>
      <c r="ABE3317" s="678"/>
      <c r="ABF3317" s="678"/>
      <c r="ABG3317" s="678"/>
      <c r="ABH3317" s="678"/>
      <c r="ABI3317" s="678"/>
      <c r="ABJ3317" s="678"/>
      <c r="ABK3317" s="678"/>
      <c r="ABL3317" s="678"/>
      <c r="ABM3317" s="678"/>
      <c r="ABN3317" s="678"/>
      <c r="ABO3317" s="678"/>
      <c r="ABP3317" s="678"/>
      <c r="ABQ3317" s="678"/>
      <c r="ABR3317" s="678"/>
      <c r="ABS3317" s="678"/>
      <c r="ABT3317" s="678"/>
      <c r="ABU3317" s="678"/>
      <c r="ABV3317" s="678"/>
      <c r="ABW3317" s="678"/>
      <c r="ABX3317" s="678"/>
      <c r="ABY3317" s="678"/>
      <c r="ABZ3317" s="678"/>
      <c r="ACA3317" s="678"/>
      <c r="ACB3317" s="678"/>
      <c r="ACC3317" s="678"/>
      <c r="ACD3317" s="678"/>
      <c r="ACE3317" s="678"/>
      <c r="ACF3317" s="678"/>
      <c r="ACG3317" s="678"/>
      <c r="ACH3317" s="678"/>
      <c r="ACI3317" s="678"/>
      <c r="ACJ3317" s="678"/>
      <c r="ACK3317" s="678"/>
      <c r="ACL3317" s="678"/>
      <c r="ACM3317" s="678"/>
      <c r="ACN3317" s="678"/>
      <c r="ACO3317" s="678"/>
      <c r="ACP3317" s="678"/>
      <c r="ACQ3317" s="678"/>
      <c r="ACR3317" s="678"/>
      <c r="ACS3317" s="678"/>
      <c r="ACT3317" s="678"/>
      <c r="ACU3317" s="678"/>
      <c r="ACV3317" s="678"/>
      <c r="ACW3317" s="678"/>
      <c r="ACX3317" s="678"/>
      <c r="ACY3317" s="678"/>
      <c r="ACZ3317" s="678"/>
      <c r="ADA3317" s="678"/>
      <c r="ADB3317" s="678"/>
      <c r="ADC3317" s="678"/>
      <c r="ADD3317" s="678"/>
      <c r="ADE3317" s="678"/>
      <c r="ADF3317" s="678"/>
      <c r="ADG3317" s="678"/>
      <c r="ADH3317" s="678"/>
      <c r="ADI3317" s="678"/>
      <c r="ADJ3317" s="678"/>
      <c r="ADK3317" s="678"/>
      <c r="ADL3317" s="678"/>
      <c r="ADM3317" s="678"/>
      <c r="ADN3317" s="678"/>
      <c r="ADO3317" s="678"/>
      <c r="ADP3317" s="678"/>
      <c r="ADQ3317" s="678"/>
      <c r="ADR3317" s="678"/>
      <c r="ADS3317" s="678"/>
      <c r="ADT3317" s="678"/>
      <c r="ADU3317" s="678"/>
      <c r="ADV3317" s="678"/>
      <c r="ADW3317" s="678"/>
      <c r="ADX3317" s="678"/>
      <c r="ADY3317" s="678"/>
      <c r="ADZ3317" s="678"/>
      <c r="AEA3317" s="678"/>
      <c r="AEB3317" s="678"/>
      <c r="AEC3317" s="678"/>
      <c r="AED3317" s="678"/>
      <c r="AEE3317" s="678"/>
      <c r="AEF3317" s="678"/>
      <c r="AEG3317" s="678"/>
      <c r="AEH3317" s="678"/>
      <c r="AEI3317" s="678"/>
      <c r="AEJ3317" s="678"/>
      <c r="AEK3317" s="678"/>
      <c r="AEL3317" s="678"/>
      <c r="AEM3317" s="678"/>
      <c r="AEN3317" s="678"/>
      <c r="AEO3317" s="678"/>
      <c r="AEP3317" s="678"/>
      <c r="AEQ3317" s="678"/>
      <c r="AER3317" s="678"/>
      <c r="AES3317" s="678"/>
      <c r="AET3317" s="678"/>
      <c r="AEU3317" s="678"/>
      <c r="AEV3317" s="678"/>
      <c r="AEW3317" s="678"/>
      <c r="AEX3317" s="678"/>
      <c r="AEY3317" s="678"/>
      <c r="AEZ3317" s="678"/>
      <c r="AFA3317" s="678"/>
      <c r="AFB3317" s="678"/>
      <c r="AFC3317" s="678"/>
      <c r="AFD3317" s="678"/>
      <c r="AFE3317" s="678"/>
      <c r="AFF3317" s="678"/>
      <c r="AFG3317" s="678"/>
      <c r="AFH3317" s="678"/>
      <c r="AFI3317" s="678"/>
      <c r="AFJ3317" s="678"/>
      <c r="AFK3317" s="678"/>
      <c r="AFL3317" s="678"/>
      <c r="AFM3317" s="678"/>
      <c r="AFN3317" s="678"/>
      <c r="AFO3317" s="678"/>
      <c r="AFP3317" s="678"/>
      <c r="AFQ3317" s="678"/>
      <c r="AFR3317" s="678"/>
      <c r="AFS3317" s="678"/>
      <c r="AFT3317" s="678"/>
      <c r="AFU3317" s="678"/>
      <c r="AFV3317" s="678"/>
      <c r="AFW3317" s="678"/>
      <c r="AFX3317" s="678"/>
      <c r="AFY3317" s="678"/>
      <c r="AFZ3317" s="678"/>
      <c r="AGA3317" s="678"/>
      <c r="AGB3317" s="678"/>
      <c r="AGC3317" s="678"/>
      <c r="AGD3317" s="678"/>
      <c r="AGE3317" s="678"/>
      <c r="AGF3317" s="678"/>
      <c r="AGG3317" s="678"/>
      <c r="AGH3317" s="678"/>
      <c r="AGI3317" s="678"/>
      <c r="AGJ3317" s="678"/>
      <c r="AGK3317" s="678"/>
      <c r="AGL3317" s="678"/>
      <c r="AGM3317" s="678"/>
      <c r="AGN3317" s="678"/>
      <c r="AGO3317" s="678"/>
      <c r="AGP3317" s="678"/>
      <c r="AGQ3317" s="678"/>
      <c r="AGR3317" s="678"/>
      <c r="AGS3317" s="678"/>
      <c r="AGT3317" s="678"/>
      <c r="AGU3317" s="678"/>
      <c r="AGV3317" s="678"/>
      <c r="AGW3317" s="678"/>
      <c r="AGX3317" s="678"/>
      <c r="AGY3317" s="678"/>
      <c r="AGZ3317" s="678"/>
      <c r="AHA3317" s="678"/>
      <c r="AHB3317" s="678"/>
      <c r="AHC3317" s="678"/>
      <c r="AHD3317" s="678"/>
      <c r="AHE3317" s="678"/>
      <c r="AHF3317" s="678"/>
      <c r="AHG3317" s="678"/>
      <c r="AHH3317" s="678"/>
      <c r="AHI3317" s="678"/>
      <c r="AHJ3317" s="678"/>
      <c r="AHK3317" s="678"/>
      <c r="AHL3317" s="678"/>
      <c r="AHM3317" s="678"/>
      <c r="AHN3317" s="678"/>
      <c r="AHO3317" s="678"/>
      <c r="AHP3317" s="678"/>
      <c r="AHQ3317" s="678"/>
      <c r="AHR3317" s="678"/>
      <c r="AHS3317" s="678"/>
      <c r="AHT3317" s="678"/>
      <c r="AHU3317" s="678"/>
      <c r="AHV3317" s="678"/>
      <c r="AHW3317" s="678"/>
      <c r="AHX3317" s="678"/>
      <c r="AHY3317" s="678"/>
      <c r="AHZ3317" s="678"/>
      <c r="AIA3317" s="678"/>
      <c r="AIB3317" s="678"/>
      <c r="AIC3317" s="678"/>
      <c r="AID3317" s="678"/>
      <c r="AIE3317" s="678"/>
      <c r="AIF3317" s="678"/>
      <c r="AIG3317" s="678"/>
      <c r="AIH3317" s="678"/>
      <c r="AII3317" s="678"/>
      <c r="AIJ3317" s="678"/>
      <c r="AIK3317" s="678"/>
      <c r="AIL3317" s="678"/>
      <c r="AIM3317" s="678"/>
      <c r="AIN3317" s="678"/>
      <c r="AIO3317" s="678"/>
      <c r="AIP3317" s="678"/>
      <c r="AIQ3317" s="678"/>
      <c r="AIR3317" s="678"/>
      <c r="AIS3317" s="678"/>
      <c r="AIT3317" s="678"/>
      <c r="AIU3317" s="678"/>
      <c r="AIV3317" s="678"/>
      <c r="AIW3317" s="678"/>
      <c r="AIX3317" s="678"/>
      <c r="AIY3317" s="678"/>
      <c r="AIZ3317" s="678"/>
      <c r="AJA3317" s="678"/>
      <c r="AJB3317" s="678"/>
      <c r="AJC3317" s="678"/>
      <c r="AJD3317" s="678"/>
      <c r="AJE3317" s="678"/>
      <c r="AJF3317" s="678"/>
      <c r="AJG3317" s="678"/>
      <c r="AJH3317" s="678"/>
      <c r="AJI3317" s="678"/>
      <c r="AJJ3317" s="678"/>
      <c r="AJK3317" s="678"/>
      <c r="AJL3317" s="678"/>
      <c r="AJM3317" s="678"/>
      <c r="AJN3317" s="678"/>
      <c r="AJO3317" s="678"/>
      <c r="AJP3317" s="678"/>
      <c r="AJQ3317" s="678"/>
      <c r="AJR3317" s="678"/>
      <c r="AJS3317" s="678"/>
      <c r="AJT3317" s="678"/>
      <c r="AJU3317" s="678"/>
      <c r="AJV3317" s="678"/>
      <c r="AJW3317" s="678"/>
      <c r="AJX3317" s="678"/>
      <c r="AJY3317" s="678"/>
      <c r="AJZ3317" s="678"/>
      <c r="AKA3317" s="678"/>
      <c r="AKB3317" s="678"/>
      <c r="AKC3317" s="678"/>
      <c r="AKD3317" s="678"/>
      <c r="AKE3317" s="678"/>
      <c r="AKF3317" s="678"/>
      <c r="AKG3317" s="678"/>
      <c r="AKH3317" s="678"/>
      <c r="AKI3317" s="678"/>
      <c r="AKJ3317" s="678"/>
      <c r="AKK3317" s="678"/>
      <c r="AKL3317" s="678"/>
      <c r="AKM3317" s="678"/>
      <c r="AKN3317" s="678"/>
      <c r="AKO3317" s="678"/>
      <c r="AKP3317" s="678"/>
      <c r="AKQ3317" s="678"/>
      <c r="AKR3317" s="678"/>
      <c r="AKS3317" s="678"/>
      <c r="AKT3317" s="678"/>
      <c r="AKU3317" s="678"/>
      <c r="AKV3317" s="678"/>
      <c r="AKW3317" s="678"/>
      <c r="AKX3317" s="678"/>
      <c r="AKY3317" s="678"/>
      <c r="AKZ3317" s="678"/>
      <c r="ALA3317" s="678"/>
      <c r="ALB3317" s="678"/>
      <c r="ALC3317" s="678"/>
      <c r="ALD3317" s="678"/>
      <c r="ALE3317" s="678"/>
      <c r="ALF3317" s="678"/>
      <c r="ALG3317" s="678"/>
      <c r="ALH3317" s="678"/>
      <c r="ALI3317" s="678"/>
      <c r="ALJ3317" s="678"/>
      <c r="ALK3317" s="678"/>
      <c r="ALL3317" s="678"/>
      <c r="ALM3317" s="678"/>
      <c r="ALN3317" s="678"/>
      <c r="ALO3317" s="678"/>
      <c r="ALP3317" s="678"/>
      <c r="ALQ3317" s="678"/>
      <c r="ALR3317" s="678"/>
      <c r="ALS3317" s="678"/>
      <c r="ALT3317" s="678"/>
      <c r="ALU3317" s="678"/>
      <c r="ALV3317" s="678"/>
      <c r="ALW3317" s="678"/>
      <c r="ALX3317" s="678"/>
      <c r="ALY3317" s="678"/>
      <c r="ALZ3317" s="678"/>
      <c r="AMA3317" s="678"/>
      <c r="AMB3317" s="678"/>
      <c r="AMC3317" s="678"/>
      <c r="AMD3317" s="678"/>
      <c r="AME3317" s="678"/>
      <c r="AMF3317" s="678"/>
      <c r="AMG3317" s="678"/>
      <c r="AMH3317" s="678"/>
      <c r="AMI3317" s="678"/>
      <c r="AMJ3317" s="678"/>
    </row>
    <row r="3318" spans="1:1024" ht="18.75" hidden="1" customHeight="1" x14ac:dyDescent="0.25">
      <c r="A3318" s="825">
        <v>401</v>
      </c>
      <c r="B3318" s="826"/>
      <c r="C3318" s="826" t="s">
        <v>3689</v>
      </c>
      <c r="D3318" s="826" t="s">
        <v>29</v>
      </c>
      <c r="E3318" s="1169" t="s">
        <v>3690</v>
      </c>
      <c r="F3318" s="827">
        <v>44487</v>
      </c>
      <c r="G3318" s="828">
        <v>0.77083333333333337</v>
      </c>
      <c r="H3318" s="827">
        <v>44488</v>
      </c>
      <c r="I3318" s="828">
        <v>0.77083333333333337</v>
      </c>
      <c r="J3318" s="829"/>
      <c r="K3318" s="828"/>
      <c r="L3318" s="826"/>
      <c r="M3318" s="834"/>
      <c r="N3318" s="971"/>
      <c r="O3318" s="972"/>
      <c r="P3318" s="1119"/>
      <c r="Q3318" s="908"/>
      <c r="R3318" s="1127"/>
      <c r="S3318" s="1128"/>
      <c r="T3318" s="675"/>
      <c r="U3318" s="676"/>
      <c r="V3318" s="675"/>
      <c r="W3318" s="677"/>
      <c r="X3318" s="678"/>
      <c r="Y3318" s="678"/>
      <c r="Z3318" s="678"/>
      <c r="AA3318" s="678"/>
      <c r="AB3318" s="678"/>
      <c r="AC3318" s="678"/>
      <c r="AD3318" s="678"/>
      <c r="AE3318" s="678"/>
      <c r="AF3318" s="678"/>
      <c r="AG3318" s="678"/>
      <c r="AH3318" s="678"/>
      <c r="AI3318" s="678"/>
      <c r="AJ3318" s="678"/>
      <c r="AK3318" s="678"/>
      <c r="AL3318" s="678"/>
      <c r="AM3318" s="678"/>
      <c r="AN3318" s="678"/>
      <c r="AO3318" s="678"/>
      <c r="AP3318" s="678"/>
      <c r="AQ3318" s="678"/>
      <c r="AR3318" s="678"/>
      <c r="AS3318" s="678"/>
      <c r="AT3318" s="678"/>
      <c r="AU3318" s="678"/>
      <c r="AV3318" s="678"/>
      <c r="AW3318" s="678"/>
      <c r="AX3318" s="678"/>
      <c r="AY3318" s="678"/>
      <c r="AZ3318" s="678"/>
      <c r="BA3318" s="678"/>
      <c r="BB3318" s="678"/>
      <c r="BC3318" s="678"/>
      <c r="BD3318" s="678"/>
      <c r="BE3318" s="678"/>
      <c r="BF3318" s="678"/>
      <c r="BG3318" s="678"/>
      <c r="BH3318" s="678"/>
      <c r="BI3318" s="678"/>
      <c r="BJ3318" s="678"/>
      <c r="BK3318" s="678"/>
      <c r="BL3318" s="678"/>
      <c r="BM3318" s="678"/>
      <c r="BN3318" s="678"/>
      <c r="BO3318" s="678"/>
      <c r="BP3318" s="678"/>
      <c r="BQ3318" s="678"/>
      <c r="BR3318" s="678"/>
      <c r="BS3318" s="678"/>
      <c r="BT3318" s="678"/>
      <c r="BU3318" s="678"/>
      <c r="BV3318" s="678"/>
      <c r="BW3318" s="678"/>
      <c r="BX3318" s="678"/>
      <c r="BY3318" s="678"/>
      <c r="BZ3318" s="678"/>
      <c r="CA3318" s="678"/>
      <c r="CB3318" s="678"/>
      <c r="CC3318" s="678"/>
      <c r="CD3318" s="678"/>
      <c r="CE3318" s="678"/>
      <c r="CF3318" s="678"/>
      <c r="CG3318" s="678"/>
      <c r="CH3318" s="678"/>
      <c r="CI3318" s="678"/>
      <c r="CJ3318" s="678"/>
      <c r="CK3318" s="678"/>
      <c r="CL3318" s="678"/>
      <c r="CM3318" s="678"/>
      <c r="CN3318" s="678"/>
      <c r="CO3318" s="678"/>
      <c r="CP3318" s="678"/>
      <c r="CQ3318" s="678"/>
      <c r="CR3318" s="678"/>
      <c r="CS3318" s="678"/>
      <c r="CT3318" s="678"/>
      <c r="CU3318" s="678"/>
      <c r="CV3318" s="678"/>
      <c r="CW3318" s="678"/>
      <c r="CX3318" s="678"/>
      <c r="CY3318" s="678"/>
      <c r="CZ3318" s="678"/>
      <c r="DA3318" s="678"/>
      <c r="DB3318" s="678"/>
      <c r="DC3318" s="678"/>
      <c r="DD3318" s="678"/>
      <c r="DE3318" s="678"/>
      <c r="DF3318" s="678"/>
      <c r="DG3318" s="678"/>
      <c r="DH3318" s="678"/>
      <c r="DI3318" s="678"/>
      <c r="DJ3318" s="678"/>
      <c r="DK3318" s="678"/>
      <c r="DL3318" s="678"/>
      <c r="DM3318" s="678"/>
      <c r="DN3318" s="678"/>
      <c r="DO3318" s="678"/>
      <c r="DP3318" s="678"/>
      <c r="DQ3318" s="678"/>
      <c r="DR3318" s="678"/>
      <c r="DS3318" s="678"/>
      <c r="DT3318" s="678"/>
      <c r="DU3318" s="678"/>
      <c r="DV3318" s="678"/>
      <c r="DW3318" s="678"/>
      <c r="DX3318" s="678"/>
      <c r="DY3318" s="678"/>
      <c r="DZ3318" s="678"/>
      <c r="EA3318" s="678"/>
      <c r="EB3318" s="678"/>
      <c r="EC3318" s="678"/>
      <c r="ED3318" s="678"/>
      <c r="EE3318" s="678"/>
      <c r="EF3318" s="678"/>
      <c r="EG3318" s="678"/>
      <c r="EH3318" s="678"/>
      <c r="EI3318" s="678"/>
      <c r="EJ3318" s="678"/>
      <c r="EK3318" s="678"/>
      <c r="EL3318" s="678"/>
      <c r="EM3318" s="678"/>
      <c r="EN3318" s="678"/>
      <c r="EO3318" s="678"/>
      <c r="EP3318" s="678"/>
      <c r="EQ3318" s="678"/>
      <c r="ER3318" s="678"/>
      <c r="ES3318" s="678"/>
      <c r="ET3318" s="678"/>
      <c r="EU3318" s="678"/>
      <c r="EV3318" s="678"/>
      <c r="EW3318" s="678"/>
      <c r="EX3318" s="678"/>
      <c r="EY3318" s="678"/>
      <c r="EZ3318" s="678"/>
      <c r="FA3318" s="678"/>
      <c r="FB3318" s="678"/>
      <c r="FC3318" s="678"/>
      <c r="FD3318" s="678"/>
      <c r="FE3318" s="678"/>
      <c r="FF3318" s="678"/>
      <c r="FG3318" s="678"/>
      <c r="FH3318" s="678"/>
      <c r="FI3318" s="678"/>
      <c r="FJ3318" s="678"/>
      <c r="FK3318" s="678"/>
      <c r="FL3318" s="678"/>
      <c r="FM3318" s="678"/>
      <c r="FN3318" s="678"/>
      <c r="FO3318" s="678"/>
      <c r="FP3318" s="678"/>
      <c r="FQ3318" s="678"/>
      <c r="FR3318" s="678"/>
      <c r="FS3318" s="678"/>
      <c r="FT3318" s="678"/>
      <c r="FU3318" s="678"/>
      <c r="FV3318" s="678"/>
      <c r="FW3318" s="678"/>
      <c r="FX3318" s="678"/>
      <c r="FY3318" s="678"/>
      <c r="FZ3318" s="678"/>
      <c r="GA3318" s="678"/>
      <c r="GB3318" s="678"/>
      <c r="GC3318" s="678"/>
      <c r="GD3318" s="678"/>
      <c r="GE3318" s="678"/>
      <c r="GF3318" s="678"/>
      <c r="GG3318" s="678"/>
      <c r="GH3318" s="678"/>
      <c r="GI3318" s="678"/>
      <c r="GJ3318" s="678"/>
      <c r="GK3318" s="678"/>
      <c r="GL3318" s="678"/>
      <c r="GM3318" s="678"/>
      <c r="GN3318" s="678"/>
      <c r="GO3318" s="678"/>
      <c r="GP3318" s="678"/>
      <c r="GQ3318" s="678"/>
      <c r="GR3318" s="678"/>
      <c r="GS3318" s="678"/>
      <c r="GT3318" s="678"/>
      <c r="GU3318" s="678"/>
      <c r="GV3318" s="678"/>
      <c r="GW3318" s="678"/>
      <c r="GX3318" s="678"/>
      <c r="GY3318" s="678"/>
      <c r="GZ3318" s="678"/>
      <c r="HA3318" s="678"/>
      <c r="HB3318" s="678"/>
      <c r="HC3318" s="678"/>
      <c r="HD3318" s="678"/>
      <c r="HE3318" s="678"/>
      <c r="HF3318" s="678"/>
      <c r="HG3318" s="678"/>
      <c r="HH3318" s="678"/>
      <c r="HI3318" s="678"/>
      <c r="HJ3318" s="678"/>
      <c r="HK3318" s="678"/>
      <c r="HL3318" s="678"/>
      <c r="HM3318" s="678"/>
      <c r="HN3318" s="678"/>
      <c r="HO3318" s="678"/>
      <c r="HP3318" s="678"/>
      <c r="HQ3318" s="678"/>
      <c r="HR3318" s="678"/>
      <c r="HS3318" s="678"/>
      <c r="HT3318" s="678"/>
      <c r="HU3318" s="678"/>
      <c r="HV3318" s="678"/>
      <c r="HW3318" s="678"/>
      <c r="HX3318" s="678"/>
      <c r="HY3318" s="678"/>
      <c r="HZ3318" s="678"/>
      <c r="IA3318" s="678"/>
      <c r="IB3318" s="678"/>
      <c r="IC3318" s="678"/>
      <c r="ID3318" s="678"/>
      <c r="IE3318" s="678"/>
      <c r="IF3318" s="678"/>
      <c r="IG3318" s="678"/>
      <c r="IH3318" s="678"/>
      <c r="II3318" s="678"/>
      <c r="IJ3318" s="678"/>
      <c r="IK3318" s="678"/>
      <c r="IL3318" s="678"/>
      <c r="IM3318" s="678"/>
      <c r="IN3318" s="678"/>
      <c r="IO3318" s="678"/>
      <c r="IP3318" s="678"/>
      <c r="IQ3318" s="678"/>
      <c r="IR3318" s="678"/>
      <c r="IS3318" s="678"/>
      <c r="IT3318" s="678"/>
      <c r="IU3318" s="678"/>
      <c r="IV3318" s="678"/>
      <c r="IW3318" s="678"/>
      <c r="IX3318" s="678"/>
      <c r="IY3318" s="678"/>
      <c r="IZ3318" s="678"/>
      <c r="JA3318" s="678"/>
      <c r="JB3318" s="678"/>
      <c r="JC3318" s="678"/>
      <c r="JD3318" s="678"/>
      <c r="JE3318" s="678"/>
      <c r="JF3318" s="678"/>
      <c r="JG3318" s="678"/>
      <c r="JH3318" s="678"/>
      <c r="JI3318" s="678"/>
      <c r="JJ3318" s="678"/>
      <c r="JK3318" s="678"/>
      <c r="JL3318" s="678"/>
      <c r="JM3318" s="678"/>
      <c r="JN3318" s="678"/>
      <c r="JO3318" s="678"/>
      <c r="JP3318" s="678"/>
      <c r="JQ3318" s="678"/>
      <c r="JR3318" s="678"/>
      <c r="JS3318" s="678"/>
      <c r="JT3318" s="678"/>
      <c r="JU3318" s="678"/>
      <c r="JV3318" s="678"/>
      <c r="JW3318" s="678"/>
      <c r="JX3318" s="678"/>
      <c r="JY3318" s="678"/>
      <c r="JZ3318" s="678"/>
      <c r="KA3318" s="678"/>
      <c r="KB3318" s="678"/>
      <c r="KC3318" s="678"/>
      <c r="KD3318" s="678"/>
      <c r="KE3318" s="678"/>
      <c r="KF3318" s="678"/>
      <c r="KG3318" s="678"/>
      <c r="KH3318" s="678"/>
      <c r="KI3318" s="678"/>
      <c r="KJ3318" s="678"/>
      <c r="KK3318" s="678"/>
      <c r="KL3318" s="678"/>
      <c r="KM3318" s="678"/>
      <c r="KN3318" s="678"/>
      <c r="KO3318" s="678"/>
      <c r="KP3318" s="678"/>
      <c r="KQ3318" s="678"/>
      <c r="KR3318" s="678"/>
      <c r="KS3318" s="678"/>
      <c r="KT3318" s="678"/>
      <c r="KU3318" s="678"/>
      <c r="KV3318" s="678"/>
      <c r="KW3318" s="678"/>
      <c r="KX3318" s="678"/>
      <c r="KY3318" s="678"/>
      <c r="KZ3318" s="678"/>
      <c r="LA3318" s="678"/>
      <c r="LB3318" s="678"/>
      <c r="LC3318" s="678"/>
      <c r="LD3318" s="678"/>
      <c r="LE3318" s="678"/>
      <c r="LF3318" s="678"/>
      <c r="LG3318" s="678"/>
      <c r="LH3318" s="678"/>
      <c r="LI3318" s="678"/>
      <c r="LJ3318" s="678"/>
      <c r="LK3318" s="678"/>
      <c r="LL3318" s="678"/>
      <c r="LM3318" s="678"/>
      <c r="LN3318" s="678"/>
      <c r="LO3318" s="678"/>
      <c r="LP3318" s="678"/>
      <c r="LQ3318" s="678"/>
      <c r="LR3318" s="678"/>
      <c r="LS3318" s="678"/>
      <c r="LT3318" s="678"/>
      <c r="LU3318" s="678"/>
      <c r="LV3318" s="678"/>
      <c r="LW3318" s="678"/>
      <c r="LX3318" s="678"/>
      <c r="LY3318" s="678"/>
      <c r="LZ3318" s="678"/>
      <c r="MA3318" s="678"/>
      <c r="MB3318" s="678"/>
      <c r="MC3318" s="678"/>
      <c r="MD3318" s="678"/>
      <c r="ME3318" s="678"/>
      <c r="MF3318" s="678"/>
      <c r="MG3318" s="678"/>
      <c r="MH3318" s="678"/>
      <c r="MI3318" s="678"/>
      <c r="MJ3318" s="678"/>
      <c r="MK3318" s="678"/>
      <c r="ML3318" s="678"/>
      <c r="MM3318" s="678"/>
      <c r="MN3318" s="678"/>
      <c r="MO3318" s="678"/>
      <c r="MP3318" s="678"/>
      <c r="MQ3318" s="678"/>
      <c r="MR3318" s="678"/>
      <c r="MS3318" s="678"/>
      <c r="MT3318" s="678"/>
      <c r="MU3318" s="678"/>
      <c r="MV3318" s="678"/>
      <c r="MW3318" s="678"/>
      <c r="MX3318" s="678"/>
      <c r="MY3318" s="678"/>
      <c r="MZ3318" s="678"/>
      <c r="NA3318" s="678"/>
      <c r="NB3318" s="678"/>
      <c r="NC3318" s="678"/>
      <c r="ND3318" s="678"/>
      <c r="NE3318" s="678"/>
      <c r="NF3318" s="678"/>
      <c r="NG3318" s="678"/>
      <c r="NH3318" s="678"/>
      <c r="NI3318" s="678"/>
      <c r="NJ3318" s="678"/>
      <c r="NK3318" s="678"/>
      <c r="NL3318" s="678"/>
      <c r="NM3318" s="678"/>
      <c r="NN3318" s="678"/>
      <c r="NO3318" s="678"/>
      <c r="NP3318" s="678"/>
      <c r="NQ3318" s="678"/>
      <c r="NR3318" s="678"/>
      <c r="NS3318" s="678"/>
      <c r="NT3318" s="678"/>
      <c r="NU3318" s="678"/>
      <c r="NV3318" s="678"/>
      <c r="NW3318" s="678"/>
      <c r="NX3318" s="678"/>
      <c r="NY3318" s="678"/>
      <c r="NZ3318" s="678"/>
      <c r="OA3318" s="678"/>
      <c r="OB3318" s="678"/>
      <c r="OC3318" s="678"/>
      <c r="OD3318" s="678"/>
      <c r="OE3318" s="678"/>
      <c r="OF3318" s="678"/>
      <c r="OG3318" s="678"/>
      <c r="OH3318" s="678"/>
      <c r="OI3318" s="678"/>
      <c r="OJ3318" s="678"/>
      <c r="OK3318" s="678"/>
      <c r="OL3318" s="678"/>
      <c r="OM3318" s="678"/>
      <c r="ON3318" s="678"/>
      <c r="OO3318" s="678"/>
      <c r="OP3318" s="678"/>
      <c r="OQ3318" s="678"/>
      <c r="OR3318" s="678"/>
      <c r="OS3318" s="678"/>
      <c r="OT3318" s="678"/>
      <c r="OU3318" s="678"/>
      <c r="OV3318" s="678"/>
      <c r="OW3318" s="678"/>
      <c r="OX3318" s="678"/>
      <c r="OY3318" s="678"/>
      <c r="OZ3318" s="678"/>
      <c r="PA3318" s="678"/>
      <c r="PB3318" s="678"/>
      <c r="PC3318" s="678"/>
      <c r="PD3318" s="678"/>
      <c r="PE3318" s="678"/>
      <c r="PF3318" s="678"/>
      <c r="PG3318" s="678"/>
      <c r="PH3318" s="678"/>
      <c r="PI3318" s="678"/>
      <c r="PJ3318" s="678"/>
      <c r="PK3318" s="678"/>
      <c r="PL3318" s="678"/>
      <c r="PM3318" s="678"/>
      <c r="PN3318" s="678"/>
      <c r="PO3318" s="678"/>
      <c r="PP3318" s="678"/>
      <c r="PQ3318" s="678"/>
      <c r="PR3318" s="678"/>
      <c r="PS3318" s="678"/>
      <c r="PT3318" s="678"/>
      <c r="PU3318" s="678"/>
      <c r="PV3318" s="678"/>
      <c r="PW3318" s="678"/>
      <c r="PX3318" s="678"/>
      <c r="PY3318" s="678"/>
      <c r="PZ3318" s="678"/>
      <c r="QA3318" s="678"/>
      <c r="QB3318" s="678"/>
      <c r="QC3318" s="678"/>
      <c r="QD3318" s="678"/>
      <c r="QE3318" s="678"/>
      <c r="QF3318" s="678"/>
      <c r="QG3318" s="678"/>
      <c r="QH3318" s="678"/>
      <c r="QI3318" s="678"/>
      <c r="QJ3318" s="678"/>
      <c r="QK3318" s="678"/>
      <c r="QL3318" s="678"/>
      <c r="QM3318" s="678"/>
      <c r="QN3318" s="678"/>
      <c r="QO3318" s="678"/>
      <c r="QP3318" s="678"/>
      <c r="QQ3318" s="678"/>
      <c r="QR3318" s="678"/>
      <c r="QS3318" s="678"/>
      <c r="QT3318" s="678"/>
      <c r="QU3318" s="678"/>
      <c r="QV3318" s="678"/>
      <c r="QW3318" s="678"/>
      <c r="QX3318" s="678"/>
      <c r="QY3318" s="678"/>
      <c r="QZ3318" s="678"/>
      <c r="RA3318" s="678"/>
      <c r="RB3318" s="678"/>
      <c r="RC3318" s="678"/>
      <c r="RD3318" s="678"/>
      <c r="RE3318" s="678"/>
      <c r="RF3318" s="678"/>
      <c r="RG3318" s="678"/>
      <c r="RH3318" s="678"/>
      <c r="RI3318" s="678"/>
      <c r="RJ3318" s="678"/>
      <c r="RK3318" s="678"/>
      <c r="RL3318" s="678"/>
      <c r="RM3318" s="678"/>
      <c r="RN3318" s="678"/>
      <c r="RO3318" s="678"/>
      <c r="RP3318" s="678"/>
      <c r="RQ3318" s="678"/>
      <c r="RR3318" s="678"/>
      <c r="RS3318" s="678"/>
      <c r="RT3318" s="678"/>
      <c r="RU3318" s="678"/>
      <c r="RV3318" s="678"/>
      <c r="RW3318" s="678"/>
      <c r="RX3318" s="678"/>
      <c r="RY3318" s="678"/>
      <c r="RZ3318" s="678"/>
      <c r="SA3318" s="678"/>
      <c r="SB3318" s="678"/>
      <c r="SC3318" s="678"/>
      <c r="SD3318" s="678"/>
      <c r="SE3318" s="678"/>
      <c r="SF3318" s="678"/>
      <c r="SG3318" s="678"/>
      <c r="SH3318" s="678"/>
      <c r="SI3318" s="678"/>
      <c r="SJ3318" s="678"/>
      <c r="SK3318" s="678"/>
      <c r="SL3318" s="678"/>
      <c r="SM3318" s="678"/>
      <c r="SN3318" s="678"/>
      <c r="SO3318" s="678"/>
      <c r="SP3318" s="678"/>
      <c r="SQ3318" s="678"/>
      <c r="SR3318" s="678"/>
      <c r="SS3318" s="678"/>
      <c r="ST3318" s="678"/>
      <c r="SU3318" s="678"/>
      <c r="SV3318" s="678"/>
      <c r="SW3318" s="678"/>
      <c r="SX3318" s="678"/>
      <c r="SY3318" s="678"/>
      <c r="SZ3318" s="678"/>
      <c r="TA3318" s="678"/>
      <c r="TB3318" s="678"/>
      <c r="TC3318" s="678"/>
      <c r="TD3318" s="678"/>
      <c r="TE3318" s="678"/>
      <c r="TF3318" s="678"/>
      <c r="TG3318" s="678"/>
      <c r="TH3318" s="678"/>
      <c r="TI3318" s="678"/>
      <c r="TJ3318" s="678"/>
      <c r="TK3318" s="678"/>
      <c r="TL3318" s="678"/>
      <c r="TM3318" s="678"/>
      <c r="TN3318" s="678"/>
      <c r="TO3318" s="678"/>
      <c r="TP3318" s="678"/>
      <c r="TQ3318" s="678"/>
      <c r="TR3318" s="678"/>
      <c r="TS3318" s="678"/>
      <c r="TT3318" s="678"/>
      <c r="TU3318" s="678"/>
      <c r="TV3318" s="678"/>
      <c r="TW3318" s="678"/>
      <c r="TX3318" s="678"/>
      <c r="TY3318" s="678"/>
      <c r="TZ3318" s="678"/>
      <c r="UA3318" s="678"/>
      <c r="UB3318" s="678"/>
      <c r="UC3318" s="678"/>
      <c r="UD3318" s="678"/>
      <c r="UE3318" s="678"/>
      <c r="UF3318" s="678"/>
      <c r="UG3318" s="678"/>
      <c r="UH3318" s="678"/>
      <c r="UI3318" s="678"/>
      <c r="UJ3318" s="678"/>
      <c r="UK3318" s="678"/>
      <c r="UL3318" s="678"/>
      <c r="UM3318" s="678"/>
      <c r="UN3318" s="678"/>
      <c r="UO3318" s="678"/>
      <c r="UP3318" s="678"/>
      <c r="UQ3318" s="678"/>
      <c r="UR3318" s="678"/>
      <c r="US3318" s="678"/>
      <c r="UT3318" s="678"/>
      <c r="UU3318" s="678"/>
      <c r="UV3318" s="678"/>
      <c r="UW3318" s="678"/>
      <c r="UX3318" s="678"/>
      <c r="UY3318" s="678"/>
      <c r="UZ3318" s="678"/>
      <c r="VA3318" s="678"/>
      <c r="VB3318" s="678"/>
      <c r="VC3318" s="678"/>
      <c r="VD3318" s="678"/>
      <c r="VE3318" s="678"/>
      <c r="VF3318" s="678"/>
      <c r="VG3318" s="678"/>
      <c r="VH3318" s="678"/>
      <c r="VI3318" s="678"/>
      <c r="VJ3318" s="678"/>
      <c r="VK3318" s="678"/>
      <c r="VL3318" s="678"/>
      <c r="VM3318" s="678"/>
      <c r="VN3318" s="678"/>
      <c r="VO3318" s="678"/>
      <c r="VP3318" s="678"/>
      <c r="VQ3318" s="678"/>
      <c r="VR3318" s="678"/>
      <c r="VS3318" s="678"/>
      <c r="VT3318" s="678"/>
      <c r="VU3318" s="678"/>
      <c r="VV3318" s="678"/>
      <c r="VW3318" s="678"/>
      <c r="VX3318" s="678"/>
      <c r="VY3318" s="678"/>
      <c r="VZ3318" s="678"/>
      <c r="WA3318" s="678"/>
      <c r="WB3318" s="678"/>
      <c r="WC3318" s="678"/>
      <c r="WD3318" s="678"/>
      <c r="WE3318" s="678"/>
      <c r="WF3318" s="678"/>
      <c r="WG3318" s="678"/>
      <c r="WH3318" s="678"/>
      <c r="WI3318" s="678"/>
      <c r="WJ3318" s="678"/>
      <c r="WK3318" s="678"/>
      <c r="WL3318" s="678"/>
      <c r="WM3318" s="678"/>
      <c r="WN3318" s="678"/>
      <c r="WO3318" s="678"/>
      <c r="WP3318" s="678"/>
      <c r="WQ3318" s="678"/>
      <c r="WR3318" s="678"/>
      <c r="WS3318" s="678"/>
      <c r="WT3318" s="678"/>
      <c r="WU3318" s="678"/>
      <c r="WV3318" s="678"/>
      <c r="WW3318" s="678"/>
      <c r="WX3318" s="678"/>
      <c r="WY3318" s="678"/>
      <c r="WZ3318" s="678"/>
      <c r="XA3318" s="678"/>
      <c r="XB3318" s="678"/>
      <c r="XC3318" s="678"/>
      <c r="XD3318" s="678"/>
      <c r="XE3318" s="678"/>
      <c r="XF3318" s="678"/>
      <c r="XG3318" s="678"/>
      <c r="XH3318" s="678"/>
      <c r="XI3318" s="678"/>
      <c r="XJ3318" s="678"/>
      <c r="XK3318" s="678"/>
      <c r="XL3318" s="678"/>
      <c r="XM3318" s="678"/>
      <c r="XN3318" s="678"/>
      <c r="XO3318" s="678"/>
      <c r="XP3318" s="678"/>
      <c r="XQ3318" s="678"/>
      <c r="XR3318" s="678"/>
      <c r="XS3318" s="678"/>
      <c r="XT3318" s="678"/>
      <c r="XU3318" s="678"/>
      <c r="XV3318" s="678"/>
      <c r="XW3318" s="678"/>
      <c r="XX3318" s="678"/>
      <c r="XY3318" s="678"/>
      <c r="XZ3318" s="678"/>
      <c r="YA3318" s="678"/>
      <c r="YB3318" s="678"/>
      <c r="YC3318" s="678"/>
      <c r="YD3318" s="678"/>
      <c r="YE3318" s="678"/>
      <c r="YF3318" s="678"/>
      <c r="YG3318" s="678"/>
      <c r="YH3318" s="678"/>
      <c r="YI3318" s="678"/>
      <c r="YJ3318" s="678"/>
      <c r="YK3318" s="678"/>
      <c r="YL3318" s="678"/>
      <c r="YM3318" s="678"/>
      <c r="YN3318" s="678"/>
      <c r="YO3318" s="678"/>
      <c r="YP3318" s="678"/>
      <c r="YQ3318" s="678"/>
      <c r="YR3318" s="678"/>
      <c r="YS3318" s="678"/>
      <c r="YT3318" s="678"/>
      <c r="YU3318" s="678"/>
      <c r="YV3318" s="678"/>
      <c r="YW3318" s="678"/>
      <c r="YX3318" s="678"/>
      <c r="YY3318" s="678"/>
      <c r="YZ3318" s="678"/>
      <c r="ZA3318" s="678"/>
      <c r="ZB3318" s="678"/>
      <c r="ZC3318" s="678"/>
      <c r="ZD3318" s="678"/>
      <c r="ZE3318" s="678"/>
      <c r="ZF3318" s="678"/>
      <c r="ZG3318" s="678"/>
      <c r="ZH3318" s="678"/>
      <c r="ZI3318" s="678"/>
      <c r="ZJ3318" s="678"/>
      <c r="ZK3318" s="678"/>
      <c r="ZL3318" s="678"/>
      <c r="ZM3318" s="678"/>
      <c r="ZN3318" s="678"/>
      <c r="ZO3318" s="678"/>
      <c r="ZP3318" s="678"/>
      <c r="ZQ3318" s="678"/>
      <c r="ZR3318" s="678"/>
      <c r="ZS3318" s="678"/>
      <c r="ZT3318" s="678"/>
      <c r="ZU3318" s="678"/>
      <c r="ZV3318" s="678"/>
      <c r="ZW3318" s="678"/>
      <c r="ZX3318" s="678"/>
      <c r="ZY3318" s="678"/>
      <c r="ZZ3318" s="678"/>
      <c r="AAA3318" s="678"/>
      <c r="AAB3318" s="678"/>
      <c r="AAC3318" s="678"/>
      <c r="AAD3318" s="678"/>
      <c r="AAE3318" s="678"/>
      <c r="AAF3318" s="678"/>
      <c r="AAG3318" s="678"/>
      <c r="AAH3318" s="678"/>
      <c r="AAI3318" s="678"/>
      <c r="AAJ3318" s="678"/>
      <c r="AAK3318" s="678"/>
      <c r="AAL3318" s="678"/>
      <c r="AAM3318" s="678"/>
      <c r="AAN3318" s="678"/>
      <c r="AAO3318" s="678"/>
      <c r="AAP3318" s="678"/>
      <c r="AAQ3318" s="678"/>
      <c r="AAR3318" s="678"/>
      <c r="AAS3318" s="678"/>
      <c r="AAT3318" s="678"/>
      <c r="AAU3318" s="678"/>
      <c r="AAV3318" s="678"/>
      <c r="AAW3318" s="678"/>
      <c r="AAX3318" s="678"/>
      <c r="AAY3318" s="678"/>
      <c r="AAZ3318" s="678"/>
      <c r="ABA3318" s="678"/>
      <c r="ABB3318" s="678"/>
      <c r="ABC3318" s="678"/>
      <c r="ABD3318" s="678"/>
      <c r="ABE3318" s="678"/>
      <c r="ABF3318" s="678"/>
      <c r="ABG3318" s="678"/>
      <c r="ABH3318" s="678"/>
      <c r="ABI3318" s="678"/>
      <c r="ABJ3318" s="678"/>
      <c r="ABK3318" s="678"/>
      <c r="ABL3318" s="678"/>
      <c r="ABM3318" s="678"/>
      <c r="ABN3318" s="678"/>
      <c r="ABO3318" s="678"/>
      <c r="ABP3318" s="678"/>
      <c r="ABQ3318" s="678"/>
      <c r="ABR3318" s="678"/>
      <c r="ABS3318" s="678"/>
      <c r="ABT3318" s="678"/>
      <c r="ABU3318" s="678"/>
      <c r="ABV3318" s="678"/>
      <c r="ABW3318" s="678"/>
      <c r="ABX3318" s="678"/>
      <c r="ABY3318" s="678"/>
      <c r="ABZ3318" s="678"/>
      <c r="ACA3318" s="678"/>
      <c r="ACB3318" s="678"/>
      <c r="ACC3318" s="678"/>
      <c r="ACD3318" s="678"/>
      <c r="ACE3318" s="678"/>
      <c r="ACF3318" s="678"/>
      <c r="ACG3318" s="678"/>
      <c r="ACH3318" s="678"/>
      <c r="ACI3318" s="678"/>
      <c r="ACJ3318" s="678"/>
      <c r="ACK3318" s="678"/>
      <c r="ACL3318" s="678"/>
      <c r="ACM3318" s="678"/>
      <c r="ACN3318" s="678"/>
      <c r="ACO3318" s="678"/>
      <c r="ACP3318" s="678"/>
      <c r="ACQ3318" s="678"/>
      <c r="ACR3318" s="678"/>
      <c r="ACS3318" s="678"/>
      <c r="ACT3318" s="678"/>
      <c r="ACU3318" s="678"/>
      <c r="ACV3318" s="678"/>
      <c r="ACW3318" s="678"/>
      <c r="ACX3318" s="678"/>
      <c r="ACY3318" s="678"/>
      <c r="ACZ3318" s="678"/>
      <c r="ADA3318" s="678"/>
      <c r="ADB3318" s="678"/>
      <c r="ADC3318" s="678"/>
      <c r="ADD3318" s="678"/>
      <c r="ADE3318" s="678"/>
      <c r="ADF3318" s="678"/>
      <c r="ADG3318" s="678"/>
      <c r="ADH3318" s="678"/>
      <c r="ADI3318" s="678"/>
      <c r="ADJ3318" s="678"/>
      <c r="ADK3318" s="678"/>
      <c r="ADL3318" s="678"/>
      <c r="ADM3318" s="678"/>
      <c r="ADN3318" s="678"/>
      <c r="ADO3318" s="678"/>
      <c r="ADP3318" s="678"/>
      <c r="ADQ3318" s="678"/>
      <c r="ADR3318" s="678"/>
      <c r="ADS3318" s="678"/>
      <c r="ADT3318" s="678"/>
      <c r="ADU3318" s="678"/>
      <c r="ADV3318" s="678"/>
      <c r="ADW3318" s="678"/>
      <c r="ADX3318" s="678"/>
      <c r="ADY3318" s="678"/>
      <c r="ADZ3318" s="678"/>
      <c r="AEA3318" s="678"/>
      <c r="AEB3318" s="678"/>
      <c r="AEC3318" s="678"/>
      <c r="AED3318" s="678"/>
      <c r="AEE3318" s="678"/>
      <c r="AEF3318" s="678"/>
      <c r="AEG3318" s="678"/>
      <c r="AEH3318" s="678"/>
      <c r="AEI3318" s="678"/>
      <c r="AEJ3318" s="678"/>
      <c r="AEK3318" s="678"/>
      <c r="AEL3318" s="678"/>
      <c r="AEM3318" s="678"/>
      <c r="AEN3318" s="678"/>
      <c r="AEO3318" s="678"/>
      <c r="AEP3318" s="678"/>
      <c r="AEQ3318" s="678"/>
      <c r="AER3318" s="678"/>
      <c r="AES3318" s="678"/>
      <c r="AET3318" s="678"/>
      <c r="AEU3318" s="678"/>
      <c r="AEV3318" s="678"/>
      <c r="AEW3318" s="678"/>
      <c r="AEX3318" s="678"/>
      <c r="AEY3318" s="678"/>
      <c r="AEZ3318" s="678"/>
      <c r="AFA3318" s="678"/>
      <c r="AFB3318" s="678"/>
      <c r="AFC3318" s="678"/>
      <c r="AFD3318" s="678"/>
      <c r="AFE3318" s="678"/>
      <c r="AFF3318" s="678"/>
      <c r="AFG3318" s="678"/>
      <c r="AFH3318" s="678"/>
      <c r="AFI3318" s="678"/>
      <c r="AFJ3318" s="678"/>
      <c r="AFK3318" s="678"/>
      <c r="AFL3318" s="678"/>
      <c r="AFM3318" s="678"/>
      <c r="AFN3318" s="678"/>
      <c r="AFO3318" s="678"/>
      <c r="AFP3318" s="678"/>
      <c r="AFQ3318" s="678"/>
      <c r="AFR3318" s="678"/>
      <c r="AFS3318" s="678"/>
      <c r="AFT3318" s="678"/>
      <c r="AFU3318" s="678"/>
      <c r="AFV3318" s="678"/>
      <c r="AFW3318" s="678"/>
      <c r="AFX3318" s="678"/>
      <c r="AFY3318" s="678"/>
      <c r="AFZ3318" s="678"/>
      <c r="AGA3318" s="678"/>
      <c r="AGB3318" s="678"/>
      <c r="AGC3318" s="678"/>
      <c r="AGD3318" s="678"/>
      <c r="AGE3318" s="678"/>
      <c r="AGF3318" s="678"/>
      <c r="AGG3318" s="678"/>
      <c r="AGH3318" s="678"/>
      <c r="AGI3318" s="678"/>
      <c r="AGJ3318" s="678"/>
      <c r="AGK3318" s="678"/>
      <c r="AGL3318" s="678"/>
      <c r="AGM3318" s="678"/>
      <c r="AGN3318" s="678"/>
      <c r="AGO3318" s="678"/>
      <c r="AGP3318" s="678"/>
      <c r="AGQ3318" s="678"/>
      <c r="AGR3318" s="678"/>
      <c r="AGS3318" s="678"/>
      <c r="AGT3318" s="678"/>
      <c r="AGU3318" s="678"/>
      <c r="AGV3318" s="678"/>
      <c r="AGW3318" s="678"/>
      <c r="AGX3318" s="678"/>
      <c r="AGY3318" s="678"/>
      <c r="AGZ3318" s="678"/>
      <c r="AHA3318" s="678"/>
      <c r="AHB3318" s="678"/>
      <c r="AHC3318" s="678"/>
      <c r="AHD3318" s="678"/>
      <c r="AHE3318" s="678"/>
      <c r="AHF3318" s="678"/>
      <c r="AHG3318" s="678"/>
      <c r="AHH3318" s="678"/>
      <c r="AHI3318" s="678"/>
      <c r="AHJ3318" s="678"/>
      <c r="AHK3318" s="678"/>
      <c r="AHL3318" s="678"/>
      <c r="AHM3318" s="678"/>
      <c r="AHN3318" s="678"/>
      <c r="AHO3318" s="678"/>
      <c r="AHP3318" s="678"/>
      <c r="AHQ3318" s="678"/>
      <c r="AHR3318" s="678"/>
      <c r="AHS3318" s="678"/>
      <c r="AHT3318" s="678"/>
      <c r="AHU3318" s="678"/>
      <c r="AHV3318" s="678"/>
      <c r="AHW3318" s="678"/>
      <c r="AHX3318" s="678"/>
      <c r="AHY3318" s="678"/>
      <c r="AHZ3318" s="678"/>
      <c r="AIA3318" s="678"/>
      <c r="AIB3318" s="678"/>
      <c r="AIC3318" s="678"/>
      <c r="AID3318" s="678"/>
      <c r="AIE3318" s="678"/>
      <c r="AIF3318" s="678"/>
      <c r="AIG3318" s="678"/>
      <c r="AIH3318" s="678"/>
      <c r="AII3318" s="678"/>
      <c r="AIJ3318" s="678"/>
      <c r="AIK3318" s="678"/>
      <c r="AIL3318" s="678"/>
      <c r="AIM3318" s="678"/>
      <c r="AIN3318" s="678"/>
      <c r="AIO3318" s="678"/>
      <c r="AIP3318" s="678"/>
      <c r="AIQ3318" s="678"/>
      <c r="AIR3318" s="678"/>
      <c r="AIS3318" s="678"/>
      <c r="AIT3318" s="678"/>
      <c r="AIU3318" s="678"/>
      <c r="AIV3318" s="678"/>
      <c r="AIW3318" s="678"/>
      <c r="AIX3318" s="678"/>
      <c r="AIY3318" s="678"/>
      <c r="AIZ3318" s="678"/>
      <c r="AJA3318" s="678"/>
      <c r="AJB3318" s="678"/>
      <c r="AJC3318" s="678"/>
      <c r="AJD3318" s="678"/>
      <c r="AJE3318" s="678"/>
      <c r="AJF3318" s="678"/>
      <c r="AJG3318" s="678"/>
      <c r="AJH3318" s="678"/>
      <c r="AJI3318" s="678"/>
      <c r="AJJ3318" s="678"/>
      <c r="AJK3318" s="678"/>
      <c r="AJL3318" s="678"/>
      <c r="AJM3318" s="678"/>
      <c r="AJN3318" s="678"/>
      <c r="AJO3318" s="678"/>
      <c r="AJP3318" s="678"/>
      <c r="AJQ3318" s="678"/>
      <c r="AJR3318" s="678"/>
      <c r="AJS3318" s="678"/>
      <c r="AJT3318" s="678"/>
      <c r="AJU3318" s="678"/>
      <c r="AJV3318" s="678"/>
      <c r="AJW3318" s="678"/>
      <c r="AJX3318" s="678"/>
      <c r="AJY3318" s="678"/>
      <c r="AJZ3318" s="678"/>
      <c r="AKA3318" s="678"/>
      <c r="AKB3318" s="678"/>
      <c r="AKC3318" s="678"/>
      <c r="AKD3318" s="678"/>
      <c r="AKE3318" s="678"/>
      <c r="AKF3318" s="678"/>
      <c r="AKG3318" s="678"/>
      <c r="AKH3318" s="678"/>
      <c r="AKI3318" s="678"/>
      <c r="AKJ3318" s="678"/>
      <c r="AKK3318" s="678"/>
      <c r="AKL3318" s="678"/>
      <c r="AKM3318" s="678"/>
      <c r="AKN3318" s="678"/>
      <c r="AKO3318" s="678"/>
      <c r="AKP3318" s="678"/>
      <c r="AKQ3318" s="678"/>
      <c r="AKR3318" s="678"/>
      <c r="AKS3318" s="678"/>
      <c r="AKT3318" s="678"/>
      <c r="AKU3318" s="678"/>
      <c r="AKV3318" s="678"/>
      <c r="AKW3318" s="678"/>
      <c r="AKX3318" s="678"/>
      <c r="AKY3318" s="678"/>
      <c r="AKZ3318" s="678"/>
      <c r="ALA3318" s="678"/>
      <c r="ALB3318" s="678"/>
      <c r="ALC3318" s="678"/>
      <c r="ALD3318" s="678"/>
      <c r="ALE3318" s="678"/>
      <c r="ALF3318" s="678"/>
      <c r="ALG3318" s="678"/>
      <c r="ALH3318" s="678"/>
      <c r="ALI3318" s="678"/>
      <c r="ALJ3318" s="678"/>
      <c r="ALK3318" s="678"/>
      <c r="ALL3318" s="678"/>
      <c r="ALM3318" s="678"/>
      <c r="ALN3318" s="678"/>
      <c r="ALO3318" s="678"/>
      <c r="ALP3318" s="678"/>
      <c r="ALQ3318" s="678"/>
      <c r="ALR3318" s="678"/>
      <c r="ALS3318" s="678"/>
      <c r="ALT3318" s="678"/>
      <c r="ALU3318" s="678"/>
      <c r="ALV3318" s="678"/>
      <c r="ALW3318" s="678"/>
      <c r="ALX3318" s="678"/>
      <c r="ALY3318" s="678"/>
      <c r="ALZ3318" s="678"/>
      <c r="AMA3318" s="678"/>
      <c r="AMB3318" s="678"/>
      <c r="AMC3318" s="678"/>
      <c r="AMD3318" s="678"/>
      <c r="AME3318" s="678"/>
      <c r="AMF3318" s="678"/>
      <c r="AMG3318" s="678"/>
      <c r="AMH3318" s="678"/>
      <c r="AMI3318" s="678"/>
      <c r="AMJ3318" s="678"/>
    </row>
    <row r="3319" spans="1:1024" ht="18.75" customHeight="1" x14ac:dyDescent="0.25">
      <c r="A3319" s="1508">
        <v>5184</v>
      </c>
      <c r="B3319" s="1462"/>
      <c r="C3319" s="1462" t="s">
        <v>7134</v>
      </c>
      <c r="D3319" s="1502" t="s">
        <v>412</v>
      </c>
      <c r="E3319" s="1317" t="s">
        <v>342</v>
      </c>
      <c r="F3319" s="1556">
        <v>45539</v>
      </c>
      <c r="G3319" s="1572">
        <v>0.78819444444444453</v>
      </c>
      <c r="H3319" s="1556">
        <v>45545</v>
      </c>
      <c r="I3319" s="1572">
        <v>0.79166666666666663</v>
      </c>
      <c r="J3319" s="1600" t="s">
        <v>864</v>
      </c>
      <c r="K3319" s="834">
        <v>31873</v>
      </c>
      <c r="L3319" s="1623" t="s">
        <v>7980</v>
      </c>
      <c r="M3319" s="834">
        <v>44729</v>
      </c>
      <c r="N3319" s="1643" t="s">
        <v>7135</v>
      </c>
      <c r="O3319" s="1385">
        <v>41071</v>
      </c>
      <c r="P3319" s="897"/>
      <c r="Q3319" s="1009"/>
      <c r="R3319" s="1363"/>
      <c r="S3319" s="1364"/>
      <c r="T3319" s="1365"/>
      <c r="U3319" s="697" t="s">
        <v>176</v>
      </c>
      <c r="V3319" s="680"/>
      <c r="W3319" s="1794"/>
      <c r="X3319" s="678"/>
      <c r="Y3319" s="678"/>
      <c r="Z3319" s="678"/>
      <c r="AA3319" s="678"/>
      <c r="AB3319" s="678"/>
      <c r="AC3319" s="678"/>
      <c r="AD3319" s="678"/>
      <c r="AE3319" s="678"/>
      <c r="AF3319" s="678"/>
      <c r="AG3319" s="678"/>
      <c r="AH3319" s="678"/>
      <c r="AI3319" s="678"/>
      <c r="AJ3319" s="678"/>
      <c r="AK3319" s="678"/>
      <c r="AL3319" s="678"/>
      <c r="AM3319" s="678"/>
      <c r="AN3319" s="678"/>
      <c r="AO3319" s="678"/>
      <c r="AP3319" s="678"/>
      <c r="AQ3319" s="678"/>
      <c r="AR3319" s="678"/>
      <c r="AS3319" s="678"/>
      <c r="AT3319" s="678"/>
      <c r="AU3319" s="678"/>
      <c r="AV3319" s="678"/>
      <c r="AW3319" s="678"/>
      <c r="AX3319" s="678"/>
      <c r="AY3319" s="678"/>
      <c r="AZ3319" s="678"/>
      <c r="BA3319" s="678"/>
      <c r="BB3319" s="678"/>
      <c r="BC3319" s="678"/>
      <c r="BD3319" s="678"/>
      <c r="BE3319" s="678"/>
      <c r="BF3319" s="678"/>
      <c r="BG3319" s="678"/>
      <c r="BH3319" s="678"/>
      <c r="BI3319" s="678"/>
      <c r="BJ3319" s="678"/>
      <c r="BK3319" s="678"/>
      <c r="BL3319" s="678"/>
      <c r="BM3319" s="678"/>
      <c r="BN3319" s="678"/>
      <c r="BO3319" s="678"/>
      <c r="BP3319" s="678"/>
      <c r="BQ3319" s="678"/>
      <c r="BR3319" s="678"/>
      <c r="BS3319" s="678"/>
      <c r="BT3319" s="678"/>
      <c r="BU3319" s="678"/>
      <c r="BV3319" s="678"/>
      <c r="BW3319" s="678"/>
      <c r="BX3319" s="678"/>
      <c r="BY3319" s="678"/>
      <c r="BZ3319" s="678"/>
      <c r="CA3319" s="678"/>
      <c r="CB3319" s="678"/>
      <c r="CC3319" s="678"/>
      <c r="CD3319" s="678"/>
      <c r="CE3319" s="678"/>
      <c r="CF3319" s="678"/>
      <c r="CG3319" s="678"/>
      <c r="CH3319" s="678"/>
      <c r="CI3319" s="678"/>
      <c r="CJ3319" s="678"/>
      <c r="CK3319" s="678"/>
      <c r="CL3319" s="678"/>
      <c r="CM3319" s="678"/>
      <c r="CN3319" s="678"/>
      <c r="CO3319" s="678"/>
      <c r="CP3319" s="678"/>
      <c r="CQ3319" s="678"/>
      <c r="CR3319" s="678"/>
      <c r="CS3319" s="678"/>
      <c r="CT3319" s="678"/>
      <c r="CU3319" s="678"/>
      <c r="CV3319" s="678"/>
      <c r="CW3319" s="678"/>
      <c r="CX3319" s="678"/>
      <c r="CY3319" s="678"/>
      <c r="CZ3319" s="678"/>
      <c r="DA3319" s="678"/>
      <c r="DB3319" s="678"/>
      <c r="DC3319" s="678"/>
      <c r="DD3319" s="678"/>
      <c r="DE3319" s="678"/>
      <c r="DF3319" s="678"/>
      <c r="DG3319" s="678"/>
      <c r="DH3319" s="678"/>
      <c r="DI3319" s="678"/>
      <c r="DJ3319" s="678"/>
      <c r="DK3319" s="678"/>
      <c r="DL3319" s="678"/>
      <c r="DM3319" s="678"/>
      <c r="DN3319" s="678"/>
      <c r="DO3319" s="678"/>
      <c r="DP3319" s="678"/>
      <c r="DQ3319" s="678"/>
      <c r="DR3319" s="678"/>
      <c r="DS3319" s="678"/>
      <c r="DT3319" s="678"/>
      <c r="DU3319" s="678"/>
      <c r="DV3319" s="678"/>
      <c r="DW3319" s="678"/>
      <c r="DX3319" s="678"/>
      <c r="DY3319" s="678"/>
      <c r="DZ3319" s="678"/>
      <c r="EA3319" s="678"/>
      <c r="EB3319" s="678"/>
      <c r="EC3319" s="678"/>
      <c r="ED3319" s="678"/>
      <c r="EE3319" s="678"/>
      <c r="EF3319" s="678"/>
      <c r="EG3319" s="678"/>
      <c r="EH3319" s="678"/>
      <c r="EI3319" s="678"/>
      <c r="EJ3319" s="678"/>
      <c r="EK3319" s="678"/>
      <c r="EL3319" s="678"/>
      <c r="EM3319" s="678"/>
      <c r="EN3319" s="678"/>
      <c r="EO3319" s="678"/>
      <c r="EP3319" s="678"/>
      <c r="EQ3319" s="678"/>
      <c r="ER3319" s="678"/>
      <c r="ES3319" s="678"/>
      <c r="ET3319" s="678"/>
      <c r="EU3319" s="678"/>
      <c r="EV3319" s="678"/>
      <c r="EW3319" s="678"/>
      <c r="EX3319" s="678"/>
      <c r="EY3319" s="678"/>
      <c r="EZ3319" s="678"/>
      <c r="FA3319" s="678"/>
      <c r="FB3319" s="678"/>
      <c r="FC3319" s="678"/>
      <c r="FD3319" s="678"/>
      <c r="FE3319" s="678"/>
      <c r="FF3319" s="678"/>
      <c r="FG3319" s="678"/>
      <c r="FH3319" s="678"/>
      <c r="FI3319" s="678"/>
      <c r="FJ3319" s="678"/>
      <c r="FK3319" s="678"/>
      <c r="FL3319" s="678"/>
      <c r="FM3319" s="678"/>
      <c r="FN3319" s="678"/>
      <c r="FO3319" s="678"/>
      <c r="FP3319" s="678"/>
      <c r="FQ3319" s="678"/>
      <c r="FR3319" s="678"/>
      <c r="FS3319" s="678"/>
      <c r="FT3319" s="678"/>
      <c r="FU3319" s="678"/>
      <c r="FV3319" s="678"/>
      <c r="FW3319" s="678"/>
      <c r="FX3319" s="678"/>
      <c r="FY3319" s="678"/>
      <c r="FZ3319" s="678"/>
      <c r="GA3319" s="678"/>
      <c r="GB3319" s="678"/>
      <c r="GC3319" s="678"/>
      <c r="GD3319" s="678"/>
      <c r="GE3319" s="678"/>
      <c r="GF3319" s="678"/>
      <c r="GG3319" s="678"/>
      <c r="GH3319" s="678"/>
      <c r="GI3319" s="678"/>
      <c r="GJ3319" s="678"/>
      <c r="GK3319" s="678"/>
      <c r="GL3319" s="678"/>
      <c r="GM3319" s="678"/>
      <c r="GN3319" s="678"/>
      <c r="GO3319" s="678"/>
      <c r="GP3319" s="678"/>
      <c r="GQ3319" s="678"/>
      <c r="GR3319" s="678"/>
      <c r="GS3319" s="678"/>
      <c r="GT3319" s="678"/>
      <c r="GU3319" s="678"/>
      <c r="GV3319" s="678"/>
      <c r="GW3319" s="678"/>
      <c r="GX3319" s="678"/>
      <c r="GY3319" s="678"/>
      <c r="GZ3319" s="678"/>
      <c r="HA3319" s="678"/>
      <c r="HB3319" s="678"/>
      <c r="HC3319" s="678"/>
      <c r="HD3319" s="678"/>
      <c r="HE3319" s="678"/>
      <c r="HF3319" s="678"/>
      <c r="HG3319" s="678"/>
      <c r="HH3319" s="678"/>
      <c r="HI3319" s="678"/>
      <c r="HJ3319" s="678"/>
      <c r="HK3319" s="678"/>
      <c r="HL3319" s="678"/>
      <c r="HM3319" s="678"/>
      <c r="HN3319" s="678"/>
      <c r="HO3319" s="678"/>
      <c r="HP3319" s="678"/>
      <c r="HQ3319" s="678"/>
      <c r="HR3319" s="678"/>
      <c r="HS3319" s="678"/>
      <c r="HT3319" s="678"/>
      <c r="HU3319" s="678"/>
      <c r="HV3319" s="678"/>
      <c r="HW3319" s="678"/>
      <c r="HX3319" s="678"/>
      <c r="HY3319" s="678"/>
      <c r="HZ3319" s="678"/>
      <c r="IA3319" s="678"/>
      <c r="IB3319" s="678"/>
      <c r="IC3319" s="678"/>
      <c r="ID3319" s="678"/>
      <c r="IE3319" s="678"/>
      <c r="IF3319" s="678"/>
      <c r="IG3319" s="678"/>
      <c r="IH3319" s="678"/>
      <c r="II3319" s="678"/>
      <c r="IJ3319" s="678"/>
      <c r="IK3319" s="678"/>
      <c r="IL3319" s="678"/>
      <c r="IM3319" s="678"/>
      <c r="IN3319" s="678"/>
      <c r="IO3319" s="678"/>
      <c r="IP3319" s="678"/>
      <c r="IQ3319" s="678"/>
      <c r="IR3319" s="678"/>
      <c r="IS3319" s="678"/>
      <c r="IT3319" s="678"/>
      <c r="IU3319" s="678"/>
      <c r="IV3319" s="678"/>
      <c r="IW3319" s="678"/>
      <c r="IX3319" s="678"/>
      <c r="IY3319" s="678"/>
      <c r="IZ3319" s="678"/>
      <c r="JA3319" s="678"/>
      <c r="JB3319" s="678"/>
      <c r="JC3319" s="678"/>
      <c r="JD3319" s="678"/>
      <c r="JE3319" s="678"/>
      <c r="JF3319" s="678"/>
      <c r="JG3319" s="678"/>
      <c r="JH3319" s="678"/>
      <c r="JI3319" s="678"/>
      <c r="JJ3319" s="678"/>
      <c r="JK3319" s="678"/>
      <c r="JL3319" s="678"/>
      <c r="JM3319" s="678"/>
      <c r="JN3319" s="678"/>
      <c r="JO3319" s="678"/>
      <c r="JP3319" s="678"/>
      <c r="JQ3319" s="678"/>
      <c r="JR3319" s="678"/>
      <c r="JS3319" s="678"/>
      <c r="JT3319" s="678"/>
      <c r="JU3319" s="678"/>
      <c r="JV3319" s="678"/>
      <c r="JW3319" s="678"/>
      <c r="JX3319" s="678"/>
      <c r="JY3319" s="678"/>
      <c r="JZ3319" s="678"/>
      <c r="KA3319" s="678"/>
      <c r="KB3319" s="678"/>
      <c r="KC3319" s="678"/>
      <c r="KD3319" s="678"/>
      <c r="KE3319" s="678"/>
      <c r="KF3319" s="678"/>
      <c r="KG3319" s="678"/>
      <c r="KH3319" s="678"/>
      <c r="KI3319" s="678"/>
      <c r="KJ3319" s="678"/>
      <c r="KK3319" s="678"/>
      <c r="KL3319" s="678"/>
      <c r="KM3319" s="678"/>
      <c r="KN3319" s="678"/>
      <c r="KO3319" s="678"/>
      <c r="KP3319" s="678"/>
      <c r="KQ3319" s="678"/>
      <c r="KR3319" s="678"/>
      <c r="KS3319" s="678"/>
      <c r="KT3319" s="678"/>
      <c r="KU3319" s="678"/>
      <c r="KV3319" s="678"/>
      <c r="KW3319" s="678"/>
      <c r="KX3319" s="678"/>
      <c r="KY3319" s="678"/>
      <c r="KZ3319" s="678"/>
      <c r="LA3319" s="678"/>
      <c r="LB3319" s="678"/>
      <c r="LC3319" s="678"/>
      <c r="LD3319" s="678"/>
      <c r="LE3319" s="678"/>
      <c r="LF3319" s="678"/>
      <c r="LG3319" s="678"/>
      <c r="LH3319" s="678"/>
      <c r="LI3319" s="678"/>
      <c r="LJ3319" s="678"/>
      <c r="LK3319" s="678"/>
      <c r="LL3319" s="678"/>
      <c r="LM3319" s="678"/>
      <c r="LN3319" s="678"/>
      <c r="LO3319" s="678"/>
      <c r="LP3319" s="678"/>
      <c r="LQ3319" s="678"/>
      <c r="LR3319" s="678"/>
      <c r="LS3319" s="678"/>
      <c r="LT3319" s="678"/>
      <c r="LU3319" s="678"/>
      <c r="LV3319" s="678"/>
      <c r="LW3319" s="678"/>
      <c r="LX3319" s="678"/>
      <c r="LY3319" s="678"/>
      <c r="LZ3319" s="678"/>
      <c r="MA3319" s="678"/>
      <c r="MB3319" s="678"/>
      <c r="MC3319" s="678"/>
      <c r="MD3319" s="678"/>
      <c r="ME3319" s="678"/>
      <c r="MF3319" s="678"/>
      <c r="MG3319" s="678"/>
      <c r="MH3319" s="678"/>
      <c r="MI3319" s="678"/>
      <c r="MJ3319" s="678"/>
      <c r="MK3319" s="678"/>
      <c r="ML3319" s="678"/>
      <c r="MM3319" s="678"/>
      <c r="MN3319" s="678"/>
      <c r="MO3319" s="678"/>
      <c r="MP3319" s="678"/>
      <c r="MQ3319" s="678"/>
      <c r="MR3319" s="678"/>
      <c r="MS3319" s="678"/>
      <c r="MT3319" s="678"/>
      <c r="MU3319" s="678"/>
      <c r="MV3319" s="678"/>
      <c r="MW3319" s="678"/>
      <c r="MX3319" s="678"/>
      <c r="MY3319" s="678"/>
      <c r="MZ3319" s="678"/>
      <c r="NA3319" s="678"/>
      <c r="NB3319" s="678"/>
      <c r="NC3319" s="678"/>
      <c r="ND3319" s="678"/>
      <c r="NE3319" s="678"/>
      <c r="NF3319" s="678"/>
      <c r="NG3319" s="678"/>
      <c r="NH3319" s="678"/>
      <c r="NI3319" s="678"/>
      <c r="NJ3319" s="678"/>
      <c r="NK3319" s="678"/>
      <c r="NL3319" s="678"/>
      <c r="NM3319" s="678"/>
      <c r="NN3319" s="678"/>
      <c r="NO3319" s="678"/>
      <c r="NP3319" s="678"/>
      <c r="NQ3319" s="678"/>
      <c r="NR3319" s="678"/>
      <c r="NS3319" s="678"/>
      <c r="NT3319" s="678"/>
      <c r="NU3319" s="678"/>
      <c r="NV3319" s="678"/>
      <c r="NW3319" s="678"/>
      <c r="NX3319" s="678"/>
      <c r="NY3319" s="678"/>
      <c r="NZ3319" s="678"/>
      <c r="OA3319" s="678"/>
      <c r="OB3319" s="678"/>
      <c r="OC3319" s="678"/>
      <c r="OD3319" s="678"/>
      <c r="OE3319" s="678"/>
      <c r="OF3319" s="678"/>
      <c r="OG3319" s="678"/>
      <c r="OH3319" s="678"/>
      <c r="OI3319" s="678"/>
      <c r="OJ3319" s="678"/>
      <c r="OK3319" s="678"/>
      <c r="OL3319" s="678"/>
      <c r="OM3319" s="678"/>
      <c r="ON3319" s="678"/>
      <c r="OO3319" s="678"/>
      <c r="OP3319" s="678"/>
      <c r="OQ3319" s="678"/>
      <c r="OR3319" s="678"/>
      <c r="OS3319" s="678"/>
      <c r="OT3319" s="678"/>
      <c r="OU3319" s="678"/>
      <c r="OV3319" s="678"/>
      <c r="OW3319" s="678"/>
      <c r="OX3319" s="678"/>
      <c r="OY3319" s="678"/>
      <c r="OZ3319" s="678"/>
      <c r="PA3319" s="678"/>
      <c r="PB3319" s="678"/>
      <c r="PC3319" s="678"/>
      <c r="PD3319" s="678"/>
      <c r="PE3319" s="678"/>
      <c r="PF3319" s="678"/>
      <c r="PG3319" s="678"/>
      <c r="PH3319" s="678"/>
      <c r="PI3319" s="678"/>
      <c r="PJ3319" s="678"/>
      <c r="PK3319" s="678"/>
      <c r="PL3319" s="678"/>
      <c r="PM3319" s="678"/>
      <c r="PN3319" s="678"/>
      <c r="PO3319" s="678"/>
      <c r="PP3319" s="678"/>
      <c r="PQ3319" s="678"/>
      <c r="PR3319" s="678"/>
      <c r="PS3319" s="678"/>
      <c r="PT3319" s="678"/>
      <c r="PU3319" s="678"/>
      <c r="PV3319" s="678"/>
      <c r="PW3319" s="678"/>
      <c r="PX3319" s="678"/>
      <c r="PY3319" s="678"/>
      <c r="PZ3319" s="678"/>
      <c r="QA3319" s="678"/>
      <c r="QB3319" s="678"/>
      <c r="QC3319" s="678"/>
      <c r="QD3319" s="678"/>
      <c r="QE3319" s="678"/>
      <c r="QF3319" s="678"/>
      <c r="QG3319" s="678"/>
      <c r="QH3319" s="678"/>
      <c r="QI3319" s="678"/>
      <c r="QJ3319" s="678"/>
      <c r="QK3319" s="678"/>
      <c r="QL3319" s="678"/>
      <c r="QM3319" s="678"/>
      <c r="QN3319" s="678"/>
      <c r="QO3319" s="678"/>
      <c r="QP3319" s="678"/>
      <c r="QQ3319" s="678"/>
      <c r="QR3319" s="678"/>
      <c r="QS3319" s="678"/>
      <c r="QT3319" s="678"/>
      <c r="QU3319" s="678"/>
      <c r="QV3319" s="678"/>
      <c r="QW3319" s="678"/>
      <c r="QX3319" s="678"/>
      <c r="QY3319" s="678"/>
      <c r="QZ3319" s="678"/>
      <c r="RA3319" s="678"/>
      <c r="RB3319" s="678"/>
      <c r="RC3319" s="678"/>
      <c r="RD3319" s="678"/>
      <c r="RE3319" s="678"/>
      <c r="RF3319" s="678"/>
      <c r="RG3319" s="678"/>
      <c r="RH3319" s="678"/>
      <c r="RI3319" s="678"/>
      <c r="RJ3319" s="678"/>
      <c r="RK3319" s="678"/>
      <c r="RL3319" s="678"/>
      <c r="RM3319" s="678"/>
      <c r="RN3319" s="678"/>
      <c r="RO3319" s="678"/>
      <c r="RP3319" s="678"/>
      <c r="RQ3319" s="678"/>
      <c r="RR3319" s="678"/>
      <c r="RS3319" s="678"/>
      <c r="RT3319" s="678"/>
      <c r="RU3319" s="678"/>
      <c r="RV3319" s="678"/>
      <c r="RW3319" s="678"/>
      <c r="RX3319" s="678"/>
      <c r="RY3319" s="678"/>
      <c r="RZ3319" s="678"/>
      <c r="SA3319" s="678"/>
      <c r="SB3319" s="678"/>
      <c r="SC3319" s="678"/>
      <c r="SD3319" s="678"/>
      <c r="SE3319" s="678"/>
      <c r="SF3319" s="678"/>
      <c r="SG3319" s="678"/>
      <c r="SH3319" s="678"/>
      <c r="SI3319" s="678"/>
      <c r="SJ3319" s="678"/>
      <c r="SK3319" s="678"/>
      <c r="SL3319" s="678"/>
      <c r="SM3319" s="678"/>
      <c r="SN3319" s="678"/>
      <c r="SO3319" s="678"/>
      <c r="SP3319" s="678"/>
      <c r="SQ3319" s="678"/>
      <c r="SR3319" s="678"/>
      <c r="SS3319" s="678"/>
      <c r="ST3319" s="678"/>
      <c r="SU3319" s="678"/>
      <c r="SV3319" s="678"/>
      <c r="SW3319" s="678"/>
      <c r="SX3319" s="678"/>
      <c r="SY3319" s="678"/>
      <c r="SZ3319" s="678"/>
      <c r="TA3319" s="678"/>
      <c r="TB3319" s="678"/>
      <c r="TC3319" s="678"/>
      <c r="TD3319" s="678"/>
      <c r="TE3319" s="678"/>
      <c r="TF3319" s="678"/>
      <c r="TG3319" s="678"/>
      <c r="TH3319" s="678"/>
      <c r="TI3319" s="678"/>
      <c r="TJ3319" s="678"/>
      <c r="TK3319" s="678"/>
      <c r="TL3319" s="678"/>
      <c r="TM3319" s="678"/>
      <c r="TN3319" s="678"/>
      <c r="TO3319" s="678"/>
      <c r="TP3319" s="678"/>
      <c r="TQ3319" s="678"/>
      <c r="TR3319" s="678"/>
      <c r="TS3319" s="678"/>
      <c r="TT3319" s="678"/>
      <c r="TU3319" s="678"/>
      <c r="TV3319" s="678"/>
      <c r="TW3319" s="678"/>
      <c r="TX3319" s="678"/>
      <c r="TY3319" s="678"/>
      <c r="TZ3319" s="678"/>
      <c r="UA3319" s="678"/>
      <c r="UB3319" s="678"/>
      <c r="UC3319" s="678"/>
      <c r="UD3319" s="678"/>
      <c r="UE3319" s="678"/>
      <c r="UF3319" s="678"/>
      <c r="UG3319" s="678"/>
      <c r="UH3319" s="678"/>
      <c r="UI3319" s="678"/>
      <c r="UJ3319" s="678"/>
      <c r="UK3319" s="678"/>
      <c r="UL3319" s="678"/>
      <c r="UM3319" s="678"/>
      <c r="UN3319" s="678"/>
      <c r="UO3319" s="678"/>
      <c r="UP3319" s="678"/>
      <c r="UQ3319" s="678"/>
      <c r="UR3319" s="678"/>
      <c r="US3319" s="678"/>
      <c r="UT3319" s="678"/>
      <c r="UU3319" s="678"/>
      <c r="UV3319" s="678"/>
      <c r="UW3319" s="678"/>
      <c r="UX3319" s="678"/>
      <c r="UY3319" s="678"/>
      <c r="UZ3319" s="678"/>
      <c r="VA3319" s="678"/>
      <c r="VB3319" s="678"/>
      <c r="VC3319" s="678"/>
      <c r="VD3319" s="678"/>
      <c r="VE3319" s="678"/>
      <c r="VF3319" s="678"/>
      <c r="VG3319" s="678"/>
      <c r="VH3319" s="678"/>
      <c r="VI3319" s="678"/>
      <c r="VJ3319" s="678"/>
      <c r="VK3319" s="678"/>
      <c r="VL3319" s="678"/>
      <c r="VM3319" s="678"/>
      <c r="VN3319" s="678"/>
      <c r="VO3319" s="678"/>
      <c r="VP3319" s="678"/>
      <c r="VQ3319" s="678"/>
      <c r="VR3319" s="678"/>
      <c r="VS3319" s="678"/>
      <c r="VT3319" s="678"/>
      <c r="VU3319" s="678"/>
      <c r="VV3319" s="678"/>
      <c r="VW3319" s="678"/>
      <c r="VX3319" s="678"/>
      <c r="VY3319" s="678"/>
      <c r="VZ3319" s="678"/>
      <c r="WA3319" s="678"/>
      <c r="WB3319" s="678"/>
      <c r="WC3319" s="678"/>
      <c r="WD3319" s="678"/>
      <c r="WE3319" s="678"/>
      <c r="WF3319" s="678"/>
      <c r="WG3319" s="678"/>
      <c r="WH3319" s="678"/>
      <c r="WI3319" s="678"/>
      <c r="WJ3319" s="678"/>
      <c r="WK3319" s="678"/>
      <c r="WL3319" s="678"/>
      <c r="WM3319" s="678"/>
      <c r="WN3319" s="678"/>
      <c r="WO3319" s="678"/>
      <c r="WP3319" s="678"/>
      <c r="WQ3319" s="678"/>
      <c r="WR3319" s="678"/>
      <c r="WS3319" s="678"/>
      <c r="WT3319" s="678"/>
      <c r="WU3319" s="678"/>
      <c r="WV3319" s="678"/>
      <c r="WW3319" s="678"/>
      <c r="WX3319" s="678"/>
      <c r="WY3319" s="678"/>
      <c r="WZ3319" s="678"/>
      <c r="XA3319" s="678"/>
      <c r="XB3319" s="678"/>
      <c r="XC3319" s="678"/>
      <c r="XD3319" s="678"/>
      <c r="XE3319" s="678"/>
      <c r="XF3319" s="678"/>
      <c r="XG3319" s="678"/>
      <c r="XH3319" s="678"/>
      <c r="XI3319" s="678"/>
      <c r="XJ3319" s="678"/>
      <c r="XK3319" s="678"/>
      <c r="XL3319" s="678"/>
      <c r="XM3319" s="678"/>
      <c r="XN3319" s="678"/>
      <c r="XO3319" s="678"/>
      <c r="XP3319" s="678"/>
      <c r="XQ3319" s="678"/>
      <c r="XR3319" s="678"/>
      <c r="XS3319" s="678"/>
      <c r="XT3319" s="678"/>
      <c r="XU3319" s="678"/>
      <c r="XV3319" s="678"/>
      <c r="XW3319" s="678"/>
      <c r="XX3319" s="678"/>
      <c r="XY3319" s="678"/>
      <c r="XZ3319" s="678"/>
      <c r="YA3319" s="678"/>
      <c r="YB3319" s="678"/>
      <c r="YC3319" s="678"/>
      <c r="YD3319" s="678"/>
      <c r="YE3319" s="678"/>
      <c r="YF3319" s="678"/>
      <c r="YG3319" s="678"/>
      <c r="YH3319" s="678"/>
      <c r="YI3319" s="678"/>
      <c r="YJ3319" s="678"/>
      <c r="YK3319" s="678"/>
      <c r="YL3319" s="678"/>
      <c r="YM3319" s="678"/>
      <c r="YN3319" s="678"/>
      <c r="YO3319" s="678"/>
      <c r="YP3319" s="678"/>
      <c r="YQ3319" s="678"/>
      <c r="YR3319" s="678"/>
      <c r="YS3319" s="678"/>
      <c r="YT3319" s="678"/>
      <c r="YU3319" s="678"/>
      <c r="YV3319" s="678"/>
      <c r="YW3319" s="678"/>
      <c r="YX3319" s="678"/>
      <c r="YY3319" s="678"/>
      <c r="YZ3319" s="678"/>
      <c r="ZA3319" s="678"/>
      <c r="ZB3319" s="678"/>
      <c r="ZC3319" s="678"/>
      <c r="ZD3319" s="678"/>
      <c r="ZE3319" s="678"/>
      <c r="ZF3319" s="678"/>
      <c r="ZG3319" s="678"/>
      <c r="ZH3319" s="678"/>
      <c r="ZI3319" s="678"/>
      <c r="ZJ3319" s="678"/>
      <c r="ZK3319" s="678"/>
      <c r="ZL3319" s="678"/>
      <c r="ZM3319" s="678"/>
      <c r="ZN3319" s="678"/>
      <c r="ZO3319" s="678"/>
      <c r="ZP3319" s="678"/>
      <c r="ZQ3319" s="678"/>
      <c r="ZR3319" s="678"/>
      <c r="ZS3319" s="678"/>
      <c r="ZT3319" s="678"/>
      <c r="ZU3319" s="678"/>
      <c r="ZV3319" s="678"/>
      <c r="ZW3319" s="678"/>
      <c r="ZX3319" s="678"/>
      <c r="ZY3319" s="678"/>
      <c r="ZZ3319" s="678"/>
      <c r="AAA3319" s="678"/>
      <c r="AAB3319" s="678"/>
      <c r="AAC3319" s="678"/>
      <c r="AAD3319" s="678"/>
      <c r="AAE3319" s="678"/>
      <c r="AAF3319" s="678"/>
      <c r="AAG3319" s="678"/>
      <c r="AAH3319" s="678"/>
      <c r="AAI3319" s="678"/>
      <c r="AAJ3319" s="678"/>
      <c r="AAK3319" s="678"/>
      <c r="AAL3319" s="678"/>
      <c r="AAM3319" s="678"/>
      <c r="AAN3319" s="678"/>
      <c r="AAO3319" s="678"/>
      <c r="AAP3319" s="678"/>
      <c r="AAQ3319" s="678"/>
      <c r="AAR3319" s="678"/>
      <c r="AAS3319" s="678"/>
      <c r="AAT3319" s="678"/>
      <c r="AAU3319" s="678"/>
      <c r="AAV3319" s="678"/>
      <c r="AAW3319" s="678"/>
      <c r="AAX3319" s="678"/>
      <c r="AAY3319" s="678"/>
      <c r="AAZ3319" s="678"/>
      <c r="ABA3319" s="678"/>
      <c r="ABB3319" s="678"/>
      <c r="ABC3319" s="678"/>
      <c r="ABD3319" s="678"/>
      <c r="ABE3319" s="678"/>
      <c r="ABF3319" s="678"/>
      <c r="ABG3319" s="678"/>
      <c r="ABH3319" s="678"/>
      <c r="ABI3319" s="678"/>
      <c r="ABJ3319" s="678"/>
      <c r="ABK3319" s="678"/>
      <c r="ABL3319" s="678"/>
      <c r="ABM3319" s="678"/>
      <c r="ABN3319" s="678"/>
      <c r="ABO3319" s="678"/>
      <c r="ABP3319" s="678"/>
      <c r="ABQ3319" s="678"/>
      <c r="ABR3319" s="678"/>
      <c r="ABS3319" s="678"/>
      <c r="ABT3319" s="678"/>
      <c r="ABU3319" s="678"/>
      <c r="ABV3319" s="678"/>
      <c r="ABW3319" s="678"/>
      <c r="ABX3319" s="678"/>
      <c r="ABY3319" s="678"/>
      <c r="ABZ3319" s="678"/>
      <c r="ACA3319" s="678"/>
      <c r="ACB3319" s="678"/>
      <c r="ACC3319" s="678"/>
      <c r="ACD3319" s="678"/>
      <c r="ACE3319" s="678"/>
      <c r="ACF3319" s="678"/>
      <c r="ACG3319" s="678"/>
      <c r="ACH3319" s="678"/>
      <c r="ACI3319" s="678"/>
      <c r="ACJ3319" s="678"/>
      <c r="ACK3319" s="678"/>
      <c r="ACL3319" s="678"/>
      <c r="ACM3319" s="678"/>
      <c r="ACN3319" s="678"/>
      <c r="ACO3319" s="678"/>
      <c r="ACP3319" s="678"/>
      <c r="ACQ3319" s="678"/>
      <c r="ACR3319" s="678"/>
      <c r="ACS3319" s="678"/>
      <c r="ACT3319" s="678"/>
      <c r="ACU3319" s="678"/>
      <c r="ACV3319" s="678"/>
      <c r="ACW3319" s="678"/>
      <c r="ACX3319" s="678"/>
      <c r="ACY3319" s="678"/>
      <c r="ACZ3319" s="678"/>
      <c r="ADA3319" s="678"/>
      <c r="ADB3319" s="678"/>
      <c r="ADC3319" s="678"/>
      <c r="ADD3319" s="678"/>
      <c r="ADE3319" s="678"/>
      <c r="ADF3319" s="678"/>
      <c r="ADG3319" s="678"/>
      <c r="ADH3319" s="678"/>
      <c r="ADI3319" s="678"/>
      <c r="ADJ3319" s="678"/>
      <c r="ADK3319" s="678"/>
      <c r="ADL3319" s="678"/>
      <c r="ADM3319" s="678"/>
      <c r="ADN3319" s="678"/>
      <c r="ADO3319" s="678"/>
      <c r="ADP3319" s="678"/>
      <c r="ADQ3319" s="678"/>
      <c r="ADR3319" s="678"/>
      <c r="ADS3319" s="678"/>
      <c r="ADT3319" s="678"/>
      <c r="ADU3319" s="678"/>
      <c r="ADV3319" s="678"/>
      <c r="ADW3319" s="678"/>
      <c r="ADX3319" s="678"/>
      <c r="ADY3319" s="678"/>
      <c r="ADZ3319" s="678"/>
      <c r="AEA3319" s="678"/>
      <c r="AEB3319" s="678"/>
      <c r="AEC3319" s="678"/>
      <c r="AED3319" s="678"/>
      <c r="AEE3319" s="678"/>
      <c r="AEF3319" s="678"/>
      <c r="AEG3319" s="678"/>
      <c r="AEH3319" s="678"/>
      <c r="AEI3319" s="678"/>
      <c r="AEJ3319" s="678"/>
      <c r="AEK3319" s="678"/>
      <c r="AEL3319" s="678"/>
      <c r="AEM3319" s="678"/>
      <c r="AEN3319" s="678"/>
      <c r="AEO3319" s="678"/>
      <c r="AEP3319" s="678"/>
      <c r="AEQ3319" s="678"/>
      <c r="AER3319" s="678"/>
      <c r="AES3319" s="678"/>
      <c r="AET3319" s="678"/>
      <c r="AEU3319" s="678"/>
      <c r="AEV3319" s="678"/>
      <c r="AEW3319" s="678"/>
      <c r="AEX3319" s="678"/>
      <c r="AEY3319" s="678"/>
      <c r="AEZ3319" s="678"/>
      <c r="AFA3319" s="678"/>
      <c r="AFB3319" s="678"/>
      <c r="AFC3319" s="678"/>
      <c r="AFD3319" s="678"/>
      <c r="AFE3319" s="678"/>
      <c r="AFF3319" s="678"/>
      <c r="AFG3319" s="678"/>
      <c r="AFH3319" s="678"/>
      <c r="AFI3319" s="678"/>
      <c r="AFJ3319" s="678"/>
      <c r="AFK3319" s="678"/>
      <c r="AFL3319" s="678"/>
      <c r="AFM3319" s="678"/>
      <c r="AFN3319" s="678"/>
      <c r="AFO3319" s="678"/>
      <c r="AFP3319" s="678"/>
      <c r="AFQ3319" s="678"/>
      <c r="AFR3319" s="678"/>
      <c r="AFS3319" s="678"/>
      <c r="AFT3319" s="678"/>
      <c r="AFU3319" s="678"/>
      <c r="AFV3319" s="678"/>
      <c r="AFW3319" s="678"/>
      <c r="AFX3319" s="678"/>
      <c r="AFY3319" s="678"/>
      <c r="AFZ3319" s="678"/>
      <c r="AGA3319" s="678"/>
      <c r="AGB3319" s="678"/>
      <c r="AGC3319" s="678"/>
      <c r="AGD3319" s="678"/>
      <c r="AGE3319" s="678"/>
      <c r="AGF3319" s="678"/>
      <c r="AGG3319" s="678"/>
      <c r="AGH3319" s="678"/>
      <c r="AGI3319" s="678"/>
      <c r="AGJ3319" s="678"/>
      <c r="AGK3319" s="678"/>
      <c r="AGL3319" s="678"/>
      <c r="AGM3319" s="678"/>
      <c r="AGN3319" s="678"/>
      <c r="AGO3319" s="678"/>
      <c r="AGP3319" s="678"/>
      <c r="AGQ3319" s="678"/>
      <c r="AGR3319" s="678"/>
      <c r="AGS3319" s="678"/>
      <c r="AGT3319" s="678"/>
      <c r="AGU3319" s="678"/>
      <c r="AGV3319" s="678"/>
      <c r="AGW3319" s="678"/>
      <c r="AGX3319" s="678"/>
      <c r="AGY3319" s="678"/>
      <c r="AGZ3319" s="678"/>
      <c r="AHA3319" s="678"/>
      <c r="AHB3319" s="678"/>
      <c r="AHC3319" s="678"/>
      <c r="AHD3319" s="678"/>
      <c r="AHE3319" s="678"/>
      <c r="AHF3319" s="678"/>
      <c r="AHG3319" s="678"/>
      <c r="AHH3319" s="678"/>
      <c r="AHI3319" s="678"/>
      <c r="AHJ3319" s="678"/>
      <c r="AHK3319" s="678"/>
      <c r="AHL3319" s="678"/>
      <c r="AHM3319" s="678"/>
      <c r="AHN3319" s="678"/>
      <c r="AHO3319" s="678"/>
      <c r="AHP3319" s="678"/>
      <c r="AHQ3319" s="678"/>
      <c r="AHR3319" s="678"/>
      <c r="AHS3319" s="678"/>
      <c r="AHT3319" s="678"/>
      <c r="AHU3319" s="678"/>
      <c r="AHV3319" s="678"/>
      <c r="AHW3319" s="678"/>
      <c r="AHX3319" s="678"/>
      <c r="AHY3319" s="678"/>
      <c r="AHZ3319" s="678"/>
      <c r="AIA3319" s="678"/>
      <c r="AIB3319" s="678"/>
      <c r="AIC3319" s="678"/>
      <c r="AID3319" s="678"/>
      <c r="AIE3319" s="678"/>
      <c r="AIF3319" s="678"/>
      <c r="AIG3319" s="678"/>
      <c r="AIH3319" s="678"/>
      <c r="AII3319" s="678"/>
      <c r="AIJ3319" s="678"/>
      <c r="AIK3319" s="678"/>
      <c r="AIL3319" s="678"/>
      <c r="AIM3319" s="678"/>
      <c r="AIN3319" s="678"/>
      <c r="AIO3319" s="678"/>
      <c r="AIP3319" s="678"/>
      <c r="AIQ3319" s="678"/>
      <c r="AIR3319" s="678"/>
      <c r="AIS3319" s="678"/>
      <c r="AIT3319" s="678"/>
      <c r="AIU3319" s="678"/>
      <c r="AIV3319" s="678"/>
      <c r="AIW3319" s="678"/>
      <c r="AIX3319" s="678"/>
      <c r="AIY3319" s="678"/>
      <c r="AIZ3319" s="678"/>
      <c r="AJA3319" s="678"/>
      <c r="AJB3319" s="678"/>
      <c r="AJC3319" s="678"/>
      <c r="AJD3319" s="678"/>
      <c r="AJE3319" s="678"/>
      <c r="AJF3319" s="678"/>
      <c r="AJG3319" s="678"/>
      <c r="AJH3319" s="678"/>
      <c r="AJI3319" s="678"/>
      <c r="AJJ3319" s="678"/>
      <c r="AJK3319" s="678"/>
      <c r="AJL3319" s="678"/>
      <c r="AJM3319" s="678"/>
      <c r="AJN3319" s="678"/>
      <c r="AJO3319" s="678"/>
      <c r="AJP3319" s="678"/>
      <c r="AJQ3319" s="678"/>
      <c r="AJR3319" s="678"/>
      <c r="AJS3319" s="678"/>
      <c r="AJT3319" s="678"/>
      <c r="AJU3319" s="678"/>
      <c r="AJV3319" s="678"/>
      <c r="AJW3319" s="678"/>
      <c r="AJX3319" s="678"/>
      <c r="AJY3319" s="678"/>
      <c r="AJZ3319" s="678"/>
      <c r="AKA3319" s="678"/>
      <c r="AKB3319" s="678"/>
      <c r="AKC3319" s="678"/>
      <c r="AKD3319" s="678"/>
      <c r="AKE3319" s="678"/>
      <c r="AKF3319" s="678"/>
      <c r="AKG3319" s="678"/>
      <c r="AKH3319" s="678"/>
      <c r="AKI3319" s="678"/>
      <c r="AKJ3319" s="678"/>
      <c r="AKK3319" s="678"/>
      <c r="AKL3319" s="678"/>
      <c r="AKM3319" s="678"/>
      <c r="AKN3319" s="678"/>
      <c r="AKO3319" s="678"/>
      <c r="AKP3319" s="678"/>
      <c r="AKQ3319" s="678"/>
      <c r="AKR3319" s="678"/>
      <c r="AKS3319" s="678"/>
      <c r="AKT3319" s="678"/>
      <c r="AKU3319" s="678"/>
      <c r="AKV3319" s="678"/>
      <c r="AKW3319" s="678"/>
      <c r="AKX3319" s="678"/>
      <c r="AKY3319" s="678"/>
      <c r="AKZ3319" s="678"/>
      <c r="ALA3319" s="678"/>
      <c r="ALB3319" s="678"/>
      <c r="ALC3319" s="678"/>
      <c r="ALD3319" s="678"/>
      <c r="ALE3319" s="678"/>
      <c r="ALF3319" s="678"/>
      <c r="ALG3319" s="678"/>
      <c r="ALH3319" s="678"/>
      <c r="ALI3319" s="678"/>
      <c r="ALJ3319" s="678"/>
      <c r="ALK3319" s="678"/>
      <c r="ALL3319" s="678"/>
      <c r="ALM3319" s="678"/>
      <c r="ALN3319" s="678"/>
      <c r="ALO3319" s="678"/>
      <c r="ALP3319" s="678"/>
      <c r="ALQ3319" s="678"/>
      <c r="ALR3319" s="678"/>
      <c r="ALS3319" s="678"/>
      <c r="ALT3319" s="678"/>
      <c r="ALU3319" s="678"/>
      <c r="ALV3319" s="678"/>
      <c r="ALW3319" s="678"/>
      <c r="ALX3319" s="678"/>
      <c r="ALY3319" s="678"/>
      <c r="ALZ3319" s="678"/>
      <c r="AMA3319" s="678"/>
      <c r="AMB3319" s="678"/>
      <c r="AMC3319" s="678"/>
      <c r="AMD3319" s="678"/>
      <c r="AME3319" s="678"/>
      <c r="AMF3319" s="678"/>
      <c r="AMG3319" s="678"/>
      <c r="AMH3319" s="678"/>
      <c r="AMI3319" s="678"/>
      <c r="AMJ3319" s="678"/>
    </row>
    <row r="3320" spans="1:1024" s="678" customFormat="1" ht="43.5" customHeight="1" x14ac:dyDescent="0.25">
      <c r="A3320" s="1507">
        <v>4908</v>
      </c>
      <c r="B3320" s="836"/>
      <c r="C3320" s="836" t="s">
        <v>7134</v>
      </c>
      <c r="D3320" s="1457" t="s">
        <v>193</v>
      </c>
      <c r="E3320" s="1169" t="s">
        <v>194</v>
      </c>
      <c r="F3320" s="1545">
        <v>45497</v>
      </c>
      <c r="G3320" s="1559">
        <v>0.38541666666666669</v>
      </c>
      <c r="H3320" s="1545">
        <v>45510</v>
      </c>
      <c r="I3320" s="1559">
        <v>0.38541666666666669</v>
      </c>
      <c r="J3320" s="1596" t="s">
        <v>4155</v>
      </c>
      <c r="K3320" s="834">
        <v>31873</v>
      </c>
      <c r="L3320" s="1623"/>
      <c r="M3320" s="834"/>
      <c r="N3320" s="1643" t="s">
        <v>7135</v>
      </c>
      <c r="O3320" s="1385">
        <v>41071</v>
      </c>
      <c r="P3320" s="897"/>
      <c r="Q3320" s="1009"/>
      <c r="R3320" s="1363"/>
      <c r="S3320" s="1364"/>
      <c r="T3320" s="1365"/>
      <c r="U3320" s="697" t="s">
        <v>176</v>
      </c>
      <c r="V3320" s="680"/>
      <c r="W3320" s="1794"/>
    </row>
    <row r="3321" spans="1:1024" ht="18.75" customHeight="1" x14ac:dyDescent="0.25">
      <c r="A3321" s="186">
        <v>5777</v>
      </c>
      <c r="B3321" s="1513">
        <v>58000796</v>
      </c>
      <c r="C3321" s="186" t="s">
        <v>4457</v>
      </c>
      <c r="D3321" s="186" t="s">
        <v>35</v>
      </c>
      <c r="E3321" s="1156" t="s">
        <v>264</v>
      </c>
      <c r="F3321" s="718">
        <v>45625</v>
      </c>
      <c r="G3321" s="719">
        <v>0.625</v>
      </c>
      <c r="H3321" s="710">
        <v>45630</v>
      </c>
      <c r="I3321" s="719">
        <v>0.36874999999999997</v>
      </c>
      <c r="J3321" s="728" t="s">
        <v>336</v>
      </c>
      <c r="K3321" s="710">
        <v>33118</v>
      </c>
      <c r="L3321" s="734" t="s">
        <v>4458</v>
      </c>
      <c r="M3321" s="21">
        <v>43133</v>
      </c>
      <c r="N3321" s="926" t="s">
        <v>4459</v>
      </c>
      <c r="O3321" s="927">
        <v>43451</v>
      </c>
      <c r="P3321" s="892" t="s">
        <v>4853</v>
      </c>
      <c r="Q3321" s="196"/>
      <c r="R3321" s="1002"/>
      <c r="S3321" s="196"/>
      <c r="T3321" s="533"/>
      <c r="U3321" s="545" t="s">
        <v>4460</v>
      </c>
      <c r="V3321" s="544"/>
    </row>
    <row r="3322" spans="1:1024" ht="18.75" customHeight="1" x14ac:dyDescent="0.25">
      <c r="A3322" s="186">
        <v>4637</v>
      </c>
      <c r="B3322" s="186">
        <v>58000796</v>
      </c>
      <c r="C3322" s="186" t="s">
        <v>4457</v>
      </c>
      <c r="D3322" s="186" t="s">
        <v>4365</v>
      </c>
      <c r="E3322" s="1156" t="s">
        <v>5913</v>
      </c>
      <c r="F3322" s="718">
        <v>45402</v>
      </c>
      <c r="G3322" s="719">
        <v>0.5</v>
      </c>
      <c r="H3322" s="710">
        <v>45411</v>
      </c>
      <c r="I3322" s="719">
        <v>0.5</v>
      </c>
      <c r="J3322" s="728" t="s">
        <v>622</v>
      </c>
      <c r="K3322" s="710">
        <v>33118</v>
      </c>
      <c r="L3322" s="734" t="s">
        <v>4458</v>
      </c>
      <c r="M3322" s="21">
        <v>43133</v>
      </c>
      <c r="N3322" s="926" t="s">
        <v>4459</v>
      </c>
      <c r="O3322" s="927">
        <v>43451</v>
      </c>
      <c r="P3322" s="892" t="s">
        <v>6244</v>
      </c>
      <c r="Q3322" s="196"/>
      <c r="R3322" s="1002"/>
      <c r="S3322" s="196"/>
      <c r="T3322" s="533"/>
      <c r="U3322" s="545" t="s">
        <v>4460</v>
      </c>
      <c r="V3322" s="544"/>
    </row>
    <row r="3323" spans="1:1024" ht="18.75" customHeight="1" x14ac:dyDescent="0.25">
      <c r="A3323" s="186">
        <v>3627</v>
      </c>
      <c r="B3323" s="186">
        <v>58000796</v>
      </c>
      <c r="C3323" s="186" t="s">
        <v>4457</v>
      </c>
      <c r="D3323" s="186" t="s">
        <v>4365</v>
      </c>
      <c r="E3323" s="1156" t="s">
        <v>4366</v>
      </c>
      <c r="F3323" s="718">
        <v>45234</v>
      </c>
      <c r="G3323" s="719">
        <v>0.39583333333333331</v>
      </c>
      <c r="H3323" s="710">
        <v>45242</v>
      </c>
      <c r="I3323" s="719">
        <v>0.5</v>
      </c>
      <c r="J3323" s="728" t="s">
        <v>940</v>
      </c>
      <c r="K3323" s="710">
        <v>33118</v>
      </c>
      <c r="L3323" s="734" t="s">
        <v>4458</v>
      </c>
      <c r="M3323" s="21">
        <v>43133</v>
      </c>
      <c r="N3323" s="926" t="s">
        <v>4459</v>
      </c>
      <c r="O3323" s="927">
        <v>43451</v>
      </c>
      <c r="P3323" s="892">
        <f>90*8+120</f>
        <v>840</v>
      </c>
      <c r="Q3323" s="196"/>
      <c r="R3323" s="1002"/>
      <c r="S3323" s="196"/>
      <c r="T3323" s="533"/>
      <c r="U3323" s="545" t="s">
        <v>4460</v>
      </c>
      <c r="V3323" s="588" t="s">
        <v>4572</v>
      </c>
    </row>
    <row r="3324" spans="1:1024" ht="31.5" customHeight="1" x14ac:dyDescent="0.25">
      <c r="A3324" s="186">
        <v>3494</v>
      </c>
      <c r="B3324" s="186">
        <v>58000796</v>
      </c>
      <c r="C3324" s="186" t="s">
        <v>4457</v>
      </c>
      <c r="D3324" s="186" t="s">
        <v>4365</v>
      </c>
      <c r="E3324" s="1156" t="s">
        <v>4366</v>
      </c>
      <c r="F3324" s="718">
        <v>45220</v>
      </c>
      <c r="G3324" s="719">
        <v>0.77083333333333337</v>
      </c>
      <c r="H3324" s="710">
        <v>45223</v>
      </c>
      <c r="I3324" s="719">
        <v>0.70833333333333337</v>
      </c>
      <c r="J3324" s="728" t="s">
        <v>709</v>
      </c>
      <c r="K3324" s="710">
        <v>33118</v>
      </c>
      <c r="L3324" s="734" t="s">
        <v>4458</v>
      </c>
      <c r="M3324" s="21">
        <v>43133</v>
      </c>
      <c r="N3324" s="926" t="s">
        <v>4459</v>
      </c>
      <c r="O3324" s="927">
        <v>43451</v>
      </c>
      <c r="P3324" s="892" t="s">
        <v>4471</v>
      </c>
      <c r="Q3324" s="196"/>
      <c r="R3324" s="1002"/>
      <c r="S3324" s="196"/>
      <c r="T3324" s="533"/>
      <c r="U3324" s="545" t="s">
        <v>4460</v>
      </c>
      <c r="V3324" s="544"/>
    </row>
    <row r="3325" spans="1:1024" ht="18.75" customHeight="1" x14ac:dyDescent="0.3">
      <c r="A3325" s="795">
        <v>2676</v>
      </c>
      <c r="B3325" s="1404"/>
      <c r="C3325" s="1511" t="s">
        <v>1013</v>
      </c>
      <c r="D3325" s="845" t="s">
        <v>59</v>
      </c>
      <c r="E3325" s="1175" t="s">
        <v>422</v>
      </c>
      <c r="F3325" s="827">
        <v>45087</v>
      </c>
      <c r="G3325" s="979">
        <v>0.63541666666666663</v>
      </c>
      <c r="H3325" s="827">
        <v>45090</v>
      </c>
      <c r="I3325" s="979">
        <v>0.6875</v>
      </c>
      <c r="J3325" s="1335" t="s">
        <v>449</v>
      </c>
      <c r="K3325" s="1330">
        <v>32001</v>
      </c>
      <c r="L3325" s="993" t="s">
        <v>1014</v>
      </c>
      <c r="M3325" s="850">
        <v>44031</v>
      </c>
      <c r="N3325" s="1467" t="s">
        <v>1015</v>
      </c>
      <c r="O3325" s="972">
        <v>42773</v>
      </c>
      <c r="P3325" s="892">
        <v>240</v>
      </c>
      <c r="Q3325" s="196"/>
      <c r="R3325" s="1662"/>
      <c r="S3325" s="1722"/>
      <c r="T3325" s="1764"/>
      <c r="U3325" s="676" t="s">
        <v>1012</v>
      </c>
      <c r="V3325" s="1388" t="s">
        <v>1016</v>
      </c>
      <c r="W3325" s="677"/>
      <c r="X3325" s="678"/>
      <c r="Y3325" s="678"/>
      <c r="Z3325" s="678"/>
      <c r="AA3325" s="678"/>
      <c r="AB3325" s="678"/>
      <c r="AC3325" s="678"/>
      <c r="AD3325" s="678"/>
      <c r="AE3325" s="678"/>
      <c r="AF3325" s="678"/>
      <c r="AG3325" s="678"/>
      <c r="AH3325" s="678"/>
      <c r="AI3325" s="678"/>
      <c r="AJ3325" s="678"/>
      <c r="AK3325" s="678"/>
      <c r="AL3325" s="678"/>
      <c r="AM3325" s="678"/>
      <c r="AN3325" s="678"/>
      <c r="AO3325" s="678"/>
      <c r="AP3325" s="678"/>
      <c r="AQ3325" s="678"/>
      <c r="AR3325" s="678"/>
      <c r="AS3325" s="678"/>
      <c r="AT3325" s="678"/>
      <c r="AU3325" s="678"/>
      <c r="AV3325" s="678"/>
      <c r="AW3325" s="678"/>
      <c r="AX3325" s="678"/>
      <c r="AY3325" s="678"/>
      <c r="AZ3325" s="678"/>
      <c r="BA3325" s="678"/>
      <c r="BB3325" s="678"/>
      <c r="BC3325" s="678"/>
      <c r="BD3325" s="678"/>
      <c r="BE3325" s="678"/>
      <c r="BF3325" s="678"/>
      <c r="BG3325" s="678"/>
      <c r="BH3325" s="678"/>
      <c r="BI3325" s="678"/>
      <c r="BJ3325" s="678"/>
      <c r="BK3325" s="678"/>
      <c r="BL3325" s="678"/>
      <c r="BM3325" s="678"/>
      <c r="BN3325" s="678"/>
      <c r="BO3325" s="678"/>
      <c r="BP3325" s="678"/>
      <c r="BQ3325" s="678"/>
      <c r="BR3325" s="678"/>
      <c r="BS3325" s="678"/>
      <c r="BT3325" s="678"/>
      <c r="BU3325" s="678"/>
      <c r="BV3325" s="678"/>
      <c r="BW3325" s="678"/>
      <c r="BX3325" s="678"/>
      <c r="BY3325" s="678"/>
      <c r="BZ3325" s="678"/>
      <c r="CA3325" s="678"/>
      <c r="CB3325" s="678"/>
      <c r="CC3325" s="678"/>
      <c r="CD3325" s="678"/>
      <c r="CE3325" s="678"/>
      <c r="CF3325" s="678"/>
      <c r="CG3325" s="678"/>
      <c r="CH3325" s="678"/>
      <c r="CI3325" s="678"/>
      <c r="CJ3325" s="678"/>
      <c r="CK3325" s="678"/>
      <c r="CL3325" s="678"/>
      <c r="CM3325" s="678"/>
      <c r="CN3325" s="678"/>
      <c r="CO3325" s="678"/>
      <c r="CP3325" s="678"/>
      <c r="CQ3325" s="678"/>
      <c r="CR3325" s="678"/>
      <c r="CS3325" s="678"/>
      <c r="CT3325" s="678"/>
      <c r="CU3325" s="678"/>
      <c r="CV3325" s="678"/>
      <c r="CW3325" s="678"/>
      <c r="CX3325" s="678"/>
      <c r="CY3325" s="678"/>
      <c r="CZ3325" s="678"/>
      <c r="DA3325" s="678"/>
      <c r="DB3325" s="678"/>
      <c r="DC3325" s="678"/>
      <c r="DD3325" s="678"/>
      <c r="DE3325" s="678"/>
      <c r="DF3325" s="678"/>
      <c r="DG3325" s="678"/>
      <c r="DH3325" s="678"/>
      <c r="DI3325" s="678"/>
      <c r="DJ3325" s="678"/>
      <c r="DK3325" s="678"/>
      <c r="DL3325" s="678"/>
      <c r="DM3325" s="678"/>
      <c r="DN3325" s="678"/>
      <c r="DO3325" s="678"/>
      <c r="DP3325" s="678"/>
      <c r="DQ3325" s="678"/>
      <c r="DR3325" s="678"/>
      <c r="DS3325" s="678"/>
      <c r="DT3325" s="678"/>
      <c r="DU3325" s="678"/>
      <c r="DV3325" s="678"/>
      <c r="DW3325" s="678"/>
      <c r="DX3325" s="678"/>
      <c r="DY3325" s="678"/>
      <c r="DZ3325" s="678"/>
      <c r="EA3325" s="678"/>
      <c r="EB3325" s="678"/>
      <c r="EC3325" s="678"/>
      <c r="ED3325" s="678"/>
      <c r="EE3325" s="678"/>
      <c r="EF3325" s="678"/>
      <c r="EG3325" s="678"/>
      <c r="EH3325" s="678"/>
      <c r="EI3325" s="678"/>
      <c r="EJ3325" s="678"/>
      <c r="EK3325" s="678"/>
      <c r="EL3325" s="678"/>
      <c r="EM3325" s="678"/>
      <c r="EN3325" s="678"/>
      <c r="EO3325" s="678"/>
      <c r="EP3325" s="678"/>
      <c r="EQ3325" s="678"/>
      <c r="ER3325" s="678"/>
      <c r="ES3325" s="678"/>
      <c r="ET3325" s="678"/>
      <c r="EU3325" s="678"/>
      <c r="EV3325" s="678"/>
      <c r="EW3325" s="678"/>
      <c r="EX3325" s="678"/>
      <c r="EY3325" s="678"/>
      <c r="EZ3325" s="678"/>
      <c r="FA3325" s="678"/>
      <c r="FB3325" s="678"/>
      <c r="FC3325" s="678"/>
      <c r="FD3325" s="678"/>
      <c r="FE3325" s="678"/>
      <c r="FF3325" s="678"/>
      <c r="FG3325" s="678"/>
      <c r="FH3325" s="678"/>
      <c r="FI3325" s="678"/>
      <c r="FJ3325" s="678"/>
      <c r="FK3325" s="678"/>
      <c r="FL3325" s="678"/>
      <c r="FM3325" s="678"/>
      <c r="FN3325" s="678"/>
      <c r="FO3325" s="678"/>
      <c r="FP3325" s="678"/>
      <c r="FQ3325" s="678"/>
      <c r="FR3325" s="678"/>
      <c r="FS3325" s="678"/>
      <c r="FT3325" s="678"/>
      <c r="FU3325" s="678"/>
      <c r="FV3325" s="678"/>
      <c r="FW3325" s="678"/>
      <c r="FX3325" s="678"/>
      <c r="FY3325" s="678"/>
      <c r="FZ3325" s="678"/>
      <c r="GA3325" s="678"/>
      <c r="GB3325" s="678"/>
      <c r="GC3325" s="678"/>
      <c r="GD3325" s="678"/>
      <c r="GE3325" s="678"/>
      <c r="GF3325" s="678"/>
      <c r="GG3325" s="678"/>
      <c r="GH3325" s="678"/>
      <c r="GI3325" s="678"/>
      <c r="GJ3325" s="678"/>
      <c r="GK3325" s="678"/>
      <c r="GL3325" s="678"/>
      <c r="GM3325" s="678"/>
      <c r="GN3325" s="678"/>
      <c r="GO3325" s="678"/>
      <c r="GP3325" s="678"/>
      <c r="GQ3325" s="678"/>
      <c r="GR3325" s="678"/>
      <c r="GS3325" s="678"/>
      <c r="GT3325" s="678"/>
      <c r="GU3325" s="678"/>
      <c r="GV3325" s="678"/>
      <c r="GW3325" s="678"/>
      <c r="GX3325" s="678"/>
      <c r="GY3325" s="678"/>
      <c r="GZ3325" s="678"/>
      <c r="HA3325" s="678"/>
      <c r="HB3325" s="678"/>
      <c r="HC3325" s="678"/>
      <c r="HD3325" s="678"/>
      <c r="HE3325" s="678"/>
      <c r="HF3325" s="678"/>
      <c r="HG3325" s="678"/>
      <c r="HH3325" s="678"/>
      <c r="HI3325" s="678"/>
      <c r="HJ3325" s="678"/>
      <c r="HK3325" s="678"/>
      <c r="HL3325" s="678"/>
      <c r="HM3325" s="678"/>
      <c r="HN3325" s="678"/>
      <c r="HO3325" s="678"/>
      <c r="HP3325" s="678"/>
      <c r="HQ3325" s="678"/>
      <c r="HR3325" s="678"/>
      <c r="HS3325" s="678"/>
      <c r="HT3325" s="678"/>
      <c r="HU3325" s="678"/>
      <c r="HV3325" s="678"/>
      <c r="HW3325" s="678"/>
      <c r="HX3325" s="678"/>
      <c r="HY3325" s="678"/>
      <c r="HZ3325" s="678"/>
      <c r="IA3325" s="678"/>
      <c r="IB3325" s="678"/>
      <c r="IC3325" s="678"/>
      <c r="ID3325" s="678"/>
      <c r="IE3325" s="678"/>
      <c r="IF3325" s="678"/>
      <c r="IG3325" s="678"/>
      <c r="IH3325" s="678"/>
      <c r="II3325" s="678"/>
      <c r="IJ3325" s="678"/>
      <c r="IK3325" s="678"/>
      <c r="IL3325" s="678"/>
      <c r="IM3325" s="678"/>
      <c r="IN3325" s="678"/>
      <c r="IO3325" s="678"/>
      <c r="IP3325" s="678"/>
      <c r="IQ3325" s="678"/>
      <c r="IR3325" s="678"/>
      <c r="IS3325" s="678"/>
      <c r="IT3325" s="678"/>
      <c r="IU3325" s="678"/>
      <c r="IV3325" s="678"/>
      <c r="IW3325" s="678"/>
      <c r="IX3325" s="678"/>
      <c r="IY3325" s="678"/>
      <c r="IZ3325" s="678"/>
      <c r="JA3325" s="678"/>
      <c r="JB3325" s="678"/>
      <c r="JC3325" s="678"/>
      <c r="JD3325" s="678"/>
      <c r="JE3325" s="678"/>
      <c r="JF3325" s="678"/>
      <c r="JG3325" s="678"/>
      <c r="JH3325" s="678"/>
      <c r="JI3325" s="678"/>
      <c r="JJ3325" s="678"/>
      <c r="JK3325" s="678"/>
      <c r="JL3325" s="678"/>
      <c r="JM3325" s="678"/>
      <c r="JN3325" s="678"/>
      <c r="JO3325" s="678"/>
      <c r="JP3325" s="678"/>
      <c r="JQ3325" s="678"/>
      <c r="JR3325" s="678"/>
      <c r="JS3325" s="678"/>
      <c r="JT3325" s="678"/>
      <c r="JU3325" s="678"/>
      <c r="JV3325" s="678"/>
      <c r="JW3325" s="678"/>
      <c r="JX3325" s="678"/>
      <c r="JY3325" s="678"/>
      <c r="JZ3325" s="678"/>
      <c r="KA3325" s="678"/>
      <c r="KB3325" s="678"/>
      <c r="KC3325" s="678"/>
      <c r="KD3325" s="678"/>
      <c r="KE3325" s="678"/>
      <c r="KF3325" s="678"/>
      <c r="KG3325" s="678"/>
      <c r="KH3325" s="678"/>
      <c r="KI3325" s="678"/>
      <c r="KJ3325" s="678"/>
      <c r="KK3325" s="678"/>
      <c r="KL3325" s="678"/>
      <c r="KM3325" s="678"/>
      <c r="KN3325" s="678"/>
      <c r="KO3325" s="678"/>
      <c r="KP3325" s="678"/>
      <c r="KQ3325" s="678"/>
      <c r="KR3325" s="678"/>
      <c r="KS3325" s="678"/>
      <c r="KT3325" s="678"/>
      <c r="KU3325" s="678"/>
      <c r="KV3325" s="678"/>
      <c r="KW3325" s="678"/>
      <c r="KX3325" s="678"/>
      <c r="KY3325" s="678"/>
      <c r="KZ3325" s="678"/>
      <c r="LA3325" s="678"/>
      <c r="LB3325" s="678"/>
      <c r="LC3325" s="678"/>
      <c r="LD3325" s="678"/>
      <c r="LE3325" s="678"/>
      <c r="LF3325" s="678"/>
      <c r="LG3325" s="678"/>
      <c r="LH3325" s="678"/>
      <c r="LI3325" s="678"/>
      <c r="LJ3325" s="678"/>
      <c r="LK3325" s="678"/>
      <c r="LL3325" s="678"/>
      <c r="LM3325" s="678"/>
      <c r="LN3325" s="678"/>
      <c r="LO3325" s="678"/>
      <c r="LP3325" s="678"/>
      <c r="LQ3325" s="678"/>
      <c r="LR3325" s="678"/>
      <c r="LS3325" s="678"/>
      <c r="LT3325" s="678"/>
      <c r="LU3325" s="678"/>
      <c r="LV3325" s="678"/>
      <c r="LW3325" s="678"/>
      <c r="LX3325" s="678"/>
      <c r="LY3325" s="678"/>
      <c r="LZ3325" s="678"/>
      <c r="MA3325" s="678"/>
      <c r="MB3325" s="678"/>
      <c r="MC3325" s="678"/>
      <c r="MD3325" s="678"/>
      <c r="ME3325" s="678"/>
      <c r="MF3325" s="678"/>
      <c r="MG3325" s="678"/>
      <c r="MH3325" s="678"/>
      <c r="MI3325" s="678"/>
      <c r="MJ3325" s="678"/>
      <c r="MK3325" s="678"/>
      <c r="ML3325" s="678"/>
      <c r="MM3325" s="678"/>
      <c r="MN3325" s="678"/>
      <c r="MO3325" s="678"/>
      <c r="MP3325" s="678"/>
      <c r="MQ3325" s="678"/>
      <c r="MR3325" s="678"/>
      <c r="MS3325" s="678"/>
      <c r="MT3325" s="678"/>
      <c r="MU3325" s="678"/>
      <c r="MV3325" s="678"/>
      <c r="MW3325" s="678"/>
      <c r="MX3325" s="678"/>
      <c r="MY3325" s="678"/>
      <c r="MZ3325" s="678"/>
      <c r="NA3325" s="678"/>
      <c r="NB3325" s="678"/>
      <c r="NC3325" s="678"/>
      <c r="ND3325" s="678"/>
      <c r="NE3325" s="678"/>
      <c r="NF3325" s="678"/>
      <c r="NG3325" s="678"/>
      <c r="NH3325" s="678"/>
      <c r="NI3325" s="678"/>
      <c r="NJ3325" s="678"/>
      <c r="NK3325" s="678"/>
      <c r="NL3325" s="678"/>
      <c r="NM3325" s="678"/>
      <c r="NN3325" s="678"/>
      <c r="NO3325" s="678"/>
      <c r="NP3325" s="678"/>
      <c r="NQ3325" s="678"/>
      <c r="NR3325" s="678"/>
      <c r="NS3325" s="678"/>
      <c r="NT3325" s="678"/>
      <c r="NU3325" s="678"/>
      <c r="NV3325" s="678"/>
      <c r="NW3325" s="678"/>
      <c r="NX3325" s="678"/>
      <c r="NY3325" s="678"/>
      <c r="NZ3325" s="678"/>
      <c r="OA3325" s="678"/>
      <c r="OB3325" s="678"/>
      <c r="OC3325" s="678"/>
      <c r="OD3325" s="678"/>
      <c r="OE3325" s="678"/>
      <c r="OF3325" s="678"/>
      <c r="OG3325" s="678"/>
      <c r="OH3325" s="678"/>
      <c r="OI3325" s="678"/>
      <c r="OJ3325" s="678"/>
      <c r="OK3325" s="678"/>
      <c r="OL3325" s="678"/>
      <c r="OM3325" s="678"/>
      <c r="ON3325" s="678"/>
      <c r="OO3325" s="678"/>
      <c r="OP3325" s="678"/>
      <c r="OQ3325" s="678"/>
      <c r="OR3325" s="678"/>
      <c r="OS3325" s="678"/>
      <c r="OT3325" s="678"/>
      <c r="OU3325" s="678"/>
      <c r="OV3325" s="678"/>
      <c r="OW3325" s="678"/>
      <c r="OX3325" s="678"/>
      <c r="OY3325" s="678"/>
      <c r="OZ3325" s="678"/>
      <c r="PA3325" s="678"/>
      <c r="PB3325" s="678"/>
      <c r="PC3325" s="678"/>
      <c r="PD3325" s="678"/>
      <c r="PE3325" s="678"/>
      <c r="PF3325" s="678"/>
      <c r="PG3325" s="678"/>
      <c r="PH3325" s="678"/>
      <c r="PI3325" s="678"/>
      <c r="PJ3325" s="678"/>
      <c r="PK3325" s="678"/>
      <c r="PL3325" s="678"/>
      <c r="PM3325" s="678"/>
      <c r="PN3325" s="678"/>
      <c r="PO3325" s="678"/>
      <c r="PP3325" s="678"/>
      <c r="PQ3325" s="678"/>
      <c r="PR3325" s="678"/>
      <c r="PS3325" s="678"/>
      <c r="PT3325" s="678"/>
      <c r="PU3325" s="678"/>
      <c r="PV3325" s="678"/>
      <c r="PW3325" s="678"/>
      <c r="PX3325" s="678"/>
      <c r="PY3325" s="678"/>
      <c r="PZ3325" s="678"/>
      <c r="QA3325" s="678"/>
      <c r="QB3325" s="678"/>
      <c r="QC3325" s="678"/>
      <c r="QD3325" s="678"/>
      <c r="QE3325" s="678"/>
      <c r="QF3325" s="678"/>
      <c r="QG3325" s="678"/>
      <c r="QH3325" s="678"/>
      <c r="QI3325" s="678"/>
      <c r="QJ3325" s="678"/>
      <c r="QK3325" s="678"/>
      <c r="QL3325" s="678"/>
      <c r="QM3325" s="678"/>
      <c r="QN3325" s="678"/>
      <c r="QO3325" s="678"/>
      <c r="QP3325" s="678"/>
      <c r="QQ3325" s="678"/>
      <c r="QR3325" s="678"/>
      <c r="QS3325" s="678"/>
      <c r="QT3325" s="678"/>
      <c r="QU3325" s="678"/>
      <c r="QV3325" s="678"/>
      <c r="QW3325" s="678"/>
      <c r="QX3325" s="678"/>
      <c r="QY3325" s="678"/>
      <c r="QZ3325" s="678"/>
      <c r="RA3325" s="678"/>
      <c r="RB3325" s="678"/>
      <c r="RC3325" s="678"/>
      <c r="RD3325" s="678"/>
      <c r="RE3325" s="678"/>
      <c r="RF3325" s="678"/>
      <c r="RG3325" s="678"/>
      <c r="RH3325" s="678"/>
      <c r="RI3325" s="678"/>
      <c r="RJ3325" s="678"/>
      <c r="RK3325" s="678"/>
      <c r="RL3325" s="678"/>
      <c r="RM3325" s="678"/>
      <c r="RN3325" s="678"/>
      <c r="RO3325" s="678"/>
      <c r="RP3325" s="678"/>
      <c r="RQ3325" s="678"/>
      <c r="RR3325" s="678"/>
      <c r="RS3325" s="678"/>
      <c r="RT3325" s="678"/>
      <c r="RU3325" s="678"/>
      <c r="RV3325" s="678"/>
      <c r="RW3325" s="678"/>
      <c r="RX3325" s="678"/>
      <c r="RY3325" s="678"/>
      <c r="RZ3325" s="678"/>
      <c r="SA3325" s="678"/>
      <c r="SB3325" s="678"/>
      <c r="SC3325" s="678"/>
      <c r="SD3325" s="678"/>
      <c r="SE3325" s="678"/>
      <c r="SF3325" s="678"/>
      <c r="SG3325" s="678"/>
      <c r="SH3325" s="678"/>
      <c r="SI3325" s="678"/>
      <c r="SJ3325" s="678"/>
      <c r="SK3325" s="678"/>
      <c r="SL3325" s="678"/>
      <c r="SM3325" s="678"/>
      <c r="SN3325" s="678"/>
      <c r="SO3325" s="678"/>
      <c r="SP3325" s="678"/>
      <c r="SQ3325" s="678"/>
      <c r="SR3325" s="678"/>
      <c r="SS3325" s="678"/>
      <c r="ST3325" s="678"/>
      <c r="SU3325" s="678"/>
      <c r="SV3325" s="678"/>
      <c r="SW3325" s="678"/>
      <c r="SX3325" s="678"/>
      <c r="SY3325" s="678"/>
      <c r="SZ3325" s="678"/>
      <c r="TA3325" s="678"/>
      <c r="TB3325" s="678"/>
      <c r="TC3325" s="678"/>
      <c r="TD3325" s="678"/>
      <c r="TE3325" s="678"/>
      <c r="TF3325" s="678"/>
      <c r="TG3325" s="678"/>
      <c r="TH3325" s="678"/>
      <c r="TI3325" s="678"/>
      <c r="TJ3325" s="678"/>
      <c r="TK3325" s="678"/>
      <c r="TL3325" s="678"/>
      <c r="TM3325" s="678"/>
      <c r="TN3325" s="678"/>
      <c r="TO3325" s="678"/>
      <c r="TP3325" s="678"/>
      <c r="TQ3325" s="678"/>
      <c r="TR3325" s="678"/>
      <c r="TS3325" s="678"/>
      <c r="TT3325" s="678"/>
      <c r="TU3325" s="678"/>
      <c r="TV3325" s="678"/>
      <c r="TW3325" s="678"/>
      <c r="TX3325" s="678"/>
      <c r="TY3325" s="678"/>
      <c r="TZ3325" s="678"/>
      <c r="UA3325" s="678"/>
      <c r="UB3325" s="678"/>
      <c r="UC3325" s="678"/>
      <c r="UD3325" s="678"/>
      <c r="UE3325" s="678"/>
      <c r="UF3325" s="678"/>
      <c r="UG3325" s="678"/>
      <c r="UH3325" s="678"/>
      <c r="UI3325" s="678"/>
      <c r="UJ3325" s="678"/>
      <c r="UK3325" s="678"/>
      <c r="UL3325" s="678"/>
      <c r="UM3325" s="678"/>
      <c r="UN3325" s="678"/>
      <c r="UO3325" s="678"/>
      <c r="UP3325" s="678"/>
      <c r="UQ3325" s="678"/>
      <c r="UR3325" s="678"/>
      <c r="US3325" s="678"/>
      <c r="UT3325" s="678"/>
      <c r="UU3325" s="678"/>
      <c r="UV3325" s="678"/>
      <c r="UW3325" s="678"/>
      <c r="UX3325" s="678"/>
      <c r="UY3325" s="678"/>
      <c r="UZ3325" s="678"/>
      <c r="VA3325" s="678"/>
      <c r="VB3325" s="678"/>
      <c r="VC3325" s="678"/>
      <c r="VD3325" s="678"/>
      <c r="VE3325" s="678"/>
      <c r="VF3325" s="678"/>
      <c r="VG3325" s="678"/>
      <c r="VH3325" s="678"/>
      <c r="VI3325" s="678"/>
      <c r="VJ3325" s="678"/>
      <c r="VK3325" s="678"/>
      <c r="VL3325" s="678"/>
      <c r="VM3325" s="678"/>
      <c r="VN3325" s="678"/>
      <c r="VO3325" s="678"/>
      <c r="VP3325" s="678"/>
      <c r="VQ3325" s="678"/>
      <c r="VR3325" s="678"/>
      <c r="VS3325" s="678"/>
      <c r="VT3325" s="678"/>
      <c r="VU3325" s="678"/>
      <c r="VV3325" s="678"/>
      <c r="VW3325" s="678"/>
      <c r="VX3325" s="678"/>
      <c r="VY3325" s="678"/>
      <c r="VZ3325" s="678"/>
      <c r="WA3325" s="678"/>
      <c r="WB3325" s="678"/>
      <c r="WC3325" s="678"/>
      <c r="WD3325" s="678"/>
      <c r="WE3325" s="678"/>
      <c r="WF3325" s="678"/>
      <c r="WG3325" s="678"/>
      <c r="WH3325" s="678"/>
      <c r="WI3325" s="678"/>
      <c r="WJ3325" s="678"/>
      <c r="WK3325" s="678"/>
      <c r="WL3325" s="678"/>
      <c r="WM3325" s="678"/>
      <c r="WN3325" s="678"/>
      <c r="WO3325" s="678"/>
      <c r="WP3325" s="678"/>
      <c r="WQ3325" s="678"/>
      <c r="WR3325" s="678"/>
      <c r="WS3325" s="678"/>
      <c r="WT3325" s="678"/>
      <c r="WU3325" s="678"/>
      <c r="WV3325" s="678"/>
      <c r="WW3325" s="678"/>
      <c r="WX3325" s="678"/>
      <c r="WY3325" s="678"/>
      <c r="WZ3325" s="678"/>
      <c r="XA3325" s="678"/>
      <c r="XB3325" s="678"/>
      <c r="XC3325" s="678"/>
      <c r="XD3325" s="678"/>
      <c r="XE3325" s="678"/>
      <c r="XF3325" s="678"/>
      <c r="XG3325" s="678"/>
      <c r="XH3325" s="678"/>
      <c r="XI3325" s="678"/>
      <c r="XJ3325" s="678"/>
      <c r="XK3325" s="678"/>
      <c r="XL3325" s="678"/>
      <c r="XM3325" s="678"/>
      <c r="XN3325" s="678"/>
      <c r="XO3325" s="678"/>
      <c r="XP3325" s="678"/>
      <c r="XQ3325" s="678"/>
      <c r="XR3325" s="678"/>
      <c r="XS3325" s="678"/>
      <c r="XT3325" s="678"/>
      <c r="XU3325" s="678"/>
      <c r="XV3325" s="678"/>
      <c r="XW3325" s="678"/>
      <c r="XX3325" s="678"/>
      <c r="XY3325" s="678"/>
      <c r="XZ3325" s="678"/>
      <c r="YA3325" s="678"/>
      <c r="YB3325" s="678"/>
      <c r="YC3325" s="678"/>
      <c r="YD3325" s="678"/>
      <c r="YE3325" s="678"/>
      <c r="YF3325" s="678"/>
      <c r="YG3325" s="678"/>
      <c r="YH3325" s="678"/>
      <c r="YI3325" s="678"/>
      <c r="YJ3325" s="678"/>
      <c r="YK3325" s="678"/>
      <c r="YL3325" s="678"/>
      <c r="YM3325" s="678"/>
      <c r="YN3325" s="678"/>
      <c r="YO3325" s="678"/>
      <c r="YP3325" s="678"/>
      <c r="YQ3325" s="678"/>
      <c r="YR3325" s="678"/>
      <c r="YS3325" s="678"/>
      <c r="YT3325" s="678"/>
      <c r="YU3325" s="678"/>
      <c r="YV3325" s="678"/>
      <c r="YW3325" s="678"/>
      <c r="YX3325" s="678"/>
      <c r="YY3325" s="678"/>
      <c r="YZ3325" s="678"/>
      <c r="ZA3325" s="678"/>
      <c r="ZB3325" s="678"/>
      <c r="ZC3325" s="678"/>
      <c r="ZD3325" s="678"/>
      <c r="ZE3325" s="678"/>
      <c r="ZF3325" s="678"/>
      <c r="ZG3325" s="678"/>
      <c r="ZH3325" s="678"/>
      <c r="ZI3325" s="678"/>
      <c r="ZJ3325" s="678"/>
      <c r="ZK3325" s="678"/>
      <c r="ZL3325" s="678"/>
      <c r="ZM3325" s="678"/>
      <c r="ZN3325" s="678"/>
      <c r="ZO3325" s="678"/>
      <c r="ZP3325" s="678"/>
      <c r="ZQ3325" s="678"/>
      <c r="ZR3325" s="678"/>
      <c r="ZS3325" s="678"/>
      <c r="ZT3325" s="678"/>
      <c r="ZU3325" s="678"/>
      <c r="ZV3325" s="678"/>
      <c r="ZW3325" s="678"/>
      <c r="ZX3325" s="678"/>
      <c r="ZY3325" s="678"/>
      <c r="ZZ3325" s="678"/>
      <c r="AAA3325" s="678"/>
      <c r="AAB3325" s="678"/>
      <c r="AAC3325" s="678"/>
      <c r="AAD3325" s="678"/>
      <c r="AAE3325" s="678"/>
      <c r="AAF3325" s="678"/>
      <c r="AAG3325" s="678"/>
      <c r="AAH3325" s="678"/>
      <c r="AAI3325" s="678"/>
      <c r="AAJ3325" s="678"/>
      <c r="AAK3325" s="678"/>
      <c r="AAL3325" s="678"/>
      <c r="AAM3325" s="678"/>
      <c r="AAN3325" s="678"/>
      <c r="AAO3325" s="678"/>
      <c r="AAP3325" s="678"/>
      <c r="AAQ3325" s="678"/>
      <c r="AAR3325" s="678"/>
      <c r="AAS3325" s="678"/>
      <c r="AAT3325" s="678"/>
      <c r="AAU3325" s="678"/>
      <c r="AAV3325" s="678"/>
      <c r="AAW3325" s="678"/>
      <c r="AAX3325" s="678"/>
      <c r="AAY3325" s="678"/>
      <c r="AAZ3325" s="678"/>
      <c r="ABA3325" s="678"/>
      <c r="ABB3325" s="678"/>
      <c r="ABC3325" s="678"/>
      <c r="ABD3325" s="678"/>
      <c r="ABE3325" s="678"/>
      <c r="ABF3325" s="678"/>
      <c r="ABG3325" s="678"/>
      <c r="ABH3325" s="678"/>
      <c r="ABI3325" s="678"/>
      <c r="ABJ3325" s="678"/>
      <c r="ABK3325" s="678"/>
      <c r="ABL3325" s="678"/>
      <c r="ABM3325" s="678"/>
      <c r="ABN3325" s="678"/>
      <c r="ABO3325" s="678"/>
      <c r="ABP3325" s="678"/>
      <c r="ABQ3325" s="678"/>
      <c r="ABR3325" s="678"/>
      <c r="ABS3325" s="678"/>
      <c r="ABT3325" s="678"/>
      <c r="ABU3325" s="678"/>
      <c r="ABV3325" s="678"/>
      <c r="ABW3325" s="678"/>
      <c r="ABX3325" s="678"/>
      <c r="ABY3325" s="678"/>
      <c r="ABZ3325" s="678"/>
      <c r="ACA3325" s="678"/>
      <c r="ACB3325" s="678"/>
      <c r="ACC3325" s="678"/>
      <c r="ACD3325" s="678"/>
      <c r="ACE3325" s="678"/>
      <c r="ACF3325" s="678"/>
      <c r="ACG3325" s="678"/>
      <c r="ACH3325" s="678"/>
      <c r="ACI3325" s="678"/>
      <c r="ACJ3325" s="678"/>
      <c r="ACK3325" s="678"/>
      <c r="ACL3325" s="678"/>
      <c r="ACM3325" s="678"/>
      <c r="ACN3325" s="678"/>
      <c r="ACO3325" s="678"/>
      <c r="ACP3325" s="678"/>
      <c r="ACQ3325" s="678"/>
      <c r="ACR3325" s="678"/>
      <c r="ACS3325" s="678"/>
      <c r="ACT3325" s="678"/>
      <c r="ACU3325" s="678"/>
      <c r="ACV3325" s="678"/>
      <c r="ACW3325" s="678"/>
      <c r="ACX3325" s="678"/>
      <c r="ACY3325" s="678"/>
      <c r="ACZ3325" s="678"/>
      <c r="ADA3325" s="678"/>
      <c r="ADB3325" s="678"/>
      <c r="ADC3325" s="678"/>
      <c r="ADD3325" s="678"/>
      <c r="ADE3325" s="678"/>
      <c r="ADF3325" s="678"/>
      <c r="ADG3325" s="678"/>
      <c r="ADH3325" s="678"/>
      <c r="ADI3325" s="678"/>
      <c r="ADJ3325" s="678"/>
      <c r="ADK3325" s="678"/>
      <c r="ADL3325" s="678"/>
      <c r="ADM3325" s="678"/>
      <c r="ADN3325" s="678"/>
      <c r="ADO3325" s="678"/>
      <c r="ADP3325" s="678"/>
      <c r="ADQ3325" s="678"/>
      <c r="ADR3325" s="678"/>
      <c r="ADS3325" s="678"/>
      <c r="ADT3325" s="678"/>
      <c r="ADU3325" s="678"/>
      <c r="ADV3325" s="678"/>
      <c r="ADW3325" s="678"/>
      <c r="ADX3325" s="678"/>
      <c r="ADY3325" s="678"/>
      <c r="ADZ3325" s="678"/>
      <c r="AEA3325" s="678"/>
      <c r="AEB3325" s="678"/>
      <c r="AEC3325" s="678"/>
      <c r="AED3325" s="678"/>
      <c r="AEE3325" s="678"/>
      <c r="AEF3325" s="678"/>
      <c r="AEG3325" s="678"/>
      <c r="AEH3325" s="678"/>
      <c r="AEI3325" s="678"/>
      <c r="AEJ3325" s="678"/>
      <c r="AEK3325" s="678"/>
      <c r="AEL3325" s="678"/>
      <c r="AEM3325" s="678"/>
      <c r="AEN3325" s="678"/>
      <c r="AEO3325" s="678"/>
      <c r="AEP3325" s="678"/>
      <c r="AEQ3325" s="678"/>
      <c r="AER3325" s="678"/>
      <c r="AES3325" s="678"/>
      <c r="AET3325" s="678"/>
      <c r="AEU3325" s="678"/>
      <c r="AEV3325" s="678"/>
      <c r="AEW3325" s="678"/>
      <c r="AEX3325" s="678"/>
      <c r="AEY3325" s="678"/>
      <c r="AEZ3325" s="678"/>
      <c r="AFA3325" s="678"/>
      <c r="AFB3325" s="678"/>
      <c r="AFC3325" s="678"/>
      <c r="AFD3325" s="678"/>
      <c r="AFE3325" s="678"/>
      <c r="AFF3325" s="678"/>
      <c r="AFG3325" s="678"/>
      <c r="AFH3325" s="678"/>
      <c r="AFI3325" s="678"/>
      <c r="AFJ3325" s="678"/>
      <c r="AFK3325" s="678"/>
      <c r="AFL3325" s="678"/>
      <c r="AFM3325" s="678"/>
      <c r="AFN3325" s="678"/>
      <c r="AFO3325" s="678"/>
      <c r="AFP3325" s="678"/>
      <c r="AFQ3325" s="678"/>
      <c r="AFR3325" s="678"/>
      <c r="AFS3325" s="678"/>
      <c r="AFT3325" s="678"/>
      <c r="AFU3325" s="678"/>
      <c r="AFV3325" s="678"/>
      <c r="AFW3325" s="678"/>
      <c r="AFX3325" s="678"/>
      <c r="AFY3325" s="678"/>
      <c r="AFZ3325" s="678"/>
      <c r="AGA3325" s="678"/>
      <c r="AGB3325" s="678"/>
      <c r="AGC3325" s="678"/>
      <c r="AGD3325" s="678"/>
      <c r="AGE3325" s="678"/>
      <c r="AGF3325" s="678"/>
      <c r="AGG3325" s="678"/>
      <c r="AGH3325" s="678"/>
      <c r="AGI3325" s="678"/>
      <c r="AGJ3325" s="678"/>
      <c r="AGK3325" s="678"/>
      <c r="AGL3325" s="678"/>
      <c r="AGM3325" s="678"/>
      <c r="AGN3325" s="678"/>
      <c r="AGO3325" s="678"/>
      <c r="AGP3325" s="678"/>
      <c r="AGQ3325" s="678"/>
      <c r="AGR3325" s="678"/>
      <c r="AGS3325" s="678"/>
      <c r="AGT3325" s="678"/>
      <c r="AGU3325" s="678"/>
      <c r="AGV3325" s="678"/>
      <c r="AGW3325" s="678"/>
      <c r="AGX3325" s="678"/>
      <c r="AGY3325" s="678"/>
      <c r="AGZ3325" s="678"/>
      <c r="AHA3325" s="678"/>
      <c r="AHB3325" s="678"/>
      <c r="AHC3325" s="678"/>
      <c r="AHD3325" s="678"/>
      <c r="AHE3325" s="678"/>
      <c r="AHF3325" s="678"/>
      <c r="AHG3325" s="678"/>
      <c r="AHH3325" s="678"/>
      <c r="AHI3325" s="678"/>
      <c r="AHJ3325" s="678"/>
      <c r="AHK3325" s="678"/>
      <c r="AHL3325" s="678"/>
      <c r="AHM3325" s="678"/>
      <c r="AHN3325" s="678"/>
      <c r="AHO3325" s="678"/>
      <c r="AHP3325" s="678"/>
      <c r="AHQ3325" s="678"/>
      <c r="AHR3325" s="678"/>
      <c r="AHS3325" s="678"/>
      <c r="AHT3325" s="678"/>
      <c r="AHU3325" s="678"/>
      <c r="AHV3325" s="678"/>
      <c r="AHW3325" s="678"/>
      <c r="AHX3325" s="678"/>
      <c r="AHY3325" s="678"/>
      <c r="AHZ3325" s="678"/>
      <c r="AIA3325" s="678"/>
      <c r="AIB3325" s="678"/>
      <c r="AIC3325" s="678"/>
      <c r="AID3325" s="678"/>
      <c r="AIE3325" s="678"/>
      <c r="AIF3325" s="678"/>
      <c r="AIG3325" s="678"/>
      <c r="AIH3325" s="678"/>
      <c r="AII3325" s="678"/>
      <c r="AIJ3325" s="678"/>
      <c r="AIK3325" s="678"/>
      <c r="AIL3325" s="678"/>
      <c r="AIM3325" s="678"/>
      <c r="AIN3325" s="678"/>
      <c r="AIO3325" s="678"/>
      <c r="AIP3325" s="678"/>
      <c r="AIQ3325" s="678"/>
      <c r="AIR3325" s="678"/>
      <c r="AIS3325" s="678"/>
      <c r="AIT3325" s="678"/>
      <c r="AIU3325" s="678"/>
      <c r="AIV3325" s="678"/>
      <c r="AIW3325" s="678"/>
      <c r="AIX3325" s="678"/>
      <c r="AIY3325" s="678"/>
      <c r="AIZ3325" s="678"/>
      <c r="AJA3325" s="678"/>
      <c r="AJB3325" s="678"/>
      <c r="AJC3325" s="678"/>
      <c r="AJD3325" s="678"/>
      <c r="AJE3325" s="678"/>
      <c r="AJF3325" s="678"/>
      <c r="AJG3325" s="678"/>
      <c r="AJH3325" s="678"/>
      <c r="AJI3325" s="678"/>
      <c r="AJJ3325" s="678"/>
      <c r="AJK3325" s="678"/>
      <c r="AJL3325" s="678"/>
      <c r="AJM3325" s="678"/>
      <c r="AJN3325" s="678"/>
      <c r="AJO3325" s="678"/>
      <c r="AJP3325" s="678"/>
      <c r="AJQ3325" s="678"/>
      <c r="AJR3325" s="678"/>
      <c r="AJS3325" s="678"/>
      <c r="AJT3325" s="678"/>
      <c r="AJU3325" s="678"/>
      <c r="AJV3325" s="678"/>
      <c r="AJW3325" s="678"/>
      <c r="AJX3325" s="678"/>
      <c r="AJY3325" s="678"/>
      <c r="AJZ3325" s="678"/>
      <c r="AKA3325" s="678"/>
      <c r="AKB3325" s="678"/>
      <c r="AKC3325" s="678"/>
      <c r="AKD3325" s="678"/>
      <c r="AKE3325" s="678"/>
      <c r="AKF3325" s="678"/>
      <c r="AKG3325" s="678"/>
      <c r="AKH3325" s="678"/>
      <c r="AKI3325" s="678"/>
      <c r="AKJ3325" s="678"/>
      <c r="AKK3325" s="678"/>
      <c r="AKL3325" s="678"/>
      <c r="AKM3325" s="678"/>
      <c r="AKN3325" s="678"/>
      <c r="AKO3325" s="678"/>
      <c r="AKP3325" s="678"/>
      <c r="AKQ3325" s="678"/>
      <c r="AKR3325" s="678"/>
      <c r="AKS3325" s="678"/>
      <c r="AKT3325" s="678"/>
      <c r="AKU3325" s="678"/>
      <c r="AKV3325" s="678"/>
      <c r="AKW3325" s="678"/>
      <c r="AKX3325" s="678"/>
      <c r="AKY3325" s="678"/>
      <c r="AKZ3325" s="678"/>
      <c r="ALA3325" s="678"/>
      <c r="ALB3325" s="678"/>
      <c r="ALC3325" s="678"/>
      <c r="ALD3325" s="678"/>
      <c r="ALE3325" s="678"/>
      <c r="ALF3325" s="678"/>
      <c r="ALG3325" s="678"/>
      <c r="ALH3325" s="678"/>
      <c r="ALI3325" s="678"/>
      <c r="ALJ3325" s="678"/>
      <c r="ALK3325" s="678"/>
      <c r="ALL3325" s="678"/>
      <c r="ALM3325" s="678"/>
      <c r="ALN3325" s="678"/>
      <c r="ALO3325" s="678"/>
      <c r="ALP3325" s="678"/>
      <c r="ALQ3325" s="678"/>
      <c r="ALR3325" s="678"/>
      <c r="ALS3325" s="678"/>
      <c r="ALT3325" s="678"/>
      <c r="ALU3325" s="678"/>
      <c r="ALV3325" s="678"/>
      <c r="ALW3325" s="678"/>
      <c r="ALX3325" s="678"/>
      <c r="ALY3325" s="678"/>
      <c r="ALZ3325" s="678"/>
      <c r="AMA3325" s="678"/>
      <c r="AMB3325" s="678"/>
      <c r="AMC3325" s="678"/>
      <c r="AMD3325" s="678"/>
      <c r="AME3325" s="678"/>
      <c r="AMF3325" s="678"/>
      <c r="AMG3325" s="678"/>
      <c r="AMH3325" s="678"/>
      <c r="AMI3325" s="678"/>
      <c r="AMJ3325" s="678"/>
    </row>
    <row r="3326" spans="1:1024" s="678" customFormat="1" ht="31.5" customHeight="1" x14ac:dyDescent="0.3">
      <c r="A3326" s="795">
        <v>2463</v>
      </c>
      <c r="B3326" s="1404"/>
      <c r="C3326" s="826" t="s">
        <v>1013</v>
      </c>
      <c r="D3326" s="826" t="s">
        <v>235</v>
      </c>
      <c r="E3326" s="1169" t="s">
        <v>370</v>
      </c>
      <c r="F3326" s="827">
        <v>45064</v>
      </c>
      <c r="G3326" s="979">
        <v>0.60763888888888895</v>
      </c>
      <c r="H3326" s="827">
        <v>45068</v>
      </c>
      <c r="I3326" s="979">
        <v>0.60763888888888895</v>
      </c>
      <c r="J3326" s="1335" t="s">
        <v>162</v>
      </c>
      <c r="K3326" s="1330">
        <v>32001</v>
      </c>
      <c r="L3326" s="993" t="s">
        <v>1014</v>
      </c>
      <c r="M3326" s="850">
        <v>44031</v>
      </c>
      <c r="N3326" s="1324" t="s">
        <v>1015</v>
      </c>
      <c r="O3326" s="972">
        <v>42773</v>
      </c>
      <c r="P3326" s="892">
        <v>320</v>
      </c>
      <c r="Q3326" s="194"/>
      <c r="R3326" s="1669"/>
      <c r="S3326" s="1722"/>
      <c r="T3326" s="1764"/>
      <c r="U3326" s="676" t="s">
        <v>1012</v>
      </c>
      <c r="V3326" s="1388"/>
      <c r="W3326" s="677"/>
    </row>
    <row r="3327" spans="1:1024" ht="18.75" customHeight="1" x14ac:dyDescent="0.25">
      <c r="A3327" s="1503">
        <v>2369</v>
      </c>
      <c r="B3327" s="1503">
        <v>21626712</v>
      </c>
      <c r="C3327" s="818" t="s">
        <v>1013</v>
      </c>
      <c r="D3327" s="1503" t="s">
        <v>59</v>
      </c>
      <c r="E3327" s="1167" t="s">
        <v>243</v>
      </c>
      <c r="F3327" s="1548">
        <v>45042</v>
      </c>
      <c r="G3327" s="1564">
        <v>0.39583333333333331</v>
      </c>
      <c r="H3327" s="1548">
        <v>45047</v>
      </c>
      <c r="I3327" s="1564">
        <v>0.58333333333333337</v>
      </c>
      <c r="J3327" s="1587" t="s">
        <v>336</v>
      </c>
      <c r="K3327" s="1548">
        <v>32001</v>
      </c>
      <c r="L3327" s="1617" t="s">
        <v>1014</v>
      </c>
      <c r="M3327" s="1548">
        <v>44031</v>
      </c>
      <c r="N3327" s="1465" t="s">
        <v>1015</v>
      </c>
      <c r="O3327" s="1653">
        <v>42773</v>
      </c>
      <c r="P3327" s="902" t="s">
        <v>921</v>
      </c>
      <c r="Q3327" s="890"/>
      <c r="R3327" s="1435"/>
      <c r="S3327" s="1437">
        <v>51100</v>
      </c>
      <c r="T3327" s="1441"/>
      <c r="U3327" s="1796"/>
      <c r="V3327" s="1812"/>
      <c r="W3327" s="1808"/>
    </row>
    <row r="3328" spans="1:1024" s="599" customFormat="1" ht="18.75" customHeight="1" x14ac:dyDescent="0.25">
      <c r="A3328" s="4">
        <v>2194</v>
      </c>
      <c r="B3328" s="4"/>
      <c r="C3328" s="4" t="s">
        <v>1013</v>
      </c>
      <c r="D3328" s="4" t="s">
        <v>35</v>
      </c>
      <c r="E3328" s="1156" t="s">
        <v>313</v>
      </c>
      <c r="F3328" s="725">
        <v>45006</v>
      </c>
      <c r="G3328" s="720">
        <v>0.54166666666666663</v>
      </c>
      <c r="H3328" s="725">
        <v>45009</v>
      </c>
      <c r="I3328" s="720">
        <v>0.54166666666666663</v>
      </c>
      <c r="J3328" s="728" t="s">
        <v>449</v>
      </c>
      <c r="K3328" s="725">
        <v>32001</v>
      </c>
      <c r="L3328" s="929" t="s">
        <v>1014</v>
      </c>
      <c r="M3328" s="19">
        <v>44031</v>
      </c>
      <c r="N3328" s="931" t="s">
        <v>1015</v>
      </c>
      <c r="O3328" s="932">
        <v>42773</v>
      </c>
      <c r="P3328" s="892" t="s">
        <v>1124</v>
      </c>
      <c r="Q3328" s="908"/>
      <c r="R3328" s="1017"/>
      <c r="S3328" s="194"/>
      <c r="T3328" s="563"/>
      <c r="U3328" s="156"/>
      <c r="V3328" s="555"/>
      <c r="W3328" s="156"/>
      <c r="X3328" s="662"/>
      <c r="Y3328" s="662"/>
      <c r="Z3328" s="662"/>
      <c r="AA3328" s="662"/>
      <c r="AB3328" s="662"/>
      <c r="AC3328" s="662"/>
      <c r="AD3328" s="662"/>
      <c r="AE3328" s="662"/>
      <c r="AF3328" s="662"/>
      <c r="AG3328" s="662"/>
      <c r="AH3328" s="662"/>
      <c r="AI3328" s="662"/>
      <c r="AJ3328" s="662"/>
      <c r="AK3328" s="662"/>
      <c r="AL3328" s="662"/>
      <c r="AM3328" s="662"/>
      <c r="AN3328" s="662"/>
      <c r="AO3328" s="662"/>
      <c r="AP3328" s="662"/>
      <c r="AQ3328" s="662"/>
      <c r="AR3328" s="662"/>
      <c r="AS3328" s="662"/>
      <c r="AT3328" s="662"/>
      <c r="AU3328" s="662"/>
      <c r="AV3328" s="662"/>
      <c r="AW3328" s="662"/>
      <c r="AX3328" s="662"/>
      <c r="AY3328" s="662"/>
      <c r="AZ3328" s="662"/>
      <c r="BA3328" s="662"/>
      <c r="BB3328" s="662"/>
      <c r="BC3328" s="662"/>
      <c r="BD3328" s="662"/>
      <c r="BE3328" s="662"/>
      <c r="BF3328" s="662"/>
      <c r="BG3328" s="662"/>
      <c r="BH3328" s="662"/>
      <c r="BI3328" s="662"/>
      <c r="BJ3328" s="662"/>
      <c r="BK3328" s="662"/>
      <c r="BL3328" s="662"/>
      <c r="BM3328" s="662"/>
      <c r="BN3328" s="662"/>
      <c r="BO3328" s="662"/>
      <c r="BP3328" s="662"/>
      <c r="BQ3328" s="662"/>
      <c r="BR3328" s="662"/>
      <c r="BS3328" s="662"/>
      <c r="BT3328" s="662"/>
      <c r="BU3328" s="662"/>
      <c r="BV3328" s="662"/>
      <c r="BW3328" s="662"/>
      <c r="BX3328" s="662"/>
      <c r="BY3328" s="662"/>
      <c r="BZ3328" s="662"/>
      <c r="CA3328" s="662"/>
      <c r="CB3328" s="662"/>
      <c r="CC3328" s="662"/>
      <c r="CD3328" s="662"/>
      <c r="CE3328" s="662"/>
      <c r="CF3328" s="662"/>
      <c r="CG3328" s="662"/>
      <c r="CH3328" s="662"/>
      <c r="CI3328" s="662"/>
      <c r="CJ3328" s="662"/>
      <c r="CK3328" s="662"/>
      <c r="CL3328" s="662"/>
      <c r="CM3328" s="662"/>
      <c r="CN3328" s="662"/>
      <c r="CO3328" s="662"/>
      <c r="CP3328" s="662"/>
      <c r="CQ3328" s="662"/>
      <c r="CR3328" s="662"/>
      <c r="CS3328" s="662"/>
      <c r="CT3328" s="662"/>
      <c r="CU3328" s="662"/>
      <c r="CV3328" s="662"/>
      <c r="CW3328" s="662"/>
      <c r="CX3328" s="662"/>
      <c r="CY3328" s="662"/>
      <c r="CZ3328" s="662"/>
      <c r="DA3328" s="662"/>
      <c r="DB3328" s="662"/>
      <c r="DC3328" s="662"/>
      <c r="DD3328" s="662"/>
      <c r="DE3328" s="662"/>
      <c r="DF3328" s="662"/>
      <c r="DG3328" s="662"/>
      <c r="DH3328" s="662"/>
      <c r="DI3328" s="662"/>
      <c r="DJ3328" s="662"/>
      <c r="DK3328" s="662"/>
      <c r="DL3328" s="662"/>
      <c r="DM3328" s="662"/>
      <c r="DN3328" s="662"/>
      <c r="DO3328" s="662"/>
      <c r="DP3328" s="662"/>
      <c r="DQ3328" s="662"/>
      <c r="DR3328" s="662"/>
      <c r="DS3328" s="662"/>
      <c r="DT3328" s="662"/>
      <c r="DU3328" s="662"/>
      <c r="DV3328" s="662"/>
      <c r="DW3328" s="662"/>
      <c r="DX3328" s="662"/>
      <c r="DY3328" s="662"/>
      <c r="DZ3328" s="662"/>
      <c r="EA3328" s="662"/>
      <c r="EB3328" s="662"/>
      <c r="EC3328" s="662"/>
      <c r="ED3328" s="662"/>
      <c r="EE3328" s="662"/>
      <c r="EF3328" s="662"/>
      <c r="EG3328" s="662"/>
      <c r="EH3328" s="662"/>
      <c r="EI3328" s="662"/>
      <c r="EJ3328" s="662"/>
      <c r="EK3328" s="662"/>
      <c r="EL3328" s="662"/>
      <c r="EM3328" s="662"/>
      <c r="EN3328" s="662"/>
      <c r="EO3328" s="662"/>
      <c r="EP3328" s="662"/>
      <c r="EQ3328" s="662"/>
      <c r="ER3328" s="662"/>
      <c r="ES3328" s="662"/>
      <c r="ET3328" s="662"/>
      <c r="EU3328" s="662"/>
      <c r="EV3328" s="662"/>
      <c r="EW3328" s="662"/>
      <c r="EX3328" s="662"/>
      <c r="EY3328" s="662"/>
      <c r="EZ3328" s="662"/>
      <c r="FA3328" s="662"/>
      <c r="FB3328" s="662"/>
      <c r="FC3328" s="662"/>
      <c r="FD3328" s="662"/>
      <c r="FE3328" s="662"/>
      <c r="FF3328" s="662"/>
      <c r="FG3328" s="662"/>
      <c r="FH3328" s="662"/>
      <c r="FI3328" s="662"/>
      <c r="FJ3328" s="662"/>
      <c r="FK3328" s="662"/>
      <c r="FL3328" s="662"/>
      <c r="FM3328" s="662"/>
      <c r="FN3328" s="662"/>
      <c r="FO3328" s="662"/>
      <c r="FP3328" s="662"/>
      <c r="FQ3328" s="662"/>
      <c r="FR3328" s="662"/>
      <c r="FS3328" s="662"/>
      <c r="FT3328" s="662"/>
      <c r="FU3328" s="662"/>
      <c r="FV3328" s="662"/>
      <c r="FW3328" s="662"/>
      <c r="FX3328" s="662"/>
      <c r="FY3328" s="662"/>
      <c r="FZ3328" s="662"/>
      <c r="GA3328" s="662"/>
      <c r="GB3328" s="662"/>
      <c r="GC3328" s="662"/>
      <c r="GD3328" s="662"/>
      <c r="GE3328" s="662"/>
      <c r="GF3328" s="662"/>
      <c r="GG3328" s="662"/>
      <c r="GH3328" s="662"/>
      <c r="GI3328" s="662"/>
      <c r="GJ3328" s="662"/>
      <c r="GK3328" s="662"/>
      <c r="GL3328" s="662"/>
      <c r="GM3328" s="662"/>
      <c r="GN3328" s="662"/>
      <c r="GO3328" s="662"/>
      <c r="GP3328" s="662"/>
      <c r="GQ3328" s="662"/>
      <c r="GR3328" s="662"/>
      <c r="GS3328" s="662"/>
      <c r="GT3328" s="662"/>
      <c r="GU3328" s="662"/>
      <c r="GV3328" s="662"/>
      <c r="GW3328" s="662"/>
      <c r="GX3328" s="662"/>
      <c r="GY3328" s="662"/>
      <c r="GZ3328" s="662"/>
      <c r="HA3328" s="662"/>
      <c r="HB3328" s="662"/>
      <c r="HC3328" s="662"/>
      <c r="HD3328" s="662"/>
      <c r="HE3328" s="662"/>
      <c r="HF3328" s="662"/>
      <c r="HG3328" s="662"/>
      <c r="HH3328" s="662"/>
      <c r="HI3328" s="662"/>
      <c r="HJ3328" s="662"/>
      <c r="HK3328" s="662"/>
      <c r="HL3328" s="662"/>
      <c r="HM3328" s="662"/>
      <c r="HN3328" s="662"/>
      <c r="HO3328" s="662"/>
      <c r="HP3328" s="662"/>
      <c r="HQ3328" s="662"/>
      <c r="HR3328" s="662"/>
      <c r="HS3328" s="662"/>
      <c r="HT3328" s="662"/>
      <c r="HU3328" s="662"/>
      <c r="HV3328" s="662"/>
      <c r="HW3328" s="662"/>
      <c r="HX3328" s="662"/>
      <c r="HY3328" s="662"/>
      <c r="HZ3328" s="662"/>
      <c r="IA3328" s="662"/>
      <c r="IB3328" s="662"/>
      <c r="IC3328" s="662"/>
      <c r="ID3328" s="662"/>
      <c r="IE3328" s="662"/>
      <c r="IF3328" s="662"/>
      <c r="IG3328" s="662"/>
      <c r="IH3328" s="662"/>
      <c r="II3328" s="662"/>
      <c r="IJ3328" s="662"/>
      <c r="IK3328" s="662"/>
      <c r="IL3328" s="662"/>
      <c r="IM3328" s="662"/>
      <c r="IN3328" s="662"/>
      <c r="IO3328" s="662"/>
      <c r="IP3328" s="662"/>
      <c r="IQ3328" s="662"/>
      <c r="IR3328" s="662"/>
      <c r="IS3328" s="662"/>
      <c r="IT3328" s="662"/>
      <c r="IU3328" s="662"/>
      <c r="IV3328" s="662"/>
      <c r="IW3328" s="662"/>
      <c r="IX3328" s="662"/>
      <c r="IY3328" s="662"/>
      <c r="IZ3328" s="662"/>
      <c r="JA3328" s="662"/>
      <c r="JB3328" s="662"/>
      <c r="JC3328" s="662"/>
      <c r="JD3328" s="662"/>
      <c r="JE3328" s="662"/>
      <c r="JF3328" s="662"/>
      <c r="JG3328" s="662"/>
      <c r="JH3328" s="662"/>
      <c r="JI3328" s="662"/>
      <c r="JJ3328" s="662"/>
      <c r="JK3328" s="662"/>
      <c r="JL3328" s="662"/>
      <c r="JM3328" s="662"/>
      <c r="JN3328" s="662"/>
      <c r="JO3328" s="662"/>
      <c r="JP3328" s="662"/>
      <c r="JQ3328" s="662"/>
      <c r="JR3328" s="662"/>
      <c r="JS3328" s="662"/>
      <c r="JT3328" s="662"/>
      <c r="JU3328" s="662"/>
      <c r="JV3328" s="662"/>
      <c r="JW3328" s="662"/>
      <c r="JX3328" s="662"/>
      <c r="JY3328" s="662"/>
      <c r="JZ3328" s="662"/>
      <c r="KA3328" s="662"/>
      <c r="KB3328" s="662"/>
      <c r="KC3328" s="662"/>
      <c r="KD3328" s="662"/>
      <c r="KE3328" s="662"/>
      <c r="KF3328" s="662"/>
      <c r="KG3328" s="662"/>
      <c r="KH3328" s="662"/>
      <c r="KI3328" s="662"/>
      <c r="KJ3328" s="662"/>
      <c r="KK3328" s="662"/>
      <c r="KL3328" s="662"/>
      <c r="KM3328" s="662"/>
      <c r="KN3328" s="662"/>
      <c r="KO3328" s="662"/>
      <c r="KP3328" s="662"/>
      <c r="KQ3328" s="662"/>
      <c r="KR3328" s="662"/>
      <c r="KS3328" s="662"/>
      <c r="KT3328" s="662"/>
      <c r="KU3328" s="662"/>
      <c r="KV3328" s="662"/>
      <c r="KW3328" s="662"/>
      <c r="KX3328" s="662"/>
      <c r="KY3328" s="662"/>
      <c r="KZ3328" s="662"/>
      <c r="LA3328" s="662"/>
      <c r="LB3328" s="662"/>
      <c r="LC3328" s="662"/>
      <c r="LD3328" s="662"/>
      <c r="LE3328" s="662"/>
      <c r="LF3328" s="662"/>
      <c r="LG3328" s="662"/>
      <c r="LH3328" s="662"/>
      <c r="LI3328" s="662"/>
      <c r="LJ3328" s="662"/>
      <c r="LK3328" s="662"/>
      <c r="LL3328" s="662"/>
      <c r="LM3328" s="662"/>
      <c r="LN3328" s="662"/>
      <c r="LO3328" s="662"/>
      <c r="LP3328" s="662"/>
      <c r="LQ3328" s="662"/>
      <c r="LR3328" s="662"/>
      <c r="LS3328" s="662"/>
      <c r="LT3328" s="662"/>
      <c r="LU3328" s="662"/>
      <c r="LV3328" s="662"/>
      <c r="LW3328" s="662"/>
      <c r="LX3328" s="662"/>
      <c r="LY3328" s="662"/>
      <c r="LZ3328" s="662"/>
      <c r="MA3328" s="662"/>
      <c r="MB3328" s="662"/>
      <c r="MC3328" s="662"/>
      <c r="MD3328" s="662"/>
      <c r="ME3328" s="662"/>
      <c r="MF3328" s="662"/>
      <c r="MG3328" s="662"/>
      <c r="MH3328" s="662"/>
      <c r="MI3328" s="662"/>
      <c r="MJ3328" s="662"/>
      <c r="MK3328" s="662"/>
      <c r="ML3328" s="662"/>
      <c r="MM3328" s="662"/>
      <c r="MN3328" s="662"/>
      <c r="MO3328" s="662"/>
      <c r="MP3328" s="662"/>
      <c r="MQ3328" s="662"/>
      <c r="MR3328" s="662"/>
      <c r="MS3328" s="662"/>
      <c r="MT3328" s="662"/>
      <c r="MU3328" s="662"/>
      <c r="MV3328" s="662"/>
      <c r="MW3328" s="662"/>
      <c r="MX3328" s="662"/>
      <c r="MY3328" s="662"/>
      <c r="MZ3328" s="662"/>
      <c r="NA3328" s="662"/>
      <c r="NB3328" s="662"/>
      <c r="NC3328" s="662"/>
      <c r="ND3328" s="662"/>
      <c r="NE3328" s="662"/>
      <c r="NF3328" s="662"/>
      <c r="NG3328" s="662"/>
      <c r="NH3328" s="662"/>
      <c r="NI3328" s="662"/>
      <c r="NJ3328" s="662"/>
      <c r="NK3328" s="662"/>
      <c r="NL3328" s="662"/>
      <c r="NM3328" s="662"/>
      <c r="NN3328" s="662"/>
      <c r="NO3328" s="662"/>
      <c r="NP3328" s="662"/>
      <c r="NQ3328" s="662"/>
      <c r="NR3328" s="662"/>
      <c r="NS3328" s="662"/>
      <c r="NT3328" s="662"/>
      <c r="NU3328" s="662"/>
      <c r="NV3328" s="662"/>
      <c r="NW3328" s="662"/>
      <c r="NX3328" s="662"/>
      <c r="NY3328" s="662"/>
      <c r="NZ3328" s="662"/>
      <c r="OA3328" s="662"/>
      <c r="OB3328" s="662"/>
      <c r="OC3328" s="662"/>
      <c r="OD3328" s="662"/>
      <c r="OE3328" s="662"/>
      <c r="OF3328" s="662"/>
      <c r="OG3328" s="662"/>
      <c r="OH3328" s="662"/>
      <c r="OI3328" s="662"/>
      <c r="OJ3328" s="662"/>
      <c r="OK3328" s="662"/>
      <c r="OL3328" s="662"/>
      <c r="OM3328" s="662"/>
      <c r="ON3328" s="662"/>
      <c r="OO3328" s="662"/>
      <c r="OP3328" s="662"/>
      <c r="OQ3328" s="662"/>
      <c r="OR3328" s="662"/>
      <c r="OS3328" s="662"/>
      <c r="OT3328" s="662"/>
      <c r="OU3328" s="662"/>
      <c r="OV3328" s="662"/>
      <c r="OW3328" s="662"/>
      <c r="OX3328" s="662"/>
      <c r="OY3328" s="662"/>
      <c r="OZ3328" s="662"/>
      <c r="PA3328" s="662"/>
      <c r="PB3328" s="662"/>
      <c r="PC3328" s="662"/>
      <c r="PD3328" s="662"/>
      <c r="PE3328" s="662"/>
      <c r="PF3328" s="662"/>
      <c r="PG3328" s="662"/>
      <c r="PH3328" s="662"/>
      <c r="PI3328" s="662"/>
      <c r="PJ3328" s="662"/>
      <c r="PK3328" s="662"/>
      <c r="PL3328" s="662"/>
      <c r="PM3328" s="662"/>
      <c r="PN3328" s="662"/>
      <c r="PO3328" s="662"/>
      <c r="PP3328" s="662"/>
      <c r="PQ3328" s="662"/>
      <c r="PR3328" s="662"/>
      <c r="PS3328" s="662"/>
      <c r="PT3328" s="662"/>
      <c r="PU3328" s="662"/>
      <c r="PV3328" s="662"/>
      <c r="PW3328" s="662"/>
      <c r="PX3328" s="662"/>
      <c r="PY3328" s="662"/>
      <c r="PZ3328" s="662"/>
      <c r="QA3328" s="662"/>
      <c r="QB3328" s="662"/>
      <c r="QC3328" s="662"/>
      <c r="QD3328" s="662"/>
      <c r="QE3328" s="662"/>
      <c r="QF3328" s="662"/>
      <c r="QG3328" s="662"/>
      <c r="QH3328" s="662"/>
      <c r="QI3328" s="662"/>
      <c r="QJ3328" s="662"/>
      <c r="QK3328" s="662"/>
      <c r="QL3328" s="662"/>
      <c r="QM3328" s="662"/>
      <c r="QN3328" s="662"/>
      <c r="QO3328" s="662"/>
      <c r="QP3328" s="662"/>
      <c r="QQ3328" s="662"/>
      <c r="QR3328" s="662"/>
      <c r="QS3328" s="662"/>
      <c r="QT3328" s="662"/>
      <c r="QU3328" s="662"/>
      <c r="QV3328" s="662"/>
      <c r="QW3328" s="662"/>
      <c r="QX3328" s="662"/>
      <c r="QY3328" s="662"/>
      <c r="QZ3328" s="662"/>
      <c r="RA3328" s="662"/>
      <c r="RB3328" s="662"/>
      <c r="RC3328" s="662"/>
      <c r="RD3328" s="662"/>
      <c r="RE3328" s="662"/>
      <c r="RF3328" s="662"/>
      <c r="RG3328" s="662"/>
      <c r="RH3328" s="662"/>
      <c r="RI3328" s="662"/>
      <c r="RJ3328" s="662"/>
      <c r="RK3328" s="662"/>
      <c r="RL3328" s="662"/>
      <c r="RM3328" s="662"/>
      <c r="RN3328" s="662"/>
      <c r="RO3328" s="662"/>
      <c r="RP3328" s="662"/>
      <c r="RQ3328" s="662"/>
      <c r="RR3328" s="662"/>
      <c r="RS3328" s="662"/>
      <c r="RT3328" s="662"/>
      <c r="RU3328" s="662"/>
      <c r="RV3328" s="662"/>
      <c r="RW3328" s="662"/>
      <c r="RX3328" s="662"/>
      <c r="RY3328" s="662"/>
      <c r="RZ3328" s="662"/>
      <c r="SA3328" s="662"/>
      <c r="SB3328" s="662"/>
      <c r="SC3328" s="662"/>
      <c r="SD3328" s="662"/>
      <c r="SE3328" s="662"/>
      <c r="SF3328" s="662"/>
      <c r="SG3328" s="662"/>
      <c r="SH3328" s="662"/>
      <c r="SI3328" s="662"/>
      <c r="SJ3328" s="662"/>
      <c r="SK3328" s="662"/>
      <c r="SL3328" s="662"/>
      <c r="SM3328" s="662"/>
      <c r="SN3328" s="662"/>
      <c r="SO3328" s="662"/>
      <c r="SP3328" s="662"/>
      <c r="SQ3328" s="662"/>
      <c r="SR3328" s="662"/>
      <c r="SS3328" s="662"/>
      <c r="ST3328" s="662"/>
      <c r="SU3328" s="662"/>
      <c r="SV3328" s="662"/>
      <c r="SW3328" s="662"/>
      <c r="SX3328" s="662"/>
      <c r="SY3328" s="662"/>
      <c r="SZ3328" s="662"/>
      <c r="TA3328" s="662"/>
      <c r="TB3328" s="662"/>
      <c r="TC3328" s="662"/>
      <c r="TD3328" s="662"/>
      <c r="TE3328" s="662"/>
      <c r="TF3328" s="662"/>
      <c r="TG3328" s="662"/>
      <c r="TH3328" s="662"/>
      <c r="TI3328" s="662"/>
      <c r="TJ3328" s="662"/>
      <c r="TK3328" s="662"/>
      <c r="TL3328" s="662"/>
      <c r="TM3328" s="662"/>
      <c r="TN3328" s="662"/>
      <c r="TO3328" s="662"/>
      <c r="TP3328" s="662"/>
      <c r="TQ3328" s="662"/>
      <c r="TR3328" s="662"/>
      <c r="TS3328" s="662"/>
      <c r="TT3328" s="662"/>
      <c r="TU3328" s="662"/>
      <c r="TV3328" s="662"/>
      <c r="TW3328" s="662"/>
      <c r="TX3328" s="662"/>
      <c r="TY3328" s="662"/>
      <c r="TZ3328" s="662"/>
      <c r="UA3328" s="662"/>
      <c r="UB3328" s="662"/>
      <c r="UC3328" s="662"/>
      <c r="UD3328" s="662"/>
      <c r="UE3328" s="662"/>
      <c r="UF3328" s="662"/>
      <c r="UG3328" s="662"/>
      <c r="UH3328" s="662"/>
      <c r="UI3328" s="662"/>
      <c r="UJ3328" s="662"/>
      <c r="UK3328" s="662"/>
      <c r="UL3328" s="662"/>
      <c r="UM3328" s="662"/>
      <c r="UN3328" s="662"/>
      <c r="UO3328" s="662"/>
      <c r="UP3328" s="662"/>
      <c r="UQ3328" s="662"/>
      <c r="UR3328" s="662"/>
      <c r="US3328" s="662"/>
      <c r="UT3328" s="662"/>
      <c r="UU3328" s="662"/>
      <c r="UV3328" s="662"/>
      <c r="UW3328" s="662"/>
      <c r="UX3328" s="662"/>
      <c r="UY3328" s="662"/>
      <c r="UZ3328" s="662"/>
      <c r="VA3328" s="662"/>
      <c r="VB3328" s="662"/>
      <c r="VC3328" s="662"/>
      <c r="VD3328" s="662"/>
      <c r="VE3328" s="662"/>
      <c r="VF3328" s="662"/>
      <c r="VG3328" s="662"/>
      <c r="VH3328" s="662"/>
      <c r="VI3328" s="662"/>
      <c r="VJ3328" s="662"/>
      <c r="VK3328" s="662"/>
      <c r="VL3328" s="662"/>
      <c r="VM3328" s="662"/>
      <c r="VN3328" s="662"/>
      <c r="VO3328" s="662"/>
      <c r="VP3328" s="662"/>
      <c r="VQ3328" s="662"/>
      <c r="VR3328" s="662"/>
      <c r="VS3328" s="662"/>
      <c r="VT3328" s="662"/>
      <c r="VU3328" s="662"/>
      <c r="VV3328" s="662"/>
      <c r="VW3328" s="662"/>
      <c r="VX3328" s="662"/>
      <c r="VY3328" s="662"/>
      <c r="VZ3328" s="662"/>
      <c r="WA3328" s="662"/>
      <c r="WB3328" s="662"/>
      <c r="WC3328" s="662"/>
      <c r="WD3328" s="662"/>
      <c r="WE3328" s="662"/>
      <c r="WF3328" s="662"/>
      <c r="WG3328" s="662"/>
      <c r="WH3328" s="662"/>
      <c r="WI3328" s="662"/>
      <c r="WJ3328" s="662"/>
      <c r="WK3328" s="662"/>
      <c r="WL3328" s="662"/>
      <c r="WM3328" s="662"/>
      <c r="WN3328" s="662"/>
      <c r="WO3328" s="662"/>
      <c r="WP3328" s="662"/>
      <c r="WQ3328" s="662"/>
      <c r="WR3328" s="662"/>
      <c r="WS3328" s="662"/>
      <c r="WT3328" s="662"/>
      <c r="WU3328" s="662"/>
      <c r="WV3328" s="662"/>
      <c r="WW3328" s="662"/>
      <c r="WX3328" s="662"/>
      <c r="WY3328" s="662"/>
      <c r="WZ3328" s="662"/>
      <c r="XA3328" s="662"/>
      <c r="XB3328" s="662"/>
      <c r="XC3328" s="662"/>
      <c r="XD3328" s="662"/>
      <c r="XE3328" s="662"/>
      <c r="XF3328" s="662"/>
      <c r="XG3328" s="662"/>
      <c r="XH3328" s="662"/>
      <c r="XI3328" s="662"/>
      <c r="XJ3328" s="662"/>
      <c r="XK3328" s="662"/>
      <c r="XL3328" s="662"/>
      <c r="XM3328" s="662"/>
      <c r="XN3328" s="662"/>
      <c r="XO3328" s="662"/>
      <c r="XP3328" s="662"/>
      <c r="XQ3328" s="662"/>
      <c r="XR3328" s="662"/>
      <c r="XS3328" s="662"/>
      <c r="XT3328" s="662"/>
      <c r="XU3328" s="662"/>
      <c r="XV3328" s="662"/>
      <c r="XW3328" s="662"/>
      <c r="XX3328" s="662"/>
      <c r="XY3328" s="662"/>
      <c r="XZ3328" s="662"/>
      <c r="YA3328" s="662"/>
      <c r="YB3328" s="662"/>
      <c r="YC3328" s="662"/>
      <c r="YD3328" s="662"/>
      <c r="YE3328" s="662"/>
      <c r="YF3328" s="662"/>
      <c r="YG3328" s="662"/>
      <c r="YH3328" s="662"/>
      <c r="YI3328" s="662"/>
      <c r="YJ3328" s="662"/>
      <c r="YK3328" s="662"/>
      <c r="YL3328" s="662"/>
      <c r="YM3328" s="662"/>
      <c r="YN3328" s="662"/>
      <c r="YO3328" s="662"/>
      <c r="YP3328" s="662"/>
      <c r="YQ3328" s="662"/>
      <c r="YR3328" s="662"/>
      <c r="YS3328" s="662"/>
      <c r="YT3328" s="662"/>
      <c r="YU3328" s="662"/>
      <c r="YV3328" s="662"/>
      <c r="YW3328" s="662"/>
      <c r="YX3328" s="662"/>
      <c r="YY3328" s="662"/>
      <c r="YZ3328" s="662"/>
      <c r="ZA3328" s="662"/>
      <c r="ZB3328" s="662"/>
      <c r="ZC3328" s="662"/>
      <c r="ZD3328" s="662"/>
      <c r="ZE3328" s="662"/>
      <c r="ZF3328" s="662"/>
      <c r="ZG3328" s="662"/>
      <c r="ZH3328" s="662"/>
      <c r="ZI3328" s="662"/>
      <c r="ZJ3328" s="662"/>
      <c r="ZK3328" s="662"/>
      <c r="ZL3328" s="662"/>
      <c r="ZM3328" s="662"/>
      <c r="ZN3328" s="662"/>
      <c r="ZO3328" s="662"/>
      <c r="ZP3328" s="662"/>
      <c r="ZQ3328" s="662"/>
      <c r="ZR3328" s="662"/>
      <c r="ZS3328" s="662"/>
      <c r="ZT3328" s="662"/>
      <c r="ZU3328" s="662"/>
      <c r="ZV3328" s="662"/>
      <c r="ZW3328" s="662"/>
      <c r="ZX3328" s="662"/>
      <c r="ZY3328" s="662"/>
      <c r="ZZ3328" s="662"/>
      <c r="AAA3328" s="662"/>
      <c r="AAB3328" s="662"/>
      <c r="AAC3328" s="662"/>
      <c r="AAD3328" s="662"/>
      <c r="AAE3328" s="662"/>
      <c r="AAF3328" s="662"/>
      <c r="AAG3328" s="662"/>
      <c r="AAH3328" s="662"/>
      <c r="AAI3328" s="662"/>
      <c r="AAJ3328" s="662"/>
      <c r="AAK3328" s="662"/>
      <c r="AAL3328" s="662"/>
      <c r="AAM3328" s="662"/>
      <c r="AAN3328" s="662"/>
      <c r="AAO3328" s="662"/>
      <c r="AAP3328" s="662"/>
      <c r="AAQ3328" s="662"/>
      <c r="AAR3328" s="662"/>
      <c r="AAS3328" s="662"/>
      <c r="AAT3328" s="662"/>
      <c r="AAU3328" s="662"/>
      <c r="AAV3328" s="662"/>
      <c r="AAW3328" s="662"/>
      <c r="AAX3328" s="662"/>
      <c r="AAY3328" s="662"/>
      <c r="AAZ3328" s="662"/>
      <c r="ABA3328" s="662"/>
      <c r="ABB3328" s="662"/>
      <c r="ABC3328" s="662"/>
      <c r="ABD3328" s="662"/>
      <c r="ABE3328" s="662"/>
      <c r="ABF3328" s="662"/>
      <c r="ABG3328" s="662"/>
      <c r="ABH3328" s="662"/>
      <c r="ABI3328" s="662"/>
      <c r="ABJ3328" s="662"/>
      <c r="ABK3328" s="662"/>
      <c r="ABL3328" s="662"/>
      <c r="ABM3328" s="662"/>
      <c r="ABN3328" s="662"/>
      <c r="ABO3328" s="662"/>
      <c r="ABP3328" s="662"/>
      <c r="ABQ3328" s="662"/>
      <c r="ABR3328" s="662"/>
      <c r="ABS3328" s="662"/>
      <c r="ABT3328" s="662"/>
      <c r="ABU3328" s="662"/>
      <c r="ABV3328" s="662"/>
      <c r="ABW3328" s="662"/>
      <c r="ABX3328" s="662"/>
      <c r="ABY3328" s="662"/>
      <c r="ABZ3328" s="662"/>
      <c r="ACA3328" s="662"/>
      <c r="ACB3328" s="662"/>
      <c r="ACC3328" s="662"/>
      <c r="ACD3328" s="662"/>
      <c r="ACE3328" s="662"/>
      <c r="ACF3328" s="662"/>
      <c r="ACG3328" s="662"/>
      <c r="ACH3328" s="662"/>
      <c r="ACI3328" s="662"/>
      <c r="ACJ3328" s="662"/>
      <c r="ACK3328" s="662"/>
      <c r="ACL3328" s="662"/>
      <c r="ACM3328" s="662"/>
      <c r="ACN3328" s="662"/>
      <c r="ACO3328" s="662"/>
      <c r="ACP3328" s="662"/>
      <c r="ACQ3328" s="662"/>
      <c r="ACR3328" s="662"/>
      <c r="ACS3328" s="662"/>
      <c r="ACT3328" s="662"/>
      <c r="ACU3328" s="662"/>
      <c r="ACV3328" s="662"/>
      <c r="ACW3328" s="662"/>
      <c r="ACX3328" s="662"/>
      <c r="ACY3328" s="662"/>
      <c r="ACZ3328" s="662"/>
      <c r="ADA3328" s="662"/>
      <c r="ADB3328" s="662"/>
      <c r="ADC3328" s="662"/>
      <c r="ADD3328" s="662"/>
      <c r="ADE3328" s="662"/>
      <c r="ADF3328" s="662"/>
      <c r="ADG3328" s="662"/>
      <c r="ADH3328" s="662"/>
      <c r="ADI3328" s="662"/>
      <c r="ADJ3328" s="662"/>
      <c r="ADK3328" s="662"/>
      <c r="ADL3328" s="662"/>
      <c r="ADM3328" s="662"/>
      <c r="ADN3328" s="662"/>
      <c r="ADO3328" s="662"/>
      <c r="ADP3328" s="662"/>
      <c r="ADQ3328" s="662"/>
      <c r="ADR3328" s="662"/>
      <c r="ADS3328" s="662"/>
      <c r="ADT3328" s="662"/>
      <c r="ADU3328" s="662"/>
      <c r="ADV3328" s="662"/>
      <c r="ADW3328" s="662"/>
      <c r="ADX3328" s="662"/>
      <c r="ADY3328" s="662"/>
      <c r="ADZ3328" s="662"/>
      <c r="AEA3328" s="662"/>
      <c r="AEB3328" s="662"/>
      <c r="AEC3328" s="662"/>
      <c r="AED3328" s="662"/>
      <c r="AEE3328" s="662"/>
      <c r="AEF3328" s="662"/>
      <c r="AEG3328" s="662"/>
      <c r="AEH3328" s="662"/>
      <c r="AEI3328" s="662"/>
      <c r="AEJ3328" s="662"/>
      <c r="AEK3328" s="662"/>
      <c r="AEL3328" s="662"/>
      <c r="AEM3328" s="662"/>
      <c r="AEN3328" s="662"/>
      <c r="AEO3328" s="662"/>
      <c r="AEP3328" s="662"/>
      <c r="AEQ3328" s="662"/>
      <c r="AER3328" s="662"/>
      <c r="AES3328" s="662"/>
      <c r="AET3328" s="662"/>
      <c r="AEU3328" s="662"/>
      <c r="AEV3328" s="662"/>
      <c r="AEW3328" s="662"/>
      <c r="AEX3328" s="662"/>
      <c r="AEY3328" s="662"/>
      <c r="AEZ3328" s="662"/>
      <c r="AFA3328" s="662"/>
      <c r="AFB3328" s="662"/>
      <c r="AFC3328" s="662"/>
      <c r="AFD3328" s="662"/>
      <c r="AFE3328" s="662"/>
      <c r="AFF3328" s="662"/>
      <c r="AFG3328" s="662"/>
      <c r="AFH3328" s="662"/>
      <c r="AFI3328" s="662"/>
      <c r="AFJ3328" s="662"/>
      <c r="AFK3328" s="662"/>
      <c r="AFL3328" s="662"/>
      <c r="AFM3328" s="662"/>
      <c r="AFN3328" s="662"/>
      <c r="AFO3328" s="662"/>
      <c r="AFP3328" s="662"/>
      <c r="AFQ3328" s="662"/>
      <c r="AFR3328" s="662"/>
      <c r="AFS3328" s="662"/>
      <c r="AFT3328" s="662"/>
      <c r="AFU3328" s="662"/>
      <c r="AFV3328" s="662"/>
      <c r="AFW3328" s="662"/>
      <c r="AFX3328" s="662"/>
      <c r="AFY3328" s="662"/>
      <c r="AFZ3328" s="662"/>
      <c r="AGA3328" s="662"/>
      <c r="AGB3328" s="662"/>
      <c r="AGC3328" s="662"/>
      <c r="AGD3328" s="662"/>
      <c r="AGE3328" s="662"/>
      <c r="AGF3328" s="662"/>
      <c r="AGG3328" s="662"/>
      <c r="AGH3328" s="662"/>
      <c r="AGI3328" s="662"/>
      <c r="AGJ3328" s="662"/>
      <c r="AGK3328" s="662"/>
      <c r="AGL3328" s="662"/>
      <c r="AGM3328" s="662"/>
      <c r="AGN3328" s="662"/>
      <c r="AGO3328" s="662"/>
      <c r="AGP3328" s="662"/>
      <c r="AGQ3328" s="662"/>
      <c r="AGR3328" s="662"/>
      <c r="AGS3328" s="662"/>
      <c r="AGT3328" s="662"/>
      <c r="AGU3328" s="662"/>
      <c r="AGV3328" s="662"/>
      <c r="AGW3328" s="662"/>
      <c r="AGX3328" s="662"/>
      <c r="AGY3328" s="662"/>
      <c r="AGZ3328" s="662"/>
      <c r="AHA3328" s="662"/>
      <c r="AHB3328" s="662"/>
      <c r="AHC3328" s="662"/>
      <c r="AHD3328" s="662"/>
      <c r="AHE3328" s="662"/>
      <c r="AHF3328" s="662"/>
      <c r="AHG3328" s="662"/>
      <c r="AHH3328" s="662"/>
      <c r="AHI3328" s="662"/>
      <c r="AHJ3328" s="662"/>
      <c r="AHK3328" s="662"/>
      <c r="AHL3328" s="662"/>
      <c r="AHM3328" s="662"/>
      <c r="AHN3328" s="662"/>
      <c r="AHO3328" s="662"/>
      <c r="AHP3328" s="662"/>
      <c r="AHQ3328" s="662"/>
      <c r="AHR3328" s="662"/>
      <c r="AHS3328" s="662"/>
      <c r="AHT3328" s="662"/>
      <c r="AHU3328" s="662"/>
      <c r="AHV3328" s="662"/>
      <c r="AHW3328" s="662"/>
      <c r="AHX3328" s="662"/>
      <c r="AHY3328" s="662"/>
      <c r="AHZ3328" s="662"/>
      <c r="AIA3328" s="662"/>
      <c r="AIB3328" s="662"/>
      <c r="AIC3328" s="662"/>
      <c r="AID3328" s="662"/>
      <c r="AIE3328" s="662"/>
      <c r="AIF3328" s="662"/>
      <c r="AIG3328" s="662"/>
      <c r="AIH3328" s="662"/>
      <c r="AII3328" s="662"/>
      <c r="AIJ3328" s="662"/>
      <c r="AIK3328" s="662"/>
      <c r="AIL3328" s="662"/>
      <c r="AIM3328" s="662"/>
      <c r="AIN3328" s="662"/>
      <c r="AIO3328" s="662"/>
      <c r="AIP3328" s="662"/>
      <c r="AIQ3328" s="662"/>
      <c r="AIR3328" s="662"/>
      <c r="AIS3328" s="662"/>
      <c r="AIT3328" s="662"/>
      <c r="AIU3328" s="662"/>
      <c r="AIV3328" s="662"/>
      <c r="AIW3328" s="662"/>
      <c r="AIX3328" s="662"/>
      <c r="AIY3328" s="662"/>
      <c r="AIZ3328" s="662"/>
      <c r="AJA3328" s="662"/>
      <c r="AJB3328" s="662"/>
      <c r="AJC3328" s="662"/>
      <c r="AJD3328" s="662"/>
      <c r="AJE3328" s="662"/>
      <c r="AJF3328" s="662"/>
      <c r="AJG3328" s="662"/>
      <c r="AJH3328" s="662"/>
      <c r="AJI3328" s="662"/>
      <c r="AJJ3328" s="662"/>
      <c r="AJK3328" s="662"/>
      <c r="AJL3328" s="662"/>
      <c r="AJM3328" s="662"/>
      <c r="AJN3328" s="662"/>
      <c r="AJO3328" s="662"/>
      <c r="AJP3328" s="662"/>
      <c r="AJQ3328" s="662"/>
      <c r="AJR3328" s="662"/>
      <c r="AJS3328" s="662"/>
      <c r="AJT3328" s="662"/>
      <c r="AJU3328" s="662"/>
      <c r="AJV3328" s="662"/>
      <c r="AJW3328" s="662"/>
      <c r="AJX3328" s="662"/>
      <c r="AJY3328" s="662"/>
      <c r="AJZ3328" s="662"/>
      <c r="AKA3328" s="662"/>
      <c r="AKB3328" s="662"/>
      <c r="AKC3328" s="662"/>
      <c r="AKD3328" s="662"/>
      <c r="AKE3328" s="662"/>
      <c r="AKF3328" s="662"/>
      <c r="AKG3328" s="662"/>
      <c r="AKH3328" s="662"/>
      <c r="AKI3328" s="662"/>
      <c r="AKJ3328" s="662"/>
      <c r="AKK3328" s="662"/>
      <c r="AKL3328" s="662"/>
      <c r="AKM3328" s="662"/>
      <c r="AKN3328" s="662"/>
      <c r="AKO3328" s="662"/>
      <c r="AKP3328" s="662"/>
      <c r="AKQ3328" s="662"/>
      <c r="AKR3328" s="662"/>
      <c r="AKS3328" s="662"/>
      <c r="AKT3328" s="662"/>
      <c r="AKU3328" s="662"/>
      <c r="AKV3328" s="662"/>
      <c r="AKW3328" s="662"/>
      <c r="AKX3328" s="662"/>
      <c r="AKY3328" s="662"/>
      <c r="AKZ3328" s="662"/>
      <c r="ALA3328" s="662"/>
      <c r="ALB3328" s="662"/>
      <c r="ALC3328" s="662"/>
      <c r="ALD3328" s="662"/>
      <c r="ALE3328" s="662"/>
      <c r="ALF3328" s="662"/>
      <c r="ALG3328" s="662"/>
      <c r="ALH3328" s="662"/>
      <c r="ALI3328" s="662"/>
      <c r="ALJ3328" s="662"/>
      <c r="ALK3328" s="662"/>
      <c r="ALL3328" s="662"/>
      <c r="ALM3328" s="662"/>
      <c r="ALN3328" s="662"/>
      <c r="ALO3328" s="662"/>
      <c r="ALP3328" s="662"/>
      <c r="ALQ3328" s="662"/>
      <c r="ALR3328" s="662"/>
      <c r="ALS3328" s="662"/>
      <c r="ALT3328" s="662"/>
      <c r="ALU3328" s="662"/>
      <c r="ALV3328" s="662"/>
      <c r="ALW3328" s="662"/>
      <c r="ALX3328" s="662"/>
      <c r="ALY3328" s="662"/>
      <c r="ALZ3328" s="662"/>
      <c r="AMA3328" s="662"/>
      <c r="AMB3328" s="662"/>
      <c r="AMC3328" s="662"/>
      <c r="AMD3328" s="662"/>
      <c r="AME3328" s="662"/>
      <c r="AMF3328" s="662"/>
      <c r="AMG3328" s="662"/>
      <c r="AMH3328" s="662"/>
      <c r="AMI3328" s="662"/>
      <c r="AMJ3328" s="662"/>
    </row>
    <row r="3329" spans="1:1024" s="599" customFormat="1" ht="18.75" customHeight="1" x14ac:dyDescent="0.3">
      <c r="A3329" s="186">
        <v>2037</v>
      </c>
      <c r="B3329" s="754"/>
      <c r="C3329" s="4" t="s">
        <v>1013</v>
      </c>
      <c r="D3329" s="186" t="s">
        <v>412</v>
      </c>
      <c r="E3329" s="1156" t="s">
        <v>342</v>
      </c>
      <c r="F3329" s="725">
        <v>44982</v>
      </c>
      <c r="G3329" s="720">
        <v>0.68819444444444444</v>
      </c>
      <c r="H3329" s="725">
        <v>44985</v>
      </c>
      <c r="I3329" s="720">
        <v>0.68819444444444444</v>
      </c>
      <c r="J3329" s="728" t="s">
        <v>1849</v>
      </c>
      <c r="K3329" s="710">
        <v>32001</v>
      </c>
      <c r="L3329" s="929" t="s">
        <v>1014</v>
      </c>
      <c r="M3329" s="21">
        <v>44031</v>
      </c>
      <c r="N3329" s="734" t="s">
        <v>1015</v>
      </c>
      <c r="O3329" s="920">
        <v>42773</v>
      </c>
      <c r="P3329" s="892">
        <v>240</v>
      </c>
      <c r="Q3329" s="196"/>
      <c r="R3329" s="1017"/>
      <c r="S3329" s="196" t="s">
        <v>1968</v>
      </c>
      <c r="T3329" s="609"/>
      <c r="U3329" s="156"/>
      <c r="V3329" s="544"/>
      <c r="X3329" s="662"/>
      <c r="Y3329" s="662"/>
      <c r="Z3329" s="662"/>
      <c r="AA3329" s="662"/>
      <c r="AB3329" s="662"/>
      <c r="AC3329" s="662"/>
      <c r="AD3329" s="662"/>
      <c r="AE3329" s="662"/>
      <c r="AF3329" s="662"/>
      <c r="AG3329" s="662"/>
      <c r="AH3329" s="662"/>
      <c r="AI3329" s="662"/>
      <c r="AJ3329" s="662"/>
      <c r="AK3329" s="662"/>
      <c r="AL3329" s="662"/>
      <c r="AM3329" s="662"/>
      <c r="AN3329" s="662"/>
      <c r="AO3329" s="662"/>
      <c r="AP3329" s="662"/>
      <c r="AQ3329" s="662"/>
      <c r="AR3329" s="662"/>
      <c r="AS3329" s="662"/>
      <c r="AT3329" s="662"/>
      <c r="AU3329" s="662"/>
      <c r="AV3329" s="662"/>
      <c r="AW3329" s="662"/>
      <c r="AX3329" s="662"/>
      <c r="AY3329" s="662"/>
      <c r="AZ3329" s="662"/>
      <c r="BA3329" s="662"/>
      <c r="BB3329" s="662"/>
      <c r="BC3329" s="662"/>
      <c r="BD3329" s="662"/>
      <c r="BE3329" s="662"/>
      <c r="BF3329" s="662"/>
      <c r="BG3329" s="662"/>
      <c r="BH3329" s="662"/>
      <c r="BI3329" s="662"/>
      <c r="BJ3329" s="662"/>
      <c r="BK3329" s="662"/>
      <c r="BL3329" s="662"/>
      <c r="BM3329" s="662"/>
      <c r="BN3329" s="662"/>
      <c r="BO3329" s="662"/>
      <c r="BP3329" s="662"/>
      <c r="BQ3329" s="662"/>
      <c r="BR3329" s="662"/>
      <c r="BS3329" s="662"/>
      <c r="BT3329" s="662"/>
      <c r="BU3329" s="662"/>
      <c r="BV3329" s="662"/>
      <c r="BW3329" s="662"/>
      <c r="BX3329" s="662"/>
      <c r="BY3329" s="662"/>
      <c r="BZ3329" s="662"/>
      <c r="CA3329" s="662"/>
      <c r="CB3329" s="662"/>
      <c r="CC3329" s="662"/>
      <c r="CD3329" s="662"/>
      <c r="CE3329" s="662"/>
      <c r="CF3329" s="662"/>
      <c r="CG3329" s="662"/>
      <c r="CH3329" s="662"/>
      <c r="CI3329" s="662"/>
      <c r="CJ3329" s="662"/>
      <c r="CK3329" s="662"/>
      <c r="CL3329" s="662"/>
      <c r="CM3329" s="662"/>
      <c r="CN3329" s="662"/>
      <c r="CO3329" s="662"/>
      <c r="CP3329" s="662"/>
      <c r="CQ3329" s="662"/>
      <c r="CR3329" s="662"/>
      <c r="CS3329" s="662"/>
      <c r="CT3329" s="662"/>
      <c r="CU3329" s="662"/>
      <c r="CV3329" s="662"/>
      <c r="CW3329" s="662"/>
      <c r="CX3329" s="662"/>
      <c r="CY3329" s="662"/>
      <c r="CZ3329" s="662"/>
      <c r="DA3329" s="662"/>
      <c r="DB3329" s="662"/>
      <c r="DC3329" s="662"/>
      <c r="DD3329" s="662"/>
      <c r="DE3329" s="662"/>
      <c r="DF3329" s="662"/>
      <c r="DG3329" s="662"/>
      <c r="DH3329" s="662"/>
      <c r="DI3329" s="662"/>
      <c r="DJ3329" s="662"/>
      <c r="DK3329" s="662"/>
      <c r="DL3329" s="662"/>
      <c r="DM3329" s="662"/>
      <c r="DN3329" s="662"/>
      <c r="DO3329" s="662"/>
      <c r="DP3329" s="662"/>
      <c r="DQ3329" s="662"/>
      <c r="DR3329" s="662"/>
      <c r="DS3329" s="662"/>
      <c r="DT3329" s="662"/>
      <c r="DU3329" s="662"/>
      <c r="DV3329" s="662"/>
      <c r="DW3329" s="662"/>
      <c r="DX3329" s="662"/>
      <c r="DY3329" s="662"/>
      <c r="DZ3329" s="662"/>
      <c r="EA3329" s="662"/>
      <c r="EB3329" s="662"/>
      <c r="EC3329" s="662"/>
      <c r="ED3329" s="662"/>
      <c r="EE3329" s="662"/>
      <c r="EF3329" s="662"/>
      <c r="EG3329" s="662"/>
      <c r="EH3329" s="662"/>
      <c r="EI3329" s="662"/>
      <c r="EJ3329" s="662"/>
      <c r="EK3329" s="662"/>
      <c r="EL3329" s="662"/>
      <c r="EM3329" s="662"/>
      <c r="EN3329" s="662"/>
      <c r="EO3329" s="662"/>
      <c r="EP3329" s="662"/>
      <c r="EQ3329" s="662"/>
      <c r="ER3329" s="662"/>
      <c r="ES3329" s="662"/>
      <c r="ET3329" s="662"/>
      <c r="EU3329" s="662"/>
      <c r="EV3329" s="662"/>
      <c r="EW3329" s="662"/>
      <c r="EX3329" s="662"/>
      <c r="EY3329" s="662"/>
      <c r="EZ3329" s="662"/>
      <c r="FA3329" s="662"/>
      <c r="FB3329" s="662"/>
      <c r="FC3329" s="662"/>
      <c r="FD3329" s="662"/>
      <c r="FE3329" s="662"/>
      <c r="FF3329" s="662"/>
      <c r="FG3329" s="662"/>
      <c r="FH3329" s="662"/>
      <c r="FI3329" s="662"/>
      <c r="FJ3329" s="662"/>
      <c r="FK3329" s="662"/>
      <c r="FL3329" s="662"/>
      <c r="FM3329" s="662"/>
      <c r="FN3329" s="662"/>
      <c r="FO3329" s="662"/>
      <c r="FP3329" s="662"/>
      <c r="FQ3329" s="662"/>
      <c r="FR3329" s="662"/>
      <c r="FS3329" s="662"/>
      <c r="FT3329" s="662"/>
      <c r="FU3329" s="662"/>
      <c r="FV3329" s="662"/>
      <c r="FW3329" s="662"/>
      <c r="FX3329" s="662"/>
      <c r="FY3329" s="662"/>
      <c r="FZ3329" s="662"/>
      <c r="GA3329" s="662"/>
      <c r="GB3329" s="662"/>
      <c r="GC3329" s="662"/>
      <c r="GD3329" s="662"/>
      <c r="GE3329" s="662"/>
      <c r="GF3329" s="662"/>
      <c r="GG3329" s="662"/>
      <c r="GH3329" s="662"/>
      <c r="GI3329" s="662"/>
      <c r="GJ3329" s="662"/>
      <c r="GK3329" s="662"/>
      <c r="GL3329" s="662"/>
      <c r="GM3329" s="662"/>
      <c r="GN3329" s="662"/>
      <c r="GO3329" s="662"/>
      <c r="GP3329" s="662"/>
      <c r="GQ3329" s="662"/>
      <c r="GR3329" s="662"/>
      <c r="GS3329" s="662"/>
      <c r="GT3329" s="662"/>
      <c r="GU3329" s="662"/>
      <c r="GV3329" s="662"/>
      <c r="GW3329" s="662"/>
      <c r="GX3329" s="662"/>
      <c r="GY3329" s="662"/>
      <c r="GZ3329" s="662"/>
      <c r="HA3329" s="662"/>
      <c r="HB3329" s="662"/>
      <c r="HC3329" s="662"/>
      <c r="HD3329" s="662"/>
      <c r="HE3329" s="662"/>
      <c r="HF3329" s="662"/>
      <c r="HG3329" s="662"/>
      <c r="HH3329" s="662"/>
      <c r="HI3329" s="662"/>
      <c r="HJ3329" s="662"/>
      <c r="HK3329" s="662"/>
      <c r="HL3329" s="662"/>
      <c r="HM3329" s="662"/>
      <c r="HN3329" s="662"/>
      <c r="HO3329" s="662"/>
      <c r="HP3329" s="662"/>
      <c r="HQ3329" s="662"/>
      <c r="HR3329" s="662"/>
      <c r="HS3329" s="662"/>
      <c r="HT3329" s="662"/>
      <c r="HU3329" s="662"/>
      <c r="HV3329" s="662"/>
      <c r="HW3329" s="662"/>
      <c r="HX3329" s="662"/>
      <c r="HY3329" s="662"/>
      <c r="HZ3329" s="662"/>
      <c r="IA3329" s="662"/>
      <c r="IB3329" s="662"/>
      <c r="IC3329" s="662"/>
      <c r="ID3329" s="662"/>
      <c r="IE3329" s="662"/>
      <c r="IF3329" s="662"/>
      <c r="IG3329" s="662"/>
      <c r="IH3329" s="662"/>
      <c r="II3329" s="662"/>
      <c r="IJ3329" s="662"/>
      <c r="IK3329" s="662"/>
      <c r="IL3329" s="662"/>
      <c r="IM3329" s="662"/>
      <c r="IN3329" s="662"/>
      <c r="IO3329" s="662"/>
      <c r="IP3329" s="662"/>
      <c r="IQ3329" s="662"/>
      <c r="IR3329" s="662"/>
      <c r="IS3329" s="662"/>
      <c r="IT3329" s="662"/>
      <c r="IU3329" s="662"/>
      <c r="IV3329" s="662"/>
      <c r="IW3329" s="662"/>
      <c r="IX3329" s="662"/>
      <c r="IY3329" s="662"/>
      <c r="IZ3329" s="662"/>
      <c r="JA3329" s="662"/>
      <c r="JB3329" s="662"/>
      <c r="JC3329" s="662"/>
      <c r="JD3329" s="662"/>
      <c r="JE3329" s="662"/>
      <c r="JF3329" s="662"/>
      <c r="JG3329" s="662"/>
      <c r="JH3329" s="662"/>
      <c r="JI3329" s="662"/>
      <c r="JJ3329" s="662"/>
      <c r="JK3329" s="662"/>
      <c r="JL3329" s="662"/>
      <c r="JM3329" s="662"/>
      <c r="JN3329" s="662"/>
      <c r="JO3329" s="662"/>
      <c r="JP3329" s="662"/>
      <c r="JQ3329" s="662"/>
      <c r="JR3329" s="662"/>
      <c r="JS3329" s="662"/>
      <c r="JT3329" s="662"/>
      <c r="JU3329" s="662"/>
      <c r="JV3329" s="662"/>
      <c r="JW3329" s="662"/>
      <c r="JX3329" s="662"/>
      <c r="JY3329" s="662"/>
      <c r="JZ3329" s="662"/>
      <c r="KA3329" s="662"/>
      <c r="KB3329" s="662"/>
      <c r="KC3329" s="662"/>
      <c r="KD3329" s="662"/>
      <c r="KE3329" s="662"/>
      <c r="KF3329" s="662"/>
      <c r="KG3329" s="662"/>
      <c r="KH3329" s="662"/>
      <c r="KI3329" s="662"/>
      <c r="KJ3329" s="662"/>
      <c r="KK3329" s="662"/>
      <c r="KL3329" s="662"/>
      <c r="KM3329" s="662"/>
      <c r="KN3329" s="662"/>
      <c r="KO3329" s="662"/>
      <c r="KP3329" s="662"/>
      <c r="KQ3329" s="662"/>
      <c r="KR3329" s="662"/>
      <c r="KS3329" s="662"/>
      <c r="KT3329" s="662"/>
      <c r="KU3329" s="662"/>
      <c r="KV3329" s="662"/>
      <c r="KW3329" s="662"/>
      <c r="KX3329" s="662"/>
      <c r="KY3329" s="662"/>
      <c r="KZ3329" s="662"/>
      <c r="LA3329" s="662"/>
      <c r="LB3329" s="662"/>
      <c r="LC3329" s="662"/>
      <c r="LD3329" s="662"/>
      <c r="LE3329" s="662"/>
      <c r="LF3329" s="662"/>
      <c r="LG3329" s="662"/>
      <c r="LH3329" s="662"/>
      <c r="LI3329" s="662"/>
      <c r="LJ3329" s="662"/>
      <c r="LK3329" s="662"/>
      <c r="LL3329" s="662"/>
      <c r="LM3329" s="662"/>
      <c r="LN3329" s="662"/>
      <c r="LO3329" s="662"/>
      <c r="LP3329" s="662"/>
      <c r="LQ3329" s="662"/>
      <c r="LR3329" s="662"/>
      <c r="LS3329" s="662"/>
      <c r="LT3329" s="662"/>
      <c r="LU3329" s="662"/>
      <c r="LV3329" s="662"/>
      <c r="LW3329" s="662"/>
      <c r="LX3329" s="662"/>
      <c r="LY3329" s="662"/>
      <c r="LZ3329" s="662"/>
      <c r="MA3329" s="662"/>
      <c r="MB3329" s="662"/>
      <c r="MC3329" s="662"/>
      <c r="MD3329" s="662"/>
      <c r="ME3329" s="662"/>
      <c r="MF3329" s="662"/>
      <c r="MG3329" s="662"/>
      <c r="MH3329" s="662"/>
      <c r="MI3329" s="662"/>
      <c r="MJ3329" s="662"/>
      <c r="MK3329" s="662"/>
      <c r="ML3329" s="662"/>
      <c r="MM3329" s="662"/>
      <c r="MN3329" s="662"/>
      <c r="MO3329" s="662"/>
      <c r="MP3329" s="662"/>
      <c r="MQ3329" s="662"/>
      <c r="MR3329" s="662"/>
      <c r="MS3329" s="662"/>
      <c r="MT3329" s="662"/>
      <c r="MU3329" s="662"/>
      <c r="MV3329" s="662"/>
      <c r="MW3329" s="662"/>
      <c r="MX3329" s="662"/>
      <c r="MY3329" s="662"/>
      <c r="MZ3329" s="662"/>
      <c r="NA3329" s="662"/>
      <c r="NB3329" s="662"/>
      <c r="NC3329" s="662"/>
      <c r="ND3329" s="662"/>
      <c r="NE3329" s="662"/>
      <c r="NF3329" s="662"/>
      <c r="NG3329" s="662"/>
      <c r="NH3329" s="662"/>
      <c r="NI3329" s="662"/>
      <c r="NJ3329" s="662"/>
      <c r="NK3329" s="662"/>
      <c r="NL3329" s="662"/>
      <c r="NM3329" s="662"/>
      <c r="NN3329" s="662"/>
      <c r="NO3329" s="662"/>
      <c r="NP3329" s="662"/>
      <c r="NQ3329" s="662"/>
      <c r="NR3329" s="662"/>
      <c r="NS3329" s="662"/>
      <c r="NT3329" s="662"/>
      <c r="NU3329" s="662"/>
      <c r="NV3329" s="662"/>
      <c r="NW3329" s="662"/>
      <c r="NX3329" s="662"/>
      <c r="NY3329" s="662"/>
      <c r="NZ3329" s="662"/>
      <c r="OA3329" s="662"/>
      <c r="OB3329" s="662"/>
      <c r="OC3329" s="662"/>
      <c r="OD3329" s="662"/>
      <c r="OE3329" s="662"/>
      <c r="OF3329" s="662"/>
      <c r="OG3329" s="662"/>
      <c r="OH3329" s="662"/>
      <c r="OI3329" s="662"/>
      <c r="OJ3329" s="662"/>
      <c r="OK3329" s="662"/>
      <c r="OL3329" s="662"/>
      <c r="OM3329" s="662"/>
      <c r="ON3329" s="662"/>
      <c r="OO3329" s="662"/>
      <c r="OP3329" s="662"/>
      <c r="OQ3329" s="662"/>
      <c r="OR3329" s="662"/>
      <c r="OS3329" s="662"/>
      <c r="OT3329" s="662"/>
      <c r="OU3329" s="662"/>
      <c r="OV3329" s="662"/>
      <c r="OW3329" s="662"/>
      <c r="OX3329" s="662"/>
      <c r="OY3329" s="662"/>
      <c r="OZ3329" s="662"/>
      <c r="PA3329" s="662"/>
      <c r="PB3329" s="662"/>
      <c r="PC3329" s="662"/>
      <c r="PD3329" s="662"/>
      <c r="PE3329" s="662"/>
      <c r="PF3329" s="662"/>
      <c r="PG3329" s="662"/>
      <c r="PH3329" s="662"/>
      <c r="PI3329" s="662"/>
      <c r="PJ3329" s="662"/>
      <c r="PK3329" s="662"/>
      <c r="PL3329" s="662"/>
      <c r="PM3329" s="662"/>
      <c r="PN3329" s="662"/>
      <c r="PO3329" s="662"/>
      <c r="PP3329" s="662"/>
      <c r="PQ3329" s="662"/>
      <c r="PR3329" s="662"/>
      <c r="PS3329" s="662"/>
      <c r="PT3329" s="662"/>
      <c r="PU3329" s="662"/>
      <c r="PV3329" s="662"/>
      <c r="PW3329" s="662"/>
      <c r="PX3329" s="662"/>
      <c r="PY3329" s="662"/>
      <c r="PZ3329" s="662"/>
      <c r="QA3329" s="662"/>
      <c r="QB3329" s="662"/>
      <c r="QC3329" s="662"/>
      <c r="QD3329" s="662"/>
      <c r="QE3329" s="662"/>
      <c r="QF3329" s="662"/>
      <c r="QG3329" s="662"/>
      <c r="QH3329" s="662"/>
      <c r="QI3329" s="662"/>
      <c r="QJ3329" s="662"/>
      <c r="QK3329" s="662"/>
      <c r="QL3329" s="662"/>
      <c r="QM3329" s="662"/>
      <c r="QN3329" s="662"/>
      <c r="QO3329" s="662"/>
      <c r="QP3329" s="662"/>
      <c r="QQ3329" s="662"/>
      <c r="QR3329" s="662"/>
      <c r="QS3329" s="662"/>
      <c r="QT3329" s="662"/>
      <c r="QU3329" s="662"/>
      <c r="QV3329" s="662"/>
      <c r="QW3329" s="662"/>
      <c r="QX3329" s="662"/>
      <c r="QY3329" s="662"/>
      <c r="QZ3329" s="662"/>
      <c r="RA3329" s="662"/>
      <c r="RB3329" s="662"/>
      <c r="RC3329" s="662"/>
      <c r="RD3329" s="662"/>
      <c r="RE3329" s="662"/>
      <c r="RF3329" s="662"/>
      <c r="RG3329" s="662"/>
      <c r="RH3329" s="662"/>
      <c r="RI3329" s="662"/>
      <c r="RJ3329" s="662"/>
      <c r="RK3329" s="662"/>
      <c r="RL3329" s="662"/>
      <c r="RM3329" s="662"/>
      <c r="RN3329" s="662"/>
      <c r="RO3329" s="662"/>
      <c r="RP3329" s="662"/>
      <c r="RQ3329" s="662"/>
      <c r="RR3329" s="662"/>
      <c r="RS3329" s="662"/>
      <c r="RT3329" s="662"/>
      <c r="RU3329" s="662"/>
      <c r="RV3329" s="662"/>
      <c r="RW3329" s="662"/>
      <c r="RX3329" s="662"/>
      <c r="RY3329" s="662"/>
      <c r="RZ3329" s="662"/>
      <c r="SA3329" s="662"/>
      <c r="SB3329" s="662"/>
      <c r="SC3329" s="662"/>
      <c r="SD3329" s="662"/>
      <c r="SE3329" s="662"/>
      <c r="SF3329" s="662"/>
      <c r="SG3329" s="662"/>
      <c r="SH3329" s="662"/>
      <c r="SI3329" s="662"/>
      <c r="SJ3329" s="662"/>
      <c r="SK3329" s="662"/>
      <c r="SL3329" s="662"/>
      <c r="SM3329" s="662"/>
      <c r="SN3329" s="662"/>
      <c r="SO3329" s="662"/>
      <c r="SP3329" s="662"/>
      <c r="SQ3329" s="662"/>
      <c r="SR3329" s="662"/>
      <c r="SS3329" s="662"/>
      <c r="ST3329" s="662"/>
      <c r="SU3329" s="662"/>
      <c r="SV3329" s="662"/>
      <c r="SW3329" s="662"/>
      <c r="SX3329" s="662"/>
      <c r="SY3329" s="662"/>
      <c r="SZ3329" s="662"/>
      <c r="TA3329" s="662"/>
      <c r="TB3329" s="662"/>
      <c r="TC3329" s="662"/>
      <c r="TD3329" s="662"/>
      <c r="TE3329" s="662"/>
      <c r="TF3329" s="662"/>
      <c r="TG3329" s="662"/>
      <c r="TH3329" s="662"/>
      <c r="TI3329" s="662"/>
      <c r="TJ3329" s="662"/>
      <c r="TK3329" s="662"/>
      <c r="TL3329" s="662"/>
      <c r="TM3329" s="662"/>
      <c r="TN3329" s="662"/>
      <c r="TO3329" s="662"/>
      <c r="TP3329" s="662"/>
      <c r="TQ3329" s="662"/>
      <c r="TR3329" s="662"/>
      <c r="TS3329" s="662"/>
      <c r="TT3329" s="662"/>
      <c r="TU3329" s="662"/>
      <c r="TV3329" s="662"/>
      <c r="TW3329" s="662"/>
      <c r="TX3329" s="662"/>
      <c r="TY3329" s="662"/>
      <c r="TZ3329" s="662"/>
      <c r="UA3329" s="662"/>
      <c r="UB3329" s="662"/>
      <c r="UC3329" s="662"/>
      <c r="UD3329" s="662"/>
      <c r="UE3329" s="662"/>
      <c r="UF3329" s="662"/>
      <c r="UG3329" s="662"/>
      <c r="UH3329" s="662"/>
      <c r="UI3329" s="662"/>
      <c r="UJ3329" s="662"/>
      <c r="UK3329" s="662"/>
      <c r="UL3329" s="662"/>
      <c r="UM3329" s="662"/>
      <c r="UN3329" s="662"/>
      <c r="UO3329" s="662"/>
      <c r="UP3329" s="662"/>
      <c r="UQ3329" s="662"/>
      <c r="UR3329" s="662"/>
      <c r="US3329" s="662"/>
      <c r="UT3329" s="662"/>
      <c r="UU3329" s="662"/>
      <c r="UV3329" s="662"/>
      <c r="UW3329" s="662"/>
      <c r="UX3329" s="662"/>
      <c r="UY3329" s="662"/>
      <c r="UZ3329" s="662"/>
      <c r="VA3329" s="662"/>
      <c r="VB3329" s="662"/>
      <c r="VC3329" s="662"/>
      <c r="VD3329" s="662"/>
      <c r="VE3329" s="662"/>
      <c r="VF3329" s="662"/>
      <c r="VG3329" s="662"/>
      <c r="VH3329" s="662"/>
      <c r="VI3329" s="662"/>
      <c r="VJ3329" s="662"/>
      <c r="VK3329" s="662"/>
      <c r="VL3329" s="662"/>
      <c r="VM3329" s="662"/>
      <c r="VN3329" s="662"/>
      <c r="VO3329" s="662"/>
      <c r="VP3329" s="662"/>
      <c r="VQ3329" s="662"/>
      <c r="VR3329" s="662"/>
      <c r="VS3329" s="662"/>
      <c r="VT3329" s="662"/>
      <c r="VU3329" s="662"/>
      <c r="VV3329" s="662"/>
      <c r="VW3329" s="662"/>
      <c r="VX3329" s="662"/>
      <c r="VY3329" s="662"/>
      <c r="VZ3329" s="662"/>
      <c r="WA3329" s="662"/>
      <c r="WB3329" s="662"/>
      <c r="WC3329" s="662"/>
      <c r="WD3329" s="662"/>
      <c r="WE3329" s="662"/>
      <c r="WF3329" s="662"/>
      <c r="WG3329" s="662"/>
      <c r="WH3329" s="662"/>
      <c r="WI3329" s="662"/>
      <c r="WJ3329" s="662"/>
      <c r="WK3329" s="662"/>
      <c r="WL3329" s="662"/>
      <c r="WM3329" s="662"/>
      <c r="WN3329" s="662"/>
      <c r="WO3329" s="662"/>
      <c r="WP3329" s="662"/>
      <c r="WQ3329" s="662"/>
      <c r="WR3329" s="662"/>
      <c r="WS3329" s="662"/>
      <c r="WT3329" s="662"/>
      <c r="WU3329" s="662"/>
      <c r="WV3329" s="662"/>
      <c r="WW3329" s="662"/>
      <c r="WX3329" s="662"/>
      <c r="WY3329" s="662"/>
      <c r="WZ3329" s="662"/>
      <c r="XA3329" s="662"/>
      <c r="XB3329" s="662"/>
      <c r="XC3329" s="662"/>
      <c r="XD3329" s="662"/>
      <c r="XE3329" s="662"/>
      <c r="XF3329" s="662"/>
      <c r="XG3329" s="662"/>
      <c r="XH3329" s="662"/>
      <c r="XI3329" s="662"/>
      <c r="XJ3329" s="662"/>
      <c r="XK3329" s="662"/>
      <c r="XL3329" s="662"/>
      <c r="XM3329" s="662"/>
      <c r="XN3329" s="662"/>
      <c r="XO3329" s="662"/>
      <c r="XP3329" s="662"/>
      <c r="XQ3329" s="662"/>
      <c r="XR3329" s="662"/>
      <c r="XS3329" s="662"/>
      <c r="XT3329" s="662"/>
      <c r="XU3329" s="662"/>
      <c r="XV3329" s="662"/>
      <c r="XW3329" s="662"/>
      <c r="XX3329" s="662"/>
      <c r="XY3329" s="662"/>
      <c r="XZ3329" s="662"/>
      <c r="YA3329" s="662"/>
      <c r="YB3329" s="662"/>
      <c r="YC3329" s="662"/>
      <c r="YD3329" s="662"/>
      <c r="YE3329" s="662"/>
      <c r="YF3329" s="662"/>
      <c r="YG3329" s="662"/>
      <c r="YH3329" s="662"/>
      <c r="YI3329" s="662"/>
      <c r="YJ3329" s="662"/>
      <c r="YK3329" s="662"/>
      <c r="YL3329" s="662"/>
      <c r="YM3329" s="662"/>
      <c r="YN3329" s="662"/>
      <c r="YO3329" s="662"/>
      <c r="YP3329" s="662"/>
      <c r="YQ3329" s="662"/>
      <c r="YR3329" s="662"/>
      <c r="YS3329" s="662"/>
      <c r="YT3329" s="662"/>
      <c r="YU3329" s="662"/>
      <c r="YV3329" s="662"/>
      <c r="YW3329" s="662"/>
      <c r="YX3329" s="662"/>
      <c r="YY3329" s="662"/>
      <c r="YZ3329" s="662"/>
      <c r="ZA3329" s="662"/>
      <c r="ZB3329" s="662"/>
      <c r="ZC3329" s="662"/>
      <c r="ZD3329" s="662"/>
      <c r="ZE3329" s="662"/>
      <c r="ZF3329" s="662"/>
      <c r="ZG3329" s="662"/>
      <c r="ZH3329" s="662"/>
      <c r="ZI3329" s="662"/>
      <c r="ZJ3329" s="662"/>
      <c r="ZK3329" s="662"/>
      <c r="ZL3329" s="662"/>
      <c r="ZM3329" s="662"/>
      <c r="ZN3329" s="662"/>
      <c r="ZO3329" s="662"/>
      <c r="ZP3329" s="662"/>
      <c r="ZQ3329" s="662"/>
      <c r="ZR3329" s="662"/>
      <c r="ZS3329" s="662"/>
      <c r="ZT3329" s="662"/>
      <c r="ZU3329" s="662"/>
      <c r="ZV3329" s="662"/>
      <c r="ZW3329" s="662"/>
      <c r="ZX3329" s="662"/>
      <c r="ZY3329" s="662"/>
      <c r="ZZ3329" s="662"/>
      <c r="AAA3329" s="662"/>
      <c r="AAB3329" s="662"/>
      <c r="AAC3329" s="662"/>
      <c r="AAD3329" s="662"/>
      <c r="AAE3329" s="662"/>
      <c r="AAF3329" s="662"/>
      <c r="AAG3329" s="662"/>
      <c r="AAH3329" s="662"/>
      <c r="AAI3329" s="662"/>
      <c r="AAJ3329" s="662"/>
      <c r="AAK3329" s="662"/>
      <c r="AAL3329" s="662"/>
      <c r="AAM3329" s="662"/>
      <c r="AAN3329" s="662"/>
      <c r="AAO3329" s="662"/>
      <c r="AAP3329" s="662"/>
      <c r="AAQ3329" s="662"/>
      <c r="AAR3329" s="662"/>
      <c r="AAS3329" s="662"/>
      <c r="AAT3329" s="662"/>
      <c r="AAU3329" s="662"/>
      <c r="AAV3329" s="662"/>
      <c r="AAW3329" s="662"/>
      <c r="AAX3329" s="662"/>
      <c r="AAY3329" s="662"/>
      <c r="AAZ3329" s="662"/>
      <c r="ABA3329" s="662"/>
      <c r="ABB3329" s="662"/>
      <c r="ABC3329" s="662"/>
      <c r="ABD3329" s="662"/>
      <c r="ABE3329" s="662"/>
      <c r="ABF3329" s="662"/>
      <c r="ABG3329" s="662"/>
      <c r="ABH3329" s="662"/>
      <c r="ABI3329" s="662"/>
      <c r="ABJ3329" s="662"/>
      <c r="ABK3329" s="662"/>
      <c r="ABL3329" s="662"/>
      <c r="ABM3329" s="662"/>
      <c r="ABN3329" s="662"/>
      <c r="ABO3329" s="662"/>
      <c r="ABP3329" s="662"/>
      <c r="ABQ3329" s="662"/>
      <c r="ABR3329" s="662"/>
      <c r="ABS3329" s="662"/>
      <c r="ABT3329" s="662"/>
      <c r="ABU3329" s="662"/>
      <c r="ABV3329" s="662"/>
      <c r="ABW3329" s="662"/>
      <c r="ABX3329" s="662"/>
      <c r="ABY3329" s="662"/>
      <c r="ABZ3329" s="662"/>
      <c r="ACA3329" s="662"/>
      <c r="ACB3329" s="662"/>
      <c r="ACC3329" s="662"/>
      <c r="ACD3329" s="662"/>
      <c r="ACE3329" s="662"/>
      <c r="ACF3329" s="662"/>
      <c r="ACG3329" s="662"/>
      <c r="ACH3329" s="662"/>
      <c r="ACI3329" s="662"/>
      <c r="ACJ3329" s="662"/>
      <c r="ACK3329" s="662"/>
      <c r="ACL3329" s="662"/>
      <c r="ACM3329" s="662"/>
      <c r="ACN3329" s="662"/>
      <c r="ACO3329" s="662"/>
      <c r="ACP3329" s="662"/>
      <c r="ACQ3329" s="662"/>
      <c r="ACR3329" s="662"/>
      <c r="ACS3329" s="662"/>
      <c r="ACT3329" s="662"/>
      <c r="ACU3329" s="662"/>
      <c r="ACV3329" s="662"/>
      <c r="ACW3329" s="662"/>
      <c r="ACX3329" s="662"/>
      <c r="ACY3329" s="662"/>
      <c r="ACZ3329" s="662"/>
      <c r="ADA3329" s="662"/>
      <c r="ADB3329" s="662"/>
      <c r="ADC3329" s="662"/>
      <c r="ADD3329" s="662"/>
      <c r="ADE3329" s="662"/>
      <c r="ADF3329" s="662"/>
      <c r="ADG3329" s="662"/>
      <c r="ADH3329" s="662"/>
      <c r="ADI3329" s="662"/>
      <c r="ADJ3329" s="662"/>
      <c r="ADK3329" s="662"/>
      <c r="ADL3329" s="662"/>
      <c r="ADM3329" s="662"/>
      <c r="ADN3329" s="662"/>
      <c r="ADO3329" s="662"/>
      <c r="ADP3329" s="662"/>
      <c r="ADQ3329" s="662"/>
      <c r="ADR3329" s="662"/>
      <c r="ADS3329" s="662"/>
      <c r="ADT3329" s="662"/>
      <c r="ADU3329" s="662"/>
      <c r="ADV3329" s="662"/>
      <c r="ADW3329" s="662"/>
      <c r="ADX3329" s="662"/>
      <c r="ADY3329" s="662"/>
      <c r="ADZ3329" s="662"/>
      <c r="AEA3329" s="662"/>
      <c r="AEB3329" s="662"/>
      <c r="AEC3329" s="662"/>
      <c r="AED3329" s="662"/>
      <c r="AEE3329" s="662"/>
      <c r="AEF3329" s="662"/>
      <c r="AEG3329" s="662"/>
      <c r="AEH3329" s="662"/>
      <c r="AEI3329" s="662"/>
      <c r="AEJ3329" s="662"/>
      <c r="AEK3329" s="662"/>
      <c r="AEL3329" s="662"/>
      <c r="AEM3329" s="662"/>
      <c r="AEN3329" s="662"/>
      <c r="AEO3329" s="662"/>
      <c r="AEP3329" s="662"/>
      <c r="AEQ3329" s="662"/>
      <c r="AER3329" s="662"/>
      <c r="AES3329" s="662"/>
      <c r="AET3329" s="662"/>
      <c r="AEU3329" s="662"/>
      <c r="AEV3329" s="662"/>
      <c r="AEW3329" s="662"/>
      <c r="AEX3329" s="662"/>
      <c r="AEY3329" s="662"/>
      <c r="AEZ3329" s="662"/>
      <c r="AFA3329" s="662"/>
      <c r="AFB3329" s="662"/>
      <c r="AFC3329" s="662"/>
      <c r="AFD3329" s="662"/>
      <c r="AFE3329" s="662"/>
      <c r="AFF3329" s="662"/>
      <c r="AFG3329" s="662"/>
      <c r="AFH3329" s="662"/>
      <c r="AFI3329" s="662"/>
      <c r="AFJ3329" s="662"/>
      <c r="AFK3329" s="662"/>
      <c r="AFL3329" s="662"/>
      <c r="AFM3329" s="662"/>
      <c r="AFN3329" s="662"/>
      <c r="AFO3329" s="662"/>
      <c r="AFP3329" s="662"/>
      <c r="AFQ3329" s="662"/>
      <c r="AFR3329" s="662"/>
      <c r="AFS3329" s="662"/>
      <c r="AFT3329" s="662"/>
      <c r="AFU3329" s="662"/>
      <c r="AFV3329" s="662"/>
      <c r="AFW3329" s="662"/>
      <c r="AFX3329" s="662"/>
      <c r="AFY3329" s="662"/>
      <c r="AFZ3329" s="662"/>
      <c r="AGA3329" s="662"/>
      <c r="AGB3329" s="662"/>
      <c r="AGC3329" s="662"/>
      <c r="AGD3329" s="662"/>
      <c r="AGE3329" s="662"/>
      <c r="AGF3329" s="662"/>
      <c r="AGG3329" s="662"/>
      <c r="AGH3329" s="662"/>
      <c r="AGI3329" s="662"/>
      <c r="AGJ3329" s="662"/>
      <c r="AGK3329" s="662"/>
      <c r="AGL3329" s="662"/>
      <c r="AGM3329" s="662"/>
      <c r="AGN3329" s="662"/>
      <c r="AGO3329" s="662"/>
      <c r="AGP3329" s="662"/>
      <c r="AGQ3329" s="662"/>
      <c r="AGR3329" s="662"/>
      <c r="AGS3329" s="662"/>
      <c r="AGT3329" s="662"/>
      <c r="AGU3329" s="662"/>
      <c r="AGV3329" s="662"/>
      <c r="AGW3329" s="662"/>
      <c r="AGX3329" s="662"/>
      <c r="AGY3329" s="662"/>
      <c r="AGZ3329" s="662"/>
      <c r="AHA3329" s="662"/>
      <c r="AHB3329" s="662"/>
      <c r="AHC3329" s="662"/>
      <c r="AHD3329" s="662"/>
      <c r="AHE3329" s="662"/>
      <c r="AHF3329" s="662"/>
      <c r="AHG3329" s="662"/>
      <c r="AHH3329" s="662"/>
      <c r="AHI3329" s="662"/>
      <c r="AHJ3329" s="662"/>
      <c r="AHK3329" s="662"/>
      <c r="AHL3329" s="662"/>
      <c r="AHM3329" s="662"/>
      <c r="AHN3329" s="662"/>
      <c r="AHO3329" s="662"/>
      <c r="AHP3329" s="662"/>
      <c r="AHQ3329" s="662"/>
      <c r="AHR3329" s="662"/>
      <c r="AHS3329" s="662"/>
      <c r="AHT3329" s="662"/>
      <c r="AHU3329" s="662"/>
      <c r="AHV3329" s="662"/>
      <c r="AHW3329" s="662"/>
      <c r="AHX3329" s="662"/>
      <c r="AHY3329" s="662"/>
      <c r="AHZ3329" s="662"/>
      <c r="AIA3329" s="662"/>
      <c r="AIB3329" s="662"/>
      <c r="AIC3329" s="662"/>
      <c r="AID3329" s="662"/>
      <c r="AIE3329" s="662"/>
      <c r="AIF3329" s="662"/>
      <c r="AIG3329" s="662"/>
      <c r="AIH3329" s="662"/>
      <c r="AII3329" s="662"/>
      <c r="AIJ3329" s="662"/>
      <c r="AIK3329" s="662"/>
      <c r="AIL3329" s="662"/>
      <c r="AIM3329" s="662"/>
      <c r="AIN3329" s="662"/>
      <c r="AIO3329" s="662"/>
      <c r="AIP3329" s="662"/>
      <c r="AIQ3329" s="662"/>
      <c r="AIR3329" s="662"/>
      <c r="AIS3329" s="662"/>
      <c r="AIT3329" s="662"/>
      <c r="AIU3329" s="662"/>
      <c r="AIV3329" s="662"/>
      <c r="AIW3329" s="662"/>
      <c r="AIX3329" s="662"/>
      <c r="AIY3329" s="662"/>
      <c r="AIZ3329" s="662"/>
      <c r="AJA3329" s="662"/>
      <c r="AJB3329" s="662"/>
      <c r="AJC3329" s="662"/>
      <c r="AJD3329" s="662"/>
      <c r="AJE3329" s="662"/>
      <c r="AJF3329" s="662"/>
      <c r="AJG3329" s="662"/>
      <c r="AJH3329" s="662"/>
      <c r="AJI3329" s="662"/>
      <c r="AJJ3329" s="662"/>
      <c r="AJK3329" s="662"/>
      <c r="AJL3329" s="662"/>
      <c r="AJM3329" s="662"/>
      <c r="AJN3329" s="662"/>
      <c r="AJO3329" s="662"/>
      <c r="AJP3329" s="662"/>
      <c r="AJQ3329" s="662"/>
      <c r="AJR3329" s="662"/>
      <c r="AJS3329" s="662"/>
      <c r="AJT3329" s="662"/>
      <c r="AJU3329" s="662"/>
      <c r="AJV3329" s="662"/>
      <c r="AJW3329" s="662"/>
      <c r="AJX3329" s="662"/>
      <c r="AJY3329" s="662"/>
      <c r="AJZ3329" s="662"/>
      <c r="AKA3329" s="662"/>
      <c r="AKB3329" s="662"/>
      <c r="AKC3329" s="662"/>
      <c r="AKD3329" s="662"/>
      <c r="AKE3329" s="662"/>
      <c r="AKF3329" s="662"/>
      <c r="AKG3329" s="662"/>
      <c r="AKH3329" s="662"/>
      <c r="AKI3329" s="662"/>
      <c r="AKJ3329" s="662"/>
      <c r="AKK3329" s="662"/>
      <c r="AKL3329" s="662"/>
      <c r="AKM3329" s="662"/>
      <c r="AKN3329" s="662"/>
      <c r="AKO3329" s="662"/>
      <c r="AKP3329" s="662"/>
      <c r="AKQ3329" s="662"/>
      <c r="AKR3329" s="662"/>
      <c r="AKS3329" s="662"/>
      <c r="AKT3329" s="662"/>
      <c r="AKU3329" s="662"/>
      <c r="AKV3329" s="662"/>
      <c r="AKW3329" s="662"/>
      <c r="AKX3329" s="662"/>
      <c r="AKY3329" s="662"/>
      <c r="AKZ3329" s="662"/>
      <c r="ALA3329" s="662"/>
      <c r="ALB3329" s="662"/>
      <c r="ALC3329" s="662"/>
      <c r="ALD3329" s="662"/>
      <c r="ALE3329" s="662"/>
      <c r="ALF3329" s="662"/>
      <c r="ALG3329" s="662"/>
      <c r="ALH3329" s="662"/>
      <c r="ALI3329" s="662"/>
      <c r="ALJ3329" s="662"/>
      <c r="ALK3329" s="662"/>
      <c r="ALL3329" s="662"/>
      <c r="ALM3329" s="662"/>
      <c r="ALN3329" s="662"/>
      <c r="ALO3329" s="662"/>
      <c r="ALP3329" s="662"/>
      <c r="ALQ3329" s="662"/>
      <c r="ALR3329" s="662"/>
      <c r="ALS3329" s="662"/>
      <c r="ALT3329" s="662"/>
      <c r="ALU3329" s="662"/>
      <c r="ALV3329" s="662"/>
      <c r="ALW3329" s="662"/>
      <c r="ALX3329" s="662"/>
      <c r="ALY3329" s="662"/>
      <c r="ALZ3329" s="662"/>
      <c r="AMA3329" s="662"/>
      <c r="AMB3329" s="662"/>
      <c r="AMC3329" s="662"/>
      <c r="AMD3329" s="662"/>
      <c r="AME3329" s="662"/>
      <c r="AMF3329" s="662"/>
      <c r="AMG3329" s="662"/>
      <c r="AMH3329" s="662"/>
      <c r="AMI3329" s="662"/>
      <c r="AMJ3329" s="662"/>
    </row>
    <row r="3330" spans="1:1024" s="546" customFormat="1" ht="18.75" customHeight="1" x14ac:dyDescent="0.25">
      <c r="A3330" s="815">
        <v>1750</v>
      </c>
      <c r="B3330" s="815">
        <v>21626712</v>
      </c>
      <c r="C3330" s="815" t="s">
        <v>1013</v>
      </c>
      <c r="D3330" s="815" t="s">
        <v>76</v>
      </c>
      <c r="E3330" s="1166" t="s">
        <v>131</v>
      </c>
      <c r="F3330" s="816">
        <v>44943</v>
      </c>
      <c r="G3330" s="878">
        <v>0.57847222222222217</v>
      </c>
      <c r="H3330" s="816">
        <v>44944</v>
      </c>
      <c r="I3330" s="878">
        <v>0.57847222222222217</v>
      </c>
      <c r="J3330" s="817" t="s">
        <v>2048</v>
      </c>
      <c r="K3330" s="816">
        <v>32001</v>
      </c>
      <c r="L3330" s="1609">
        <v>6913782</v>
      </c>
      <c r="M3330" s="864">
        <v>44031</v>
      </c>
      <c r="N3330" s="1634" t="s">
        <v>1015</v>
      </c>
      <c r="O3330" s="1648">
        <v>42773</v>
      </c>
      <c r="P3330" s="892">
        <v>90</v>
      </c>
      <c r="Q3330" s="194"/>
      <c r="R3330" s="1660"/>
      <c r="S3330" s="1699"/>
      <c r="T3330" s="1749">
        <v>57481</v>
      </c>
      <c r="U3330" s="673"/>
      <c r="V3330" s="1478"/>
      <c r="W3330" s="636"/>
    </row>
    <row r="3331" spans="1:1024" s="678" customFormat="1" ht="27.75" hidden="1" customHeight="1" x14ac:dyDescent="0.25">
      <c r="A3331" s="830">
        <v>719</v>
      </c>
      <c r="B3331" s="830">
        <v>21626712</v>
      </c>
      <c r="C3331" s="826" t="s">
        <v>1013</v>
      </c>
      <c r="D3331" s="830" t="s">
        <v>22</v>
      </c>
      <c r="E3331" s="1170" t="s">
        <v>364</v>
      </c>
      <c r="F3331" s="831">
        <v>44646</v>
      </c>
      <c r="G3331" s="832">
        <v>0.72638888888888886</v>
      </c>
      <c r="H3331" s="831">
        <v>44653</v>
      </c>
      <c r="I3331" s="832">
        <v>0.72638888888888886</v>
      </c>
      <c r="J3331" s="829"/>
      <c r="K3331" s="973"/>
      <c r="L3331" s="830"/>
      <c r="M3331" s="834"/>
      <c r="N3331" s="974"/>
      <c r="O3331" s="975"/>
      <c r="P3331" s="1119"/>
      <c r="Q3331" s="915"/>
      <c r="R3331" s="1129"/>
      <c r="S3331" s="1130"/>
      <c r="T3331" s="679"/>
      <c r="U3331" s="676"/>
      <c r="V3331" s="679"/>
      <c r="W3331" s="677"/>
    </row>
    <row r="3332" spans="1:1024" s="678" customFormat="1" ht="21" customHeight="1" x14ac:dyDescent="0.25">
      <c r="A3332" s="826">
        <v>2885</v>
      </c>
      <c r="B3332" s="826"/>
      <c r="C3332" s="795" t="s">
        <v>534</v>
      </c>
      <c r="D3332" s="795" t="s">
        <v>143</v>
      </c>
      <c r="E3332" s="1169" t="s">
        <v>871</v>
      </c>
      <c r="F3332" s="1330">
        <v>45106</v>
      </c>
      <c r="G3332" s="982">
        <v>0.95833333333333337</v>
      </c>
      <c r="H3332" s="1330">
        <v>45136</v>
      </c>
      <c r="I3332" s="982">
        <v>0.95833333333333337</v>
      </c>
      <c r="J3332" s="1335" t="s">
        <v>37</v>
      </c>
      <c r="K3332" s="827">
        <v>31453</v>
      </c>
      <c r="L3332" s="993" t="s">
        <v>535</v>
      </c>
      <c r="M3332" s="834">
        <v>39624</v>
      </c>
      <c r="N3332" s="929" t="s">
        <v>536</v>
      </c>
      <c r="O3332" s="1326">
        <v>41397</v>
      </c>
      <c r="P3332" s="902" t="s">
        <v>538</v>
      </c>
      <c r="Q3332" s="884"/>
      <c r="R3332" s="1676"/>
      <c r="S3332" s="1722"/>
      <c r="T3332" s="680"/>
      <c r="U3332" s="676" t="s">
        <v>539</v>
      </c>
      <c r="V3332" s="680" t="s">
        <v>537</v>
      </c>
      <c r="W3332" s="677"/>
    </row>
    <row r="3333" spans="1:1024" ht="18.75" customHeight="1" x14ac:dyDescent="0.25">
      <c r="A3333" s="795">
        <v>4258</v>
      </c>
      <c r="B3333" s="186">
        <v>50355384</v>
      </c>
      <c r="C3333" s="186" t="s">
        <v>5883</v>
      </c>
      <c r="D3333" s="795" t="s">
        <v>22</v>
      </c>
      <c r="E3333" s="1543" t="s">
        <v>161</v>
      </c>
      <c r="F3333" s="1330">
        <v>45382</v>
      </c>
      <c r="G3333" s="982">
        <v>0.88541666666666663</v>
      </c>
      <c r="H3333" s="1330">
        <v>45384</v>
      </c>
      <c r="I3333" s="982">
        <v>0.88541666666666663</v>
      </c>
      <c r="J3333" s="1335" t="s">
        <v>330</v>
      </c>
      <c r="K3333" s="710">
        <v>35892</v>
      </c>
      <c r="L3333" s="734" t="s">
        <v>5884</v>
      </c>
      <c r="M3333" s="21">
        <v>45078</v>
      </c>
      <c r="N3333" s="734" t="s">
        <v>5885</v>
      </c>
      <c r="O3333" s="920">
        <v>44069</v>
      </c>
      <c r="P3333" s="892" t="s">
        <v>870</v>
      </c>
      <c r="Q3333" s="884"/>
      <c r="R3333" s="1002"/>
      <c r="S3333" s="196"/>
      <c r="T3333" s="533"/>
      <c r="U3333" s="581" t="s">
        <v>129</v>
      </c>
      <c r="V3333" s="527"/>
      <c r="W3333" s="128"/>
    </row>
    <row r="3334" spans="1:1024" ht="18.75" customHeight="1" x14ac:dyDescent="0.25">
      <c r="A3334" s="1457">
        <v>3848</v>
      </c>
      <c r="B3334" s="1457">
        <v>97152064</v>
      </c>
      <c r="C3334" s="1457" t="s">
        <v>1148</v>
      </c>
      <c r="D3334" s="1457" t="s">
        <v>412</v>
      </c>
      <c r="E3334" s="1169" t="s">
        <v>389</v>
      </c>
      <c r="F3334" s="992">
        <v>45276</v>
      </c>
      <c r="G3334" s="1562">
        <v>0.5</v>
      </c>
      <c r="H3334" s="992">
        <v>45291</v>
      </c>
      <c r="I3334" s="1562">
        <v>0.66666666666666663</v>
      </c>
      <c r="J3334" s="1584" t="s">
        <v>106</v>
      </c>
      <c r="K3334" s="827">
        <v>33594</v>
      </c>
      <c r="L3334" s="993" t="s">
        <v>1149</v>
      </c>
      <c r="M3334" s="834">
        <v>43504</v>
      </c>
      <c r="N3334" s="1323" t="s">
        <v>1150</v>
      </c>
      <c r="O3334" s="1326">
        <v>44300</v>
      </c>
      <c r="P3334" s="892" t="s">
        <v>4976</v>
      </c>
      <c r="Q3334" s="908"/>
      <c r="R3334" s="1127"/>
      <c r="S3334" s="1128"/>
      <c r="T3334" s="675"/>
      <c r="U3334" s="676" t="s">
        <v>1151</v>
      </c>
      <c r="V3334" s="675"/>
      <c r="W3334" s="677"/>
      <c r="X3334" s="678"/>
      <c r="Y3334" s="678"/>
      <c r="Z3334" s="678"/>
      <c r="AA3334" s="678"/>
      <c r="AB3334" s="678"/>
      <c r="AC3334" s="678"/>
      <c r="AD3334" s="678"/>
      <c r="AE3334" s="678"/>
      <c r="AF3334" s="678"/>
      <c r="AG3334" s="678"/>
      <c r="AH3334" s="678"/>
      <c r="AI3334" s="678"/>
      <c r="AJ3334" s="678"/>
      <c r="AK3334" s="678"/>
      <c r="AL3334" s="678"/>
      <c r="AM3334" s="678"/>
      <c r="AN3334" s="678"/>
      <c r="AO3334" s="678"/>
      <c r="AP3334" s="678"/>
      <c r="AQ3334" s="678"/>
      <c r="AR3334" s="678"/>
      <c r="AS3334" s="678"/>
      <c r="AT3334" s="678"/>
      <c r="AU3334" s="678"/>
      <c r="AV3334" s="678"/>
      <c r="AW3334" s="678"/>
      <c r="AX3334" s="678"/>
      <c r="AY3334" s="678"/>
      <c r="AZ3334" s="678"/>
      <c r="BA3334" s="678"/>
      <c r="BB3334" s="678"/>
      <c r="BC3334" s="678"/>
      <c r="BD3334" s="678"/>
      <c r="BE3334" s="678"/>
      <c r="BF3334" s="678"/>
      <c r="BG3334" s="678"/>
      <c r="BH3334" s="678"/>
      <c r="BI3334" s="678"/>
      <c r="BJ3334" s="678"/>
      <c r="BK3334" s="678"/>
      <c r="BL3334" s="678"/>
      <c r="BM3334" s="678"/>
      <c r="BN3334" s="678"/>
      <c r="BO3334" s="678"/>
      <c r="BP3334" s="678"/>
      <c r="BQ3334" s="678"/>
      <c r="BR3334" s="678"/>
      <c r="BS3334" s="678"/>
      <c r="BT3334" s="678"/>
      <c r="BU3334" s="678"/>
      <c r="BV3334" s="678"/>
      <c r="BW3334" s="678"/>
      <c r="BX3334" s="678"/>
      <c r="BY3334" s="678"/>
      <c r="BZ3334" s="678"/>
      <c r="CA3334" s="678"/>
      <c r="CB3334" s="678"/>
      <c r="CC3334" s="678"/>
      <c r="CD3334" s="678"/>
      <c r="CE3334" s="678"/>
      <c r="CF3334" s="678"/>
      <c r="CG3334" s="678"/>
      <c r="CH3334" s="678"/>
      <c r="CI3334" s="678"/>
      <c r="CJ3334" s="678"/>
      <c r="CK3334" s="678"/>
      <c r="CL3334" s="678"/>
      <c r="CM3334" s="678"/>
      <c r="CN3334" s="678"/>
      <c r="CO3334" s="678"/>
      <c r="CP3334" s="678"/>
      <c r="CQ3334" s="678"/>
      <c r="CR3334" s="678"/>
      <c r="CS3334" s="678"/>
      <c r="CT3334" s="678"/>
      <c r="CU3334" s="678"/>
      <c r="CV3334" s="678"/>
      <c r="CW3334" s="678"/>
      <c r="CX3334" s="678"/>
      <c r="CY3334" s="678"/>
      <c r="CZ3334" s="678"/>
      <c r="DA3334" s="678"/>
      <c r="DB3334" s="678"/>
      <c r="DC3334" s="678"/>
      <c r="DD3334" s="678"/>
      <c r="DE3334" s="678"/>
      <c r="DF3334" s="678"/>
      <c r="DG3334" s="678"/>
      <c r="DH3334" s="678"/>
      <c r="DI3334" s="678"/>
      <c r="DJ3334" s="678"/>
      <c r="DK3334" s="678"/>
      <c r="DL3334" s="678"/>
      <c r="DM3334" s="678"/>
      <c r="DN3334" s="678"/>
      <c r="DO3334" s="678"/>
      <c r="DP3334" s="678"/>
      <c r="DQ3334" s="678"/>
      <c r="DR3334" s="678"/>
      <c r="DS3334" s="678"/>
      <c r="DT3334" s="678"/>
      <c r="DU3334" s="678"/>
      <c r="DV3334" s="678"/>
      <c r="DW3334" s="678"/>
      <c r="DX3334" s="678"/>
      <c r="DY3334" s="678"/>
      <c r="DZ3334" s="678"/>
      <c r="EA3334" s="678"/>
      <c r="EB3334" s="678"/>
      <c r="EC3334" s="678"/>
      <c r="ED3334" s="678"/>
      <c r="EE3334" s="678"/>
      <c r="EF3334" s="678"/>
      <c r="EG3334" s="678"/>
      <c r="EH3334" s="678"/>
      <c r="EI3334" s="678"/>
      <c r="EJ3334" s="678"/>
      <c r="EK3334" s="678"/>
      <c r="EL3334" s="678"/>
      <c r="EM3334" s="678"/>
      <c r="EN3334" s="678"/>
      <c r="EO3334" s="678"/>
      <c r="EP3334" s="678"/>
      <c r="EQ3334" s="678"/>
      <c r="ER3334" s="678"/>
      <c r="ES3334" s="678"/>
      <c r="ET3334" s="678"/>
      <c r="EU3334" s="678"/>
      <c r="EV3334" s="678"/>
      <c r="EW3334" s="678"/>
      <c r="EX3334" s="678"/>
      <c r="EY3334" s="678"/>
      <c r="EZ3334" s="678"/>
      <c r="FA3334" s="678"/>
      <c r="FB3334" s="678"/>
      <c r="FC3334" s="678"/>
      <c r="FD3334" s="678"/>
      <c r="FE3334" s="678"/>
      <c r="FF3334" s="678"/>
      <c r="FG3334" s="678"/>
      <c r="FH3334" s="678"/>
      <c r="FI3334" s="678"/>
      <c r="FJ3334" s="678"/>
      <c r="FK3334" s="678"/>
      <c r="FL3334" s="678"/>
      <c r="FM3334" s="678"/>
      <c r="FN3334" s="678"/>
      <c r="FO3334" s="678"/>
      <c r="FP3334" s="678"/>
      <c r="FQ3334" s="678"/>
      <c r="FR3334" s="678"/>
      <c r="FS3334" s="678"/>
      <c r="FT3334" s="678"/>
      <c r="FU3334" s="678"/>
      <c r="FV3334" s="678"/>
      <c r="FW3334" s="678"/>
      <c r="FX3334" s="678"/>
      <c r="FY3334" s="678"/>
      <c r="FZ3334" s="678"/>
      <c r="GA3334" s="678"/>
      <c r="GB3334" s="678"/>
      <c r="GC3334" s="678"/>
      <c r="GD3334" s="678"/>
      <c r="GE3334" s="678"/>
      <c r="GF3334" s="678"/>
      <c r="GG3334" s="678"/>
      <c r="GH3334" s="678"/>
      <c r="GI3334" s="678"/>
      <c r="GJ3334" s="678"/>
      <c r="GK3334" s="678"/>
      <c r="GL3334" s="678"/>
      <c r="GM3334" s="678"/>
      <c r="GN3334" s="678"/>
      <c r="GO3334" s="678"/>
      <c r="GP3334" s="678"/>
      <c r="GQ3334" s="678"/>
      <c r="GR3334" s="678"/>
      <c r="GS3334" s="678"/>
      <c r="GT3334" s="678"/>
      <c r="GU3334" s="678"/>
      <c r="GV3334" s="678"/>
      <c r="GW3334" s="678"/>
      <c r="GX3334" s="678"/>
      <c r="GY3334" s="678"/>
      <c r="GZ3334" s="678"/>
      <c r="HA3334" s="678"/>
      <c r="HB3334" s="678"/>
      <c r="HC3334" s="678"/>
      <c r="HD3334" s="678"/>
      <c r="HE3334" s="678"/>
      <c r="HF3334" s="678"/>
      <c r="HG3334" s="678"/>
      <c r="HH3334" s="678"/>
      <c r="HI3334" s="678"/>
      <c r="HJ3334" s="678"/>
      <c r="HK3334" s="678"/>
      <c r="HL3334" s="678"/>
      <c r="HM3334" s="678"/>
      <c r="HN3334" s="678"/>
      <c r="HO3334" s="678"/>
      <c r="HP3334" s="678"/>
      <c r="HQ3334" s="678"/>
      <c r="HR3334" s="678"/>
      <c r="HS3334" s="678"/>
      <c r="HT3334" s="678"/>
      <c r="HU3334" s="678"/>
      <c r="HV3334" s="678"/>
      <c r="HW3334" s="678"/>
      <c r="HX3334" s="678"/>
      <c r="HY3334" s="678"/>
      <c r="HZ3334" s="678"/>
      <c r="IA3334" s="678"/>
      <c r="IB3334" s="678"/>
      <c r="IC3334" s="678"/>
      <c r="ID3334" s="678"/>
      <c r="IE3334" s="678"/>
      <c r="IF3334" s="678"/>
      <c r="IG3334" s="678"/>
      <c r="IH3334" s="678"/>
      <c r="II3334" s="678"/>
      <c r="IJ3334" s="678"/>
      <c r="IK3334" s="678"/>
      <c r="IL3334" s="678"/>
      <c r="IM3334" s="678"/>
      <c r="IN3334" s="678"/>
      <c r="IO3334" s="678"/>
      <c r="IP3334" s="678"/>
      <c r="IQ3334" s="678"/>
      <c r="IR3334" s="678"/>
      <c r="IS3334" s="678"/>
      <c r="IT3334" s="678"/>
      <c r="IU3334" s="678"/>
      <c r="IV3334" s="678"/>
      <c r="IW3334" s="678"/>
      <c r="IX3334" s="678"/>
      <c r="IY3334" s="678"/>
      <c r="IZ3334" s="678"/>
      <c r="JA3334" s="678"/>
      <c r="JB3334" s="678"/>
      <c r="JC3334" s="678"/>
      <c r="JD3334" s="678"/>
      <c r="JE3334" s="678"/>
      <c r="JF3334" s="678"/>
      <c r="JG3334" s="678"/>
      <c r="JH3334" s="678"/>
      <c r="JI3334" s="678"/>
      <c r="JJ3334" s="678"/>
      <c r="JK3334" s="678"/>
      <c r="JL3334" s="678"/>
      <c r="JM3334" s="678"/>
      <c r="JN3334" s="678"/>
      <c r="JO3334" s="678"/>
      <c r="JP3334" s="678"/>
      <c r="JQ3334" s="678"/>
      <c r="JR3334" s="678"/>
      <c r="JS3334" s="678"/>
      <c r="JT3334" s="678"/>
      <c r="JU3334" s="678"/>
      <c r="JV3334" s="678"/>
      <c r="JW3334" s="678"/>
      <c r="JX3334" s="678"/>
      <c r="JY3334" s="678"/>
      <c r="JZ3334" s="678"/>
      <c r="KA3334" s="678"/>
      <c r="KB3334" s="678"/>
      <c r="KC3334" s="678"/>
      <c r="KD3334" s="678"/>
      <c r="KE3334" s="678"/>
      <c r="KF3334" s="678"/>
      <c r="KG3334" s="678"/>
      <c r="KH3334" s="678"/>
      <c r="KI3334" s="678"/>
      <c r="KJ3334" s="678"/>
      <c r="KK3334" s="678"/>
      <c r="KL3334" s="678"/>
      <c r="KM3334" s="678"/>
      <c r="KN3334" s="678"/>
      <c r="KO3334" s="678"/>
      <c r="KP3334" s="678"/>
      <c r="KQ3334" s="678"/>
      <c r="KR3334" s="678"/>
      <c r="KS3334" s="678"/>
      <c r="KT3334" s="678"/>
      <c r="KU3334" s="678"/>
      <c r="KV3334" s="678"/>
      <c r="KW3334" s="678"/>
      <c r="KX3334" s="678"/>
      <c r="KY3334" s="678"/>
      <c r="KZ3334" s="678"/>
      <c r="LA3334" s="678"/>
      <c r="LB3334" s="678"/>
      <c r="LC3334" s="678"/>
      <c r="LD3334" s="678"/>
      <c r="LE3334" s="678"/>
      <c r="LF3334" s="678"/>
      <c r="LG3334" s="678"/>
      <c r="LH3334" s="678"/>
      <c r="LI3334" s="678"/>
      <c r="LJ3334" s="678"/>
      <c r="LK3334" s="678"/>
      <c r="LL3334" s="678"/>
      <c r="LM3334" s="678"/>
      <c r="LN3334" s="678"/>
      <c r="LO3334" s="678"/>
      <c r="LP3334" s="678"/>
      <c r="LQ3334" s="678"/>
      <c r="LR3334" s="678"/>
      <c r="LS3334" s="678"/>
      <c r="LT3334" s="678"/>
      <c r="LU3334" s="678"/>
      <c r="LV3334" s="678"/>
      <c r="LW3334" s="678"/>
      <c r="LX3334" s="678"/>
      <c r="LY3334" s="678"/>
      <c r="LZ3334" s="678"/>
      <c r="MA3334" s="678"/>
      <c r="MB3334" s="678"/>
      <c r="MC3334" s="678"/>
      <c r="MD3334" s="678"/>
      <c r="ME3334" s="678"/>
      <c r="MF3334" s="678"/>
      <c r="MG3334" s="678"/>
      <c r="MH3334" s="678"/>
      <c r="MI3334" s="678"/>
      <c r="MJ3334" s="678"/>
      <c r="MK3334" s="678"/>
      <c r="ML3334" s="678"/>
      <c r="MM3334" s="678"/>
      <c r="MN3334" s="678"/>
      <c r="MO3334" s="678"/>
      <c r="MP3334" s="678"/>
      <c r="MQ3334" s="678"/>
      <c r="MR3334" s="678"/>
      <c r="MS3334" s="678"/>
      <c r="MT3334" s="678"/>
      <c r="MU3334" s="678"/>
      <c r="MV3334" s="678"/>
      <c r="MW3334" s="678"/>
      <c r="MX3334" s="678"/>
      <c r="MY3334" s="678"/>
      <c r="MZ3334" s="678"/>
      <c r="NA3334" s="678"/>
      <c r="NB3334" s="678"/>
      <c r="NC3334" s="678"/>
      <c r="ND3334" s="678"/>
      <c r="NE3334" s="678"/>
      <c r="NF3334" s="678"/>
      <c r="NG3334" s="678"/>
      <c r="NH3334" s="678"/>
      <c r="NI3334" s="678"/>
      <c r="NJ3334" s="678"/>
      <c r="NK3334" s="678"/>
      <c r="NL3334" s="678"/>
      <c r="NM3334" s="678"/>
      <c r="NN3334" s="678"/>
      <c r="NO3334" s="678"/>
      <c r="NP3334" s="678"/>
      <c r="NQ3334" s="678"/>
      <c r="NR3334" s="678"/>
      <c r="NS3334" s="678"/>
      <c r="NT3334" s="678"/>
      <c r="NU3334" s="678"/>
      <c r="NV3334" s="678"/>
      <c r="NW3334" s="678"/>
      <c r="NX3334" s="678"/>
      <c r="NY3334" s="678"/>
      <c r="NZ3334" s="678"/>
      <c r="OA3334" s="678"/>
      <c r="OB3334" s="678"/>
      <c r="OC3334" s="678"/>
      <c r="OD3334" s="678"/>
      <c r="OE3334" s="678"/>
      <c r="OF3334" s="678"/>
      <c r="OG3334" s="678"/>
      <c r="OH3334" s="678"/>
      <c r="OI3334" s="678"/>
      <c r="OJ3334" s="678"/>
      <c r="OK3334" s="678"/>
      <c r="OL3334" s="678"/>
      <c r="OM3334" s="678"/>
      <c r="ON3334" s="678"/>
      <c r="OO3334" s="678"/>
      <c r="OP3334" s="678"/>
      <c r="OQ3334" s="678"/>
      <c r="OR3334" s="678"/>
      <c r="OS3334" s="678"/>
      <c r="OT3334" s="678"/>
      <c r="OU3334" s="678"/>
      <c r="OV3334" s="678"/>
      <c r="OW3334" s="678"/>
      <c r="OX3334" s="678"/>
      <c r="OY3334" s="678"/>
      <c r="OZ3334" s="678"/>
      <c r="PA3334" s="678"/>
      <c r="PB3334" s="678"/>
      <c r="PC3334" s="678"/>
      <c r="PD3334" s="678"/>
      <c r="PE3334" s="678"/>
      <c r="PF3334" s="678"/>
      <c r="PG3334" s="678"/>
      <c r="PH3334" s="678"/>
      <c r="PI3334" s="678"/>
      <c r="PJ3334" s="678"/>
      <c r="PK3334" s="678"/>
      <c r="PL3334" s="678"/>
      <c r="PM3334" s="678"/>
      <c r="PN3334" s="678"/>
      <c r="PO3334" s="678"/>
      <c r="PP3334" s="678"/>
      <c r="PQ3334" s="678"/>
      <c r="PR3334" s="678"/>
      <c r="PS3334" s="678"/>
      <c r="PT3334" s="678"/>
      <c r="PU3334" s="678"/>
      <c r="PV3334" s="678"/>
      <c r="PW3334" s="678"/>
      <c r="PX3334" s="678"/>
      <c r="PY3334" s="678"/>
      <c r="PZ3334" s="678"/>
      <c r="QA3334" s="678"/>
      <c r="QB3334" s="678"/>
      <c r="QC3334" s="678"/>
      <c r="QD3334" s="678"/>
      <c r="QE3334" s="678"/>
      <c r="QF3334" s="678"/>
      <c r="QG3334" s="678"/>
      <c r="QH3334" s="678"/>
      <c r="QI3334" s="678"/>
      <c r="QJ3334" s="678"/>
      <c r="QK3334" s="678"/>
      <c r="QL3334" s="678"/>
      <c r="QM3334" s="678"/>
      <c r="QN3334" s="678"/>
      <c r="QO3334" s="678"/>
      <c r="QP3334" s="678"/>
      <c r="QQ3334" s="678"/>
      <c r="QR3334" s="678"/>
      <c r="QS3334" s="678"/>
      <c r="QT3334" s="678"/>
      <c r="QU3334" s="678"/>
      <c r="QV3334" s="678"/>
      <c r="QW3334" s="678"/>
      <c r="QX3334" s="678"/>
      <c r="QY3334" s="678"/>
      <c r="QZ3334" s="678"/>
      <c r="RA3334" s="678"/>
      <c r="RB3334" s="678"/>
      <c r="RC3334" s="678"/>
      <c r="RD3334" s="678"/>
      <c r="RE3334" s="678"/>
      <c r="RF3334" s="678"/>
      <c r="RG3334" s="678"/>
      <c r="RH3334" s="678"/>
      <c r="RI3334" s="678"/>
      <c r="RJ3334" s="678"/>
      <c r="RK3334" s="678"/>
      <c r="RL3334" s="678"/>
      <c r="RM3334" s="678"/>
      <c r="RN3334" s="678"/>
      <c r="RO3334" s="678"/>
      <c r="RP3334" s="678"/>
      <c r="RQ3334" s="678"/>
      <c r="RR3334" s="678"/>
      <c r="RS3334" s="678"/>
      <c r="RT3334" s="678"/>
      <c r="RU3334" s="678"/>
      <c r="RV3334" s="678"/>
      <c r="RW3334" s="678"/>
      <c r="RX3334" s="678"/>
      <c r="RY3334" s="678"/>
      <c r="RZ3334" s="678"/>
      <c r="SA3334" s="678"/>
      <c r="SB3334" s="678"/>
      <c r="SC3334" s="678"/>
      <c r="SD3334" s="678"/>
      <c r="SE3334" s="678"/>
      <c r="SF3334" s="678"/>
      <c r="SG3334" s="678"/>
      <c r="SH3334" s="678"/>
      <c r="SI3334" s="678"/>
      <c r="SJ3334" s="678"/>
      <c r="SK3334" s="678"/>
      <c r="SL3334" s="678"/>
      <c r="SM3334" s="678"/>
      <c r="SN3334" s="678"/>
      <c r="SO3334" s="678"/>
      <c r="SP3334" s="678"/>
      <c r="SQ3334" s="678"/>
      <c r="SR3334" s="678"/>
      <c r="SS3334" s="678"/>
      <c r="ST3334" s="678"/>
      <c r="SU3334" s="678"/>
      <c r="SV3334" s="678"/>
      <c r="SW3334" s="678"/>
      <c r="SX3334" s="678"/>
      <c r="SY3334" s="678"/>
      <c r="SZ3334" s="678"/>
      <c r="TA3334" s="678"/>
      <c r="TB3334" s="678"/>
      <c r="TC3334" s="678"/>
      <c r="TD3334" s="678"/>
      <c r="TE3334" s="678"/>
      <c r="TF3334" s="678"/>
      <c r="TG3334" s="678"/>
      <c r="TH3334" s="678"/>
      <c r="TI3334" s="678"/>
      <c r="TJ3334" s="678"/>
      <c r="TK3334" s="678"/>
      <c r="TL3334" s="678"/>
      <c r="TM3334" s="678"/>
      <c r="TN3334" s="678"/>
      <c r="TO3334" s="678"/>
      <c r="TP3334" s="678"/>
      <c r="TQ3334" s="678"/>
      <c r="TR3334" s="678"/>
      <c r="TS3334" s="678"/>
      <c r="TT3334" s="678"/>
      <c r="TU3334" s="678"/>
      <c r="TV3334" s="678"/>
      <c r="TW3334" s="678"/>
      <c r="TX3334" s="678"/>
      <c r="TY3334" s="678"/>
      <c r="TZ3334" s="678"/>
      <c r="UA3334" s="678"/>
      <c r="UB3334" s="678"/>
      <c r="UC3334" s="678"/>
      <c r="UD3334" s="678"/>
      <c r="UE3334" s="678"/>
      <c r="UF3334" s="678"/>
      <c r="UG3334" s="678"/>
      <c r="UH3334" s="678"/>
      <c r="UI3334" s="678"/>
      <c r="UJ3334" s="678"/>
      <c r="UK3334" s="678"/>
      <c r="UL3334" s="678"/>
      <c r="UM3334" s="678"/>
      <c r="UN3334" s="678"/>
      <c r="UO3334" s="678"/>
      <c r="UP3334" s="678"/>
      <c r="UQ3334" s="678"/>
      <c r="UR3334" s="678"/>
      <c r="US3334" s="678"/>
      <c r="UT3334" s="678"/>
      <c r="UU3334" s="678"/>
      <c r="UV3334" s="678"/>
      <c r="UW3334" s="678"/>
      <c r="UX3334" s="678"/>
      <c r="UY3334" s="678"/>
      <c r="UZ3334" s="678"/>
      <c r="VA3334" s="678"/>
      <c r="VB3334" s="678"/>
      <c r="VC3334" s="678"/>
      <c r="VD3334" s="678"/>
      <c r="VE3334" s="678"/>
      <c r="VF3334" s="678"/>
      <c r="VG3334" s="678"/>
      <c r="VH3334" s="678"/>
      <c r="VI3334" s="678"/>
      <c r="VJ3334" s="678"/>
      <c r="VK3334" s="678"/>
      <c r="VL3334" s="678"/>
      <c r="VM3334" s="678"/>
      <c r="VN3334" s="678"/>
      <c r="VO3334" s="678"/>
      <c r="VP3334" s="678"/>
      <c r="VQ3334" s="678"/>
      <c r="VR3334" s="678"/>
      <c r="VS3334" s="678"/>
      <c r="VT3334" s="678"/>
      <c r="VU3334" s="678"/>
      <c r="VV3334" s="678"/>
      <c r="VW3334" s="678"/>
      <c r="VX3334" s="678"/>
      <c r="VY3334" s="678"/>
      <c r="VZ3334" s="678"/>
      <c r="WA3334" s="678"/>
      <c r="WB3334" s="678"/>
      <c r="WC3334" s="678"/>
      <c r="WD3334" s="678"/>
      <c r="WE3334" s="678"/>
      <c r="WF3334" s="678"/>
      <c r="WG3334" s="678"/>
      <c r="WH3334" s="678"/>
      <c r="WI3334" s="678"/>
      <c r="WJ3334" s="678"/>
      <c r="WK3334" s="678"/>
      <c r="WL3334" s="678"/>
      <c r="WM3334" s="678"/>
      <c r="WN3334" s="678"/>
      <c r="WO3334" s="678"/>
      <c r="WP3334" s="678"/>
      <c r="WQ3334" s="678"/>
      <c r="WR3334" s="678"/>
      <c r="WS3334" s="678"/>
      <c r="WT3334" s="678"/>
      <c r="WU3334" s="678"/>
      <c r="WV3334" s="678"/>
      <c r="WW3334" s="678"/>
      <c r="WX3334" s="678"/>
      <c r="WY3334" s="678"/>
      <c r="WZ3334" s="678"/>
      <c r="XA3334" s="678"/>
      <c r="XB3334" s="678"/>
      <c r="XC3334" s="678"/>
      <c r="XD3334" s="678"/>
      <c r="XE3334" s="678"/>
      <c r="XF3334" s="678"/>
      <c r="XG3334" s="678"/>
      <c r="XH3334" s="678"/>
      <c r="XI3334" s="678"/>
      <c r="XJ3334" s="678"/>
      <c r="XK3334" s="678"/>
      <c r="XL3334" s="678"/>
      <c r="XM3334" s="678"/>
      <c r="XN3334" s="678"/>
      <c r="XO3334" s="678"/>
      <c r="XP3334" s="678"/>
      <c r="XQ3334" s="678"/>
      <c r="XR3334" s="678"/>
      <c r="XS3334" s="678"/>
      <c r="XT3334" s="678"/>
      <c r="XU3334" s="678"/>
      <c r="XV3334" s="678"/>
      <c r="XW3334" s="678"/>
      <c r="XX3334" s="678"/>
      <c r="XY3334" s="678"/>
      <c r="XZ3334" s="678"/>
      <c r="YA3334" s="678"/>
      <c r="YB3334" s="678"/>
      <c r="YC3334" s="678"/>
      <c r="YD3334" s="678"/>
      <c r="YE3334" s="678"/>
      <c r="YF3334" s="678"/>
      <c r="YG3334" s="678"/>
      <c r="YH3334" s="678"/>
      <c r="YI3334" s="678"/>
      <c r="YJ3334" s="678"/>
      <c r="YK3334" s="678"/>
      <c r="YL3334" s="678"/>
      <c r="YM3334" s="678"/>
      <c r="YN3334" s="678"/>
      <c r="YO3334" s="678"/>
      <c r="YP3334" s="678"/>
      <c r="YQ3334" s="678"/>
      <c r="YR3334" s="678"/>
      <c r="YS3334" s="678"/>
      <c r="YT3334" s="678"/>
      <c r="YU3334" s="678"/>
      <c r="YV3334" s="678"/>
      <c r="YW3334" s="678"/>
      <c r="YX3334" s="678"/>
      <c r="YY3334" s="678"/>
      <c r="YZ3334" s="678"/>
      <c r="ZA3334" s="678"/>
      <c r="ZB3334" s="678"/>
      <c r="ZC3334" s="678"/>
      <c r="ZD3334" s="678"/>
      <c r="ZE3334" s="678"/>
      <c r="ZF3334" s="678"/>
      <c r="ZG3334" s="678"/>
      <c r="ZH3334" s="678"/>
      <c r="ZI3334" s="678"/>
      <c r="ZJ3334" s="678"/>
      <c r="ZK3334" s="678"/>
      <c r="ZL3334" s="678"/>
      <c r="ZM3334" s="678"/>
      <c r="ZN3334" s="678"/>
      <c r="ZO3334" s="678"/>
      <c r="ZP3334" s="678"/>
      <c r="ZQ3334" s="678"/>
      <c r="ZR3334" s="678"/>
      <c r="ZS3334" s="678"/>
      <c r="ZT3334" s="678"/>
      <c r="ZU3334" s="678"/>
      <c r="ZV3334" s="678"/>
      <c r="ZW3334" s="678"/>
      <c r="ZX3334" s="678"/>
      <c r="ZY3334" s="678"/>
      <c r="ZZ3334" s="678"/>
      <c r="AAA3334" s="678"/>
      <c r="AAB3334" s="678"/>
      <c r="AAC3334" s="678"/>
      <c r="AAD3334" s="678"/>
      <c r="AAE3334" s="678"/>
      <c r="AAF3334" s="678"/>
      <c r="AAG3334" s="678"/>
      <c r="AAH3334" s="678"/>
      <c r="AAI3334" s="678"/>
      <c r="AAJ3334" s="678"/>
      <c r="AAK3334" s="678"/>
      <c r="AAL3334" s="678"/>
      <c r="AAM3334" s="678"/>
      <c r="AAN3334" s="678"/>
      <c r="AAO3334" s="678"/>
      <c r="AAP3334" s="678"/>
      <c r="AAQ3334" s="678"/>
      <c r="AAR3334" s="678"/>
      <c r="AAS3334" s="678"/>
      <c r="AAT3334" s="678"/>
      <c r="AAU3334" s="678"/>
      <c r="AAV3334" s="678"/>
      <c r="AAW3334" s="678"/>
      <c r="AAX3334" s="678"/>
      <c r="AAY3334" s="678"/>
      <c r="AAZ3334" s="678"/>
      <c r="ABA3334" s="678"/>
      <c r="ABB3334" s="678"/>
      <c r="ABC3334" s="678"/>
      <c r="ABD3334" s="678"/>
      <c r="ABE3334" s="678"/>
      <c r="ABF3334" s="678"/>
      <c r="ABG3334" s="678"/>
      <c r="ABH3334" s="678"/>
      <c r="ABI3334" s="678"/>
      <c r="ABJ3334" s="678"/>
      <c r="ABK3334" s="678"/>
      <c r="ABL3334" s="678"/>
      <c r="ABM3334" s="678"/>
      <c r="ABN3334" s="678"/>
      <c r="ABO3334" s="678"/>
      <c r="ABP3334" s="678"/>
      <c r="ABQ3334" s="678"/>
      <c r="ABR3334" s="678"/>
      <c r="ABS3334" s="678"/>
      <c r="ABT3334" s="678"/>
      <c r="ABU3334" s="678"/>
      <c r="ABV3334" s="678"/>
      <c r="ABW3334" s="678"/>
      <c r="ABX3334" s="678"/>
      <c r="ABY3334" s="678"/>
      <c r="ABZ3334" s="678"/>
      <c r="ACA3334" s="678"/>
      <c r="ACB3334" s="678"/>
      <c r="ACC3334" s="678"/>
      <c r="ACD3334" s="678"/>
      <c r="ACE3334" s="678"/>
      <c r="ACF3334" s="678"/>
      <c r="ACG3334" s="678"/>
      <c r="ACH3334" s="678"/>
      <c r="ACI3334" s="678"/>
      <c r="ACJ3334" s="678"/>
      <c r="ACK3334" s="678"/>
      <c r="ACL3334" s="678"/>
      <c r="ACM3334" s="678"/>
      <c r="ACN3334" s="678"/>
      <c r="ACO3334" s="678"/>
      <c r="ACP3334" s="678"/>
      <c r="ACQ3334" s="678"/>
      <c r="ACR3334" s="678"/>
      <c r="ACS3334" s="678"/>
      <c r="ACT3334" s="678"/>
      <c r="ACU3334" s="678"/>
      <c r="ACV3334" s="678"/>
      <c r="ACW3334" s="678"/>
      <c r="ACX3334" s="678"/>
      <c r="ACY3334" s="678"/>
      <c r="ACZ3334" s="678"/>
      <c r="ADA3334" s="678"/>
      <c r="ADB3334" s="678"/>
      <c r="ADC3334" s="678"/>
      <c r="ADD3334" s="678"/>
      <c r="ADE3334" s="678"/>
      <c r="ADF3334" s="678"/>
      <c r="ADG3334" s="678"/>
      <c r="ADH3334" s="678"/>
      <c r="ADI3334" s="678"/>
      <c r="ADJ3334" s="678"/>
      <c r="ADK3334" s="678"/>
      <c r="ADL3334" s="678"/>
      <c r="ADM3334" s="678"/>
      <c r="ADN3334" s="678"/>
      <c r="ADO3334" s="678"/>
      <c r="ADP3334" s="678"/>
      <c r="ADQ3334" s="678"/>
      <c r="ADR3334" s="678"/>
      <c r="ADS3334" s="678"/>
      <c r="ADT3334" s="678"/>
      <c r="ADU3334" s="678"/>
      <c r="ADV3334" s="678"/>
      <c r="ADW3334" s="678"/>
      <c r="ADX3334" s="678"/>
      <c r="ADY3334" s="678"/>
      <c r="ADZ3334" s="678"/>
      <c r="AEA3334" s="678"/>
      <c r="AEB3334" s="678"/>
      <c r="AEC3334" s="678"/>
      <c r="AED3334" s="678"/>
      <c r="AEE3334" s="678"/>
      <c r="AEF3334" s="678"/>
      <c r="AEG3334" s="678"/>
      <c r="AEH3334" s="678"/>
      <c r="AEI3334" s="678"/>
      <c r="AEJ3334" s="678"/>
      <c r="AEK3334" s="678"/>
      <c r="AEL3334" s="678"/>
      <c r="AEM3334" s="678"/>
      <c r="AEN3334" s="678"/>
      <c r="AEO3334" s="678"/>
      <c r="AEP3334" s="678"/>
      <c r="AEQ3334" s="678"/>
      <c r="AER3334" s="678"/>
      <c r="AES3334" s="678"/>
      <c r="AET3334" s="678"/>
      <c r="AEU3334" s="678"/>
      <c r="AEV3334" s="678"/>
      <c r="AEW3334" s="678"/>
      <c r="AEX3334" s="678"/>
      <c r="AEY3334" s="678"/>
      <c r="AEZ3334" s="678"/>
      <c r="AFA3334" s="678"/>
      <c r="AFB3334" s="678"/>
      <c r="AFC3334" s="678"/>
      <c r="AFD3334" s="678"/>
      <c r="AFE3334" s="678"/>
      <c r="AFF3334" s="678"/>
      <c r="AFG3334" s="678"/>
      <c r="AFH3334" s="678"/>
      <c r="AFI3334" s="678"/>
      <c r="AFJ3334" s="678"/>
      <c r="AFK3334" s="678"/>
      <c r="AFL3334" s="678"/>
      <c r="AFM3334" s="678"/>
      <c r="AFN3334" s="678"/>
      <c r="AFO3334" s="678"/>
      <c r="AFP3334" s="678"/>
      <c r="AFQ3334" s="678"/>
      <c r="AFR3334" s="678"/>
      <c r="AFS3334" s="678"/>
      <c r="AFT3334" s="678"/>
      <c r="AFU3334" s="678"/>
      <c r="AFV3334" s="678"/>
      <c r="AFW3334" s="678"/>
      <c r="AFX3334" s="678"/>
      <c r="AFY3334" s="678"/>
      <c r="AFZ3334" s="678"/>
      <c r="AGA3334" s="678"/>
      <c r="AGB3334" s="678"/>
      <c r="AGC3334" s="678"/>
      <c r="AGD3334" s="678"/>
      <c r="AGE3334" s="678"/>
      <c r="AGF3334" s="678"/>
      <c r="AGG3334" s="678"/>
      <c r="AGH3334" s="678"/>
      <c r="AGI3334" s="678"/>
      <c r="AGJ3334" s="678"/>
      <c r="AGK3334" s="678"/>
      <c r="AGL3334" s="678"/>
      <c r="AGM3334" s="678"/>
      <c r="AGN3334" s="678"/>
      <c r="AGO3334" s="678"/>
      <c r="AGP3334" s="678"/>
      <c r="AGQ3334" s="678"/>
      <c r="AGR3334" s="678"/>
      <c r="AGS3334" s="678"/>
      <c r="AGT3334" s="678"/>
      <c r="AGU3334" s="678"/>
      <c r="AGV3334" s="678"/>
      <c r="AGW3334" s="678"/>
      <c r="AGX3334" s="678"/>
      <c r="AGY3334" s="678"/>
      <c r="AGZ3334" s="678"/>
      <c r="AHA3334" s="678"/>
      <c r="AHB3334" s="678"/>
      <c r="AHC3334" s="678"/>
      <c r="AHD3334" s="678"/>
      <c r="AHE3334" s="678"/>
      <c r="AHF3334" s="678"/>
      <c r="AHG3334" s="678"/>
      <c r="AHH3334" s="678"/>
      <c r="AHI3334" s="678"/>
      <c r="AHJ3334" s="678"/>
      <c r="AHK3334" s="678"/>
      <c r="AHL3334" s="678"/>
      <c r="AHM3334" s="678"/>
      <c r="AHN3334" s="678"/>
      <c r="AHO3334" s="678"/>
      <c r="AHP3334" s="678"/>
      <c r="AHQ3334" s="678"/>
      <c r="AHR3334" s="678"/>
      <c r="AHS3334" s="678"/>
      <c r="AHT3334" s="678"/>
      <c r="AHU3334" s="678"/>
      <c r="AHV3334" s="678"/>
      <c r="AHW3334" s="678"/>
      <c r="AHX3334" s="678"/>
      <c r="AHY3334" s="678"/>
      <c r="AHZ3334" s="678"/>
      <c r="AIA3334" s="678"/>
      <c r="AIB3334" s="678"/>
      <c r="AIC3334" s="678"/>
      <c r="AID3334" s="678"/>
      <c r="AIE3334" s="678"/>
      <c r="AIF3334" s="678"/>
      <c r="AIG3334" s="678"/>
      <c r="AIH3334" s="678"/>
      <c r="AII3334" s="678"/>
      <c r="AIJ3334" s="678"/>
      <c r="AIK3334" s="678"/>
      <c r="AIL3334" s="678"/>
      <c r="AIM3334" s="678"/>
      <c r="AIN3334" s="678"/>
      <c r="AIO3334" s="678"/>
      <c r="AIP3334" s="678"/>
      <c r="AIQ3334" s="678"/>
      <c r="AIR3334" s="678"/>
      <c r="AIS3334" s="678"/>
      <c r="AIT3334" s="678"/>
      <c r="AIU3334" s="678"/>
      <c r="AIV3334" s="678"/>
      <c r="AIW3334" s="678"/>
      <c r="AIX3334" s="678"/>
      <c r="AIY3334" s="678"/>
      <c r="AIZ3334" s="678"/>
      <c r="AJA3334" s="678"/>
      <c r="AJB3334" s="678"/>
      <c r="AJC3334" s="678"/>
      <c r="AJD3334" s="678"/>
      <c r="AJE3334" s="678"/>
      <c r="AJF3334" s="678"/>
      <c r="AJG3334" s="678"/>
      <c r="AJH3334" s="678"/>
      <c r="AJI3334" s="678"/>
      <c r="AJJ3334" s="678"/>
      <c r="AJK3334" s="678"/>
      <c r="AJL3334" s="678"/>
      <c r="AJM3334" s="678"/>
      <c r="AJN3334" s="678"/>
      <c r="AJO3334" s="678"/>
      <c r="AJP3334" s="678"/>
      <c r="AJQ3334" s="678"/>
      <c r="AJR3334" s="678"/>
      <c r="AJS3334" s="678"/>
      <c r="AJT3334" s="678"/>
      <c r="AJU3334" s="678"/>
      <c r="AJV3334" s="678"/>
      <c r="AJW3334" s="678"/>
      <c r="AJX3334" s="678"/>
      <c r="AJY3334" s="678"/>
      <c r="AJZ3334" s="678"/>
      <c r="AKA3334" s="678"/>
      <c r="AKB3334" s="678"/>
      <c r="AKC3334" s="678"/>
      <c r="AKD3334" s="678"/>
      <c r="AKE3334" s="678"/>
      <c r="AKF3334" s="678"/>
      <c r="AKG3334" s="678"/>
      <c r="AKH3334" s="678"/>
      <c r="AKI3334" s="678"/>
      <c r="AKJ3334" s="678"/>
      <c r="AKK3334" s="678"/>
      <c r="AKL3334" s="678"/>
      <c r="AKM3334" s="678"/>
      <c r="AKN3334" s="678"/>
      <c r="AKO3334" s="678"/>
      <c r="AKP3334" s="678"/>
      <c r="AKQ3334" s="678"/>
      <c r="AKR3334" s="678"/>
      <c r="AKS3334" s="678"/>
      <c r="AKT3334" s="678"/>
      <c r="AKU3334" s="678"/>
      <c r="AKV3334" s="678"/>
      <c r="AKW3334" s="678"/>
      <c r="AKX3334" s="678"/>
      <c r="AKY3334" s="678"/>
      <c r="AKZ3334" s="678"/>
      <c r="ALA3334" s="678"/>
      <c r="ALB3334" s="678"/>
      <c r="ALC3334" s="678"/>
      <c r="ALD3334" s="678"/>
      <c r="ALE3334" s="678"/>
      <c r="ALF3334" s="678"/>
      <c r="ALG3334" s="678"/>
      <c r="ALH3334" s="678"/>
      <c r="ALI3334" s="678"/>
      <c r="ALJ3334" s="678"/>
      <c r="ALK3334" s="678"/>
      <c r="ALL3334" s="678"/>
      <c r="ALM3334" s="678"/>
      <c r="ALN3334" s="678"/>
      <c r="ALO3334" s="678"/>
      <c r="ALP3334" s="678"/>
      <c r="ALQ3334" s="678"/>
      <c r="ALR3334" s="678"/>
      <c r="ALS3334" s="678"/>
      <c r="ALT3334" s="678"/>
      <c r="ALU3334" s="678"/>
      <c r="ALV3334" s="678"/>
      <c r="ALW3334" s="678"/>
      <c r="ALX3334" s="678"/>
      <c r="ALY3334" s="678"/>
      <c r="ALZ3334" s="678"/>
      <c r="AMA3334" s="678"/>
      <c r="AMB3334" s="678"/>
      <c r="AMC3334" s="678"/>
      <c r="AMD3334" s="678"/>
      <c r="AME3334" s="678"/>
      <c r="AMF3334" s="678"/>
      <c r="AMG3334" s="678"/>
      <c r="AMH3334" s="678"/>
      <c r="AMI3334" s="678"/>
      <c r="AMJ3334" s="678"/>
    </row>
    <row r="3335" spans="1:1024" ht="18.75" customHeight="1" x14ac:dyDescent="0.25">
      <c r="A3335" s="1457">
        <v>2550</v>
      </c>
      <c r="B3335" s="1457">
        <v>97152064</v>
      </c>
      <c r="C3335" s="1457" t="s">
        <v>1148</v>
      </c>
      <c r="D3335" s="1457" t="s">
        <v>412</v>
      </c>
      <c r="E3335" s="1169" t="s">
        <v>184</v>
      </c>
      <c r="F3335" s="992">
        <v>45073</v>
      </c>
      <c r="G3335" s="1562">
        <v>0.70833333333333337</v>
      </c>
      <c r="H3335" s="992">
        <v>45076</v>
      </c>
      <c r="I3335" s="1562">
        <v>0.70833333333333337</v>
      </c>
      <c r="J3335" s="1584" t="s">
        <v>709</v>
      </c>
      <c r="K3335" s="827">
        <v>33594</v>
      </c>
      <c r="L3335" s="993" t="s">
        <v>1149</v>
      </c>
      <c r="M3335" s="834">
        <v>43504</v>
      </c>
      <c r="N3335" s="1323" t="s">
        <v>1150</v>
      </c>
      <c r="O3335" s="1326">
        <v>44300</v>
      </c>
      <c r="P3335" s="892">
        <v>210</v>
      </c>
      <c r="Q3335" s="908"/>
      <c r="R3335" s="1127"/>
      <c r="S3335" s="1128"/>
      <c r="T3335" s="675"/>
      <c r="U3335" s="676" t="s">
        <v>1151</v>
      </c>
      <c r="V3335" s="675"/>
      <c r="W3335" s="677"/>
      <c r="X3335" s="678"/>
      <c r="Y3335" s="678"/>
      <c r="Z3335" s="678"/>
      <c r="AA3335" s="678"/>
      <c r="AB3335" s="678"/>
      <c r="AC3335" s="678"/>
      <c r="AD3335" s="678"/>
      <c r="AE3335" s="678"/>
      <c r="AF3335" s="678"/>
      <c r="AG3335" s="678"/>
      <c r="AH3335" s="678"/>
      <c r="AI3335" s="678"/>
      <c r="AJ3335" s="678"/>
      <c r="AK3335" s="678"/>
      <c r="AL3335" s="678"/>
      <c r="AM3335" s="678"/>
      <c r="AN3335" s="678"/>
      <c r="AO3335" s="678"/>
      <c r="AP3335" s="678"/>
      <c r="AQ3335" s="678"/>
      <c r="AR3335" s="678"/>
      <c r="AS3335" s="678"/>
      <c r="AT3335" s="678"/>
      <c r="AU3335" s="678"/>
      <c r="AV3335" s="678"/>
      <c r="AW3335" s="678"/>
      <c r="AX3335" s="678"/>
      <c r="AY3335" s="678"/>
      <c r="AZ3335" s="678"/>
      <c r="BA3335" s="678"/>
      <c r="BB3335" s="678"/>
      <c r="BC3335" s="678"/>
      <c r="BD3335" s="678"/>
      <c r="BE3335" s="678"/>
      <c r="BF3335" s="678"/>
      <c r="BG3335" s="678"/>
      <c r="BH3335" s="678"/>
      <c r="BI3335" s="678"/>
      <c r="BJ3335" s="678"/>
      <c r="BK3335" s="678"/>
      <c r="BL3335" s="678"/>
      <c r="BM3335" s="678"/>
      <c r="BN3335" s="678"/>
      <c r="BO3335" s="678"/>
      <c r="BP3335" s="678"/>
      <c r="BQ3335" s="678"/>
      <c r="BR3335" s="678"/>
      <c r="BS3335" s="678"/>
      <c r="BT3335" s="678"/>
      <c r="BU3335" s="678"/>
      <c r="BV3335" s="678"/>
      <c r="BW3335" s="678"/>
      <c r="BX3335" s="678"/>
      <c r="BY3335" s="678"/>
      <c r="BZ3335" s="678"/>
      <c r="CA3335" s="678"/>
      <c r="CB3335" s="678"/>
      <c r="CC3335" s="678"/>
      <c r="CD3335" s="678"/>
      <c r="CE3335" s="678"/>
      <c r="CF3335" s="678"/>
      <c r="CG3335" s="678"/>
      <c r="CH3335" s="678"/>
      <c r="CI3335" s="678"/>
      <c r="CJ3335" s="678"/>
      <c r="CK3335" s="678"/>
      <c r="CL3335" s="678"/>
      <c r="CM3335" s="678"/>
      <c r="CN3335" s="678"/>
      <c r="CO3335" s="678"/>
      <c r="CP3335" s="678"/>
      <c r="CQ3335" s="678"/>
      <c r="CR3335" s="678"/>
      <c r="CS3335" s="678"/>
      <c r="CT3335" s="678"/>
      <c r="CU3335" s="678"/>
      <c r="CV3335" s="678"/>
      <c r="CW3335" s="678"/>
      <c r="CX3335" s="678"/>
      <c r="CY3335" s="678"/>
      <c r="CZ3335" s="678"/>
      <c r="DA3335" s="678"/>
      <c r="DB3335" s="678"/>
      <c r="DC3335" s="678"/>
      <c r="DD3335" s="678"/>
      <c r="DE3335" s="678"/>
      <c r="DF3335" s="678"/>
      <c r="DG3335" s="678"/>
      <c r="DH3335" s="678"/>
      <c r="DI3335" s="678"/>
      <c r="DJ3335" s="678"/>
      <c r="DK3335" s="678"/>
      <c r="DL3335" s="678"/>
      <c r="DM3335" s="678"/>
      <c r="DN3335" s="678"/>
      <c r="DO3335" s="678"/>
      <c r="DP3335" s="678"/>
      <c r="DQ3335" s="678"/>
      <c r="DR3335" s="678"/>
      <c r="DS3335" s="678"/>
      <c r="DT3335" s="678"/>
      <c r="DU3335" s="678"/>
      <c r="DV3335" s="678"/>
      <c r="DW3335" s="678"/>
      <c r="DX3335" s="678"/>
      <c r="DY3335" s="678"/>
      <c r="DZ3335" s="678"/>
      <c r="EA3335" s="678"/>
      <c r="EB3335" s="678"/>
      <c r="EC3335" s="678"/>
      <c r="ED3335" s="678"/>
      <c r="EE3335" s="678"/>
      <c r="EF3335" s="678"/>
      <c r="EG3335" s="678"/>
      <c r="EH3335" s="678"/>
      <c r="EI3335" s="678"/>
      <c r="EJ3335" s="678"/>
      <c r="EK3335" s="678"/>
      <c r="EL3335" s="678"/>
      <c r="EM3335" s="678"/>
      <c r="EN3335" s="678"/>
      <c r="EO3335" s="678"/>
      <c r="EP3335" s="678"/>
      <c r="EQ3335" s="678"/>
      <c r="ER3335" s="678"/>
      <c r="ES3335" s="678"/>
      <c r="ET3335" s="678"/>
      <c r="EU3335" s="678"/>
      <c r="EV3335" s="678"/>
      <c r="EW3335" s="678"/>
      <c r="EX3335" s="678"/>
      <c r="EY3335" s="678"/>
      <c r="EZ3335" s="678"/>
      <c r="FA3335" s="678"/>
      <c r="FB3335" s="678"/>
      <c r="FC3335" s="678"/>
      <c r="FD3335" s="678"/>
      <c r="FE3335" s="678"/>
      <c r="FF3335" s="678"/>
      <c r="FG3335" s="678"/>
      <c r="FH3335" s="678"/>
      <c r="FI3335" s="678"/>
      <c r="FJ3335" s="678"/>
      <c r="FK3335" s="678"/>
      <c r="FL3335" s="678"/>
      <c r="FM3335" s="678"/>
      <c r="FN3335" s="678"/>
      <c r="FO3335" s="678"/>
      <c r="FP3335" s="678"/>
      <c r="FQ3335" s="678"/>
      <c r="FR3335" s="678"/>
      <c r="FS3335" s="678"/>
      <c r="FT3335" s="678"/>
      <c r="FU3335" s="678"/>
      <c r="FV3335" s="678"/>
      <c r="FW3335" s="678"/>
      <c r="FX3335" s="678"/>
      <c r="FY3335" s="678"/>
      <c r="FZ3335" s="678"/>
      <c r="GA3335" s="678"/>
      <c r="GB3335" s="678"/>
      <c r="GC3335" s="678"/>
      <c r="GD3335" s="678"/>
      <c r="GE3335" s="678"/>
      <c r="GF3335" s="678"/>
      <c r="GG3335" s="678"/>
      <c r="GH3335" s="678"/>
      <c r="GI3335" s="678"/>
      <c r="GJ3335" s="678"/>
      <c r="GK3335" s="678"/>
      <c r="GL3335" s="678"/>
      <c r="GM3335" s="678"/>
      <c r="GN3335" s="678"/>
      <c r="GO3335" s="678"/>
      <c r="GP3335" s="678"/>
      <c r="GQ3335" s="678"/>
      <c r="GR3335" s="678"/>
      <c r="GS3335" s="678"/>
      <c r="GT3335" s="678"/>
      <c r="GU3335" s="678"/>
      <c r="GV3335" s="678"/>
      <c r="GW3335" s="678"/>
      <c r="GX3335" s="678"/>
      <c r="GY3335" s="678"/>
      <c r="GZ3335" s="678"/>
      <c r="HA3335" s="678"/>
      <c r="HB3335" s="678"/>
      <c r="HC3335" s="678"/>
      <c r="HD3335" s="678"/>
      <c r="HE3335" s="678"/>
      <c r="HF3335" s="678"/>
      <c r="HG3335" s="678"/>
      <c r="HH3335" s="678"/>
      <c r="HI3335" s="678"/>
      <c r="HJ3335" s="678"/>
      <c r="HK3335" s="678"/>
      <c r="HL3335" s="678"/>
      <c r="HM3335" s="678"/>
      <c r="HN3335" s="678"/>
      <c r="HO3335" s="678"/>
      <c r="HP3335" s="678"/>
      <c r="HQ3335" s="678"/>
      <c r="HR3335" s="678"/>
      <c r="HS3335" s="678"/>
      <c r="HT3335" s="678"/>
      <c r="HU3335" s="678"/>
      <c r="HV3335" s="678"/>
      <c r="HW3335" s="678"/>
      <c r="HX3335" s="678"/>
      <c r="HY3335" s="678"/>
      <c r="HZ3335" s="678"/>
      <c r="IA3335" s="678"/>
      <c r="IB3335" s="678"/>
      <c r="IC3335" s="678"/>
      <c r="ID3335" s="678"/>
      <c r="IE3335" s="678"/>
      <c r="IF3335" s="678"/>
      <c r="IG3335" s="678"/>
      <c r="IH3335" s="678"/>
      <c r="II3335" s="678"/>
      <c r="IJ3335" s="678"/>
      <c r="IK3335" s="678"/>
      <c r="IL3335" s="678"/>
      <c r="IM3335" s="678"/>
      <c r="IN3335" s="678"/>
      <c r="IO3335" s="678"/>
      <c r="IP3335" s="678"/>
      <c r="IQ3335" s="678"/>
      <c r="IR3335" s="678"/>
      <c r="IS3335" s="678"/>
      <c r="IT3335" s="678"/>
      <c r="IU3335" s="678"/>
      <c r="IV3335" s="678"/>
      <c r="IW3335" s="678"/>
      <c r="IX3335" s="678"/>
      <c r="IY3335" s="678"/>
      <c r="IZ3335" s="678"/>
      <c r="JA3335" s="678"/>
      <c r="JB3335" s="678"/>
      <c r="JC3335" s="678"/>
      <c r="JD3335" s="678"/>
      <c r="JE3335" s="678"/>
      <c r="JF3335" s="678"/>
      <c r="JG3335" s="678"/>
      <c r="JH3335" s="678"/>
      <c r="JI3335" s="678"/>
      <c r="JJ3335" s="678"/>
      <c r="JK3335" s="678"/>
      <c r="JL3335" s="678"/>
      <c r="JM3335" s="678"/>
      <c r="JN3335" s="678"/>
      <c r="JO3335" s="678"/>
      <c r="JP3335" s="678"/>
      <c r="JQ3335" s="678"/>
      <c r="JR3335" s="678"/>
      <c r="JS3335" s="678"/>
      <c r="JT3335" s="678"/>
      <c r="JU3335" s="678"/>
      <c r="JV3335" s="678"/>
      <c r="JW3335" s="678"/>
      <c r="JX3335" s="678"/>
      <c r="JY3335" s="678"/>
      <c r="JZ3335" s="678"/>
      <c r="KA3335" s="678"/>
      <c r="KB3335" s="678"/>
      <c r="KC3335" s="678"/>
      <c r="KD3335" s="678"/>
      <c r="KE3335" s="678"/>
      <c r="KF3335" s="678"/>
      <c r="KG3335" s="678"/>
      <c r="KH3335" s="678"/>
      <c r="KI3335" s="678"/>
      <c r="KJ3335" s="678"/>
      <c r="KK3335" s="678"/>
      <c r="KL3335" s="678"/>
      <c r="KM3335" s="678"/>
      <c r="KN3335" s="678"/>
      <c r="KO3335" s="678"/>
      <c r="KP3335" s="678"/>
      <c r="KQ3335" s="678"/>
      <c r="KR3335" s="678"/>
      <c r="KS3335" s="678"/>
      <c r="KT3335" s="678"/>
      <c r="KU3335" s="678"/>
      <c r="KV3335" s="678"/>
      <c r="KW3335" s="678"/>
      <c r="KX3335" s="678"/>
      <c r="KY3335" s="678"/>
      <c r="KZ3335" s="678"/>
      <c r="LA3335" s="678"/>
      <c r="LB3335" s="678"/>
      <c r="LC3335" s="678"/>
      <c r="LD3335" s="678"/>
      <c r="LE3335" s="678"/>
      <c r="LF3335" s="678"/>
      <c r="LG3335" s="678"/>
      <c r="LH3335" s="678"/>
      <c r="LI3335" s="678"/>
      <c r="LJ3335" s="678"/>
      <c r="LK3335" s="678"/>
      <c r="LL3335" s="678"/>
      <c r="LM3335" s="678"/>
      <c r="LN3335" s="678"/>
      <c r="LO3335" s="678"/>
      <c r="LP3335" s="678"/>
      <c r="LQ3335" s="678"/>
      <c r="LR3335" s="678"/>
      <c r="LS3335" s="678"/>
      <c r="LT3335" s="678"/>
      <c r="LU3335" s="678"/>
      <c r="LV3335" s="678"/>
      <c r="LW3335" s="678"/>
      <c r="LX3335" s="678"/>
      <c r="LY3335" s="678"/>
      <c r="LZ3335" s="678"/>
      <c r="MA3335" s="678"/>
      <c r="MB3335" s="678"/>
      <c r="MC3335" s="678"/>
      <c r="MD3335" s="678"/>
      <c r="ME3335" s="678"/>
      <c r="MF3335" s="678"/>
      <c r="MG3335" s="678"/>
      <c r="MH3335" s="678"/>
      <c r="MI3335" s="678"/>
      <c r="MJ3335" s="678"/>
      <c r="MK3335" s="678"/>
      <c r="ML3335" s="678"/>
      <c r="MM3335" s="678"/>
      <c r="MN3335" s="678"/>
      <c r="MO3335" s="678"/>
      <c r="MP3335" s="678"/>
      <c r="MQ3335" s="678"/>
      <c r="MR3335" s="678"/>
      <c r="MS3335" s="678"/>
      <c r="MT3335" s="678"/>
      <c r="MU3335" s="678"/>
      <c r="MV3335" s="678"/>
      <c r="MW3335" s="678"/>
      <c r="MX3335" s="678"/>
      <c r="MY3335" s="678"/>
      <c r="MZ3335" s="678"/>
      <c r="NA3335" s="678"/>
      <c r="NB3335" s="678"/>
      <c r="NC3335" s="678"/>
      <c r="ND3335" s="678"/>
      <c r="NE3335" s="678"/>
      <c r="NF3335" s="678"/>
      <c r="NG3335" s="678"/>
      <c r="NH3335" s="678"/>
      <c r="NI3335" s="678"/>
      <c r="NJ3335" s="678"/>
      <c r="NK3335" s="678"/>
      <c r="NL3335" s="678"/>
      <c r="NM3335" s="678"/>
      <c r="NN3335" s="678"/>
      <c r="NO3335" s="678"/>
      <c r="NP3335" s="678"/>
      <c r="NQ3335" s="678"/>
      <c r="NR3335" s="678"/>
      <c r="NS3335" s="678"/>
      <c r="NT3335" s="678"/>
      <c r="NU3335" s="678"/>
      <c r="NV3335" s="678"/>
      <c r="NW3335" s="678"/>
      <c r="NX3335" s="678"/>
      <c r="NY3335" s="678"/>
      <c r="NZ3335" s="678"/>
      <c r="OA3335" s="678"/>
      <c r="OB3335" s="678"/>
      <c r="OC3335" s="678"/>
      <c r="OD3335" s="678"/>
      <c r="OE3335" s="678"/>
      <c r="OF3335" s="678"/>
      <c r="OG3335" s="678"/>
      <c r="OH3335" s="678"/>
      <c r="OI3335" s="678"/>
      <c r="OJ3335" s="678"/>
      <c r="OK3335" s="678"/>
      <c r="OL3335" s="678"/>
      <c r="OM3335" s="678"/>
      <c r="ON3335" s="678"/>
      <c r="OO3335" s="678"/>
      <c r="OP3335" s="678"/>
      <c r="OQ3335" s="678"/>
      <c r="OR3335" s="678"/>
      <c r="OS3335" s="678"/>
      <c r="OT3335" s="678"/>
      <c r="OU3335" s="678"/>
      <c r="OV3335" s="678"/>
      <c r="OW3335" s="678"/>
      <c r="OX3335" s="678"/>
      <c r="OY3335" s="678"/>
      <c r="OZ3335" s="678"/>
      <c r="PA3335" s="678"/>
      <c r="PB3335" s="678"/>
      <c r="PC3335" s="678"/>
      <c r="PD3335" s="678"/>
      <c r="PE3335" s="678"/>
      <c r="PF3335" s="678"/>
      <c r="PG3335" s="678"/>
      <c r="PH3335" s="678"/>
      <c r="PI3335" s="678"/>
      <c r="PJ3335" s="678"/>
      <c r="PK3335" s="678"/>
      <c r="PL3335" s="678"/>
      <c r="PM3335" s="678"/>
      <c r="PN3335" s="678"/>
      <c r="PO3335" s="678"/>
      <c r="PP3335" s="678"/>
      <c r="PQ3335" s="678"/>
      <c r="PR3335" s="678"/>
      <c r="PS3335" s="678"/>
      <c r="PT3335" s="678"/>
      <c r="PU3335" s="678"/>
      <c r="PV3335" s="678"/>
      <c r="PW3335" s="678"/>
      <c r="PX3335" s="678"/>
      <c r="PY3335" s="678"/>
      <c r="PZ3335" s="678"/>
      <c r="QA3335" s="678"/>
      <c r="QB3335" s="678"/>
      <c r="QC3335" s="678"/>
      <c r="QD3335" s="678"/>
      <c r="QE3335" s="678"/>
      <c r="QF3335" s="678"/>
      <c r="QG3335" s="678"/>
      <c r="QH3335" s="678"/>
      <c r="QI3335" s="678"/>
      <c r="QJ3335" s="678"/>
      <c r="QK3335" s="678"/>
      <c r="QL3335" s="678"/>
      <c r="QM3335" s="678"/>
      <c r="QN3335" s="678"/>
      <c r="QO3335" s="678"/>
      <c r="QP3335" s="678"/>
      <c r="QQ3335" s="678"/>
      <c r="QR3335" s="678"/>
      <c r="QS3335" s="678"/>
      <c r="QT3335" s="678"/>
      <c r="QU3335" s="678"/>
      <c r="QV3335" s="678"/>
      <c r="QW3335" s="678"/>
      <c r="QX3335" s="678"/>
      <c r="QY3335" s="678"/>
      <c r="QZ3335" s="678"/>
      <c r="RA3335" s="678"/>
      <c r="RB3335" s="678"/>
      <c r="RC3335" s="678"/>
      <c r="RD3335" s="678"/>
      <c r="RE3335" s="678"/>
      <c r="RF3335" s="678"/>
      <c r="RG3335" s="678"/>
      <c r="RH3335" s="678"/>
      <c r="RI3335" s="678"/>
      <c r="RJ3335" s="678"/>
      <c r="RK3335" s="678"/>
      <c r="RL3335" s="678"/>
      <c r="RM3335" s="678"/>
      <c r="RN3335" s="678"/>
      <c r="RO3335" s="678"/>
      <c r="RP3335" s="678"/>
      <c r="RQ3335" s="678"/>
      <c r="RR3335" s="678"/>
      <c r="RS3335" s="678"/>
      <c r="RT3335" s="678"/>
      <c r="RU3335" s="678"/>
      <c r="RV3335" s="678"/>
      <c r="RW3335" s="678"/>
      <c r="RX3335" s="678"/>
      <c r="RY3335" s="678"/>
      <c r="RZ3335" s="678"/>
      <c r="SA3335" s="678"/>
      <c r="SB3335" s="678"/>
      <c r="SC3335" s="678"/>
      <c r="SD3335" s="678"/>
      <c r="SE3335" s="678"/>
      <c r="SF3335" s="678"/>
      <c r="SG3335" s="678"/>
      <c r="SH3335" s="678"/>
      <c r="SI3335" s="678"/>
      <c r="SJ3335" s="678"/>
      <c r="SK3335" s="678"/>
      <c r="SL3335" s="678"/>
      <c r="SM3335" s="678"/>
      <c r="SN3335" s="678"/>
      <c r="SO3335" s="678"/>
      <c r="SP3335" s="678"/>
      <c r="SQ3335" s="678"/>
      <c r="SR3335" s="678"/>
      <c r="SS3335" s="678"/>
      <c r="ST3335" s="678"/>
      <c r="SU3335" s="678"/>
      <c r="SV3335" s="678"/>
      <c r="SW3335" s="678"/>
      <c r="SX3335" s="678"/>
      <c r="SY3335" s="678"/>
      <c r="SZ3335" s="678"/>
      <c r="TA3335" s="678"/>
      <c r="TB3335" s="678"/>
      <c r="TC3335" s="678"/>
      <c r="TD3335" s="678"/>
      <c r="TE3335" s="678"/>
      <c r="TF3335" s="678"/>
      <c r="TG3335" s="678"/>
      <c r="TH3335" s="678"/>
      <c r="TI3335" s="678"/>
      <c r="TJ3335" s="678"/>
      <c r="TK3335" s="678"/>
      <c r="TL3335" s="678"/>
      <c r="TM3335" s="678"/>
      <c r="TN3335" s="678"/>
      <c r="TO3335" s="678"/>
      <c r="TP3335" s="678"/>
      <c r="TQ3335" s="678"/>
      <c r="TR3335" s="678"/>
      <c r="TS3335" s="678"/>
      <c r="TT3335" s="678"/>
      <c r="TU3335" s="678"/>
      <c r="TV3335" s="678"/>
      <c r="TW3335" s="678"/>
      <c r="TX3335" s="678"/>
      <c r="TY3335" s="678"/>
      <c r="TZ3335" s="678"/>
      <c r="UA3335" s="678"/>
      <c r="UB3335" s="678"/>
      <c r="UC3335" s="678"/>
      <c r="UD3335" s="678"/>
      <c r="UE3335" s="678"/>
      <c r="UF3335" s="678"/>
      <c r="UG3335" s="678"/>
      <c r="UH3335" s="678"/>
      <c r="UI3335" s="678"/>
      <c r="UJ3335" s="678"/>
      <c r="UK3335" s="678"/>
      <c r="UL3335" s="678"/>
      <c r="UM3335" s="678"/>
      <c r="UN3335" s="678"/>
      <c r="UO3335" s="678"/>
      <c r="UP3335" s="678"/>
      <c r="UQ3335" s="678"/>
      <c r="UR3335" s="678"/>
      <c r="US3335" s="678"/>
      <c r="UT3335" s="678"/>
      <c r="UU3335" s="678"/>
      <c r="UV3335" s="678"/>
      <c r="UW3335" s="678"/>
      <c r="UX3335" s="678"/>
      <c r="UY3335" s="678"/>
      <c r="UZ3335" s="678"/>
      <c r="VA3335" s="678"/>
      <c r="VB3335" s="678"/>
      <c r="VC3335" s="678"/>
      <c r="VD3335" s="678"/>
      <c r="VE3335" s="678"/>
      <c r="VF3335" s="678"/>
      <c r="VG3335" s="678"/>
      <c r="VH3335" s="678"/>
      <c r="VI3335" s="678"/>
      <c r="VJ3335" s="678"/>
      <c r="VK3335" s="678"/>
      <c r="VL3335" s="678"/>
      <c r="VM3335" s="678"/>
      <c r="VN3335" s="678"/>
      <c r="VO3335" s="678"/>
      <c r="VP3335" s="678"/>
      <c r="VQ3335" s="678"/>
      <c r="VR3335" s="678"/>
      <c r="VS3335" s="678"/>
      <c r="VT3335" s="678"/>
      <c r="VU3335" s="678"/>
      <c r="VV3335" s="678"/>
      <c r="VW3335" s="678"/>
      <c r="VX3335" s="678"/>
      <c r="VY3335" s="678"/>
      <c r="VZ3335" s="678"/>
      <c r="WA3335" s="678"/>
      <c r="WB3335" s="678"/>
      <c r="WC3335" s="678"/>
      <c r="WD3335" s="678"/>
      <c r="WE3335" s="678"/>
      <c r="WF3335" s="678"/>
      <c r="WG3335" s="678"/>
      <c r="WH3335" s="678"/>
      <c r="WI3335" s="678"/>
      <c r="WJ3335" s="678"/>
      <c r="WK3335" s="678"/>
      <c r="WL3335" s="678"/>
      <c r="WM3335" s="678"/>
      <c r="WN3335" s="678"/>
      <c r="WO3335" s="678"/>
      <c r="WP3335" s="678"/>
      <c r="WQ3335" s="678"/>
      <c r="WR3335" s="678"/>
      <c r="WS3335" s="678"/>
      <c r="WT3335" s="678"/>
      <c r="WU3335" s="678"/>
      <c r="WV3335" s="678"/>
      <c r="WW3335" s="678"/>
      <c r="WX3335" s="678"/>
      <c r="WY3335" s="678"/>
      <c r="WZ3335" s="678"/>
      <c r="XA3335" s="678"/>
      <c r="XB3335" s="678"/>
      <c r="XC3335" s="678"/>
      <c r="XD3335" s="678"/>
      <c r="XE3335" s="678"/>
      <c r="XF3335" s="678"/>
      <c r="XG3335" s="678"/>
      <c r="XH3335" s="678"/>
      <c r="XI3335" s="678"/>
      <c r="XJ3335" s="678"/>
      <c r="XK3335" s="678"/>
      <c r="XL3335" s="678"/>
      <c r="XM3335" s="678"/>
      <c r="XN3335" s="678"/>
      <c r="XO3335" s="678"/>
      <c r="XP3335" s="678"/>
      <c r="XQ3335" s="678"/>
      <c r="XR3335" s="678"/>
      <c r="XS3335" s="678"/>
      <c r="XT3335" s="678"/>
      <c r="XU3335" s="678"/>
      <c r="XV3335" s="678"/>
      <c r="XW3335" s="678"/>
      <c r="XX3335" s="678"/>
      <c r="XY3335" s="678"/>
      <c r="XZ3335" s="678"/>
      <c r="YA3335" s="678"/>
      <c r="YB3335" s="678"/>
      <c r="YC3335" s="678"/>
      <c r="YD3335" s="678"/>
      <c r="YE3335" s="678"/>
      <c r="YF3335" s="678"/>
      <c r="YG3335" s="678"/>
      <c r="YH3335" s="678"/>
      <c r="YI3335" s="678"/>
      <c r="YJ3335" s="678"/>
      <c r="YK3335" s="678"/>
      <c r="YL3335" s="678"/>
      <c r="YM3335" s="678"/>
      <c r="YN3335" s="678"/>
      <c r="YO3335" s="678"/>
      <c r="YP3335" s="678"/>
      <c r="YQ3335" s="678"/>
      <c r="YR3335" s="678"/>
      <c r="YS3335" s="678"/>
      <c r="YT3335" s="678"/>
      <c r="YU3335" s="678"/>
      <c r="YV3335" s="678"/>
      <c r="YW3335" s="678"/>
      <c r="YX3335" s="678"/>
      <c r="YY3335" s="678"/>
      <c r="YZ3335" s="678"/>
      <c r="ZA3335" s="678"/>
      <c r="ZB3335" s="678"/>
      <c r="ZC3335" s="678"/>
      <c r="ZD3335" s="678"/>
      <c r="ZE3335" s="678"/>
      <c r="ZF3335" s="678"/>
      <c r="ZG3335" s="678"/>
      <c r="ZH3335" s="678"/>
      <c r="ZI3335" s="678"/>
      <c r="ZJ3335" s="678"/>
      <c r="ZK3335" s="678"/>
      <c r="ZL3335" s="678"/>
      <c r="ZM3335" s="678"/>
      <c r="ZN3335" s="678"/>
      <c r="ZO3335" s="678"/>
      <c r="ZP3335" s="678"/>
      <c r="ZQ3335" s="678"/>
      <c r="ZR3335" s="678"/>
      <c r="ZS3335" s="678"/>
      <c r="ZT3335" s="678"/>
      <c r="ZU3335" s="678"/>
      <c r="ZV3335" s="678"/>
      <c r="ZW3335" s="678"/>
      <c r="ZX3335" s="678"/>
      <c r="ZY3335" s="678"/>
      <c r="ZZ3335" s="678"/>
      <c r="AAA3335" s="678"/>
      <c r="AAB3335" s="678"/>
      <c r="AAC3335" s="678"/>
      <c r="AAD3335" s="678"/>
      <c r="AAE3335" s="678"/>
      <c r="AAF3335" s="678"/>
      <c r="AAG3335" s="678"/>
      <c r="AAH3335" s="678"/>
      <c r="AAI3335" s="678"/>
      <c r="AAJ3335" s="678"/>
      <c r="AAK3335" s="678"/>
      <c r="AAL3335" s="678"/>
      <c r="AAM3335" s="678"/>
      <c r="AAN3335" s="678"/>
      <c r="AAO3335" s="678"/>
      <c r="AAP3335" s="678"/>
      <c r="AAQ3335" s="678"/>
      <c r="AAR3335" s="678"/>
      <c r="AAS3335" s="678"/>
      <c r="AAT3335" s="678"/>
      <c r="AAU3335" s="678"/>
      <c r="AAV3335" s="678"/>
      <c r="AAW3335" s="678"/>
      <c r="AAX3335" s="678"/>
      <c r="AAY3335" s="678"/>
      <c r="AAZ3335" s="678"/>
      <c r="ABA3335" s="678"/>
      <c r="ABB3335" s="678"/>
      <c r="ABC3335" s="678"/>
      <c r="ABD3335" s="678"/>
      <c r="ABE3335" s="678"/>
      <c r="ABF3335" s="678"/>
      <c r="ABG3335" s="678"/>
      <c r="ABH3335" s="678"/>
      <c r="ABI3335" s="678"/>
      <c r="ABJ3335" s="678"/>
      <c r="ABK3335" s="678"/>
      <c r="ABL3335" s="678"/>
      <c r="ABM3335" s="678"/>
      <c r="ABN3335" s="678"/>
      <c r="ABO3335" s="678"/>
      <c r="ABP3335" s="678"/>
      <c r="ABQ3335" s="678"/>
      <c r="ABR3335" s="678"/>
      <c r="ABS3335" s="678"/>
      <c r="ABT3335" s="678"/>
      <c r="ABU3335" s="678"/>
      <c r="ABV3335" s="678"/>
      <c r="ABW3335" s="678"/>
      <c r="ABX3335" s="678"/>
      <c r="ABY3335" s="678"/>
      <c r="ABZ3335" s="678"/>
      <c r="ACA3335" s="678"/>
      <c r="ACB3335" s="678"/>
      <c r="ACC3335" s="678"/>
      <c r="ACD3335" s="678"/>
      <c r="ACE3335" s="678"/>
      <c r="ACF3335" s="678"/>
      <c r="ACG3335" s="678"/>
      <c r="ACH3335" s="678"/>
      <c r="ACI3335" s="678"/>
      <c r="ACJ3335" s="678"/>
      <c r="ACK3335" s="678"/>
      <c r="ACL3335" s="678"/>
      <c r="ACM3335" s="678"/>
      <c r="ACN3335" s="678"/>
      <c r="ACO3335" s="678"/>
      <c r="ACP3335" s="678"/>
      <c r="ACQ3335" s="678"/>
      <c r="ACR3335" s="678"/>
      <c r="ACS3335" s="678"/>
      <c r="ACT3335" s="678"/>
      <c r="ACU3335" s="678"/>
      <c r="ACV3335" s="678"/>
      <c r="ACW3335" s="678"/>
      <c r="ACX3335" s="678"/>
      <c r="ACY3335" s="678"/>
      <c r="ACZ3335" s="678"/>
      <c r="ADA3335" s="678"/>
      <c r="ADB3335" s="678"/>
      <c r="ADC3335" s="678"/>
      <c r="ADD3335" s="678"/>
      <c r="ADE3335" s="678"/>
      <c r="ADF3335" s="678"/>
      <c r="ADG3335" s="678"/>
      <c r="ADH3335" s="678"/>
      <c r="ADI3335" s="678"/>
      <c r="ADJ3335" s="678"/>
      <c r="ADK3335" s="678"/>
      <c r="ADL3335" s="678"/>
      <c r="ADM3335" s="678"/>
      <c r="ADN3335" s="678"/>
      <c r="ADO3335" s="678"/>
      <c r="ADP3335" s="678"/>
      <c r="ADQ3335" s="678"/>
      <c r="ADR3335" s="678"/>
      <c r="ADS3335" s="678"/>
      <c r="ADT3335" s="678"/>
      <c r="ADU3335" s="678"/>
      <c r="ADV3335" s="678"/>
      <c r="ADW3335" s="678"/>
      <c r="ADX3335" s="678"/>
      <c r="ADY3335" s="678"/>
      <c r="ADZ3335" s="678"/>
      <c r="AEA3335" s="678"/>
      <c r="AEB3335" s="678"/>
      <c r="AEC3335" s="678"/>
      <c r="AED3335" s="678"/>
      <c r="AEE3335" s="678"/>
      <c r="AEF3335" s="678"/>
      <c r="AEG3335" s="678"/>
      <c r="AEH3335" s="678"/>
      <c r="AEI3335" s="678"/>
      <c r="AEJ3335" s="678"/>
      <c r="AEK3335" s="678"/>
      <c r="AEL3335" s="678"/>
      <c r="AEM3335" s="678"/>
      <c r="AEN3335" s="678"/>
      <c r="AEO3335" s="678"/>
      <c r="AEP3335" s="678"/>
      <c r="AEQ3335" s="678"/>
      <c r="AER3335" s="678"/>
      <c r="AES3335" s="678"/>
      <c r="AET3335" s="678"/>
      <c r="AEU3335" s="678"/>
      <c r="AEV3335" s="678"/>
      <c r="AEW3335" s="678"/>
      <c r="AEX3335" s="678"/>
      <c r="AEY3335" s="678"/>
      <c r="AEZ3335" s="678"/>
      <c r="AFA3335" s="678"/>
      <c r="AFB3335" s="678"/>
      <c r="AFC3335" s="678"/>
      <c r="AFD3335" s="678"/>
      <c r="AFE3335" s="678"/>
      <c r="AFF3335" s="678"/>
      <c r="AFG3335" s="678"/>
      <c r="AFH3335" s="678"/>
      <c r="AFI3335" s="678"/>
      <c r="AFJ3335" s="678"/>
      <c r="AFK3335" s="678"/>
      <c r="AFL3335" s="678"/>
      <c r="AFM3335" s="678"/>
      <c r="AFN3335" s="678"/>
      <c r="AFO3335" s="678"/>
      <c r="AFP3335" s="678"/>
      <c r="AFQ3335" s="678"/>
      <c r="AFR3335" s="678"/>
      <c r="AFS3335" s="678"/>
      <c r="AFT3335" s="678"/>
      <c r="AFU3335" s="678"/>
      <c r="AFV3335" s="678"/>
      <c r="AFW3335" s="678"/>
      <c r="AFX3335" s="678"/>
      <c r="AFY3335" s="678"/>
      <c r="AFZ3335" s="678"/>
      <c r="AGA3335" s="678"/>
      <c r="AGB3335" s="678"/>
      <c r="AGC3335" s="678"/>
      <c r="AGD3335" s="678"/>
      <c r="AGE3335" s="678"/>
      <c r="AGF3335" s="678"/>
      <c r="AGG3335" s="678"/>
      <c r="AGH3335" s="678"/>
      <c r="AGI3335" s="678"/>
      <c r="AGJ3335" s="678"/>
      <c r="AGK3335" s="678"/>
      <c r="AGL3335" s="678"/>
      <c r="AGM3335" s="678"/>
      <c r="AGN3335" s="678"/>
      <c r="AGO3335" s="678"/>
      <c r="AGP3335" s="678"/>
      <c r="AGQ3335" s="678"/>
      <c r="AGR3335" s="678"/>
      <c r="AGS3335" s="678"/>
      <c r="AGT3335" s="678"/>
      <c r="AGU3335" s="678"/>
      <c r="AGV3335" s="678"/>
      <c r="AGW3335" s="678"/>
      <c r="AGX3335" s="678"/>
      <c r="AGY3335" s="678"/>
      <c r="AGZ3335" s="678"/>
      <c r="AHA3335" s="678"/>
      <c r="AHB3335" s="678"/>
      <c r="AHC3335" s="678"/>
      <c r="AHD3335" s="678"/>
      <c r="AHE3335" s="678"/>
      <c r="AHF3335" s="678"/>
      <c r="AHG3335" s="678"/>
      <c r="AHH3335" s="678"/>
      <c r="AHI3335" s="678"/>
      <c r="AHJ3335" s="678"/>
      <c r="AHK3335" s="678"/>
      <c r="AHL3335" s="678"/>
      <c r="AHM3335" s="678"/>
      <c r="AHN3335" s="678"/>
      <c r="AHO3335" s="678"/>
      <c r="AHP3335" s="678"/>
      <c r="AHQ3335" s="678"/>
      <c r="AHR3335" s="678"/>
      <c r="AHS3335" s="678"/>
      <c r="AHT3335" s="678"/>
      <c r="AHU3335" s="678"/>
      <c r="AHV3335" s="678"/>
      <c r="AHW3335" s="678"/>
      <c r="AHX3335" s="678"/>
      <c r="AHY3335" s="678"/>
      <c r="AHZ3335" s="678"/>
      <c r="AIA3335" s="678"/>
      <c r="AIB3335" s="678"/>
      <c r="AIC3335" s="678"/>
      <c r="AID3335" s="678"/>
      <c r="AIE3335" s="678"/>
      <c r="AIF3335" s="678"/>
      <c r="AIG3335" s="678"/>
      <c r="AIH3335" s="678"/>
      <c r="AII3335" s="678"/>
      <c r="AIJ3335" s="678"/>
      <c r="AIK3335" s="678"/>
      <c r="AIL3335" s="678"/>
      <c r="AIM3335" s="678"/>
      <c r="AIN3335" s="678"/>
      <c r="AIO3335" s="678"/>
      <c r="AIP3335" s="678"/>
      <c r="AIQ3335" s="678"/>
      <c r="AIR3335" s="678"/>
      <c r="AIS3335" s="678"/>
      <c r="AIT3335" s="678"/>
      <c r="AIU3335" s="678"/>
      <c r="AIV3335" s="678"/>
      <c r="AIW3335" s="678"/>
      <c r="AIX3335" s="678"/>
      <c r="AIY3335" s="678"/>
      <c r="AIZ3335" s="678"/>
      <c r="AJA3335" s="678"/>
      <c r="AJB3335" s="678"/>
      <c r="AJC3335" s="678"/>
      <c r="AJD3335" s="678"/>
      <c r="AJE3335" s="678"/>
      <c r="AJF3335" s="678"/>
      <c r="AJG3335" s="678"/>
      <c r="AJH3335" s="678"/>
      <c r="AJI3335" s="678"/>
      <c r="AJJ3335" s="678"/>
      <c r="AJK3335" s="678"/>
      <c r="AJL3335" s="678"/>
      <c r="AJM3335" s="678"/>
      <c r="AJN3335" s="678"/>
      <c r="AJO3335" s="678"/>
      <c r="AJP3335" s="678"/>
      <c r="AJQ3335" s="678"/>
      <c r="AJR3335" s="678"/>
      <c r="AJS3335" s="678"/>
      <c r="AJT3335" s="678"/>
      <c r="AJU3335" s="678"/>
      <c r="AJV3335" s="678"/>
      <c r="AJW3335" s="678"/>
      <c r="AJX3335" s="678"/>
      <c r="AJY3335" s="678"/>
      <c r="AJZ3335" s="678"/>
      <c r="AKA3335" s="678"/>
      <c r="AKB3335" s="678"/>
      <c r="AKC3335" s="678"/>
      <c r="AKD3335" s="678"/>
      <c r="AKE3335" s="678"/>
      <c r="AKF3335" s="678"/>
      <c r="AKG3335" s="678"/>
      <c r="AKH3335" s="678"/>
      <c r="AKI3335" s="678"/>
      <c r="AKJ3335" s="678"/>
      <c r="AKK3335" s="678"/>
      <c r="AKL3335" s="678"/>
      <c r="AKM3335" s="678"/>
      <c r="AKN3335" s="678"/>
      <c r="AKO3335" s="678"/>
      <c r="AKP3335" s="678"/>
      <c r="AKQ3335" s="678"/>
      <c r="AKR3335" s="678"/>
      <c r="AKS3335" s="678"/>
      <c r="AKT3335" s="678"/>
      <c r="AKU3335" s="678"/>
      <c r="AKV3335" s="678"/>
      <c r="AKW3335" s="678"/>
      <c r="AKX3335" s="678"/>
      <c r="AKY3335" s="678"/>
      <c r="AKZ3335" s="678"/>
      <c r="ALA3335" s="678"/>
      <c r="ALB3335" s="678"/>
      <c r="ALC3335" s="678"/>
      <c r="ALD3335" s="678"/>
      <c r="ALE3335" s="678"/>
      <c r="ALF3335" s="678"/>
      <c r="ALG3335" s="678"/>
      <c r="ALH3335" s="678"/>
      <c r="ALI3335" s="678"/>
      <c r="ALJ3335" s="678"/>
      <c r="ALK3335" s="678"/>
      <c r="ALL3335" s="678"/>
      <c r="ALM3335" s="678"/>
      <c r="ALN3335" s="678"/>
      <c r="ALO3335" s="678"/>
      <c r="ALP3335" s="678"/>
      <c r="ALQ3335" s="678"/>
      <c r="ALR3335" s="678"/>
      <c r="ALS3335" s="678"/>
      <c r="ALT3335" s="678"/>
      <c r="ALU3335" s="678"/>
      <c r="ALV3335" s="678"/>
      <c r="ALW3335" s="678"/>
      <c r="ALX3335" s="678"/>
      <c r="ALY3335" s="678"/>
      <c r="ALZ3335" s="678"/>
      <c r="AMA3335" s="678"/>
      <c r="AMB3335" s="678"/>
      <c r="AMC3335" s="678"/>
      <c r="AMD3335" s="678"/>
      <c r="AME3335" s="678"/>
      <c r="AMF3335" s="678"/>
      <c r="AMG3335" s="678"/>
      <c r="AMH3335" s="678"/>
      <c r="AMI3335" s="678"/>
      <c r="AMJ3335" s="678"/>
    </row>
    <row r="3336" spans="1:1024" ht="31.5" customHeight="1" x14ac:dyDescent="0.25">
      <c r="A3336" s="1316">
        <v>4060</v>
      </c>
      <c r="B3336" s="1316">
        <v>58620730</v>
      </c>
      <c r="C3336" s="1316" t="s">
        <v>5199</v>
      </c>
      <c r="D3336" s="1316" t="s">
        <v>35</v>
      </c>
      <c r="E3336" s="1317" t="s">
        <v>507</v>
      </c>
      <c r="F3336" s="1342">
        <v>45307</v>
      </c>
      <c r="G3336" s="1563">
        <v>0.75</v>
      </c>
      <c r="H3336" s="1342">
        <v>45311</v>
      </c>
      <c r="I3336" s="1563">
        <v>0.75</v>
      </c>
      <c r="J3336" s="1604" t="s">
        <v>162</v>
      </c>
      <c r="K3336" s="1330">
        <v>32180</v>
      </c>
      <c r="L3336" s="993" t="s">
        <v>5200</v>
      </c>
      <c r="M3336" s="850">
        <v>42835</v>
      </c>
      <c r="N3336" s="971" t="s">
        <v>5201</v>
      </c>
      <c r="O3336" s="972">
        <v>41892</v>
      </c>
      <c r="P3336" s="892" t="s">
        <v>5202</v>
      </c>
      <c r="Q3336" s="196"/>
      <c r="R3336" s="1669"/>
      <c r="S3336" s="1702"/>
      <c r="T3336" s="1388"/>
      <c r="U3336" s="676" t="s">
        <v>5203</v>
      </c>
      <c r="V3336" s="1388"/>
      <c r="W3336" s="677"/>
      <c r="X3336" s="678"/>
      <c r="Y3336" s="678"/>
      <c r="Z3336" s="678"/>
      <c r="AA3336" s="678"/>
      <c r="AB3336" s="678"/>
      <c r="AC3336" s="678"/>
      <c r="AD3336" s="678"/>
      <c r="AE3336" s="678"/>
      <c r="AF3336" s="678"/>
      <c r="AG3336" s="678"/>
      <c r="AH3336" s="678"/>
      <c r="AI3336" s="678"/>
      <c r="AJ3336" s="678"/>
      <c r="AK3336" s="678"/>
      <c r="AL3336" s="678"/>
      <c r="AM3336" s="678"/>
      <c r="AN3336" s="678"/>
      <c r="AO3336" s="678"/>
      <c r="AP3336" s="678"/>
      <c r="AQ3336" s="678"/>
      <c r="AR3336" s="678"/>
      <c r="AS3336" s="678"/>
      <c r="AT3336" s="678"/>
      <c r="AU3336" s="678"/>
      <c r="AV3336" s="678"/>
      <c r="AW3336" s="678"/>
      <c r="AX3336" s="678"/>
      <c r="AY3336" s="678"/>
      <c r="AZ3336" s="678"/>
      <c r="BA3336" s="678"/>
      <c r="BB3336" s="678"/>
      <c r="BC3336" s="678"/>
      <c r="BD3336" s="678"/>
      <c r="BE3336" s="678"/>
      <c r="BF3336" s="678"/>
      <c r="BG3336" s="678"/>
      <c r="BH3336" s="678"/>
      <c r="BI3336" s="678"/>
      <c r="BJ3336" s="678"/>
      <c r="BK3336" s="678"/>
      <c r="BL3336" s="678"/>
      <c r="BM3336" s="678"/>
      <c r="BN3336" s="678"/>
      <c r="BO3336" s="678"/>
      <c r="BP3336" s="678"/>
      <c r="BQ3336" s="678"/>
      <c r="BR3336" s="678"/>
      <c r="BS3336" s="678"/>
      <c r="BT3336" s="678"/>
      <c r="BU3336" s="678"/>
      <c r="BV3336" s="678"/>
      <c r="BW3336" s="678"/>
      <c r="BX3336" s="678"/>
      <c r="BY3336" s="678"/>
      <c r="BZ3336" s="678"/>
      <c r="CA3336" s="678"/>
      <c r="CB3336" s="678"/>
      <c r="CC3336" s="678"/>
      <c r="CD3336" s="678"/>
      <c r="CE3336" s="678"/>
      <c r="CF3336" s="678"/>
      <c r="CG3336" s="678"/>
      <c r="CH3336" s="678"/>
      <c r="CI3336" s="678"/>
      <c r="CJ3336" s="678"/>
      <c r="CK3336" s="678"/>
      <c r="CL3336" s="678"/>
      <c r="CM3336" s="678"/>
      <c r="CN3336" s="678"/>
      <c r="CO3336" s="678"/>
      <c r="CP3336" s="678"/>
      <c r="CQ3336" s="678"/>
      <c r="CR3336" s="678"/>
      <c r="CS3336" s="678"/>
      <c r="CT3336" s="678"/>
      <c r="CU3336" s="678"/>
      <c r="CV3336" s="678"/>
      <c r="CW3336" s="678"/>
      <c r="CX3336" s="678"/>
      <c r="CY3336" s="678"/>
      <c r="CZ3336" s="678"/>
      <c r="DA3336" s="678"/>
      <c r="DB3336" s="678"/>
      <c r="DC3336" s="678"/>
      <c r="DD3336" s="678"/>
      <c r="DE3336" s="678"/>
      <c r="DF3336" s="678"/>
      <c r="DG3336" s="678"/>
      <c r="DH3336" s="678"/>
      <c r="DI3336" s="678"/>
      <c r="DJ3336" s="678"/>
      <c r="DK3336" s="678"/>
      <c r="DL3336" s="678"/>
      <c r="DM3336" s="678"/>
      <c r="DN3336" s="678"/>
      <c r="DO3336" s="678"/>
      <c r="DP3336" s="678"/>
      <c r="DQ3336" s="678"/>
      <c r="DR3336" s="678"/>
      <c r="DS3336" s="678"/>
      <c r="DT3336" s="678"/>
      <c r="DU3336" s="678"/>
      <c r="DV3336" s="678"/>
      <c r="DW3336" s="678"/>
      <c r="DX3336" s="678"/>
      <c r="DY3336" s="678"/>
      <c r="DZ3336" s="678"/>
      <c r="EA3336" s="678"/>
      <c r="EB3336" s="678"/>
      <c r="EC3336" s="678"/>
      <c r="ED3336" s="678"/>
      <c r="EE3336" s="678"/>
      <c r="EF3336" s="678"/>
      <c r="EG3336" s="678"/>
      <c r="EH3336" s="678"/>
      <c r="EI3336" s="678"/>
      <c r="EJ3336" s="678"/>
      <c r="EK3336" s="678"/>
      <c r="EL3336" s="678"/>
      <c r="EM3336" s="678"/>
      <c r="EN3336" s="678"/>
      <c r="EO3336" s="678"/>
      <c r="EP3336" s="678"/>
      <c r="EQ3336" s="678"/>
      <c r="ER3336" s="678"/>
      <c r="ES3336" s="678"/>
      <c r="ET3336" s="678"/>
      <c r="EU3336" s="678"/>
      <c r="EV3336" s="678"/>
      <c r="EW3336" s="678"/>
      <c r="EX3336" s="678"/>
      <c r="EY3336" s="678"/>
      <c r="EZ3336" s="678"/>
      <c r="FA3336" s="678"/>
      <c r="FB3336" s="678"/>
      <c r="FC3336" s="678"/>
      <c r="FD3336" s="678"/>
      <c r="FE3336" s="678"/>
      <c r="FF3336" s="678"/>
      <c r="FG3336" s="678"/>
      <c r="FH3336" s="678"/>
      <c r="FI3336" s="678"/>
      <c r="FJ3336" s="678"/>
      <c r="FK3336" s="678"/>
      <c r="FL3336" s="678"/>
      <c r="FM3336" s="678"/>
      <c r="FN3336" s="678"/>
      <c r="FO3336" s="678"/>
      <c r="FP3336" s="678"/>
      <c r="FQ3336" s="678"/>
      <c r="FR3336" s="678"/>
      <c r="FS3336" s="678"/>
      <c r="FT3336" s="678"/>
      <c r="FU3336" s="678"/>
      <c r="FV3336" s="678"/>
      <c r="FW3336" s="678"/>
      <c r="FX3336" s="678"/>
      <c r="FY3336" s="678"/>
      <c r="FZ3336" s="678"/>
      <c r="GA3336" s="678"/>
      <c r="GB3336" s="678"/>
      <c r="GC3336" s="678"/>
      <c r="GD3336" s="678"/>
      <c r="GE3336" s="678"/>
      <c r="GF3336" s="678"/>
      <c r="GG3336" s="678"/>
      <c r="GH3336" s="678"/>
      <c r="GI3336" s="678"/>
      <c r="GJ3336" s="678"/>
      <c r="GK3336" s="678"/>
      <c r="GL3336" s="678"/>
      <c r="GM3336" s="678"/>
      <c r="GN3336" s="678"/>
      <c r="GO3336" s="678"/>
      <c r="GP3336" s="678"/>
      <c r="GQ3336" s="678"/>
      <c r="GR3336" s="678"/>
      <c r="GS3336" s="678"/>
      <c r="GT3336" s="678"/>
      <c r="GU3336" s="678"/>
      <c r="GV3336" s="678"/>
      <c r="GW3336" s="678"/>
      <c r="GX3336" s="678"/>
      <c r="GY3336" s="678"/>
      <c r="GZ3336" s="678"/>
      <c r="HA3336" s="678"/>
      <c r="HB3336" s="678"/>
      <c r="HC3336" s="678"/>
      <c r="HD3336" s="678"/>
      <c r="HE3336" s="678"/>
      <c r="HF3336" s="678"/>
      <c r="HG3336" s="678"/>
      <c r="HH3336" s="678"/>
      <c r="HI3336" s="678"/>
      <c r="HJ3336" s="678"/>
      <c r="HK3336" s="678"/>
      <c r="HL3336" s="678"/>
      <c r="HM3336" s="678"/>
      <c r="HN3336" s="678"/>
      <c r="HO3336" s="678"/>
      <c r="HP3336" s="678"/>
      <c r="HQ3336" s="678"/>
      <c r="HR3336" s="678"/>
      <c r="HS3336" s="678"/>
      <c r="HT3336" s="678"/>
      <c r="HU3336" s="678"/>
      <c r="HV3336" s="678"/>
      <c r="HW3336" s="678"/>
      <c r="HX3336" s="678"/>
      <c r="HY3336" s="678"/>
      <c r="HZ3336" s="678"/>
      <c r="IA3336" s="678"/>
      <c r="IB3336" s="678"/>
      <c r="IC3336" s="678"/>
      <c r="ID3336" s="678"/>
      <c r="IE3336" s="678"/>
      <c r="IF3336" s="678"/>
      <c r="IG3336" s="678"/>
      <c r="IH3336" s="678"/>
      <c r="II3336" s="678"/>
      <c r="IJ3336" s="678"/>
      <c r="IK3336" s="678"/>
      <c r="IL3336" s="678"/>
      <c r="IM3336" s="678"/>
      <c r="IN3336" s="678"/>
      <c r="IO3336" s="678"/>
      <c r="IP3336" s="678"/>
      <c r="IQ3336" s="678"/>
      <c r="IR3336" s="678"/>
      <c r="IS3336" s="678"/>
      <c r="IT3336" s="678"/>
      <c r="IU3336" s="678"/>
      <c r="IV3336" s="678"/>
      <c r="IW3336" s="678"/>
      <c r="IX3336" s="678"/>
      <c r="IY3336" s="678"/>
      <c r="IZ3336" s="678"/>
      <c r="JA3336" s="678"/>
      <c r="JB3336" s="678"/>
      <c r="JC3336" s="678"/>
      <c r="JD3336" s="678"/>
      <c r="JE3336" s="678"/>
      <c r="JF3336" s="678"/>
      <c r="JG3336" s="678"/>
      <c r="JH3336" s="678"/>
      <c r="JI3336" s="678"/>
      <c r="JJ3336" s="678"/>
      <c r="JK3336" s="678"/>
      <c r="JL3336" s="678"/>
      <c r="JM3336" s="678"/>
      <c r="JN3336" s="678"/>
      <c r="JO3336" s="678"/>
      <c r="JP3336" s="678"/>
      <c r="JQ3336" s="678"/>
      <c r="JR3336" s="678"/>
      <c r="JS3336" s="678"/>
      <c r="JT3336" s="678"/>
      <c r="JU3336" s="678"/>
      <c r="JV3336" s="678"/>
      <c r="JW3336" s="678"/>
      <c r="JX3336" s="678"/>
      <c r="JY3336" s="678"/>
      <c r="JZ3336" s="678"/>
      <c r="KA3336" s="678"/>
      <c r="KB3336" s="678"/>
      <c r="KC3336" s="678"/>
      <c r="KD3336" s="678"/>
      <c r="KE3336" s="678"/>
      <c r="KF3336" s="678"/>
      <c r="KG3336" s="678"/>
      <c r="KH3336" s="678"/>
      <c r="KI3336" s="678"/>
      <c r="KJ3336" s="678"/>
      <c r="KK3336" s="678"/>
      <c r="KL3336" s="678"/>
      <c r="KM3336" s="678"/>
      <c r="KN3336" s="678"/>
      <c r="KO3336" s="678"/>
      <c r="KP3336" s="678"/>
      <c r="KQ3336" s="678"/>
      <c r="KR3336" s="678"/>
      <c r="KS3336" s="678"/>
      <c r="KT3336" s="678"/>
      <c r="KU3336" s="678"/>
      <c r="KV3336" s="678"/>
      <c r="KW3336" s="678"/>
      <c r="KX3336" s="678"/>
      <c r="KY3336" s="678"/>
      <c r="KZ3336" s="678"/>
      <c r="LA3336" s="678"/>
      <c r="LB3336" s="678"/>
      <c r="LC3336" s="678"/>
      <c r="LD3336" s="678"/>
      <c r="LE3336" s="678"/>
      <c r="LF3336" s="678"/>
      <c r="LG3336" s="678"/>
      <c r="LH3336" s="678"/>
      <c r="LI3336" s="678"/>
      <c r="LJ3336" s="678"/>
      <c r="LK3336" s="678"/>
      <c r="LL3336" s="678"/>
      <c r="LM3336" s="678"/>
      <c r="LN3336" s="678"/>
      <c r="LO3336" s="678"/>
      <c r="LP3336" s="678"/>
      <c r="LQ3336" s="678"/>
      <c r="LR3336" s="678"/>
      <c r="LS3336" s="678"/>
      <c r="LT3336" s="678"/>
      <c r="LU3336" s="678"/>
      <c r="LV3336" s="678"/>
      <c r="LW3336" s="678"/>
      <c r="LX3336" s="678"/>
      <c r="LY3336" s="678"/>
      <c r="LZ3336" s="678"/>
      <c r="MA3336" s="678"/>
      <c r="MB3336" s="678"/>
      <c r="MC3336" s="678"/>
      <c r="MD3336" s="678"/>
      <c r="ME3336" s="678"/>
      <c r="MF3336" s="678"/>
      <c r="MG3336" s="678"/>
      <c r="MH3336" s="678"/>
      <c r="MI3336" s="678"/>
      <c r="MJ3336" s="678"/>
      <c r="MK3336" s="678"/>
      <c r="ML3336" s="678"/>
      <c r="MM3336" s="678"/>
      <c r="MN3336" s="678"/>
      <c r="MO3336" s="678"/>
      <c r="MP3336" s="678"/>
      <c r="MQ3336" s="678"/>
      <c r="MR3336" s="678"/>
      <c r="MS3336" s="678"/>
      <c r="MT3336" s="678"/>
      <c r="MU3336" s="678"/>
      <c r="MV3336" s="678"/>
      <c r="MW3336" s="678"/>
      <c r="MX3336" s="678"/>
      <c r="MY3336" s="678"/>
      <c r="MZ3336" s="678"/>
      <c r="NA3336" s="678"/>
      <c r="NB3336" s="678"/>
      <c r="NC3336" s="678"/>
      <c r="ND3336" s="678"/>
      <c r="NE3336" s="678"/>
      <c r="NF3336" s="678"/>
      <c r="NG3336" s="678"/>
      <c r="NH3336" s="678"/>
      <c r="NI3336" s="678"/>
      <c r="NJ3336" s="678"/>
      <c r="NK3336" s="678"/>
      <c r="NL3336" s="678"/>
      <c r="NM3336" s="678"/>
      <c r="NN3336" s="678"/>
      <c r="NO3336" s="678"/>
      <c r="NP3336" s="678"/>
      <c r="NQ3336" s="678"/>
      <c r="NR3336" s="678"/>
      <c r="NS3336" s="678"/>
      <c r="NT3336" s="678"/>
      <c r="NU3336" s="678"/>
      <c r="NV3336" s="678"/>
      <c r="NW3336" s="678"/>
      <c r="NX3336" s="678"/>
      <c r="NY3336" s="678"/>
      <c r="NZ3336" s="678"/>
      <c r="OA3336" s="678"/>
      <c r="OB3336" s="678"/>
      <c r="OC3336" s="678"/>
      <c r="OD3336" s="678"/>
      <c r="OE3336" s="678"/>
      <c r="OF3336" s="678"/>
      <c r="OG3336" s="678"/>
      <c r="OH3336" s="678"/>
      <c r="OI3336" s="678"/>
      <c r="OJ3336" s="678"/>
      <c r="OK3336" s="678"/>
      <c r="OL3336" s="678"/>
      <c r="OM3336" s="678"/>
      <c r="ON3336" s="678"/>
      <c r="OO3336" s="678"/>
      <c r="OP3336" s="678"/>
      <c r="OQ3336" s="678"/>
      <c r="OR3336" s="678"/>
      <c r="OS3336" s="678"/>
      <c r="OT3336" s="678"/>
      <c r="OU3336" s="678"/>
      <c r="OV3336" s="678"/>
      <c r="OW3336" s="678"/>
      <c r="OX3336" s="678"/>
      <c r="OY3336" s="678"/>
      <c r="OZ3336" s="678"/>
      <c r="PA3336" s="678"/>
      <c r="PB3336" s="678"/>
      <c r="PC3336" s="678"/>
      <c r="PD3336" s="678"/>
      <c r="PE3336" s="678"/>
      <c r="PF3336" s="678"/>
      <c r="PG3336" s="678"/>
      <c r="PH3336" s="678"/>
      <c r="PI3336" s="678"/>
      <c r="PJ3336" s="678"/>
      <c r="PK3336" s="678"/>
      <c r="PL3336" s="678"/>
      <c r="PM3336" s="678"/>
      <c r="PN3336" s="678"/>
      <c r="PO3336" s="678"/>
      <c r="PP3336" s="678"/>
      <c r="PQ3336" s="678"/>
      <c r="PR3336" s="678"/>
      <c r="PS3336" s="678"/>
      <c r="PT3336" s="678"/>
      <c r="PU3336" s="678"/>
      <c r="PV3336" s="678"/>
      <c r="PW3336" s="678"/>
      <c r="PX3336" s="678"/>
      <c r="PY3336" s="678"/>
      <c r="PZ3336" s="678"/>
      <c r="QA3336" s="678"/>
      <c r="QB3336" s="678"/>
      <c r="QC3336" s="678"/>
      <c r="QD3336" s="678"/>
      <c r="QE3336" s="678"/>
      <c r="QF3336" s="678"/>
      <c r="QG3336" s="678"/>
      <c r="QH3336" s="678"/>
      <c r="QI3336" s="678"/>
      <c r="QJ3336" s="678"/>
      <c r="QK3336" s="678"/>
      <c r="QL3336" s="678"/>
      <c r="QM3336" s="678"/>
      <c r="QN3336" s="678"/>
      <c r="QO3336" s="678"/>
      <c r="QP3336" s="678"/>
      <c r="QQ3336" s="678"/>
      <c r="QR3336" s="678"/>
      <c r="QS3336" s="678"/>
      <c r="QT3336" s="678"/>
      <c r="QU3336" s="678"/>
      <c r="QV3336" s="678"/>
      <c r="QW3336" s="678"/>
      <c r="QX3336" s="678"/>
      <c r="QY3336" s="678"/>
      <c r="QZ3336" s="678"/>
      <c r="RA3336" s="678"/>
      <c r="RB3336" s="678"/>
      <c r="RC3336" s="678"/>
      <c r="RD3336" s="678"/>
      <c r="RE3336" s="678"/>
      <c r="RF3336" s="678"/>
      <c r="RG3336" s="678"/>
      <c r="RH3336" s="678"/>
      <c r="RI3336" s="678"/>
      <c r="RJ3336" s="678"/>
      <c r="RK3336" s="678"/>
      <c r="RL3336" s="678"/>
      <c r="RM3336" s="678"/>
      <c r="RN3336" s="678"/>
      <c r="RO3336" s="678"/>
      <c r="RP3336" s="678"/>
      <c r="RQ3336" s="678"/>
      <c r="RR3336" s="678"/>
      <c r="RS3336" s="678"/>
      <c r="RT3336" s="678"/>
      <c r="RU3336" s="678"/>
      <c r="RV3336" s="678"/>
      <c r="RW3336" s="678"/>
      <c r="RX3336" s="678"/>
      <c r="RY3336" s="678"/>
      <c r="RZ3336" s="678"/>
      <c r="SA3336" s="678"/>
      <c r="SB3336" s="678"/>
      <c r="SC3336" s="678"/>
      <c r="SD3336" s="678"/>
      <c r="SE3336" s="678"/>
      <c r="SF3336" s="678"/>
      <c r="SG3336" s="678"/>
      <c r="SH3336" s="678"/>
      <c r="SI3336" s="678"/>
      <c r="SJ3336" s="678"/>
      <c r="SK3336" s="678"/>
      <c r="SL3336" s="678"/>
      <c r="SM3336" s="678"/>
      <c r="SN3336" s="678"/>
      <c r="SO3336" s="678"/>
      <c r="SP3336" s="678"/>
      <c r="SQ3336" s="678"/>
      <c r="SR3336" s="678"/>
      <c r="SS3336" s="678"/>
      <c r="ST3336" s="678"/>
      <c r="SU3336" s="678"/>
      <c r="SV3336" s="678"/>
      <c r="SW3336" s="678"/>
      <c r="SX3336" s="678"/>
      <c r="SY3336" s="678"/>
      <c r="SZ3336" s="678"/>
      <c r="TA3336" s="678"/>
      <c r="TB3336" s="678"/>
      <c r="TC3336" s="678"/>
      <c r="TD3336" s="678"/>
      <c r="TE3336" s="678"/>
      <c r="TF3336" s="678"/>
      <c r="TG3336" s="678"/>
      <c r="TH3336" s="678"/>
      <c r="TI3336" s="678"/>
      <c r="TJ3336" s="678"/>
      <c r="TK3336" s="678"/>
      <c r="TL3336" s="678"/>
      <c r="TM3336" s="678"/>
      <c r="TN3336" s="678"/>
      <c r="TO3336" s="678"/>
      <c r="TP3336" s="678"/>
      <c r="TQ3336" s="678"/>
      <c r="TR3336" s="678"/>
      <c r="TS3336" s="678"/>
      <c r="TT3336" s="678"/>
      <c r="TU3336" s="678"/>
      <c r="TV3336" s="678"/>
      <c r="TW3336" s="678"/>
      <c r="TX3336" s="678"/>
      <c r="TY3336" s="678"/>
      <c r="TZ3336" s="678"/>
      <c r="UA3336" s="678"/>
      <c r="UB3336" s="678"/>
      <c r="UC3336" s="678"/>
      <c r="UD3336" s="678"/>
      <c r="UE3336" s="678"/>
      <c r="UF3336" s="678"/>
      <c r="UG3336" s="678"/>
      <c r="UH3336" s="678"/>
      <c r="UI3336" s="678"/>
      <c r="UJ3336" s="678"/>
      <c r="UK3336" s="678"/>
      <c r="UL3336" s="678"/>
      <c r="UM3336" s="678"/>
      <c r="UN3336" s="678"/>
      <c r="UO3336" s="678"/>
      <c r="UP3336" s="678"/>
      <c r="UQ3336" s="678"/>
      <c r="UR3336" s="678"/>
      <c r="US3336" s="678"/>
      <c r="UT3336" s="678"/>
      <c r="UU3336" s="678"/>
      <c r="UV3336" s="678"/>
      <c r="UW3336" s="678"/>
      <c r="UX3336" s="678"/>
      <c r="UY3336" s="678"/>
      <c r="UZ3336" s="678"/>
      <c r="VA3336" s="678"/>
      <c r="VB3336" s="678"/>
      <c r="VC3336" s="678"/>
      <c r="VD3336" s="678"/>
      <c r="VE3336" s="678"/>
      <c r="VF3336" s="678"/>
      <c r="VG3336" s="678"/>
      <c r="VH3336" s="678"/>
      <c r="VI3336" s="678"/>
      <c r="VJ3336" s="678"/>
      <c r="VK3336" s="678"/>
      <c r="VL3336" s="678"/>
      <c r="VM3336" s="678"/>
      <c r="VN3336" s="678"/>
      <c r="VO3336" s="678"/>
      <c r="VP3336" s="678"/>
      <c r="VQ3336" s="678"/>
      <c r="VR3336" s="678"/>
      <c r="VS3336" s="678"/>
      <c r="VT3336" s="678"/>
      <c r="VU3336" s="678"/>
      <c r="VV3336" s="678"/>
      <c r="VW3336" s="678"/>
      <c r="VX3336" s="678"/>
      <c r="VY3336" s="678"/>
      <c r="VZ3336" s="678"/>
      <c r="WA3336" s="678"/>
      <c r="WB3336" s="678"/>
      <c r="WC3336" s="678"/>
      <c r="WD3336" s="678"/>
      <c r="WE3336" s="678"/>
      <c r="WF3336" s="678"/>
      <c r="WG3336" s="678"/>
      <c r="WH3336" s="678"/>
      <c r="WI3336" s="678"/>
      <c r="WJ3336" s="678"/>
      <c r="WK3336" s="678"/>
      <c r="WL3336" s="678"/>
      <c r="WM3336" s="678"/>
      <c r="WN3336" s="678"/>
      <c r="WO3336" s="678"/>
      <c r="WP3336" s="678"/>
      <c r="WQ3336" s="678"/>
      <c r="WR3336" s="678"/>
      <c r="WS3336" s="678"/>
      <c r="WT3336" s="678"/>
      <c r="WU3336" s="678"/>
      <c r="WV3336" s="678"/>
      <c r="WW3336" s="678"/>
      <c r="WX3336" s="678"/>
      <c r="WY3336" s="678"/>
      <c r="WZ3336" s="678"/>
      <c r="XA3336" s="678"/>
      <c r="XB3336" s="678"/>
      <c r="XC3336" s="678"/>
      <c r="XD3336" s="678"/>
      <c r="XE3336" s="678"/>
      <c r="XF3336" s="678"/>
      <c r="XG3336" s="678"/>
      <c r="XH3336" s="678"/>
      <c r="XI3336" s="678"/>
      <c r="XJ3336" s="678"/>
      <c r="XK3336" s="678"/>
      <c r="XL3336" s="678"/>
      <c r="XM3336" s="678"/>
      <c r="XN3336" s="678"/>
      <c r="XO3336" s="678"/>
      <c r="XP3336" s="678"/>
      <c r="XQ3336" s="678"/>
      <c r="XR3336" s="678"/>
      <c r="XS3336" s="678"/>
      <c r="XT3336" s="678"/>
      <c r="XU3336" s="678"/>
      <c r="XV3336" s="678"/>
      <c r="XW3336" s="678"/>
      <c r="XX3336" s="678"/>
      <c r="XY3336" s="678"/>
      <c r="XZ3336" s="678"/>
      <c r="YA3336" s="678"/>
      <c r="YB3336" s="678"/>
      <c r="YC3336" s="678"/>
      <c r="YD3336" s="678"/>
      <c r="YE3336" s="678"/>
      <c r="YF3336" s="678"/>
      <c r="YG3336" s="678"/>
      <c r="YH3336" s="678"/>
      <c r="YI3336" s="678"/>
      <c r="YJ3336" s="678"/>
      <c r="YK3336" s="678"/>
      <c r="YL3336" s="678"/>
      <c r="YM3336" s="678"/>
      <c r="YN3336" s="678"/>
      <c r="YO3336" s="678"/>
      <c r="YP3336" s="678"/>
      <c r="YQ3336" s="678"/>
      <c r="YR3336" s="678"/>
      <c r="YS3336" s="678"/>
      <c r="YT3336" s="678"/>
      <c r="YU3336" s="678"/>
      <c r="YV3336" s="678"/>
      <c r="YW3336" s="678"/>
      <c r="YX3336" s="678"/>
      <c r="YY3336" s="678"/>
      <c r="YZ3336" s="678"/>
      <c r="ZA3336" s="678"/>
      <c r="ZB3336" s="678"/>
      <c r="ZC3336" s="678"/>
      <c r="ZD3336" s="678"/>
      <c r="ZE3336" s="678"/>
      <c r="ZF3336" s="678"/>
      <c r="ZG3336" s="678"/>
      <c r="ZH3336" s="678"/>
      <c r="ZI3336" s="678"/>
      <c r="ZJ3336" s="678"/>
      <c r="ZK3336" s="678"/>
      <c r="ZL3336" s="678"/>
      <c r="ZM3336" s="678"/>
      <c r="ZN3336" s="678"/>
      <c r="ZO3336" s="678"/>
      <c r="ZP3336" s="678"/>
      <c r="ZQ3336" s="678"/>
      <c r="ZR3336" s="678"/>
      <c r="ZS3336" s="678"/>
      <c r="ZT3336" s="678"/>
      <c r="ZU3336" s="678"/>
      <c r="ZV3336" s="678"/>
      <c r="ZW3336" s="678"/>
      <c r="ZX3336" s="678"/>
      <c r="ZY3336" s="678"/>
      <c r="ZZ3336" s="678"/>
      <c r="AAA3336" s="678"/>
      <c r="AAB3336" s="678"/>
      <c r="AAC3336" s="678"/>
      <c r="AAD3336" s="678"/>
      <c r="AAE3336" s="678"/>
      <c r="AAF3336" s="678"/>
      <c r="AAG3336" s="678"/>
      <c r="AAH3336" s="678"/>
      <c r="AAI3336" s="678"/>
      <c r="AAJ3336" s="678"/>
      <c r="AAK3336" s="678"/>
      <c r="AAL3336" s="678"/>
      <c r="AAM3336" s="678"/>
      <c r="AAN3336" s="678"/>
      <c r="AAO3336" s="678"/>
      <c r="AAP3336" s="678"/>
      <c r="AAQ3336" s="678"/>
      <c r="AAR3336" s="678"/>
      <c r="AAS3336" s="678"/>
      <c r="AAT3336" s="678"/>
      <c r="AAU3336" s="678"/>
      <c r="AAV3336" s="678"/>
      <c r="AAW3336" s="678"/>
      <c r="AAX3336" s="678"/>
      <c r="AAY3336" s="678"/>
      <c r="AAZ3336" s="678"/>
      <c r="ABA3336" s="678"/>
      <c r="ABB3336" s="678"/>
      <c r="ABC3336" s="678"/>
      <c r="ABD3336" s="678"/>
      <c r="ABE3336" s="678"/>
      <c r="ABF3336" s="678"/>
      <c r="ABG3336" s="678"/>
      <c r="ABH3336" s="678"/>
      <c r="ABI3336" s="678"/>
      <c r="ABJ3336" s="678"/>
      <c r="ABK3336" s="678"/>
      <c r="ABL3336" s="678"/>
      <c r="ABM3336" s="678"/>
      <c r="ABN3336" s="678"/>
      <c r="ABO3336" s="678"/>
      <c r="ABP3336" s="678"/>
      <c r="ABQ3336" s="678"/>
      <c r="ABR3336" s="678"/>
      <c r="ABS3336" s="678"/>
      <c r="ABT3336" s="678"/>
      <c r="ABU3336" s="678"/>
      <c r="ABV3336" s="678"/>
      <c r="ABW3336" s="678"/>
      <c r="ABX3336" s="678"/>
      <c r="ABY3336" s="678"/>
      <c r="ABZ3336" s="678"/>
      <c r="ACA3336" s="678"/>
      <c r="ACB3336" s="678"/>
      <c r="ACC3336" s="678"/>
      <c r="ACD3336" s="678"/>
      <c r="ACE3336" s="678"/>
      <c r="ACF3336" s="678"/>
      <c r="ACG3336" s="678"/>
      <c r="ACH3336" s="678"/>
      <c r="ACI3336" s="678"/>
      <c r="ACJ3336" s="678"/>
      <c r="ACK3336" s="678"/>
      <c r="ACL3336" s="678"/>
      <c r="ACM3336" s="678"/>
      <c r="ACN3336" s="678"/>
      <c r="ACO3336" s="678"/>
      <c r="ACP3336" s="678"/>
      <c r="ACQ3336" s="678"/>
      <c r="ACR3336" s="678"/>
      <c r="ACS3336" s="678"/>
      <c r="ACT3336" s="678"/>
      <c r="ACU3336" s="678"/>
      <c r="ACV3336" s="678"/>
      <c r="ACW3336" s="678"/>
      <c r="ACX3336" s="678"/>
      <c r="ACY3336" s="678"/>
      <c r="ACZ3336" s="678"/>
      <c r="ADA3336" s="678"/>
      <c r="ADB3336" s="678"/>
      <c r="ADC3336" s="678"/>
      <c r="ADD3336" s="678"/>
      <c r="ADE3336" s="678"/>
      <c r="ADF3336" s="678"/>
      <c r="ADG3336" s="678"/>
      <c r="ADH3336" s="678"/>
      <c r="ADI3336" s="678"/>
      <c r="ADJ3336" s="678"/>
      <c r="ADK3336" s="678"/>
      <c r="ADL3336" s="678"/>
      <c r="ADM3336" s="678"/>
      <c r="ADN3336" s="678"/>
      <c r="ADO3336" s="678"/>
      <c r="ADP3336" s="678"/>
      <c r="ADQ3336" s="678"/>
      <c r="ADR3336" s="678"/>
      <c r="ADS3336" s="678"/>
      <c r="ADT3336" s="678"/>
      <c r="ADU3336" s="678"/>
      <c r="ADV3336" s="678"/>
      <c r="ADW3336" s="678"/>
      <c r="ADX3336" s="678"/>
      <c r="ADY3336" s="678"/>
      <c r="ADZ3336" s="678"/>
      <c r="AEA3336" s="678"/>
      <c r="AEB3336" s="678"/>
      <c r="AEC3336" s="678"/>
      <c r="AED3336" s="678"/>
      <c r="AEE3336" s="678"/>
      <c r="AEF3336" s="678"/>
      <c r="AEG3336" s="678"/>
      <c r="AEH3336" s="678"/>
      <c r="AEI3336" s="678"/>
      <c r="AEJ3336" s="678"/>
      <c r="AEK3336" s="678"/>
      <c r="AEL3336" s="678"/>
      <c r="AEM3336" s="678"/>
      <c r="AEN3336" s="678"/>
      <c r="AEO3336" s="678"/>
      <c r="AEP3336" s="678"/>
      <c r="AEQ3336" s="678"/>
      <c r="AER3336" s="678"/>
      <c r="AES3336" s="678"/>
      <c r="AET3336" s="678"/>
      <c r="AEU3336" s="678"/>
      <c r="AEV3336" s="678"/>
      <c r="AEW3336" s="678"/>
      <c r="AEX3336" s="678"/>
      <c r="AEY3336" s="678"/>
      <c r="AEZ3336" s="678"/>
      <c r="AFA3336" s="678"/>
      <c r="AFB3336" s="678"/>
      <c r="AFC3336" s="678"/>
      <c r="AFD3336" s="678"/>
      <c r="AFE3336" s="678"/>
      <c r="AFF3336" s="678"/>
      <c r="AFG3336" s="678"/>
      <c r="AFH3336" s="678"/>
      <c r="AFI3336" s="678"/>
      <c r="AFJ3336" s="678"/>
      <c r="AFK3336" s="678"/>
      <c r="AFL3336" s="678"/>
      <c r="AFM3336" s="678"/>
      <c r="AFN3336" s="678"/>
      <c r="AFO3336" s="678"/>
      <c r="AFP3336" s="678"/>
      <c r="AFQ3336" s="678"/>
      <c r="AFR3336" s="678"/>
      <c r="AFS3336" s="678"/>
      <c r="AFT3336" s="678"/>
      <c r="AFU3336" s="678"/>
      <c r="AFV3336" s="678"/>
      <c r="AFW3336" s="678"/>
      <c r="AFX3336" s="678"/>
      <c r="AFY3336" s="678"/>
      <c r="AFZ3336" s="678"/>
      <c r="AGA3336" s="678"/>
      <c r="AGB3336" s="678"/>
      <c r="AGC3336" s="678"/>
      <c r="AGD3336" s="678"/>
      <c r="AGE3336" s="678"/>
      <c r="AGF3336" s="678"/>
      <c r="AGG3336" s="678"/>
      <c r="AGH3336" s="678"/>
      <c r="AGI3336" s="678"/>
      <c r="AGJ3336" s="678"/>
      <c r="AGK3336" s="678"/>
      <c r="AGL3336" s="678"/>
      <c r="AGM3336" s="678"/>
      <c r="AGN3336" s="678"/>
      <c r="AGO3336" s="678"/>
      <c r="AGP3336" s="678"/>
      <c r="AGQ3336" s="678"/>
      <c r="AGR3336" s="678"/>
      <c r="AGS3336" s="678"/>
      <c r="AGT3336" s="678"/>
      <c r="AGU3336" s="678"/>
      <c r="AGV3336" s="678"/>
      <c r="AGW3336" s="678"/>
      <c r="AGX3336" s="678"/>
      <c r="AGY3336" s="678"/>
      <c r="AGZ3336" s="678"/>
      <c r="AHA3336" s="678"/>
      <c r="AHB3336" s="678"/>
      <c r="AHC3336" s="678"/>
      <c r="AHD3336" s="678"/>
      <c r="AHE3336" s="678"/>
      <c r="AHF3336" s="678"/>
      <c r="AHG3336" s="678"/>
      <c r="AHH3336" s="678"/>
      <c r="AHI3336" s="678"/>
      <c r="AHJ3336" s="678"/>
      <c r="AHK3336" s="678"/>
      <c r="AHL3336" s="678"/>
      <c r="AHM3336" s="678"/>
      <c r="AHN3336" s="678"/>
      <c r="AHO3336" s="678"/>
      <c r="AHP3336" s="678"/>
      <c r="AHQ3336" s="678"/>
      <c r="AHR3336" s="678"/>
      <c r="AHS3336" s="678"/>
      <c r="AHT3336" s="678"/>
      <c r="AHU3336" s="678"/>
      <c r="AHV3336" s="678"/>
      <c r="AHW3336" s="678"/>
      <c r="AHX3336" s="678"/>
      <c r="AHY3336" s="678"/>
      <c r="AHZ3336" s="678"/>
      <c r="AIA3336" s="678"/>
      <c r="AIB3336" s="678"/>
      <c r="AIC3336" s="678"/>
      <c r="AID3336" s="678"/>
      <c r="AIE3336" s="678"/>
      <c r="AIF3336" s="678"/>
      <c r="AIG3336" s="678"/>
      <c r="AIH3336" s="678"/>
      <c r="AII3336" s="678"/>
      <c r="AIJ3336" s="678"/>
      <c r="AIK3336" s="678"/>
      <c r="AIL3336" s="678"/>
      <c r="AIM3336" s="678"/>
      <c r="AIN3336" s="678"/>
      <c r="AIO3336" s="678"/>
      <c r="AIP3336" s="678"/>
      <c r="AIQ3336" s="678"/>
      <c r="AIR3336" s="678"/>
      <c r="AIS3336" s="678"/>
      <c r="AIT3336" s="678"/>
      <c r="AIU3336" s="678"/>
      <c r="AIV3336" s="678"/>
      <c r="AIW3336" s="678"/>
      <c r="AIX3336" s="678"/>
      <c r="AIY3336" s="678"/>
      <c r="AIZ3336" s="678"/>
      <c r="AJA3336" s="678"/>
      <c r="AJB3336" s="678"/>
      <c r="AJC3336" s="678"/>
      <c r="AJD3336" s="678"/>
      <c r="AJE3336" s="678"/>
      <c r="AJF3336" s="678"/>
      <c r="AJG3336" s="678"/>
      <c r="AJH3336" s="678"/>
      <c r="AJI3336" s="678"/>
      <c r="AJJ3336" s="678"/>
      <c r="AJK3336" s="678"/>
      <c r="AJL3336" s="678"/>
      <c r="AJM3336" s="678"/>
      <c r="AJN3336" s="678"/>
      <c r="AJO3336" s="678"/>
      <c r="AJP3336" s="678"/>
      <c r="AJQ3336" s="678"/>
      <c r="AJR3336" s="678"/>
      <c r="AJS3336" s="678"/>
      <c r="AJT3336" s="678"/>
      <c r="AJU3336" s="678"/>
      <c r="AJV3336" s="678"/>
      <c r="AJW3336" s="678"/>
      <c r="AJX3336" s="678"/>
      <c r="AJY3336" s="678"/>
      <c r="AJZ3336" s="678"/>
      <c r="AKA3336" s="678"/>
      <c r="AKB3336" s="678"/>
      <c r="AKC3336" s="678"/>
      <c r="AKD3336" s="678"/>
      <c r="AKE3336" s="678"/>
      <c r="AKF3336" s="678"/>
      <c r="AKG3336" s="678"/>
      <c r="AKH3336" s="678"/>
      <c r="AKI3336" s="678"/>
      <c r="AKJ3336" s="678"/>
      <c r="AKK3336" s="678"/>
      <c r="AKL3336" s="678"/>
      <c r="AKM3336" s="678"/>
      <c r="AKN3336" s="678"/>
      <c r="AKO3336" s="678"/>
      <c r="AKP3336" s="678"/>
      <c r="AKQ3336" s="678"/>
      <c r="AKR3336" s="678"/>
      <c r="AKS3336" s="678"/>
      <c r="AKT3336" s="678"/>
      <c r="AKU3336" s="678"/>
      <c r="AKV3336" s="678"/>
      <c r="AKW3336" s="678"/>
      <c r="AKX3336" s="678"/>
      <c r="AKY3336" s="678"/>
      <c r="AKZ3336" s="678"/>
      <c r="ALA3336" s="678"/>
      <c r="ALB3336" s="678"/>
      <c r="ALC3336" s="678"/>
      <c r="ALD3336" s="678"/>
      <c r="ALE3336" s="678"/>
      <c r="ALF3336" s="678"/>
      <c r="ALG3336" s="678"/>
      <c r="ALH3336" s="678"/>
      <c r="ALI3336" s="678"/>
      <c r="ALJ3336" s="678"/>
      <c r="ALK3336" s="678"/>
      <c r="ALL3336" s="678"/>
      <c r="ALM3336" s="678"/>
      <c r="ALN3336" s="678"/>
      <c r="ALO3336" s="678"/>
      <c r="ALP3336" s="678"/>
      <c r="ALQ3336" s="678"/>
      <c r="ALR3336" s="678"/>
      <c r="ALS3336" s="678"/>
      <c r="ALT3336" s="678"/>
      <c r="ALU3336" s="678"/>
      <c r="ALV3336" s="678"/>
      <c r="ALW3336" s="678"/>
      <c r="ALX3336" s="678"/>
      <c r="ALY3336" s="678"/>
      <c r="ALZ3336" s="678"/>
      <c r="AMA3336" s="678"/>
      <c r="AMB3336" s="678"/>
      <c r="AMC3336" s="678"/>
      <c r="AMD3336" s="678"/>
      <c r="AME3336" s="678"/>
      <c r="AMF3336" s="678"/>
      <c r="AMG3336" s="678"/>
      <c r="AMH3336" s="678"/>
      <c r="AMI3336" s="678"/>
      <c r="AMJ3336" s="678"/>
    </row>
    <row r="3337" spans="1:1024" s="678" customFormat="1" ht="58.5" customHeight="1" x14ac:dyDescent="0.25">
      <c r="A3337" s="795">
        <v>1368</v>
      </c>
      <c r="B3337" s="795">
        <v>55660409</v>
      </c>
      <c r="C3337" s="795" t="s">
        <v>2703</v>
      </c>
      <c r="D3337" s="795" t="s">
        <v>35</v>
      </c>
      <c r="E3337" s="1169" t="s">
        <v>313</v>
      </c>
      <c r="F3337" s="841" t="s">
        <v>2704</v>
      </c>
      <c r="G3337" s="842">
        <v>0.52777777777777779</v>
      </c>
      <c r="H3337" s="1330">
        <v>44845</v>
      </c>
      <c r="I3337" s="982">
        <v>0.52777777777777779</v>
      </c>
      <c r="J3337" s="1335" t="s">
        <v>2084</v>
      </c>
      <c r="K3337" s="1330">
        <v>35313</v>
      </c>
      <c r="L3337" s="1612">
        <v>6984726</v>
      </c>
      <c r="M3337" s="850">
        <v>41953</v>
      </c>
      <c r="N3337" s="980" t="s">
        <v>2705</v>
      </c>
      <c r="O3337" s="981">
        <v>42170</v>
      </c>
      <c r="P3337" s="892">
        <v>80</v>
      </c>
      <c r="Q3337" s="884"/>
      <c r="R3337" s="1343"/>
      <c r="S3337" s="1344"/>
      <c r="T3337" s="1345" t="s">
        <v>2653</v>
      </c>
      <c r="U3337" s="676"/>
      <c r="V3337" s="1345"/>
      <c r="W3337" s="1382"/>
    </row>
    <row r="3338" spans="1:1024" ht="18.75" customHeight="1" x14ac:dyDescent="0.25">
      <c r="A3338" s="18">
        <v>1016</v>
      </c>
      <c r="B3338" s="1511"/>
      <c r="C3338" s="4" t="s">
        <v>3426</v>
      </c>
      <c r="D3338" s="4" t="s">
        <v>412</v>
      </c>
      <c r="E3338" s="1156" t="s">
        <v>243</v>
      </c>
      <c r="F3338" s="725">
        <v>44705</v>
      </c>
      <c r="G3338" s="744">
        <v>0.625</v>
      </c>
      <c r="H3338" s="725">
        <v>44711</v>
      </c>
      <c r="I3338" s="744">
        <v>0.625</v>
      </c>
      <c r="J3338" s="728" t="s">
        <v>2172</v>
      </c>
      <c r="K3338" s="744"/>
      <c r="L3338" s="4" t="s">
        <v>3427</v>
      </c>
      <c r="M3338" s="807">
        <v>43028</v>
      </c>
      <c r="N3338" s="934" t="s">
        <v>3428</v>
      </c>
      <c r="O3338" s="920">
        <v>41754</v>
      </c>
      <c r="P3338" s="892">
        <v>480</v>
      </c>
      <c r="Q3338" s="908"/>
      <c r="R3338" s="1073"/>
      <c r="S3338" s="908"/>
      <c r="T3338" s="550"/>
      <c r="V3338" s="550"/>
    </row>
    <row r="3339" spans="1:1024" ht="18.75" customHeight="1" x14ac:dyDescent="0.25">
      <c r="A3339" s="707">
        <v>2939</v>
      </c>
      <c r="B3339" s="707">
        <v>99305950</v>
      </c>
      <c r="C3339" s="707" t="s">
        <v>656</v>
      </c>
      <c r="D3339" s="707" t="s">
        <v>657</v>
      </c>
      <c r="E3339" s="1157" t="s">
        <v>521</v>
      </c>
      <c r="F3339" s="708">
        <v>45116</v>
      </c>
      <c r="G3339" s="709">
        <v>0.92708333333333337</v>
      </c>
      <c r="H3339" s="708">
        <v>45125</v>
      </c>
      <c r="I3339" s="709">
        <v>0.92708333333333337</v>
      </c>
      <c r="J3339" s="732" t="s">
        <v>658</v>
      </c>
      <c r="K3339" s="708">
        <v>35593</v>
      </c>
      <c r="L3339" s="929" t="s">
        <v>659</v>
      </c>
      <c r="M3339" s="708">
        <v>41942</v>
      </c>
      <c r="N3339" s="918" t="s">
        <v>660</v>
      </c>
      <c r="O3339" s="919">
        <v>43508</v>
      </c>
      <c r="P3339" s="902" t="s">
        <v>663</v>
      </c>
      <c r="Q3339" s="1045">
        <v>100</v>
      </c>
      <c r="R3339" s="1006"/>
      <c r="S3339" s="881">
        <v>15255</v>
      </c>
      <c r="T3339" s="615" t="s">
        <v>662</v>
      </c>
      <c r="U3339" s="642" t="s">
        <v>664</v>
      </c>
      <c r="V3339" s="637" t="s">
        <v>661</v>
      </c>
      <c r="W3339" s="577"/>
    </row>
    <row r="3340" spans="1:1024" ht="18.75" customHeight="1" x14ac:dyDescent="0.25">
      <c r="A3340" s="707">
        <v>2881</v>
      </c>
      <c r="B3340" s="707">
        <v>99305950</v>
      </c>
      <c r="C3340" s="707" t="s">
        <v>656</v>
      </c>
      <c r="D3340" s="707" t="s">
        <v>657</v>
      </c>
      <c r="E3340" s="1157" t="s">
        <v>521</v>
      </c>
      <c r="F3340" s="708">
        <v>45106</v>
      </c>
      <c r="G3340" s="709">
        <v>0.92708333333333337</v>
      </c>
      <c r="H3340" s="708">
        <v>45116</v>
      </c>
      <c r="I3340" s="709">
        <v>0.92708333333333337</v>
      </c>
      <c r="J3340" s="732" t="s">
        <v>775</v>
      </c>
      <c r="K3340" s="708">
        <v>35593</v>
      </c>
      <c r="L3340" s="929" t="s">
        <v>659</v>
      </c>
      <c r="M3340" s="708">
        <v>41942</v>
      </c>
      <c r="N3340" s="918" t="s">
        <v>660</v>
      </c>
      <c r="O3340" s="919">
        <v>43508</v>
      </c>
      <c r="P3340" s="902" t="s">
        <v>776</v>
      </c>
      <c r="Q3340" s="905"/>
      <c r="R3340" s="1006"/>
      <c r="S3340" s="881">
        <v>15255</v>
      </c>
      <c r="T3340" s="615" t="s">
        <v>662</v>
      </c>
      <c r="U3340" s="642" t="s">
        <v>664</v>
      </c>
      <c r="V3340" s="637" t="s">
        <v>661</v>
      </c>
      <c r="W3340" s="577"/>
    </row>
    <row r="3341" spans="1:1024" s="678" customFormat="1" ht="67.5" customHeight="1" x14ac:dyDescent="0.25">
      <c r="A3341" s="1456">
        <v>2827</v>
      </c>
      <c r="B3341" s="1456">
        <v>99305950</v>
      </c>
      <c r="C3341" s="1456" t="s">
        <v>656</v>
      </c>
      <c r="D3341" s="1456" t="s">
        <v>657</v>
      </c>
      <c r="E3341" s="1169" t="s">
        <v>521</v>
      </c>
      <c r="F3341" s="1545">
        <v>45096</v>
      </c>
      <c r="G3341" s="1559">
        <v>0.92708333333333337</v>
      </c>
      <c r="H3341" s="1545">
        <v>45106</v>
      </c>
      <c r="I3341" s="1559">
        <v>0.92708333333333337</v>
      </c>
      <c r="J3341" s="1584" t="s">
        <v>200</v>
      </c>
      <c r="K3341" s="1545">
        <v>35593</v>
      </c>
      <c r="L3341" s="993" t="s">
        <v>659</v>
      </c>
      <c r="M3341" s="1545">
        <v>41942</v>
      </c>
      <c r="N3341" s="1636" t="s">
        <v>660</v>
      </c>
      <c r="O3341" s="1649">
        <v>43508</v>
      </c>
      <c r="P3341" s="902" t="s">
        <v>876</v>
      </c>
      <c r="Q3341" s="905"/>
      <c r="R3341" s="1664"/>
      <c r="S3341" s="1704">
        <v>15255</v>
      </c>
      <c r="T3341" s="1759" t="s">
        <v>662</v>
      </c>
      <c r="U3341" s="1800" t="s">
        <v>664</v>
      </c>
      <c r="V3341" s="1775" t="s">
        <v>661</v>
      </c>
      <c r="W3341" s="1792"/>
    </row>
    <row r="3342" spans="1:1024" ht="18.75" hidden="1" customHeight="1" x14ac:dyDescent="0.25">
      <c r="A3342" s="837">
        <v>1028</v>
      </c>
      <c r="B3342" s="837"/>
      <c r="C3342" s="837" t="s">
        <v>3391</v>
      </c>
      <c r="D3342" s="837" t="s">
        <v>35</v>
      </c>
      <c r="E3342" s="1171" t="s">
        <v>261</v>
      </c>
      <c r="F3342" s="831">
        <v>44715</v>
      </c>
      <c r="G3342" s="839">
        <v>0.29166666666666669</v>
      </c>
      <c r="H3342" s="838">
        <v>44719</v>
      </c>
      <c r="I3342" s="839">
        <v>0.5</v>
      </c>
      <c r="J3342" s="1333" t="s">
        <v>2186</v>
      </c>
      <c r="K3342" s="973"/>
      <c r="L3342" s="837">
        <v>4184600</v>
      </c>
      <c r="M3342" s="834">
        <v>35329</v>
      </c>
      <c r="N3342" s="974">
        <v>971138101204</v>
      </c>
      <c r="O3342" s="975">
        <v>35755</v>
      </c>
      <c r="P3342" s="1119"/>
      <c r="Q3342" s="1120"/>
      <c r="R3342" s="1134"/>
      <c r="S3342" s="1135"/>
      <c r="T3342" s="682"/>
      <c r="U3342" s="676"/>
      <c r="V3342" s="682"/>
      <c r="W3342" s="677"/>
      <c r="X3342" s="678"/>
      <c r="Y3342" s="678"/>
      <c r="Z3342" s="678"/>
      <c r="AA3342" s="678"/>
      <c r="AB3342" s="678"/>
      <c r="AC3342" s="678"/>
      <c r="AD3342" s="678"/>
      <c r="AE3342" s="678"/>
      <c r="AF3342" s="678"/>
      <c r="AG3342" s="678"/>
      <c r="AH3342" s="678"/>
      <c r="AI3342" s="678"/>
      <c r="AJ3342" s="678"/>
      <c r="AK3342" s="678"/>
      <c r="AL3342" s="678"/>
      <c r="AM3342" s="678"/>
      <c r="AN3342" s="678"/>
      <c r="AO3342" s="678"/>
      <c r="AP3342" s="678"/>
      <c r="AQ3342" s="678"/>
      <c r="AR3342" s="678"/>
      <c r="AS3342" s="678"/>
      <c r="AT3342" s="678"/>
      <c r="AU3342" s="678"/>
      <c r="AV3342" s="678"/>
      <c r="AW3342" s="678"/>
      <c r="AX3342" s="678"/>
      <c r="AY3342" s="678"/>
      <c r="AZ3342" s="678"/>
      <c r="BA3342" s="678"/>
      <c r="BB3342" s="678"/>
      <c r="BC3342" s="678"/>
      <c r="BD3342" s="678"/>
      <c r="BE3342" s="678"/>
      <c r="BF3342" s="678"/>
      <c r="BG3342" s="678"/>
      <c r="BH3342" s="678"/>
      <c r="BI3342" s="678"/>
      <c r="BJ3342" s="678"/>
      <c r="BK3342" s="678"/>
      <c r="BL3342" s="678"/>
      <c r="BM3342" s="678"/>
      <c r="BN3342" s="678"/>
      <c r="BO3342" s="678"/>
      <c r="BP3342" s="678"/>
      <c r="BQ3342" s="678"/>
      <c r="BR3342" s="678"/>
      <c r="BS3342" s="678"/>
      <c r="BT3342" s="678"/>
      <c r="BU3342" s="678"/>
      <c r="BV3342" s="678"/>
      <c r="BW3342" s="678"/>
      <c r="BX3342" s="678"/>
      <c r="BY3342" s="678"/>
      <c r="BZ3342" s="678"/>
      <c r="CA3342" s="678"/>
      <c r="CB3342" s="678"/>
      <c r="CC3342" s="678"/>
      <c r="CD3342" s="678"/>
      <c r="CE3342" s="678"/>
      <c r="CF3342" s="678"/>
      <c r="CG3342" s="678"/>
      <c r="CH3342" s="678"/>
      <c r="CI3342" s="678"/>
      <c r="CJ3342" s="678"/>
      <c r="CK3342" s="678"/>
      <c r="CL3342" s="678"/>
      <c r="CM3342" s="678"/>
      <c r="CN3342" s="678"/>
      <c r="CO3342" s="678"/>
      <c r="CP3342" s="678"/>
      <c r="CQ3342" s="678"/>
      <c r="CR3342" s="678"/>
      <c r="CS3342" s="678"/>
      <c r="CT3342" s="678"/>
      <c r="CU3342" s="678"/>
      <c r="CV3342" s="678"/>
      <c r="CW3342" s="678"/>
      <c r="CX3342" s="678"/>
      <c r="CY3342" s="678"/>
      <c r="CZ3342" s="678"/>
      <c r="DA3342" s="678"/>
      <c r="DB3342" s="678"/>
      <c r="DC3342" s="678"/>
      <c r="DD3342" s="678"/>
      <c r="DE3342" s="678"/>
      <c r="DF3342" s="678"/>
      <c r="DG3342" s="678"/>
      <c r="DH3342" s="678"/>
      <c r="DI3342" s="678"/>
      <c r="DJ3342" s="678"/>
      <c r="DK3342" s="678"/>
      <c r="DL3342" s="678"/>
      <c r="DM3342" s="678"/>
      <c r="DN3342" s="678"/>
      <c r="DO3342" s="678"/>
      <c r="DP3342" s="678"/>
      <c r="DQ3342" s="678"/>
      <c r="DR3342" s="678"/>
      <c r="DS3342" s="678"/>
      <c r="DT3342" s="678"/>
      <c r="DU3342" s="678"/>
      <c r="DV3342" s="678"/>
      <c r="DW3342" s="678"/>
      <c r="DX3342" s="678"/>
      <c r="DY3342" s="678"/>
      <c r="DZ3342" s="678"/>
      <c r="EA3342" s="678"/>
      <c r="EB3342" s="678"/>
      <c r="EC3342" s="678"/>
      <c r="ED3342" s="678"/>
      <c r="EE3342" s="678"/>
      <c r="EF3342" s="678"/>
      <c r="EG3342" s="678"/>
      <c r="EH3342" s="678"/>
      <c r="EI3342" s="678"/>
      <c r="EJ3342" s="678"/>
      <c r="EK3342" s="678"/>
      <c r="EL3342" s="678"/>
      <c r="EM3342" s="678"/>
      <c r="EN3342" s="678"/>
      <c r="EO3342" s="678"/>
      <c r="EP3342" s="678"/>
      <c r="EQ3342" s="678"/>
      <c r="ER3342" s="678"/>
      <c r="ES3342" s="678"/>
      <c r="ET3342" s="678"/>
      <c r="EU3342" s="678"/>
      <c r="EV3342" s="678"/>
      <c r="EW3342" s="678"/>
      <c r="EX3342" s="678"/>
      <c r="EY3342" s="678"/>
      <c r="EZ3342" s="678"/>
      <c r="FA3342" s="678"/>
      <c r="FB3342" s="678"/>
      <c r="FC3342" s="678"/>
      <c r="FD3342" s="678"/>
      <c r="FE3342" s="678"/>
      <c r="FF3342" s="678"/>
      <c r="FG3342" s="678"/>
      <c r="FH3342" s="678"/>
      <c r="FI3342" s="678"/>
      <c r="FJ3342" s="678"/>
      <c r="FK3342" s="678"/>
      <c r="FL3342" s="678"/>
      <c r="FM3342" s="678"/>
      <c r="FN3342" s="678"/>
      <c r="FO3342" s="678"/>
      <c r="FP3342" s="678"/>
      <c r="FQ3342" s="678"/>
      <c r="FR3342" s="678"/>
      <c r="FS3342" s="678"/>
      <c r="FT3342" s="678"/>
      <c r="FU3342" s="678"/>
      <c r="FV3342" s="678"/>
      <c r="FW3342" s="678"/>
      <c r="FX3342" s="678"/>
      <c r="FY3342" s="678"/>
      <c r="FZ3342" s="678"/>
      <c r="GA3342" s="678"/>
      <c r="GB3342" s="678"/>
      <c r="GC3342" s="678"/>
      <c r="GD3342" s="678"/>
      <c r="GE3342" s="678"/>
      <c r="GF3342" s="678"/>
      <c r="GG3342" s="678"/>
      <c r="GH3342" s="678"/>
      <c r="GI3342" s="678"/>
      <c r="GJ3342" s="678"/>
      <c r="GK3342" s="678"/>
      <c r="GL3342" s="678"/>
      <c r="GM3342" s="678"/>
      <c r="GN3342" s="678"/>
      <c r="GO3342" s="678"/>
      <c r="GP3342" s="678"/>
      <c r="GQ3342" s="678"/>
      <c r="GR3342" s="678"/>
      <c r="GS3342" s="678"/>
      <c r="GT3342" s="678"/>
      <c r="GU3342" s="678"/>
      <c r="GV3342" s="678"/>
      <c r="GW3342" s="678"/>
      <c r="GX3342" s="678"/>
      <c r="GY3342" s="678"/>
      <c r="GZ3342" s="678"/>
      <c r="HA3342" s="678"/>
      <c r="HB3342" s="678"/>
      <c r="HC3342" s="678"/>
      <c r="HD3342" s="678"/>
      <c r="HE3342" s="678"/>
      <c r="HF3342" s="678"/>
      <c r="HG3342" s="678"/>
      <c r="HH3342" s="678"/>
      <c r="HI3342" s="678"/>
      <c r="HJ3342" s="678"/>
      <c r="HK3342" s="678"/>
      <c r="HL3342" s="678"/>
      <c r="HM3342" s="678"/>
      <c r="HN3342" s="678"/>
      <c r="HO3342" s="678"/>
      <c r="HP3342" s="678"/>
      <c r="HQ3342" s="678"/>
      <c r="HR3342" s="678"/>
      <c r="HS3342" s="678"/>
      <c r="HT3342" s="678"/>
      <c r="HU3342" s="678"/>
      <c r="HV3342" s="678"/>
      <c r="HW3342" s="678"/>
      <c r="HX3342" s="678"/>
      <c r="HY3342" s="678"/>
      <c r="HZ3342" s="678"/>
      <c r="IA3342" s="678"/>
      <c r="IB3342" s="678"/>
      <c r="IC3342" s="678"/>
      <c r="ID3342" s="678"/>
      <c r="IE3342" s="678"/>
      <c r="IF3342" s="678"/>
      <c r="IG3342" s="678"/>
      <c r="IH3342" s="678"/>
      <c r="II3342" s="678"/>
      <c r="IJ3342" s="678"/>
      <c r="IK3342" s="678"/>
      <c r="IL3342" s="678"/>
      <c r="IM3342" s="678"/>
      <c r="IN3342" s="678"/>
      <c r="IO3342" s="678"/>
      <c r="IP3342" s="678"/>
      <c r="IQ3342" s="678"/>
      <c r="IR3342" s="678"/>
      <c r="IS3342" s="678"/>
      <c r="IT3342" s="678"/>
      <c r="IU3342" s="678"/>
      <c r="IV3342" s="678"/>
      <c r="IW3342" s="678"/>
      <c r="IX3342" s="678"/>
      <c r="IY3342" s="678"/>
      <c r="IZ3342" s="678"/>
      <c r="JA3342" s="678"/>
      <c r="JB3342" s="678"/>
      <c r="JC3342" s="678"/>
      <c r="JD3342" s="678"/>
      <c r="JE3342" s="678"/>
      <c r="JF3342" s="678"/>
      <c r="JG3342" s="678"/>
      <c r="JH3342" s="678"/>
      <c r="JI3342" s="678"/>
      <c r="JJ3342" s="678"/>
      <c r="JK3342" s="678"/>
      <c r="JL3342" s="678"/>
      <c r="JM3342" s="678"/>
      <c r="JN3342" s="678"/>
      <c r="JO3342" s="678"/>
      <c r="JP3342" s="678"/>
      <c r="JQ3342" s="678"/>
      <c r="JR3342" s="678"/>
      <c r="JS3342" s="678"/>
      <c r="JT3342" s="678"/>
      <c r="JU3342" s="678"/>
      <c r="JV3342" s="678"/>
      <c r="JW3342" s="678"/>
      <c r="JX3342" s="678"/>
      <c r="JY3342" s="678"/>
      <c r="JZ3342" s="678"/>
      <c r="KA3342" s="678"/>
      <c r="KB3342" s="678"/>
      <c r="KC3342" s="678"/>
      <c r="KD3342" s="678"/>
      <c r="KE3342" s="678"/>
      <c r="KF3342" s="678"/>
      <c r="KG3342" s="678"/>
      <c r="KH3342" s="678"/>
      <c r="KI3342" s="678"/>
      <c r="KJ3342" s="678"/>
      <c r="KK3342" s="678"/>
      <c r="KL3342" s="678"/>
      <c r="KM3342" s="678"/>
      <c r="KN3342" s="678"/>
      <c r="KO3342" s="678"/>
      <c r="KP3342" s="678"/>
      <c r="KQ3342" s="678"/>
      <c r="KR3342" s="678"/>
      <c r="KS3342" s="678"/>
      <c r="KT3342" s="678"/>
      <c r="KU3342" s="678"/>
      <c r="KV3342" s="678"/>
      <c r="KW3342" s="678"/>
      <c r="KX3342" s="678"/>
      <c r="KY3342" s="678"/>
      <c r="KZ3342" s="678"/>
      <c r="LA3342" s="678"/>
      <c r="LB3342" s="678"/>
      <c r="LC3342" s="678"/>
      <c r="LD3342" s="678"/>
      <c r="LE3342" s="678"/>
      <c r="LF3342" s="678"/>
      <c r="LG3342" s="678"/>
      <c r="LH3342" s="678"/>
      <c r="LI3342" s="678"/>
      <c r="LJ3342" s="678"/>
      <c r="LK3342" s="678"/>
      <c r="LL3342" s="678"/>
      <c r="LM3342" s="678"/>
      <c r="LN3342" s="678"/>
      <c r="LO3342" s="678"/>
      <c r="LP3342" s="678"/>
      <c r="LQ3342" s="678"/>
      <c r="LR3342" s="678"/>
      <c r="LS3342" s="678"/>
      <c r="LT3342" s="678"/>
      <c r="LU3342" s="678"/>
      <c r="LV3342" s="678"/>
      <c r="LW3342" s="678"/>
      <c r="LX3342" s="678"/>
      <c r="LY3342" s="678"/>
      <c r="LZ3342" s="678"/>
      <c r="MA3342" s="678"/>
      <c r="MB3342" s="678"/>
      <c r="MC3342" s="678"/>
      <c r="MD3342" s="678"/>
      <c r="ME3342" s="678"/>
      <c r="MF3342" s="678"/>
      <c r="MG3342" s="678"/>
      <c r="MH3342" s="678"/>
      <c r="MI3342" s="678"/>
      <c r="MJ3342" s="678"/>
      <c r="MK3342" s="678"/>
      <c r="ML3342" s="678"/>
      <c r="MM3342" s="678"/>
      <c r="MN3342" s="678"/>
      <c r="MO3342" s="678"/>
      <c r="MP3342" s="678"/>
      <c r="MQ3342" s="678"/>
      <c r="MR3342" s="678"/>
      <c r="MS3342" s="678"/>
      <c r="MT3342" s="678"/>
      <c r="MU3342" s="678"/>
      <c r="MV3342" s="678"/>
      <c r="MW3342" s="678"/>
      <c r="MX3342" s="678"/>
      <c r="MY3342" s="678"/>
      <c r="MZ3342" s="678"/>
      <c r="NA3342" s="678"/>
      <c r="NB3342" s="678"/>
      <c r="NC3342" s="678"/>
      <c r="ND3342" s="678"/>
      <c r="NE3342" s="678"/>
      <c r="NF3342" s="678"/>
      <c r="NG3342" s="678"/>
      <c r="NH3342" s="678"/>
      <c r="NI3342" s="678"/>
      <c r="NJ3342" s="678"/>
      <c r="NK3342" s="678"/>
      <c r="NL3342" s="678"/>
      <c r="NM3342" s="678"/>
      <c r="NN3342" s="678"/>
      <c r="NO3342" s="678"/>
      <c r="NP3342" s="678"/>
      <c r="NQ3342" s="678"/>
      <c r="NR3342" s="678"/>
      <c r="NS3342" s="678"/>
      <c r="NT3342" s="678"/>
      <c r="NU3342" s="678"/>
      <c r="NV3342" s="678"/>
      <c r="NW3342" s="678"/>
      <c r="NX3342" s="678"/>
      <c r="NY3342" s="678"/>
      <c r="NZ3342" s="678"/>
      <c r="OA3342" s="678"/>
      <c r="OB3342" s="678"/>
      <c r="OC3342" s="678"/>
      <c r="OD3342" s="678"/>
      <c r="OE3342" s="678"/>
      <c r="OF3342" s="678"/>
      <c r="OG3342" s="678"/>
      <c r="OH3342" s="678"/>
      <c r="OI3342" s="678"/>
      <c r="OJ3342" s="678"/>
      <c r="OK3342" s="678"/>
      <c r="OL3342" s="678"/>
      <c r="OM3342" s="678"/>
      <c r="ON3342" s="678"/>
      <c r="OO3342" s="678"/>
      <c r="OP3342" s="678"/>
      <c r="OQ3342" s="678"/>
      <c r="OR3342" s="678"/>
      <c r="OS3342" s="678"/>
      <c r="OT3342" s="678"/>
      <c r="OU3342" s="678"/>
      <c r="OV3342" s="678"/>
      <c r="OW3342" s="678"/>
      <c r="OX3342" s="678"/>
      <c r="OY3342" s="678"/>
      <c r="OZ3342" s="678"/>
      <c r="PA3342" s="678"/>
      <c r="PB3342" s="678"/>
      <c r="PC3342" s="678"/>
      <c r="PD3342" s="678"/>
      <c r="PE3342" s="678"/>
      <c r="PF3342" s="678"/>
      <c r="PG3342" s="678"/>
      <c r="PH3342" s="678"/>
      <c r="PI3342" s="678"/>
      <c r="PJ3342" s="678"/>
      <c r="PK3342" s="678"/>
      <c r="PL3342" s="678"/>
      <c r="PM3342" s="678"/>
      <c r="PN3342" s="678"/>
      <c r="PO3342" s="678"/>
      <c r="PP3342" s="678"/>
      <c r="PQ3342" s="678"/>
      <c r="PR3342" s="678"/>
      <c r="PS3342" s="678"/>
      <c r="PT3342" s="678"/>
      <c r="PU3342" s="678"/>
      <c r="PV3342" s="678"/>
      <c r="PW3342" s="678"/>
      <c r="PX3342" s="678"/>
      <c r="PY3342" s="678"/>
      <c r="PZ3342" s="678"/>
      <c r="QA3342" s="678"/>
      <c r="QB3342" s="678"/>
      <c r="QC3342" s="678"/>
      <c r="QD3342" s="678"/>
      <c r="QE3342" s="678"/>
      <c r="QF3342" s="678"/>
      <c r="QG3342" s="678"/>
      <c r="QH3342" s="678"/>
      <c r="QI3342" s="678"/>
      <c r="QJ3342" s="678"/>
      <c r="QK3342" s="678"/>
      <c r="QL3342" s="678"/>
      <c r="QM3342" s="678"/>
      <c r="QN3342" s="678"/>
      <c r="QO3342" s="678"/>
      <c r="QP3342" s="678"/>
      <c r="QQ3342" s="678"/>
      <c r="QR3342" s="678"/>
      <c r="QS3342" s="678"/>
      <c r="QT3342" s="678"/>
      <c r="QU3342" s="678"/>
      <c r="QV3342" s="678"/>
      <c r="QW3342" s="678"/>
      <c r="QX3342" s="678"/>
      <c r="QY3342" s="678"/>
      <c r="QZ3342" s="678"/>
      <c r="RA3342" s="678"/>
      <c r="RB3342" s="678"/>
      <c r="RC3342" s="678"/>
      <c r="RD3342" s="678"/>
      <c r="RE3342" s="678"/>
      <c r="RF3342" s="678"/>
      <c r="RG3342" s="678"/>
      <c r="RH3342" s="678"/>
      <c r="RI3342" s="678"/>
      <c r="RJ3342" s="678"/>
      <c r="RK3342" s="678"/>
      <c r="RL3342" s="678"/>
      <c r="RM3342" s="678"/>
      <c r="RN3342" s="678"/>
      <c r="RO3342" s="678"/>
      <c r="RP3342" s="678"/>
      <c r="RQ3342" s="678"/>
      <c r="RR3342" s="678"/>
      <c r="RS3342" s="678"/>
      <c r="RT3342" s="678"/>
      <c r="RU3342" s="678"/>
      <c r="RV3342" s="678"/>
      <c r="RW3342" s="678"/>
      <c r="RX3342" s="678"/>
      <c r="RY3342" s="678"/>
      <c r="RZ3342" s="678"/>
      <c r="SA3342" s="678"/>
      <c r="SB3342" s="678"/>
      <c r="SC3342" s="678"/>
      <c r="SD3342" s="678"/>
      <c r="SE3342" s="678"/>
      <c r="SF3342" s="678"/>
      <c r="SG3342" s="678"/>
      <c r="SH3342" s="678"/>
      <c r="SI3342" s="678"/>
      <c r="SJ3342" s="678"/>
      <c r="SK3342" s="678"/>
      <c r="SL3342" s="678"/>
      <c r="SM3342" s="678"/>
      <c r="SN3342" s="678"/>
      <c r="SO3342" s="678"/>
      <c r="SP3342" s="678"/>
      <c r="SQ3342" s="678"/>
      <c r="SR3342" s="678"/>
      <c r="SS3342" s="678"/>
      <c r="ST3342" s="678"/>
      <c r="SU3342" s="678"/>
      <c r="SV3342" s="678"/>
      <c r="SW3342" s="678"/>
      <c r="SX3342" s="678"/>
      <c r="SY3342" s="678"/>
      <c r="SZ3342" s="678"/>
      <c r="TA3342" s="678"/>
      <c r="TB3342" s="678"/>
      <c r="TC3342" s="678"/>
      <c r="TD3342" s="678"/>
      <c r="TE3342" s="678"/>
      <c r="TF3342" s="678"/>
      <c r="TG3342" s="678"/>
      <c r="TH3342" s="678"/>
      <c r="TI3342" s="678"/>
      <c r="TJ3342" s="678"/>
      <c r="TK3342" s="678"/>
      <c r="TL3342" s="678"/>
      <c r="TM3342" s="678"/>
      <c r="TN3342" s="678"/>
      <c r="TO3342" s="678"/>
      <c r="TP3342" s="678"/>
      <c r="TQ3342" s="678"/>
      <c r="TR3342" s="678"/>
      <c r="TS3342" s="678"/>
      <c r="TT3342" s="678"/>
      <c r="TU3342" s="678"/>
      <c r="TV3342" s="678"/>
      <c r="TW3342" s="678"/>
      <c r="TX3342" s="678"/>
      <c r="TY3342" s="678"/>
      <c r="TZ3342" s="678"/>
      <c r="UA3342" s="678"/>
      <c r="UB3342" s="678"/>
      <c r="UC3342" s="678"/>
      <c r="UD3342" s="678"/>
      <c r="UE3342" s="678"/>
      <c r="UF3342" s="678"/>
      <c r="UG3342" s="678"/>
      <c r="UH3342" s="678"/>
      <c r="UI3342" s="678"/>
      <c r="UJ3342" s="678"/>
      <c r="UK3342" s="678"/>
      <c r="UL3342" s="678"/>
      <c r="UM3342" s="678"/>
      <c r="UN3342" s="678"/>
      <c r="UO3342" s="678"/>
      <c r="UP3342" s="678"/>
      <c r="UQ3342" s="678"/>
      <c r="UR3342" s="678"/>
      <c r="US3342" s="678"/>
      <c r="UT3342" s="678"/>
      <c r="UU3342" s="678"/>
      <c r="UV3342" s="678"/>
      <c r="UW3342" s="678"/>
      <c r="UX3342" s="678"/>
      <c r="UY3342" s="678"/>
      <c r="UZ3342" s="678"/>
      <c r="VA3342" s="678"/>
      <c r="VB3342" s="678"/>
      <c r="VC3342" s="678"/>
      <c r="VD3342" s="678"/>
      <c r="VE3342" s="678"/>
      <c r="VF3342" s="678"/>
      <c r="VG3342" s="678"/>
      <c r="VH3342" s="678"/>
      <c r="VI3342" s="678"/>
      <c r="VJ3342" s="678"/>
      <c r="VK3342" s="678"/>
      <c r="VL3342" s="678"/>
      <c r="VM3342" s="678"/>
      <c r="VN3342" s="678"/>
      <c r="VO3342" s="678"/>
      <c r="VP3342" s="678"/>
      <c r="VQ3342" s="678"/>
      <c r="VR3342" s="678"/>
      <c r="VS3342" s="678"/>
      <c r="VT3342" s="678"/>
      <c r="VU3342" s="678"/>
      <c r="VV3342" s="678"/>
      <c r="VW3342" s="678"/>
      <c r="VX3342" s="678"/>
      <c r="VY3342" s="678"/>
      <c r="VZ3342" s="678"/>
      <c r="WA3342" s="678"/>
      <c r="WB3342" s="678"/>
      <c r="WC3342" s="678"/>
      <c r="WD3342" s="678"/>
      <c r="WE3342" s="678"/>
      <c r="WF3342" s="678"/>
      <c r="WG3342" s="678"/>
      <c r="WH3342" s="678"/>
      <c r="WI3342" s="678"/>
      <c r="WJ3342" s="678"/>
      <c r="WK3342" s="678"/>
      <c r="WL3342" s="678"/>
      <c r="WM3342" s="678"/>
      <c r="WN3342" s="678"/>
      <c r="WO3342" s="678"/>
      <c r="WP3342" s="678"/>
      <c r="WQ3342" s="678"/>
      <c r="WR3342" s="678"/>
      <c r="WS3342" s="678"/>
      <c r="WT3342" s="678"/>
      <c r="WU3342" s="678"/>
      <c r="WV3342" s="678"/>
      <c r="WW3342" s="678"/>
      <c r="WX3342" s="678"/>
      <c r="WY3342" s="678"/>
      <c r="WZ3342" s="678"/>
      <c r="XA3342" s="678"/>
      <c r="XB3342" s="678"/>
      <c r="XC3342" s="678"/>
      <c r="XD3342" s="678"/>
      <c r="XE3342" s="678"/>
      <c r="XF3342" s="678"/>
      <c r="XG3342" s="678"/>
      <c r="XH3342" s="678"/>
      <c r="XI3342" s="678"/>
      <c r="XJ3342" s="678"/>
      <c r="XK3342" s="678"/>
      <c r="XL3342" s="678"/>
      <c r="XM3342" s="678"/>
      <c r="XN3342" s="678"/>
      <c r="XO3342" s="678"/>
      <c r="XP3342" s="678"/>
      <c r="XQ3342" s="678"/>
      <c r="XR3342" s="678"/>
      <c r="XS3342" s="678"/>
      <c r="XT3342" s="678"/>
      <c r="XU3342" s="678"/>
      <c r="XV3342" s="678"/>
      <c r="XW3342" s="678"/>
      <c r="XX3342" s="678"/>
      <c r="XY3342" s="678"/>
      <c r="XZ3342" s="678"/>
      <c r="YA3342" s="678"/>
      <c r="YB3342" s="678"/>
      <c r="YC3342" s="678"/>
      <c r="YD3342" s="678"/>
      <c r="YE3342" s="678"/>
      <c r="YF3342" s="678"/>
      <c r="YG3342" s="678"/>
      <c r="YH3342" s="678"/>
      <c r="YI3342" s="678"/>
      <c r="YJ3342" s="678"/>
      <c r="YK3342" s="678"/>
      <c r="YL3342" s="678"/>
      <c r="YM3342" s="678"/>
      <c r="YN3342" s="678"/>
      <c r="YO3342" s="678"/>
      <c r="YP3342" s="678"/>
      <c r="YQ3342" s="678"/>
      <c r="YR3342" s="678"/>
      <c r="YS3342" s="678"/>
      <c r="YT3342" s="678"/>
      <c r="YU3342" s="678"/>
      <c r="YV3342" s="678"/>
      <c r="YW3342" s="678"/>
      <c r="YX3342" s="678"/>
      <c r="YY3342" s="678"/>
      <c r="YZ3342" s="678"/>
      <c r="ZA3342" s="678"/>
      <c r="ZB3342" s="678"/>
      <c r="ZC3342" s="678"/>
      <c r="ZD3342" s="678"/>
      <c r="ZE3342" s="678"/>
      <c r="ZF3342" s="678"/>
      <c r="ZG3342" s="678"/>
      <c r="ZH3342" s="678"/>
      <c r="ZI3342" s="678"/>
      <c r="ZJ3342" s="678"/>
      <c r="ZK3342" s="678"/>
      <c r="ZL3342" s="678"/>
      <c r="ZM3342" s="678"/>
      <c r="ZN3342" s="678"/>
      <c r="ZO3342" s="678"/>
      <c r="ZP3342" s="678"/>
      <c r="ZQ3342" s="678"/>
      <c r="ZR3342" s="678"/>
      <c r="ZS3342" s="678"/>
      <c r="ZT3342" s="678"/>
      <c r="ZU3342" s="678"/>
      <c r="ZV3342" s="678"/>
      <c r="ZW3342" s="678"/>
      <c r="ZX3342" s="678"/>
      <c r="ZY3342" s="678"/>
      <c r="ZZ3342" s="678"/>
      <c r="AAA3342" s="678"/>
      <c r="AAB3342" s="678"/>
      <c r="AAC3342" s="678"/>
      <c r="AAD3342" s="678"/>
      <c r="AAE3342" s="678"/>
      <c r="AAF3342" s="678"/>
      <c r="AAG3342" s="678"/>
      <c r="AAH3342" s="678"/>
      <c r="AAI3342" s="678"/>
      <c r="AAJ3342" s="678"/>
      <c r="AAK3342" s="678"/>
      <c r="AAL3342" s="678"/>
      <c r="AAM3342" s="678"/>
      <c r="AAN3342" s="678"/>
      <c r="AAO3342" s="678"/>
      <c r="AAP3342" s="678"/>
      <c r="AAQ3342" s="678"/>
      <c r="AAR3342" s="678"/>
      <c r="AAS3342" s="678"/>
      <c r="AAT3342" s="678"/>
      <c r="AAU3342" s="678"/>
      <c r="AAV3342" s="678"/>
      <c r="AAW3342" s="678"/>
      <c r="AAX3342" s="678"/>
      <c r="AAY3342" s="678"/>
      <c r="AAZ3342" s="678"/>
      <c r="ABA3342" s="678"/>
      <c r="ABB3342" s="678"/>
      <c r="ABC3342" s="678"/>
      <c r="ABD3342" s="678"/>
      <c r="ABE3342" s="678"/>
      <c r="ABF3342" s="678"/>
      <c r="ABG3342" s="678"/>
      <c r="ABH3342" s="678"/>
      <c r="ABI3342" s="678"/>
      <c r="ABJ3342" s="678"/>
      <c r="ABK3342" s="678"/>
      <c r="ABL3342" s="678"/>
      <c r="ABM3342" s="678"/>
      <c r="ABN3342" s="678"/>
      <c r="ABO3342" s="678"/>
      <c r="ABP3342" s="678"/>
      <c r="ABQ3342" s="678"/>
      <c r="ABR3342" s="678"/>
      <c r="ABS3342" s="678"/>
      <c r="ABT3342" s="678"/>
      <c r="ABU3342" s="678"/>
      <c r="ABV3342" s="678"/>
      <c r="ABW3342" s="678"/>
      <c r="ABX3342" s="678"/>
      <c r="ABY3342" s="678"/>
      <c r="ABZ3342" s="678"/>
      <c r="ACA3342" s="678"/>
      <c r="ACB3342" s="678"/>
      <c r="ACC3342" s="678"/>
      <c r="ACD3342" s="678"/>
      <c r="ACE3342" s="678"/>
      <c r="ACF3342" s="678"/>
      <c r="ACG3342" s="678"/>
      <c r="ACH3342" s="678"/>
      <c r="ACI3342" s="678"/>
      <c r="ACJ3342" s="678"/>
      <c r="ACK3342" s="678"/>
      <c r="ACL3342" s="678"/>
      <c r="ACM3342" s="678"/>
      <c r="ACN3342" s="678"/>
      <c r="ACO3342" s="678"/>
      <c r="ACP3342" s="678"/>
      <c r="ACQ3342" s="678"/>
      <c r="ACR3342" s="678"/>
      <c r="ACS3342" s="678"/>
      <c r="ACT3342" s="678"/>
      <c r="ACU3342" s="678"/>
      <c r="ACV3342" s="678"/>
      <c r="ACW3342" s="678"/>
      <c r="ACX3342" s="678"/>
      <c r="ACY3342" s="678"/>
      <c r="ACZ3342" s="678"/>
      <c r="ADA3342" s="678"/>
      <c r="ADB3342" s="678"/>
      <c r="ADC3342" s="678"/>
      <c r="ADD3342" s="678"/>
      <c r="ADE3342" s="678"/>
      <c r="ADF3342" s="678"/>
      <c r="ADG3342" s="678"/>
      <c r="ADH3342" s="678"/>
      <c r="ADI3342" s="678"/>
      <c r="ADJ3342" s="678"/>
      <c r="ADK3342" s="678"/>
      <c r="ADL3342" s="678"/>
      <c r="ADM3342" s="678"/>
      <c r="ADN3342" s="678"/>
      <c r="ADO3342" s="678"/>
      <c r="ADP3342" s="678"/>
      <c r="ADQ3342" s="678"/>
      <c r="ADR3342" s="678"/>
      <c r="ADS3342" s="678"/>
      <c r="ADT3342" s="678"/>
      <c r="ADU3342" s="678"/>
      <c r="ADV3342" s="678"/>
      <c r="ADW3342" s="678"/>
      <c r="ADX3342" s="678"/>
      <c r="ADY3342" s="678"/>
      <c r="ADZ3342" s="678"/>
      <c r="AEA3342" s="678"/>
      <c r="AEB3342" s="678"/>
      <c r="AEC3342" s="678"/>
      <c r="AED3342" s="678"/>
      <c r="AEE3342" s="678"/>
      <c r="AEF3342" s="678"/>
      <c r="AEG3342" s="678"/>
      <c r="AEH3342" s="678"/>
      <c r="AEI3342" s="678"/>
      <c r="AEJ3342" s="678"/>
      <c r="AEK3342" s="678"/>
      <c r="AEL3342" s="678"/>
      <c r="AEM3342" s="678"/>
      <c r="AEN3342" s="678"/>
      <c r="AEO3342" s="678"/>
      <c r="AEP3342" s="678"/>
      <c r="AEQ3342" s="678"/>
      <c r="AER3342" s="678"/>
      <c r="AES3342" s="678"/>
      <c r="AET3342" s="678"/>
      <c r="AEU3342" s="678"/>
      <c r="AEV3342" s="678"/>
      <c r="AEW3342" s="678"/>
      <c r="AEX3342" s="678"/>
      <c r="AEY3342" s="678"/>
      <c r="AEZ3342" s="678"/>
      <c r="AFA3342" s="678"/>
      <c r="AFB3342" s="678"/>
      <c r="AFC3342" s="678"/>
      <c r="AFD3342" s="678"/>
      <c r="AFE3342" s="678"/>
      <c r="AFF3342" s="678"/>
      <c r="AFG3342" s="678"/>
      <c r="AFH3342" s="678"/>
      <c r="AFI3342" s="678"/>
      <c r="AFJ3342" s="678"/>
      <c r="AFK3342" s="678"/>
      <c r="AFL3342" s="678"/>
      <c r="AFM3342" s="678"/>
      <c r="AFN3342" s="678"/>
      <c r="AFO3342" s="678"/>
      <c r="AFP3342" s="678"/>
      <c r="AFQ3342" s="678"/>
      <c r="AFR3342" s="678"/>
      <c r="AFS3342" s="678"/>
      <c r="AFT3342" s="678"/>
      <c r="AFU3342" s="678"/>
      <c r="AFV3342" s="678"/>
      <c r="AFW3342" s="678"/>
      <c r="AFX3342" s="678"/>
      <c r="AFY3342" s="678"/>
      <c r="AFZ3342" s="678"/>
      <c r="AGA3342" s="678"/>
      <c r="AGB3342" s="678"/>
      <c r="AGC3342" s="678"/>
      <c r="AGD3342" s="678"/>
      <c r="AGE3342" s="678"/>
      <c r="AGF3342" s="678"/>
      <c r="AGG3342" s="678"/>
      <c r="AGH3342" s="678"/>
      <c r="AGI3342" s="678"/>
      <c r="AGJ3342" s="678"/>
      <c r="AGK3342" s="678"/>
      <c r="AGL3342" s="678"/>
      <c r="AGM3342" s="678"/>
      <c r="AGN3342" s="678"/>
      <c r="AGO3342" s="678"/>
      <c r="AGP3342" s="678"/>
      <c r="AGQ3342" s="678"/>
      <c r="AGR3342" s="678"/>
      <c r="AGS3342" s="678"/>
      <c r="AGT3342" s="678"/>
      <c r="AGU3342" s="678"/>
      <c r="AGV3342" s="678"/>
      <c r="AGW3342" s="678"/>
      <c r="AGX3342" s="678"/>
      <c r="AGY3342" s="678"/>
      <c r="AGZ3342" s="678"/>
      <c r="AHA3342" s="678"/>
      <c r="AHB3342" s="678"/>
      <c r="AHC3342" s="678"/>
      <c r="AHD3342" s="678"/>
      <c r="AHE3342" s="678"/>
      <c r="AHF3342" s="678"/>
      <c r="AHG3342" s="678"/>
      <c r="AHH3342" s="678"/>
      <c r="AHI3342" s="678"/>
      <c r="AHJ3342" s="678"/>
      <c r="AHK3342" s="678"/>
      <c r="AHL3342" s="678"/>
      <c r="AHM3342" s="678"/>
      <c r="AHN3342" s="678"/>
      <c r="AHO3342" s="678"/>
      <c r="AHP3342" s="678"/>
      <c r="AHQ3342" s="678"/>
      <c r="AHR3342" s="678"/>
      <c r="AHS3342" s="678"/>
      <c r="AHT3342" s="678"/>
      <c r="AHU3342" s="678"/>
      <c r="AHV3342" s="678"/>
      <c r="AHW3342" s="678"/>
      <c r="AHX3342" s="678"/>
      <c r="AHY3342" s="678"/>
      <c r="AHZ3342" s="678"/>
      <c r="AIA3342" s="678"/>
      <c r="AIB3342" s="678"/>
      <c r="AIC3342" s="678"/>
      <c r="AID3342" s="678"/>
      <c r="AIE3342" s="678"/>
      <c r="AIF3342" s="678"/>
      <c r="AIG3342" s="678"/>
      <c r="AIH3342" s="678"/>
      <c r="AII3342" s="678"/>
      <c r="AIJ3342" s="678"/>
      <c r="AIK3342" s="678"/>
      <c r="AIL3342" s="678"/>
      <c r="AIM3342" s="678"/>
      <c r="AIN3342" s="678"/>
      <c r="AIO3342" s="678"/>
      <c r="AIP3342" s="678"/>
      <c r="AIQ3342" s="678"/>
      <c r="AIR3342" s="678"/>
      <c r="AIS3342" s="678"/>
      <c r="AIT3342" s="678"/>
      <c r="AIU3342" s="678"/>
      <c r="AIV3342" s="678"/>
      <c r="AIW3342" s="678"/>
      <c r="AIX3342" s="678"/>
      <c r="AIY3342" s="678"/>
      <c r="AIZ3342" s="678"/>
      <c r="AJA3342" s="678"/>
      <c r="AJB3342" s="678"/>
      <c r="AJC3342" s="678"/>
      <c r="AJD3342" s="678"/>
      <c r="AJE3342" s="678"/>
      <c r="AJF3342" s="678"/>
      <c r="AJG3342" s="678"/>
      <c r="AJH3342" s="678"/>
      <c r="AJI3342" s="678"/>
      <c r="AJJ3342" s="678"/>
      <c r="AJK3342" s="678"/>
      <c r="AJL3342" s="678"/>
      <c r="AJM3342" s="678"/>
      <c r="AJN3342" s="678"/>
      <c r="AJO3342" s="678"/>
      <c r="AJP3342" s="678"/>
      <c r="AJQ3342" s="678"/>
      <c r="AJR3342" s="678"/>
      <c r="AJS3342" s="678"/>
      <c r="AJT3342" s="678"/>
      <c r="AJU3342" s="678"/>
      <c r="AJV3342" s="678"/>
      <c r="AJW3342" s="678"/>
      <c r="AJX3342" s="678"/>
      <c r="AJY3342" s="678"/>
      <c r="AJZ3342" s="678"/>
      <c r="AKA3342" s="678"/>
      <c r="AKB3342" s="678"/>
      <c r="AKC3342" s="678"/>
      <c r="AKD3342" s="678"/>
      <c r="AKE3342" s="678"/>
      <c r="AKF3342" s="678"/>
      <c r="AKG3342" s="678"/>
      <c r="AKH3342" s="678"/>
      <c r="AKI3342" s="678"/>
      <c r="AKJ3342" s="678"/>
      <c r="AKK3342" s="678"/>
      <c r="AKL3342" s="678"/>
      <c r="AKM3342" s="678"/>
      <c r="AKN3342" s="678"/>
      <c r="AKO3342" s="678"/>
      <c r="AKP3342" s="678"/>
      <c r="AKQ3342" s="678"/>
      <c r="AKR3342" s="678"/>
      <c r="AKS3342" s="678"/>
      <c r="AKT3342" s="678"/>
      <c r="AKU3342" s="678"/>
      <c r="AKV3342" s="678"/>
      <c r="AKW3342" s="678"/>
      <c r="AKX3342" s="678"/>
      <c r="AKY3342" s="678"/>
      <c r="AKZ3342" s="678"/>
      <c r="ALA3342" s="678"/>
      <c r="ALB3342" s="678"/>
      <c r="ALC3342" s="678"/>
      <c r="ALD3342" s="678"/>
      <c r="ALE3342" s="678"/>
      <c r="ALF3342" s="678"/>
      <c r="ALG3342" s="678"/>
      <c r="ALH3342" s="678"/>
      <c r="ALI3342" s="678"/>
      <c r="ALJ3342" s="678"/>
      <c r="ALK3342" s="678"/>
      <c r="ALL3342" s="678"/>
      <c r="ALM3342" s="678"/>
      <c r="ALN3342" s="678"/>
      <c r="ALO3342" s="678"/>
      <c r="ALP3342" s="678"/>
      <c r="ALQ3342" s="678"/>
      <c r="ALR3342" s="678"/>
      <c r="ALS3342" s="678"/>
      <c r="ALT3342" s="678"/>
      <c r="ALU3342" s="678"/>
      <c r="ALV3342" s="678"/>
      <c r="ALW3342" s="678"/>
      <c r="ALX3342" s="678"/>
      <c r="ALY3342" s="678"/>
      <c r="ALZ3342" s="678"/>
      <c r="AMA3342" s="678"/>
      <c r="AMB3342" s="678"/>
      <c r="AMC3342" s="678"/>
      <c r="AMD3342" s="678"/>
      <c r="AME3342" s="678"/>
      <c r="AMF3342" s="678"/>
      <c r="AMG3342" s="678"/>
      <c r="AMH3342" s="678"/>
      <c r="AMI3342" s="678"/>
      <c r="AMJ3342" s="678"/>
    </row>
    <row r="3343" spans="1:1024" ht="66" customHeight="1" x14ac:dyDescent="0.3">
      <c r="A3343" s="4">
        <v>3050</v>
      </c>
      <c r="C3343" s="186" t="s">
        <v>263</v>
      </c>
      <c r="D3343" s="186" t="s">
        <v>35</v>
      </c>
      <c r="E3343" s="1158" t="s">
        <v>264</v>
      </c>
      <c r="F3343" s="725">
        <v>45146</v>
      </c>
      <c r="G3343" s="720">
        <v>0.4513888888888889</v>
      </c>
      <c r="H3343" s="725">
        <v>45162</v>
      </c>
      <c r="I3343" s="720">
        <v>0.95833333333333337</v>
      </c>
      <c r="J3343" s="713" t="s">
        <v>265</v>
      </c>
      <c r="K3343" s="19">
        <v>31499</v>
      </c>
      <c r="L3343" s="721" t="s">
        <v>266</v>
      </c>
      <c r="M3343" s="21">
        <v>44715</v>
      </c>
      <c r="N3343" s="943" t="s">
        <v>267</v>
      </c>
      <c r="O3343" s="208">
        <v>39561</v>
      </c>
      <c r="P3343" s="898"/>
      <c r="Q3343" s="1003"/>
      <c r="R3343" s="1004"/>
      <c r="S3343" s="1003"/>
      <c r="T3343" s="565"/>
      <c r="V3343" s="544"/>
    </row>
    <row r="3344" spans="1:1024" ht="18.75" customHeight="1" x14ac:dyDescent="0.25">
      <c r="A3344" s="4">
        <v>3185</v>
      </c>
      <c r="B3344" s="186">
        <v>52904927</v>
      </c>
      <c r="C3344" s="186" t="s">
        <v>3968</v>
      </c>
      <c r="D3344" s="186" t="s">
        <v>657</v>
      </c>
      <c r="E3344" s="1156" t="s">
        <v>871</v>
      </c>
      <c r="F3344" s="710">
        <v>45170</v>
      </c>
      <c r="G3344" s="720">
        <v>0.79166666666666663</v>
      </c>
      <c r="H3344" s="725">
        <v>45171</v>
      </c>
      <c r="I3344" s="720">
        <v>0.79166666666666663</v>
      </c>
      <c r="J3344" s="713" t="s">
        <v>909</v>
      </c>
      <c r="K3344" s="725">
        <v>31744</v>
      </c>
      <c r="L3344" s="929" t="s">
        <v>3969</v>
      </c>
      <c r="M3344" s="19">
        <v>44124</v>
      </c>
      <c r="N3344" s="929" t="s">
        <v>3970</v>
      </c>
      <c r="O3344" s="932">
        <v>41680</v>
      </c>
      <c r="P3344" s="898"/>
      <c r="Q3344" s="1022"/>
      <c r="R3344" s="1023"/>
      <c r="S3344" s="1022"/>
      <c r="T3344" s="638"/>
      <c r="U3344" s="545" t="s">
        <v>3971</v>
      </c>
    </row>
    <row r="3345" spans="1:1024" ht="18.75" customHeight="1" x14ac:dyDescent="0.25">
      <c r="A3345" s="4">
        <v>3182</v>
      </c>
      <c r="B3345" s="186">
        <v>52904927</v>
      </c>
      <c r="C3345" s="186" t="s">
        <v>3968</v>
      </c>
      <c r="D3345" s="186" t="s">
        <v>412</v>
      </c>
      <c r="E3345" s="1156" t="s">
        <v>153</v>
      </c>
      <c r="F3345" s="710">
        <v>45169</v>
      </c>
      <c r="G3345" s="720">
        <v>0.68888888888888899</v>
      </c>
      <c r="H3345" s="725">
        <v>45170</v>
      </c>
      <c r="I3345" s="720">
        <v>0.81388888888888899</v>
      </c>
      <c r="J3345" s="713" t="s">
        <v>797</v>
      </c>
      <c r="K3345" s="725">
        <v>31744</v>
      </c>
      <c r="L3345" s="929" t="s">
        <v>3969</v>
      </c>
      <c r="M3345" s="19">
        <v>44124</v>
      </c>
      <c r="N3345" s="929" t="s">
        <v>3970</v>
      </c>
      <c r="O3345" s="932">
        <v>41680</v>
      </c>
      <c r="P3345" s="898"/>
      <c r="Q3345" s="1022"/>
      <c r="R3345" s="1023"/>
      <c r="S3345" s="1022"/>
      <c r="T3345" s="638"/>
      <c r="U3345" s="545" t="s">
        <v>3971</v>
      </c>
    </row>
    <row r="3346" spans="1:1024" ht="18.75" customHeight="1" x14ac:dyDescent="0.3">
      <c r="A3346" s="826">
        <v>3388</v>
      </c>
      <c r="B3346" s="1506"/>
      <c r="C3346" s="1511" t="s">
        <v>2408</v>
      </c>
      <c r="D3346" s="845" t="s">
        <v>76</v>
      </c>
      <c r="E3346" s="1175" t="s">
        <v>219</v>
      </c>
      <c r="F3346" s="827">
        <v>45200</v>
      </c>
      <c r="G3346" s="979">
        <v>0.625</v>
      </c>
      <c r="H3346" s="827">
        <v>45202</v>
      </c>
      <c r="I3346" s="979">
        <v>0.625</v>
      </c>
      <c r="J3346" s="1335" t="s">
        <v>330</v>
      </c>
      <c r="K3346" s="827">
        <v>36548</v>
      </c>
      <c r="L3346" s="1434">
        <v>14014964</v>
      </c>
      <c r="M3346" s="834">
        <v>43137</v>
      </c>
      <c r="N3346" s="1647" t="s">
        <v>2409</v>
      </c>
      <c r="O3346" s="1326">
        <v>44596</v>
      </c>
      <c r="P3346" s="1019">
        <v>150</v>
      </c>
      <c r="Q3346" s="196"/>
      <c r="R3346" s="1669"/>
      <c r="S3346" s="1702"/>
      <c r="T3346" s="1752"/>
      <c r="U3346" s="676" t="s">
        <v>2410</v>
      </c>
      <c r="V3346" s="680"/>
      <c r="W3346" s="677"/>
      <c r="X3346" s="678"/>
      <c r="Y3346" s="678"/>
      <c r="Z3346" s="678"/>
      <c r="AA3346" s="678"/>
      <c r="AB3346" s="678"/>
      <c r="AC3346" s="678"/>
      <c r="AD3346" s="678"/>
      <c r="AE3346" s="678"/>
      <c r="AF3346" s="678"/>
      <c r="AG3346" s="678"/>
      <c r="AH3346" s="678"/>
      <c r="AI3346" s="678"/>
      <c r="AJ3346" s="678"/>
      <c r="AK3346" s="678"/>
      <c r="AL3346" s="678"/>
      <c r="AM3346" s="678"/>
      <c r="AN3346" s="678"/>
      <c r="AO3346" s="678"/>
      <c r="AP3346" s="678"/>
      <c r="AQ3346" s="678"/>
      <c r="AR3346" s="678"/>
      <c r="AS3346" s="678"/>
      <c r="AT3346" s="678"/>
      <c r="AU3346" s="678"/>
      <c r="AV3346" s="678"/>
      <c r="AW3346" s="678"/>
      <c r="AX3346" s="678"/>
      <c r="AY3346" s="678"/>
      <c r="AZ3346" s="678"/>
      <c r="BA3346" s="678"/>
      <c r="BB3346" s="678"/>
      <c r="BC3346" s="678"/>
      <c r="BD3346" s="678"/>
      <c r="BE3346" s="678"/>
      <c r="BF3346" s="678"/>
      <c r="BG3346" s="678"/>
      <c r="BH3346" s="678"/>
      <c r="BI3346" s="678"/>
      <c r="BJ3346" s="678"/>
      <c r="BK3346" s="678"/>
      <c r="BL3346" s="678"/>
      <c r="BM3346" s="678"/>
      <c r="BN3346" s="678"/>
      <c r="BO3346" s="678"/>
      <c r="BP3346" s="678"/>
      <c r="BQ3346" s="678"/>
      <c r="BR3346" s="678"/>
      <c r="BS3346" s="678"/>
      <c r="BT3346" s="678"/>
      <c r="BU3346" s="678"/>
      <c r="BV3346" s="678"/>
      <c r="BW3346" s="678"/>
      <c r="BX3346" s="678"/>
      <c r="BY3346" s="678"/>
      <c r="BZ3346" s="678"/>
      <c r="CA3346" s="678"/>
      <c r="CB3346" s="678"/>
      <c r="CC3346" s="678"/>
      <c r="CD3346" s="678"/>
      <c r="CE3346" s="678"/>
      <c r="CF3346" s="678"/>
      <c r="CG3346" s="678"/>
      <c r="CH3346" s="678"/>
      <c r="CI3346" s="678"/>
      <c r="CJ3346" s="678"/>
      <c r="CK3346" s="678"/>
      <c r="CL3346" s="678"/>
      <c r="CM3346" s="678"/>
      <c r="CN3346" s="678"/>
      <c r="CO3346" s="678"/>
      <c r="CP3346" s="678"/>
      <c r="CQ3346" s="678"/>
      <c r="CR3346" s="678"/>
      <c r="CS3346" s="678"/>
      <c r="CT3346" s="678"/>
      <c r="CU3346" s="678"/>
      <c r="CV3346" s="678"/>
      <c r="CW3346" s="678"/>
      <c r="CX3346" s="678"/>
      <c r="CY3346" s="678"/>
      <c r="CZ3346" s="678"/>
      <c r="DA3346" s="678"/>
      <c r="DB3346" s="678"/>
      <c r="DC3346" s="678"/>
      <c r="DD3346" s="678"/>
      <c r="DE3346" s="678"/>
      <c r="DF3346" s="678"/>
      <c r="DG3346" s="678"/>
      <c r="DH3346" s="678"/>
      <c r="DI3346" s="678"/>
      <c r="DJ3346" s="678"/>
      <c r="DK3346" s="678"/>
      <c r="DL3346" s="678"/>
      <c r="DM3346" s="678"/>
      <c r="DN3346" s="678"/>
      <c r="DO3346" s="678"/>
      <c r="DP3346" s="678"/>
      <c r="DQ3346" s="678"/>
      <c r="DR3346" s="678"/>
      <c r="DS3346" s="678"/>
      <c r="DT3346" s="678"/>
      <c r="DU3346" s="678"/>
      <c r="DV3346" s="678"/>
      <c r="DW3346" s="678"/>
      <c r="DX3346" s="678"/>
      <c r="DY3346" s="678"/>
      <c r="DZ3346" s="678"/>
      <c r="EA3346" s="678"/>
      <c r="EB3346" s="678"/>
      <c r="EC3346" s="678"/>
      <c r="ED3346" s="678"/>
      <c r="EE3346" s="678"/>
      <c r="EF3346" s="678"/>
      <c r="EG3346" s="678"/>
      <c r="EH3346" s="678"/>
      <c r="EI3346" s="678"/>
      <c r="EJ3346" s="678"/>
      <c r="EK3346" s="678"/>
      <c r="EL3346" s="678"/>
      <c r="EM3346" s="678"/>
      <c r="EN3346" s="678"/>
      <c r="EO3346" s="678"/>
      <c r="EP3346" s="678"/>
      <c r="EQ3346" s="678"/>
      <c r="ER3346" s="678"/>
      <c r="ES3346" s="678"/>
      <c r="ET3346" s="678"/>
      <c r="EU3346" s="678"/>
      <c r="EV3346" s="678"/>
      <c r="EW3346" s="678"/>
      <c r="EX3346" s="678"/>
      <c r="EY3346" s="678"/>
      <c r="EZ3346" s="678"/>
      <c r="FA3346" s="678"/>
      <c r="FB3346" s="678"/>
      <c r="FC3346" s="678"/>
      <c r="FD3346" s="678"/>
      <c r="FE3346" s="678"/>
      <c r="FF3346" s="678"/>
      <c r="FG3346" s="678"/>
      <c r="FH3346" s="678"/>
      <c r="FI3346" s="678"/>
      <c r="FJ3346" s="678"/>
      <c r="FK3346" s="678"/>
      <c r="FL3346" s="678"/>
      <c r="FM3346" s="678"/>
      <c r="FN3346" s="678"/>
      <c r="FO3346" s="678"/>
      <c r="FP3346" s="678"/>
      <c r="FQ3346" s="678"/>
      <c r="FR3346" s="678"/>
      <c r="FS3346" s="678"/>
      <c r="FT3346" s="678"/>
      <c r="FU3346" s="678"/>
      <c r="FV3346" s="678"/>
      <c r="FW3346" s="678"/>
      <c r="FX3346" s="678"/>
      <c r="FY3346" s="678"/>
      <c r="FZ3346" s="678"/>
      <c r="GA3346" s="678"/>
      <c r="GB3346" s="678"/>
      <c r="GC3346" s="678"/>
      <c r="GD3346" s="678"/>
      <c r="GE3346" s="678"/>
      <c r="GF3346" s="678"/>
      <c r="GG3346" s="678"/>
      <c r="GH3346" s="678"/>
      <c r="GI3346" s="678"/>
      <c r="GJ3346" s="678"/>
      <c r="GK3346" s="678"/>
      <c r="GL3346" s="678"/>
      <c r="GM3346" s="678"/>
      <c r="GN3346" s="678"/>
      <c r="GO3346" s="678"/>
      <c r="GP3346" s="678"/>
      <c r="GQ3346" s="678"/>
      <c r="GR3346" s="678"/>
      <c r="GS3346" s="678"/>
      <c r="GT3346" s="678"/>
      <c r="GU3346" s="678"/>
      <c r="GV3346" s="678"/>
      <c r="GW3346" s="678"/>
      <c r="GX3346" s="678"/>
      <c r="GY3346" s="678"/>
      <c r="GZ3346" s="678"/>
      <c r="HA3346" s="678"/>
      <c r="HB3346" s="678"/>
      <c r="HC3346" s="678"/>
      <c r="HD3346" s="678"/>
      <c r="HE3346" s="678"/>
      <c r="HF3346" s="678"/>
      <c r="HG3346" s="678"/>
      <c r="HH3346" s="678"/>
      <c r="HI3346" s="678"/>
      <c r="HJ3346" s="678"/>
      <c r="HK3346" s="678"/>
      <c r="HL3346" s="678"/>
      <c r="HM3346" s="678"/>
      <c r="HN3346" s="678"/>
      <c r="HO3346" s="678"/>
      <c r="HP3346" s="678"/>
      <c r="HQ3346" s="678"/>
      <c r="HR3346" s="678"/>
      <c r="HS3346" s="678"/>
      <c r="HT3346" s="678"/>
      <c r="HU3346" s="678"/>
      <c r="HV3346" s="678"/>
      <c r="HW3346" s="678"/>
      <c r="HX3346" s="678"/>
      <c r="HY3346" s="678"/>
      <c r="HZ3346" s="678"/>
      <c r="IA3346" s="678"/>
      <c r="IB3346" s="678"/>
      <c r="IC3346" s="678"/>
      <c r="ID3346" s="678"/>
      <c r="IE3346" s="678"/>
      <c r="IF3346" s="678"/>
      <c r="IG3346" s="678"/>
      <c r="IH3346" s="678"/>
      <c r="II3346" s="678"/>
      <c r="IJ3346" s="678"/>
      <c r="IK3346" s="678"/>
      <c r="IL3346" s="678"/>
      <c r="IM3346" s="678"/>
      <c r="IN3346" s="678"/>
      <c r="IO3346" s="678"/>
      <c r="IP3346" s="678"/>
      <c r="IQ3346" s="678"/>
      <c r="IR3346" s="678"/>
      <c r="IS3346" s="678"/>
      <c r="IT3346" s="678"/>
      <c r="IU3346" s="678"/>
      <c r="IV3346" s="678"/>
      <c r="IW3346" s="678"/>
      <c r="IX3346" s="678"/>
      <c r="IY3346" s="678"/>
      <c r="IZ3346" s="678"/>
      <c r="JA3346" s="678"/>
      <c r="JB3346" s="678"/>
      <c r="JC3346" s="678"/>
      <c r="JD3346" s="678"/>
      <c r="JE3346" s="678"/>
      <c r="JF3346" s="678"/>
      <c r="JG3346" s="678"/>
      <c r="JH3346" s="678"/>
      <c r="JI3346" s="678"/>
      <c r="JJ3346" s="678"/>
      <c r="JK3346" s="678"/>
      <c r="JL3346" s="678"/>
      <c r="JM3346" s="678"/>
      <c r="JN3346" s="678"/>
      <c r="JO3346" s="678"/>
      <c r="JP3346" s="678"/>
      <c r="JQ3346" s="678"/>
      <c r="JR3346" s="678"/>
      <c r="JS3346" s="678"/>
      <c r="JT3346" s="678"/>
      <c r="JU3346" s="678"/>
      <c r="JV3346" s="678"/>
      <c r="JW3346" s="678"/>
      <c r="JX3346" s="678"/>
      <c r="JY3346" s="678"/>
      <c r="JZ3346" s="678"/>
      <c r="KA3346" s="678"/>
      <c r="KB3346" s="678"/>
      <c r="KC3346" s="678"/>
      <c r="KD3346" s="678"/>
      <c r="KE3346" s="678"/>
      <c r="KF3346" s="678"/>
      <c r="KG3346" s="678"/>
      <c r="KH3346" s="678"/>
      <c r="KI3346" s="678"/>
      <c r="KJ3346" s="678"/>
      <c r="KK3346" s="678"/>
      <c r="KL3346" s="678"/>
      <c r="KM3346" s="678"/>
      <c r="KN3346" s="678"/>
      <c r="KO3346" s="678"/>
      <c r="KP3346" s="678"/>
      <c r="KQ3346" s="678"/>
      <c r="KR3346" s="678"/>
      <c r="KS3346" s="678"/>
      <c r="KT3346" s="678"/>
      <c r="KU3346" s="678"/>
      <c r="KV3346" s="678"/>
      <c r="KW3346" s="678"/>
      <c r="KX3346" s="678"/>
      <c r="KY3346" s="678"/>
      <c r="KZ3346" s="678"/>
      <c r="LA3346" s="678"/>
      <c r="LB3346" s="678"/>
      <c r="LC3346" s="678"/>
      <c r="LD3346" s="678"/>
      <c r="LE3346" s="678"/>
      <c r="LF3346" s="678"/>
      <c r="LG3346" s="678"/>
      <c r="LH3346" s="678"/>
      <c r="LI3346" s="678"/>
      <c r="LJ3346" s="678"/>
      <c r="LK3346" s="678"/>
      <c r="LL3346" s="678"/>
      <c r="LM3346" s="678"/>
      <c r="LN3346" s="678"/>
      <c r="LO3346" s="678"/>
      <c r="LP3346" s="678"/>
      <c r="LQ3346" s="678"/>
      <c r="LR3346" s="678"/>
      <c r="LS3346" s="678"/>
      <c r="LT3346" s="678"/>
      <c r="LU3346" s="678"/>
      <c r="LV3346" s="678"/>
      <c r="LW3346" s="678"/>
      <c r="LX3346" s="678"/>
      <c r="LY3346" s="678"/>
      <c r="LZ3346" s="678"/>
      <c r="MA3346" s="678"/>
      <c r="MB3346" s="678"/>
      <c r="MC3346" s="678"/>
      <c r="MD3346" s="678"/>
      <c r="ME3346" s="678"/>
      <c r="MF3346" s="678"/>
      <c r="MG3346" s="678"/>
      <c r="MH3346" s="678"/>
      <c r="MI3346" s="678"/>
      <c r="MJ3346" s="678"/>
      <c r="MK3346" s="678"/>
      <c r="ML3346" s="678"/>
      <c r="MM3346" s="678"/>
      <c r="MN3346" s="678"/>
      <c r="MO3346" s="678"/>
      <c r="MP3346" s="678"/>
      <c r="MQ3346" s="678"/>
      <c r="MR3346" s="678"/>
      <c r="MS3346" s="678"/>
      <c r="MT3346" s="678"/>
      <c r="MU3346" s="678"/>
      <c r="MV3346" s="678"/>
      <c r="MW3346" s="678"/>
      <c r="MX3346" s="678"/>
      <c r="MY3346" s="678"/>
      <c r="MZ3346" s="678"/>
      <c r="NA3346" s="678"/>
      <c r="NB3346" s="678"/>
      <c r="NC3346" s="678"/>
      <c r="ND3346" s="678"/>
      <c r="NE3346" s="678"/>
      <c r="NF3346" s="678"/>
      <c r="NG3346" s="678"/>
      <c r="NH3346" s="678"/>
      <c r="NI3346" s="678"/>
      <c r="NJ3346" s="678"/>
      <c r="NK3346" s="678"/>
      <c r="NL3346" s="678"/>
      <c r="NM3346" s="678"/>
      <c r="NN3346" s="678"/>
      <c r="NO3346" s="678"/>
      <c r="NP3346" s="678"/>
      <c r="NQ3346" s="678"/>
      <c r="NR3346" s="678"/>
      <c r="NS3346" s="678"/>
      <c r="NT3346" s="678"/>
      <c r="NU3346" s="678"/>
      <c r="NV3346" s="678"/>
      <c r="NW3346" s="678"/>
      <c r="NX3346" s="678"/>
      <c r="NY3346" s="678"/>
      <c r="NZ3346" s="678"/>
      <c r="OA3346" s="678"/>
      <c r="OB3346" s="678"/>
      <c r="OC3346" s="678"/>
      <c r="OD3346" s="678"/>
      <c r="OE3346" s="678"/>
      <c r="OF3346" s="678"/>
      <c r="OG3346" s="678"/>
      <c r="OH3346" s="678"/>
      <c r="OI3346" s="678"/>
      <c r="OJ3346" s="678"/>
      <c r="OK3346" s="678"/>
      <c r="OL3346" s="678"/>
      <c r="OM3346" s="678"/>
      <c r="ON3346" s="678"/>
      <c r="OO3346" s="678"/>
      <c r="OP3346" s="678"/>
      <c r="OQ3346" s="678"/>
      <c r="OR3346" s="678"/>
      <c r="OS3346" s="678"/>
      <c r="OT3346" s="678"/>
      <c r="OU3346" s="678"/>
      <c r="OV3346" s="678"/>
      <c r="OW3346" s="678"/>
      <c r="OX3346" s="678"/>
      <c r="OY3346" s="678"/>
      <c r="OZ3346" s="678"/>
      <c r="PA3346" s="678"/>
      <c r="PB3346" s="678"/>
      <c r="PC3346" s="678"/>
      <c r="PD3346" s="678"/>
      <c r="PE3346" s="678"/>
      <c r="PF3346" s="678"/>
      <c r="PG3346" s="678"/>
      <c r="PH3346" s="678"/>
      <c r="PI3346" s="678"/>
      <c r="PJ3346" s="678"/>
      <c r="PK3346" s="678"/>
      <c r="PL3346" s="678"/>
      <c r="PM3346" s="678"/>
      <c r="PN3346" s="678"/>
      <c r="PO3346" s="678"/>
      <c r="PP3346" s="678"/>
      <c r="PQ3346" s="678"/>
      <c r="PR3346" s="678"/>
      <c r="PS3346" s="678"/>
      <c r="PT3346" s="678"/>
      <c r="PU3346" s="678"/>
      <c r="PV3346" s="678"/>
      <c r="PW3346" s="678"/>
      <c r="PX3346" s="678"/>
      <c r="PY3346" s="678"/>
      <c r="PZ3346" s="678"/>
      <c r="QA3346" s="678"/>
      <c r="QB3346" s="678"/>
      <c r="QC3346" s="678"/>
      <c r="QD3346" s="678"/>
      <c r="QE3346" s="678"/>
      <c r="QF3346" s="678"/>
      <c r="QG3346" s="678"/>
      <c r="QH3346" s="678"/>
      <c r="QI3346" s="678"/>
      <c r="QJ3346" s="678"/>
      <c r="QK3346" s="678"/>
      <c r="QL3346" s="678"/>
      <c r="QM3346" s="678"/>
      <c r="QN3346" s="678"/>
      <c r="QO3346" s="678"/>
      <c r="QP3346" s="678"/>
      <c r="QQ3346" s="678"/>
      <c r="QR3346" s="678"/>
      <c r="QS3346" s="678"/>
      <c r="QT3346" s="678"/>
      <c r="QU3346" s="678"/>
      <c r="QV3346" s="678"/>
      <c r="QW3346" s="678"/>
      <c r="QX3346" s="678"/>
      <c r="QY3346" s="678"/>
      <c r="QZ3346" s="678"/>
      <c r="RA3346" s="678"/>
      <c r="RB3346" s="678"/>
      <c r="RC3346" s="678"/>
      <c r="RD3346" s="678"/>
      <c r="RE3346" s="678"/>
      <c r="RF3346" s="678"/>
      <c r="RG3346" s="678"/>
      <c r="RH3346" s="678"/>
      <c r="RI3346" s="678"/>
      <c r="RJ3346" s="678"/>
      <c r="RK3346" s="678"/>
      <c r="RL3346" s="678"/>
      <c r="RM3346" s="678"/>
      <c r="RN3346" s="678"/>
      <c r="RO3346" s="678"/>
      <c r="RP3346" s="678"/>
      <c r="RQ3346" s="678"/>
      <c r="RR3346" s="678"/>
      <c r="RS3346" s="678"/>
      <c r="RT3346" s="678"/>
      <c r="RU3346" s="678"/>
      <c r="RV3346" s="678"/>
      <c r="RW3346" s="678"/>
      <c r="RX3346" s="678"/>
      <c r="RY3346" s="678"/>
      <c r="RZ3346" s="678"/>
      <c r="SA3346" s="678"/>
      <c r="SB3346" s="678"/>
      <c r="SC3346" s="678"/>
      <c r="SD3346" s="678"/>
      <c r="SE3346" s="678"/>
      <c r="SF3346" s="678"/>
      <c r="SG3346" s="678"/>
      <c r="SH3346" s="678"/>
      <c r="SI3346" s="678"/>
      <c r="SJ3346" s="678"/>
      <c r="SK3346" s="678"/>
      <c r="SL3346" s="678"/>
      <c r="SM3346" s="678"/>
      <c r="SN3346" s="678"/>
      <c r="SO3346" s="678"/>
      <c r="SP3346" s="678"/>
      <c r="SQ3346" s="678"/>
      <c r="SR3346" s="678"/>
      <c r="SS3346" s="678"/>
      <c r="ST3346" s="678"/>
      <c r="SU3346" s="678"/>
      <c r="SV3346" s="678"/>
      <c r="SW3346" s="678"/>
      <c r="SX3346" s="678"/>
      <c r="SY3346" s="678"/>
      <c r="SZ3346" s="678"/>
      <c r="TA3346" s="678"/>
      <c r="TB3346" s="678"/>
      <c r="TC3346" s="678"/>
      <c r="TD3346" s="678"/>
      <c r="TE3346" s="678"/>
      <c r="TF3346" s="678"/>
      <c r="TG3346" s="678"/>
      <c r="TH3346" s="678"/>
      <c r="TI3346" s="678"/>
      <c r="TJ3346" s="678"/>
      <c r="TK3346" s="678"/>
      <c r="TL3346" s="678"/>
      <c r="TM3346" s="678"/>
      <c r="TN3346" s="678"/>
      <c r="TO3346" s="678"/>
      <c r="TP3346" s="678"/>
      <c r="TQ3346" s="678"/>
      <c r="TR3346" s="678"/>
      <c r="TS3346" s="678"/>
      <c r="TT3346" s="678"/>
      <c r="TU3346" s="678"/>
      <c r="TV3346" s="678"/>
      <c r="TW3346" s="678"/>
      <c r="TX3346" s="678"/>
      <c r="TY3346" s="678"/>
      <c r="TZ3346" s="678"/>
      <c r="UA3346" s="678"/>
      <c r="UB3346" s="678"/>
      <c r="UC3346" s="678"/>
      <c r="UD3346" s="678"/>
      <c r="UE3346" s="678"/>
      <c r="UF3346" s="678"/>
      <c r="UG3346" s="678"/>
      <c r="UH3346" s="678"/>
      <c r="UI3346" s="678"/>
      <c r="UJ3346" s="678"/>
      <c r="UK3346" s="678"/>
      <c r="UL3346" s="678"/>
      <c r="UM3346" s="678"/>
      <c r="UN3346" s="678"/>
      <c r="UO3346" s="678"/>
      <c r="UP3346" s="678"/>
      <c r="UQ3346" s="678"/>
      <c r="UR3346" s="678"/>
      <c r="US3346" s="678"/>
      <c r="UT3346" s="678"/>
      <c r="UU3346" s="678"/>
      <c r="UV3346" s="678"/>
      <c r="UW3346" s="678"/>
      <c r="UX3346" s="678"/>
      <c r="UY3346" s="678"/>
      <c r="UZ3346" s="678"/>
      <c r="VA3346" s="678"/>
      <c r="VB3346" s="678"/>
      <c r="VC3346" s="678"/>
      <c r="VD3346" s="678"/>
      <c r="VE3346" s="678"/>
      <c r="VF3346" s="678"/>
      <c r="VG3346" s="678"/>
      <c r="VH3346" s="678"/>
      <c r="VI3346" s="678"/>
      <c r="VJ3346" s="678"/>
      <c r="VK3346" s="678"/>
      <c r="VL3346" s="678"/>
      <c r="VM3346" s="678"/>
      <c r="VN3346" s="678"/>
      <c r="VO3346" s="678"/>
      <c r="VP3346" s="678"/>
      <c r="VQ3346" s="678"/>
      <c r="VR3346" s="678"/>
      <c r="VS3346" s="678"/>
      <c r="VT3346" s="678"/>
      <c r="VU3346" s="678"/>
      <c r="VV3346" s="678"/>
      <c r="VW3346" s="678"/>
      <c r="VX3346" s="678"/>
      <c r="VY3346" s="678"/>
      <c r="VZ3346" s="678"/>
      <c r="WA3346" s="678"/>
      <c r="WB3346" s="678"/>
      <c r="WC3346" s="678"/>
      <c r="WD3346" s="678"/>
      <c r="WE3346" s="678"/>
      <c r="WF3346" s="678"/>
      <c r="WG3346" s="678"/>
      <c r="WH3346" s="678"/>
      <c r="WI3346" s="678"/>
      <c r="WJ3346" s="678"/>
      <c r="WK3346" s="678"/>
      <c r="WL3346" s="678"/>
      <c r="WM3346" s="678"/>
      <c r="WN3346" s="678"/>
      <c r="WO3346" s="678"/>
      <c r="WP3346" s="678"/>
      <c r="WQ3346" s="678"/>
      <c r="WR3346" s="678"/>
      <c r="WS3346" s="678"/>
      <c r="WT3346" s="678"/>
      <c r="WU3346" s="678"/>
      <c r="WV3346" s="678"/>
      <c r="WW3346" s="678"/>
      <c r="WX3346" s="678"/>
      <c r="WY3346" s="678"/>
      <c r="WZ3346" s="678"/>
      <c r="XA3346" s="678"/>
      <c r="XB3346" s="678"/>
      <c r="XC3346" s="678"/>
      <c r="XD3346" s="678"/>
      <c r="XE3346" s="678"/>
      <c r="XF3346" s="678"/>
      <c r="XG3346" s="678"/>
      <c r="XH3346" s="678"/>
      <c r="XI3346" s="678"/>
      <c r="XJ3346" s="678"/>
      <c r="XK3346" s="678"/>
      <c r="XL3346" s="678"/>
      <c r="XM3346" s="678"/>
      <c r="XN3346" s="678"/>
      <c r="XO3346" s="678"/>
      <c r="XP3346" s="678"/>
      <c r="XQ3346" s="678"/>
      <c r="XR3346" s="678"/>
      <c r="XS3346" s="678"/>
      <c r="XT3346" s="678"/>
      <c r="XU3346" s="678"/>
      <c r="XV3346" s="678"/>
      <c r="XW3346" s="678"/>
      <c r="XX3346" s="678"/>
      <c r="XY3346" s="678"/>
      <c r="XZ3346" s="678"/>
      <c r="YA3346" s="678"/>
      <c r="YB3346" s="678"/>
      <c r="YC3346" s="678"/>
      <c r="YD3346" s="678"/>
      <c r="YE3346" s="678"/>
      <c r="YF3346" s="678"/>
      <c r="YG3346" s="678"/>
      <c r="YH3346" s="678"/>
      <c r="YI3346" s="678"/>
      <c r="YJ3346" s="678"/>
      <c r="YK3346" s="678"/>
      <c r="YL3346" s="678"/>
      <c r="YM3346" s="678"/>
      <c r="YN3346" s="678"/>
      <c r="YO3346" s="678"/>
      <c r="YP3346" s="678"/>
      <c r="YQ3346" s="678"/>
      <c r="YR3346" s="678"/>
      <c r="YS3346" s="678"/>
      <c r="YT3346" s="678"/>
      <c r="YU3346" s="678"/>
      <c r="YV3346" s="678"/>
      <c r="YW3346" s="678"/>
      <c r="YX3346" s="678"/>
      <c r="YY3346" s="678"/>
      <c r="YZ3346" s="678"/>
      <c r="ZA3346" s="678"/>
      <c r="ZB3346" s="678"/>
      <c r="ZC3346" s="678"/>
      <c r="ZD3346" s="678"/>
      <c r="ZE3346" s="678"/>
      <c r="ZF3346" s="678"/>
      <c r="ZG3346" s="678"/>
      <c r="ZH3346" s="678"/>
      <c r="ZI3346" s="678"/>
      <c r="ZJ3346" s="678"/>
      <c r="ZK3346" s="678"/>
      <c r="ZL3346" s="678"/>
      <c r="ZM3346" s="678"/>
      <c r="ZN3346" s="678"/>
      <c r="ZO3346" s="678"/>
      <c r="ZP3346" s="678"/>
      <c r="ZQ3346" s="678"/>
      <c r="ZR3346" s="678"/>
      <c r="ZS3346" s="678"/>
      <c r="ZT3346" s="678"/>
      <c r="ZU3346" s="678"/>
      <c r="ZV3346" s="678"/>
      <c r="ZW3346" s="678"/>
      <c r="ZX3346" s="678"/>
      <c r="ZY3346" s="678"/>
      <c r="ZZ3346" s="678"/>
      <c r="AAA3346" s="678"/>
      <c r="AAB3346" s="678"/>
      <c r="AAC3346" s="678"/>
      <c r="AAD3346" s="678"/>
      <c r="AAE3346" s="678"/>
      <c r="AAF3346" s="678"/>
      <c r="AAG3346" s="678"/>
      <c r="AAH3346" s="678"/>
      <c r="AAI3346" s="678"/>
      <c r="AAJ3346" s="678"/>
      <c r="AAK3346" s="678"/>
      <c r="AAL3346" s="678"/>
      <c r="AAM3346" s="678"/>
      <c r="AAN3346" s="678"/>
      <c r="AAO3346" s="678"/>
      <c r="AAP3346" s="678"/>
      <c r="AAQ3346" s="678"/>
      <c r="AAR3346" s="678"/>
      <c r="AAS3346" s="678"/>
      <c r="AAT3346" s="678"/>
      <c r="AAU3346" s="678"/>
      <c r="AAV3346" s="678"/>
      <c r="AAW3346" s="678"/>
      <c r="AAX3346" s="678"/>
      <c r="AAY3346" s="678"/>
      <c r="AAZ3346" s="678"/>
      <c r="ABA3346" s="678"/>
      <c r="ABB3346" s="678"/>
      <c r="ABC3346" s="678"/>
      <c r="ABD3346" s="678"/>
      <c r="ABE3346" s="678"/>
      <c r="ABF3346" s="678"/>
      <c r="ABG3346" s="678"/>
      <c r="ABH3346" s="678"/>
      <c r="ABI3346" s="678"/>
      <c r="ABJ3346" s="678"/>
      <c r="ABK3346" s="678"/>
      <c r="ABL3346" s="678"/>
      <c r="ABM3346" s="678"/>
      <c r="ABN3346" s="678"/>
      <c r="ABO3346" s="678"/>
      <c r="ABP3346" s="678"/>
      <c r="ABQ3346" s="678"/>
      <c r="ABR3346" s="678"/>
      <c r="ABS3346" s="678"/>
      <c r="ABT3346" s="678"/>
      <c r="ABU3346" s="678"/>
      <c r="ABV3346" s="678"/>
      <c r="ABW3346" s="678"/>
      <c r="ABX3346" s="678"/>
      <c r="ABY3346" s="678"/>
      <c r="ABZ3346" s="678"/>
      <c r="ACA3346" s="678"/>
      <c r="ACB3346" s="678"/>
      <c r="ACC3346" s="678"/>
      <c r="ACD3346" s="678"/>
      <c r="ACE3346" s="678"/>
      <c r="ACF3346" s="678"/>
      <c r="ACG3346" s="678"/>
      <c r="ACH3346" s="678"/>
      <c r="ACI3346" s="678"/>
      <c r="ACJ3346" s="678"/>
      <c r="ACK3346" s="678"/>
      <c r="ACL3346" s="678"/>
      <c r="ACM3346" s="678"/>
      <c r="ACN3346" s="678"/>
      <c r="ACO3346" s="678"/>
      <c r="ACP3346" s="678"/>
      <c r="ACQ3346" s="678"/>
      <c r="ACR3346" s="678"/>
      <c r="ACS3346" s="678"/>
      <c r="ACT3346" s="678"/>
      <c r="ACU3346" s="678"/>
      <c r="ACV3346" s="678"/>
      <c r="ACW3346" s="678"/>
      <c r="ACX3346" s="678"/>
      <c r="ACY3346" s="678"/>
      <c r="ACZ3346" s="678"/>
      <c r="ADA3346" s="678"/>
      <c r="ADB3346" s="678"/>
      <c r="ADC3346" s="678"/>
      <c r="ADD3346" s="678"/>
      <c r="ADE3346" s="678"/>
      <c r="ADF3346" s="678"/>
      <c r="ADG3346" s="678"/>
      <c r="ADH3346" s="678"/>
      <c r="ADI3346" s="678"/>
      <c r="ADJ3346" s="678"/>
      <c r="ADK3346" s="678"/>
      <c r="ADL3346" s="678"/>
      <c r="ADM3346" s="678"/>
      <c r="ADN3346" s="678"/>
      <c r="ADO3346" s="678"/>
      <c r="ADP3346" s="678"/>
      <c r="ADQ3346" s="678"/>
      <c r="ADR3346" s="678"/>
      <c r="ADS3346" s="678"/>
      <c r="ADT3346" s="678"/>
      <c r="ADU3346" s="678"/>
      <c r="ADV3346" s="678"/>
      <c r="ADW3346" s="678"/>
      <c r="ADX3346" s="678"/>
      <c r="ADY3346" s="678"/>
      <c r="ADZ3346" s="678"/>
      <c r="AEA3346" s="678"/>
      <c r="AEB3346" s="678"/>
      <c r="AEC3346" s="678"/>
      <c r="AED3346" s="678"/>
      <c r="AEE3346" s="678"/>
      <c r="AEF3346" s="678"/>
      <c r="AEG3346" s="678"/>
      <c r="AEH3346" s="678"/>
      <c r="AEI3346" s="678"/>
      <c r="AEJ3346" s="678"/>
      <c r="AEK3346" s="678"/>
      <c r="AEL3346" s="678"/>
      <c r="AEM3346" s="678"/>
      <c r="AEN3346" s="678"/>
      <c r="AEO3346" s="678"/>
      <c r="AEP3346" s="678"/>
      <c r="AEQ3346" s="678"/>
      <c r="AER3346" s="678"/>
      <c r="AES3346" s="678"/>
      <c r="AET3346" s="678"/>
      <c r="AEU3346" s="678"/>
      <c r="AEV3346" s="678"/>
      <c r="AEW3346" s="678"/>
      <c r="AEX3346" s="678"/>
      <c r="AEY3346" s="678"/>
      <c r="AEZ3346" s="678"/>
      <c r="AFA3346" s="678"/>
      <c r="AFB3346" s="678"/>
      <c r="AFC3346" s="678"/>
      <c r="AFD3346" s="678"/>
      <c r="AFE3346" s="678"/>
      <c r="AFF3346" s="678"/>
      <c r="AFG3346" s="678"/>
      <c r="AFH3346" s="678"/>
      <c r="AFI3346" s="678"/>
      <c r="AFJ3346" s="678"/>
      <c r="AFK3346" s="678"/>
      <c r="AFL3346" s="678"/>
      <c r="AFM3346" s="678"/>
      <c r="AFN3346" s="678"/>
      <c r="AFO3346" s="678"/>
      <c r="AFP3346" s="678"/>
      <c r="AFQ3346" s="678"/>
      <c r="AFR3346" s="678"/>
      <c r="AFS3346" s="678"/>
      <c r="AFT3346" s="678"/>
      <c r="AFU3346" s="678"/>
      <c r="AFV3346" s="678"/>
      <c r="AFW3346" s="678"/>
      <c r="AFX3346" s="678"/>
      <c r="AFY3346" s="678"/>
      <c r="AFZ3346" s="678"/>
      <c r="AGA3346" s="678"/>
      <c r="AGB3346" s="678"/>
      <c r="AGC3346" s="678"/>
      <c r="AGD3346" s="678"/>
      <c r="AGE3346" s="678"/>
      <c r="AGF3346" s="678"/>
      <c r="AGG3346" s="678"/>
      <c r="AGH3346" s="678"/>
      <c r="AGI3346" s="678"/>
      <c r="AGJ3346" s="678"/>
      <c r="AGK3346" s="678"/>
      <c r="AGL3346" s="678"/>
      <c r="AGM3346" s="678"/>
      <c r="AGN3346" s="678"/>
      <c r="AGO3346" s="678"/>
      <c r="AGP3346" s="678"/>
      <c r="AGQ3346" s="678"/>
      <c r="AGR3346" s="678"/>
      <c r="AGS3346" s="678"/>
      <c r="AGT3346" s="678"/>
      <c r="AGU3346" s="678"/>
      <c r="AGV3346" s="678"/>
      <c r="AGW3346" s="678"/>
      <c r="AGX3346" s="678"/>
      <c r="AGY3346" s="678"/>
      <c r="AGZ3346" s="678"/>
      <c r="AHA3346" s="678"/>
      <c r="AHB3346" s="678"/>
      <c r="AHC3346" s="678"/>
      <c r="AHD3346" s="678"/>
      <c r="AHE3346" s="678"/>
      <c r="AHF3346" s="678"/>
      <c r="AHG3346" s="678"/>
      <c r="AHH3346" s="678"/>
      <c r="AHI3346" s="678"/>
      <c r="AHJ3346" s="678"/>
      <c r="AHK3346" s="678"/>
      <c r="AHL3346" s="678"/>
      <c r="AHM3346" s="678"/>
      <c r="AHN3346" s="678"/>
      <c r="AHO3346" s="678"/>
      <c r="AHP3346" s="678"/>
      <c r="AHQ3346" s="678"/>
      <c r="AHR3346" s="678"/>
      <c r="AHS3346" s="678"/>
      <c r="AHT3346" s="678"/>
      <c r="AHU3346" s="678"/>
      <c r="AHV3346" s="678"/>
      <c r="AHW3346" s="678"/>
      <c r="AHX3346" s="678"/>
      <c r="AHY3346" s="678"/>
      <c r="AHZ3346" s="678"/>
      <c r="AIA3346" s="678"/>
      <c r="AIB3346" s="678"/>
      <c r="AIC3346" s="678"/>
      <c r="AID3346" s="678"/>
      <c r="AIE3346" s="678"/>
      <c r="AIF3346" s="678"/>
      <c r="AIG3346" s="678"/>
      <c r="AIH3346" s="678"/>
      <c r="AII3346" s="678"/>
      <c r="AIJ3346" s="678"/>
      <c r="AIK3346" s="678"/>
      <c r="AIL3346" s="678"/>
      <c r="AIM3346" s="678"/>
      <c r="AIN3346" s="678"/>
      <c r="AIO3346" s="678"/>
      <c r="AIP3346" s="678"/>
      <c r="AIQ3346" s="678"/>
      <c r="AIR3346" s="678"/>
      <c r="AIS3346" s="678"/>
      <c r="AIT3346" s="678"/>
      <c r="AIU3346" s="678"/>
      <c r="AIV3346" s="678"/>
      <c r="AIW3346" s="678"/>
      <c r="AIX3346" s="678"/>
      <c r="AIY3346" s="678"/>
      <c r="AIZ3346" s="678"/>
      <c r="AJA3346" s="678"/>
      <c r="AJB3346" s="678"/>
      <c r="AJC3346" s="678"/>
      <c r="AJD3346" s="678"/>
      <c r="AJE3346" s="678"/>
      <c r="AJF3346" s="678"/>
      <c r="AJG3346" s="678"/>
      <c r="AJH3346" s="678"/>
      <c r="AJI3346" s="678"/>
      <c r="AJJ3346" s="678"/>
      <c r="AJK3346" s="678"/>
      <c r="AJL3346" s="678"/>
      <c r="AJM3346" s="678"/>
      <c r="AJN3346" s="678"/>
      <c r="AJO3346" s="678"/>
      <c r="AJP3346" s="678"/>
      <c r="AJQ3346" s="678"/>
      <c r="AJR3346" s="678"/>
      <c r="AJS3346" s="678"/>
      <c r="AJT3346" s="678"/>
      <c r="AJU3346" s="678"/>
      <c r="AJV3346" s="678"/>
      <c r="AJW3346" s="678"/>
      <c r="AJX3346" s="678"/>
      <c r="AJY3346" s="678"/>
      <c r="AJZ3346" s="678"/>
      <c r="AKA3346" s="678"/>
      <c r="AKB3346" s="678"/>
      <c r="AKC3346" s="678"/>
      <c r="AKD3346" s="678"/>
      <c r="AKE3346" s="678"/>
      <c r="AKF3346" s="678"/>
      <c r="AKG3346" s="678"/>
      <c r="AKH3346" s="678"/>
      <c r="AKI3346" s="678"/>
      <c r="AKJ3346" s="678"/>
      <c r="AKK3346" s="678"/>
      <c r="AKL3346" s="678"/>
      <c r="AKM3346" s="678"/>
      <c r="AKN3346" s="678"/>
      <c r="AKO3346" s="678"/>
      <c r="AKP3346" s="678"/>
      <c r="AKQ3346" s="678"/>
      <c r="AKR3346" s="678"/>
      <c r="AKS3346" s="678"/>
      <c r="AKT3346" s="678"/>
      <c r="AKU3346" s="678"/>
      <c r="AKV3346" s="678"/>
      <c r="AKW3346" s="678"/>
      <c r="AKX3346" s="678"/>
      <c r="AKY3346" s="678"/>
      <c r="AKZ3346" s="678"/>
      <c r="ALA3346" s="678"/>
      <c r="ALB3346" s="678"/>
      <c r="ALC3346" s="678"/>
      <c r="ALD3346" s="678"/>
      <c r="ALE3346" s="678"/>
      <c r="ALF3346" s="678"/>
      <c r="ALG3346" s="678"/>
      <c r="ALH3346" s="678"/>
      <c r="ALI3346" s="678"/>
      <c r="ALJ3346" s="678"/>
      <c r="ALK3346" s="678"/>
      <c r="ALL3346" s="678"/>
      <c r="ALM3346" s="678"/>
      <c r="ALN3346" s="678"/>
      <c r="ALO3346" s="678"/>
      <c r="ALP3346" s="678"/>
      <c r="ALQ3346" s="678"/>
      <c r="ALR3346" s="678"/>
      <c r="ALS3346" s="678"/>
      <c r="ALT3346" s="678"/>
      <c r="ALU3346" s="678"/>
      <c r="ALV3346" s="678"/>
      <c r="ALW3346" s="678"/>
      <c r="ALX3346" s="678"/>
      <c r="ALY3346" s="678"/>
      <c r="ALZ3346" s="678"/>
      <c r="AMA3346" s="678"/>
      <c r="AMB3346" s="678"/>
      <c r="AMC3346" s="678"/>
      <c r="AMD3346" s="678"/>
      <c r="AME3346" s="678"/>
      <c r="AMF3346" s="678"/>
      <c r="AMG3346" s="678"/>
      <c r="AMH3346" s="678"/>
      <c r="AMI3346" s="678"/>
      <c r="AMJ3346" s="678"/>
    </row>
    <row r="3347" spans="1:1024" s="678" customFormat="1" ht="18.75" customHeight="1" x14ac:dyDescent="0.3">
      <c r="A3347" s="826">
        <v>1640</v>
      </c>
      <c r="B3347" s="1506"/>
      <c r="C3347" s="826" t="s">
        <v>2408</v>
      </c>
      <c r="D3347" s="826" t="s">
        <v>94</v>
      </c>
      <c r="E3347" s="1169" t="s">
        <v>358</v>
      </c>
      <c r="F3347" s="827">
        <v>44913</v>
      </c>
      <c r="G3347" s="979">
        <v>0.875</v>
      </c>
      <c r="H3347" s="827">
        <v>44917</v>
      </c>
      <c r="I3347" s="979">
        <v>0.41666666666666669</v>
      </c>
      <c r="J3347" s="1335" t="s">
        <v>2186</v>
      </c>
      <c r="K3347" s="827">
        <v>36548</v>
      </c>
      <c r="L3347" s="993">
        <v>14014964</v>
      </c>
      <c r="M3347" s="834">
        <v>43137</v>
      </c>
      <c r="N3347" s="1323" t="s">
        <v>2409</v>
      </c>
      <c r="O3347" s="1326">
        <v>44596</v>
      </c>
      <c r="P3347" s="1026"/>
      <c r="Q3347" s="1022"/>
      <c r="R3347" s="1661"/>
      <c r="S3347" s="1700"/>
      <c r="T3347" s="1750"/>
      <c r="U3347" s="676" t="s">
        <v>2410</v>
      </c>
      <c r="V3347" s="680"/>
      <c r="W3347" s="677"/>
    </row>
    <row r="3348" spans="1:1024" ht="18.75" customHeight="1" x14ac:dyDescent="0.3">
      <c r="A3348" s="818">
        <v>1638</v>
      </c>
      <c r="B3348" s="1512"/>
      <c r="C3348" s="4" t="s">
        <v>2408</v>
      </c>
      <c r="D3348" s="818" t="s">
        <v>22</v>
      </c>
      <c r="E3348" s="1167" t="s">
        <v>364</v>
      </c>
      <c r="F3348" s="1547">
        <v>44913</v>
      </c>
      <c r="G3348" s="1460">
        <v>0.41666666666666669</v>
      </c>
      <c r="H3348" s="1547">
        <v>44913</v>
      </c>
      <c r="I3348" s="1460">
        <v>0.875</v>
      </c>
      <c r="J3348" s="819" t="s">
        <v>1216</v>
      </c>
      <c r="K3348" s="1547">
        <v>36548</v>
      </c>
      <c r="L3348" s="1615">
        <v>14014964</v>
      </c>
      <c r="M3348" s="848">
        <v>43137</v>
      </c>
      <c r="N3348" s="1638" t="s">
        <v>2409</v>
      </c>
      <c r="O3348" s="1651">
        <v>44596</v>
      </c>
      <c r="P3348" s="1026"/>
      <c r="Q3348" s="1022"/>
      <c r="R3348" s="1672"/>
      <c r="S3348" s="1716"/>
      <c r="T3348" s="1760"/>
      <c r="U3348" s="671" t="s">
        <v>2410</v>
      </c>
      <c r="V3348" s="1757"/>
      <c r="W3348" s="672"/>
    </row>
    <row r="3349" spans="1:1024" s="599" customFormat="1" ht="18.75" customHeight="1" x14ac:dyDescent="0.35">
      <c r="A3349" s="186">
        <v>2646</v>
      </c>
      <c r="B3349" s="186"/>
      <c r="C3349" s="186" t="s">
        <v>994</v>
      </c>
      <c r="D3349" s="186" t="s">
        <v>649</v>
      </c>
      <c r="E3349" s="1156" t="s">
        <v>358</v>
      </c>
      <c r="F3349" s="710">
        <v>45089</v>
      </c>
      <c r="G3349" s="711">
        <v>0.33333333333333331</v>
      </c>
      <c r="H3349" s="710">
        <v>45091</v>
      </c>
      <c r="I3349" s="711">
        <v>0.33333333333333331</v>
      </c>
      <c r="J3349" s="728" t="s">
        <v>909</v>
      </c>
      <c r="K3349" s="708">
        <v>33511</v>
      </c>
      <c r="L3349" s="929" t="s">
        <v>995</v>
      </c>
      <c r="M3349" s="708">
        <v>42305</v>
      </c>
      <c r="N3349" s="746" t="s">
        <v>996</v>
      </c>
      <c r="O3349" s="919">
        <v>44032</v>
      </c>
      <c r="P3349" s="998"/>
      <c r="Q3349" s="907"/>
      <c r="R3349" s="1092"/>
      <c r="S3349" s="895"/>
      <c r="T3349" s="579"/>
      <c r="U3349" s="579" t="s">
        <v>997</v>
      </c>
      <c r="V3349" s="544"/>
      <c r="W3349" s="577"/>
      <c r="X3349" s="662"/>
      <c r="Y3349" s="662"/>
      <c r="Z3349" s="662"/>
      <c r="AA3349" s="662"/>
      <c r="AB3349" s="662"/>
      <c r="AC3349" s="662"/>
      <c r="AD3349" s="662"/>
      <c r="AE3349" s="662"/>
      <c r="AF3349" s="662"/>
      <c r="AG3349" s="662"/>
      <c r="AH3349" s="662"/>
      <c r="AI3349" s="662"/>
      <c r="AJ3349" s="662"/>
      <c r="AK3349" s="662"/>
      <c r="AL3349" s="662"/>
      <c r="AM3349" s="662"/>
      <c r="AN3349" s="662"/>
      <c r="AO3349" s="662"/>
      <c r="AP3349" s="662"/>
      <c r="AQ3349" s="662"/>
      <c r="AR3349" s="662"/>
      <c r="AS3349" s="662"/>
      <c r="AT3349" s="662"/>
      <c r="AU3349" s="662"/>
      <c r="AV3349" s="662"/>
      <c r="AW3349" s="662"/>
      <c r="AX3349" s="662"/>
      <c r="AY3349" s="662"/>
      <c r="AZ3349" s="662"/>
      <c r="BA3349" s="662"/>
      <c r="BB3349" s="662"/>
      <c r="BC3349" s="662"/>
      <c r="BD3349" s="662"/>
      <c r="BE3349" s="662"/>
      <c r="BF3349" s="662"/>
      <c r="BG3349" s="662"/>
      <c r="BH3349" s="662"/>
      <c r="BI3349" s="662"/>
      <c r="BJ3349" s="662"/>
      <c r="BK3349" s="662"/>
      <c r="BL3349" s="662"/>
      <c r="BM3349" s="662"/>
      <c r="BN3349" s="662"/>
      <c r="BO3349" s="662"/>
      <c r="BP3349" s="662"/>
      <c r="BQ3349" s="662"/>
      <c r="BR3349" s="662"/>
      <c r="BS3349" s="662"/>
      <c r="BT3349" s="662"/>
      <c r="BU3349" s="662"/>
      <c r="BV3349" s="662"/>
      <c r="BW3349" s="662"/>
      <c r="BX3349" s="662"/>
      <c r="BY3349" s="662"/>
      <c r="BZ3349" s="662"/>
      <c r="CA3349" s="662"/>
      <c r="CB3349" s="662"/>
      <c r="CC3349" s="662"/>
      <c r="CD3349" s="662"/>
      <c r="CE3349" s="662"/>
      <c r="CF3349" s="662"/>
      <c r="CG3349" s="662"/>
      <c r="CH3349" s="662"/>
      <c r="CI3349" s="662"/>
      <c r="CJ3349" s="662"/>
      <c r="CK3349" s="662"/>
      <c r="CL3349" s="662"/>
      <c r="CM3349" s="662"/>
      <c r="CN3349" s="662"/>
      <c r="CO3349" s="662"/>
      <c r="CP3349" s="662"/>
      <c r="CQ3349" s="662"/>
      <c r="CR3349" s="662"/>
      <c r="CS3349" s="662"/>
      <c r="CT3349" s="662"/>
      <c r="CU3349" s="662"/>
      <c r="CV3349" s="662"/>
      <c r="CW3349" s="662"/>
      <c r="CX3349" s="662"/>
      <c r="CY3349" s="662"/>
      <c r="CZ3349" s="662"/>
      <c r="DA3349" s="662"/>
      <c r="DB3349" s="662"/>
      <c r="DC3349" s="662"/>
      <c r="DD3349" s="662"/>
      <c r="DE3349" s="662"/>
      <c r="DF3349" s="662"/>
      <c r="DG3349" s="662"/>
      <c r="DH3349" s="662"/>
      <c r="DI3349" s="662"/>
      <c r="DJ3349" s="662"/>
      <c r="DK3349" s="662"/>
      <c r="DL3349" s="662"/>
      <c r="DM3349" s="662"/>
      <c r="DN3349" s="662"/>
      <c r="DO3349" s="662"/>
      <c r="DP3349" s="662"/>
      <c r="DQ3349" s="662"/>
      <c r="DR3349" s="662"/>
      <c r="DS3349" s="662"/>
      <c r="DT3349" s="662"/>
      <c r="DU3349" s="662"/>
      <c r="DV3349" s="662"/>
      <c r="DW3349" s="662"/>
      <c r="DX3349" s="662"/>
      <c r="DY3349" s="662"/>
      <c r="DZ3349" s="662"/>
      <c r="EA3349" s="662"/>
      <c r="EB3349" s="662"/>
      <c r="EC3349" s="662"/>
      <c r="ED3349" s="662"/>
      <c r="EE3349" s="662"/>
      <c r="EF3349" s="662"/>
      <c r="EG3349" s="662"/>
      <c r="EH3349" s="662"/>
      <c r="EI3349" s="662"/>
      <c r="EJ3349" s="662"/>
      <c r="EK3349" s="662"/>
      <c r="EL3349" s="662"/>
      <c r="EM3349" s="662"/>
      <c r="EN3349" s="662"/>
      <c r="EO3349" s="662"/>
      <c r="EP3349" s="662"/>
      <c r="EQ3349" s="662"/>
      <c r="ER3349" s="662"/>
      <c r="ES3349" s="662"/>
      <c r="ET3349" s="662"/>
      <c r="EU3349" s="662"/>
      <c r="EV3349" s="662"/>
      <c r="EW3349" s="662"/>
      <c r="EX3349" s="662"/>
      <c r="EY3349" s="662"/>
      <c r="EZ3349" s="662"/>
      <c r="FA3349" s="662"/>
      <c r="FB3349" s="662"/>
      <c r="FC3349" s="662"/>
      <c r="FD3349" s="662"/>
      <c r="FE3349" s="662"/>
      <c r="FF3349" s="662"/>
      <c r="FG3349" s="662"/>
      <c r="FH3349" s="662"/>
      <c r="FI3349" s="662"/>
      <c r="FJ3349" s="662"/>
      <c r="FK3349" s="662"/>
      <c r="FL3349" s="662"/>
      <c r="FM3349" s="662"/>
      <c r="FN3349" s="662"/>
      <c r="FO3349" s="662"/>
      <c r="FP3349" s="662"/>
      <c r="FQ3349" s="662"/>
      <c r="FR3349" s="662"/>
      <c r="FS3349" s="662"/>
      <c r="FT3349" s="662"/>
      <c r="FU3349" s="662"/>
      <c r="FV3349" s="662"/>
      <c r="FW3349" s="662"/>
      <c r="FX3349" s="662"/>
      <c r="FY3349" s="662"/>
      <c r="FZ3349" s="662"/>
      <c r="GA3349" s="662"/>
      <c r="GB3349" s="662"/>
      <c r="GC3349" s="662"/>
      <c r="GD3349" s="662"/>
      <c r="GE3349" s="662"/>
      <c r="GF3349" s="662"/>
      <c r="GG3349" s="662"/>
      <c r="GH3349" s="662"/>
      <c r="GI3349" s="662"/>
      <c r="GJ3349" s="662"/>
      <c r="GK3349" s="662"/>
      <c r="GL3349" s="662"/>
      <c r="GM3349" s="662"/>
      <c r="GN3349" s="662"/>
      <c r="GO3349" s="662"/>
      <c r="GP3349" s="662"/>
      <c r="GQ3349" s="662"/>
      <c r="GR3349" s="662"/>
      <c r="GS3349" s="662"/>
      <c r="GT3349" s="662"/>
      <c r="GU3349" s="662"/>
      <c r="GV3349" s="662"/>
      <c r="GW3349" s="662"/>
      <c r="GX3349" s="662"/>
      <c r="GY3349" s="662"/>
      <c r="GZ3349" s="662"/>
      <c r="HA3349" s="662"/>
      <c r="HB3349" s="662"/>
      <c r="HC3349" s="662"/>
      <c r="HD3349" s="662"/>
      <c r="HE3349" s="662"/>
      <c r="HF3349" s="662"/>
      <c r="HG3349" s="662"/>
      <c r="HH3349" s="662"/>
      <c r="HI3349" s="662"/>
      <c r="HJ3349" s="662"/>
      <c r="HK3349" s="662"/>
      <c r="HL3349" s="662"/>
      <c r="HM3349" s="662"/>
      <c r="HN3349" s="662"/>
      <c r="HO3349" s="662"/>
      <c r="HP3349" s="662"/>
      <c r="HQ3349" s="662"/>
      <c r="HR3349" s="662"/>
      <c r="HS3349" s="662"/>
      <c r="HT3349" s="662"/>
      <c r="HU3349" s="662"/>
      <c r="HV3349" s="662"/>
      <c r="HW3349" s="662"/>
      <c r="HX3349" s="662"/>
      <c r="HY3349" s="662"/>
      <c r="HZ3349" s="662"/>
      <c r="IA3349" s="662"/>
      <c r="IB3349" s="662"/>
      <c r="IC3349" s="662"/>
      <c r="ID3349" s="662"/>
      <c r="IE3349" s="662"/>
      <c r="IF3349" s="662"/>
      <c r="IG3349" s="662"/>
      <c r="IH3349" s="662"/>
      <c r="II3349" s="662"/>
      <c r="IJ3349" s="662"/>
      <c r="IK3349" s="662"/>
      <c r="IL3349" s="662"/>
      <c r="IM3349" s="662"/>
      <c r="IN3349" s="662"/>
      <c r="IO3349" s="662"/>
      <c r="IP3349" s="662"/>
      <c r="IQ3349" s="662"/>
      <c r="IR3349" s="662"/>
      <c r="IS3349" s="662"/>
      <c r="IT3349" s="662"/>
      <c r="IU3349" s="662"/>
      <c r="IV3349" s="662"/>
      <c r="IW3349" s="662"/>
      <c r="IX3349" s="662"/>
      <c r="IY3349" s="662"/>
      <c r="IZ3349" s="662"/>
      <c r="JA3349" s="662"/>
      <c r="JB3349" s="662"/>
      <c r="JC3349" s="662"/>
      <c r="JD3349" s="662"/>
      <c r="JE3349" s="662"/>
      <c r="JF3349" s="662"/>
      <c r="JG3349" s="662"/>
      <c r="JH3349" s="662"/>
      <c r="JI3349" s="662"/>
      <c r="JJ3349" s="662"/>
      <c r="JK3349" s="662"/>
      <c r="JL3349" s="662"/>
      <c r="JM3349" s="662"/>
      <c r="JN3349" s="662"/>
      <c r="JO3349" s="662"/>
      <c r="JP3349" s="662"/>
      <c r="JQ3349" s="662"/>
      <c r="JR3349" s="662"/>
      <c r="JS3349" s="662"/>
      <c r="JT3349" s="662"/>
      <c r="JU3349" s="662"/>
      <c r="JV3349" s="662"/>
      <c r="JW3349" s="662"/>
      <c r="JX3349" s="662"/>
      <c r="JY3349" s="662"/>
      <c r="JZ3349" s="662"/>
      <c r="KA3349" s="662"/>
      <c r="KB3349" s="662"/>
      <c r="KC3349" s="662"/>
      <c r="KD3349" s="662"/>
      <c r="KE3349" s="662"/>
      <c r="KF3349" s="662"/>
      <c r="KG3349" s="662"/>
      <c r="KH3349" s="662"/>
      <c r="KI3349" s="662"/>
      <c r="KJ3349" s="662"/>
      <c r="KK3349" s="662"/>
      <c r="KL3349" s="662"/>
      <c r="KM3349" s="662"/>
      <c r="KN3349" s="662"/>
      <c r="KO3349" s="662"/>
      <c r="KP3349" s="662"/>
      <c r="KQ3349" s="662"/>
      <c r="KR3349" s="662"/>
      <c r="KS3349" s="662"/>
      <c r="KT3349" s="662"/>
      <c r="KU3349" s="662"/>
      <c r="KV3349" s="662"/>
      <c r="KW3349" s="662"/>
      <c r="KX3349" s="662"/>
      <c r="KY3349" s="662"/>
      <c r="KZ3349" s="662"/>
      <c r="LA3349" s="662"/>
      <c r="LB3349" s="662"/>
      <c r="LC3349" s="662"/>
      <c r="LD3349" s="662"/>
      <c r="LE3349" s="662"/>
      <c r="LF3349" s="662"/>
      <c r="LG3349" s="662"/>
      <c r="LH3349" s="662"/>
      <c r="LI3349" s="662"/>
      <c r="LJ3349" s="662"/>
      <c r="LK3349" s="662"/>
      <c r="LL3349" s="662"/>
      <c r="LM3349" s="662"/>
      <c r="LN3349" s="662"/>
      <c r="LO3349" s="662"/>
      <c r="LP3349" s="662"/>
      <c r="LQ3349" s="662"/>
      <c r="LR3349" s="662"/>
      <c r="LS3349" s="662"/>
      <c r="LT3349" s="662"/>
      <c r="LU3349" s="662"/>
      <c r="LV3349" s="662"/>
      <c r="LW3349" s="662"/>
      <c r="LX3349" s="662"/>
      <c r="LY3349" s="662"/>
      <c r="LZ3349" s="662"/>
      <c r="MA3349" s="662"/>
      <c r="MB3349" s="662"/>
      <c r="MC3349" s="662"/>
      <c r="MD3349" s="662"/>
      <c r="ME3349" s="662"/>
      <c r="MF3349" s="662"/>
      <c r="MG3349" s="662"/>
      <c r="MH3349" s="662"/>
      <c r="MI3349" s="662"/>
      <c r="MJ3349" s="662"/>
      <c r="MK3349" s="662"/>
      <c r="ML3349" s="662"/>
      <c r="MM3349" s="662"/>
      <c r="MN3349" s="662"/>
      <c r="MO3349" s="662"/>
      <c r="MP3349" s="662"/>
      <c r="MQ3349" s="662"/>
      <c r="MR3349" s="662"/>
      <c r="MS3349" s="662"/>
      <c r="MT3349" s="662"/>
      <c r="MU3349" s="662"/>
      <c r="MV3349" s="662"/>
      <c r="MW3349" s="662"/>
      <c r="MX3349" s="662"/>
      <c r="MY3349" s="662"/>
      <c r="MZ3349" s="662"/>
      <c r="NA3349" s="662"/>
      <c r="NB3349" s="662"/>
      <c r="NC3349" s="662"/>
      <c r="ND3349" s="662"/>
      <c r="NE3349" s="662"/>
      <c r="NF3349" s="662"/>
      <c r="NG3349" s="662"/>
      <c r="NH3349" s="662"/>
      <c r="NI3349" s="662"/>
      <c r="NJ3349" s="662"/>
      <c r="NK3349" s="662"/>
      <c r="NL3349" s="662"/>
      <c r="NM3349" s="662"/>
      <c r="NN3349" s="662"/>
      <c r="NO3349" s="662"/>
      <c r="NP3349" s="662"/>
      <c r="NQ3349" s="662"/>
      <c r="NR3349" s="662"/>
      <c r="NS3349" s="662"/>
      <c r="NT3349" s="662"/>
      <c r="NU3349" s="662"/>
      <c r="NV3349" s="662"/>
      <c r="NW3349" s="662"/>
      <c r="NX3349" s="662"/>
      <c r="NY3349" s="662"/>
      <c r="NZ3349" s="662"/>
      <c r="OA3349" s="662"/>
      <c r="OB3349" s="662"/>
      <c r="OC3349" s="662"/>
      <c r="OD3349" s="662"/>
      <c r="OE3349" s="662"/>
      <c r="OF3349" s="662"/>
      <c r="OG3349" s="662"/>
      <c r="OH3349" s="662"/>
      <c r="OI3349" s="662"/>
      <c r="OJ3349" s="662"/>
      <c r="OK3349" s="662"/>
      <c r="OL3349" s="662"/>
      <c r="OM3349" s="662"/>
      <c r="ON3349" s="662"/>
      <c r="OO3349" s="662"/>
      <c r="OP3349" s="662"/>
      <c r="OQ3349" s="662"/>
      <c r="OR3349" s="662"/>
      <c r="OS3349" s="662"/>
      <c r="OT3349" s="662"/>
      <c r="OU3349" s="662"/>
      <c r="OV3349" s="662"/>
      <c r="OW3349" s="662"/>
      <c r="OX3349" s="662"/>
      <c r="OY3349" s="662"/>
      <c r="OZ3349" s="662"/>
      <c r="PA3349" s="662"/>
      <c r="PB3349" s="662"/>
      <c r="PC3349" s="662"/>
      <c r="PD3349" s="662"/>
      <c r="PE3349" s="662"/>
      <c r="PF3349" s="662"/>
      <c r="PG3349" s="662"/>
      <c r="PH3349" s="662"/>
      <c r="PI3349" s="662"/>
      <c r="PJ3349" s="662"/>
      <c r="PK3349" s="662"/>
      <c r="PL3349" s="662"/>
      <c r="PM3349" s="662"/>
      <c r="PN3349" s="662"/>
      <c r="PO3349" s="662"/>
      <c r="PP3349" s="662"/>
      <c r="PQ3349" s="662"/>
      <c r="PR3349" s="662"/>
      <c r="PS3349" s="662"/>
      <c r="PT3349" s="662"/>
      <c r="PU3349" s="662"/>
      <c r="PV3349" s="662"/>
      <c r="PW3349" s="662"/>
      <c r="PX3349" s="662"/>
      <c r="PY3349" s="662"/>
      <c r="PZ3349" s="662"/>
      <c r="QA3349" s="662"/>
      <c r="QB3349" s="662"/>
      <c r="QC3349" s="662"/>
      <c r="QD3349" s="662"/>
      <c r="QE3349" s="662"/>
      <c r="QF3349" s="662"/>
      <c r="QG3349" s="662"/>
      <c r="QH3349" s="662"/>
      <c r="QI3349" s="662"/>
      <c r="QJ3349" s="662"/>
      <c r="QK3349" s="662"/>
      <c r="QL3349" s="662"/>
      <c r="QM3349" s="662"/>
      <c r="QN3349" s="662"/>
      <c r="QO3349" s="662"/>
      <c r="QP3349" s="662"/>
      <c r="QQ3349" s="662"/>
      <c r="QR3349" s="662"/>
      <c r="QS3349" s="662"/>
      <c r="QT3349" s="662"/>
      <c r="QU3349" s="662"/>
      <c r="QV3349" s="662"/>
      <c r="QW3349" s="662"/>
      <c r="QX3349" s="662"/>
      <c r="QY3349" s="662"/>
      <c r="QZ3349" s="662"/>
      <c r="RA3349" s="662"/>
      <c r="RB3349" s="662"/>
      <c r="RC3349" s="662"/>
      <c r="RD3349" s="662"/>
      <c r="RE3349" s="662"/>
      <c r="RF3349" s="662"/>
      <c r="RG3349" s="662"/>
      <c r="RH3349" s="662"/>
      <c r="RI3349" s="662"/>
      <c r="RJ3349" s="662"/>
      <c r="RK3349" s="662"/>
      <c r="RL3349" s="662"/>
      <c r="RM3349" s="662"/>
      <c r="RN3349" s="662"/>
      <c r="RO3349" s="662"/>
      <c r="RP3349" s="662"/>
      <c r="RQ3349" s="662"/>
      <c r="RR3349" s="662"/>
      <c r="RS3349" s="662"/>
      <c r="RT3349" s="662"/>
      <c r="RU3349" s="662"/>
      <c r="RV3349" s="662"/>
      <c r="RW3349" s="662"/>
      <c r="RX3349" s="662"/>
      <c r="RY3349" s="662"/>
      <c r="RZ3349" s="662"/>
      <c r="SA3349" s="662"/>
      <c r="SB3349" s="662"/>
      <c r="SC3349" s="662"/>
      <c r="SD3349" s="662"/>
      <c r="SE3349" s="662"/>
      <c r="SF3349" s="662"/>
      <c r="SG3349" s="662"/>
      <c r="SH3349" s="662"/>
      <c r="SI3349" s="662"/>
      <c r="SJ3349" s="662"/>
      <c r="SK3349" s="662"/>
      <c r="SL3349" s="662"/>
      <c r="SM3349" s="662"/>
      <c r="SN3349" s="662"/>
      <c r="SO3349" s="662"/>
      <c r="SP3349" s="662"/>
      <c r="SQ3349" s="662"/>
      <c r="SR3349" s="662"/>
      <c r="SS3349" s="662"/>
      <c r="ST3349" s="662"/>
      <c r="SU3349" s="662"/>
      <c r="SV3349" s="662"/>
      <c r="SW3349" s="662"/>
      <c r="SX3349" s="662"/>
      <c r="SY3349" s="662"/>
      <c r="SZ3349" s="662"/>
      <c r="TA3349" s="662"/>
      <c r="TB3349" s="662"/>
      <c r="TC3349" s="662"/>
      <c r="TD3349" s="662"/>
      <c r="TE3349" s="662"/>
      <c r="TF3349" s="662"/>
      <c r="TG3349" s="662"/>
      <c r="TH3349" s="662"/>
      <c r="TI3349" s="662"/>
      <c r="TJ3349" s="662"/>
      <c r="TK3349" s="662"/>
      <c r="TL3349" s="662"/>
      <c r="TM3349" s="662"/>
      <c r="TN3349" s="662"/>
      <c r="TO3349" s="662"/>
      <c r="TP3349" s="662"/>
      <c r="TQ3349" s="662"/>
      <c r="TR3349" s="662"/>
      <c r="TS3349" s="662"/>
      <c r="TT3349" s="662"/>
      <c r="TU3349" s="662"/>
      <c r="TV3349" s="662"/>
      <c r="TW3349" s="662"/>
      <c r="TX3349" s="662"/>
      <c r="TY3349" s="662"/>
      <c r="TZ3349" s="662"/>
      <c r="UA3349" s="662"/>
      <c r="UB3349" s="662"/>
      <c r="UC3349" s="662"/>
      <c r="UD3349" s="662"/>
      <c r="UE3349" s="662"/>
      <c r="UF3349" s="662"/>
      <c r="UG3349" s="662"/>
      <c r="UH3349" s="662"/>
      <c r="UI3349" s="662"/>
      <c r="UJ3349" s="662"/>
      <c r="UK3349" s="662"/>
      <c r="UL3349" s="662"/>
      <c r="UM3349" s="662"/>
      <c r="UN3349" s="662"/>
      <c r="UO3349" s="662"/>
      <c r="UP3349" s="662"/>
      <c r="UQ3349" s="662"/>
      <c r="UR3349" s="662"/>
      <c r="US3349" s="662"/>
      <c r="UT3349" s="662"/>
      <c r="UU3349" s="662"/>
      <c r="UV3349" s="662"/>
      <c r="UW3349" s="662"/>
      <c r="UX3349" s="662"/>
      <c r="UY3349" s="662"/>
      <c r="UZ3349" s="662"/>
      <c r="VA3349" s="662"/>
      <c r="VB3349" s="662"/>
      <c r="VC3349" s="662"/>
      <c r="VD3349" s="662"/>
      <c r="VE3349" s="662"/>
      <c r="VF3349" s="662"/>
      <c r="VG3349" s="662"/>
      <c r="VH3349" s="662"/>
      <c r="VI3349" s="662"/>
      <c r="VJ3349" s="662"/>
      <c r="VK3349" s="662"/>
      <c r="VL3349" s="662"/>
      <c r="VM3349" s="662"/>
      <c r="VN3349" s="662"/>
      <c r="VO3349" s="662"/>
      <c r="VP3349" s="662"/>
      <c r="VQ3349" s="662"/>
      <c r="VR3349" s="662"/>
      <c r="VS3349" s="662"/>
      <c r="VT3349" s="662"/>
      <c r="VU3349" s="662"/>
      <c r="VV3349" s="662"/>
      <c r="VW3349" s="662"/>
      <c r="VX3349" s="662"/>
      <c r="VY3349" s="662"/>
      <c r="VZ3349" s="662"/>
      <c r="WA3349" s="662"/>
      <c r="WB3349" s="662"/>
      <c r="WC3349" s="662"/>
      <c r="WD3349" s="662"/>
      <c r="WE3349" s="662"/>
      <c r="WF3349" s="662"/>
      <c r="WG3349" s="662"/>
      <c r="WH3349" s="662"/>
      <c r="WI3349" s="662"/>
      <c r="WJ3349" s="662"/>
      <c r="WK3349" s="662"/>
      <c r="WL3349" s="662"/>
      <c r="WM3349" s="662"/>
      <c r="WN3349" s="662"/>
      <c r="WO3349" s="662"/>
      <c r="WP3349" s="662"/>
      <c r="WQ3349" s="662"/>
      <c r="WR3349" s="662"/>
      <c r="WS3349" s="662"/>
      <c r="WT3349" s="662"/>
      <c r="WU3349" s="662"/>
      <c r="WV3349" s="662"/>
      <c r="WW3349" s="662"/>
      <c r="WX3349" s="662"/>
      <c r="WY3349" s="662"/>
      <c r="WZ3349" s="662"/>
      <c r="XA3349" s="662"/>
      <c r="XB3349" s="662"/>
      <c r="XC3349" s="662"/>
      <c r="XD3349" s="662"/>
      <c r="XE3349" s="662"/>
      <c r="XF3349" s="662"/>
      <c r="XG3349" s="662"/>
      <c r="XH3349" s="662"/>
      <c r="XI3349" s="662"/>
      <c r="XJ3349" s="662"/>
      <c r="XK3349" s="662"/>
      <c r="XL3349" s="662"/>
      <c r="XM3349" s="662"/>
      <c r="XN3349" s="662"/>
      <c r="XO3349" s="662"/>
      <c r="XP3349" s="662"/>
      <c r="XQ3349" s="662"/>
      <c r="XR3349" s="662"/>
      <c r="XS3349" s="662"/>
      <c r="XT3349" s="662"/>
      <c r="XU3349" s="662"/>
      <c r="XV3349" s="662"/>
      <c r="XW3349" s="662"/>
      <c r="XX3349" s="662"/>
      <c r="XY3349" s="662"/>
      <c r="XZ3349" s="662"/>
      <c r="YA3349" s="662"/>
      <c r="YB3349" s="662"/>
      <c r="YC3349" s="662"/>
      <c r="YD3349" s="662"/>
      <c r="YE3349" s="662"/>
      <c r="YF3349" s="662"/>
      <c r="YG3349" s="662"/>
      <c r="YH3349" s="662"/>
      <c r="YI3349" s="662"/>
      <c r="YJ3349" s="662"/>
      <c r="YK3349" s="662"/>
      <c r="YL3349" s="662"/>
      <c r="YM3349" s="662"/>
      <c r="YN3349" s="662"/>
      <c r="YO3349" s="662"/>
      <c r="YP3349" s="662"/>
      <c r="YQ3349" s="662"/>
      <c r="YR3349" s="662"/>
      <c r="YS3349" s="662"/>
      <c r="YT3349" s="662"/>
      <c r="YU3349" s="662"/>
      <c r="YV3349" s="662"/>
      <c r="YW3349" s="662"/>
      <c r="YX3349" s="662"/>
      <c r="YY3349" s="662"/>
      <c r="YZ3349" s="662"/>
      <c r="ZA3349" s="662"/>
      <c r="ZB3349" s="662"/>
      <c r="ZC3349" s="662"/>
      <c r="ZD3349" s="662"/>
      <c r="ZE3349" s="662"/>
      <c r="ZF3349" s="662"/>
      <c r="ZG3349" s="662"/>
      <c r="ZH3349" s="662"/>
      <c r="ZI3349" s="662"/>
      <c r="ZJ3349" s="662"/>
      <c r="ZK3349" s="662"/>
      <c r="ZL3349" s="662"/>
      <c r="ZM3349" s="662"/>
      <c r="ZN3349" s="662"/>
      <c r="ZO3349" s="662"/>
      <c r="ZP3349" s="662"/>
      <c r="ZQ3349" s="662"/>
      <c r="ZR3349" s="662"/>
      <c r="ZS3349" s="662"/>
      <c r="ZT3349" s="662"/>
      <c r="ZU3349" s="662"/>
      <c r="ZV3349" s="662"/>
      <c r="ZW3349" s="662"/>
      <c r="ZX3349" s="662"/>
      <c r="ZY3349" s="662"/>
      <c r="ZZ3349" s="662"/>
      <c r="AAA3349" s="662"/>
      <c r="AAB3349" s="662"/>
      <c r="AAC3349" s="662"/>
      <c r="AAD3349" s="662"/>
      <c r="AAE3349" s="662"/>
      <c r="AAF3349" s="662"/>
      <c r="AAG3349" s="662"/>
      <c r="AAH3349" s="662"/>
      <c r="AAI3349" s="662"/>
      <c r="AAJ3349" s="662"/>
      <c r="AAK3349" s="662"/>
      <c r="AAL3349" s="662"/>
      <c r="AAM3349" s="662"/>
      <c r="AAN3349" s="662"/>
      <c r="AAO3349" s="662"/>
      <c r="AAP3349" s="662"/>
      <c r="AAQ3349" s="662"/>
      <c r="AAR3349" s="662"/>
      <c r="AAS3349" s="662"/>
      <c r="AAT3349" s="662"/>
      <c r="AAU3349" s="662"/>
      <c r="AAV3349" s="662"/>
      <c r="AAW3349" s="662"/>
      <c r="AAX3349" s="662"/>
      <c r="AAY3349" s="662"/>
      <c r="AAZ3349" s="662"/>
      <c r="ABA3349" s="662"/>
      <c r="ABB3349" s="662"/>
      <c r="ABC3349" s="662"/>
      <c r="ABD3349" s="662"/>
      <c r="ABE3349" s="662"/>
      <c r="ABF3349" s="662"/>
      <c r="ABG3349" s="662"/>
      <c r="ABH3349" s="662"/>
      <c r="ABI3349" s="662"/>
      <c r="ABJ3349" s="662"/>
      <c r="ABK3349" s="662"/>
      <c r="ABL3349" s="662"/>
      <c r="ABM3349" s="662"/>
      <c r="ABN3349" s="662"/>
      <c r="ABO3349" s="662"/>
      <c r="ABP3349" s="662"/>
      <c r="ABQ3349" s="662"/>
      <c r="ABR3349" s="662"/>
      <c r="ABS3349" s="662"/>
      <c r="ABT3349" s="662"/>
      <c r="ABU3349" s="662"/>
      <c r="ABV3349" s="662"/>
      <c r="ABW3349" s="662"/>
      <c r="ABX3349" s="662"/>
      <c r="ABY3349" s="662"/>
      <c r="ABZ3349" s="662"/>
      <c r="ACA3349" s="662"/>
      <c r="ACB3349" s="662"/>
      <c r="ACC3349" s="662"/>
      <c r="ACD3349" s="662"/>
      <c r="ACE3349" s="662"/>
      <c r="ACF3349" s="662"/>
      <c r="ACG3349" s="662"/>
      <c r="ACH3349" s="662"/>
      <c r="ACI3349" s="662"/>
      <c r="ACJ3349" s="662"/>
      <c r="ACK3349" s="662"/>
      <c r="ACL3349" s="662"/>
      <c r="ACM3349" s="662"/>
      <c r="ACN3349" s="662"/>
      <c r="ACO3349" s="662"/>
      <c r="ACP3349" s="662"/>
      <c r="ACQ3349" s="662"/>
      <c r="ACR3349" s="662"/>
      <c r="ACS3349" s="662"/>
      <c r="ACT3349" s="662"/>
      <c r="ACU3349" s="662"/>
      <c r="ACV3349" s="662"/>
      <c r="ACW3349" s="662"/>
      <c r="ACX3349" s="662"/>
      <c r="ACY3349" s="662"/>
      <c r="ACZ3349" s="662"/>
      <c r="ADA3349" s="662"/>
      <c r="ADB3349" s="662"/>
      <c r="ADC3349" s="662"/>
      <c r="ADD3349" s="662"/>
      <c r="ADE3349" s="662"/>
      <c r="ADF3349" s="662"/>
      <c r="ADG3349" s="662"/>
      <c r="ADH3349" s="662"/>
      <c r="ADI3349" s="662"/>
      <c r="ADJ3349" s="662"/>
      <c r="ADK3349" s="662"/>
      <c r="ADL3349" s="662"/>
      <c r="ADM3349" s="662"/>
      <c r="ADN3349" s="662"/>
      <c r="ADO3349" s="662"/>
      <c r="ADP3349" s="662"/>
      <c r="ADQ3349" s="662"/>
      <c r="ADR3349" s="662"/>
      <c r="ADS3349" s="662"/>
      <c r="ADT3349" s="662"/>
      <c r="ADU3349" s="662"/>
      <c r="ADV3349" s="662"/>
      <c r="ADW3349" s="662"/>
      <c r="ADX3349" s="662"/>
      <c r="ADY3349" s="662"/>
      <c r="ADZ3349" s="662"/>
      <c r="AEA3349" s="662"/>
      <c r="AEB3349" s="662"/>
      <c r="AEC3349" s="662"/>
      <c r="AED3349" s="662"/>
      <c r="AEE3349" s="662"/>
      <c r="AEF3349" s="662"/>
      <c r="AEG3349" s="662"/>
      <c r="AEH3349" s="662"/>
      <c r="AEI3349" s="662"/>
      <c r="AEJ3349" s="662"/>
      <c r="AEK3349" s="662"/>
      <c r="AEL3349" s="662"/>
      <c r="AEM3349" s="662"/>
      <c r="AEN3349" s="662"/>
      <c r="AEO3349" s="662"/>
      <c r="AEP3349" s="662"/>
      <c r="AEQ3349" s="662"/>
      <c r="AER3349" s="662"/>
      <c r="AES3349" s="662"/>
      <c r="AET3349" s="662"/>
      <c r="AEU3349" s="662"/>
      <c r="AEV3349" s="662"/>
      <c r="AEW3349" s="662"/>
      <c r="AEX3349" s="662"/>
      <c r="AEY3349" s="662"/>
      <c r="AEZ3349" s="662"/>
      <c r="AFA3349" s="662"/>
      <c r="AFB3349" s="662"/>
      <c r="AFC3349" s="662"/>
      <c r="AFD3349" s="662"/>
      <c r="AFE3349" s="662"/>
      <c r="AFF3349" s="662"/>
      <c r="AFG3349" s="662"/>
      <c r="AFH3349" s="662"/>
      <c r="AFI3349" s="662"/>
      <c r="AFJ3349" s="662"/>
      <c r="AFK3349" s="662"/>
      <c r="AFL3349" s="662"/>
      <c r="AFM3349" s="662"/>
      <c r="AFN3349" s="662"/>
      <c r="AFO3349" s="662"/>
      <c r="AFP3349" s="662"/>
      <c r="AFQ3349" s="662"/>
      <c r="AFR3349" s="662"/>
      <c r="AFS3349" s="662"/>
      <c r="AFT3349" s="662"/>
      <c r="AFU3349" s="662"/>
      <c r="AFV3349" s="662"/>
      <c r="AFW3349" s="662"/>
      <c r="AFX3349" s="662"/>
      <c r="AFY3349" s="662"/>
      <c r="AFZ3349" s="662"/>
      <c r="AGA3349" s="662"/>
      <c r="AGB3349" s="662"/>
      <c r="AGC3349" s="662"/>
      <c r="AGD3349" s="662"/>
      <c r="AGE3349" s="662"/>
      <c r="AGF3349" s="662"/>
      <c r="AGG3349" s="662"/>
      <c r="AGH3349" s="662"/>
      <c r="AGI3349" s="662"/>
      <c r="AGJ3349" s="662"/>
      <c r="AGK3349" s="662"/>
      <c r="AGL3349" s="662"/>
      <c r="AGM3349" s="662"/>
      <c r="AGN3349" s="662"/>
      <c r="AGO3349" s="662"/>
      <c r="AGP3349" s="662"/>
      <c r="AGQ3349" s="662"/>
      <c r="AGR3349" s="662"/>
      <c r="AGS3349" s="662"/>
      <c r="AGT3349" s="662"/>
      <c r="AGU3349" s="662"/>
      <c r="AGV3349" s="662"/>
      <c r="AGW3349" s="662"/>
      <c r="AGX3349" s="662"/>
      <c r="AGY3349" s="662"/>
      <c r="AGZ3349" s="662"/>
      <c r="AHA3349" s="662"/>
      <c r="AHB3349" s="662"/>
      <c r="AHC3349" s="662"/>
      <c r="AHD3349" s="662"/>
      <c r="AHE3349" s="662"/>
      <c r="AHF3349" s="662"/>
      <c r="AHG3349" s="662"/>
      <c r="AHH3349" s="662"/>
      <c r="AHI3349" s="662"/>
      <c r="AHJ3349" s="662"/>
      <c r="AHK3349" s="662"/>
      <c r="AHL3349" s="662"/>
      <c r="AHM3349" s="662"/>
      <c r="AHN3349" s="662"/>
      <c r="AHO3349" s="662"/>
      <c r="AHP3349" s="662"/>
      <c r="AHQ3349" s="662"/>
      <c r="AHR3349" s="662"/>
      <c r="AHS3349" s="662"/>
      <c r="AHT3349" s="662"/>
      <c r="AHU3349" s="662"/>
      <c r="AHV3349" s="662"/>
      <c r="AHW3349" s="662"/>
      <c r="AHX3349" s="662"/>
      <c r="AHY3349" s="662"/>
      <c r="AHZ3349" s="662"/>
      <c r="AIA3349" s="662"/>
      <c r="AIB3349" s="662"/>
      <c r="AIC3349" s="662"/>
      <c r="AID3349" s="662"/>
      <c r="AIE3349" s="662"/>
      <c r="AIF3349" s="662"/>
      <c r="AIG3349" s="662"/>
      <c r="AIH3349" s="662"/>
      <c r="AII3349" s="662"/>
      <c r="AIJ3349" s="662"/>
      <c r="AIK3349" s="662"/>
      <c r="AIL3349" s="662"/>
      <c r="AIM3349" s="662"/>
      <c r="AIN3349" s="662"/>
      <c r="AIO3349" s="662"/>
      <c r="AIP3349" s="662"/>
      <c r="AIQ3349" s="662"/>
      <c r="AIR3349" s="662"/>
      <c r="AIS3349" s="662"/>
      <c r="AIT3349" s="662"/>
      <c r="AIU3349" s="662"/>
      <c r="AIV3349" s="662"/>
      <c r="AIW3349" s="662"/>
      <c r="AIX3349" s="662"/>
      <c r="AIY3349" s="662"/>
      <c r="AIZ3349" s="662"/>
      <c r="AJA3349" s="662"/>
      <c r="AJB3349" s="662"/>
      <c r="AJC3349" s="662"/>
      <c r="AJD3349" s="662"/>
      <c r="AJE3349" s="662"/>
      <c r="AJF3349" s="662"/>
      <c r="AJG3349" s="662"/>
      <c r="AJH3349" s="662"/>
      <c r="AJI3349" s="662"/>
      <c r="AJJ3349" s="662"/>
      <c r="AJK3349" s="662"/>
      <c r="AJL3349" s="662"/>
      <c r="AJM3349" s="662"/>
      <c r="AJN3349" s="662"/>
      <c r="AJO3349" s="662"/>
      <c r="AJP3349" s="662"/>
      <c r="AJQ3349" s="662"/>
      <c r="AJR3349" s="662"/>
      <c r="AJS3349" s="662"/>
      <c r="AJT3349" s="662"/>
      <c r="AJU3349" s="662"/>
      <c r="AJV3349" s="662"/>
      <c r="AJW3349" s="662"/>
      <c r="AJX3349" s="662"/>
      <c r="AJY3349" s="662"/>
      <c r="AJZ3349" s="662"/>
      <c r="AKA3349" s="662"/>
      <c r="AKB3349" s="662"/>
      <c r="AKC3349" s="662"/>
      <c r="AKD3349" s="662"/>
      <c r="AKE3349" s="662"/>
      <c r="AKF3349" s="662"/>
      <c r="AKG3349" s="662"/>
      <c r="AKH3349" s="662"/>
      <c r="AKI3349" s="662"/>
      <c r="AKJ3349" s="662"/>
      <c r="AKK3349" s="662"/>
      <c r="AKL3349" s="662"/>
      <c r="AKM3349" s="662"/>
      <c r="AKN3349" s="662"/>
      <c r="AKO3349" s="662"/>
      <c r="AKP3349" s="662"/>
      <c r="AKQ3349" s="662"/>
      <c r="AKR3349" s="662"/>
      <c r="AKS3349" s="662"/>
      <c r="AKT3349" s="662"/>
      <c r="AKU3349" s="662"/>
      <c r="AKV3349" s="662"/>
      <c r="AKW3349" s="662"/>
      <c r="AKX3349" s="662"/>
      <c r="AKY3349" s="662"/>
      <c r="AKZ3349" s="662"/>
      <c r="ALA3349" s="662"/>
      <c r="ALB3349" s="662"/>
      <c r="ALC3349" s="662"/>
      <c r="ALD3349" s="662"/>
      <c r="ALE3349" s="662"/>
      <c r="ALF3349" s="662"/>
      <c r="ALG3349" s="662"/>
      <c r="ALH3349" s="662"/>
      <c r="ALI3349" s="662"/>
      <c r="ALJ3349" s="662"/>
      <c r="ALK3349" s="662"/>
      <c r="ALL3349" s="662"/>
      <c r="ALM3349" s="662"/>
      <c r="ALN3349" s="662"/>
      <c r="ALO3349" s="662"/>
      <c r="ALP3349" s="662"/>
      <c r="ALQ3349" s="662"/>
      <c r="ALR3349" s="662"/>
      <c r="ALS3349" s="662"/>
      <c r="ALT3349" s="662"/>
      <c r="ALU3349" s="662"/>
      <c r="ALV3349" s="662"/>
      <c r="ALW3349" s="662"/>
      <c r="ALX3349" s="662"/>
      <c r="ALY3349" s="662"/>
      <c r="ALZ3349" s="662"/>
      <c r="AMA3349" s="662"/>
      <c r="AMB3349" s="662"/>
      <c r="AMC3349" s="662"/>
      <c r="AMD3349" s="662"/>
      <c r="AME3349" s="662"/>
      <c r="AMF3349" s="662"/>
      <c r="AMG3349" s="662"/>
      <c r="AMH3349" s="662"/>
      <c r="AMI3349" s="662"/>
      <c r="AMJ3349" s="662"/>
    </row>
    <row r="3350" spans="1:1024" s="599" customFormat="1" ht="31.5" customHeight="1" x14ac:dyDescent="0.25">
      <c r="A3350" s="4">
        <v>6332</v>
      </c>
      <c r="B3350" s="4"/>
      <c r="C3350" s="4" t="s">
        <v>8380</v>
      </c>
      <c r="D3350" s="4" t="s">
        <v>292</v>
      </c>
      <c r="E3350" s="1156" t="s">
        <v>6581</v>
      </c>
      <c r="F3350" s="725">
        <v>45641</v>
      </c>
      <c r="G3350" s="720">
        <v>0.39444444444444443</v>
      </c>
      <c r="H3350" s="725">
        <v>45642</v>
      </c>
      <c r="I3350" s="720">
        <v>0.33333333333333331</v>
      </c>
      <c r="J3350" s="728" t="s">
        <v>797</v>
      </c>
      <c r="K3350" s="725">
        <v>36032</v>
      </c>
      <c r="L3350" s="734" t="s">
        <v>8381</v>
      </c>
      <c r="M3350" s="19">
        <v>42649</v>
      </c>
      <c r="N3350" s="931" t="s">
        <v>8382</v>
      </c>
      <c r="O3350" s="932">
        <v>43042</v>
      </c>
      <c r="P3350" s="892" t="s">
        <v>4732</v>
      </c>
      <c r="Q3350" s="194"/>
      <c r="R3350" s="1424"/>
      <c r="S3350" s="1425"/>
      <c r="T3350" s="1426"/>
      <c r="U3350" s="156" t="s">
        <v>8383</v>
      </c>
      <c r="V3350" s="555"/>
      <c r="X3350" s="662"/>
      <c r="Y3350" s="662"/>
      <c r="Z3350" s="662"/>
      <c r="AA3350" s="662"/>
      <c r="AB3350" s="662"/>
      <c r="AC3350" s="662"/>
      <c r="AD3350" s="662"/>
      <c r="AE3350" s="662"/>
      <c r="AF3350" s="662"/>
      <c r="AG3350" s="662"/>
      <c r="AH3350" s="662"/>
      <c r="AI3350" s="662"/>
      <c r="AJ3350" s="662"/>
      <c r="AK3350" s="662"/>
      <c r="AL3350" s="662"/>
      <c r="AM3350" s="662"/>
      <c r="AN3350" s="662"/>
      <c r="AO3350" s="662"/>
      <c r="AP3350" s="662"/>
      <c r="AQ3350" s="662"/>
      <c r="AR3350" s="662"/>
      <c r="AS3350" s="662"/>
      <c r="AT3350" s="662"/>
      <c r="AU3350" s="662"/>
      <c r="AV3350" s="662"/>
      <c r="AW3350" s="662"/>
      <c r="AX3350" s="662"/>
      <c r="AY3350" s="662"/>
      <c r="AZ3350" s="662"/>
      <c r="BA3350" s="662"/>
      <c r="BB3350" s="662"/>
      <c r="BC3350" s="662"/>
      <c r="BD3350" s="662"/>
      <c r="BE3350" s="662"/>
      <c r="BF3350" s="662"/>
      <c r="BG3350" s="662"/>
      <c r="BH3350" s="662"/>
      <c r="BI3350" s="662"/>
      <c r="BJ3350" s="662"/>
      <c r="BK3350" s="662"/>
      <c r="BL3350" s="662"/>
      <c r="BM3350" s="662"/>
      <c r="BN3350" s="662"/>
      <c r="BO3350" s="662"/>
      <c r="BP3350" s="662"/>
      <c r="BQ3350" s="662"/>
      <c r="BR3350" s="662"/>
      <c r="BS3350" s="662"/>
      <c r="BT3350" s="662"/>
      <c r="BU3350" s="662"/>
      <c r="BV3350" s="662"/>
      <c r="BW3350" s="662"/>
      <c r="BX3350" s="662"/>
      <c r="BY3350" s="662"/>
      <c r="BZ3350" s="662"/>
      <c r="CA3350" s="662"/>
      <c r="CB3350" s="662"/>
      <c r="CC3350" s="662"/>
      <c r="CD3350" s="662"/>
      <c r="CE3350" s="662"/>
      <c r="CF3350" s="662"/>
      <c r="CG3350" s="662"/>
      <c r="CH3350" s="662"/>
      <c r="CI3350" s="662"/>
      <c r="CJ3350" s="662"/>
      <c r="CK3350" s="662"/>
      <c r="CL3350" s="662"/>
      <c r="CM3350" s="662"/>
      <c r="CN3350" s="662"/>
      <c r="CO3350" s="662"/>
      <c r="CP3350" s="662"/>
      <c r="CQ3350" s="662"/>
      <c r="CR3350" s="662"/>
      <c r="CS3350" s="662"/>
      <c r="CT3350" s="662"/>
      <c r="CU3350" s="662"/>
      <c r="CV3350" s="662"/>
      <c r="CW3350" s="662"/>
      <c r="CX3350" s="662"/>
      <c r="CY3350" s="662"/>
      <c r="CZ3350" s="662"/>
      <c r="DA3350" s="662"/>
      <c r="DB3350" s="662"/>
      <c r="DC3350" s="662"/>
      <c r="DD3350" s="662"/>
      <c r="DE3350" s="662"/>
      <c r="DF3350" s="662"/>
      <c r="DG3350" s="662"/>
      <c r="DH3350" s="662"/>
      <c r="DI3350" s="662"/>
      <c r="DJ3350" s="662"/>
      <c r="DK3350" s="662"/>
      <c r="DL3350" s="662"/>
      <c r="DM3350" s="662"/>
      <c r="DN3350" s="662"/>
      <c r="DO3350" s="662"/>
      <c r="DP3350" s="662"/>
      <c r="DQ3350" s="662"/>
      <c r="DR3350" s="662"/>
      <c r="DS3350" s="662"/>
      <c r="DT3350" s="662"/>
      <c r="DU3350" s="662"/>
      <c r="DV3350" s="662"/>
      <c r="DW3350" s="662"/>
      <c r="DX3350" s="662"/>
      <c r="DY3350" s="662"/>
      <c r="DZ3350" s="662"/>
      <c r="EA3350" s="662"/>
      <c r="EB3350" s="662"/>
      <c r="EC3350" s="662"/>
      <c r="ED3350" s="662"/>
      <c r="EE3350" s="662"/>
      <c r="EF3350" s="662"/>
      <c r="EG3350" s="662"/>
      <c r="EH3350" s="662"/>
      <c r="EI3350" s="662"/>
      <c r="EJ3350" s="662"/>
      <c r="EK3350" s="662"/>
      <c r="EL3350" s="662"/>
      <c r="EM3350" s="662"/>
      <c r="EN3350" s="662"/>
      <c r="EO3350" s="662"/>
      <c r="EP3350" s="662"/>
      <c r="EQ3350" s="662"/>
      <c r="ER3350" s="662"/>
      <c r="ES3350" s="662"/>
      <c r="ET3350" s="662"/>
      <c r="EU3350" s="662"/>
      <c r="EV3350" s="662"/>
      <c r="EW3350" s="662"/>
      <c r="EX3350" s="662"/>
      <c r="EY3350" s="662"/>
      <c r="EZ3350" s="662"/>
      <c r="FA3350" s="662"/>
      <c r="FB3350" s="662"/>
      <c r="FC3350" s="662"/>
      <c r="FD3350" s="662"/>
      <c r="FE3350" s="662"/>
      <c r="FF3350" s="662"/>
      <c r="FG3350" s="662"/>
      <c r="FH3350" s="662"/>
      <c r="FI3350" s="662"/>
      <c r="FJ3350" s="662"/>
      <c r="FK3350" s="662"/>
      <c r="FL3350" s="662"/>
      <c r="FM3350" s="662"/>
      <c r="FN3350" s="662"/>
      <c r="FO3350" s="662"/>
      <c r="FP3350" s="662"/>
      <c r="FQ3350" s="662"/>
      <c r="FR3350" s="662"/>
      <c r="FS3350" s="662"/>
      <c r="FT3350" s="662"/>
      <c r="FU3350" s="662"/>
      <c r="FV3350" s="662"/>
      <c r="FW3350" s="662"/>
      <c r="FX3350" s="662"/>
      <c r="FY3350" s="662"/>
      <c r="FZ3350" s="662"/>
      <c r="GA3350" s="662"/>
      <c r="GB3350" s="662"/>
      <c r="GC3350" s="662"/>
      <c r="GD3350" s="662"/>
      <c r="GE3350" s="662"/>
      <c r="GF3350" s="662"/>
      <c r="GG3350" s="662"/>
      <c r="GH3350" s="662"/>
      <c r="GI3350" s="662"/>
      <c r="GJ3350" s="662"/>
      <c r="GK3350" s="662"/>
      <c r="GL3350" s="662"/>
      <c r="GM3350" s="662"/>
      <c r="GN3350" s="662"/>
      <c r="GO3350" s="662"/>
      <c r="GP3350" s="662"/>
      <c r="GQ3350" s="662"/>
      <c r="GR3350" s="662"/>
      <c r="GS3350" s="662"/>
      <c r="GT3350" s="662"/>
      <c r="GU3350" s="662"/>
      <c r="GV3350" s="662"/>
      <c r="GW3350" s="662"/>
      <c r="GX3350" s="662"/>
      <c r="GY3350" s="662"/>
      <c r="GZ3350" s="662"/>
      <c r="HA3350" s="662"/>
      <c r="HB3350" s="662"/>
      <c r="HC3350" s="662"/>
      <c r="HD3350" s="662"/>
      <c r="HE3350" s="662"/>
      <c r="HF3350" s="662"/>
      <c r="HG3350" s="662"/>
      <c r="HH3350" s="662"/>
      <c r="HI3350" s="662"/>
      <c r="HJ3350" s="662"/>
      <c r="HK3350" s="662"/>
      <c r="HL3350" s="662"/>
      <c r="HM3350" s="662"/>
      <c r="HN3350" s="662"/>
      <c r="HO3350" s="662"/>
      <c r="HP3350" s="662"/>
      <c r="HQ3350" s="662"/>
      <c r="HR3350" s="662"/>
      <c r="HS3350" s="662"/>
      <c r="HT3350" s="662"/>
      <c r="HU3350" s="662"/>
      <c r="HV3350" s="662"/>
      <c r="HW3350" s="662"/>
      <c r="HX3350" s="662"/>
      <c r="HY3350" s="662"/>
      <c r="HZ3350" s="662"/>
      <c r="IA3350" s="662"/>
      <c r="IB3350" s="662"/>
      <c r="IC3350" s="662"/>
      <c r="ID3350" s="662"/>
      <c r="IE3350" s="662"/>
      <c r="IF3350" s="662"/>
      <c r="IG3350" s="662"/>
      <c r="IH3350" s="662"/>
      <c r="II3350" s="662"/>
      <c r="IJ3350" s="662"/>
      <c r="IK3350" s="662"/>
      <c r="IL3350" s="662"/>
      <c r="IM3350" s="662"/>
      <c r="IN3350" s="662"/>
      <c r="IO3350" s="662"/>
      <c r="IP3350" s="662"/>
      <c r="IQ3350" s="662"/>
      <c r="IR3350" s="662"/>
      <c r="IS3350" s="662"/>
      <c r="IT3350" s="662"/>
      <c r="IU3350" s="662"/>
      <c r="IV3350" s="662"/>
      <c r="IW3350" s="662"/>
      <c r="IX3350" s="662"/>
      <c r="IY3350" s="662"/>
      <c r="IZ3350" s="662"/>
      <c r="JA3350" s="662"/>
      <c r="JB3350" s="662"/>
      <c r="JC3350" s="662"/>
      <c r="JD3350" s="662"/>
      <c r="JE3350" s="662"/>
      <c r="JF3350" s="662"/>
      <c r="JG3350" s="662"/>
      <c r="JH3350" s="662"/>
      <c r="JI3350" s="662"/>
      <c r="JJ3350" s="662"/>
      <c r="JK3350" s="662"/>
      <c r="JL3350" s="662"/>
      <c r="JM3350" s="662"/>
      <c r="JN3350" s="662"/>
      <c r="JO3350" s="662"/>
      <c r="JP3350" s="662"/>
      <c r="JQ3350" s="662"/>
      <c r="JR3350" s="662"/>
      <c r="JS3350" s="662"/>
      <c r="JT3350" s="662"/>
      <c r="JU3350" s="662"/>
      <c r="JV3350" s="662"/>
      <c r="JW3350" s="662"/>
      <c r="JX3350" s="662"/>
      <c r="JY3350" s="662"/>
      <c r="JZ3350" s="662"/>
      <c r="KA3350" s="662"/>
      <c r="KB3350" s="662"/>
      <c r="KC3350" s="662"/>
      <c r="KD3350" s="662"/>
      <c r="KE3350" s="662"/>
      <c r="KF3350" s="662"/>
      <c r="KG3350" s="662"/>
      <c r="KH3350" s="662"/>
      <c r="KI3350" s="662"/>
      <c r="KJ3350" s="662"/>
      <c r="KK3350" s="662"/>
      <c r="KL3350" s="662"/>
      <c r="KM3350" s="662"/>
      <c r="KN3350" s="662"/>
      <c r="KO3350" s="662"/>
      <c r="KP3350" s="662"/>
      <c r="KQ3350" s="662"/>
      <c r="KR3350" s="662"/>
      <c r="KS3350" s="662"/>
      <c r="KT3350" s="662"/>
      <c r="KU3350" s="662"/>
      <c r="KV3350" s="662"/>
      <c r="KW3350" s="662"/>
      <c r="KX3350" s="662"/>
      <c r="KY3350" s="662"/>
      <c r="KZ3350" s="662"/>
      <c r="LA3350" s="662"/>
      <c r="LB3350" s="662"/>
      <c r="LC3350" s="662"/>
      <c r="LD3350" s="662"/>
      <c r="LE3350" s="662"/>
      <c r="LF3350" s="662"/>
      <c r="LG3350" s="662"/>
      <c r="LH3350" s="662"/>
      <c r="LI3350" s="662"/>
      <c r="LJ3350" s="662"/>
      <c r="LK3350" s="662"/>
      <c r="LL3350" s="662"/>
      <c r="LM3350" s="662"/>
      <c r="LN3350" s="662"/>
      <c r="LO3350" s="662"/>
      <c r="LP3350" s="662"/>
      <c r="LQ3350" s="662"/>
      <c r="LR3350" s="662"/>
      <c r="LS3350" s="662"/>
      <c r="LT3350" s="662"/>
      <c r="LU3350" s="662"/>
      <c r="LV3350" s="662"/>
      <c r="LW3350" s="662"/>
      <c r="LX3350" s="662"/>
      <c r="LY3350" s="662"/>
      <c r="LZ3350" s="662"/>
      <c r="MA3350" s="662"/>
      <c r="MB3350" s="662"/>
      <c r="MC3350" s="662"/>
      <c r="MD3350" s="662"/>
      <c r="ME3350" s="662"/>
      <c r="MF3350" s="662"/>
      <c r="MG3350" s="662"/>
      <c r="MH3350" s="662"/>
      <c r="MI3350" s="662"/>
      <c r="MJ3350" s="662"/>
      <c r="MK3350" s="662"/>
      <c r="ML3350" s="662"/>
      <c r="MM3350" s="662"/>
      <c r="MN3350" s="662"/>
      <c r="MO3350" s="662"/>
      <c r="MP3350" s="662"/>
      <c r="MQ3350" s="662"/>
      <c r="MR3350" s="662"/>
      <c r="MS3350" s="662"/>
      <c r="MT3350" s="662"/>
      <c r="MU3350" s="662"/>
      <c r="MV3350" s="662"/>
      <c r="MW3350" s="662"/>
      <c r="MX3350" s="662"/>
      <c r="MY3350" s="662"/>
      <c r="MZ3350" s="662"/>
      <c r="NA3350" s="662"/>
      <c r="NB3350" s="662"/>
      <c r="NC3350" s="662"/>
      <c r="ND3350" s="662"/>
      <c r="NE3350" s="662"/>
      <c r="NF3350" s="662"/>
      <c r="NG3350" s="662"/>
      <c r="NH3350" s="662"/>
      <c r="NI3350" s="662"/>
      <c r="NJ3350" s="662"/>
      <c r="NK3350" s="662"/>
      <c r="NL3350" s="662"/>
      <c r="NM3350" s="662"/>
      <c r="NN3350" s="662"/>
      <c r="NO3350" s="662"/>
      <c r="NP3350" s="662"/>
      <c r="NQ3350" s="662"/>
      <c r="NR3350" s="662"/>
      <c r="NS3350" s="662"/>
      <c r="NT3350" s="662"/>
      <c r="NU3350" s="662"/>
      <c r="NV3350" s="662"/>
      <c r="NW3350" s="662"/>
      <c r="NX3350" s="662"/>
      <c r="NY3350" s="662"/>
      <c r="NZ3350" s="662"/>
      <c r="OA3350" s="662"/>
      <c r="OB3350" s="662"/>
      <c r="OC3350" s="662"/>
      <c r="OD3350" s="662"/>
      <c r="OE3350" s="662"/>
      <c r="OF3350" s="662"/>
      <c r="OG3350" s="662"/>
      <c r="OH3350" s="662"/>
      <c r="OI3350" s="662"/>
      <c r="OJ3350" s="662"/>
      <c r="OK3350" s="662"/>
      <c r="OL3350" s="662"/>
      <c r="OM3350" s="662"/>
      <c r="ON3350" s="662"/>
      <c r="OO3350" s="662"/>
      <c r="OP3350" s="662"/>
      <c r="OQ3350" s="662"/>
      <c r="OR3350" s="662"/>
      <c r="OS3350" s="662"/>
      <c r="OT3350" s="662"/>
      <c r="OU3350" s="662"/>
      <c r="OV3350" s="662"/>
      <c r="OW3350" s="662"/>
      <c r="OX3350" s="662"/>
      <c r="OY3350" s="662"/>
      <c r="OZ3350" s="662"/>
      <c r="PA3350" s="662"/>
      <c r="PB3350" s="662"/>
      <c r="PC3350" s="662"/>
      <c r="PD3350" s="662"/>
      <c r="PE3350" s="662"/>
      <c r="PF3350" s="662"/>
      <c r="PG3350" s="662"/>
      <c r="PH3350" s="662"/>
      <c r="PI3350" s="662"/>
      <c r="PJ3350" s="662"/>
      <c r="PK3350" s="662"/>
      <c r="PL3350" s="662"/>
      <c r="PM3350" s="662"/>
      <c r="PN3350" s="662"/>
      <c r="PO3350" s="662"/>
      <c r="PP3350" s="662"/>
      <c r="PQ3350" s="662"/>
      <c r="PR3350" s="662"/>
      <c r="PS3350" s="662"/>
      <c r="PT3350" s="662"/>
      <c r="PU3350" s="662"/>
      <c r="PV3350" s="662"/>
      <c r="PW3350" s="662"/>
      <c r="PX3350" s="662"/>
      <c r="PY3350" s="662"/>
      <c r="PZ3350" s="662"/>
      <c r="QA3350" s="662"/>
      <c r="QB3350" s="662"/>
      <c r="QC3350" s="662"/>
      <c r="QD3350" s="662"/>
      <c r="QE3350" s="662"/>
      <c r="QF3350" s="662"/>
      <c r="QG3350" s="662"/>
      <c r="QH3350" s="662"/>
      <c r="QI3350" s="662"/>
      <c r="QJ3350" s="662"/>
      <c r="QK3350" s="662"/>
      <c r="QL3350" s="662"/>
      <c r="QM3350" s="662"/>
      <c r="QN3350" s="662"/>
      <c r="QO3350" s="662"/>
      <c r="QP3350" s="662"/>
      <c r="QQ3350" s="662"/>
      <c r="QR3350" s="662"/>
      <c r="QS3350" s="662"/>
      <c r="QT3350" s="662"/>
      <c r="QU3350" s="662"/>
      <c r="QV3350" s="662"/>
      <c r="QW3350" s="662"/>
      <c r="QX3350" s="662"/>
      <c r="QY3350" s="662"/>
      <c r="QZ3350" s="662"/>
      <c r="RA3350" s="662"/>
      <c r="RB3350" s="662"/>
      <c r="RC3350" s="662"/>
      <c r="RD3350" s="662"/>
      <c r="RE3350" s="662"/>
      <c r="RF3350" s="662"/>
      <c r="RG3350" s="662"/>
      <c r="RH3350" s="662"/>
      <c r="RI3350" s="662"/>
      <c r="RJ3350" s="662"/>
      <c r="RK3350" s="662"/>
      <c r="RL3350" s="662"/>
      <c r="RM3350" s="662"/>
      <c r="RN3350" s="662"/>
      <c r="RO3350" s="662"/>
      <c r="RP3350" s="662"/>
      <c r="RQ3350" s="662"/>
      <c r="RR3350" s="662"/>
      <c r="RS3350" s="662"/>
      <c r="RT3350" s="662"/>
      <c r="RU3350" s="662"/>
      <c r="RV3350" s="662"/>
      <c r="RW3350" s="662"/>
      <c r="RX3350" s="662"/>
      <c r="RY3350" s="662"/>
      <c r="RZ3350" s="662"/>
      <c r="SA3350" s="662"/>
      <c r="SB3350" s="662"/>
      <c r="SC3350" s="662"/>
      <c r="SD3350" s="662"/>
      <c r="SE3350" s="662"/>
      <c r="SF3350" s="662"/>
      <c r="SG3350" s="662"/>
      <c r="SH3350" s="662"/>
      <c r="SI3350" s="662"/>
      <c r="SJ3350" s="662"/>
      <c r="SK3350" s="662"/>
      <c r="SL3350" s="662"/>
      <c r="SM3350" s="662"/>
      <c r="SN3350" s="662"/>
      <c r="SO3350" s="662"/>
      <c r="SP3350" s="662"/>
      <c r="SQ3350" s="662"/>
      <c r="SR3350" s="662"/>
      <c r="SS3350" s="662"/>
      <c r="ST3350" s="662"/>
      <c r="SU3350" s="662"/>
      <c r="SV3350" s="662"/>
      <c r="SW3350" s="662"/>
      <c r="SX3350" s="662"/>
      <c r="SY3350" s="662"/>
      <c r="SZ3350" s="662"/>
      <c r="TA3350" s="662"/>
      <c r="TB3350" s="662"/>
      <c r="TC3350" s="662"/>
      <c r="TD3350" s="662"/>
      <c r="TE3350" s="662"/>
      <c r="TF3350" s="662"/>
      <c r="TG3350" s="662"/>
      <c r="TH3350" s="662"/>
      <c r="TI3350" s="662"/>
      <c r="TJ3350" s="662"/>
      <c r="TK3350" s="662"/>
      <c r="TL3350" s="662"/>
      <c r="TM3350" s="662"/>
      <c r="TN3350" s="662"/>
      <c r="TO3350" s="662"/>
      <c r="TP3350" s="662"/>
      <c r="TQ3350" s="662"/>
      <c r="TR3350" s="662"/>
      <c r="TS3350" s="662"/>
      <c r="TT3350" s="662"/>
      <c r="TU3350" s="662"/>
      <c r="TV3350" s="662"/>
      <c r="TW3350" s="662"/>
      <c r="TX3350" s="662"/>
      <c r="TY3350" s="662"/>
      <c r="TZ3350" s="662"/>
      <c r="UA3350" s="662"/>
      <c r="UB3350" s="662"/>
      <c r="UC3350" s="662"/>
      <c r="UD3350" s="662"/>
      <c r="UE3350" s="662"/>
      <c r="UF3350" s="662"/>
      <c r="UG3350" s="662"/>
      <c r="UH3350" s="662"/>
      <c r="UI3350" s="662"/>
      <c r="UJ3350" s="662"/>
      <c r="UK3350" s="662"/>
      <c r="UL3350" s="662"/>
      <c r="UM3350" s="662"/>
      <c r="UN3350" s="662"/>
      <c r="UO3350" s="662"/>
      <c r="UP3350" s="662"/>
      <c r="UQ3350" s="662"/>
      <c r="UR3350" s="662"/>
      <c r="US3350" s="662"/>
      <c r="UT3350" s="662"/>
      <c r="UU3350" s="662"/>
      <c r="UV3350" s="662"/>
      <c r="UW3350" s="662"/>
      <c r="UX3350" s="662"/>
      <c r="UY3350" s="662"/>
      <c r="UZ3350" s="662"/>
      <c r="VA3350" s="662"/>
      <c r="VB3350" s="662"/>
      <c r="VC3350" s="662"/>
      <c r="VD3350" s="662"/>
      <c r="VE3350" s="662"/>
      <c r="VF3350" s="662"/>
      <c r="VG3350" s="662"/>
      <c r="VH3350" s="662"/>
      <c r="VI3350" s="662"/>
      <c r="VJ3350" s="662"/>
      <c r="VK3350" s="662"/>
      <c r="VL3350" s="662"/>
      <c r="VM3350" s="662"/>
      <c r="VN3350" s="662"/>
      <c r="VO3350" s="662"/>
      <c r="VP3350" s="662"/>
      <c r="VQ3350" s="662"/>
      <c r="VR3350" s="662"/>
      <c r="VS3350" s="662"/>
      <c r="VT3350" s="662"/>
      <c r="VU3350" s="662"/>
      <c r="VV3350" s="662"/>
      <c r="VW3350" s="662"/>
      <c r="VX3350" s="662"/>
      <c r="VY3350" s="662"/>
      <c r="VZ3350" s="662"/>
      <c r="WA3350" s="662"/>
      <c r="WB3350" s="662"/>
      <c r="WC3350" s="662"/>
      <c r="WD3350" s="662"/>
      <c r="WE3350" s="662"/>
      <c r="WF3350" s="662"/>
      <c r="WG3350" s="662"/>
      <c r="WH3350" s="662"/>
      <c r="WI3350" s="662"/>
      <c r="WJ3350" s="662"/>
      <c r="WK3350" s="662"/>
      <c r="WL3350" s="662"/>
      <c r="WM3350" s="662"/>
      <c r="WN3350" s="662"/>
      <c r="WO3350" s="662"/>
      <c r="WP3350" s="662"/>
      <c r="WQ3350" s="662"/>
      <c r="WR3350" s="662"/>
      <c r="WS3350" s="662"/>
      <c r="WT3350" s="662"/>
      <c r="WU3350" s="662"/>
      <c r="WV3350" s="662"/>
      <c r="WW3350" s="662"/>
      <c r="WX3350" s="662"/>
      <c r="WY3350" s="662"/>
      <c r="WZ3350" s="662"/>
      <c r="XA3350" s="662"/>
      <c r="XB3350" s="662"/>
      <c r="XC3350" s="662"/>
      <c r="XD3350" s="662"/>
      <c r="XE3350" s="662"/>
      <c r="XF3350" s="662"/>
      <c r="XG3350" s="662"/>
      <c r="XH3350" s="662"/>
      <c r="XI3350" s="662"/>
      <c r="XJ3350" s="662"/>
      <c r="XK3350" s="662"/>
      <c r="XL3350" s="662"/>
      <c r="XM3350" s="662"/>
      <c r="XN3350" s="662"/>
      <c r="XO3350" s="662"/>
      <c r="XP3350" s="662"/>
      <c r="XQ3350" s="662"/>
      <c r="XR3350" s="662"/>
      <c r="XS3350" s="662"/>
      <c r="XT3350" s="662"/>
      <c r="XU3350" s="662"/>
      <c r="XV3350" s="662"/>
      <c r="XW3350" s="662"/>
      <c r="XX3350" s="662"/>
      <c r="XY3350" s="662"/>
      <c r="XZ3350" s="662"/>
      <c r="YA3350" s="662"/>
      <c r="YB3350" s="662"/>
      <c r="YC3350" s="662"/>
      <c r="YD3350" s="662"/>
      <c r="YE3350" s="662"/>
      <c r="YF3350" s="662"/>
      <c r="YG3350" s="662"/>
      <c r="YH3350" s="662"/>
      <c r="YI3350" s="662"/>
      <c r="YJ3350" s="662"/>
      <c r="YK3350" s="662"/>
      <c r="YL3350" s="662"/>
      <c r="YM3350" s="662"/>
      <c r="YN3350" s="662"/>
      <c r="YO3350" s="662"/>
      <c r="YP3350" s="662"/>
      <c r="YQ3350" s="662"/>
      <c r="YR3350" s="662"/>
      <c r="YS3350" s="662"/>
      <c r="YT3350" s="662"/>
      <c r="YU3350" s="662"/>
      <c r="YV3350" s="662"/>
      <c r="YW3350" s="662"/>
      <c r="YX3350" s="662"/>
      <c r="YY3350" s="662"/>
      <c r="YZ3350" s="662"/>
      <c r="ZA3350" s="662"/>
      <c r="ZB3350" s="662"/>
      <c r="ZC3350" s="662"/>
      <c r="ZD3350" s="662"/>
      <c r="ZE3350" s="662"/>
      <c r="ZF3350" s="662"/>
      <c r="ZG3350" s="662"/>
      <c r="ZH3350" s="662"/>
      <c r="ZI3350" s="662"/>
      <c r="ZJ3350" s="662"/>
      <c r="ZK3350" s="662"/>
      <c r="ZL3350" s="662"/>
      <c r="ZM3350" s="662"/>
      <c r="ZN3350" s="662"/>
      <c r="ZO3350" s="662"/>
      <c r="ZP3350" s="662"/>
      <c r="ZQ3350" s="662"/>
      <c r="ZR3350" s="662"/>
      <c r="ZS3350" s="662"/>
      <c r="ZT3350" s="662"/>
      <c r="ZU3350" s="662"/>
      <c r="ZV3350" s="662"/>
      <c r="ZW3350" s="662"/>
      <c r="ZX3350" s="662"/>
      <c r="ZY3350" s="662"/>
      <c r="ZZ3350" s="662"/>
      <c r="AAA3350" s="662"/>
      <c r="AAB3350" s="662"/>
      <c r="AAC3350" s="662"/>
      <c r="AAD3350" s="662"/>
      <c r="AAE3350" s="662"/>
      <c r="AAF3350" s="662"/>
      <c r="AAG3350" s="662"/>
      <c r="AAH3350" s="662"/>
      <c r="AAI3350" s="662"/>
      <c r="AAJ3350" s="662"/>
      <c r="AAK3350" s="662"/>
      <c r="AAL3350" s="662"/>
      <c r="AAM3350" s="662"/>
      <c r="AAN3350" s="662"/>
      <c r="AAO3350" s="662"/>
      <c r="AAP3350" s="662"/>
      <c r="AAQ3350" s="662"/>
      <c r="AAR3350" s="662"/>
      <c r="AAS3350" s="662"/>
      <c r="AAT3350" s="662"/>
      <c r="AAU3350" s="662"/>
      <c r="AAV3350" s="662"/>
      <c r="AAW3350" s="662"/>
      <c r="AAX3350" s="662"/>
      <c r="AAY3350" s="662"/>
      <c r="AAZ3350" s="662"/>
      <c r="ABA3350" s="662"/>
      <c r="ABB3350" s="662"/>
      <c r="ABC3350" s="662"/>
      <c r="ABD3350" s="662"/>
      <c r="ABE3350" s="662"/>
      <c r="ABF3350" s="662"/>
      <c r="ABG3350" s="662"/>
      <c r="ABH3350" s="662"/>
      <c r="ABI3350" s="662"/>
      <c r="ABJ3350" s="662"/>
      <c r="ABK3350" s="662"/>
      <c r="ABL3350" s="662"/>
      <c r="ABM3350" s="662"/>
      <c r="ABN3350" s="662"/>
      <c r="ABO3350" s="662"/>
      <c r="ABP3350" s="662"/>
      <c r="ABQ3350" s="662"/>
      <c r="ABR3350" s="662"/>
      <c r="ABS3350" s="662"/>
      <c r="ABT3350" s="662"/>
      <c r="ABU3350" s="662"/>
      <c r="ABV3350" s="662"/>
      <c r="ABW3350" s="662"/>
      <c r="ABX3350" s="662"/>
      <c r="ABY3350" s="662"/>
      <c r="ABZ3350" s="662"/>
      <c r="ACA3350" s="662"/>
      <c r="ACB3350" s="662"/>
      <c r="ACC3350" s="662"/>
      <c r="ACD3350" s="662"/>
      <c r="ACE3350" s="662"/>
      <c r="ACF3350" s="662"/>
      <c r="ACG3350" s="662"/>
      <c r="ACH3350" s="662"/>
      <c r="ACI3350" s="662"/>
      <c r="ACJ3350" s="662"/>
      <c r="ACK3350" s="662"/>
      <c r="ACL3350" s="662"/>
      <c r="ACM3350" s="662"/>
      <c r="ACN3350" s="662"/>
      <c r="ACO3350" s="662"/>
      <c r="ACP3350" s="662"/>
      <c r="ACQ3350" s="662"/>
      <c r="ACR3350" s="662"/>
      <c r="ACS3350" s="662"/>
      <c r="ACT3350" s="662"/>
      <c r="ACU3350" s="662"/>
      <c r="ACV3350" s="662"/>
      <c r="ACW3350" s="662"/>
      <c r="ACX3350" s="662"/>
      <c r="ACY3350" s="662"/>
      <c r="ACZ3350" s="662"/>
      <c r="ADA3350" s="662"/>
      <c r="ADB3350" s="662"/>
      <c r="ADC3350" s="662"/>
      <c r="ADD3350" s="662"/>
      <c r="ADE3350" s="662"/>
      <c r="ADF3350" s="662"/>
      <c r="ADG3350" s="662"/>
      <c r="ADH3350" s="662"/>
      <c r="ADI3350" s="662"/>
      <c r="ADJ3350" s="662"/>
      <c r="ADK3350" s="662"/>
      <c r="ADL3350" s="662"/>
      <c r="ADM3350" s="662"/>
      <c r="ADN3350" s="662"/>
      <c r="ADO3350" s="662"/>
      <c r="ADP3350" s="662"/>
      <c r="ADQ3350" s="662"/>
      <c r="ADR3350" s="662"/>
      <c r="ADS3350" s="662"/>
      <c r="ADT3350" s="662"/>
      <c r="ADU3350" s="662"/>
      <c r="ADV3350" s="662"/>
      <c r="ADW3350" s="662"/>
      <c r="ADX3350" s="662"/>
      <c r="ADY3350" s="662"/>
      <c r="ADZ3350" s="662"/>
      <c r="AEA3350" s="662"/>
      <c r="AEB3350" s="662"/>
      <c r="AEC3350" s="662"/>
      <c r="AED3350" s="662"/>
      <c r="AEE3350" s="662"/>
      <c r="AEF3350" s="662"/>
      <c r="AEG3350" s="662"/>
      <c r="AEH3350" s="662"/>
      <c r="AEI3350" s="662"/>
      <c r="AEJ3350" s="662"/>
      <c r="AEK3350" s="662"/>
      <c r="AEL3350" s="662"/>
      <c r="AEM3350" s="662"/>
      <c r="AEN3350" s="662"/>
      <c r="AEO3350" s="662"/>
      <c r="AEP3350" s="662"/>
      <c r="AEQ3350" s="662"/>
      <c r="AER3350" s="662"/>
      <c r="AES3350" s="662"/>
      <c r="AET3350" s="662"/>
      <c r="AEU3350" s="662"/>
      <c r="AEV3350" s="662"/>
      <c r="AEW3350" s="662"/>
      <c r="AEX3350" s="662"/>
      <c r="AEY3350" s="662"/>
      <c r="AEZ3350" s="662"/>
      <c r="AFA3350" s="662"/>
      <c r="AFB3350" s="662"/>
      <c r="AFC3350" s="662"/>
      <c r="AFD3350" s="662"/>
      <c r="AFE3350" s="662"/>
      <c r="AFF3350" s="662"/>
      <c r="AFG3350" s="662"/>
      <c r="AFH3350" s="662"/>
      <c r="AFI3350" s="662"/>
      <c r="AFJ3350" s="662"/>
      <c r="AFK3350" s="662"/>
      <c r="AFL3350" s="662"/>
      <c r="AFM3350" s="662"/>
      <c r="AFN3350" s="662"/>
      <c r="AFO3350" s="662"/>
      <c r="AFP3350" s="662"/>
      <c r="AFQ3350" s="662"/>
      <c r="AFR3350" s="662"/>
      <c r="AFS3350" s="662"/>
      <c r="AFT3350" s="662"/>
      <c r="AFU3350" s="662"/>
      <c r="AFV3350" s="662"/>
      <c r="AFW3350" s="662"/>
      <c r="AFX3350" s="662"/>
      <c r="AFY3350" s="662"/>
      <c r="AFZ3350" s="662"/>
      <c r="AGA3350" s="662"/>
      <c r="AGB3350" s="662"/>
      <c r="AGC3350" s="662"/>
      <c r="AGD3350" s="662"/>
      <c r="AGE3350" s="662"/>
      <c r="AGF3350" s="662"/>
      <c r="AGG3350" s="662"/>
      <c r="AGH3350" s="662"/>
      <c r="AGI3350" s="662"/>
      <c r="AGJ3350" s="662"/>
      <c r="AGK3350" s="662"/>
      <c r="AGL3350" s="662"/>
      <c r="AGM3350" s="662"/>
      <c r="AGN3350" s="662"/>
      <c r="AGO3350" s="662"/>
      <c r="AGP3350" s="662"/>
      <c r="AGQ3350" s="662"/>
      <c r="AGR3350" s="662"/>
      <c r="AGS3350" s="662"/>
      <c r="AGT3350" s="662"/>
      <c r="AGU3350" s="662"/>
      <c r="AGV3350" s="662"/>
      <c r="AGW3350" s="662"/>
      <c r="AGX3350" s="662"/>
      <c r="AGY3350" s="662"/>
      <c r="AGZ3350" s="662"/>
      <c r="AHA3350" s="662"/>
      <c r="AHB3350" s="662"/>
      <c r="AHC3350" s="662"/>
      <c r="AHD3350" s="662"/>
      <c r="AHE3350" s="662"/>
      <c r="AHF3350" s="662"/>
      <c r="AHG3350" s="662"/>
      <c r="AHH3350" s="662"/>
      <c r="AHI3350" s="662"/>
      <c r="AHJ3350" s="662"/>
      <c r="AHK3350" s="662"/>
      <c r="AHL3350" s="662"/>
      <c r="AHM3350" s="662"/>
      <c r="AHN3350" s="662"/>
      <c r="AHO3350" s="662"/>
      <c r="AHP3350" s="662"/>
      <c r="AHQ3350" s="662"/>
      <c r="AHR3350" s="662"/>
      <c r="AHS3350" s="662"/>
      <c r="AHT3350" s="662"/>
      <c r="AHU3350" s="662"/>
      <c r="AHV3350" s="662"/>
      <c r="AHW3350" s="662"/>
      <c r="AHX3350" s="662"/>
      <c r="AHY3350" s="662"/>
      <c r="AHZ3350" s="662"/>
      <c r="AIA3350" s="662"/>
      <c r="AIB3350" s="662"/>
      <c r="AIC3350" s="662"/>
      <c r="AID3350" s="662"/>
      <c r="AIE3350" s="662"/>
      <c r="AIF3350" s="662"/>
      <c r="AIG3350" s="662"/>
      <c r="AIH3350" s="662"/>
      <c r="AII3350" s="662"/>
      <c r="AIJ3350" s="662"/>
      <c r="AIK3350" s="662"/>
      <c r="AIL3350" s="662"/>
      <c r="AIM3350" s="662"/>
      <c r="AIN3350" s="662"/>
      <c r="AIO3350" s="662"/>
      <c r="AIP3350" s="662"/>
      <c r="AIQ3350" s="662"/>
      <c r="AIR3350" s="662"/>
      <c r="AIS3350" s="662"/>
      <c r="AIT3350" s="662"/>
      <c r="AIU3350" s="662"/>
      <c r="AIV3350" s="662"/>
      <c r="AIW3350" s="662"/>
      <c r="AIX3350" s="662"/>
      <c r="AIY3350" s="662"/>
      <c r="AIZ3350" s="662"/>
      <c r="AJA3350" s="662"/>
      <c r="AJB3350" s="662"/>
      <c r="AJC3350" s="662"/>
      <c r="AJD3350" s="662"/>
      <c r="AJE3350" s="662"/>
      <c r="AJF3350" s="662"/>
      <c r="AJG3350" s="662"/>
      <c r="AJH3350" s="662"/>
      <c r="AJI3350" s="662"/>
      <c r="AJJ3350" s="662"/>
      <c r="AJK3350" s="662"/>
      <c r="AJL3350" s="662"/>
      <c r="AJM3350" s="662"/>
      <c r="AJN3350" s="662"/>
      <c r="AJO3350" s="662"/>
      <c r="AJP3350" s="662"/>
      <c r="AJQ3350" s="662"/>
      <c r="AJR3350" s="662"/>
      <c r="AJS3350" s="662"/>
      <c r="AJT3350" s="662"/>
      <c r="AJU3350" s="662"/>
      <c r="AJV3350" s="662"/>
      <c r="AJW3350" s="662"/>
      <c r="AJX3350" s="662"/>
      <c r="AJY3350" s="662"/>
      <c r="AJZ3350" s="662"/>
      <c r="AKA3350" s="662"/>
      <c r="AKB3350" s="662"/>
      <c r="AKC3350" s="662"/>
      <c r="AKD3350" s="662"/>
      <c r="AKE3350" s="662"/>
      <c r="AKF3350" s="662"/>
      <c r="AKG3350" s="662"/>
      <c r="AKH3350" s="662"/>
      <c r="AKI3350" s="662"/>
      <c r="AKJ3350" s="662"/>
      <c r="AKK3350" s="662"/>
      <c r="AKL3350" s="662"/>
      <c r="AKM3350" s="662"/>
      <c r="AKN3350" s="662"/>
      <c r="AKO3350" s="662"/>
      <c r="AKP3350" s="662"/>
      <c r="AKQ3350" s="662"/>
      <c r="AKR3350" s="662"/>
      <c r="AKS3350" s="662"/>
      <c r="AKT3350" s="662"/>
      <c r="AKU3350" s="662"/>
      <c r="AKV3350" s="662"/>
      <c r="AKW3350" s="662"/>
      <c r="AKX3350" s="662"/>
      <c r="AKY3350" s="662"/>
      <c r="AKZ3350" s="662"/>
      <c r="ALA3350" s="662"/>
      <c r="ALB3350" s="662"/>
      <c r="ALC3350" s="662"/>
      <c r="ALD3350" s="662"/>
      <c r="ALE3350" s="662"/>
      <c r="ALF3350" s="662"/>
      <c r="ALG3350" s="662"/>
      <c r="ALH3350" s="662"/>
      <c r="ALI3350" s="662"/>
      <c r="ALJ3350" s="662"/>
      <c r="ALK3350" s="662"/>
      <c r="ALL3350" s="662"/>
      <c r="ALM3350" s="662"/>
      <c r="ALN3350" s="662"/>
      <c r="ALO3350" s="662"/>
      <c r="ALP3350" s="662"/>
      <c r="ALQ3350" s="662"/>
      <c r="ALR3350" s="662"/>
      <c r="ALS3350" s="662"/>
      <c r="ALT3350" s="662"/>
      <c r="ALU3350" s="662"/>
      <c r="ALV3350" s="662"/>
      <c r="ALW3350" s="662"/>
      <c r="ALX3350" s="662"/>
      <c r="ALY3350" s="662"/>
      <c r="ALZ3350" s="662"/>
      <c r="AMA3350" s="662"/>
      <c r="AMB3350" s="662"/>
      <c r="AMC3350" s="662"/>
      <c r="AMD3350" s="662"/>
      <c r="AME3350" s="662"/>
      <c r="AMF3350" s="662"/>
      <c r="AMG3350" s="662"/>
      <c r="AMH3350" s="662"/>
      <c r="AMI3350" s="662"/>
      <c r="AMJ3350" s="662"/>
    </row>
    <row r="3351" spans="1:1024" ht="18.75" customHeight="1" x14ac:dyDescent="0.25">
      <c r="A3351" s="186">
        <v>3889</v>
      </c>
      <c r="B3351" s="146">
        <v>54120795</v>
      </c>
      <c r="C3351" s="186" t="s">
        <v>2633</v>
      </c>
      <c r="D3351" s="186" t="s">
        <v>29</v>
      </c>
      <c r="E3351" s="1156" t="s">
        <v>30</v>
      </c>
      <c r="F3351" s="718">
        <v>45325</v>
      </c>
      <c r="G3351" s="719">
        <v>0.71875</v>
      </c>
      <c r="H3351" s="718">
        <v>45327</v>
      </c>
      <c r="I3351" s="719">
        <v>0.76041666666666663</v>
      </c>
      <c r="J3351" s="737" t="s">
        <v>330</v>
      </c>
      <c r="K3351" s="710">
        <v>34896</v>
      </c>
      <c r="L3351" s="734" t="s">
        <v>5353</v>
      </c>
      <c r="M3351" s="710">
        <v>45296</v>
      </c>
      <c r="N3351" s="734" t="s">
        <v>2634</v>
      </c>
      <c r="O3351" s="920">
        <v>41915</v>
      </c>
      <c r="P3351" s="1019" t="s">
        <v>4863</v>
      </c>
      <c r="Q3351" s="1039" t="s">
        <v>4613</v>
      </c>
      <c r="R3351" s="1006"/>
      <c r="T3351" s="541"/>
      <c r="U3351" s="545" t="s">
        <v>975</v>
      </c>
      <c r="V3351" s="544"/>
    </row>
    <row r="3352" spans="1:1024" ht="104.25" customHeight="1" x14ac:dyDescent="0.3">
      <c r="A3352" s="186">
        <v>3620</v>
      </c>
      <c r="B3352" s="754">
        <v>54120795</v>
      </c>
      <c r="C3352" s="186" t="s">
        <v>2633</v>
      </c>
      <c r="D3352" s="186" t="s">
        <v>35</v>
      </c>
      <c r="E3352" s="1156" t="s">
        <v>4575</v>
      </c>
      <c r="F3352" s="718">
        <v>45234</v>
      </c>
      <c r="G3352" s="719">
        <v>0.58333333333333337</v>
      </c>
      <c r="H3352" s="718">
        <v>45236</v>
      </c>
      <c r="I3352" s="719">
        <v>0.58333333333333337</v>
      </c>
      <c r="J3352" s="737" t="s">
        <v>330</v>
      </c>
      <c r="K3352" s="710">
        <v>34896</v>
      </c>
      <c r="L3352" s="936">
        <v>6955177</v>
      </c>
      <c r="M3352" s="710">
        <v>40858</v>
      </c>
      <c r="N3352" s="734" t="s">
        <v>2634</v>
      </c>
      <c r="O3352" s="920">
        <v>41915</v>
      </c>
      <c r="P3352" s="1019">
        <v>160</v>
      </c>
      <c r="Q3352" s="1039" t="s">
        <v>4613</v>
      </c>
      <c r="R3352" s="1006"/>
      <c r="T3352" s="615" t="s">
        <v>4614</v>
      </c>
      <c r="U3352" s="545" t="s">
        <v>975</v>
      </c>
      <c r="V3352" s="544"/>
    </row>
    <row r="3353" spans="1:1024" s="678" customFormat="1" ht="21" customHeight="1" x14ac:dyDescent="0.3">
      <c r="A3353" s="795">
        <v>1456</v>
      </c>
      <c r="B3353" s="1516">
        <v>54120795</v>
      </c>
      <c r="C3353" s="795" t="s">
        <v>2633</v>
      </c>
      <c r="D3353" s="795" t="s">
        <v>35</v>
      </c>
      <c r="E3353" s="1169" t="s">
        <v>313</v>
      </c>
      <c r="F3353" s="841">
        <v>44865</v>
      </c>
      <c r="G3353" s="842">
        <v>0.51388888888888895</v>
      </c>
      <c r="H3353" s="841">
        <v>44869</v>
      </c>
      <c r="I3353" s="842">
        <v>0.51388888888888895</v>
      </c>
      <c r="J3353" s="1334" t="s">
        <v>2186</v>
      </c>
      <c r="K3353" s="1330">
        <v>34896</v>
      </c>
      <c r="L3353" s="1612">
        <v>6955177</v>
      </c>
      <c r="M3353" s="1330">
        <v>40858</v>
      </c>
      <c r="N3353" s="734" t="s">
        <v>2634</v>
      </c>
      <c r="O3353" s="972">
        <v>41915</v>
      </c>
      <c r="P3353" s="1019">
        <v>280</v>
      </c>
      <c r="Q3353" s="1039" t="s">
        <v>2635</v>
      </c>
      <c r="R3353" s="1676"/>
      <c r="S3353" s="1722"/>
      <c r="T3353" s="1767"/>
      <c r="U3353" s="1791"/>
      <c r="V3353" s="1388"/>
      <c r="W3353" s="1382"/>
    </row>
    <row r="3354" spans="1:1024" ht="18.75" customHeight="1" x14ac:dyDescent="0.25">
      <c r="A3354" s="826">
        <v>3778</v>
      </c>
      <c r="B3354" s="186">
        <v>50770571</v>
      </c>
      <c r="C3354" s="186" t="s">
        <v>4733</v>
      </c>
      <c r="D3354" s="795" t="s">
        <v>292</v>
      </c>
      <c r="E3354" s="1169" t="s">
        <v>293</v>
      </c>
      <c r="F3354" s="1330">
        <v>45255</v>
      </c>
      <c r="G3354" s="982">
        <v>0.81944444444444453</v>
      </c>
      <c r="H3354" s="1330">
        <v>45256</v>
      </c>
      <c r="I3354" s="982">
        <v>0.81944444444444453</v>
      </c>
      <c r="J3354" s="1335" t="s">
        <v>4761</v>
      </c>
      <c r="K3354" s="725">
        <v>35591</v>
      </c>
      <c r="L3354" s="929" t="s">
        <v>4736</v>
      </c>
      <c r="M3354" s="19">
        <v>43004</v>
      </c>
      <c r="N3354" s="929" t="s">
        <v>4737</v>
      </c>
      <c r="O3354" s="932">
        <v>42356</v>
      </c>
      <c r="P3354" s="892" t="s">
        <v>4762</v>
      </c>
      <c r="Q3354" s="884"/>
      <c r="R3354" s="1017"/>
      <c r="S3354" s="196" t="s">
        <v>4738</v>
      </c>
      <c r="T3354" s="609"/>
      <c r="U3354" s="156" t="s">
        <v>4735</v>
      </c>
      <c r="V3354" s="588" t="s">
        <v>1292</v>
      </c>
    </row>
    <row r="3355" spans="1:1024" ht="18.75" customHeight="1" x14ac:dyDescent="0.25">
      <c r="A3355" s="826">
        <v>3763</v>
      </c>
      <c r="B3355" s="795">
        <v>50770571</v>
      </c>
      <c r="C3355" s="795" t="s">
        <v>4733</v>
      </c>
      <c r="D3355" s="795" t="s">
        <v>292</v>
      </c>
      <c r="E3355" s="1169" t="s">
        <v>293</v>
      </c>
      <c r="F3355" s="1330">
        <v>45250</v>
      </c>
      <c r="G3355" s="982">
        <v>0.81944444444444453</v>
      </c>
      <c r="H3355" s="1330">
        <v>45255</v>
      </c>
      <c r="I3355" s="982">
        <v>0.81944444444444453</v>
      </c>
      <c r="J3355" s="1335" t="s">
        <v>4259</v>
      </c>
      <c r="K3355" s="827">
        <v>35591</v>
      </c>
      <c r="L3355" s="993" t="s">
        <v>4736</v>
      </c>
      <c r="M3355" s="834">
        <v>43004</v>
      </c>
      <c r="N3355" s="993" t="s">
        <v>4737</v>
      </c>
      <c r="O3355" s="1326">
        <v>42356</v>
      </c>
      <c r="P3355" s="892" t="s">
        <v>4750</v>
      </c>
      <c r="Q3355" s="884"/>
      <c r="R3355" s="1669"/>
      <c r="S3355" s="1702" t="s">
        <v>4738</v>
      </c>
      <c r="T3355" s="1751"/>
      <c r="U3355" s="676" t="s">
        <v>4735</v>
      </c>
      <c r="V3355" s="1388" t="s">
        <v>1292</v>
      </c>
      <c r="W3355" s="677"/>
      <c r="X3355" s="678"/>
      <c r="Y3355" s="678"/>
      <c r="Z3355" s="678"/>
      <c r="AA3355" s="678"/>
      <c r="AB3355" s="678"/>
      <c r="AC3355" s="678"/>
      <c r="AD3355" s="678"/>
      <c r="AE3355" s="678"/>
      <c r="AF3355" s="678"/>
      <c r="AG3355" s="678"/>
      <c r="AH3355" s="678"/>
      <c r="AI3355" s="678"/>
      <c r="AJ3355" s="678"/>
      <c r="AK3355" s="678"/>
      <c r="AL3355" s="678"/>
      <c r="AM3355" s="678"/>
      <c r="AN3355" s="678"/>
      <c r="AO3355" s="678"/>
      <c r="AP3355" s="678"/>
      <c r="AQ3355" s="678"/>
      <c r="AR3355" s="678"/>
      <c r="AS3355" s="678"/>
      <c r="AT3355" s="678"/>
      <c r="AU3355" s="678"/>
      <c r="AV3355" s="678"/>
      <c r="AW3355" s="678"/>
      <c r="AX3355" s="678"/>
      <c r="AY3355" s="678"/>
      <c r="AZ3355" s="678"/>
      <c r="BA3355" s="678"/>
      <c r="BB3355" s="678"/>
      <c r="BC3355" s="678"/>
      <c r="BD3355" s="678"/>
      <c r="BE3355" s="678"/>
      <c r="BF3355" s="678"/>
      <c r="BG3355" s="678"/>
      <c r="BH3355" s="678"/>
      <c r="BI3355" s="678"/>
      <c r="BJ3355" s="678"/>
      <c r="BK3355" s="678"/>
      <c r="BL3355" s="678"/>
      <c r="BM3355" s="678"/>
      <c r="BN3355" s="678"/>
      <c r="BO3355" s="678"/>
      <c r="BP3355" s="678"/>
      <c r="BQ3355" s="678"/>
      <c r="BR3355" s="678"/>
      <c r="BS3355" s="678"/>
      <c r="BT3355" s="678"/>
      <c r="BU3355" s="678"/>
      <c r="BV3355" s="678"/>
      <c r="BW3355" s="678"/>
      <c r="BX3355" s="678"/>
      <c r="BY3355" s="678"/>
      <c r="BZ3355" s="678"/>
      <c r="CA3355" s="678"/>
      <c r="CB3355" s="678"/>
      <c r="CC3355" s="678"/>
      <c r="CD3355" s="678"/>
      <c r="CE3355" s="678"/>
      <c r="CF3355" s="678"/>
      <c r="CG3355" s="678"/>
      <c r="CH3355" s="678"/>
      <c r="CI3355" s="678"/>
      <c r="CJ3355" s="678"/>
      <c r="CK3355" s="678"/>
      <c r="CL3355" s="678"/>
      <c r="CM3355" s="678"/>
      <c r="CN3355" s="678"/>
      <c r="CO3355" s="678"/>
      <c r="CP3355" s="678"/>
      <c r="CQ3355" s="678"/>
      <c r="CR3355" s="678"/>
      <c r="CS3355" s="678"/>
      <c r="CT3355" s="678"/>
      <c r="CU3355" s="678"/>
      <c r="CV3355" s="678"/>
      <c r="CW3355" s="678"/>
      <c r="CX3355" s="678"/>
      <c r="CY3355" s="678"/>
      <c r="CZ3355" s="678"/>
      <c r="DA3355" s="678"/>
      <c r="DB3355" s="678"/>
      <c r="DC3355" s="678"/>
      <c r="DD3355" s="678"/>
      <c r="DE3355" s="678"/>
      <c r="DF3355" s="678"/>
      <c r="DG3355" s="678"/>
      <c r="DH3355" s="678"/>
      <c r="DI3355" s="678"/>
      <c r="DJ3355" s="678"/>
      <c r="DK3355" s="678"/>
      <c r="DL3355" s="678"/>
      <c r="DM3355" s="678"/>
      <c r="DN3355" s="678"/>
      <c r="DO3355" s="678"/>
      <c r="DP3355" s="678"/>
      <c r="DQ3355" s="678"/>
      <c r="DR3355" s="678"/>
      <c r="DS3355" s="678"/>
      <c r="DT3355" s="678"/>
      <c r="DU3355" s="678"/>
      <c r="DV3355" s="678"/>
      <c r="DW3355" s="678"/>
      <c r="DX3355" s="678"/>
      <c r="DY3355" s="678"/>
      <c r="DZ3355" s="678"/>
      <c r="EA3355" s="678"/>
      <c r="EB3355" s="678"/>
      <c r="EC3355" s="678"/>
      <c r="ED3355" s="678"/>
      <c r="EE3355" s="678"/>
      <c r="EF3355" s="678"/>
      <c r="EG3355" s="678"/>
      <c r="EH3355" s="678"/>
      <c r="EI3355" s="678"/>
      <c r="EJ3355" s="678"/>
      <c r="EK3355" s="678"/>
      <c r="EL3355" s="678"/>
      <c r="EM3355" s="678"/>
      <c r="EN3355" s="678"/>
      <c r="EO3355" s="678"/>
      <c r="EP3355" s="678"/>
      <c r="EQ3355" s="678"/>
      <c r="ER3355" s="678"/>
      <c r="ES3355" s="678"/>
      <c r="ET3355" s="678"/>
      <c r="EU3355" s="678"/>
      <c r="EV3355" s="678"/>
      <c r="EW3355" s="678"/>
      <c r="EX3355" s="678"/>
      <c r="EY3355" s="678"/>
      <c r="EZ3355" s="678"/>
      <c r="FA3355" s="678"/>
      <c r="FB3355" s="678"/>
      <c r="FC3355" s="678"/>
      <c r="FD3355" s="678"/>
      <c r="FE3355" s="678"/>
      <c r="FF3355" s="678"/>
      <c r="FG3355" s="678"/>
      <c r="FH3355" s="678"/>
      <c r="FI3355" s="678"/>
      <c r="FJ3355" s="678"/>
      <c r="FK3355" s="678"/>
      <c r="FL3355" s="678"/>
      <c r="FM3355" s="678"/>
      <c r="FN3355" s="678"/>
      <c r="FO3355" s="678"/>
      <c r="FP3355" s="678"/>
      <c r="FQ3355" s="678"/>
      <c r="FR3355" s="678"/>
      <c r="FS3355" s="678"/>
      <c r="FT3355" s="678"/>
      <c r="FU3355" s="678"/>
      <c r="FV3355" s="678"/>
      <c r="FW3355" s="678"/>
      <c r="FX3355" s="678"/>
      <c r="FY3355" s="678"/>
      <c r="FZ3355" s="678"/>
      <c r="GA3355" s="678"/>
      <c r="GB3355" s="678"/>
      <c r="GC3355" s="678"/>
      <c r="GD3355" s="678"/>
      <c r="GE3355" s="678"/>
      <c r="GF3355" s="678"/>
      <c r="GG3355" s="678"/>
      <c r="GH3355" s="678"/>
      <c r="GI3355" s="678"/>
      <c r="GJ3355" s="678"/>
      <c r="GK3355" s="678"/>
      <c r="GL3355" s="678"/>
      <c r="GM3355" s="678"/>
      <c r="GN3355" s="678"/>
      <c r="GO3355" s="678"/>
      <c r="GP3355" s="678"/>
      <c r="GQ3355" s="678"/>
      <c r="GR3355" s="678"/>
      <c r="GS3355" s="678"/>
      <c r="GT3355" s="678"/>
      <c r="GU3355" s="678"/>
      <c r="GV3355" s="678"/>
      <c r="GW3355" s="678"/>
      <c r="GX3355" s="678"/>
      <c r="GY3355" s="678"/>
      <c r="GZ3355" s="678"/>
      <c r="HA3355" s="678"/>
      <c r="HB3355" s="678"/>
      <c r="HC3355" s="678"/>
      <c r="HD3355" s="678"/>
      <c r="HE3355" s="678"/>
      <c r="HF3355" s="678"/>
      <c r="HG3355" s="678"/>
      <c r="HH3355" s="678"/>
      <c r="HI3355" s="678"/>
      <c r="HJ3355" s="678"/>
      <c r="HK3355" s="678"/>
      <c r="HL3355" s="678"/>
      <c r="HM3355" s="678"/>
      <c r="HN3355" s="678"/>
      <c r="HO3355" s="678"/>
      <c r="HP3355" s="678"/>
      <c r="HQ3355" s="678"/>
      <c r="HR3355" s="678"/>
      <c r="HS3355" s="678"/>
      <c r="HT3355" s="678"/>
      <c r="HU3355" s="678"/>
      <c r="HV3355" s="678"/>
      <c r="HW3355" s="678"/>
      <c r="HX3355" s="678"/>
      <c r="HY3355" s="678"/>
      <c r="HZ3355" s="678"/>
      <c r="IA3355" s="678"/>
      <c r="IB3355" s="678"/>
      <c r="IC3355" s="678"/>
      <c r="ID3355" s="678"/>
      <c r="IE3355" s="678"/>
      <c r="IF3355" s="678"/>
      <c r="IG3355" s="678"/>
      <c r="IH3355" s="678"/>
      <c r="II3355" s="678"/>
      <c r="IJ3355" s="678"/>
      <c r="IK3355" s="678"/>
      <c r="IL3355" s="678"/>
      <c r="IM3355" s="678"/>
      <c r="IN3355" s="678"/>
      <c r="IO3355" s="678"/>
      <c r="IP3355" s="678"/>
      <c r="IQ3355" s="678"/>
      <c r="IR3355" s="678"/>
      <c r="IS3355" s="678"/>
      <c r="IT3355" s="678"/>
      <c r="IU3355" s="678"/>
      <c r="IV3355" s="678"/>
      <c r="IW3355" s="678"/>
      <c r="IX3355" s="678"/>
      <c r="IY3355" s="678"/>
      <c r="IZ3355" s="678"/>
      <c r="JA3355" s="678"/>
      <c r="JB3355" s="678"/>
      <c r="JC3355" s="678"/>
      <c r="JD3355" s="678"/>
      <c r="JE3355" s="678"/>
      <c r="JF3355" s="678"/>
      <c r="JG3355" s="678"/>
      <c r="JH3355" s="678"/>
      <c r="JI3355" s="678"/>
      <c r="JJ3355" s="678"/>
      <c r="JK3355" s="678"/>
      <c r="JL3355" s="678"/>
      <c r="JM3355" s="678"/>
      <c r="JN3355" s="678"/>
      <c r="JO3355" s="678"/>
      <c r="JP3355" s="678"/>
      <c r="JQ3355" s="678"/>
      <c r="JR3355" s="678"/>
      <c r="JS3355" s="678"/>
      <c r="JT3355" s="678"/>
      <c r="JU3355" s="678"/>
      <c r="JV3355" s="678"/>
      <c r="JW3355" s="678"/>
      <c r="JX3355" s="678"/>
      <c r="JY3355" s="678"/>
      <c r="JZ3355" s="678"/>
      <c r="KA3355" s="678"/>
      <c r="KB3355" s="678"/>
      <c r="KC3355" s="678"/>
      <c r="KD3355" s="678"/>
      <c r="KE3355" s="678"/>
      <c r="KF3355" s="678"/>
      <c r="KG3355" s="678"/>
      <c r="KH3355" s="678"/>
      <c r="KI3355" s="678"/>
      <c r="KJ3355" s="678"/>
      <c r="KK3355" s="678"/>
      <c r="KL3355" s="678"/>
      <c r="KM3355" s="678"/>
      <c r="KN3355" s="678"/>
      <c r="KO3355" s="678"/>
      <c r="KP3355" s="678"/>
      <c r="KQ3355" s="678"/>
      <c r="KR3355" s="678"/>
      <c r="KS3355" s="678"/>
      <c r="KT3355" s="678"/>
      <c r="KU3355" s="678"/>
      <c r="KV3355" s="678"/>
      <c r="KW3355" s="678"/>
      <c r="KX3355" s="678"/>
      <c r="KY3355" s="678"/>
      <c r="KZ3355" s="678"/>
      <c r="LA3355" s="678"/>
      <c r="LB3355" s="678"/>
      <c r="LC3355" s="678"/>
      <c r="LD3355" s="678"/>
      <c r="LE3355" s="678"/>
      <c r="LF3355" s="678"/>
      <c r="LG3355" s="678"/>
      <c r="LH3355" s="678"/>
      <c r="LI3355" s="678"/>
      <c r="LJ3355" s="678"/>
      <c r="LK3355" s="678"/>
      <c r="LL3355" s="678"/>
      <c r="LM3355" s="678"/>
      <c r="LN3355" s="678"/>
      <c r="LO3355" s="678"/>
      <c r="LP3355" s="678"/>
      <c r="LQ3355" s="678"/>
      <c r="LR3355" s="678"/>
      <c r="LS3355" s="678"/>
      <c r="LT3355" s="678"/>
      <c r="LU3355" s="678"/>
      <c r="LV3355" s="678"/>
      <c r="LW3355" s="678"/>
      <c r="LX3355" s="678"/>
      <c r="LY3355" s="678"/>
      <c r="LZ3355" s="678"/>
      <c r="MA3355" s="678"/>
      <c r="MB3355" s="678"/>
      <c r="MC3355" s="678"/>
      <c r="MD3355" s="678"/>
      <c r="ME3355" s="678"/>
      <c r="MF3355" s="678"/>
      <c r="MG3355" s="678"/>
      <c r="MH3355" s="678"/>
      <c r="MI3355" s="678"/>
      <c r="MJ3355" s="678"/>
      <c r="MK3355" s="678"/>
      <c r="ML3355" s="678"/>
      <c r="MM3355" s="678"/>
      <c r="MN3355" s="678"/>
      <c r="MO3355" s="678"/>
      <c r="MP3355" s="678"/>
      <c r="MQ3355" s="678"/>
      <c r="MR3355" s="678"/>
      <c r="MS3355" s="678"/>
      <c r="MT3355" s="678"/>
      <c r="MU3355" s="678"/>
      <c r="MV3355" s="678"/>
      <c r="MW3355" s="678"/>
      <c r="MX3355" s="678"/>
      <c r="MY3355" s="678"/>
      <c r="MZ3355" s="678"/>
      <c r="NA3355" s="678"/>
      <c r="NB3355" s="678"/>
      <c r="NC3355" s="678"/>
      <c r="ND3355" s="678"/>
      <c r="NE3355" s="678"/>
      <c r="NF3355" s="678"/>
      <c r="NG3355" s="678"/>
      <c r="NH3355" s="678"/>
      <c r="NI3355" s="678"/>
      <c r="NJ3355" s="678"/>
      <c r="NK3355" s="678"/>
      <c r="NL3355" s="678"/>
      <c r="NM3355" s="678"/>
      <c r="NN3355" s="678"/>
      <c r="NO3355" s="678"/>
      <c r="NP3355" s="678"/>
      <c r="NQ3355" s="678"/>
      <c r="NR3355" s="678"/>
      <c r="NS3355" s="678"/>
      <c r="NT3355" s="678"/>
      <c r="NU3355" s="678"/>
      <c r="NV3355" s="678"/>
      <c r="NW3355" s="678"/>
      <c r="NX3355" s="678"/>
      <c r="NY3355" s="678"/>
      <c r="NZ3355" s="678"/>
      <c r="OA3355" s="678"/>
      <c r="OB3355" s="678"/>
      <c r="OC3355" s="678"/>
      <c r="OD3355" s="678"/>
      <c r="OE3355" s="678"/>
      <c r="OF3355" s="678"/>
      <c r="OG3355" s="678"/>
      <c r="OH3355" s="678"/>
      <c r="OI3355" s="678"/>
      <c r="OJ3355" s="678"/>
      <c r="OK3355" s="678"/>
      <c r="OL3355" s="678"/>
      <c r="OM3355" s="678"/>
      <c r="ON3355" s="678"/>
      <c r="OO3355" s="678"/>
      <c r="OP3355" s="678"/>
      <c r="OQ3355" s="678"/>
      <c r="OR3355" s="678"/>
      <c r="OS3355" s="678"/>
      <c r="OT3355" s="678"/>
      <c r="OU3355" s="678"/>
      <c r="OV3355" s="678"/>
      <c r="OW3355" s="678"/>
      <c r="OX3355" s="678"/>
      <c r="OY3355" s="678"/>
      <c r="OZ3355" s="678"/>
      <c r="PA3355" s="678"/>
      <c r="PB3355" s="678"/>
      <c r="PC3355" s="678"/>
      <c r="PD3355" s="678"/>
      <c r="PE3355" s="678"/>
      <c r="PF3355" s="678"/>
      <c r="PG3355" s="678"/>
      <c r="PH3355" s="678"/>
      <c r="PI3355" s="678"/>
      <c r="PJ3355" s="678"/>
      <c r="PK3355" s="678"/>
      <c r="PL3355" s="678"/>
      <c r="PM3355" s="678"/>
      <c r="PN3355" s="678"/>
      <c r="PO3355" s="678"/>
      <c r="PP3355" s="678"/>
      <c r="PQ3355" s="678"/>
      <c r="PR3355" s="678"/>
      <c r="PS3355" s="678"/>
      <c r="PT3355" s="678"/>
      <c r="PU3355" s="678"/>
      <c r="PV3355" s="678"/>
      <c r="PW3355" s="678"/>
      <c r="PX3355" s="678"/>
      <c r="PY3355" s="678"/>
      <c r="PZ3355" s="678"/>
      <c r="QA3355" s="678"/>
      <c r="QB3355" s="678"/>
      <c r="QC3355" s="678"/>
      <c r="QD3355" s="678"/>
      <c r="QE3355" s="678"/>
      <c r="QF3355" s="678"/>
      <c r="QG3355" s="678"/>
      <c r="QH3355" s="678"/>
      <c r="QI3355" s="678"/>
      <c r="QJ3355" s="678"/>
      <c r="QK3355" s="678"/>
      <c r="QL3355" s="678"/>
      <c r="QM3355" s="678"/>
      <c r="QN3355" s="678"/>
      <c r="QO3355" s="678"/>
      <c r="QP3355" s="678"/>
      <c r="QQ3355" s="678"/>
      <c r="QR3355" s="678"/>
      <c r="QS3355" s="678"/>
      <c r="QT3355" s="678"/>
      <c r="QU3355" s="678"/>
      <c r="QV3355" s="678"/>
      <c r="QW3355" s="678"/>
      <c r="QX3355" s="678"/>
      <c r="QY3355" s="678"/>
      <c r="QZ3355" s="678"/>
      <c r="RA3355" s="678"/>
      <c r="RB3355" s="678"/>
      <c r="RC3355" s="678"/>
      <c r="RD3355" s="678"/>
      <c r="RE3355" s="678"/>
      <c r="RF3355" s="678"/>
      <c r="RG3355" s="678"/>
      <c r="RH3355" s="678"/>
      <c r="RI3355" s="678"/>
      <c r="RJ3355" s="678"/>
      <c r="RK3355" s="678"/>
      <c r="RL3355" s="678"/>
      <c r="RM3355" s="678"/>
      <c r="RN3355" s="678"/>
      <c r="RO3355" s="678"/>
      <c r="RP3355" s="678"/>
      <c r="RQ3355" s="678"/>
      <c r="RR3355" s="678"/>
      <c r="RS3355" s="678"/>
      <c r="RT3355" s="678"/>
      <c r="RU3355" s="678"/>
      <c r="RV3355" s="678"/>
      <c r="RW3355" s="678"/>
      <c r="RX3355" s="678"/>
      <c r="RY3355" s="678"/>
      <c r="RZ3355" s="678"/>
      <c r="SA3355" s="678"/>
      <c r="SB3355" s="678"/>
      <c r="SC3355" s="678"/>
      <c r="SD3355" s="678"/>
      <c r="SE3355" s="678"/>
      <c r="SF3355" s="678"/>
      <c r="SG3355" s="678"/>
      <c r="SH3355" s="678"/>
      <c r="SI3355" s="678"/>
      <c r="SJ3355" s="678"/>
      <c r="SK3355" s="678"/>
      <c r="SL3355" s="678"/>
      <c r="SM3355" s="678"/>
      <c r="SN3355" s="678"/>
      <c r="SO3355" s="678"/>
      <c r="SP3355" s="678"/>
      <c r="SQ3355" s="678"/>
      <c r="SR3355" s="678"/>
      <c r="SS3355" s="678"/>
      <c r="ST3355" s="678"/>
      <c r="SU3355" s="678"/>
      <c r="SV3355" s="678"/>
      <c r="SW3355" s="678"/>
      <c r="SX3355" s="678"/>
      <c r="SY3355" s="678"/>
      <c r="SZ3355" s="678"/>
      <c r="TA3355" s="678"/>
      <c r="TB3355" s="678"/>
      <c r="TC3355" s="678"/>
      <c r="TD3355" s="678"/>
      <c r="TE3355" s="678"/>
      <c r="TF3355" s="678"/>
      <c r="TG3355" s="678"/>
      <c r="TH3355" s="678"/>
      <c r="TI3355" s="678"/>
      <c r="TJ3355" s="678"/>
      <c r="TK3355" s="678"/>
      <c r="TL3355" s="678"/>
      <c r="TM3355" s="678"/>
      <c r="TN3355" s="678"/>
      <c r="TO3355" s="678"/>
      <c r="TP3355" s="678"/>
      <c r="TQ3355" s="678"/>
      <c r="TR3355" s="678"/>
      <c r="TS3355" s="678"/>
      <c r="TT3355" s="678"/>
      <c r="TU3355" s="678"/>
      <c r="TV3355" s="678"/>
      <c r="TW3355" s="678"/>
      <c r="TX3355" s="678"/>
      <c r="TY3355" s="678"/>
      <c r="TZ3355" s="678"/>
      <c r="UA3355" s="678"/>
      <c r="UB3355" s="678"/>
      <c r="UC3355" s="678"/>
      <c r="UD3355" s="678"/>
      <c r="UE3355" s="678"/>
      <c r="UF3355" s="678"/>
      <c r="UG3355" s="678"/>
      <c r="UH3355" s="678"/>
      <c r="UI3355" s="678"/>
      <c r="UJ3355" s="678"/>
      <c r="UK3355" s="678"/>
      <c r="UL3355" s="678"/>
      <c r="UM3355" s="678"/>
      <c r="UN3355" s="678"/>
      <c r="UO3355" s="678"/>
      <c r="UP3355" s="678"/>
      <c r="UQ3355" s="678"/>
      <c r="UR3355" s="678"/>
      <c r="US3355" s="678"/>
      <c r="UT3355" s="678"/>
      <c r="UU3355" s="678"/>
      <c r="UV3355" s="678"/>
      <c r="UW3355" s="678"/>
      <c r="UX3355" s="678"/>
      <c r="UY3355" s="678"/>
      <c r="UZ3355" s="678"/>
      <c r="VA3355" s="678"/>
      <c r="VB3355" s="678"/>
      <c r="VC3355" s="678"/>
      <c r="VD3355" s="678"/>
      <c r="VE3355" s="678"/>
      <c r="VF3355" s="678"/>
      <c r="VG3355" s="678"/>
      <c r="VH3355" s="678"/>
      <c r="VI3355" s="678"/>
      <c r="VJ3355" s="678"/>
      <c r="VK3355" s="678"/>
      <c r="VL3355" s="678"/>
      <c r="VM3355" s="678"/>
      <c r="VN3355" s="678"/>
      <c r="VO3355" s="678"/>
      <c r="VP3355" s="678"/>
      <c r="VQ3355" s="678"/>
      <c r="VR3355" s="678"/>
      <c r="VS3355" s="678"/>
      <c r="VT3355" s="678"/>
      <c r="VU3355" s="678"/>
      <c r="VV3355" s="678"/>
      <c r="VW3355" s="678"/>
      <c r="VX3355" s="678"/>
      <c r="VY3355" s="678"/>
      <c r="VZ3355" s="678"/>
      <c r="WA3355" s="678"/>
      <c r="WB3355" s="678"/>
      <c r="WC3355" s="678"/>
      <c r="WD3355" s="678"/>
      <c r="WE3355" s="678"/>
      <c r="WF3355" s="678"/>
      <c r="WG3355" s="678"/>
      <c r="WH3355" s="678"/>
      <c r="WI3355" s="678"/>
      <c r="WJ3355" s="678"/>
      <c r="WK3355" s="678"/>
      <c r="WL3355" s="678"/>
      <c r="WM3355" s="678"/>
      <c r="WN3355" s="678"/>
      <c r="WO3355" s="678"/>
      <c r="WP3355" s="678"/>
      <c r="WQ3355" s="678"/>
      <c r="WR3355" s="678"/>
      <c r="WS3355" s="678"/>
      <c r="WT3355" s="678"/>
      <c r="WU3355" s="678"/>
      <c r="WV3355" s="678"/>
      <c r="WW3355" s="678"/>
      <c r="WX3355" s="678"/>
      <c r="WY3355" s="678"/>
      <c r="WZ3355" s="678"/>
      <c r="XA3355" s="678"/>
      <c r="XB3355" s="678"/>
      <c r="XC3355" s="678"/>
      <c r="XD3355" s="678"/>
      <c r="XE3355" s="678"/>
      <c r="XF3355" s="678"/>
      <c r="XG3355" s="678"/>
      <c r="XH3355" s="678"/>
      <c r="XI3355" s="678"/>
      <c r="XJ3355" s="678"/>
      <c r="XK3355" s="678"/>
      <c r="XL3355" s="678"/>
      <c r="XM3355" s="678"/>
      <c r="XN3355" s="678"/>
      <c r="XO3355" s="678"/>
      <c r="XP3355" s="678"/>
      <c r="XQ3355" s="678"/>
      <c r="XR3355" s="678"/>
      <c r="XS3355" s="678"/>
      <c r="XT3355" s="678"/>
      <c r="XU3355" s="678"/>
      <c r="XV3355" s="678"/>
      <c r="XW3355" s="678"/>
      <c r="XX3355" s="678"/>
      <c r="XY3355" s="678"/>
      <c r="XZ3355" s="678"/>
      <c r="YA3355" s="678"/>
      <c r="YB3355" s="678"/>
      <c r="YC3355" s="678"/>
      <c r="YD3355" s="678"/>
      <c r="YE3355" s="678"/>
      <c r="YF3355" s="678"/>
      <c r="YG3355" s="678"/>
      <c r="YH3355" s="678"/>
      <c r="YI3355" s="678"/>
      <c r="YJ3355" s="678"/>
      <c r="YK3355" s="678"/>
      <c r="YL3355" s="678"/>
      <c r="YM3355" s="678"/>
      <c r="YN3355" s="678"/>
      <c r="YO3355" s="678"/>
      <c r="YP3355" s="678"/>
      <c r="YQ3355" s="678"/>
      <c r="YR3355" s="678"/>
      <c r="YS3355" s="678"/>
      <c r="YT3355" s="678"/>
      <c r="YU3355" s="678"/>
      <c r="YV3355" s="678"/>
      <c r="YW3355" s="678"/>
      <c r="YX3355" s="678"/>
      <c r="YY3355" s="678"/>
      <c r="YZ3355" s="678"/>
      <c r="ZA3355" s="678"/>
      <c r="ZB3355" s="678"/>
      <c r="ZC3355" s="678"/>
      <c r="ZD3355" s="678"/>
      <c r="ZE3355" s="678"/>
      <c r="ZF3355" s="678"/>
      <c r="ZG3355" s="678"/>
      <c r="ZH3355" s="678"/>
      <c r="ZI3355" s="678"/>
      <c r="ZJ3355" s="678"/>
      <c r="ZK3355" s="678"/>
      <c r="ZL3355" s="678"/>
      <c r="ZM3355" s="678"/>
      <c r="ZN3355" s="678"/>
      <c r="ZO3355" s="678"/>
      <c r="ZP3355" s="678"/>
      <c r="ZQ3355" s="678"/>
      <c r="ZR3355" s="678"/>
      <c r="ZS3355" s="678"/>
      <c r="ZT3355" s="678"/>
      <c r="ZU3355" s="678"/>
      <c r="ZV3355" s="678"/>
      <c r="ZW3355" s="678"/>
      <c r="ZX3355" s="678"/>
      <c r="ZY3355" s="678"/>
      <c r="ZZ3355" s="678"/>
      <c r="AAA3355" s="678"/>
      <c r="AAB3355" s="678"/>
      <c r="AAC3355" s="678"/>
      <c r="AAD3355" s="678"/>
      <c r="AAE3355" s="678"/>
      <c r="AAF3355" s="678"/>
      <c r="AAG3355" s="678"/>
      <c r="AAH3355" s="678"/>
      <c r="AAI3355" s="678"/>
      <c r="AAJ3355" s="678"/>
      <c r="AAK3355" s="678"/>
      <c r="AAL3355" s="678"/>
      <c r="AAM3355" s="678"/>
      <c r="AAN3355" s="678"/>
      <c r="AAO3355" s="678"/>
      <c r="AAP3355" s="678"/>
      <c r="AAQ3355" s="678"/>
      <c r="AAR3355" s="678"/>
      <c r="AAS3355" s="678"/>
      <c r="AAT3355" s="678"/>
      <c r="AAU3355" s="678"/>
      <c r="AAV3355" s="678"/>
      <c r="AAW3355" s="678"/>
      <c r="AAX3355" s="678"/>
      <c r="AAY3355" s="678"/>
      <c r="AAZ3355" s="678"/>
      <c r="ABA3355" s="678"/>
      <c r="ABB3355" s="678"/>
      <c r="ABC3355" s="678"/>
      <c r="ABD3355" s="678"/>
      <c r="ABE3355" s="678"/>
      <c r="ABF3355" s="678"/>
      <c r="ABG3355" s="678"/>
      <c r="ABH3355" s="678"/>
      <c r="ABI3355" s="678"/>
      <c r="ABJ3355" s="678"/>
      <c r="ABK3355" s="678"/>
      <c r="ABL3355" s="678"/>
      <c r="ABM3355" s="678"/>
      <c r="ABN3355" s="678"/>
      <c r="ABO3355" s="678"/>
      <c r="ABP3355" s="678"/>
      <c r="ABQ3355" s="678"/>
      <c r="ABR3355" s="678"/>
      <c r="ABS3355" s="678"/>
      <c r="ABT3355" s="678"/>
      <c r="ABU3355" s="678"/>
      <c r="ABV3355" s="678"/>
      <c r="ABW3355" s="678"/>
      <c r="ABX3355" s="678"/>
      <c r="ABY3355" s="678"/>
      <c r="ABZ3355" s="678"/>
      <c r="ACA3355" s="678"/>
      <c r="ACB3355" s="678"/>
      <c r="ACC3355" s="678"/>
      <c r="ACD3355" s="678"/>
      <c r="ACE3355" s="678"/>
      <c r="ACF3355" s="678"/>
      <c r="ACG3355" s="678"/>
      <c r="ACH3355" s="678"/>
      <c r="ACI3355" s="678"/>
      <c r="ACJ3355" s="678"/>
      <c r="ACK3355" s="678"/>
      <c r="ACL3355" s="678"/>
      <c r="ACM3355" s="678"/>
      <c r="ACN3355" s="678"/>
      <c r="ACO3355" s="678"/>
      <c r="ACP3355" s="678"/>
      <c r="ACQ3355" s="678"/>
      <c r="ACR3355" s="678"/>
      <c r="ACS3355" s="678"/>
      <c r="ACT3355" s="678"/>
      <c r="ACU3355" s="678"/>
      <c r="ACV3355" s="678"/>
      <c r="ACW3355" s="678"/>
      <c r="ACX3355" s="678"/>
      <c r="ACY3355" s="678"/>
      <c r="ACZ3355" s="678"/>
      <c r="ADA3355" s="678"/>
      <c r="ADB3355" s="678"/>
      <c r="ADC3355" s="678"/>
      <c r="ADD3355" s="678"/>
      <c r="ADE3355" s="678"/>
      <c r="ADF3355" s="678"/>
      <c r="ADG3355" s="678"/>
      <c r="ADH3355" s="678"/>
      <c r="ADI3355" s="678"/>
      <c r="ADJ3355" s="678"/>
      <c r="ADK3355" s="678"/>
      <c r="ADL3355" s="678"/>
      <c r="ADM3355" s="678"/>
      <c r="ADN3355" s="678"/>
      <c r="ADO3355" s="678"/>
      <c r="ADP3355" s="678"/>
      <c r="ADQ3355" s="678"/>
      <c r="ADR3355" s="678"/>
      <c r="ADS3355" s="678"/>
      <c r="ADT3355" s="678"/>
      <c r="ADU3355" s="678"/>
      <c r="ADV3355" s="678"/>
      <c r="ADW3355" s="678"/>
      <c r="ADX3355" s="678"/>
      <c r="ADY3355" s="678"/>
      <c r="ADZ3355" s="678"/>
      <c r="AEA3355" s="678"/>
      <c r="AEB3355" s="678"/>
      <c r="AEC3355" s="678"/>
      <c r="AED3355" s="678"/>
      <c r="AEE3355" s="678"/>
      <c r="AEF3355" s="678"/>
      <c r="AEG3355" s="678"/>
      <c r="AEH3355" s="678"/>
      <c r="AEI3355" s="678"/>
      <c r="AEJ3355" s="678"/>
      <c r="AEK3355" s="678"/>
      <c r="AEL3355" s="678"/>
      <c r="AEM3355" s="678"/>
      <c r="AEN3355" s="678"/>
      <c r="AEO3355" s="678"/>
      <c r="AEP3355" s="678"/>
      <c r="AEQ3355" s="678"/>
      <c r="AER3355" s="678"/>
      <c r="AES3355" s="678"/>
      <c r="AET3355" s="678"/>
      <c r="AEU3355" s="678"/>
      <c r="AEV3355" s="678"/>
      <c r="AEW3355" s="678"/>
      <c r="AEX3355" s="678"/>
      <c r="AEY3355" s="678"/>
      <c r="AEZ3355" s="678"/>
      <c r="AFA3355" s="678"/>
      <c r="AFB3355" s="678"/>
      <c r="AFC3355" s="678"/>
      <c r="AFD3355" s="678"/>
      <c r="AFE3355" s="678"/>
      <c r="AFF3355" s="678"/>
      <c r="AFG3355" s="678"/>
      <c r="AFH3355" s="678"/>
      <c r="AFI3355" s="678"/>
      <c r="AFJ3355" s="678"/>
      <c r="AFK3355" s="678"/>
      <c r="AFL3355" s="678"/>
      <c r="AFM3355" s="678"/>
      <c r="AFN3355" s="678"/>
      <c r="AFO3355" s="678"/>
      <c r="AFP3355" s="678"/>
      <c r="AFQ3355" s="678"/>
      <c r="AFR3355" s="678"/>
      <c r="AFS3355" s="678"/>
      <c r="AFT3355" s="678"/>
      <c r="AFU3355" s="678"/>
      <c r="AFV3355" s="678"/>
      <c r="AFW3355" s="678"/>
      <c r="AFX3355" s="678"/>
      <c r="AFY3355" s="678"/>
      <c r="AFZ3355" s="678"/>
      <c r="AGA3355" s="678"/>
      <c r="AGB3355" s="678"/>
      <c r="AGC3355" s="678"/>
      <c r="AGD3355" s="678"/>
      <c r="AGE3355" s="678"/>
      <c r="AGF3355" s="678"/>
      <c r="AGG3355" s="678"/>
      <c r="AGH3355" s="678"/>
      <c r="AGI3355" s="678"/>
      <c r="AGJ3355" s="678"/>
      <c r="AGK3355" s="678"/>
      <c r="AGL3355" s="678"/>
      <c r="AGM3355" s="678"/>
      <c r="AGN3355" s="678"/>
      <c r="AGO3355" s="678"/>
      <c r="AGP3355" s="678"/>
      <c r="AGQ3355" s="678"/>
      <c r="AGR3355" s="678"/>
      <c r="AGS3355" s="678"/>
      <c r="AGT3355" s="678"/>
      <c r="AGU3355" s="678"/>
      <c r="AGV3355" s="678"/>
      <c r="AGW3355" s="678"/>
      <c r="AGX3355" s="678"/>
      <c r="AGY3355" s="678"/>
      <c r="AGZ3355" s="678"/>
      <c r="AHA3355" s="678"/>
      <c r="AHB3355" s="678"/>
      <c r="AHC3355" s="678"/>
      <c r="AHD3355" s="678"/>
      <c r="AHE3355" s="678"/>
      <c r="AHF3355" s="678"/>
      <c r="AHG3355" s="678"/>
      <c r="AHH3355" s="678"/>
      <c r="AHI3355" s="678"/>
      <c r="AHJ3355" s="678"/>
      <c r="AHK3355" s="678"/>
      <c r="AHL3355" s="678"/>
      <c r="AHM3355" s="678"/>
      <c r="AHN3355" s="678"/>
      <c r="AHO3355" s="678"/>
      <c r="AHP3355" s="678"/>
      <c r="AHQ3355" s="678"/>
      <c r="AHR3355" s="678"/>
      <c r="AHS3355" s="678"/>
      <c r="AHT3355" s="678"/>
      <c r="AHU3355" s="678"/>
      <c r="AHV3355" s="678"/>
      <c r="AHW3355" s="678"/>
      <c r="AHX3355" s="678"/>
      <c r="AHY3355" s="678"/>
      <c r="AHZ3355" s="678"/>
      <c r="AIA3355" s="678"/>
      <c r="AIB3355" s="678"/>
      <c r="AIC3355" s="678"/>
      <c r="AID3355" s="678"/>
      <c r="AIE3355" s="678"/>
      <c r="AIF3355" s="678"/>
      <c r="AIG3355" s="678"/>
      <c r="AIH3355" s="678"/>
      <c r="AII3355" s="678"/>
      <c r="AIJ3355" s="678"/>
      <c r="AIK3355" s="678"/>
      <c r="AIL3355" s="678"/>
      <c r="AIM3355" s="678"/>
      <c r="AIN3355" s="678"/>
      <c r="AIO3355" s="678"/>
      <c r="AIP3355" s="678"/>
      <c r="AIQ3355" s="678"/>
      <c r="AIR3355" s="678"/>
      <c r="AIS3355" s="678"/>
      <c r="AIT3355" s="678"/>
      <c r="AIU3355" s="678"/>
      <c r="AIV3355" s="678"/>
      <c r="AIW3355" s="678"/>
      <c r="AIX3355" s="678"/>
      <c r="AIY3355" s="678"/>
      <c r="AIZ3355" s="678"/>
      <c r="AJA3355" s="678"/>
      <c r="AJB3355" s="678"/>
      <c r="AJC3355" s="678"/>
      <c r="AJD3355" s="678"/>
      <c r="AJE3355" s="678"/>
      <c r="AJF3355" s="678"/>
      <c r="AJG3355" s="678"/>
      <c r="AJH3355" s="678"/>
      <c r="AJI3355" s="678"/>
      <c r="AJJ3355" s="678"/>
      <c r="AJK3355" s="678"/>
      <c r="AJL3355" s="678"/>
      <c r="AJM3355" s="678"/>
      <c r="AJN3355" s="678"/>
      <c r="AJO3355" s="678"/>
      <c r="AJP3355" s="678"/>
      <c r="AJQ3355" s="678"/>
      <c r="AJR3355" s="678"/>
      <c r="AJS3355" s="678"/>
      <c r="AJT3355" s="678"/>
      <c r="AJU3355" s="678"/>
      <c r="AJV3355" s="678"/>
      <c r="AJW3355" s="678"/>
      <c r="AJX3355" s="678"/>
      <c r="AJY3355" s="678"/>
      <c r="AJZ3355" s="678"/>
      <c r="AKA3355" s="678"/>
      <c r="AKB3355" s="678"/>
      <c r="AKC3355" s="678"/>
      <c r="AKD3355" s="678"/>
      <c r="AKE3355" s="678"/>
      <c r="AKF3355" s="678"/>
      <c r="AKG3355" s="678"/>
      <c r="AKH3355" s="678"/>
      <c r="AKI3355" s="678"/>
      <c r="AKJ3355" s="678"/>
      <c r="AKK3355" s="678"/>
      <c r="AKL3355" s="678"/>
      <c r="AKM3355" s="678"/>
      <c r="AKN3355" s="678"/>
      <c r="AKO3355" s="678"/>
      <c r="AKP3355" s="678"/>
      <c r="AKQ3355" s="678"/>
      <c r="AKR3355" s="678"/>
      <c r="AKS3355" s="678"/>
      <c r="AKT3355" s="678"/>
      <c r="AKU3355" s="678"/>
      <c r="AKV3355" s="678"/>
      <c r="AKW3355" s="678"/>
      <c r="AKX3355" s="678"/>
      <c r="AKY3355" s="678"/>
      <c r="AKZ3355" s="678"/>
      <c r="ALA3355" s="678"/>
      <c r="ALB3355" s="678"/>
      <c r="ALC3355" s="678"/>
      <c r="ALD3355" s="678"/>
      <c r="ALE3355" s="678"/>
      <c r="ALF3355" s="678"/>
      <c r="ALG3355" s="678"/>
      <c r="ALH3355" s="678"/>
      <c r="ALI3355" s="678"/>
      <c r="ALJ3355" s="678"/>
      <c r="ALK3355" s="678"/>
      <c r="ALL3355" s="678"/>
      <c r="ALM3355" s="678"/>
      <c r="ALN3355" s="678"/>
      <c r="ALO3355" s="678"/>
      <c r="ALP3355" s="678"/>
      <c r="ALQ3355" s="678"/>
      <c r="ALR3355" s="678"/>
      <c r="ALS3355" s="678"/>
      <c r="ALT3355" s="678"/>
      <c r="ALU3355" s="678"/>
      <c r="ALV3355" s="678"/>
      <c r="ALW3355" s="678"/>
      <c r="ALX3355" s="678"/>
      <c r="ALY3355" s="678"/>
      <c r="ALZ3355" s="678"/>
      <c r="AMA3355" s="678"/>
      <c r="AMB3355" s="678"/>
      <c r="AMC3355" s="678"/>
      <c r="AMD3355" s="678"/>
      <c r="AME3355" s="678"/>
      <c r="AMF3355" s="678"/>
      <c r="AMG3355" s="678"/>
      <c r="AMH3355" s="678"/>
      <c r="AMI3355" s="678"/>
      <c r="AMJ3355" s="678"/>
    </row>
    <row r="3356" spans="1:1024" ht="18.75" customHeight="1" x14ac:dyDescent="0.25">
      <c r="A3356" s="826">
        <v>2876</v>
      </c>
      <c r="B3356" s="826"/>
      <c r="C3356" s="826" t="s">
        <v>877</v>
      </c>
      <c r="D3356" s="795" t="s">
        <v>35</v>
      </c>
      <c r="E3356" s="1169" t="s">
        <v>570</v>
      </c>
      <c r="F3356" s="1330">
        <v>45103</v>
      </c>
      <c r="G3356" s="842">
        <v>0.5625</v>
      </c>
      <c r="H3356" s="1330">
        <v>45105</v>
      </c>
      <c r="I3356" s="982">
        <v>0.5625</v>
      </c>
      <c r="J3356" s="1335" t="s">
        <v>330</v>
      </c>
      <c r="K3356" s="827">
        <v>35688</v>
      </c>
      <c r="L3356" s="993" t="s">
        <v>878</v>
      </c>
      <c r="M3356" s="834">
        <v>44560</v>
      </c>
      <c r="N3356" s="1323" t="s">
        <v>879</v>
      </c>
      <c r="O3356" s="1326">
        <v>43178</v>
      </c>
      <c r="P3356" s="892">
        <v>200</v>
      </c>
      <c r="R3356" s="1669"/>
      <c r="S3356" s="1722">
        <v>90431</v>
      </c>
      <c r="T3356" s="1767"/>
      <c r="U3356" s="676" t="s">
        <v>880</v>
      </c>
      <c r="V3356" s="680"/>
      <c r="W3356" s="677"/>
      <c r="X3356" s="678"/>
      <c r="Y3356" s="678"/>
      <c r="Z3356" s="678"/>
      <c r="AA3356" s="678"/>
      <c r="AB3356" s="678"/>
      <c r="AC3356" s="678"/>
      <c r="AD3356" s="678"/>
      <c r="AE3356" s="678"/>
      <c r="AF3356" s="678"/>
      <c r="AG3356" s="678"/>
      <c r="AH3356" s="678"/>
      <c r="AI3356" s="678"/>
      <c r="AJ3356" s="678"/>
      <c r="AK3356" s="678"/>
      <c r="AL3356" s="678"/>
      <c r="AM3356" s="678"/>
      <c r="AN3356" s="678"/>
      <c r="AO3356" s="678"/>
      <c r="AP3356" s="678"/>
      <c r="AQ3356" s="678"/>
      <c r="AR3356" s="678"/>
      <c r="AS3356" s="678"/>
      <c r="AT3356" s="678"/>
      <c r="AU3356" s="678"/>
      <c r="AV3356" s="678"/>
      <c r="AW3356" s="678"/>
      <c r="AX3356" s="678"/>
      <c r="AY3356" s="678"/>
      <c r="AZ3356" s="678"/>
      <c r="BA3356" s="678"/>
      <c r="BB3356" s="678"/>
      <c r="BC3356" s="678"/>
      <c r="BD3356" s="678"/>
      <c r="BE3356" s="678"/>
      <c r="BF3356" s="678"/>
      <c r="BG3356" s="678"/>
      <c r="BH3356" s="678"/>
      <c r="BI3356" s="678"/>
      <c r="BJ3356" s="678"/>
      <c r="BK3356" s="678"/>
      <c r="BL3356" s="678"/>
      <c r="BM3356" s="678"/>
      <c r="BN3356" s="678"/>
      <c r="BO3356" s="678"/>
      <c r="BP3356" s="678"/>
      <c r="BQ3356" s="678"/>
      <c r="BR3356" s="678"/>
      <c r="BS3356" s="678"/>
      <c r="BT3356" s="678"/>
      <c r="BU3356" s="678"/>
      <c r="BV3356" s="678"/>
      <c r="BW3356" s="678"/>
      <c r="BX3356" s="678"/>
      <c r="BY3356" s="678"/>
      <c r="BZ3356" s="678"/>
      <c r="CA3356" s="678"/>
      <c r="CB3356" s="678"/>
      <c r="CC3356" s="678"/>
      <c r="CD3356" s="678"/>
      <c r="CE3356" s="678"/>
      <c r="CF3356" s="678"/>
      <c r="CG3356" s="678"/>
      <c r="CH3356" s="678"/>
      <c r="CI3356" s="678"/>
      <c r="CJ3356" s="678"/>
      <c r="CK3356" s="678"/>
      <c r="CL3356" s="678"/>
      <c r="CM3356" s="678"/>
      <c r="CN3356" s="678"/>
      <c r="CO3356" s="678"/>
      <c r="CP3356" s="678"/>
      <c r="CQ3356" s="678"/>
      <c r="CR3356" s="678"/>
      <c r="CS3356" s="678"/>
      <c r="CT3356" s="678"/>
      <c r="CU3356" s="678"/>
      <c r="CV3356" s="678"/>
      <c r="CW3356" s="678"/>
      <c r="CX3356" s="678"/>
      <c r="CY3356" s="678"/>
      <c r="CZ3356" s="678"/>
      <c r="DA3356" s="678"/>
      <c r="DB3356" s="678"/>
      <c r="DC3356" s="678"/>
      <c r="DD3356" s="678"/>
      <c r="DE3356" s="678"/>
      <c r="DF3356" s="678"/>
      <c r="DG3356" s="678"/>
      <c r="DH3356" s="678"/>
      <c r="DI3356" s="678"/>
      <c r="DJ3356" s="678"/>
      <c r="DK3356" s="678"/>
      <c r="DL3356" s="678"/>
      <c r="DM3356" s="678"/>
      <c r="DN3356" s="678"/>
      <c r="DO3356" s="678"/>
      <c r="DP3356" s="678"/>
      <c r="DQ3356" s="678"/>
      <c r="DR3356" s="678"/>
      <c r="DS3356" s="678"/>
      <c r="DT3356" s="678"/>
      <c r="DU3356" s="678"/>
      <c r="DV3356" s="678"/>
      <c r="DW3356" s="678"/>
      <c r="DX3356" s="678"/>
      <c r="DY3356" s="678"/>
      <c r="DZ3356" s="678"/>
      <c r="EA3356" s="678"/>
      <c r="EB3356" s="678"/>
      <c r="EC3356" s="678"/>
      <c r="ED3356" s="678"/>
      <c r="EE3356" s="678"/>
      <c r="EF3356" s="678"/>
      <c r="EG3356" s="678"/>
      <c r="EH3356" s="678"/>
      <c r="EI3356" s="678"/>
      <c r="EJ3356" s="678"/>
      <c r="EK3356" s="678"/>
      <c r="EL3356" s="678"/>
      <c r="EM3356" s="678"/>
      <c r="EN3356" s="678"/>
      <c r="EO3356" s="678"/>
      <c r="EP3356" s="678"/>
      <c r="EQ3356" s="678"/>
      <c r="ER3356" s="678"/>
      <c r="ES3356" s="678"/>
      <c r="ET3356" s="678"/>
      <c r="EU3356" s="678"/>
      <c r="EV3356" s="678"/>
      <c r="EW3356" s="678"/>
      <c r="EX3356" s="678"/>
      <c r="EY3356" s="678"/>
      <c r="EZ3356" s="678"/>
      <c r="FA3356" s="678"/>
      <c r="FB3356" s="678"/>
      <c r="FC3356" s="678"/>
      <c r="FD3356" s="678"/>
      <c r="FE3356" s="678"/>
      <c r="FF3356" s="678"/>
      <c r="FG3356" s="678"/>
      <c r="FH3356" s="678"/>
      <c r="FI3356" s="678"/>
      <c r="FJ3356" s="678"/>
      <c r="FK3356" s="678"/>
      <c r="FL3356" s="678"/>
      <c r="FM3356" s="678"/>
      <c r="FN3356" s="678"/>
      <c r="FO3356" s="678"/>
      <c r="FP3356" s="678"/>
      <c r="FQ3356" s="678"/>
      <c r="FR3356" s="678"/>
      <c r="FS3356" s="678"/>
      <c r="FT3356" s="678"/>
      <c r="FU3356" s="678"/>
      <c r="FV3356" s="678"/>
      <c r="FW3356" s="678"/>
      <c r="FX3356" s="678"/>
      <c r="FY3356" s="678"/>
      <c r="FZ3356" s="678"/>
      <c r="GA3356" s="678"/>
      <c r="GB3356" s="678"/>
      <c r="GC3356" s="678"/>
      <c r="GD3356" s="678"/>
      <c r="GE3356" s="678"/>
      <c r="GF3356" s="678"/>
      <c r="GG3356" s="678"/>
      <c r="GH3356" s="678"/>
      <c r="GI3356" s="678"/>
      <c r="GJ3356" s="678"/>
      <c r="GK3356" s="678"/>
      <c r="GL3356" s="678"/>
      <c r="GM3356" s="678"/>
      <c r="GN3356" s="678"/>
      <c r="GO3356" s="678"/>
      <c r="GP3356" s="678"/>
      <c r="GQ3356" s="678"/>
      <c r="GR3356" s="678"/>
      <c r="GS3356" s="678"/>
      <c r="GT3356" s="678"/>
      <c r="GU3356" s="678"/>
      <c r="GV3356" s="678"/>
      <c r="GW3356" s="678"/>
      <c r="GX3356" s="678"/>
      <c r="GY3356" s="678"/>
      <c r="GZ3356" s="678"/>
      <c r="HA3356" s="678"/>
      <c r="HB3356" s="678"/>
      <c r="HC3356" s="678"/>
      <c r="HD3356" s="678"/>
      <c r="HE3356" s="678"/>
      <c r="HF3356" s="678"/>
      <c r="HG3356" s="678"/>
      <c r="HH3356" s="678"/>
      <c r="HI3356" s="678"/>
      <c r="HJ3356" s="678"/>
      <c r="HK3356" s="678"/>
      <c r="HL3356" s="678"/>
      <c r="HM3356" s="678"/>
      <c r="HN3356" s="678"/>
      <c r="HO3356" s="678"/>
      <c r="HP3356" s="678"/>
      <c r="HQ3356" s="678"/>
      <c r="HR3356" s="678"/>
      <c r="HS3356" s="678"/>
      <c r="HT3356" s="678"/>
      <c r="HU3356" s="678"/>
      <c r="HV3356" s="678"/>
      <c r="HW3356" s="678"/>
      <c r="HX3356" s="678"/>
      <c r="HY3356" s="678"/>
      <c r="HZ3356" s="678"/>
      <c r="IA3356" s="678"/>
      <c r="IB3356" s="678"/>
      <c r="IC3356" s="678"/>
      <c r="ID3356" s="678"/>
      <c r="IE3356" s="678"/>
      <c r="IF3356" s="678"/>
      <c r="IG3356" s="678"/>
      <c r="IH3356" s="678"/>
      <c r="II3356" s="678"/>
      <c r="IJ3356" s="678"/>
      <c r="IK3356" s="678"/>
      <c r="IL3356" s="678"/>
      <c r="IM3356" s="678"/>
      <c r="IN3356" s="678"/>
      <c r="IO3356" s="678"/>
      <c r="IP3356" s="678"/>
      <c r="IQ3356" s="678"/>
      <c r="IR3356" s="678"/>
      <c r="IS3356" s="678"/>
      <c r="IT3356" s="678"/>
      <c r="IU3356" s="678"/>
      <c r="IV3356" s="678"/>
      <c r="IW3356" s="678"/>
      <c r="IX3356" s="678"/>
      <c r="IY3356" s="678"/>
      <c r="IZ3356" s="678"/>
      <c r="JA3356" s="678"/>
      <c r="JB3356" s="678"/>
      <c r="JC3356" s="678"/>
      <c r="JD3356" s="678"/>
      <c r="JE3356" s="678"/>
      <c r="JF3356" s="678"/>
      <c r="JG3356" s="678"/>
      <c r="JH3356" s="678"/>
      <c r="JI3356" s="678"/>
      <c r="JJ3356" s="678"/>
      <c r="JK3356" s="678"/>
      <c r="JL3356" s="678"/>
      <c r="JM3356" s="678"/>
      <c r="JN3356" s="678"/>
      <c r="JO3356" s="678"/>
      <c r="JP3356" s="678"/>
      <c r="JQ3356" s="678"/>
      <c r="JR3356" s="678"/>
      <c r="JS3356" s="678"/>
      <c r="JT3356" s="678"/>
      <c r="JU3356" s="678"/>
      <c r="JV3356" s="678"/>
      <c r="JW3356" s="678"/>
      <c r="JX3356" s="678"/>
      <c r="JY3356" s="678"/>
      <c r="JZ3356" s="678"/>
      <c r="KA3356" s="678"/>
      <c r="KB3356" s="678"/>
      <c r="KC3356" s="678"/>
      <c r="KD3356" s="678"/>
      <c r="KE3356" s="678"/>
      <c r="KF3356" s="678"/>
      <c r="KG3356" s="678"/>
      <c r="KH3356" s="678"/>
      <c r="KI3356" s="678"/>
      <c r="KJ3356" s="678"/>
      <c r="KK3356" s="678"/>
      <c r="KL3356" s="678"/>
      <c r="KM3356" s="678"/>
      <c r="KN3356" s="678"/>
      <c r="KO3356" s="678"/>
      <c r="KP3356" s="678"/>
      <c r="KQ3356" s="678"/>
      <c r="KR3356" s="678"/>
      <c r="KS3356" s="678"/>
      <c r="KT3356" s="678"/>
      <c r="KU3356" s="678"/>
      <c r="KV3356" s="678"/>
      <c r="KW3356" s="678"/>
      <c r="KX3356" s="678"/>
      <c r="KY3356" s="678"/>
      <c r="KZ3356" s="678"/>
      <c r="LA3356" s="678"/>
      <c r="LB3356" s="678"/>
      <c r="LC3356" s="678"/>
      <c r="LD3356" s="678"/>
      <c r="LE3356" s="678"/>
      <c r="LF3356" s="678"/>
      <c r="LG3356" s="678"/>
      <c r="LH3356" s="678"/>
      <c r="LI3356" s="678"/>
      <c r="LJ3356" s="678"/>
      <c r="LK3356" s="678"/>
      <c r="LL3356" s="678"/>
      <c r="LM3356" s="678"/>
      <c r="LN3356" s="678"/>
      <c r="LO3356" s="678"/>
      <c r="LP3356" s="678"/>
      <c r="LQ3356" s="678"/>
      <c r="LR3356" s="678"/>
      <c r="LS3356" s="678"/>
      <c r="LT3356" s="678"/>
      <c r="LU3356" s="678"/>
      <c r="LV3356" s="678"/>
      <c r="LW3356" s="678"/>
      <c r="LX3356" s="678"/>
      <c r="LY3356" s="678"/>
      <c r="LZ3356" s="678"/>
      <c r="MA3356" s="678"/>
      <c r="MB3356" s="678"/>
      <c r="MC3356" s="678"/>
      <c r="MD3356" s="678"/>
      <c r="ME3356" s="678"/>
      <c r="MF3356" s="678"/>
      <c r="MG3356" s="678"/>
      <c r="MH3356" s="678"/>
      <c r="MI3356" s="678"/>
      <c r="MJ3356" s="678"/>
      <c r="MK3356" s="678"/>
      <c r="ML3356" s="678"/>
      <c r="MM3356" s="678"/>
      <c r="MN3356" s="678"/>
      <c r="MO3356" s="678"/>
      <c r="MP3356" s="678"/>
      <c r="MQ3356" s="678"/>
      <c r="MR3356" s="678"/>
      <c r="MS3356" s="678"/>
      <c r="MT3356" s="678"/>
      <c r="MU3356" s="678"/>
      <c r="MV3356" s="678"/>
      <c r="MW3356" s="678"/>
      <c r="MX3356" s="678"/>
      <c r="MY3356" s="678"/>
      <c r="MZ3356" s="678"/>
      <c r="NA3356" s="678"/>
      <c r="NB3356" s="678"/>
      <c r="NC3356" s="678"/>
      <c r="ND3356" s="678"/>
      <c r="NE3356" s="678"/>
      <c r="NF3356" s="678"/>
      <c r="NG3356" s="678"/>
      <c r="NH3356" s="678"/>
      <c r="NI3356" s="678"/>
      <c r="NJ3356" s="678"/>
      <c r="NK3356" s="678"/>
      <c r="NL3356" s="678"/>
      <c r="NM3356" s="678"/>
      <c r="NN3356" s="678"/>
      <c r="NO3356" s="678"/>
      <c r="NP3356" s="678"/>
      <c r="NQ3356" s="678"/>
      <c r="NR3356" s="678"/>
      <c r="NS3356" s="678"/>
      <c r="NT3356" s="678"/>
      <c r="NU3356" s="678"/>
      <c r="NV3356" s="678"/>
      <c r="NW3356" s="678"/>
      <c r="NX3356" s="678"/>
      <c r="NY3356" s="678"/>
      <c r="NZ3356" s="678"/>
      <c r="OA3356" s="678"/>
      <c r="OB3356" s="678"/>
      <c r="OC3356" s="678"/>
      <c r="OD3356" s="678"/>
      <c r="OE3356" s="678"/>
      <c r="OF3356" s="678"/>
      <c r="OG3356" s="678"/>
      <c r="OH3356" s="678"/>
      <c r="OI3356" s="678"/>
      <c r="OJ3356" s="678"/>
      <c r="OK3356" s="678"/>
      <c r="OL3356" s="678"/>
      <c r="OM3356" s="678"/>
      <c r="ON3356" s="678"/>
      <c r="OO3356" s="678"/>
      <c r="OP3356" s="678"/>
      <c r="OQ3356" s="678"/>
      <c r="OR3356" s="678"/>
      <c r="OS3356" s="678"/>
      <c r="OT3356" s="678"/>
      <c r="OU3356" s="678"/>
      <c r="OV3356" s="678"/>
      <c r="OW3356" s="678"/>
      <c r="OX3356" s="678"/>
      <c r="OY3356" s="678"/>
      <c r="OZ3356" s="678"/>
      <c r="PA3356" s="678"/>
      <c r="PB3356" s="678"/>
      <c r="PC3356" s="678"/>
      <c r="PD3356" s="678"/>
      <c r="PE3356" s="678"/>
      <c r="PF3356" s="678"/>
      <c r="PG3356" s="678"/>
      <c r="PH3356" s="678"/>
      <c r="PI3356" s="678"/>
      <c r="PJ3356" s="678"/>
      <c r="PK3356" s="678"/>
      <c r="PL3356" s="678"/>
      <c r="PM3356" s="678"/>
      <c r="PN3356" s="678"/>
      <c r="PO3356" s="678"/>
      <c r="PP3356" s="678"/>
      <c r="PQ3356" s="678"/>
      <c r="PR3356" s="678"/>
      <c r="PS3356" s="678"/>
      <c r="PT3356" s="678"/>
      <c r="PU3356" s="678"/>
      <c r="PV3356" s="678"/>
      <c r="PW3356" s="678"/>
      <c r="PX3356" s="678"/>
      <c r="PY3356" s="678"/>
      <c r="PZ3356" s="678"/>
      <c r="QA3356" s="678"/>
      <c r="QB3356" s="678"/>
      <c r="QC3356" s="678"/>
      <c r="QD3356" s="678"/>
      <c r="QE3356" s="678"/>
      <c r="QF3356" s="678"/>
      <c r="QG3356" s="678"/>
      <c r="QH3356" s="678"/>
      <c r="QI3356" s="678"/>
      <c r="QJ3356" s="678"/>
      <c r="QK3356" s="678"/>
      <c r="QL3356" s="678"/>
      <c r="QM3356" s="678"/>
      <c r="QN3356" s="678"/>
      <c r="QO3356" s="678"/>
      <c r="QP3356" s="678"/>
      <c r="QQ3356" s="678"/>
      <c r="QR3356" s="678"/>
      <c r="QS3356" s="678"/>
      <c r="QT3356" s="678"/>
      <c r="QU3356" s="678"/>
      <c r="QV3356" s="678"/>
      <c r="QW3356" s="678"/>
      <c r="QX3356" s="678"/>
      <c r="QY3356" s="678"/>
      <c r="QZ3356" s="678"/>
      <c r="RA3356" s="678"/>
      <c r="RB3356" s="678"/>
      <c r="RC3356" s="678"/>
      <c r="RD3356" s="678"/>
      <c r="RE3356" s="678"/>
      <c r="RF3356" s="678"/>
      <c r="RG3356" s="678"/>
      <c r="RH3356" s="678"/>
      <c r="RI3356" s="678"/>
      <c r="RJ3356" s="678"/>
      <c r="RK3356" s="678"/>
      <c r="RL3356" s="678"/>
      <c r="RM3356" s="678"/>
      <c r="RN3356" s="678"/>
      <c r="RO3356" s="678"/>
      <c r="RP3356" s="678"/>
      <c r="RQ3356" s="678"/>
      <c r="RR3356" s="678"/>
      <c r="RS3356" s="678"/>
      <c r="RT3356" s="678"/>
      <c r="RU3356" s="678"/>
      <c r="RV3356" s="678"/>
      <c r="RW3356" s="678"/>
      <c r="RX3356" s="678"/>
      <c r="RY3356" s="678"/>
      <c r="RZ3356" s="678"/>
      <c r="SA3356" s="678"/>
      <c r="SB3356" s="678"/>
      <c r="SC3356" s="678"/>
      <c r="SD3356" s="678"/>
      <c r="SE3356" s="678"/>
      <c r="SF3356" s="678"/>
      <c r="SG3356" s="678"/>
      <c r="SH3356" s="678"/>
      <c r="SI3356" s="678"/>
      <c r="SJ3356" s="678"/>
      <c r="SK3356" s="678"/>
      <c r="SL3356" s="678"/>
      <c r="SM3356" s="678"/>
      <c r="SN3356" s="678"/>
      <c r="SO3356" s="678"/>
      <c r="SP3356" s="678"/>
      <c r="SQ3356" s="678"/>
      <c r="SR3356" s="678"/>
      <c r="SS3356" s="678"/>
      <c r="ST3356" s="678"/>
      <c r="SU3356" s="678"/>
      <c r="SV3356" s="678"/>
      <c r="SW3356" s="678"/>
      <c r="SX3356" s="678"/>
      <c r="SY3356" s="678"/>
      <c r="SZ3356" s="678"/>
      <c r="TA3356" s="678"/>
      <c r="TB3356" s="678"/>
      <c r="TC3356" s="678"/>
      <c r="TD3356" s="678"/>
      <c r="TE3356" s="678"/>
      <c r="TF3356" s="678"/>
      <c r="TG3356" s="678"/>
      <c r="TH3356" s="678"/>
      <c r="TI3356" s="678"/>
      <c r="TJ3356" s="678"/>
      <c r="TK3356" s="678"/>
      <c r="TL3356" s="678"/>
      <c r="TM3356" s="678"/>
      <c r="TN3356" s="678"/>
      <c r="TO3356" s="678"/>
      <c r="TP3356" s="678"/>
      <c r="TQ3356" s="678"/>
      <c r="TR3356" s="678"/>
      <c r="TS3356" s="678"/>
      <c r="TT3356" s="678"/>
      <c r="TU3356" s="678"/>
      <c r="TV3356" s="678"/>
      <c r="TW3356" s="678"/>
      <c r="TX3356" s="678"/>
      <c r="TY3356" s="678"/>
      <c r="TZ3356" s="678"/>
      <c r="UA3356" s="678"/>
      <c r="UB3356" s="678"/>
      <c r="UC3356" s="678"/>
      <c r="UD3356" s="678"/>
      <c r="UE3356" s="678"/>
      <c r="UF3356" s="678"/>
      <c r="UG3356" s="678"/>
      <c r="UH3356" s="678"/>
      <c r="UI3356" s="678"/>
      <c r="UJ3356" s="678"/>
      <c r="UK3356" s="678"/>
      <c r="UL3356" s="678"/>
      <c r="UM3356" s="678"/>
      <c r="UN3356" s="678"/>
      <c r="UO3356" s="678"/>
      <c r="UP3356" s="678"/>
      <c r="UQ3356" s="678"/>
      <c r="UR3356" s="678"/>
      <c r="US3356" s="678"/>
      <c r="UT3356" s="678"/>
      <c r="UU3356" s="678"/>
      <c r="UV3356" s="678"/>
      <c r="UW3356" s="678"/>
      <c r="UX3356" s="678"/>
      <c r="UY3356" s="678"/>
      <c r="UZ3356" s="678"/>
      <c r="VA3356" s="678"/>
      <c r="VB3356" s="678"/>
      <c r="VC3356" s="678"/>
      <c r="VD3356" s="678"/>
      <c r="VE3356" s="678"/>
      <c r="VF3356" s="678"/>
      <c r="VG3356" s="678"/>
      <c r="VH3356" s="678"/>
      <c r="VI3356" s="678"/>
      <c r="VJ3356" s="678"/>
      <c r="VK3356" s="678"/>
      <c r="VL3356" s="678"/>
      <c r="VM3356" s="678"/>
      <c r="VN3356" s="678"/>
      <c r="VO3356" s="678"/>
      <c r="VP3356" s="678"/>
      <c r="VQ3356" s="678"/>
      <c r="VR3356" s="678"/>
      <c r="VS3356" s="678"/>
      <c r="VT3356" s="678"/>
      <c r="VU3356" s="678"/>
      <c r="VV3356" s="678"/>
      <c r="VW3356" s="678"/>
      <c r="VX3356" s="678"/>
      <c r="VY3356" s="678"/>
      <c r="VZ3356" s="678"/>
      <c r="WA3356" s="678"/>
      <c r="WB3356" s="678"/>
      <c r="WC3356" s="678"/>
      <c r="WD3356" s="678"/>
      <c r="WE3356" s="678"/>
      <c r="WF3356" s="678"/>
      <c r="WG3356" s="678"/>
      <c r="WH3356" s="678"/>
      <c r="WI3356" s="678"/>
      <c r="WJ3356" s="678"/>
      <c r="WK3356" s="678"/>
      <c r="WL3356" s="678"/>
      <c r="WM3356" s="678"/>
      <c r="WN3356" s="678"/>
      <c r="WO3356" s="678"/>
      <c r="WP3356" s="678"/>
      <c r="WQ3356" s="678"/>
      <c r="WR3356" s="678"/>
      <c r="WS3356" s="678"/>
      <c r="WT3356" s="678"/>
      <c r="WU3356" s="678"/>
      <c r="WV3356" s="678"/>
      <c r="WW3356" s="678"/>
      <c r="WX3356" s="678"/>
      <c r="WY3356" s="678"/>
      <c r="WZ3356" s="678"/>
      <c r="XA3356" s="678"/>
      <c r="XB3356" s="678"/>
      <c r="XC3356" s="678"/>
      <c r="XD3356" s="678"/>
      <c r="XE3356" s="678"/>
      <c r="XF3356" s="678"/>
      <c r="XG3356" s="678"/>
      <c r="XH3356" s="678"/>
      <c r="XI3356" s="678"/>
      <c r="XJ3356" s="678"/>
      <c r="XK3356" s="678"/>
      <c r="XL3356" s="678"/>
      <c r="XM3356" s="678"/>
      <c r="XN3356" s="678"/>
      <c r="XO3356" s="678"/>
      <c r="XP3356" s="678"/>
      <c r="XQ3356" s="678"/>
      <c r="XR3356" s="678"/>
      <c r="XS3356" s="678"/>
      <c r="XT3356" s="678"/>
      <c r="XU3356" s="678"/>
      <c r="XV3356" s="678"/>
      <c r="XW3356" s="678"/>
      <c r="XX3356" s="678"/>
      <c r="XY3356" s="678"/>
      <c r="XZ3356" s="678"/>
      <c r="YA3356" s="678"/>
      <c r="YB3356" s="678"/>
      <c r="YC3356" s="678"/>
      <c r="YD3356" s="678"/>
      <c r="YE3356" s="678"/>
      <c r="YF3356" s="678"/>
      <c r="YG3356" s="678"/>
      <c r="YH3356" s="678"/>
      <c r="YI3356" s="678"/>
      <c r="YJ3356" s="678"/>
      <c r="YK3356" s="678"/>
      <c r="YL3356" s="678"/>
      <c r="YM3356" s="678"/>
      <c r="YN3356" s="678"/>
      <c r="YO3356" s="678"/>
      <c r="YP3356" s="678"/>
      <c r="YQ3356" s="678"/>
      <c r="YR3356" s="678"/>
      <c r="YS3356" s="678"/>
      <c r="YT3356" s="678"/>
      <c r="YU3356" s="678"/>
      <c r="YV3356" s="678"/>
      <c r="YW3356" s="678"/>
      <c r="YX3356" s="678"/>
      <c r="YY3356" s="678"/>
      <c r="YZ3356" s="678"/>
      <c r="ZA3356" s="678"/>
      <c r="ZB3356" s="678"/>
      <c r="ZC3356" s="678"/>
      <c r="ZD3356" s="678"/>
      <c r="ZE3356" s="678"/>
      <c r="ZF3356" s="678"/>
      <c r="ZG3356" s="678"/>
      <c r="ZH3356" s="678"/>
      <c r="ZI3356" s="678"/>
      <c r="ZJ3356" s="678"/>
      <c r="ZK3356" s="678"/>
      <c r="ZL3356" s="678"/>
      <c r="ZM3356" s="678"/>
      <c r="ZN3356" s="678"/>
      <c r="ZO3356" s="678"/>
      <c r="ZP3356" s="678"/>
      <c r="ZQ3356" s="678"/>
      <c r="ZR3356" s="678"/>
      <c r="ZS3356" s="678"/>
      <c r="ZT3356" s="678"/>
      <c r="ZU3356" s="678"/>
      <c r="ZV3356" s="678"/>
      <c r="ZW3356" s="678"/>
      <c r="ZX3356" s="678"/>
      <c r="ZY3356" s="678"/>
      <c r="ZZ3356" s="678"/>
      <c r="AAA3356" s="678"/>
      <c r="AAB3356" s="678"/>
      <c r="AAC3356" s="678"/>
      <c r="AAD3356" s="678"/>
      <c r="AAE3356" s="678"/>
      <c r="AAF3356" s="678"/>
      <c r="AAG3356" s="678"/>
      <c r="AAH3356" s="678"/>
      <c r="AAI3356" s="678"/>
      <c r="AAJ3356" s="678"/>
      <c r="AAK3356" s="678"/>
      <c r="AAL3356" s="678"/>
      <c r="AAM3356" s="678"/>
      <c r="AAN3356" s="678"/>
      <c r="AAO3356" s="678"/>
      <c r="AAP3356" s="678"/>
      <c r="AAQ3356" s="678"/>
      <c r="AAR3356" s="678"/>
      <c r="AAS3356" s="678"/>
      <c r="AAT3356" s="678"/>
      <c r="AAU3356" s="678"/>
      <c r="AAV3356" s="678"/>
      <c r="AAW3356" s="678"/>
      <c r="AAX3356" s="678"/>
      <c r="AAY3356" s="678"/>
      <c r="AAZ3356" s="678"/>
      <c r="ABA3356" s="678"/>
      <c r="ABB3356" s="678"/>
      <c r="ABC3356" s="678"/>
      <c r="ABD3356" s="678"/>
      <c r="ABE3356" s="678"/>
      <c r="ABF3356" s="678"/>
      <c r="ABG3356" s="678"/>
      <c r="ABH3356" s="678"/>
      <c r="ABI3356" s="678"/>
      <c r="ABJ3356" s="678"/>
      <c r="ABK3356" s="678"/>
      <c r="ABL3356" s="678"/>
      <c r="ABM3356" s="678"/>
      <c r="ABN3356" s="678"/>
      <c r="ABO3356" s="678"/>
      <c r="ABP3356" s="678"/>
      <c r="ABQ3356" s="678"/>
      <c r="ABR3356" s="678"/>
      <c r="ABS3356" s="678"/>
      <c r="ABT3356" s="678"/>
      <c r="ABU3356" s="678"/>
      <c r="ABV3356" s="678"/>
      <c r="ABW3356" s="678"/>
      <c r="ABX3356" s="678"/>
      <c r="ABY3356" s="678"/>
      <c r="ABZ3356" s="678"/>
      <c r="ACA3356" s="678"/>
      <c r="ACB3356" s="678"/>
      <c r="ACC3356" s="678"/>
      <c r="ACD3356" s="678"/>
      <c r="ACE3356" s="678"/>
      <c r="ACF3356" s="678"/>
      <c r="ACG3356" s="678"/>
      <c r="ACH3356" s="678"/>
      <c r="ACI3356" s="678"/>
      <c r="ACJ3356" s="678"/>
      <c r="ACK3356" s="678"/>
      <c r="ACL3356" s="678"/>
      <c r="ACM3356" s="678"/>
      <c r="ACN3356" s="678"/>
      <c r="ACO3356" s="678"/>
      <c r="ACP3356" s="678"/>
      <c r="ACQ3356" s="678"/>
      <c r="ACR3356" s="678"/>
      <c r="ACS3356" s="678"/>
      <c r="ACT3356" s="678"/>
      <c r="ACU3356" s="678"/>
      <c r="ACV3356" s="678"/>
      <c r="ACW3356" s="678"/>
      <c r="ACX3356" s="678"/>
      <c r="ACY3356" s="678"/>
      <c r="ACZ3356" s="678"/>
      <c r="ADA3356" s="678"/>
      <c r="ADB3356" s="678"/>
      <c r="ADC3356" s="678"/>
      <c r="ADD3356" s="678"/>
      <c r="ADE3356" s="678"/>
      <c r="ADF3356" s="678"/>
      <c r="ADG3356" s="678"/>
      <c r="ADH3356" s="678"/>
      <c r="ADI3356" s="678"/>
      <c r="ADJ3356" s="678"/>
      <c r="ADK3356" s="678"/>
      <c r="ADL3356" s="678"/>
      <c r="ADM3356" s="678"/>
      <c r="ADN3356" s="678"/>
      <c r="ADO3356" s="678"/>
      <c r="ADP3356" s="678"/>
      <c r="ADQ3356" s="678"/>
      <c r="ADR3356" s="678"/>
      <c r="ADS3356" s="678"/>
      <c r="ADT3356" s="678"/>
      <c r="ADU3356" s="678"/>
      <c r="ADV3356" s="678"/>
      <c r="ADW3356" s="678"/>
      <c r="ADX3356" s="678"/>
      <c r="ADY3356" s="678"/>
      <c r="ADZ3356" s="678"/>
      <c r="AEA3356" s="678"/>
      <c r="AEB3356" s="678"/>
      <c r="AEC3356" s="678"/>
      <c r="AED3356" s="678"/>
      <c r="AEE3356" s="678"/>
      <c r="AEF3356" s="678"/>
      <c r="AEG3356" s="678"/>
      <c r="AEH3356" s="678"/>
      <c r="AEI3356" s="678"/>
      <c r="AEJ3356" s="678"/>
      <c r="AEK3356" s="678"/>
      <c r="AEL3356" s="678"/>
      <c r="AEM3356" s="678"/>
      <c r="AEN3356" s="678"/>
      <c r="AEO3356" s="678"/>
      <c r="AEP3356" s="678"/>
      <c r="AEQ3356" s="678"/>
      <c r="AER3356" s="678"/>
      <c r="AES3356" s="678"/>
      <c r="AET3356" s="678"/>
      <c r="AEU3356" s="678"/>
      <c r="AEV3356" s="678"/>
      <c r="AEW3356" s="678"/>
      <c r="AEX3356" s="678"/>
      <c r="AEY3356" s="678"/>
      <c r="AEZ3356" s="678"/>
      <c r="AFA3356" s="678"/>
      <c r="AFB3356" s="678"/>
      <c r="AFC3356" s="678"/>
      <c r="AFD3356" s="678"/>
      <c r="AFE3356" s="678"/>
      <c r="AFF3356" s="678"/>
      <c r="AFG3356" s="678"/>
      <c r="AFH3356" s="678"/>
      <c r="AFI3356" s="678"/>
      <c r="AFJ3356" s="678"/>
      <c r="AFK3356" s="678"/>
      <c r="AFL3356" s="678"/>
      <c r="AFM3356" s="678"/>
      <c r="AFN3356" s="678"/>
      <c r="AFO3356" s="678"/>
      <c r="AFP3356" s="678"/>
      <c r="AFQ3356" s="678"/>
      <c r="AFR3356" s="678"/>
      <c r="AFS3356" s="678"/>
      <c r="AFT3356" s="678"/>
      <c r="AFU3356" s="678"/>
      <c r="AFV3356" s="678"/>
      <c r="AFW3356" s="678"/>
      <c r="AFX3356" s="678"/>
      <c r="AFY3356" s="678"/>
      <c r="AFZ3356" s="678"/>
      <c r="AGA3356" s="678"/>
      <c r="AGB3356" s="678"/>
      <c r="AGC3356" s="678"/>
      <c r="AGD3356" s="678"/>
      <c r="AGE3356" s="678"/>
      <c r="AGF3356" s="678"/>
      <c r="AGG3356" s="678"/>
      <c r="AGH3356" s="678"/>
      <c r="AGI3356" s="678"/>
      <c r="AGJ3356" s="678"/>
      <c r="AGK3356" s="678"/>
      <c r="AGL3356" s="678"/>
      <c r="AGM3356" s="678"/>
      <c r="AGN3356" s="678"/>
      <c r="AGO3356" s="678"/>
      <c r="AGP3356" s="678"/>
      <c r="AGQ3356" s="678"/>
      <c r="AGR3356" s="678"/>
      <c r="AGS3356" s="678"/>
      <c r="AGT3356" s="678"/>
      <c r="AGU3356" s="678"/>
      <c r="AGV3356" s="678"/>
      <c r="AGW3356" s="678"/>
      <c r="AGX3356" s="678"/>
      <c r="AGY3356" s="678"/>
      <c r="AGZ3356" s="678"/>
      <c r="AHA3356" s="678"/>
      <c r="AHB3356" s="678"/>
      <c r="AHC3356" s="678"/>
      <c r="AHD3356" s="678"/>
      <c r="AHE3356" s="678"/>
      <c r="AHF3356" s="678"/>
      <c r="AHG3356" s="678"/>
      <c r="AHH3356" s="678"/>
      <c r="AHI3356" s="678"/>
      <c r="AHJ3356" s="678"/>
      <c r="AHK3356" s="678"/>
      <c r="AHL3356" s="678"/>
      <c r="AHM3356" s="678"/>
      <c r="AHN3356" s="678"/>
      <c r="AHO3356" s="678"/>
      <c r="AHP3356" s="678"/>
      <c r="AHQ3356" s="678"/>
      <c r="AHR3356" s="678"/>
      <c r="AHS3356" s="678"/>
      <c r="AHT3356" s="678"/>
      <c r="AHU3356" s="678"/>
      <c r="AHV3356" s="678"/>
      <c r="AHW3356" s="678"/>
      <c r="AHX3356" s="678"/>
      <c r="AHY3356" s="678"/>
      <c r="AHZ3356" s="678"/>
      <c r="AIA3356" s="678"/>
      <c r="AIB3356" s="678"/>
      <c r="AIC3356" s="678"/>
      <c r="AID3356" s="678"/>
      <c r="AIE3356" s="678"/>
      <c r="AIF3356" s="678"/>
      <c r="AIG3356" s="678"/>
      <c r="AIH3356" s="678"/>
      <c r="AII3356" s="678"/>
      <c r="AIJ3356" s="678"/>
      <c r="AIK3356" s="678"/>
      <c r="AIL3356" s="678"/>
      <c r="AIM3356" s="678"/>
      <c r="AIN3356" s="678"/>
      <c r="AIO3356" s="678"/>
      <c r="AIP3356" s="678"/>
      <c r="AIQ3356" s="678"/>
      <c r="AIR3356" s="678"/>
      <c r="AIS3356" s="678"/>
      <c r="AIT3356" s="678"/>
      <c r="AIU3356" s="678"/>
      <c r="AIV3356" s="678"/>
      <c r="AIW3356" s="678"/>
      <c r="AIX3356" s="678"/>
      <c r="AIY3356" s="678"/>
      <c r="AIZ3356" s="678"/>
      <c r="AJA3356" s="678"/>
      <c r="AJB3356" s="678"/>
      <c r="AJC3356" s="678"/>
      <c r="AJD3356" s="678"/>
      <c r="AJE3356" s="678"/>
      <c r="AJF3356" s="678"/>
      <c r="AJG3356" s="678"/>
      <c r="AJH3356" s="678"/>
      <c r="AJI3356" s="678"/>
      <c r="AJJ3356" s="678"/>
      <c r="AJK3356" s="678"/>
      <c r="AJL3356" s="678"/>
      <c r="AJM3356" s="678"/>
      <c r="AJN3356" s="678"/>
      <c r="AJO3356" s="678"/>
      <c r="AJP3356" s="678"/>
      <c r="AJQ3356" s="678"/>
      <c r="AJR3356" s="678"/>
      <c r="AJS3356" s="678"/>
      <c r="AJT3356" s="678"/>
      <c r="AJU3356" s="678"/>
      <c r="AJV3356" s="678"/>
      <c r="AJW3356" s="678"/>
      <c r="AJX3356" s="678"/>
      <c r="AJY3356" s="678"/>
      <c r="AJZ3356" s="678"/>
      <c r="AKA3356" s="678"/>
      <c r="AKB3356" s="678"/>
      <c r="AKC3356" s="678"/>
      <c r="AKD3356" s="678"/>
      <c r="AKE3356" s="678"/>
      <c r="AKF3356" s="678"/>
      <c r="AKG3356" s="678"/>
      <c r="AKH3356" s="678"/>
      <c r="AKI3356" s="678"/>
      <c r="AKJ3356" s="678"/>
      <c r="AKK3356" s="678"/>
      <c r="AKL3356" s="678"/>
      <c r="AKM3356" s="678"/>
      <c r="AKN3356" s="678"/>
      <c r="AKO3356" s="678"/>
      <c r="AKP3356" s="678"/>
      <c r="AKQ3356" s="678"/>
      <c r="AKR3356" s="678"/>
      <c r="AKS3356" s="678"/>
      <c r="AKT3356" s="678"/>
      <c r="AKU3356" s="678"/>
      <c r="AKV3356" s="678"/>
      <c r="AKW3356" s="678"/>
      <c r="AKX3356" s="678"/>
      <c r="AKY3356" s="678"/>
      <c r="AKZ3356" s="678"/>
      <c r="ALA3356" s="678"/>
      <c r="ALB3356" s="678"/>
      <c r="ALC3356" s="678"/>
      <c r="ALD3356" s="678"/>
      <c r="ALE3356" s="678"/>
      <c r="ALF3356" s="678"/>
      <c r="ALG3356" s="678"/>
      <c r="ALH3356" s="678"/>
      <c r="ALI3356" s="678"/>
      <c r="ALJ3356" s="678"/>
      <c r="ALK3356" s="678"/>
      <c r="ALL3356" s="678"/>
      <c r="ALM3356" s="678"/>
      <c r="ALN3356" s="678"/>
      <c r="ALO3356" s="678"/>
      <c r="ALP3356" s="678"/>
      <c r="ALQ3356" s="678"/>
      <c r="ALR3356" s="678"/>
      <c r="ALS3356" s="678"/>
      <c r="ALT3356" s="678"/>
      <c r="ALU3356" s="678"/>
      <c r="ALV3356" s="678"/>
      <c r="ALW3356" s="678"/>
      <c r="ALX3356" s="678"/>
      <c r="ALY3356" s="678"/>
      <c r="ALZ3356" s="678"/>
      <c r="AMA3356" s="678"/>
      <c r="AMB3356" s="678"/>
      <c r="AMC3356" s="678"/>
      <c r="AMD3356" s="678"/>
      <c r="AME3356" s="678"/>
      <c r="AMF3356" s="678"/>
      <c r="AMG3356" s="678"/>
      <c r="AMH3356" s="678"/>
      <c r="AMI3356" s="678"/>
      <c r="AMJ3356" s="678"/>
    </row>
    <row r="3357" spans="1:1024" ht="18.75" customHeight="1" x14ac:dyDescent="0.25">
      <c r="A3357" s="1316">
        <v>4668</v>
      </c>
      <c r="B3357" s="1316"/>
      <c r="C3357" s="843" t="s">
        <v>5181</v>
      </c>
      <c r="D3357" s="1316" t="s">
        <v>22</v>
      </c>
      <c r="E3357" s="1317" t="s">
        <v>364</v>
      </c>
      <c r="F3357" s="1342">
        <v>45436</v>
      </c>
      <c r="G3357" s="1563">
        <v>0.625</v>
      </c>
      <c r="H3357" s="1342">
        <v>45445</v>
      </c>
      <c r="I3357" s="1563">
        <v>0.625</v>
      </c>
      <c r="J3357" s="1349" t="s">
        <v>6271</v>
      </c>
      <c r="K3357" s="844">
        <v>35450</v>
      </c>
      <c r="L3357" s="1614" t="s">
        <v>5182</v>
      </c>
      <c r="M3357" s="844">
        <v>44670</v>
      </c>
      <c r="N3357" s="1614" t="s">
        <v>5183</v>
      </c>
      <c r="O3357" s="1650">
        <v>44494</v>
      </c>
      <c r="P3357" s="892" t="s">
        <v>6572</v>
      </c>
      <c r="Q3357" s="884"/>
      <c r="R3357" s="1671"/>
      <c r="S3357" s="1387"/>
      <c r="T3357" s="1389"/>
      <c r="U3357" s="683" t="s">
        <v>6491</v>
      </c>
      <c r="V3357" s="689"/>
      <c r="W3357" s="684"/>
      <c r="X3357" s="678"/>
      <c r="Y3357" s="678"/>
      <c r="Z3357" s="678"/>
      <c r="AA3357" s="678"/>
      <c r="AB3357" s="678"/>
      <c r="AC3357" s="678"/>
      <c r="AD3357" s="678"/>
      <c r="AE3357" s="678"/>
      <c r="AF3357" s="678"/>
      <c r="AG3357" s="678"/>
      <c r="AH3357" s="678"/>
      <c r="AI3357" s="678"/>
      <c r="AJ3357" s="678"/>
      <c r="AK3357" s="678"/>
      <c r="AL3357" s="678"/>
      <c r="AM3357" s="678"/>
      <c r="AN3357" s="678"/>
      <c r="AO3357" s="678"/>
      <c r="AP3357" s="678"/>
      <c r="AQ3357" s="678"/>
      <c r="AR3357" s="678"/>
      <c r="AS3357" s="678"/>
      <c r="AT3357" s="678"/>
      <c r="AU3357" s="678"/>
      <c r="AV3357" s="678"/>
      <c r="AW3357" s="678"/>
      <c r="AX3357" s="678"/>
      <c r="AY3357" s="678"/>
      <c r="AZ3357" s="678"/>
      <c r="BA3357" s="678"/>
      <c r="BB3357" s="678"/>
      <c r="BC3357" s="678"/>
      <c r="BD3357" s="678"/>
      <c r="BE3357" s="678"/>
      <c r="BF3357" s="678"/>
      <c r="BG3357" s="678"/>
      <c r="BH3357" s="678"/>
      <c r="BI3357" s="678"/>
      <c r="BJ3357" s="678"/>
      <c r="BK3357" s="678"/>
      <c r="BL3357" s="678"/>
      <c r="BM3357" s="678"/>
      <c r="BN3357" s="678"/>
      <c r="BO3357" s="678"/>
      <c r="BP3357" s="678"/>
      <c r="BQ3357" s="678"/>
      <c r="BR3357" s="678"/>
      <c r="BS3357" s="678"/>
      <c r="BT3357" s="678"/>
      <c r="BU3357" s="678"/>
      <c r="BV3357" s="678"/>
      <c r="BW3357" s="678"/>
      <c r="BX3357" s="678"/>
      <c r="BY3357" s="678"/>
      <c r="BZ3357" s="678"/>
      <c r="CA3357" s="678"/>
      <c r="CB3357" s="678"/>
      <c r="CC3357" s="678"/>
      <c r="CD3357" s="678"/>
      <c r="CE3357" s="678"/>
      <c r="CF3357" s="678"/>
      <c r="CG3357" s="678"/>
      <c r="CH3357" s="678"/>
      <c r="CI3357" s="678"/>
      <c r="CJ3357" s="678"/>
      <c r="CK3357" s="678"/>
      <c r="CL3357" s="678"/>
      <c r="CM3357" s="678"/>
      <c r="CN3357" s="678"/>
      <c r="CO3357" s="678"/>
      <c r="CP3357" s="678"/>
      <c r="CQ3357" s="678"/>
      <c r="CR3357" s="678"/>
      <c r="CS3357" s="678"/>
      <c r="CT3357" s="678"/>
      <c r="CU3357" s="678"/>
      <c r="CV3357" s="678"/>
      <c r="CW3357" s="678"/>
      <c r="CX3357" s="678"/>
      <c r="CY3357" s="678"/>
      <c r="CZ3357" s="678"/>
      <c r="DA3357" s="678"/>
      <c r="DB3357" s="678"/>
      <c r="DC3357" s="678"/>
      <c r="DD3357" s="678"/>
      <c r="DE3357" s="678"/>
      <c r="DF3357" s="678"/>
      <c r="DG3357" s="678"/>
      <c r="DH3357" s="678"/>
      <c r="DI3357" s="678"/>
      <c r="DJ3357" s="678"/>
      <c r="DK3357" s="678"/>
      <c r="DL3357" s="678"/>
      <c r="DM3357" s="678"/>
      <c r="DN3357" s="678"/>
      <c r="DO3357" s="678"/>
      <c r="DP3357" s="678"/>
      <c r="DQ3357" s="678"/>
      <c r="DR3357" s="678"/>
      <c r="DS3357" s="678"/>
      <c r="DT3357" s="678"/>
      <c r="DU3357" s="678"/>
      <c r="DV3357" s="678"/>
      <c r="DW3357" s="678"/>
      <c r="DX3357" s="678"/>
      <c r="DY3357" s="678"/>
      <c r="DZ3357" s="678"/>
      <c r="EA3357" s="678"/>
      <c r="EB3357" s="678"/>
      <c r="EC3357" s="678"/>
      <c r="ED3357" s="678"/>
      <c r="EE3357" s="678"/>
      <c r="EF3357" s="678"/>
      <c r="EG3357" s="678"/>
      <c r="EH3357" s="678"/>
      <c r="EI3357" s="678"/>
      <c r="EJ3357" s="678"/>
      <c r="EK3357" s="678"/>
      <c r="EL3357" s="678"/>
      <c r="EM3357" s="678"/>
      <c r="EN3357" s="678"/>
      <c r="EO3357" s="678"/>
      <c r="EP3357" s="678"/>
      <c r="EQ3357" s="678"/>
      <c r="ER3357" s="678"/>
      <c r="ES3357" s="678"/>
      <c r="ET3357" s="678"/>
      <c r="EU3357" s="678"/>
      <c r="EV3357" s="678"/>
      <c r="EW3357" s="678"/>
      <c r="EX3357" s="678"/>
      <c r="EY3357" s="678"/>
      <c r="EZ3357" s="678"/>
      <c r="FA3357" s="678"/>
      <c r="FB3357" s="678"/>
      <c r="FC3357" s="678"/>
      <c r="FD3357" s="678"/>
      <c r="FE3357" s="678"/>
      <c r="FF3357" s="678"/>
      <c r="FG3357" s="678"/>
      <c r="FH3357" s="678"/>
      <c r="FI3357" s="678"/>
      <c r="FJ3357" s="678"/>
      <c r="FK3357" s="678"/>
      <c r="FL3357" s="678"/>
      <c r="FM3357" s="678"/>
      <c r="FN3357" s="678"/>
      <c r="FO3357" s="678"/>
      <c r="FP3357" s="678"/>
      <c r="FQ3357" s="678"/>
      <c r="FR3357" s="678"/>
      <c r="FS3357" s="678"/>
      <c r="FT3357" s="678"/>
      <c r="FU3357" s="678"/>
      <c r="FV3357" s="678"/>
      <c r="FW3357" s="678"/>
      <c r="FX3357" s="678"/>
      <c r="FY3357" s="678"/>
      <c r="FZ3357" s="678"/>
      <c r="GA3357" s="678"/>
      <c r="GB3357" s="678"/>
      <c r="GC3357" s="678"/>
      <c r="GD3357" s="678"/>
      <c r="GE3357" s="678"/>
      <c r="GF3357" s="678"/>
      <c r="GG3357" s="678"/>
      <c r="GH3357" s="678"/>
      <c r="GI3357" s="678"/>
      <c r="GJ3357" s="678"/>
      <c r="GK3357" s="678"/>
      <c r="GL3357" s="678"/>
      <c r="GM3357" s="678"/>
      <c r="GN3357" s="678"/>
      <c r="GO3357" s="678"/>
      <c r="GP3357" s="678"/>
      <c r="GQ3357" s="678"/>
      <c r="GR3357" s="678"/>
      <c r="GS3357" s="678"/>
      <c r="GT3357" s="678"/>
      <c r="GU3357" s="678"/>
      <c r="GV3357" s="678"/>
      <c r="GW3357" s="678"/>
      <c r="GX3357" s="678"/>
      <c r="GY3357" s="678"/>
      <c r="GZ3357" s="678"/>
      <c r="HA3357" s="678"/>
      <c r="HB3357" s="678"/>
      <c r="HC3357" s="678"/>
      <c r="HD3357" s="678"/>
      <c r="HE3357" s="678"/>
      <c r="HF3357" s="678"/>
      <c r="HG3357" s="678"/>
      <c r="HH3357" s="678"/>
      <c r="HI3357" s="678"/>
      <c r="HJ3357" s="678"/>
      <c r="HK3357" s="678"/>
      <c r="HL3357" s="678"/>
      <c r="HM3357" s="678"/>
      <c r="HN3357" s="678"/>
      <c r="HO3357" s="678"/>
      <c r="HP3357" s="678"/>
      <c r="HQ3357" s="678"/>
      <c r="HR3357" s="678"/>
      <c r="HS3357" s="678"/>
      <c r="HT3357" s="678"/>
      <c r="HU3357" s="678"/>
      <c r="HV3357" s="678"/>
      <c r="HW3357" s="678"/>
      <c r="HX3357" s="678"/>
      <c r="HY3357" s="678"/>
      <c r="HZ3357" s="678"/>
      <c r="IA3357" s="678"/>
      <c r="IB3357" s="678"/>
      <c r="IC3357" s="678"/>
      <c r="ID3357" s="678"/>
      <c r="IE3357" s="678"/>
      <c r="IF3357" s="678"/>
      <c r="IG3357" s="678"/>
      <c r="IH3357" s="678"/>
      <c r="II3357" s="678"/>
      <c r="IJ3357" s="678"/>
      <c r="IK3357" s="678"/>
      <c r="IL3357" s="678"/>
      <c r="IM3357" s="678"/>
      <c r="IN3357" s="678"/>
      <c r="IO3357" s="678"/>
      <c r="IP3357" s="678"/>
      <c r="IQ3357" s="678"/>
      <c r="IR3357" s="678"/>
      <c r="IS3357" s="678"/>
      <c r="IT3357" s="678"/>
      <c r="IU3357" s="678"/>
      <c r="IV3357" s="678"/>
      <c r="IW3357" s="678"/>
      <c r="IX3357" s="678"/>
      <c r="IY3357" s="678"/>
      <c r="IZ3357" s="678"/>
      <c r="JA3357" s="678"/>
      <c r="JB3357" s="678"/>
      <c r="JC3357" s="678"/>
      <c r="JD3357" s="678"/>
      <c r="JE3357" s="678"/>
      <c r="JF3357" s="678"/>
      <c r="JG3357" s="678"/>
      <c r="JH3357" s="678"/>
      <c r="JI3357" s="678"/>
      <c r="JJ3357" s="678"/>
      <c r="JK3357" s="678"/>
      <c r="JL3357" s="678"/>
      <c r="JM3357" s="678"/>
      <c r="JN3357" s="678"/>
      <c r="JO3357" s="678"/>
      <c r="JP3357" s="678"/>
      <c r="JQ3357" s="678"/>
      <c r="JR3357" s="678"/>
      <c r="JS3357" s="678"/>
      <c r="JT3357" s="678"/>
      <c r="JU3357" s="678"/>
      <c r="JV3357" s="678"/>
      <c r="JW3357" s="678"/>
      <c r="JX3357" s="678"/>
      <c r="JY3357" s="678"/>
      <c r="JZ3357" s="678"/>
      <c r="KA3357" s="678"/>
      <c r="KB3357" s="678"/>
      <c r="KC3357" s="678"/>
      <c r="KD3357" s="678"/>
      <c r="KE3357" s="678"/>
      <c r="KF3357" s="678"/>
      <c r="KG3357" s="678"/>
      <c r="KH3357" s="678"/>
      <c r="KI3357" s="678"/>
      <c r="KJ3357" s="678"/>
      <c r="KK3357" s="678"/>
      <c r="KL3357" s="678"/>
      <c r="KM3357" s="678"/>
      <c r="KN3357" s="678"/>
      <c r="KO3357" s="678"/>
      <c r="KP3357" s="678"/>
      <c r="KQ3357" s="678"/>
      <c r="KR3357" s="678"/>
      <c r="KS3357" s="678"/>
      <c r="KT3357" s="678"/>
      <c r="KU3357" s="678"/>
      <c r="KV3357" s="678"/>
      <c r="KW3357" s="678"/>
      <c r="KX3357" s="678"/>
      <c r="KY3357" s="678"/>
      <c r="KZ3357" s="678"/>
      <c r="LA3357" s="678"/>
      <c r="LB3357" s="678"/>
      <c r="LC3357" s="678"/>
      <c r="LD3357" s="678"/>
      <c r="LE3357" s="678"/>
      <c r="LF3357" s="678"/>
      <c r="LG3357" s="678"/>
      <c r="LH3357" s="678"/>
      <c r="LI3357" s="678"/>
      <c r="LJ3357" s="678"/>
      <c r="LK3357" s="678"/>
      <c r="LL3357" s="678"/>
      <c r="LM3357" s="678"/>
      <c r="LN3357" s="678"/>
      <c r="LO3357" s="678"/>
      <c r="LP3357" s="678"/>
      <c r="LQ3357" s="678"/>
      <c r="LR3357" s="678"/>
      <c r="LS3357" s="678"/>
      <c r="LT3357" s="678"/>
      <c r="LU3357" s="678"/>
      <c r="LV3357" s="678"/>
      <c r="LW3357" s="678"/>
      <c r="LX3357" s="678"/>
      <c r="LY3357" s="678"/>
      <c r="LZ3357" s="678"/>
      <c r="MA3357" s="678"/>
      <c r="MB3357" s="678"/>
      <c r="MC3357" s="678"/>
      <c r="MD3357" s="678"/>
      <c r="ME3357" s="678"/>
      <c r="MF3357" s="678"/>
      <c r="MG3357" s="678"/>
      <c r="MH3357" s="678"/>
      <c r="MI3357" s="678"/>
      <c r="MJ3357" s="678"/>
      <c r="MK3357" s="678"/>
      <c r="ML3357" s="678"/>
      <c r="MM3357" s="678"/>
      <c r="MN3357" s="678"/>
      <c r="MO3357" s="678"/>
      <c r="MP3357" s="678"/>
      <c r="MQ3357" s="678"/>
      <c r="MR3357" s="678"/>
      <c r="MS3357" s="678"/>
      <c r="MT3357" s="678"/>
      <c r="MU3357" s="678"/>
      <c r="MV3357" s="678"/>
      <c r="MW3357" s="678"/>
      <c r="MX3357" s="678"/>
      <c r="MY3357" s="678"/>
      <c r="MZ3357" s="678"/>
      <c r="NA3357" s="678"/>
      <c r="NB3357" s="678"/>
      <c r="NC3357" s="678"/>
      <c r="ND3357" s="678"/>
      <c r="NE3357" s="678"/>
      <c r="NF3357" s="678"/>
      <c r="NG3357" s="678"/>
      <c r="NH3357" s="678"/>
      <c r="NI3357" s="678"/>
      <c r="NJ3357" s="678"/>
      <c r="NK3357" s="678"/>
      <c r="NL3357" s="678"/>
      <c r="NM3357" s="678"/>
      <c r="NN3357" s="678"/>
      <c r="NO3357" s="678"/>
      <c r="NP3357" s="678"/>
      <c r="NQ3357" s="678"/>
      <c r="NR3357" s="678"/>
      <c r="NS3357" s="678"/>
      <c r="NT3357" s="678"/>
      <c r="NU3357" s="678"/>
      <c r="NV3357" s="678"/>
      <c r="NW3357" s="678"/>
      <c r="NX3357" s="678"/>
      <c r="NY3357" s="678"/>
      <c r="NZ3357" s="678"/>
      <c r="OA3357" s="678"/>
      <c r="OB3357" s="678"/>
      <c r="OC3357" s="678"/>
      <c r="OD3357" s="678"/>
      <c r="OE3357" s="678"/>
      <c r="OF3357" s="678"/>
      <c r="OG3357" s="678"/>
      <c r="OH3357" s="678"/>
      <c r="OI3357" s="678"/>
      <c r="OJ3357" s="678"/>
      <c r="OK3357" s="678"/>
      <c r="OL3357" s="678"/>
      <c r="OM3357" s="678"/>
      <c r="ON3357" s="678"/>
      <c r="OO3357" s="678"/>
      <c r="OP3357" s="678"/>
      <c r="OQ3357" s="678"/>
      <c r="OR3357" s="678"/>
      <c r="OS3357" s="678"/>
      <c r="OT3357" s="678"/>
      <c r="OU3357" s="678"/>
      <c r="OV3357" s="678"/>
      <c r="OW3357" s="678"/>
      <c r="OX3357" s="678"/>
      <c r="OY3357" s="678"/>
      <c r="OZ3357" s="678"/>
      <c r="PA3357" s="678"/>
      <c r="PB3357" s="678"/>
      <c r="PC3357" s="678"/>
      <c r="PD3357" s="678"/>
      <c r="PE3357" s="678"/>
      <c r="PF3357" s="678"/>
      <c r="PG3357" s="678"/>
      <c r="PH3357" s="678"/>
      <c r="PI3357" s="678"/>
      <c r="PJ3357" s="678"/>
      <c r="PK3357" s="678"/>
      <c r="PL3357" s="678"/>
      <c r="PM3357" s="678"/>
      <c r="PN3357" s="678"/>
      <c r="PO3357" s="678"/>
      <c r="PP3357" s="678"/>
      <c r="PQ3357" s="678"/>
      <c r="PR3357" s="678"/>
      <c r="PS3357" s="678"/>
      <c r="PT3357" s="678"/>
      <c r="PU3357" s="678"/>
      <c r="PV3357" s="678"/>
      <c r="PW3357" s="678"/>
      <c r="PX3357" s="678"/>
      <c r="PY3357" s="678"/>
      <c r="PZ3357" s="678"/>
      <c r="QA3357" s="678"/>
      <c r="QB3357" s="678"/>
      <c r="QC3357" s="678"/>
      <c r="QD3357" s="678"/>
      <c r="QE3357" s="678"/>
      <c r="QF3357" s="678"/>
      <c r="QG3357" s="678"/>
      <c r="QH3357" s="678"/>
      <c r="QI3357" s="678"/>
      <c r="QJ3357" s="678"/>
      <c r="QK3357" s="678"/>
      <c r="QL3357" s="678"/>
      <c r="QM3357" s="678"/>
      <c r="QN3357" s="678"/>
      <c r="QO3357" s="678"/>
      <c r="QP3357" s="678"/>
      <c r="QQ3357" s="678"/>
      <c r="QR3357" s="678"/>
      <c r="QS3357" s="678"/>
      <c r="QT3357" s="678"/>
      <c r="QU3357" s="678"/>
      <c r="QV3357" s="678"/>
      <c r="QW3357" s="678"/>
      <c r="QX3357" s="678"/>
      <c r="QY3357" s="678"/>
      <c r="QZ3357" s="678"/>
      <c r="RA3357" s="678"/>
      <c r="RB3357" s="678"/>
      <c r="RC3357" s="678"/>
      <c r="RD3357" s="678"/>
      <c r="RE3357" s="678"/>
      <c r="RF3357" s="678"/>
      <c r="RG3357" s="678"/>
      <c r="RH3357" s="678"/>
      <c r="RI3357" s="678"/>
      <c r="RJ3357" s="678"/>
      <c r="RK3357" s="678"/>
      <c r="RL3357" s="678"/>
      <c r="RM3357" s="678"/>
      <c r="RN3357" s="678"/>
      <c r="RO3357" s="678"/>
      <c r="RP3357" s="678"/>
      <c r="RQ3357" s="678"/>
      <c r="RR3357" s="678"/>
      <c r="RS3357" s="678"/>
      <c r="RT3357" s="678"/>
      <c r="RU3357" s="678"/>
      <c r="RV3357" s="678"/>
      <c r="RW3357" s="678"/>
      <c r="RX3357" s="678"/>
      <c r="RY3357" s="678"/>
      <c r="RZ3357" s="678"/>
      <c r="SA3357" s="678"/>
      <c r="SB3357" s="678"/>
      <c r="SC3357" s="678"/>
      <c r="SD3357" s="678"/>
      <c r="SE3357" s="678"/>
      <c r="SF3357" s="678"/>
      <c r="SG3357" s="678"/>
      <c r="SH3357" s="678"/>
      <c r="SI3357" s="678"/>
      <c r="SJ3357" s="678"/>
      <c r="SK3357" s="678"/>
      <c r="SL3357" s="678"/>
      <c r="SM3357" s="678"/>
      <c r="SN3357" s="678"/>
      <c r="SO3357" s="678"/>
      <c r="SP3357" s="678"/>
      <c r="SQ3357" s="678"/>
      <c r="SR3357" s="678"/>
      <c r="SS3357" s="678"/>
      <c r="ST3357" s="678"/>
      <c r="SU3357" s="678"/>
      <c r="SV3357" s="678"/>
      <c r="SW3357" s="678"/>
      <c r="SX3357" s="678"/>
      <c r="SY3357" s="678"/>
      <c r="SZ3357" s="678"/>
      <c r="TA3357" s="678"/>
      <c r="TB3357" s="678"/>
      <c r="TC3357" s="678"/>
      <c r="TD3357" s="678"/>
      <c r="TE3357" s="678"/>
      <c r="TF3357" s="678"/>
      <c r="TG3357" s="678"/>
      <c r="TH3357" s="678"/>
      <c r="TI3357" s="678"/>
      <c r="TJ3357" s="678"/>
      <c r="TK3357" s="678"/>
      <c r="TL3357" s="678"/>
      <c r="TM3357" s="678"/>
      <c r="TN3357" s="678"/>
      <c r="TO3357" s="678"/>
      <c r="TP3357" s="678"/>
      <c r="TQ3357" s="678"/>
      <c r="TR3357" s="678"/>
      <c r="TS3357" s="678"/>
      <c r="TT3357" s="678"/>
      <c r="TU3357" s="678"/>
      <c r="TV3357" s="678"/>
      <c r="TW3357" s="678"/>
      <c r="TX3357" s="678"/>
      <c r="TY3357" s="678"/>
      <c r="TZ3357" s="678"/>
      <c r="UA3357" s="678"/>
      <c r="UB3357" s="678"/>
      <c r="UC3357" s="678"/>
      <c r="UD3357" s="678"/>
      <c r="UE3357" s="678"/>
      <c r="UF3357" s="678"/>
      <c r="UG3357" s="678"/>
      <c r="UH3357" s="678"/>
      <c r="UI3357" s="678"/>
      <c r="UJ3357" s="678"/>
      <c r="UK3357" s="678"/>
      <c r="UL3357" s="678"/>
      <c r="UM3357" s="678"/>
      <c r="UN3357" s="678"/>
      <c r="UO3357" s="678"/>
      <c r="UP3357" s="678"/>
      <c r="UQ3357" s="678"/>
      <c r="UR3357" s="678"/>
      <c r="US3357" s="678"/>
      <c r="UT3357" s="678"/>
      <c r="UU3357" s="678"/>
      <c r="UV3357" s="678"/>
      <c r="UW3357" s="678"/>
      <c r="UX3357" s="678"/>
      <c r="UY3357" s="678"/>
      <c r="UZ3357" s="678"/>
      <c r="VA3357" s="678"/>
      <c r="VB3357" s="678"/>
      <c r="VC3357" s="678"/>
      <c r="VD3357" s="678"/>
      <c r="VE3357" s="678"/>
      <c r="VF3357" s="678"/>
      <c r="VG3357" s="678"/>
      <c r="VH3357" s="678"/>
      <c r="VI3357" s="678"/>
      <c r="VJ3357" s="678"/>
      <c r="VK3357" s="678"/>
      <c r="VL3357" s="678"/>
      <c r="VM3357" s="678"/>
      <c r="VN3357" s="678"/>
      <c r="VO3357" s="678"/>
      <c r="VP3357" s="678"/>
      <c r="VQ3357" s="678"/>
      <c r="VR3357" s="678"/>
      <c r="VS3357" s="678"/>
      <c r="VT3357" s="678"/>
      <c r="VU3357" s="678"/>
      <c r="VV3357" s="678"/>
      <c r="VW3357" s="678"/>
      <c r="VX3357" s="678"/>
      <c r="VY3357" s="678"/>
      <c r="VZ3357" s="678"/>
      <c r="WA3357" s="678"/>
      <c r="WB3357" s="678"/>
      <c r="WC3357" s="678"/>
      <c r="WD3357" s="678"/>
      <c r="WE3357" s="678"/>
      <c r="WF3357" s="678"/>
      <c r="WG3357" s="678"/>
      <c r="WH3357" s="678"/>
      <c r="WI3357" s="678"/>
      <c r="WJ3357" s="678"/>
      <c r="WK3357" s="678"/>
      <c r="WL3357" s="678"/>
      <c r="WM3357" s="678"/>
      <c r="WN3357" s="678"/>
      <c r="WO3357" s="678"/>
      <c r="WP3357" s="678"/>
      <c r="WQ3357" s="678"/>
      <c r="WR3357" s="678"/>
      <c r="WS3357" s="678"/>
      <c r="WT3357" s="678"/>
      <c r="WU3357" s="678"/>
      <c r="WV3357" s="678"/>
      <c r="WW3357" s="678"/>
      <c r="WX3357" s="678"/>
      <c r="WY3357" s="678"/>
      <c r="WZ3357" s="678"/>
      <c r="XA3357" s="678"/>
      <c r="XB3357" s="678"/>
      <c r="XC3357" s="678"/>
      <c r="XD3357" s="678"/>
      <c r="XE3357" s="678"/>
      <c r="XF3357" s="678"/>
      <c r="XG3357" s="678"/>
      <c r="XH3357" s="678"/>
      <c r="XI3357" s="678"/>
      <c r="XJ3357" s="678"/>
      <c r="XK3357" s="678"/>
      <c r="XL3357" s="678"/>
      <c r="XM3357" s="678"/>
      <c r="XN3357" s="678"/>
      <c r="XO3357" s="678"/>
      <c r="XP3357" s="678"/>
      <c r="XQ3357" s="678"/>
      <c r="XR3357" s="678"/>
      <c r="XS3357" s="678"/>
      <c r="XT3357" s="678"/>
      <c r="XU3357" s="678"/>
      <c r="XV3357" s="678"/>
      <c r="XW3357" s="678"/>
      <c r="XX3357" s="678"/>
      <c r="XY3357" s="678"/>
      <c r="XZ3357" s="678"/>
      <c r="YA3357" s="678"/>
      <c r="YB3357" s="678"/>
      <c r="YC3357" s="678"/>
      <c r="YD3357" s="678"/>
      <c r="YE3357" s="678"/>
      <c r="YF3357" s="678"/>
      <c r="YG3357" s="678"/>
      <c r="YH3357" s="678"/>
      <c r="YI3357" s="678"/>
      <c r="YJ3357" s="678"/>
      <c r="YK3357" s="678"/>
      <c r="YL3357" s="678"/>
      <c r="YM3357" s="678"/>
      <c r="YN3357" s="678"/>
      <c r="YO3357" s="678"/>
      <c r="YP3357" s="678"/>
      <c r="YQ3357" s="678"/>
      <c r="YR3357" s="678"/>
      <c r="YS3357" s="678"/>
      <c r="YT3357" s="678"/>
      <c r="YU3357" s="678"/>
      <c r="YV3357" s="678"/>
      <c r="YW3357" s="678"/>
      <c r="YX3357" s="678"/>
      <c r="YY3357" s="678"/>
      <c r="YZ3357" s="678"/>
      <c r="ZA3357" s="678"/>
      <c r="ZB3357" s="678"/>
      <c r="ZC3357" s="678"/>
      <c r="ZD3357" s="678"/>
      <c r="ZE3357" s="678"/>
      <c r="ZF3357" s="678"/>
      <c r="ZG3357" s="678"/>
      <c r="ZH3357" s="678"/>
      <c r="ZI3357" s="678"/>
      <c r="ZJ3357" s="678"/>
      <c r="ZK3357" s="678"/>
      <c r="ZL3357" s="678"/>
      <c r="ZM3357" s="678"/>
      <c r="ZN3357" s="678"/>
      <c r="ZO3357" s="678"/>
      <c r="ZP3357" s="678"/>
      <c r="ZQ3357" s="678"/>
      <c r="ZR3357" s="678"/>
      <c r="ZS3357" s="678"/>
      <c r="ZT3357" s="678"/>
      <c r="ZU3357" s="678"/>
      <c r="ZV3357" s="678"/>
      <c r="ZW3357" s="678"/>
      <c r="ZX3357" s="678"/>
      <c r="ZY3357" s="678"/>
      <c r="ZZ3357" s="678"/>
      <c r="AAA3357" s="678"/>
      <c r="AAB3357" s="678"/>
      <c r="AAC3357" s="678"/>
      <c r="AAD3357" s="678"/>
      <c r="AAE3357" s="678"/>
      <c r="AAF3357" s="678"/>
      <c r="AAG3357" s="678"/>
      <c r="AAH3357" s="678"/>
      <c r="AAI3357" s="678"/>
      <c r="AAJ3357" s="678"/>
      <c r="AAK3357" s="678"/>
      <c r="AAL3357" s="678"/>
      <c r="AAM3357" s="678"/>
      <c r="AAN3357" s="678"/>
      <c r="AAO3357" s="678"/>
      <c r="AAP3357" s="678"/>
      <c r="AAQ3357" s="678"/>
      <c r="AAR3357" s="678"/>
      <c r="AAS3357" s="678"/>
      <c r="AAT3357" s="678"/>
      <c r="AAU3357" s="678"/>
      <c r="AAV3357" s="678"/>
      <c r="AAW3357" s="678"/>
      <c r="AAX3357" s="678"/>
      <c r="AAY3357" s="678"/>
      <c r="AAZ3357" s="678"/>
      <c r="ABA3357" s="678"/>
      <c r="ABB3357" s="678"/>
      <c r="ABC3357" s="678"/>
      <c r="ABD3357" s="678"/>
      <c r="ABE3357" s="678"/>
      <c r="ABF3357" s="678"/>
      <c r="ABG3357" s="678"/>
      <c r="ABH3357" s="678"/>
      <c r="ABI3357" s="678"/>
      <c r="ABJ3357" s="678"/>
      <c r="ABK3357" s="678"/>
      <c r="ABL3357" s="678"/>
      <c r="ABM3357" s="678"/>
      <c r="ABN3357" s="678"/>
      <c r="ABO3357" s="678"/>
      <c r="ABP3357" s="678"/>
      <c r="ABQ3357" s="678"/>
      <c r="ABR3357" s="678"/>
      <c r="ABS3357" s="678"/>
      <c r="ABT3357" s="678"/>
      <c r="ABU3357" s="678"/>
      <c r="ABV3357" s="678"/>
      <c r="ABW3357" s="678"/>
      <c r="ABX3357" s="678"/>
      <c r="ABY3357" s="678"/>
      <c r="ABZ3357" s="678"/>
      <c r="ACA3357" s="678"/>
      <c r="ACB3357" s="678"/>
      <c r="ACC3357" s="678"/>
      <c r="ACD3357" s="678"/>
      <c r="ACE3357" s="678"/>
      <c r="ACF3357" s="678"/>
      <c r="ACG3357" s="678"/>
      <c r="ACH3357" s="678"/>
      <c r="ACI3357" s="678"/>
      <c r="ACJ3357" s="678"/>
      <c r="ACK3357" s="678"/>
      <c r="ACL3357" s="678"/>
      <c r="ACM3357" s="678"/>
      <c r="ACN3357" s="678"/>
      <c r="ACO3357" s="678"/>
      <c r="ACP3357" s="678"/>
      <c r="ACQ3357" s="678"/>
      <c r="ACR3357" s="678"/>
      <c r="ACS3357" s="678"/>
      <c r="ACT3357" s="678"/>
      <c r="ACU3357" s="678"/>
      <c r="ACV3357" s="678"/>
      <c r="ACW3357" s="678"/>
      <c r="ACX3357" s="678"/>
      <c r="ACY3357" s="678"/>
      <c r="ACZ3357" s="678"/>
      <c r="ADA3357" s="678"/>
      <c r="ADB3357" s="678"/>
      <c r="ADC3357" s="678"/>
      <c r="ADD3357" s="678"/>
      <c r="ADE3357" s="678"/>
      <c r="ADF3357" s="678"/>
      <c r="ADG3357" s="678"/>
      <c r="ADH3357" s="678"/>
      <c r="ADI3357" s="678"/>
      <c r="ADJ3357" s="678"/>
      <c r="ADK3357" s="678"/>
      <c r="ADL3357" s="678"/>
      <c r="ADM3357" s="678"/>
      <c r="ADN3357" s="678"/>
      <c r="ADO3357" s="678"/>
      <c r="ADP3357" s="678"/>
      <c r="ADQ3357" s="678"/>
      <c r="ADR3357" s="678"/>
      <c r="ADS3357" s="678"/>
      <c r="ADT3357" s="678"/>
      <c r="ADU3357" s="678"/>
      <c r="ADV3357" s="678"/>
      <c r="ADW3357" s="678"/>
      <c r="ADX3357" s="678"/>
      <c r="ADY3357" s="678"/>
      <c r="ADZ3357" s="678"/>
      <c r="AEA3357" s="678"/>
      <c r="AEB3357" s="678"/>
      <c r="AEC3357" s="678"/>
      <c r="AED3357" s="678"/>
      <c r="AEE3357" s="678"/>
      <c r="AEF3357" s="678"/>
      <c r="AEG3357" s="678"/>
      <c r="AEH3357" s="678"/>
      <c r="AEI3357" s="678"/>
      <c r="AEJ3357" s="678"/>
      <c r="AEK3357" s="678"/>
      <c r="AEL3357" s="678"/>
      <c r="AEM3357" s="678"/>
      <c r="AEN3357" s="678"/>
      <c r="AEO3357" s="678"/>
      <c r="AEP3357" s="678"/>
      <c r="AEQ3357" s="678"/>
      <c r="AER3357" s="678"/>
      <c r="AES3357" s="678"/>
      <c r="AET3357" s="678"/>
      <c r="AEU3357" s="678"/>
      <c r="AEV3357" s="678"/>
      <c r="AEW3357" s="678"/>
      <c r="AEX3357" s="678"/>
      <c r="AEY3357" s="678"/>
      <c r="AEZ3357" s="678"/>
      <c r="AFA3357" s="678"/>
      <c r="AFB3357" s="678"/>
      <c r="AFC3357" s="678"/>
      <c r="AFD3357" s="678"/>
      <c r="AFE3357" s="678"/>
      <c r="AFF3357" s="678"/>
      <c r="AFG3357" s="678"/>
      <c r="AFH3357" s="678"/>
      <c r="AFI3357" s="678"/>
      <c r="AFJ3357" s="678"/>
      <c r="AFK3357" s="678"/>
      <c r="AFL3357" s="678"/>
      <c r="AFM3357" s="678"/>
      <c r="AFN3357" s="678"/>
      <c r="AFO3357" s="678"/>
      <c r="AFP3357" s="678"/>
      <c r="AFQ3357" s="678"/>
      <c r="AFR3357" s="678"/>
      <c r="AFS3357" s="678"/>
      <c r="AFT3357" s="678"/>
      <c r="AFU3357" s="678"/>
      <c r="AFV3357" s="678"/>
      <c r="AFW3357" s="678"/>
      <c r="AFX3357" s="678"/>
      <c r="AFY3357" s="678"/>
      <c r="AFZ3357" s="678"/>
      <c r="AGA3357" s="678"/>
      <c r="AGB3357" s="678"/>
      <c r="AGC3357" s="678"/>
      <c r="AGD3357" s="678"/>
      <c r="AGE3357" s="678"/>
      <c r="AGF3357" s="678"/>
      <c r="AGG3357" s="678"/>
      <c r="AGH3357" s="678"/>
      <c r="AGI3357" s="678"/>
      <c r="AGJ3357" s="678"/>
      <c r="AGK3357" s="678"/>
      <c r="AGL3357" s="678"/>
      <c r="AGM3357" s="678"/>
      <c r="AGN3357" s="678"/>
      <c r="AGO3357" s="678"/>
      <c r="AGP3357" s="678"/>
      <c r="AGQ3357" s="678"/>
      <c r="AGR3357" s="678"/>
      <c r="AGS3357" s="678"/>
      <c r="AGT3357" s="678"/>
      <c r="AGU3357" s="678"/>
      <c r="AGV3357" s="678"/>
      <c r="AGW3357" s="678"/>
      <c r="AGX3357" s="678"/>
      <c r="AGY3357" s="678"/>
      <c r="AGZ3357" s="678"/>
      <c r="AHA3357" s="678"/>
      <c r="AHB3357" s="678"/>
      <c r="AHC3357" s="678"/>
      <c r="AHD3357" s="678"/>
      <c r="AHE3357" s="678"/>
      <c r="AHF3357" s="678"/>
      <c r="AHG3357" s="678"/>
      <c r="AHH3357" s="678"/>
      <c r="AHI3357" s="678"/>
      <c r="AHJ3357" s="678"/>
      <c r="AHK3357" s="678"/>
      <c r="AHL3357" s="678"/>
      <c r="AHM3357" s="678"/>
      <c r="AHN3357" s="678"/>
      <c r="AHO3357" s="678"/>
      <c r="AHP3357" s="678"/>
      <c r="AHQ3357" s="678"/>
      <c r="AHR3357" s="678"/>
      <c r="AHS3357" s="678"/>
      <c r="AHT3357" s="678"/>
      <c r="AHU3357" s="678"/>
      <c r="AHV3357" s="678"/>
      <c r="AHW3357" s="678"/>
      <c r="AHX3357" s="678"/>
      <c r="AHY3357" s="678"/>
      <c r="AHZ3357" s="678"/>
      <c r="AIA3357" s="678"/>
      <c r="AIB3357" s="678"/>
      <c r="AIC3357" s="678"/>
      <c r="AID3357" s="678"/>
      <c r="AIE3357" s="678"/>
      <c r="AIF3357" s="678"/>
      <c r="AIG3357" s="678"/>
      <c r="AIH3357" s="678"/>
      <c r="AII3357" s="678"/>
      <c r="AIJ3357" s="678"/>
      <c r="AIK3357" s="678"/>
      <c r="AIL3357" s="678"/>
      <c r="AIM3357" s="678"/>
      <c r="AIN3357" s="678"/>
      <c r="AIO3357" s="678"/>
      <c r="AIP3357" s="678"/>
      <c r="AIQ3357" s="678"/>
      <c r="AIR3357" s="678"/>
      <c r="AIS3357" s="678"/>
      <c r="AIT3357" s="678"/>
      <c r="AIU3357" s="678"/>
      <c r="AIV3357" s="678"/>
      <c r="AIW3357" s="678"/>
      <c r="AIX3357" s="678"/>
      <c r="AIY3357" s="678"/>
      <c r="AIZ3357" s="678"/>
      <c r="AJA3357" s="678"/>
      <c r="AJB3357" s="678"/>
      <c r="AJC3357" s="678"/>
      <c r="AJD3357" s="678"/>
      <c r="AJE3357" s="678"/>
      <c r="AJF3357" s="678"/>
      <c r="AJG3357" s="678"/>
      <c r="AJH3357" s="678"/>
      <c r="AJI3357" s="678"/>
      <c r="AJJ3357" s="678"/>
      <c r="AJK3357" s="678"/>
      <c r="AJL3357" s="678"/>
      <c r="AJM3357" s="678"/>
      <c r="AJN3357" s="678"/>
      <c r="AJO3357" s="678"/>
      <c r="AJP3357" s="678"/>
      <c r="AJQ3357" s="678"/>
      <c r="AJR3357" s="678"/>
      <c r="AJS3357" s="678"/>
      <c r="AJT3357" s="678"/>
      <c r="AJU3357" s="678"/>
      <c r="AJV3357" s="678"/>
      <c r="AJW3357" s="678"/>
      <c r="AJX3357" s="678"/>
      <c r="AJY3357" s="678"/>
      <c r="AJZ3357" s="678"/>
      <c r="AKA3357" s="678"/>
      <c r="AKB3357" s="678"/>
      <c r="AKC3357" s="678"/>
      <c r="AKD3357" s="678"/>
      <c r="AKE3357" s="678"/>
      <c r="AKF3357" s="678"/>
      <c r="AKG3357" s="678"/>
      <c r="AKH3357" s="678"/>
      <c r="AKI3357" s="678"/>
      <c r="AKJ3357" s="678"/>
      <c r="AKK3357" s="678"/>
      <c r="AKL3357" s="678"/>
      <c r="AKM3357" s="678"/>
      <c r="AKN3357" s="678"/>
      <c r="AKO3357" s="678"/>
      <c r="AKP3357" s="678"/>
      <c r="AKQ3357" s="678"/>
      <c r="AKR3357" s="678"/>
      <c r="AKS3357" s="678"/>
      <c r="AKT3357" s="678"/>
      <c r="AKU3357" s="678"/>
      <c r="AKV3357" s="678"/>
      <c r="AKW3357" s="678"/>
      <c r="AKX3357" s="678"/>
      <c r="AKY3357" s="678"/>
      <c r="AKZ3357" s="678"/>
      <c r="ALA3357" s="678"/>
      <c r="ALB3357" s="678"/>
      <c r="ALC3357" s="678"/>
      <c r="ALD3357" s="678"/>
      <c r="ALE3357" s="678"/>
      <c r="ALF3357" s="678"/>
      <c r="ALG3357" s="678"/>
      <c r="ALH3357" s="678"/>
      <c r="ALI3357" s="678"/>
      <c r="ALJ3357" s="678"/>
      <c r="ALK3357" s="678"/>
      <c r="ALL3357" s="678"/>
      <c r="ALM3357" s="678"/>
      <c r="ALN3357" s="678"/>
      <c r="ALO3357" s="678"/>
      <c r="ALP3357" s="678"/>
      <c r="ALQ3357" s="678"/>
      <c r="ALR3357" s="678"/>
      <c r="ALS3357" s="678"/>
      <c r="ALT3357" s="678"/>
      <c r="ALU3357" s="678"/>
      <c r="ALV3357" s="678"/>
      <c r="ALW3357" s="678"/>
      <c r="ALX3357" s="678"/>
      <c r="ALY3357" s="678"/>
      <c r="ALZ3357" s="678"/>
      <c r="AMA3357" s="678"/>
      <c r="AMB3357" s="678"/>
      <c r="AMC3357" s="678"/>
      <c r="AMD3357" s="678"/>
      <c r="AME3357" s="678"/>
      <c r="AMF3357" s="678"/>
      <c r="AMG3357" s="678"/>
      <c r="AMH3357" s="678"/>
      <c r="AMI3357" s="678"/>
      <c r="AMJ3357" s="678"/>
    </row>
    <row r="3358" spans="1:1024" s="662" customFormat="1" ht="18.75" customHeight="1" x14ac:dyDescent="0.25">
      <c r="A3358" s="186">
        <v>4053</v>
      </c>
      <c r="B3358" s="186"/>
      <c r="C3358" s="4" t="s">
        <v>5181</v>
      </c>
      <c r="D3358" s="186" t="s">
        <v>22</v>
      </c>
      <c r="E3358" s="1156" t="s">
        <v>23</v>
      </c>
      <c r="F3358" s="710">
        <v>45305</v>
      </c>
      <c r="G3358" s="711">
        <v>0.69444444444444453</v>
      </c>
      <c r="H3358" s="710">
        <v>45313</v>
      </c>
      <c r="I3358" s="711">
        <v>0.69444444444444453</v>
      </c>
      <c r="J3358" s="728" t="s">
        <v>1087</v>
      </c>
      <c r="K3358" s="725">
        <v>35450</v>
      </c>
      <c r="L3358" s="929" t="s">
        <v>5182</v>
      </c>
      <c r="M3358" s="725">
        <v>44670</v>
      </c>
      <c r="N3358" s="929" t="s">
        <v>5183</v>
      </c>
      <c r="O3358" s="932">
        <v>44494</v>
      </c>
      <c r="P3358" s="892" t="s">
        <v>5220</v>
      </c>
      <c r="Q3358" s="884"/>
      <c r="R3358" s="1008"/>
      <c r="S3358" s="884"/>
      <c r="T3358" s="527"/>
      <c r="U3358" s="156"/>
      <c r="V3358" s="550"/>
      <c r="W3358" s="156"/>
    </row>
    <row r="3359" spans="1:1024" ht="31.5" customHeight="1" x14ac:dyDescent="0.25">
      <c r="A3359" s="1267">
        <v>5459</v>
      </c>
      <c r="B3359" s="186">
        <v>52620846</v>
      </c>
      <c r="C3359" s="4" t="s">
        <v>7339</v>
      </c>
      <c r="D3359" s="186" t="s">
        <v>193</v>
      </c>
      <c r="E3359" s="1156" t="s">
        <v>199</v>
      </c>
      <c r="F3359" s="710">
        <v>45570</v>
      </c>
      <c r="G3359" s="711">
        <v>0.50694444444444442</v>
      </c>
      <c r="H3359" s="710">
        <v>45576</v>
      </c>
      <c r="I3359" s="711">
        <v>0.50694444444444442</v>
      </c>
      <c r="J3359" s="728" t="s">
        <v>864</v>
      </c>
      <c r="K3359" s="725">
        <v>25802</v>
      </c>
      <c r="L3359" s="929" t="s">
        <v>7340</v>
      </c>
      <c r="M3359" s="725">
        <v>45474</v>
      </c>
      <c r="N3359" s="929" t="s">
        <v>7341</v>
      </c>
      <c r="O3359" s="932">
        <v>33660</v>
      </c>
      <c r="P3359" s="892" t="s">
        <v>7343</v>
      </c>
      <c r="Q3359" s="884"/>
      <c r="R3359" s="1008"/>
      <c r="S3359" s="1018" t="s">
        <v>7342</v>
      </c>
      <c r="T3359" s="527"/>
      <c r="V3359" s="550"/>
    </row>
    <row r="3360" spans="1:1024" s="546" customFormat="1" ht="18.75" customHeight="1" x14ac:dyDescent="0.25">
      <c r="A3360" s="186">
        <v>4668</v>
      </c>
      <c r="B3360" s="1513"/>
      <c r="C3360" s="4" t="s">
        <v>5187</v>
      </c>
      <c r="D3360" s="186" t="s">
        <v>22</v>
      </c>
      <c r="E3360" s="1156" t="s">
        <v>364</v>
      </c>
      <c r="F3360" s="710">
        <v>45436</v>
      </c>
      <c r="G3360" s="711">
        <v>0.625</v>
      </c>
      <c r="H3360" s="710">
        <v>45445</v>
      </c>
      <c r="I3360" s="711">
        <v>0.625</v>
      </c>
      <c r="J3360" s="713" t="s">
        <v>6271</v>
      </c>
      <c r="K3360" s="725">
        <v>36476</v>
      </c>
      <c r="L3360" s="929" t="s">
        <v>5188</v>
      </c>
      <c r="M3360" s="725">
        <v>45023</v>
      </c>
      <c r="N3360" s="929" t="s">
        <v>5189</v>
      </c>
      <c r="O3360" s="932">
        <v>44674</v>
      </c>
      <c r="P3360" s="898"/>
      <c r="Q3360" s="1003"/>
      <c r="R3360" s="1004"/>
      <c r="S3360" s="1003"/>
      <c r="T3360" s="565"/>
      <c r="U3360" s="545" t="s">
        <v>6491</v>
      </c>
      <c r="V3360" s="550"/>
      <c r="W3360" s="156"/>
    </row>
    <row r="3361" spans="1:1024" ht="18.75" customHeight="1" x14ac:dyDescent="0.25">
      <c r="A3361" s="186">
        <v>4053</v>
      </c>
      <c r="B3361" s="186"/>
      <c r="C3361" s="4" t="s">
        <v>5187</v>
      </c>
      <c r="D3361" s="186" t="s">
        <v>22</v>
      </c>
      <c r="E3361" s="1156" t="s">
        <v>23</v>
      </c>
      <c r="F3361" s="710">
        <v>45305</v>
      </c>
      <c r="G3361" s="711">
        <v>0.69444444444444453</v>
      </c>
      <c r="H3361" s="710">
        <v>45313</v>
      </c>
      <c r="I3361" s="711">
        <v>0.69444444444444453</v>
      </c>
      <c r="J3361" s="713" t="s">
        <v>1087</v>
      </c>
      <c r="K3361" s="725">
        <v>36476</v>
      </c>
      <c r="L3361" s="929" t="s">
        <v>5188</v>
      </c>
      <c r="M3361" s="725">
        <v>45023</v>
      </c>
      <c r="N3361" s="929" t="s">
        <v>5189</v>
      </c>
      <c r="O3361" s="932">
        <v>44674</v>
      </c>
      <c r="P3361" s="898"/>
      <c r="Q3361" s="1003"/>
      <c r="R3361" s="1004"/>
      <c r="S3361" s="1003"/>
      <c r="T3361" s="565"/>
      <c r="V3361" s="550"/>
    </row>
    <row r="3362" spans="1:1024" ht="31.5" customHeight="1" x14ac:dyDescent="0.25">
      <c r="A3362" s="1267">
        <v>4980</v>
      </c>
      <c r="B3362" s="186"/>
      <c r="C3362" s="4" t="s">
        <v>8193</v>
      </c>
      <c r="D3362" s="186" t="s">
        <v>1443</v>
      </c>
      <c r="E3362" s="1156" t="s">
        <v>144</v>
      </c>
      <c r="F3362" s="710">
        <v>45509</v>
      </c>
      <c r="G3362" s="711">
        <v>0.43541666666666662</v>
      </c>
      <c r="H3362" s="710">
        <v>45519</v>
      </c>
      <c r="I3362" s="711">
        <v>0.58333333333333337</v>
      </c>
      <c r="J3362" s="713" t="s">
        <v>200</v>
      </c>
      <c r="K3362" s="725">
        <v>30597</v>
      </c>
      <c r="L3362" s="929" t="s">
        <v>6617</v>
      </c>
      <c r="M3362" s="725"/>
      <c r="N3362" s="929" t="s">
        <v>6618</v>
      </c>
      <c r="O3362" s="932">
        <v>39457</v>
      </c>
      <c r="P3362" s="898"/>
      <c r="Q3362" s="1003"/>
      <c r="R3362" s="1004"/>
      <c r="S3362" s="1003"/>
      <c r="T3362" s="565"/>
      <c r="U3362" s="558" t="s">
        <v>8194</v>
      </c>
      <c r="V3362" s="544"/>
      <c r="W3362" s="128"/>
    </row>
    <row r="3363" spans="1:1024" ht="18.75" customHeight="1" x14ac:dyDescent="0.25">
      <c r="A3363" s="186">
        <v>3938</v>
      </c>
      <c r="B3363" s="186">
        <v>98620290</v>
      </c>
      <c r="C3363" s="186" t="s">
        <v>5003</v>
      </c>
      <c r="D3363" s="186" t="s">
        <v>292</v>
      </c>
      <c r="E3363" s="1156" t="s">
        <v>138</v>
      </c>
      <c r="F3363" s="710">
        <v>45288</v>
      </c>
      <c r="G3363" s="711">
        <v>0.72916666666666663</v>
      </c>
      <c r="H3363" s="710">
        <v>45295</v>
      </c>
      <c r="I3363" s="711">
        <v>0.75</v>
      </c>
      <c r="J3363" s="728" t="s">
        <v>85</v>
      </c>
      <c r="K3363" s="710">
        <v>27906</v>
      </c>
      <c r="L3363" s="734" t="s">
        <v>5004</v>
      </c>
      <c r="M3363" s="21">
        <v>40068</v>
      </c>
      <c r="N3363" s="734" t="s">
        <v>5005</v>
      </c>
      <c r="O3363" s="920">
        <v>40155</v>
      </c>
      <c r="P3363" s="892" t="s">
        <v>5079</v>
      </c>
      <c r="Q3363" s="196"/>
      <c r="R3363" s="1017"/>
      <c r="S3363" s="196"/>
      <c r="T3363" s="533"/>
      <c r="U3363" s="617" t="s">
        <v>5006</v>
      </c>
      <c r="V3363" s="544"/>
    </row>
    <row r="3364" spans="1:1024" ht="18.75" hidden="1" customHeight="1" x14ac:dyDescent="0.25">
      <c r="A3364" s="1226">
        <v>4849</v>
      </c>
      <c r="B3364" s="186"/>
      <c r="C3364" s="4" t="s">
        <v>7014</v>
      </c>
      <c r="D3364" s="707" t="s">
        <v>35</v>
      </c>
      <c r="E3364" s="1156" t="s">
        <v>264</v>
      </c>
      <c r="F3364" s="708">
        <v>45486</v>
      </c>
      <c r="G3364" s="709">
        <v>0.3263888888888889</v>
      </c>
      <c r="H3364" s="708">
        <v>45514</v>
      </c>
      <c r="I3364" s="709">
        <v>0.625</v>
      </c>
      <c r="J3364" s="1230" t="s">
        <v>359</v>
      </c>
      <c r="K3364" s="710">
        <v>31461</v>
      </c>
      <c r="L3364" s="734"/>
      <c r="M3364" s="710"/>
      <c r="N3364" s="734"/>
      <c r="O3364" s="920"/>
      <c r="P3364" s="898"/>
      <c r="Q3364" s="900"/>
      <c r="R3364" s="1012"/>
      <c r="S3364" s="900"/>
      <c r="T3364" s="524"/>
      <c r="U3364" s="528"/>
      <c r="V3364" s="527"/>
      <c r="W3364" s="529"/>
    </row>
    <row r="3365" spans="1:1024" s="546" customFormat="1" ht="18.75" customHeight="1" x14ac:dyDescent="0.25">
      <c r="A3365" s="20">
        <v>3842</v>
      </c>
      <c r="B3365" s="3"/>
      <c r="C3365" s="3" t="s">
        <v>4871</v>
      </c>
      <c r="D3365" s="3" t="s">
        <v>35</v>
      </c>
      <c r="E3365" s="1159" t="s">
        <v>264</v>
      </c>
      <c r="F3365" s="714">
        <v>45274</v>
      </c>
      <c r="G3365" s="715">
        <v>0.375</v>
      </c>
      <c r="H3365" s="714">
        <v>45280</v>
      </c>
      <c r="I3365" s="715">
        <v>0.45833333333333331</v>
      </c>
      <c r="J3365" s="755" t="s">
        <v>734</v>
      </c>
      <c r="K3365" s="19">
        <v>27392</v>
      </c>
      <c r="L3365" s="921"/>
      <c r="M3365" s="19"/>
      <c r="N3365" s="923" t="s">
        <v>4872</v>
      </c>
      <c r="O3365" s="209">
        <v>44063</v>
      </c>
      <c r="P3365" s="889" t="s">
        <v>4913</v>
      </c>
      <c r="Q3365" s="907"/>
      <c r="R3365" s="1008"/>
      <c r="S3365" s="884"/>
      <c r="T3365" s="550"/>
      <c r="U3365" s="564"/>
      <c r="V3365" s="527" t="s">
        <v>4904</v>
      </c>
      <c r="W3365" s="156"/>
    </row>
    <row r="3366" spans="1:1024" ht="18.75" customHeight="1" x14ac:dyDescent="0.25">
      <c r="A3366" s="1">
        <v>3175</v>
      </c>
      <c r="B3366" s="3"/>
      <c r="C3366" s="3" t="s">
        <v>3951</v>
      </c>
      <c r="D3366" s="3" t="s">
        <v>193</v>
      </c>
      <c r="E3366" s="1159" t="s">
        <v>194</v>
      </c>
      <c r="F3366" s="714">
        <v>45168</v>
      </c>
      <c r="G3366" s="715">
        <v>0.33333333333333331</v>
      </c>
      <c r="H3366" s="714">
        <v>45170</v>
      </c>
      <c r="I3366" s="715">
        <v>0.33333333333333331</v>
      </c>
      <c r="J3366" s="755" t="s">
        <v>330</v>
      </c>
      <c r="K3366" s="21"/>
      <c r="L3366" s="939" t="s">
        <v>3952</v>
      </c>
      <c r="M3366" s="714">
        <v>38720</v>
      </c>
      <c r="N3366" s="939" t="s">
        <v>3163</v>
      </c>
      <c r="O3366" s="938">
        <v>38953</v>
      </c>
      <c r="P3366" s="889">
        <v>400</v>
      </c>
      <c r="Q3366" s="1058"/>
      <c r="R3366" s="1063"/>
      <c r="S3366" s="1058"/>
      <c r="T3366" s="627"/>
      <c r="U3366" s="617"/>
      <c r="V3366" s="627" t="s">
        <v>3953</v>
      </c>
      <c r="W3366" s="648"/>
    </row>
    <row r="3367" spans="1:1024" ht="18.75" customHeight="1" x14ac:dyDescent="0.25">
      <c r="A3367" s="186">
        <v>1265</v>
      </c>
      <c r="B3367" s="186"/>
      <c r="C3367" s="186" t="s">
        <v>2841</v>
      </c>
      <c r="D3367" s="186" t="s">
        <v>412</v>
      </c>
      <c r="E3367" s="1156" t="s">
        <v>358</v>
      </c>
      <c r="F3367" s="710">
        <v>44805</v>
      </c>
      <c r="G3367" s="711">
        <v>0.45833333333333331</v>
      </c>
      <c r="H3367" s="710">
        <v>44818</v>
      </c>
      <c r="I3367" s="711">
        <v>0.5</v>
      </c>
      <c r="J3367" s="728" t="s">
        <v>2441</v>
      </c>
      <c r="K3367" s="720"/>
      <c r="L3367" s="936">
        <v>200391251490</v>
      </c>
      <c r="M3367" s="710">
        <v>43895</v>
      </c>
      <c r="N3367" s="734" t="s">
        <v>2842</v>
      </c>
      <c r="O3367" s="920">
        <v>43887</v>
      </c>
      <c r="P3367" s="892">
        <v>1400</v>
      </c>
      <c r="Q3367" s="884"/>
      <c r="R3367" s="1008">
        <f>14*100</f>
        <v>1400</v>
      </c>
      <c r="S3367" s="884"/>
      <c r="T3367" s="527" t="s">
        <v>2843</v>
      </c>
      <c r="V3367" s="527"/>
    </row>
    <row r="3368" spans="1:1024" ht="31.5" customHeight="1" x14ac:dyDescent="0.25">
      <c r="A3368" s="1226">
        <v>4837</v>
      </c>
      <c r="B3368" s="186"/>
      <c r="C3368" s="186" t="s">
        <v>6971</v>
      </c>
      <c r="D3368" s="186" t="s">
        <v>412</v>
      </c>
      <c r="E3368" s="1156" t="s">
        <v>243</v>
      </c>
      <c r="F3368" s="710">
        <v>45482</v>
      </c>
      <c r="G3368" s="711">
        <v>0.45208333333333334</v>
      </c>
      <c r="H3368" s="710">
        <v>45522</v>
      </c>
      <c r="I3368" s="711">
        <v>0.5</v>
      </c>
      <c r="J3368" s="1223" t="s">
        <v>7286</v>
      </c>
      <c r="K3368" s="710">
        <v>27144</v>
      </c>
      <c r="L3368" s="734" t="s">
        <v>6973</v>
      </c>
      <c r="M3368" s="710">
        <v>43318</v>
      </c>
      <c r="N3368" s="734" t="s">
        <v>6974</v>
      </c>
      <c r="O3368" s="920">
        <v>44715</v>
      </c>
      <c r="P3368" s="892" t="s">
        <v>7287</v>
      </c>
      <c r="Q3368" s="882"/>
      <c r="R3368" s="1001"/>
      <c r="S3368" s="882"/>
      <c r="T3368" s="524">
        <v>99810</v>
      </c>
      <c r="U3368" s="528" t="s">
        <v>6975</v>
      </c>
      <c r="V3368" s="527"/>
      <c r="W3368" s="529"/>
    </row>
    <row r="3369" spans="1:1024" ht="18.75" customHeight="1" x14ac:dyDescent="0.25">
      <c r="A3369" s="818">
        <v>2889</v>
      </c>
      <c r="B3369" s="818">
        <v>56288521</v>
      </c>
      <c r="C3369" s="766" t="s">
        <v>791</v>
      </c>
      <c r="D3369" s="766" t="s">
        <v>35</v>
      </c>
      <c r="E3369" s="1167" t="s">
        <v>36</v>
      </c>
      <c r="F3369" s="1547">
        <v>45109</v>
      </c>
      <c r="G3369" s="1460">
        <v>0.77638888888888891</v>
      </c>
      <c r="H3369" s="1547">
        <v>45114</v>
      </c>
      <c r="I3369" s="1460">
        <v>0.8125</v>
      </c>
      <c r="J3369" s="819" t="s">
        <v>277</v>
      </c>
      <c r="K3369" s="1547">
        <v>32094</v>
      </c>
      <c r="L3369" s="1617" t="s">
        <v>792</v>
      </c>
      <c r="M3369" s="848">
        <v>43223</v>
      </c>
      <c r="N3369" s="1617" t="s">
        <v>793</v>
      </c>
      <c r="O3369" s="1651">
        <v>40357</v>
      </c>
      <c r="P3369" s="888" t="s">
        <v>794</v>
      </c>
      <c r="Q3369" s="884"/>
      <c r="R3369" s="1473"/>
      <c r="S3369" s="1477"/>
      <c r="T3369" s="1768"/>
      <c r="U3369" s="671" t="s">
        <v>378</v>
      </c>
      <c r="V3369" s="1757"/>
      <c r="W3369" s="672"/>
    </row>
    <row r="3370" spans="1:1024" s="599" customFormat="1" ht="18.75" customHeight="1" x14ac:dyDescent="0.25">
      <c r="A3370" s="1267">
        <v>6306</v>
      </c>
      <c r="B3370" s="186"/>
      <c r="C3370" s="186" t="s">
        <v>6178</v>
      </c>
      <c r="D3370" s="186" t="s">
        <v>35</v>
      </c>
      <c r="E3370" s="1156" t="s">
        <v>126</v>
      </c>
      <c r="F3370" s="710">
        <v>45476</v>
      </c>
      <c r="G3370" s="711">
        <v>0.34375</v>
      </c>
      <c r="H3370" s="710">
        <v>45480</v>
      </c>
      <c r="I3370" s="711">
        <v>0.91666666666666663</v>
      </c>
      <c r="J3370" s="713" t="s">
        <v>336</v>
      </c>
      <c r="K3370" s="710">
        <v>28215</v>
      </c>
      <c r="L3370" s="734" t="s">
        <v>6179</v>
      </c>
      <c r="M3370" s="21">
        <v>35322</v>
      </c>
      <c r="N3370" s="734" t="s">
        <v>6180</v>
      </c>
      <c r="O3370" s="920">
        <v>35216</v>
      </c>
      <c r="P3370" s="1026"/>
      <c r="Q3370" s="1022"/>
      <c r="R3370" s="1023"/>
      <c r="S3370" s="1022"/>
      <c r="T3370" s="568"/>
      <c r="U3370" s="156" t="s">
        <v>6177</v>
      </c>
      <c r="V3370" s="544"/>
      <c r="W3370" s="156"/>
      <c r="X3370" s="662"/>
      <c r="Y3370" s="662"/>
      <c r="Z3370" s="662"/>
      <c r="AA3370" s="662"/>
      <c r="AB3370" s="662"/>
      <c r="AC3370" s="662"/>
      <c r="AD3370" s="662"/>
      <c r="AE3370" s="662"/>
      <c r="AF3370" s="662"/>
      <c r="AG3370" s="662"/>
      <c r="AH3370" s="662"/>
      <c r="AI3370" s="662"/>
      <c r="AJ3370" s="662"/>
      <c r="AK3370" s="662"/>
      <c r="AL3370" s="662"/>
      <c r="AM3370" s="662"/>
      <c r="AN3370" s="662"/>
      <c r="AO3370" s="662"/>
      <c r="AP3370" s="662"/>
      <c r="AQ3370" s="662"/>
      <c r="AR3370" s="662"/>
      <c r="AS3370" s="662"/>
      <c r="AT3370" s="662"/>
      <c r="AU3370" s="662"/>
      <c r="AV3370" s="662"/>
      <c r="AW3370" s="662"/>
      <c r="AX3370" s="662"/>
      <c r="AY3370" s="662"/>
      <c r="AZ3370" s="662"/>
      <c r="BA3370" s="662"/>
      <c r="BB3370" s="662"/>
      <c r="BC3370" s="662"/>
      <c r="BD3370" s="662"/>
      <c r="BE3370" s="662"/>
      <c r="BF3370" s="662"/>
      <c r="BG3370" s="662"/>
      <c r="BH3370" s="662"/>
      <c r="BI3370" s="662"/>
      <c r="BJ3370" s="662"/>
      <c r="BK3370" s="662"/>
      <c r="BL3370" s="662"/>
      <c r="BM3370" s="662"/>
      <c r="BN3370" s="662"/>
      <c r="BO3370" s="662"/>
      <c r="BP3370" s="662"/>
      <c r="BQ3370" s="662"/>
      <c r="BR3370" s="662"/>
      <c r="BS3370" s="662"/>
      <c r="BT3370" s="662"/>
      <c r="BU3370" s="662"/>
      <c r="BV3370" s="662"/>
      <c r="BW3370" s="662"/>
      <c r="BX3370" s="662"/>
      <c r="BY3370" s="662"/>
      <c r="BZ3370" s="662"/>
      <c r="CA3370" s="662"/>
      <c r="CB3370" s="662"/>
      <c r="CC3370" s="662"/>
      <c r="CD3370" s="662"/>
      <c r="CE3370" s="662"/>
      <c r="CF3370" s="662"/>
      <c r="CG3370" s="662"/>
      <c r="CH3370" s="662"/>
      <c r="CI3370" s="662"/>
      <c r="CJ3370" s="662"/>
      <c r="CK3370" s="662"/>
      <c r="CL3370" s="662"/>
      <c r="CM3370" s="662"/>
      <c r="CN3370" s="662"/>
      <c r="CO3370" s="662"/>
      <c r="CP3370" s="662"/>
      <c r="CQ3370" s="662"/>
      <c r="CR3370" s="662"/>
      <c r="CS3370" s="662"/>
      <c r="CT3370" s="662"/>
      <c r="CU3370" s="662"/>
      <c r="CV3370" s="662"/>
      <c r="CW3370" s="662"/>
      <c r="CX3370" s="662"/>
      <c r="CY3370" s="662"/>
      <c r="CZ3370" s="662"/>
      <c r="DA3370" s="662"/>
      <c r="DB3370" s="662"/>
      <c r="DC3370" s="662"/>
      <c r="DD3370" s="662"/>
      <c r="DE3370" s="662"/>
      <c r="DF3370" s="662"/>
      <c r="DG3370" s="662"/>
      <c r="DH3370" s="662"/>
      <c r="DI3370" s="662"/>
      <c r="DJ3370" s="662"/>
      <c r="DK3370" s="662"/>
      <c r="DL3370" s="662"/>
      <c r="DM3370" s="662"/>
      <c r="DN3370" s="662"/>
      <c r="DO3370" s="662"/>
      <c r="DP3370" s="662"/>
      <c r="DQ3370" s="662"/>
      <c r="DR3370" s="662"/>
      <c r="DS3370" s="662"/>
      <c r="DT3370" s="662"/>
      <c r="DU3370" s="662"/>
      <c r="DV3370" s="662"/>
      <c r="DW3370" s="662"/>
      <c r="DX3370" s="662"/>
      <c r="DY3370" s="662"/>
      <c r="DZ3370" s="662"/>
      <c r="EA3370" s="662"/>
      <c r="EB3370" s="662"/>
      <c r="EC3370" s="662"/>
      <c r="ED3370" s="662"/>
      <c r="EE3370" s="662"/>
      <c r="EF3370" s="662"/>
      <c r="EG3370" s="662"/>
      <c r="EH3370" s="662"/>
      <c r="EI3370" s="662"/>
      <c r="EJ3370" s="662"/>
      <c r="EK3370" s="662"/>
      <c r="EL3370" s="662"/>
      <c r="EM3370" s="662"/>
      <c r="EN3370" s="662"/>
      <c r="EO3370" s="662"/>
      <c r="EP3370" s="662"/>
      <c r="EQ3370" s="662"/>
      <c r="ER3370" s="662"/>
      <c r="ES3370" s="662"/>
      <c r="ET3370" s="662"/>
      <c r="EU3370" s="662"/>
      <c r="EV3370" s="662"/>
      <c r="EW3370" s="662"/>
      <c r="EX3370" s="662"/>
      <c r="EY3370" s="662"/>
      <c r="EZ3370" s="662"/>
      <c r="FA3370" s="662"/>
      <c r="FB3370" s="662"/>
      <c r="FC3370" s="662"/>
      <c r="FD3370" s="662"/>
      <c r="FE3370" s="662"/>
      <c r="FF3370" s="662"/>
      <c r="FG3370" s="662"/>
      <c r="FH3370" s="662"/>
      <c r="FI3370" s="662"/>
      <c r="FJ3370" s="662"/>
      <c r="FK3370" s="662"/>
      <c r="FL3370" s="662"/>
      <c r="FM3370" s="662"/>
      <c r="FN3370" s="662"/>
      <c r="FO3370" s="662"/>
      <c r="FP3370" s="662"/>
      <c r="FQ3370" s="662"/>
      <c r="FR3370" s="662"/>
      <c r="FS3370" s="662"/>
      <c r="FT3370" s="662"/>
      <c r="FU3370" s="662"/>
      <c r="FV3370" s="662"/>
      <c r="FW3370" s="662"/>
      <c r="FX3370" s="662"/>
      <c r="FY3370" s="662"/>
      <c r="FZ3370" s="662"/>
      <c r="GA3370" s="662"/>
      <c r="GB3370" s="662"/>
      <c r="GC3370" s="662"/>
      <c r="GD3370" s="662"/>
      <c r="GE3370" s="662"/>
      <c r="GF3370" s="662"/>
      <c r="GG3370" s="662"/>
      <c r="GH3370" s="662"/>
      <c r="GI3370" s="662"/>
      <c r="GJ3370" s="662"/>
      <c r="GK3370" s="662"/>
      <c r="GL3370" s="662"/>
      <c r="GM3370" s="662"/>
      <c r="GN3370" s="662"/>
      <c r="GO3370" s="662"/>
      <c r="GP3370" s="662"/>
      <c r="GQ3370" s="662"/>
      <c r="GR3370" s="662"/>
      <c r="GS3370" s="662"/>
      <c r="GT3370" s="662"/>
      <c r="GU3370" s="662"/>
      <c r="GV3370" s="662"/>
      <c r="GW3370" s="662"/>
      <c r="GX3370" s="662"/>
      <c r="GY3370" s="662"/>
      <c r="GZ3370" s="662"/>
      <c r="HA3370" s="662"/>
      <c r="HB3370" s="662"/>
      <c r="HC3370" s="662"/>
      <c r="HD3370" s="662"/>
      <c r="HE3370" s="662"/>
      <c r="HF3370" s="662"/>
      <c r="HG3370" s="662"/>
      <c r="HH3370" s="662"/>
      <c r="HI3370" s="662"/>
      <c r="HJ3370" s="662"/>
      <c r="HK3370" s="662"/>
      <c r="HL3370" s="662"/>
      <c r="HM3370" s="662"/>
      <c r="HN3370" s="662"/>
      <c r="HO3370" s="662"/>
      <c r="HP3370" s="662"/>
      <c r="HQ3370" s="662"/>
      <c r="HR3370" s="662"/>
      <c r="HS3370" s="662"/>
      <c r="HT3370" s="662"/>
      <c r="HU3370" s="662"/>
      <c r="HV3370" s="662"/>
      <c r="HW3370" s="662"/>
      <c r="HX3370" s="662"/>
      <c r="HY3370" s="662"/>
      <c r="HZ3370" s="662"/>
      <c r="IA3370" s="662"/>
      <c r="IB3370" s="662"/>
      <c r="IC3370" s="662"/>
      <c r="ID3370" s="662"/>
      <c r="IE3370" s="662"/>
      <c r="IF3370" s="662"/>
      <c r="IG3370" s="662"/>
      <c r="IH3370" s="662"/>
      <c r="II3370" s="662"/>
      <c r="IJ3370" s="662"/>
      <c r="IK3370" s="662"/>
      <c r="IL3370" s="662"/>
      <c r="IM3370" s="662"/>
      <c r="IN3370" s="662"/>
      <c r="IO3370" s="662"/>
      <c r="IP3370" s="662"/>
      <c r="IQ3370" s="662"/>
      <c r="IR3370" s="662"/>
      <c r="IS3370" s="662"/>
      <c r="IT3370" s="662"/>
      <c r="IU3370" s="662"/>
      <c r="IV3370" s="662"/>
      <c r="IW3370" s="662"/>
      <c r="IX3370" s="662"/>
      <c r="IY3370" s="662"/>
      <c r="IZ3370" s="662"/>
      <c r="JA3370" s="662"/>
      <c r="JB3370" s="662"/>
      <c r="JC3370" s="662"/>
      <c r="JD3370" s="662"/>
      <c r="JE3370" s="662"/>
      <c r="JF3370" s="662"/>
      <c r="JG3370" s="662"/>
      <c r="JH3370" s="662"/>
      <c r="JI3370" s="662"/>
      <c r="JJ3370" s="662"/>
      <c r="JK3370" s="662"/>
      <c r="JL3370" s="662"/>
      <c r="JM3370" s="662"/>
      <c r="JN3370" s="662"/>
      <c r="JO3370" s="662"/>
      <c r="JP3370" s="662"/>
      <c r="JQ3370" s="662"/>
      <c r="JR3370" s="662"/>
      <c r="JS3370" s="662"/>
      <c r="JT3370" s="662"/>
      <c r="JU3370" s="662"/>
      <c r="JV3370" s="662"/>
      <c r="JW3370" s="662"/>
      <c r="JX3370" s="662"/>
      <c r="JY3370" s="662"/>
      <c r="JZ3370" s="662"/>
      <c r="KA3370" s="662"/>
      <c r="KB3370" s="662"/>
      <c r="KC3370" s="662"/>
      <c r="KD3370" s="662"/>
      <c r="KE3370" s="662"/>
      <c r="KF3370" s="662"/>
      <c r="KG3370" s="662"/>
      <c r="KH3370" s="662"/>
      <c r="KI3370" s="662"/>
      <c r="KJ3370" s="662"/>
      <c r="KK3370" s="662"/>
      <c r="KL3370" s="662"/>
      <c r="KM3370" s="662"/>
      <c r="KN3370" s="662"/>
      <c r="KO3370" s="662"/>
      <c r="KP3370" s="662"/>
      <c r="KQ3370" s="662"/>
      <c r="KR3370" s="662"/>
      <c r="KS3370" s="662"/>
      <c r="KT3370" s="662"/>
      <c r="KU3370" s="662"/>
      <c r="KV3370" s="662"/>
      <c r="KW3370" s="662"/>
      <c r="KX3370" s="662"/>
      <c r="KY3370" s="662"/>
      <c r="KZ3370" s="662"/>
      <c r="LA3370" s="662"/>
      <c r="LB3370" s="662"/>
      <c r="LC3370" s="662"/>
      <c r="LD3370" s="662"/>
      <c r="LE3370" s="662"/>
      <c r="LF3370" s="662"/>
      <c r="LG3370" s="662"/>
      <c r="LH3370" s="662"/>
      <c r="LI3370" s="662"/>
      <c r="LJ3370" s="662"/>
      <c r="LK3370" s="662"/>
      <c r="LL3370" s="662"/>
      <c r="LM3370" s="662"/>
      <c r="LN3370" s="662"/>
      <c r="LO3370" s="662"/>
      <c r="LP3370" s="662"/>
      <c r="LQ3370" s="662"/>
      <c r="LR3370" s="662"/>
      <c r="LS3370" s="662"/>
      <c r="LT3370" s="662"/>
      <c r="LU3370" s="662"/>
      <c r="LV3370" s="662"/>
      <c r="LW3370" s="662"/>
      <c r="LX3370" s="662"/>
      <c r="LY3370" s="662"/>
      <c r="LZ3370" s="662"/>
      <c r="MA3370" s="662"/>
      <c r="MB3370" s="662"/>
      <c r="MC3370" s="662"/>
      <c r="MD3370" s="662"/>
      <c r="ME3370" s="662"/>
      <c r="MF3370" s="662"/>
      <c r="MG3370" s="662"/>
      <c r="MH3370" s="662"/>
      <c r="MI3370" s="662"/>
      <c r="MJ3370" s="662"/>
      <c r="MK3370" s="662"/>
      <c r="ML3370" s="662"/>
      <c r="MM3370" s="662"/>
      <c r="MN3370" s="662"/>
      <c r="MO3370" s="662"/>
      <c r="MP3370" s="662"/>
      <c r="MQ3370" s="662"/>
      <c r="MR3370" s="662"/>
      <c r="MS3370" s="662"/>
      <c r="MT3370" s="662"/>
      <c r="MU3370" s="662"/>
      <c r="MV3370" s="662"/>
      <c r="MW3370" s="662"/>
      <c r="MX3370" s="662"/>
      <c r="MY3370" s="662"/>
      <c r="MZ3370" s="662"/>
      <c r="NA3370" s="662"/>
      <c r="NB3370" s="662"/>
      <c r="NC3370" s="662"/>
      <c r="ND3370" s="662"/>
      <c r="NE3370" s="662"/>
      <c r="NF3370" s="662"/>
      <c r="NG3370" s="662"/>
      <c r="NH3370" s="662"/>
      <c r="NI3370" s="662"/>
      <c r="NJ3370" s="662"/>
      <c r="NK3370" s="662"/>
      <c r="NL3370" s="662"/>
      <c r="NM3370" s="662"/>
      <c r="NN3370" s="662"/>
      <c r="NO3370" s="662"/>
      <c r="NP3370" s="662"/>
      <c r="NQ3370" s="662"/>
      <c r="NR3370" s="662"/>
      <c r="NS3370" s="662"/>
      <c r="NT3370" s="662"/>
      <c r="NU3370" s="662"/>
      <c r="NV3370" s="662"/>
      <c r="NW3370" s="662"/>
      <c r="NX3370" s="662"/>
      <c r="NY3370" s="662"/>
      <c r="NZ3370" s="662"/>
      <c r="OA3370" s="662"/>
      <c r="OB3370" s="662"/>
      <c r="OC3370" s="662"/>
      <c r="OD3370" s="662"/>
      <c r="OE3370" s="662"/>
      <c r="OF3370" s="662"/>
      <c r="OG3370" s="662"/>
      <c r="OH3370" s="662"/>
      <c r="OI3370" s="662"/>
      <c r="OJ3370" s="662"/>
      <c r="OK3370" s="662"/>
      <c r="OL3370" s="662"/>
      <c r="OM3370" s="662"/>
      <c r="ON3370" s="662"/>
      <c r="OO3370" s="662"/>
      <c r="OP3370" s="662"/>
      <c r="OQ3370" s="662"/>
      <c r="OR3370" s="662"/>
      <c r="OS3370" s="662"/>
      <c r="OT3370" s="662"/>
      <c r="OU3370" s="662"/>
      <c r="OV3370" s="662"/>
      <c r="OW3370" s="662"/>
      <c r="OX3370" s="662"/>
      <c r="OY3370" s="662"/>
      <c r="OZ3370" s="662"/>
      <c r="PA3370" s="662"/>
      <c r="PB3370" s="662"/>
      <c r="PC3370" s="662"/>
      <c r="PD3370" s="662"/>
      <c r="PE3370" s="662"/>
      <c r="PF3370" s="662"/>
      <c r="PG3370" s="662"/>
      <c r="PH3370" s="662"/>
      <c r="PI3370" s="662"/>
      <c r="PJ3370" s="662"/>
      <c r="PK3370" s="662"/>
      <c r="PL3370" s="662"/>
      <c r="PM3370" s="662"/>
      <c r="PN3370" s="662"/>
      <c r="PO3370" s="662"/>
      <c r="PP3370" s="662"/>
      <c r="PQ3370" s="662"/>
      <c r="PR3370" s="662"/>
      <c r="PS3370" s="662"/>
      <c r="PT3370" s="662"/>
      <c r="PU3370" s="662"/>
      <c r="PV3370" s="662"/>
      <c r="PW3370" s="662"/>
      <c r="PX3370" s="662"/>
      <c r="PY3370" s="662"/>
      <c r="PZ3370" s="662"/>
      <c r="QA3370" s="662"/>
      <c r="QB3370" s="662"/>
      <c r="QC3370" s="662"/>
      <c r="QD3370" s="662"/>
      <c r="QE3370" s="662"/>
      <c r="QF3370" s="662"/>
      <c r="QG3370" s="662"/>
      <c r="QH3370" s="662"/>
      <c r="QI3370" s="662"/>
      <c r="QJ3370" s="662"/>
      <c r="QK3370" s="662"/>
      <c r="QL3370" s="662"/>
      <c r="QM3370" s="662"/>
      <c r="QN3370" s="662"/>
      <c r="QO3370" s="662"/>
      <c r="QP3370" s="662"/>
      <c r="QQ3370" s="662"/>
      <c r="QR3370" s="662"/>
      <c r="QS3370" s="662"/>
      <c r="QT3370" s="662"/>
      <c r="QU3370" s="662"/>
      <c r="QV3370" s="662"/>
      <c r="QW3370" s="662"/>
      <c r="QX3370" s="662"/>
      <c r="QY3370" s="662"/>
      <c r="QZ3370" s="662"/>
      <c r="RA3370" s="662"/>
      <c r="RB3370" s="662"/>
      <c r="RC3370" s="662"/>
      <c r="RD3370" s="662"/>
      <c r="RE3370" s="662"/>
      <c r="RF3370" s="662"/>
      <c r="RG3370" s="662"/>
      <c r="RH3370" s="662"/>
      <c r="RI3370" s="662"/>
      <c r="RJ3370" s="662"/>
      <c r="RK3370" s="662"/>
      <c r="RL3370" s="662"/>
      <c r="RM3370" s="662"/>
      <c r="RN3370" s="662"/>
      <c r="RO3370" s="662"/>
      <c r="RP3370" s="662"/>
      <c r="RQ3370" s="662"/>
      <c r="RR3370" s="662"/>
      <c r="RS3370" s="662"/>
      <c r="RT3370" s="662"/>
      <c r="RU3370" s="662"/>
      <c r="RV3370" s="662"/>
      <c r="RW3370" s="662"/>
      <c r="RX3370" s="662"/>
      <c r="RY3370" s="662"/>
      <c r="RZ3370" s="662"/>
      <c r="SA3370" s="662"/>
      <c r="SB3370" s="662"/>
      <c r="SC3370" s="662"/>
      <c r="SD3370" s="662"/>
      <c r="SE3370" s="662"/>
      <c r="SF3370" s="662"/>
      <c r="SG3370" s="662"/>
      <c r="SH3370" s="662"/>
      <c r="SI3370" s="662"/>
      <c r="SJ3370" s="662"/>
      <c r="SK3370" s="662"/>
      <c r="SL3370" s="662"/>
      <c r="SM3370" s="662"/>
      <c r="SN3370" s="662"/>
      <c r="SO3370" s="662"/>
      <c r="SP3370" s="662"/>
      <c r="SQ3370" s="662"/>
      <c r="SR3370" s="662"/>
      <c r="SS3370" s="662"/>
      <c r="ST3370" s="662"/>
      <c r="SU3370" s="662"/>
      <c r="SV3370" s="662"/>
      <c r="SW3370" s="662"/>
      <c r="SX3370" s="662"/>
      <c r="SY3370" s="662"/>
      <c r="SZ3370" s="662"/>
      <c r="TA3370" s="662"/>
      <c r="TB3370" s="662"/>
      <c r="TC3370" s="662"/>
      <c r="TD3370" s="662"/>
      <c r="TE3370" s="662"/>
      <c r="TF3370" s="662"/>
      <c r="TG3370" s="662"/>
      <c r="TH3370" s="662"/>
      <c r="TI3370" s="662"/>
      <c r="TJ3370" s="662"/>
      <c r="TK3370" s="662"/>
      <c r="TL3370" s="662"/>
      <c r="TM3370" s="662"/>
      <c r="TN3370" s="662"/>
      <c r="TO3370" s="662"/>
      <c r="TP3370" s="662"/>
      <c r="TQ3370" s="662"/>
      <c r="TR3370" s="662"/>
      <c r="TS3370" s="662"/>
      <c r="TT3370" s="662"/>
      <c r="TU3370" s="662"/>
      <c r="TV3370" s="662"/>
      <c r="TW3370" s="662"/>
      <c r="TX3370" s="662"/>
      <c r="TY3370" s="662"/>
      <c r="TZ3370" s="662"/>
      <c r="UA3370" s="662"/>
      <c r="UB3370" s="662"/>
      <c r="UC3370" s="662"/>
      <c r="UD3370" s="662"/>
      <c r="UE3370" s="662"/>
      <c r="UF3370" s="662"/>
      <c r="UG3370" s="662"/>
      <c r="UH3370" s="662"/>
      <c r="UI3370" s="662"/>
      <c r="UJ3370" s="662"/>
      <c r="UK3370" s="662"/>
      <c r="UL3370" s="662"/>
      <c r="UM3370" s="662"/>
      <c r="UN3370" s="662"/>
      <c r="UO3370" s="662"/>
      <c r="UP3370" s="662"/>
      <c r="UQ3370" s="662"/>
      <c r="UR3370" s="662"/>
      <c r="US3370" s="662"/>
      <c r="UT3370" s="662"/>
      <c r="UU3370" s="662"/>
      <c r="UV3370" s="662"/>
      <c r="UW3370" s="662"/>
      <c r="UX3370" s="662"/>
      <c r="UY3370" s="662"/>
      <c r="UZ3370" s="662"/>
      <c r="VA3370" s="662"/>
      <c r="VB3370" s="662"/>
      <c r="VC3370" s="662"/>
      <c r="VD3370" s="662"/>
      <c r="VE3370" s="662"/>
      <c r="VF3370" s="662"/>
      <c r="VG3370" s="662"/>
      <c r="VH3370" s="662"/>
      <c r="VI3370" s="662"/>
      <c r="VJ3370" s="662"/>
      <c r="VK3370" s="662"/>
      <c r="VL3370" s="662"/>
      <c r="VM3370" s="662"/>
      <c r="VN3370" s="662"/>
      <c r="VO3370" s="662"/>
      <c r="VP3370" s="662"/>
      <c r="VQ3370" s="662"/>
      <c r="VR3370" s="662"/>
      <c r="VS3370" s="662"/>
      <c r="VT3370" s="662"/>
      <c r="VU3370" s="662"/>
      <c r="VV3370" s="662"/>
      <c r="VW3370" s="662"/>
      <c r="VX3370" s="662"/>
      <c r="VY3370" s="662"/>
      <c r="VZ3370" s="662"/>
      <c r="WA3370" s="662"/>
      <c r="WB3370" s="662"/>
      <c r="WC3370" s="662"/>
      <c r="WD3370" s="662"/>
      <c r="WE3370" s="662"/>
      <c r="WF3370" s="662"/>
      <c r="WG3370" s="662"/>
      <c r="WH3370" s="662"/>
      <c r="WI3370" s="662"/>
      <c r="WJ3370" s="662"/>
      <c r="WK3370" s="662"/>
      <c r="WL3370" s="662"/>
      <c r="WM3370" s="662"/>
      <c r="WN3370" s="662"/>
      <c r="WO3370" s="662"/>
      <c r="WP3370" s="662"/>
      <c r="WQ3370" s="662"/>
      <c r="WR3370" s="662"/>
      <c r="WS3370" s="662"/>
      <c r="WT3370" s="662"/>
      <c r="WU3370" s="662"/>
      <c r="WV3370" s="662"/>
      <c r="WW3370" s="662"/>
      <c r="WX3370" s="662"/>
      <c r="WY3370" s="662"/>
      <c r="WZ3370" s="662"/>
      <c r="XA3370" s="662"/>
      <c r="XB3370" s="662"/>
      <c r="XC3370" s="662"/>
      <c r="XD3370" s="662"/>
      <c r="XE3370" s="662"/>
      <c r="XF3370" s="662"/>
      <c r="XG3370" s="662"/>
      <c r="XH3370" s="662"/>
      <c r="XI3370" s="662"/>
      <c r="XJ3370" s="662"/>
      <c r="XK3370" s="662"/>
      <c r="XL3370" s="662"/>
      <c r="XM3370" s="662"/>
      <c r="XN3370" s="662"/>
      <c r="XO3370" s="662"/>
      <c r="XP3370" s="662"/>
      <c r="XQ3370" s="662"/>
      <c r="XR3370" s="662"/>
      <c r="XS3370" s="662"/>
      <c r="XT3370" s="662"/>
      <c r="XU3370" s="662"/>
      <c r="XV3370" s="662"/>
      <c r="XW3370" s="662"/>
      <c r="XX3370" s="662"/>
      <c r="XY3370" s="662"/>
      <c r="XZ3370" s="662"/>
      <c r="YA3370" s="662"/>
      <c r="YB3370" s="662"/>
      <c r="YC3370" s="662"/>
      <c r="YD3370" s="662"/>
      <c r="YE3370" s="662"/>
      <c r="YF3370" s="662"/>
      <c r="YG3370" s="662"/>
      <c r="YH3370" s="662"/>
      <c r="YI3370" s="662"/>
      <c r="YJ3370" s="662"/>
      <c r="YK3370" s="662"/>
      <c r="YL3370" s="662"/>
      <c r="YM3370" s="662"/>
      <c r="YN3370" s="662"/>
      <c r="YO3370" s="662"/>
      <c r="YP3370" s="662"/>
      <c r="YQ3370" s="662"/>
      <c r="YR3370" s="662"/>
      <c r="YS3370" s="662"/>
      <c r="YT3370" s="662"/>
      <c r="YU3370" s="662"/>
      <c r="YV3370" s="662"/>
      <c r="YW3370" s="662"/>
      <c r="YX3370" s="662"/>
      <c r="YY3370" s="662"/>
      <c r="YZ3370" s="662"/>
      <c r="ZA3370" s="662"/>
      <c r="ZB3370" s="662"/>
      <c r="ZC3370" s="662"/>
      <c r="ZD3370" s="662"/>
      <c r="ZE3370" s="662"/>
      <c r="ZF3370" s="662"/>
      <c r="ZG3370" s="662"/>
      <c r="ZH3370" s="662"/>
      <c r="ZI3370" s="662"/>
      <c r="ZJ3370" s="662"/>
      <c r="ZK3370" s="662"/>
      <c r="ZL3370" s="662"/>
      <c r="ZM3370" s="662"/>
      <c r="ZN3370" s="662"/>
      <c r="ZO3370" s="662"/>
      <c r="ZP3370" s="662"/>
      <c r="ZQ3370" s="662"/>
      <c r="ZR3370" s="662"/>
      <c r="ZS3370" s="662"/>
      <c r="ZT3370" s="662"/>
      <c r="ZU3370" s="662"/>
      <c r="ZV3370" s="662"/>
      <c r="ZW3370" s="662"/>
      <c r="ZX3370" s="662"/>
      <c r="ZY3370" s="662"/>
      <c r="ZZ3370" s="662"/>
      <c r="AAA3370" s="662"/>
      <c r="AAB3370" s="662"/>
      <c r="AAC3370" s="662"/>
      <c r="AAD3370" s="662"/>
      <c r="AAE3370" s="662"/>
      <c r="AAF3370" s="662"/>
      <c r="AAG3370" s="662"/>
      <c r="AAH3370" s="662"/>
      <c r="AAI3370" s="662"/>
      <c r="AAJ3370" s="662"/>
      <c r="AAK3370" s="662"/>
      <c r="AAL3370" s="662"/>
      <c r="AAM3370" s="662"/>
      <c r="AAN3370" s="662"/>
      <c r="AAO3370" s="662"/>
      <c r="AAP3370" s="662"/>
      <c r="AAQ3370" s="662"/>
      <c r="AAR3370" s="662"/>
      <c r="AAS3370" s="662"/>
      <c r="AAT3370" s="662"/>
      <c r="AAU3370" s="662"/>
      <c r="AAV3370" s="662"/>
      <c r="AAW3370" s="662"/>
      <c r="AAX3370" s="662"/>
      <c r="AAY3370" s="662"/>
      <c r="AAZ3370" s="662"/>
      <c r="ABA3370" s="662"/>
      <c r="ABB3370" s="662"/>
      <c r="ABC3370" s="662"/>
      <c r="ABD3370" s="662"/>
      <c r="ABE3370" s="662"/>
      <c r="ABF3370" s="662"/>
      <c r="ABG3370" s="662"/>
      <c r="ABH3370" s="662"/>
      <c r="ABI3370" s="662"/>
      <c r="ABJ3370" s="662"/>
      <c r="ABK3370" s="662"/>
      <c r="ABL3370" s="662"/>
      <c r="ABM3370" s="662"/>
      <c r="ABN3370" s="662"/>
      <c r="ABO3370" s="662"/>
      <c r="ABP3370" s="662"/>
      <c r="ABQ3370" s="662"/>
      <c r="ABR3370" s="662"/>
      <c r="ABS3370" s="662"/>
      <c r="ABT3370" s="662"/>
      <c r="ABU3370" s="662"/>
      <c r="ABV3370" s="662"/>
      <c r="ABW3370" s="662"/>
      <c r="ABX3370" s="662"/>
      <c r="ABY3370" s="662"/>
      <c r="ABZ3370" s="662"/>
      <c r="ACA3370" s="662"/>
      <c r="ACB3370" s="662"/>
      <c r="ACC3370" s="662"/>
      <c r="ACD3370" s="662"/>
      <c r="ACE3370" s="662"/>
      <c r="ACF3370" s="662"/>
      <c r="ACG3370" s="662"/>
      <c r="ACH3370" s="662"/>
      <c r="ACI3370" s="662"/>
      <c r="ACJ3370" s="662"/>
      <c r="ACK3370" s="662"/>
      <c r="ACL3370" s="662"/>
      <c r="ACM3370" s="662"/>
      <c r="ACN3370" s="662"/>
      <c r="ACO3370" s="662"/>
      <c r="ACP3370" s="662"/>
      <c r="ACQ3370" s="662"/>
      <c r="ACR3370" s="662"/>
      <c r="ACS3370" s="662"/>
      <c r="ACT3370" s="662"/>
      <c r="ACU3370" s="662"/>
      <c r="ACV3370" s="662"/>
      <c r="ACW3370" s="662"/>
      <c r="ACX3370" s="662"/>
      <c r="ACY3370" s="662"/>
      <c r="ACZ3370" s="662"/>
      <c r="ADA3370" s="662"/>
      <c r="ADB3370" s="662"/>
      <c r="ADC3370" s="662"/>
      <c r="ADD3370" s="662"/>
      <c r="ADE3370" s="662"/>
      <c r="ADF3370" s="662"/>
      <c r="ADG3370" s="662"/>
      <c r="ADH3370" s="662"/>
      <c r="ADI3370" s="662"/>
      <c r="ADJ3370" s="662"/>
      <c r="ADK3370" s="662"/>
      <c r="ADL3370" s="662"/>
      <c r="ADM3370" s="662"/>
      <c r="ADN3370" s="662"/>
      <c r="ADO3370" s="662"/>
      <c r="ADP3370" s="662"/>
      <c r="ADQ3370" s="662"/>
      <c r="ADR3370" s="662"/>
      <c r="ADS3370" s="662"/>
      <c r="ADT3370" s="662"/>
      <c r="ADU3370" s="662"/>
      <c r="ADV3370" s="662"/>
      <c r="ADW3370" s="662"/>
      <c r="ADX3370" s="662"/>
      <c r="ADY3370" s="662"/>
      <c r="ADZ3370" s="662"/>
      <c r="AEA3370" s="662"/>
      <c r="AEB3370" s="662"/>
      <c r="AEC3370" s="662"/>
      <c r="AED3370" s="662"/>
      <c r="AEE3370" s="662"/>
      <c r="AEF3370" s="662"/>
      <c r="AEG3370" s="662"/>
      <c r="AEH3370" s="662"/>
      <c r="AEI3370" s="662"/>
      <c r="AEJ3370" s="662"/>
      <c r="AEK3370" s="662"/>
      <c r="AEL3370" s="662"/>
      <c r="AEM3370" s="662"/>
      <c r="AEN3370" s="662"/>
      <c r="AEO3370" s="662"/>
      <c r="AEP3370" s="662"/>
      <c r="AEQ3370" s="662"/>
      <c r="AER3370" s="662"/>
      <c r="AES3370" s="662"/>
      <c r="AET3370" s="662"/>
      <c r="AEU3370" s="662"/>
      <c r="AEV3370" s="662"/>
      <c r="AEW3370" s="662"/>
      <c r="AEX3370" s="662"/>
      <c r="AEY3370" s="662"/>
      <c r="AEZ3370" s="662"/>
      <c r="AFA3370" s="662"/>
      <c r="AFB3370" s="662"/>
      <c r="AFC3370" s="662"/>
      <c r="AFD3370" s="662"/>
      <c r="AFE3370" s="662"/>
      <c r="AFF3370" s="662"/>
      <c r="AFG3370" s="662"/>
      <c r="AFH3370" s="662"/>
      <c r="AFI3370" s="662"/>
      <c r="AFJ3370" s="662"/>
      <c r="AFK3370" s="662"/>
      <c r="AFL3370" s="662"/>
      <c r="AFM3370" s="662"/>
      <c r="AFN3370" s="662"/>
      <c r="AFO3370" s="662"/>
      <c r="AFP3370" s="662"/>
      <c r="AFQ3370" s="662"/>
      <c r="AFR3370" s="662"/>
      <c r="AFS3370" s="662"/>
      <c r="AFT3370" s="662"/>
      <c r="AFU3370" s="662"/>
      <c r="AFV3370" s="662"/>
      <c r="AFW3370" s="662"/>
      <c r="AFX3370" s="662"/>
      <c r="AFY3370" s="662"/>
      <c r="AFZ3370" s="662"/>
      <c r="AGA3370" s="662"/>
      <c r="AGB3370" s="662"/>
      <c r="AGC3370" s="662"/>
      <c r="AGD3370" s="662"/>
      <c r="AGE3370" s="662"/>
      <c r="AGF3370" s="662"/>
      <c r="AGG3370" s="662"/>
      <c r="AGH3370" s="662"/>
      <c r="AGI3370" s="662"/>
      <c r="AGJ3370" s="662"/>
      <c r="AGK3370" s="662"/>
      <c r="AGL3370" s="662"/>
      <c r="AGM3370" s="662"/>
      <c r="AGN3370" s="662"/>
      <c r="AGO3370" s="662"/>
      <c r="AGP3370" s="662"/>
      <c r="AGQ3370" s="662"/>
      <c r="AGR3370" s="662"/>
      <c r="AGS3370" s="662"/>
      <c r="AGT3370" s="662"/>
      <c r="AGU3370" s="662"/>
      <c r="AGV3370" s="662"/>
      <c r="AGW3370" s="662"/>
      <c r="AGX3370" s="662"/>
      <c r="AGY3370" s="662"/>
      <c r="AGZ3370" s="662"/>
      <c r="AHA3370" s="662"/>
      <c r="AHB3370" s="662"/>
      <c r="AHC3370" s="662"/>
      <c r="AHD3370" s="662"/>
      <c r="AHE3370" s="662"/>
      <c r="AHF3370" s="662"/>
      <c r="AHG3370" s="662"/>
      <c r="AHH3370" s="662"/>
      <c r="AHI3370" s="662"/>
      <c r="AHJ3370" s="662"/>
      <c r="AHK3370" s="662"/>
      <c r="AHL3370" s="662"/>
      <c r="AHM3370" s="662"/>
      <c r="AHN3370" s="662"/>
      <c r="AHO3370" s="662"/>
      <c r="AHP3370" s="662"/>
      <c r="AHQ3370" s="662"/>
      <c r="AHR3370" s="662"/>
      <c r="AHS3370" s="662"/>
      <c r="AHT3370" s="662"/>
      <c r="AHU3370" s="662"/>
      <c r="AHV3370" s="662"/>
      <c r="AHW3370" s="662"/>
      <c r="AHX3370" s="662"/>
      <c r="AHY3370" s="662"/>
      <c r="AHZ3370" s="662"/>
      <c r="AIA3370" s="662"/>
      <c r="AIB3370" s="662"/>
      <c r="AIC3370" s="662"/>
      <c r="AID3370" s="662"/>
      <c r="AIE3370" s="662"/>
      <c r="AIF3370" s="662"/>
      <c r="AIG3370" s="662"/>
      <c r="AIH3370" s="662"/>
      <c r="AII3370" s="662"/>
      <c r="AIJ3370" s="662"/>
      <c r="AIK3370" s="662"/>
      <c r="AIL3370" s="662"/>
      <c r="AIM3370" s="662"/>
      <c r="AIN3370" s="662"/>
      <c r="AIO3370" s="662"/>
      <c r="AIP3370" s="662"/>
      <c r="AIQ3370" s="662"/>
      <c r="AIR3370" s="662"/>
      <c r="AIS3370" s="662"/>
      <c r="AIT3370" s="662"/>
      <c r="AIU3370" s="662"/>
      <c r="AIV3370" s="662"/>
      <c r="AIW3370" s="662"/>
      <c r="AIX3370" s="662"/>
      <c r="AIY3370" s="662"/>
      <c r="AIZ3370" s="662"/>
      <c r="AJA3370" s="662"/>
      <c r="AJB3370" s="662"/>
      <c r="AJC3370" s="662"/>
      <c r="AJD3370" s="662"/>
      <c r="AJE3370" s="662"/>
      <c r="AJF3370" s="662"/>
      <c r="AJG3370" s="662"/>
      <c r="AJH3370" s="662"/>
      <c r="AJI3370" s="662"/>
      <c r="AJJ3370" s="662"/>
      <c r="AJK3370" s="662"/>
      <c r="AJL3370" s="662"/>
      <c r="AJM3370" s="662"/>
      <c r="AJN3370" s="662"/>
      <c r="AJO3370" s="662"/>
      <c r="AJP3370" s="662"/>
      <c r="AJQ3370" s="662"/>
      <c r="AJR3370" s="662"/>
      <c r="AJS3370" s="662"/>
      <c r="AJT3370" s="662"/>
      <c r="AJU3370" s="662"/>
      <c r="AJV3370" s="662"/>
      <c r="AJW3370" s="662"/>
      <c r="AJX3370" s="662"/>
      <c r="AJY3370" s="662"/>
      <c r="AJZ3370" s="662"/>
      <c r="AKA3370" s="662"/>
      <c r="AKB3370" s="662"/>
      <c r="AKC3370" s="662"/>
      <c r="AKD3370" s="662"/>
      <c r="AKE3370" s="662"/>
      <c r="AKF3370" s="662"/>
      <c r="AKG3370" s="662"/>
      <c r="AKH3370" s="662"/>
      <c r="AKI3370" s="662"/>
      <c r="AKJ3370" s="662"/>
      <c r="AKK3370" s="662"/>
      <c r="AKL3370" s="662"/>
      <c r="AKM3370" s="662"/>
      <c r="AKN3370" s="662"/>
      <c r="AKO3370" s="662"/>
      <c r="AKP3370" s="662"/>
      <c r="AKQ3370" s="662"/>
      <c r="AKR3370" s="662"/>
      <c r="AKS3370" s="662"/>
      <c r="AKT3370" s="662"/>
      <c r="AKU3370" s="662"/>
      <c r="AKV3370" s="662"/>
      <c r="AKW3370" s="662"/>
      <c r="AKX3370" s="662"/>
      <c r="AKY3370" s="662"/>
      <c r="AKZ3370" s="662"/>
      <c r="ALA3370" s="662"/>
      <c r="ALB3370" s="662"/>
      <c r="ALC3370" s="662"/>
      <c r="ALD3370" s="662"/>
      <c r="ALE3370" s="662"/>
      <c r="ALF3370" s="662"/>
      <c r="ALG3370" s="662"/>
      <c r="ALH3370" s="662"/>
      <c r="ALI3370" s="662"/>
      <c r="ALJ3370" s="662"/>
      <c r="ALK3370" s="662"/>
      <c r="ALL3370" s="662"/>
      <c r="ALM3370" s="662"/>
      <c r="ALN3370" s="662"/>
      <c r="ALO3370" s="662"/>
      <c r="ALP3370" s="662"/>
      <c r="ALQ3370" s="662"/>
      <c r="ALR3370" s="662"/>
      <c r="ALS3370" s="662"/>
      <c r="ALT3370" s="662"/>
      <c r="ALU3370" s="662"/>
      <c r="ALV3370" s="662"/>
      <c r="ALW3370" s="662"/>
      <c r="ALX3370" s="662"/>
      <c r="ALY3370" s="662"/>
      <c r="ALZ3370" s="662"/>
      <c r="AMA3370" s="662"/>
      <c r="AMB3370" s="662"/>
      <c r="AMC3370" s="662"/>
      <c r="AMD3370" s="662"/>
      <c r="AME3370" s="662"/>
      <c r="AMF3370" s="662"/>
      <c r="AMG3370" s="662"/>
      <c r="AMH3370" s="662"/>
      <c r="AMI3370" s="662"/>
      <c r="AMJ3370" s="662"/>
    </row>
    <row r="3371" spans="1:1024" s="599" customFormat="1" ht="18.75" customHeight="1" x14ac:dyDescent="0.25">
      <c r="A3371" s="186">
        <v>4741</v>
      </c>
      <c r="B3371" s="186"/>
      <c r="C3371" s="186" t="s">
        <v>6178</v>
      </c>
      <c r="D3371" s="186" t="s">
        <v>22</v>
      </c>
      <c r="E3371" s="1156" t="s">
        <v>364</v>
      </c>
      <c r="F3371" s="710">
        <v>45408</v>
      </c>
      <c r="G3371" s="711">
        <v>0.86458333333333337</v>
      </c>
      <c r="H3371" s="710">
        <v>45417</v>
      </c>
      <c r="I3371" s="711">
        <v>0.5</v>
      </c>
      <c r="J3371" s="713" t="s">
        <v>5049</v>
      </c>
      <c r="K3371" s="710">
        <v>28215</v>
      </c>
      <c r="L3371" s="734" t="s">
        <v>6179</v>
      </c>
      <c r="M3371" s="21">
        <v>35322</v>
      </c>
      <c r="N3371" s="734" t="s">
        <v>6180</v>
      </c>
      <c r="O3371" s="920">
        <v>35216</v>
      </c>
      <c r="P3371" s="1026"/>
      <c r="Q3371" s="1022"/>
      <c r="R3371" s="1023"/>
      <c r="S3371" s="1022"/>
      <c r="T3371" s="568"/>
      <c r="U3371" s="156" t="s">
        <v>6177</v>
      </c>
      <c r="V3371" s="544"/>
      <c r="W3371" s="156"/>
      <c r="X3371" s="662"/>
      <c r="Y3371" s="662"/>
      <c r="Z3371" s="662"/>
      <c r="AA3371" s="662"/>
      <c r="AB3371" s="662"/>
      <c r="AC3371" s="662"/>
      <c r="AD3371" s="662"/>
      <c r="AE3371" s="662"/>
      <c r="AF3371" s="662"/>
      <c r="AG3371" s="662"/>
      <c r="AH3371" s="662"/>
      <c r="AI3371" s="662"/>
      <c r="AJ3371" s="662"/>
      <c r="AK3371" s="662"/>
      <c r="AL3371" s="662"/>
      <c r="AM3371" s="662"/>
      <c r="AN3371" s="662"/>
      <c r="AO3371" s="662"/>
      <c r="AP3371" s="662"/>
      <c r="AQ3371" s="662"/>
      <c r="AR3371" s="662"/>
      <c r="AS3371" s="662"/>
      <c r="AT3371" s="662"/>
      <c r="AU3371" s="662"/>
      <c r="AV3371" s="662"/>
      <c r="AW3371" s="662"/>
      <c r="AX3371" s="662"/>
      <c r="AY3371" s="662"/>
      <c r="AZ3371" s="662"/>
      <c r="BA3371" s="662"/>
      <c r="BB3371" s="662"/>
      <c r="BC3371" s="662"/>
      <c r="BD3371" s="662"/>
      <c r="BE3371" s="662"/>
      <c r="BF3371" s="662"/>
      <c r="BG3371" s="662"/>
      <c r="BH3371" s="662"/>
      <c r="BI3371" s="662"/>
      <c r="BJ3371" s="662"/>
      <c r="BK3371" s="662"/>
      <c r="BL3371" s="662"/>
      <c r="BM3371" s="662"/>
      <c r="BN3371" s="662"/>
      <c r="BO3371" s="662"/>
      <c r="BP3371" s="662"/>
      <c r="BQ3371" s="662"/>
      <c r="BR3371" s="662"/>
      <c r="BS3371" s="662"/>
      <c r="BT3371" s="662"/>
      <c r="BU3371" s="662"/>
      <c r="BV3371" s="662"/>
      <c r="BW3371" s="662"/>
      <c r="BX3371" s="662"/>
      <c r="BY3371" s="662"/>
      <c r="BZ3371" s="662"/>
      <c r="CA3371" s="662"/>
      <c r="CB3371" s="662"/>
      <c r="CC3371" s="662"/>
      <c r="CD3371" s="662"/>
      <c r="CE3371" s="662"/>
      <c r="CF3371" s="662"/>
      <c r="CG3371" s="662"/>
      <c r="CH3371" s="662"/>
      <c r="CI3371" s="662"/>
      <c r="CJ3371" s="662"/>
      <c r="CK3371" s="662"/>
      <c r="CL3371" s="662"/>
      <c r="CM3371" s="662"/>
      <c r="CN3371" s="662"/>
      <c r="CO3371" s="662"/>
      <c r="CP3371" s="662"/>
      <c r="CQ3371" s="662"/>
      <c r="CR3371" s="662"/>
      <c r="CS3371" s="662"/>
      <c r="CT3371" s="662"/>
      <c r="CU3371" s="662"/>
      <c r="CV3371" s="662"/>
      <c r="CW3371" s="662"/>
      <c r="CX3371" s="662"/>
      <c r="CY3371" s="662"/>
      <c r="CZ3371" s="662"/>
      <c r="DA3371" s="662"/>
      <c r="DB3371" s="662"/>
      <c r="DC3371" s="662"/>
      <c r="DD3371" s="662"/>
      <c r="DE3371" s="662"/>
      <c r="DF3371" s="662"/>
      <c r="DG3371" s="662"/>
      <c r="DH3371" s="662"/>
      <c r="DI3371" s="662"/>
      <c r="DJ3371" s="662"/>
      <c r="DK3371" s="662"/>
      <c r="DL3371" s="662"/>
      <c r="DM3371" s="662"/>
      <c r="DN3371" s="662"/>
      <c r="DO3371" s="662"/>
      <c r="DP3371" s="662"/>
      <c r="DQ3371" s="662"/>
      <c r="DR3371" s="662"/>
      <c r="DS3371" s="662"/>
      <c r="DT3371" s="662"/>
      <c r="DU3371" s="662"/>
      <c r="DV3371" s="662"/>
      <c r="DW3371" s="662"/>
      <c r="DX3371" s="662"/>
      <c r="DY3371" s="662"/>
      <c r="DZ3371" s="662"/>
      <c r="EA3371" s="662"/>
      <c r="EB3371" s="662"/>
      <c r="EC3371" s="662"/>
      <c r="ED3371" s="662"/>
      <c r="EE3371" s="662"/>
      <c r="EF3371" s="662"/>
      <c r="EG3371" s="662"/>
      <c r="EH3371" s="662"/>
      <c r="EI3371" s="662"/>
      <c r="EJ3371" s="662"/>
      <c r="EK3371" s="662"/>
      <c r="EL3371" s="662"/>
      <c r="EM3371" s="662"/>
      <c r="EN3371" s="662"/>
      <c r="EO3371" s="662"/>
      <c r="EP3371" s="662"/>
      <c r="EQ3371" s="662"/>
      <c r="ER3371" s="662"/>
      <c r="ES3371" s="662"/>
      <c r="ET3371" s="662"/>
      <c r="EU3371" s="662"/>
      <c r="EV3371" s="662"/>
      <c r="EW3371" s="662"/>
      <c r="EX3371" s="662"/>
      <c r="EY3371" s="662"/>
      <c r="EZ3371" s="662"/>
      <c r="FA3371" s="662"/>
      <c r="FB3371" s="662"/>
      <c r="FC3371" s="662"/>
      <c r="FD3371" s="662"/>
      <c r="FE3371" s="662"/>
      <c r="FF3371" s="662"/>
      <c r="FG3371" s="662"/>
      <c r="FH3371" s="662"/>
      <c r="FI3371" s="662"/>
      <c r="FJ3371" s="662"/>
      <c r="FK3371" s="662"/>
      <c r="FL3371" s="662"/>
      <c r="FM3371" s="662"/>
      <c r="FN3371" s="662"/>
      <c r="FO3371" s="662"/>
      <c r="FP3371" s="662"/>
      <c r="FQ3371" s="662"/>
      <c r="FR3371" s="662"/>
      <c r="FS3371" s="662"/>
      <c r="FT3371" s="662"/>
      <c r="FU3371" s="662"/>
      <c r="FV3371" s="662"/>
      <c r="FW3371" s="662"/>
      <c r="FX3371" s="662"/>
      <c r="FY3371" s="662"/>
      <c r="FZ3371" s="662"/>
      <c r="GA3371" s="662"/>
      <c r="GB3371" s="662"/>
      <c r="GC3371" s="662"/>
      <c r="GD3371" s="662"/>
      <c r="GE3371" s="662"/>
      <c r="GF3371" s="662"/>
      <c r="GG3371" s="662"/>
      <c r="GH3371" s="662"/>
      <c r="GI3371" s="662"/>
      <c r="GJ3371" s="662"/>
      <c r="GK3371" s="662"/>
      <c r="GL3371" s="662"/>
      <c r="GM3371" s="662"/>
      <c r="GN3371" s="662"/>
      <c r="GO3371" s="662"/>
      <c r="GP3371" s="662"/>
      <c r="GQ3371" s="662"/>
      <c r="GR3371" s="662"/>
      <c r="GS3371" s="662"/>
      <c r="GT3371" s="662"/>
      <c r="GU3371" s="662"/>
      <c r="GV3371" s="662"/>
      <c r="GW3371" s="662"/>
      <c r="GX3371" s="662"/>
      <c r="GY3371" s="662"/>
      <c r="GZ3371" s="662"/>
      <c r="HA3371" s="662"/>
      <c r="HB3371" s="662"/>
      <c r="HC3371" s="662"/>
      <c r="HD3371" s="662"/>
      <c r="HE3371" s="662"/>
      <c r="HF3371" s="662"/>
      <c r="HG3371" s="662"/>
      <c r="HH3371" s="662"/>
      <c r="HI3371" s="662"/>
      <c r="HJ3371" s="662"/>
      <c r="HK3371" s="662"/>
      <c r="HL3371" s="662"/>
      <c r="HM3371" s="662"/>
      <c r="HN3371" s="662"/>
      <c r="HO3371" s="662"/>
      <c r="HP3371" s="662"/>
      <c r="HQ3371" s="662"/>
      <c r="HR3371" s="662"/>
      <c r="HS3371" s="662"/>
      <c r="HT3371" s="662"/>
      <c r="HU3371" s="662"/>
      <c r="HV3371" s="662"/>
      <c r="HW3371" s="662"/>
      <c r="HX3371" s="662"/>
      <c r="HY3371" s="662"/>
      <c r="HZ3371" s="662"/>
      <c r="IA3371" s="662"/>
      <c r="IB3371" s="662"/>
      <c r="IC3371" s="662"/>
      <c r="ID3371" s="662"/>
      <c r="IE3371" s="662"/>
      <c r="IF3371" s="662"/>
      <c r="IG3371" s="662"/>
      <c r="IH3371" s="662"/>
      <c r="II3371" s="662"/>
      <c r="IJ3371" s="662"/>
      <c r="IK3371" s="662"/>
      <c r="IL3371" s="662"/>
      <c r="IM3371" s="662"/>
      <c r="IN3371" s="662"/>
      <c r="IO3371" s="662"/>
      <c r="IP3371" s="662"/>
      <c r="IQ3371" s="662"/>
      <c r="IR3371" s="662"/>
      <c r="IS3371" s="662"/>
      <c r="IT3371" s="662"/>
      <c r="IU3371" s="662"/>
      <c r="IV3371" s="662"/>
      <c r="IW3371" s="662"/>
      <c r="IX3371" s="662"/>
      <c r="IY3371" s="662"/>
      <c r="IZ3371" s="662"/>
      <c r="JA3371" s="662"/>
      <c r="JB3371" s="662"/>
      <c r="JC3371" s="662"/>
      <c r="JD3371" s="662"/>
      <c r="JE3371" s="662"/>
      <c r="JF3371" s="662"/>
      <c r="JG3371" s="662"/>
      <c r="JH3371" s="662"/>
      <c r="JI3371" s="662"/>
      <c r="JJ3371" s="662"/>
      <c r="JK3371" s="662"/>
      <c r="JL3371" s="662"/>
      <c r="JM3371" s="662"/>
      <c r="JN3371" s="662"/>
      <c r="JO3371" s="662"/>
      <c r="JP3371" s="662"/>
      <c r="JQ3371" s="662"/>
      <c r="JR3371" s="662"/>
      <c r="JS3371" s="662"/>
      <c r="JT3371" s="662"/>
      <c r="JU3371" s="662"/>
      <c r="JV3371" s="662"/>
      <c r="JW3371" s="662"/>
      <c r="JX3371" s="662"/>
      <c r="JY3371" s="662"/>
      <c r="JZ3371" s="662"/>
      <c r="KA3371" s="662"/>
      <c r="KB3371" s="662"/>
      <c r="KC3371" s="662"/>
      <c r="KD3371" s="662"/>
      <c r="KE3371" s="662"/>
      <c r="KF3371" s="662"/>
      <c r="KG3371" s="662"/>
      <c r="KH3371" s="662"/>
      <c r="KI3371" s="662"/>
      <c r="KJ3371" s="662"/>
      <c r="KK3371" s="662"/>
      <c r="KL3371" s="662"/>
      <c r="KM3371" s="662"/>
      <c r="KN3371" s="662"/>
      <c r="KO3371" s="662"/>
      <c r="KP3371" s="662"/>
      <c r="KQ3371" s="662"/>
      <c r="KR3371" s="662"/>
      <c r="KS3371" s="662"/>
      <c r="KT3371" s="662"/>
      <c r="KU3371" s="662"/>
      <c r="KV3371" s="662"/>
      <c r="KW3371" s="662"/>
      <c r="KX3371" s="662"/>
      <c r="KY3371" s="662"/>
      <c r="KZ3371" s="662"/>
      <c r="LA3371" s="662"/>
      <c r="LB3371" s="662"/>
      <c r="LC3371" s="662"/>
      <c r="LD3371" s="662"/>
      <c r="LE3371" s="662"/>
      <c r="LF3371" s="662"/>
      <c r="LG3371" s="662"/>
      <c r="LH3371" s="662"/>
      <c r="LI3371" s="662"/>
      <c r="LJ3371" s="662"/>
      <c r="LK3371" s="662"/>
      <c r="LL3371" s="662"/>
      <c r="LM3371" s="662"/>
      <c r="LN3371" s="662"/>
      <c r="LO3371" s="662"/>
      <c r="LP3371" s="662"/>
      <c r="LQ3371" s="662"/>
      <c r="LR3371" s="662"/>
      <c r="LS3371" s="662"/>
      <c r="LT3371" s="662"/>
      <c r="LU3371" s="662"/>
      <c r="LV3371" s="662"/>
      <c r="LW3371" s="662"/>
      <c r="LX3371" s="662"/>
      <c r="LY3371" s="662"/>
      <c r="LZ3371" s="662"/>
      <c r="MA3371" s="662"/>
      <c r="MB3371" s="662"/>
      <c r="MC3371" s="662"/>
      <c r="MD3371" s="662"/>
      <c r="ME3371" s="662"/>
      <c r="MF3371" s="662"/>
      <c r="MG3371" s="662"/>
      <c r="MH3371" s="662"/>
      <c r="MI3371" s="662"/>
      <c r="MJ3371" s="662"/>
      <c r="MK3371" s="662"/>
      <c r="ML3371" s="662"/>
      <c r="MM3371" s="662"/>
      <c r="MN3371" s="662"/>
      <c r="MO3371" s="662"/>
      <c r="MP3371" s="662"/>
      <c r="MQ3371" s="662"/>
      <c r="MR3371" s="662"/>
      <c r="MS3371" s="662"/>
      <c r="MT3371" s="662"/>
      <c r="MU3371" s="662"/>
      <c r="MV3371" s="662"/>
      <c r="MW3371" s="662"/>
      <c r="MX3371" s="662"/>
      <c r="MY3371" s="662"/>
      <c r="MZ3371" s="662"/>
      <c r="NA3371" s="662"/>
      <c r="NB3371" s="662"/>
      <c r="NC3371" s="662"/>
      <c r="ND3371" s="662"/>
      <c r="NE3371" s="662"/>
      <c r="NF3371" s="662"/>
      <c r="NG3371" s="662"/>
      <c r="NH3371" s="662"/>
      <c r="NI3371" s="662"/>
      <c r="NJ3371" s="662"/>
      <c r="NK3371" s="662"/>
      <c r="NL3371" s="662"/>
      <c r="NM3371" s="662"/>
      <c r="NN3371" s="662"/>
      <c r="NO3371" s="662"/>
      <c r="NP3371" s="662"/>
      <c r="NQ3371" s="662"/>
      <c r="NR3371" s="662"/>
      <c r="NS3371" s="662"/>
      <c r="NT3371" s="662"/>
      <c r="NU3371" s="662"/>
      <c r="NV3371" s="662"/>
      <c r="NW3371" s="662"/>
      <c r="NX3371" s="662"/>
      <c r="NY3371" s="662"/>
      <c r="NZ3371" s="662"/>
      <c r="OA3371" s="662"/>
      <c r="OB3371" s="662"/>
      <c r="OC3371" s="662"/>
      <c r="OD3371" s="662"/>
      <c r="OE3371" s="662"/>
      <c r="OF3371" s="662"/>
      <c r="OG3371" s="662"/>
      <c r="OH3371" s="662"/>
      <c r="OI3371" s="662"/>
      <c r="OJ3371" s="662"/>
      <c r="OK3371" s="662"/>
      <c r="OL3371" s="662"/>
      <c r="OM3371" s="662"/>
      <c r="ON3371" s="662"/>
      <c r="OO3371" s="662"/>
      <c r="OP3371" s="662"/>
      <c r="OQ3371" s="662"/>
      <c r="OR3371" s="662"/>
      <c r="OS3371" s="662"/>
      <c r="OT3371" s="662"/>
      <c r="OU3371" s="662"/>
      <c r="OV3371" s="662"/>
      <c r="OW3371" s="662"/>
      <c r="OX3371" s="662"/>
      <c r="OY3371" s="662"/>
      <c r="OZ3371" s="662"/>
      <c r="PA3371" s="662"/>
      <c r="PB3371" s="662"/>
      <c r="PC3371" s="662"/>
      <c r="PD3371" s="662"/>
      <c r="PE3371" s="662"/>
      <c r="PF3371" s="662"/>
      <c r="PG3371" s="662"/>
      <c r="PH3371" s="662"/>
      <c r="PI3371" s="662"/>
      <c r="PJ3371" s="662"/>
      <c r="PK3371" s="662"/>
      <c r="PL3371" s="662"/>
      <c r="PM3371" s="662"/>
      <c r="PN3371" s="662"/>
      <c r="PO3371" s="662"/>
      <c r="PP3371" s="662"/>
      <c r="PQ3371" s="662"/>
      <c r="PR3371" s="662"/>
      <c r="PS3371" s="662"/>
      <c r="PT3371" s="662"/>
      <c r="PU3371" s="662"/>
      <c r="PV3371" s="662"/>
      <c r="PW3371" s="662"/>
      <c r="PX3371" s="662"/>
      <c r="PY3371" s="662"/>
      <c r="PZ3371" s="662"/>
      <c r="QA3371" s="662"/>
      <c r="QB3371" s="662"/>
      <c r="QC3371" s="662"/>
      <c r="QD3371" s="662"/>
      <c r="QE3371" s="662"/>
      <c r="QF3371" s="662"/>
      <c r="QG3371" s="662"/>
      <c r="QH3371" s="662"/>
      <c r="QI3371" s="662"/>
      <c r="QJ3371" s="662"/>
      <c r="QK3371" s="662"/>
      <c r="QL3371" s="662"/>
      <c r="QM3371" s="662"/>
      <c r="QN3371" s="662"/>
      <c r="QO3371" s="662"/>
      <c r="QP3371" s="662"/>
      <c r="QQ3371" s="662"/>
      <c r="QR3371" s="662"/>
      <c r="QS3371" s="662"/>
      <c r="QT3371" s="662"/>
      <c r="QU3371" s="662"/>
      <c r="QV3371" s="662"/>
      <c r="QW3371" s="662"/>
      <c r="QX3371" s="662"/>
      <c r="QY3371" s="662"/>
      <c r="QZ3371" s="662"/>
      <c r="RA3371" s="662"/>
      <c r="RB3371" s="662"/>
      <c r="RC3371" s="662"/>
      <c r="RD3371" s="662"/>
      <c r="RE3371" s="662"/>
      <c r="RF3371" s="662"/>
      <c r="RG3371" s="662"/>
      <c r="RH3371" s="662"/>
      <c r="RI3371" s="662"/>
      <c r="RJ3371" s="662"/>
      <c r="RK3371" s="662"/>
      <c r="RL3371" s="662"/>
      <c r="RM3371" s="662"/>
      <c r="RN3371" s="662"/>
      <c r="RO3371" s="662"/>
      <c r="RP3371" s="662"/>
      <c r="RQ3371" s="662"/>
      <c r="RR3371" s="662"/>
      <c r="RS3371" s="662"/>
      <c r="RT3371" s="662"/>
      <c r="RU3371" s="662"/>
      <c r="RV3371" s="662"/>
      <c r="RW3371" s="662"/>
      <c r="RX3371" s="662"/>
      <c r="RY3371" s="662"/>
      <c r="RZ3371" s="662"/>
      <c r="SA3371" s="662"/>
      <c r="SB3371" s="662"/>
      <c r="SC3371" s="662"/>
      <c r="SD3371" s="662"/>
      <c r="SE3371" s="662"/>
      <c r="SF3371" s="662"/>
      <c r="SG3371" s="662"/>
      <c r="SH3371" s="662"/>
      <c r="SI3371" s="662"/>
      <c r="SJ3371" s="662"/>
      <c r="SK3371" s="662"/>
      <c r="SL3371" s="662"/>
      <c r="SM3371" s="662"/>
      <c r="SN3371" s="662"/>
      <c r="SO3371" s="662"/>
      <c r="SP3371" s="662"/>
      <c r="SQ3371" s="662"/>
      <c r="SR3371" s="662"/>
      <c r="SS3371" s="662"/>
      <c r="ST3371" s="662"/>
      <c r="SU3371" s="662"/>
      <c r="SV3371" s="662"/>
      <c r="SW3371" s="662"/>
      <c r="SX3371" s="662"/>
      <c r="SY3371" s="662"/>
      <c r="SZ3371" s="662"/>
      <c r="TA3371" s="662"/>
      <c r="TB3371" s="662"/>
      <c r="TC3371" s="662"/>
      <c r="TD3371" s="662"/>
      <c r="TE3371" s="662"/>
      <c r="TF3371" s="662"/>
      <c r="TG3371" s="662"/>
      <c r="TH3371" s="662"/>
      <c r="TI3371" s="662"/>
      <c r="TJ3371" s="662"/>
      <c r="TK3371" s="662"/>
      <c r="TL3371" s="662"/>
      <c r="TM3371" s="662"/>
      <c r="TN3371" s="662"/>
      <c r="TO3371" s="662"/>
      <c r="TP3371" s="662"/>
      <c r="TQ3371" s="662"/>
      <c r="TR3371" s="662"/>
      <c r="TS3371" s="662"/>
      <c r="TT3371" s="662"/>
      <c r="TU3371" s="662"/>
      <c r="TV3371" s="662"/>
      <c r="TW3371" s="662"/>
      <c r="TX3371" s="662"/>
      <c r="TY3371" s="662"/>
      <c r="TZ3371" s="662"/>
      <c r="UA3371" s="662"/>
      <c r="UB3371" s="662"/>
      <c r="UC3371" s="662"/>
      <c r="UD3371" s="662"/>
      <c r="UE3371" s="662"/>
      <c r="UF3371" s="662"/>
      <c r="UG3371" s="662"/>
      <c r="UH3371" s="662"/>
      <c r="UI3371" s="662"/>
      <c r="UJ3371" s="662"/>
      <c r="UK3371" s="662"/>
      <c r="UL3371" s="662"/>
      <c r="UM3371" s="662"/>
      <c r="UN3371" s="662"/>
      <c r="UO3371" s="662"/>
      <c r="UP3371" s="662"/>
      <c r="UQ3371" s="662"/>
      <c r="UR3371" s="662"/>
      <c r="US3371" s="662"/>
      <c r="UT3371" s="662"/>
      <c r="UU3371" s="662"/>
      <c r="UV3371" s="662"/>
      <c r="UW3371" s="662"/>
      <c r="UX3371" s="662"/>
      <c r="UY3371" s="662"/>
      <c r="UZ3371" s="662"/>
      <c r="VA3371" s="662"/>
      <c r="VB3371" s="662"/>
      <c r="VC3371" s="662"/>
      <c r="VD3371" s="662"/>
      <c r="VE3371" s="662"/>
      <c r="VF3371" s="662"/>
      <c r="VG3371" s="662"/>
      <c r="VH3371" s="662"/>
      <c r="VI3371" s="662"/>
      <c r="VJ3371" s="662"/>
      <c r="VK3371" s="662"/>
      <c r="VL3371" s="662"/>
      <c r="VM3371" s="662"/>
      <c r="VN3371" s="662"/>
      <c r="VO3371" s="662"/>
      <c r="VP3371" s="662"/>
      <c r="VQ3371" s="662"/>
      <c r="VR3371" s="662"/>
      <c r="VS3371" s="662"/>
      <c r="VT3371" s="662"/>
      <c r="VU3371" s="662"/>
      <c r="VV3371" s="662"/>
      <c r="VW3371" s="662"/>
      <c r="VX3371" s="662"/>
      <c r="VY3371" s="662"/>
      <c r="VZ3371" s="662"/>
      <c r="WA3371" s="662"/>
      <c r="WB3371" s="662"/>
      <c r="WC3371" s="662"/>
      <c r="WD3371" s="662"/>
      <c r="WE3371" s="662"/>
      <c r="WF3371" s="662"/>
      <c r="WG3371" s="662"/>
      <c r="WH3371" s="662"/>
      <c r="WI3371" s="662"/>
      <c r="WJ3371" s="662"/>
      <c r="WK3371" s="662"/>
      <c r="WL3371" s="662"/>
      <c r="WM3371" s="662"/>
      <c r="WN3371" s="662"/>
      <c r="WO3371" s="662"/>
      <c r="WP3371" s="662"/>
      <c r="WQ3371" s="662"/>
      <c r="WR3371" s="662"/>
      <c r="WS3371" s="662"/>
      <c r="WT3371" s="662"/>
      <c r="WU3371" s="662"/>
      <c r="WV3371" s="662"/>
      <c r="WW3371" s="662"/>
      <c r="WX3371" s="662"/>
      <c r="WY3371" s="662"/>
      <c r="WZ3371" s="662"/>
      <c r="XA3371" s="662"/>
      <c r="XB3371" s="662"/>
      <c r="XC3371" s="662"/>
      <c r="XD3371" s="662"/>
      <c r="XE3371" s="662"/>
      <c r="XF3371" s="662"/>
      <c r="XG3371" s="662"/>
      <c r="XH3371" s="662"/>
      <c r="XI3371" s="662"/>
      <c r="XJ3371" s="662"/>
      <c r="XK3371" s="662"/>
      <c r="XL3371" s="662"/>
      <c r="XM3371" s="662"/>
      <c r="XN3371" s="662"/>
      <c r="XO3371" s="662"/>
      <c r="XP3371" s="662"/>
      <c r="XQ3371" s="662"/>
      <c r="XR3371" s="662"/>
      <c r="XS3371" s="662"/>
      <c r="XT3371" s="662"/>
      <c r="XU3371" s="662"/>
      <c r="XV3371" s="662"/>
      <c r="XW3371" s="662"/>
      <c r="XX3371" s="662"/>
      <c r="XY3371" s="662"/>
      <c r="XZ3371" s="662"/>
      <c r="YA3371" s="662"/>
      <c r="YB3371" s="662"/>
      <c r="YC3371" s="662"/>
      <c r="YD3371" s="662"/>
      <c r="YE3371" s="662"/>
      <c r="YF3371" s="662"/>
      <c r="YG3371" s="662"/>
      <c r="YH3371" s="662"/>
      <c r="YI3371" s="662"/>
      <c r="YJ3371" s="662"/>
      <c r="YK3371" s="662"/>
      <c r="YL3371" s="662"/>
      <c r="YM3371" s="662"/>
      <c r="YN3371" s="662"/>
      <c r="YO3371" s="662"/>
      <c r="YP3371" s="662"/>
      <c r="YQ3371" s="662"/>
      <c r="YR3371" s="662"/>
      <c r="YS3371" s="662"/>
      <c r="YT3371" s="662"/>
      <c r="YU3371" s="662"/>
      <c r="YV3371" s="662"/>
      <c r="YW3371" s="662"/>
      <c r="YX3371" s="662"/>
      <c r="YY3371" s="662"/>
      <c r="YZ3371" s="662"/>
      <c r="ZA3371" s="662"/>
      <c r="ZB3371" s="662"/>
      <c r="ZC3371" s="662"/>
      <c r="ZD3371" s="662"/>
      <c r="ZE3371" s="662"/>
      <c r="ZF3371" s="662"/>
      <c r="ZG3371" s="662"/>
      <c r="ZH3371" s="662"/>
      <c r="ZI3371" s="662"/>
      <c r="ZJ3371" s="662"/>
      <c r="ZK3371" s="662"/>
      <c r="ZL3371" s="662"/>
      <c r="ZM3371" s="662"/>
      <c r="ZN3371" s="662"/>
      <c r="ZO3371" s="662"/>
      <c r="ZP3371" s="662"/>
      <c r="ZQ3371" s="662"/>
      <c r="ZR3371" s="662"/>
      <c r="ZS3371" s="662"/>
      <c r="ZT3371" s="662"/>
      <c r="ZU3371" s="662"/>
      <c r="ZV3371" s="662"/>
      <c r="ZW3371" s="662"/>
      <c r="ZX3371" s="662"/>
      <c r="ZY3371" s="662"/>
      <c r="ZZ3371" s="662"/>
      <c r="AAA3371" s="662"/>
      <c r="AAB3371" s="662"/>
      <c r="AAC3371" s="662"/>
      <c r="AAD3371" s="662"/>
      <c r="AAE3371" s="662"/>
      <c r="AAF3371" s="662"/>
      <c r="AAG3371" s="662"/>
      <c r="AAH3371" s="662"/>
      <c r="AAI3371" s="662"/>
      <c r="AAJ3371" s="662"/>
      <c r="AAK3371" s="662"/>
      <c r="AAL3371" s="662"/>
      <c r="AAM3371" s="662"/>
      <c r="AAN3371" s="662"/>
      <c r="AAO3371" s="662"/>
      <c r="AAP3371" s="662"/>
      <c r="AAQ3371" s="662"/>
      <c r="AAR3371" s="662"/>
      <c r="AAS3371" s="662"/>
      <c r="AAT3371" s="662"/>
      <c r="AAU3371" s="662"/>
      <c r="AAV3371" s="662"/>
      <c r="AAW3371" s="662"/>
      <c r="AAX3371" s="662"/>
      <c r="AAY3371" s="662"/>
      <c r="AAZ3371" s="662"/>
      <c r="ABA3371" s="662"/>
      <c r="ABB3371" s="662"/>
      <c r="ABC3371" s="662"/>
      <c r="ABD3371" s="662"/>
      <c r="ABE3371" s="662"/>
      <c r="ABF3371" s="662"/>
      <c r="ABG3371" s="662"/>
      <c r="ABH3371" s="662"/>
      <c r="ABI3371" s="662"/>
      <c r="ABJ3371" s="662"/>
      <c r="ABK3371" s="662"/>
      <c r="ABL3371" s="662"/>
      <c r="ABM3371" s="662"/>
      <c r="ABN3371" s="662"/>
      <c r="ABO3371" s="662"/>
      <c r="ABP3371" s="662"/>
      <c r="ABQ3371" s="662"/>
      <c r="ABR3371" s="662"/>
      <c r="ABS3371" s="662"/>
      <c r="ABT3371" s="662"/>
      <c r="ABU3371" s="662"/>
      <c r="ABV3371" s="662"/>
      <c r="ABW3371" s="662"/>
      <c r="ABX3371" s="662"/>
      <c r="ABY3371" s="662"/>
      <c r="ABZ3371" s="662"/>
      <c r="ACA3371" s="662"/>
      <c r="ACB3371" s="662"/>
      <c r="ACC3371" s="662"/>
      <c r="ACD3371" s="662"/>
      <c r="ACE3371" s="662"/>
      <c r="ACF3371" s="662"/>
      <c r="ACG3371" s="662"/>
      <c r="ACH3371" s="662"/>
      <c r="ACI3371" s="662"/>
      <c r="ACJ3371" s="662"/>
      <c r="ACK3371" s="662"/>
      <c r="ACL3371" s="662"/>
      <c r="ACM3371" s="662"/>
      <c r="ACN3371" s="662"/>
      <c r="ACO3371" s="662"/>
      <c r="ACP3371" s="662"/>
      <c r="ACQ3371" s="662"/>
      <c r="ACR3371" s="662"/>
      <c r="ACS3371" s="662"/>
      <c r="ACT3371" s="662"/>
      <c r="ACU3371" s="662"/>
      <c r="ACV3371" s="662"/>
      <c r="ACW3371" s="662"/>
      <c r="ACX3371" s="662"/>
      <c r="ACY3371" s="662"/>
      <c r="ACZ3371" s="662"/>
      <c r="ADA3371" s="662"/>
      <c r="ADB3371" s="662"/>
      <c r="ADC3371" s="662"/>
      <c r="ADD3371" s="662"/>
      <c r="ADE3371" s="662"/>
      <c r="ADF3371" s="662"/>
      <c r="ADG3371" s="662"/>
      <c r="ADH3371" s="662"/>
      <c r="ADI3371" s="662"/>
      <c r="ADJ3371" s="662"/>
      <c r="ADK3371" s="662"/>
      <c r="ADL3371" s="662"/>
      <c r="ADM3371" s="662"/>
      <c r="ADN3371" s="662"/>
      <c r="ADO3371" s="662"/>
      <c r="ADP3371" s="662"/>
      <c r="ADQ3371" s="662"/>
      <c r="ADR3371" s="662"/>
      <c r="ADS3371" s="662"/>
      <c r="ADT3371" s="662"/>
      <c r="ADU3371" s="662"/>
      <c r="ADV3371" s="662"/>
      <c r="ADW3371" s="662"/>
      <c r="ADX3371" s="662"/>
      <c r="ADY3371" s="662"/>
      <c r="ADZ3371" s="662"/>
      <c r="AEA3371" s="662"/>
      <c r="AEB3371" s="662"/>
      <c r="AEC3371" s="662"/>
      <c r="AED3371" s="662"/>
      <c r="AEE3371" s="662"/>
      <c r="AEF3371" s="662"/>
      <c r="AEG3371" s="662"/>
      <c r="AEH3371" s="662"/>
      <c r="AEI3371" s="662"/>
      <c r="AEJ3371" s="662"/>
      <c r="AEK3371" s="662"/>
      <c r="AEL3371" s="662"/>
      <c r="AEM3371" s="662"/>
      <c r="AEN3371" s="662"/>
      <c r="AEO3371" s="662"/>
      <c r="AEP3371" s="662"/>
      <c r="AEQ3371" s="662"/>
      <c r="AER3371" s="662"/>
      <c r="AES3371" s="662"/>
      <c r="AET3371" s="662"/>
      <c r="AEU3371" s="662"/>
      <c r="AEV3371" s="662"/>
      <c r="AEW3371" s="662"/>
      <c r="AEX3371" s="662"/>
      <c r="AEY3371" s="662"/>
      <c r="AEZ3371" s="662"/>
      <c r="AFA3371" s="662"/>
      <c r="AFB3371" s="662"/>
      <c r="AFC3371" s="662"/>
      <c r="AFD3371" s="662"/>
      <c r="AFE3371" s="662"/>
      <c r="AFF3371" s="662"/>
      <c r="AFG3371" s="662"/>
      <c r="AFH3371" s="662"/>
      <c r="AFI3371" s="662"/>
      <c r="AFJ3371" s="662"/>
      <c r="AFK3371" s="662"/>
      <c r="AFL3371" s="662"/>
      <c r="AFM3371" s="662"/>
      <c r="AFN3371" s="662"/>
      <c r="AFO3371" s="662"/>
      <c r="AFP3371" s="662"/>
      <c r="AFQ3371" s="662"/>
      <c r="AFR3371" s="662"/>
      <c r="AFS3371" s="662"/>
      <c r="AFT3371" s="662"/>
      <c r="AFU3371" s="662"/>
      <c r="AFV3371" s="662"/>
      <c r="AFW3371" s="662"/>
      <c r="AFX3371" s="662"/>
      <c r="AFY3371" s="662"/>
      <c r="AFZ3371" s="662"/>
      <c r="AGA3371" s="662"/>
      <c r="AGB3371" s="662"/>
      <c r="AGC3371" s="662"/>
      <c r="AGD3371" s="662"/>
      <c r="AGE3371" s="662"/>
      <c r="AGF3371" s="662"/>
      <c r="AGG3371" s="662"/>
      <c r="AGH3371" s="662"/>
      <c r="AGI3371" s="662"/>
      <c r="AGJ3371" s="662"/>
      <c r="AGK3371" s="662"/>
      <c r="AGL3371" s="662"/>
      <c r="AGM3371" s="662"/>
      <c r="AGN3371" s="662"/>
      <c r="AGO3371" s="662"/>
      <c r="AGP3371" s="662"/>
      <c r="AGQ3371" s="662"/>
      <c r="AGR3371" s="662"/>
      <c r="AGS3371" s="662"/>
      <c r="AGT3371" s="662"/>
      <c r="AGU3371" s="662"/>
      <c r="AGV3371" s="662"/>
      <c r="AGW3371" s="662"/>
      <c r="AGX3371" s="662"/>
      <c r="AGY3371" s="662"/>
      <c r="AGZ3371" s="662"/>
      <c r="AHA3371" s="662"/>
      <c r="AHB3371" s="662"/>
      <c r="AHC3371" s="662"/>
      <c r="AHD3371" s="662"/>
      <c r="AHE3371" s="662"/>
      <c r="AHF3371" s="662"/>
      <c r="AHG3371" s="662"/>
      <c r="AHH3371" s="662"/>
      <c r="AHI3371" s="662"/>
      <c r="AHJ3371" s="662"/>
      <c r="AHK3371" s="662"/>
      <c r="AHL3371" s="662"/>
      <c r="AHM3371" s="662"/>
      <c r="AHN3371" s="662"/>
      <c r="AHO3371" s="662"/>
      <c r="AHP3371" s="662"/>
      <c r="AHQ3371" s="662"/>
      <c r="AHR3371" s="662"/>
      <c r="AHS3371" s="662"/>
      <c r="AHT3371" s="662"/>
      <c r="AHU3371" s="662"/>
      <c r="AHV3371" s="662"/>
      <c r="AHW3371" s="662"/>
      <c r="AHX3371" s="662"/>
      <c r="AHY3371" s="662"/>
      <c r="AHZ3371" s="662"/>
      <c r="AIA3371" s="662"/>
      <c r="AIB3371" s="662"/>
      <c r="AIC3371" s="662"/>
      <c r="AID3371" s="662"/>
      <c r="AIE3371" s="662"/>
      <c r="AIF3371" s="662"/>
      <c r="AIG3371" s="662"/>
      <c r="AIH3371" s="662"/>
      <c r="AII3371" s="662"/>
      <c r="AIJ3371" s="662"/>
      <c r="AIK3371" s="662"/>
      <c r="AIL3371" s="662"/>
      <c r="AIM3371" s="662"/>
      <c r="AIN3371" s="662"/>
      <c r="AIO3371" s="662"/>
      <c r="AIP3371" s="662"/>
      <c r="AIQ3371" s="662"/>
      <c r="AIR3371" s="662"/>
      <c r="AIS3371" s="662"/>
      <c r="AIT3371" s="662"/>
      <c r="AIU3371" s="662"/>
      <c r="AIV3371" s="662"/>
      <c r="AIW3371" s="662"/>
      <c r="AIX3371" s="662"/>
      <c r="AIY3371" s="662"/>
      <c r="AIZ3371" s="662"/>
      <c r="AJA3371" s="662"/>
      <c r="AJB3371" s="662"/>
      <c r="AJC3371" s="662"/>
      <c r="AJD3371" s="662"/>
      <c r="AJE3371" s="662"/>
      <c r="AJF3371" s="662"/>
      <c r="AJG3371" s="662"/>
      <c r="AJH3371" s="662"/>
      <c r="AJI3371" s="662"/>
      <c r="AJJ3371" s="662"/>
      <c r="AJK3371" s="662"/>
      <c r="AJL3371" s="662"/>
      <c r="AJM3371" s="662"/>
      <c r="AJN3371" s="662"/>
      <c r="AJO3371" s="662"/>
      <c r="AJP3371" s="662"/>
      <c r="AJQ3371" s="662"/>
      <c r="AJR3371" s="662"/>
      <c r="AJS3371" s="662"/>
      <c r="AJT3371" s="662"/>
      <c r="AJU3371" s="662"/>
      <c r="AJV3371" s="662"/>
      <c r="AJW3371" s="662"/>
      <c r="AJX3371" s="662"/>
      <c r="AJY3371" s="662"/>
      <c r="AJZ3371" s="662"/>
      <c r="AKA3371" s="662"/>
      <c r="AKB3371" s="662"/>
      <c r="AKC3371" s="662"/>
      <c r="AKD3371" s="662"/>
      <c r="AKE3371" s="662"/>
      <c r="AKF3371" s="662"/>
      <c r="AKG3371" s="662"/>
      <c r="AKH3371" s="662"/>
      <c r="AKI3371" s="662"/>
      <c r="AKJ3371" s="662"/>
      <c r="AKK3371" s="662"/>
      <c r="AKL3371" s="662"/>
      <c r="AKM3371" s="662"/>
      <c r="AKN3371" s="662"/>
      <c r="AKO3371" s="662"/>
      <c r="AKP3371" s="662"/>
      <c r="AKQ3371" s="662"/>
      <c r="AKR3371" s="662"/>
      <c r="AKS3371" s="662"/>
      <c r="AKT3371" s="662"/>
      <c r="AKU3371" s="662"/>
      <c r="AKV3371" s="662"/>
      <c r="AKW3371" s="662"/>
      <c r="AKX3371" s="662"/>
      <c r="AKY3371" s="662"/>
      <c r="AKZ3371" s="662"/>
      <c r="ALA3371" s="662"/>
      <c r="ALB3371" s="662"/>
      <c r="ALC3371" s="662"/>
      <c r="ALD3371" s="662"/>
      <c r="ALE3371" s="662"/>
      <c r="ALF3371" s="662"/>
      <c r="ALG3371" s="662"/>
      <c r="ALH3371" s="662"/>
      <c r="ALI3371" s="662"/>
      <c r="ALJ3371" s="662"/>
      <c r="ALK3371" s="662"/>
      <c r="ALL3371" s="662"/>
      <c r="ALM3371" s="662"/>
      <c r="ALN3371" s="662"/>
      <c r="ALO3371" s="662"/>
      <c r="ALP3371" s="662"/>
      <c r="ALQ3371" s="662"/>
      <c r="ALR3371" s="662"/>
      <c r="ALS3371" s="662"/>
      <c r="ALT3371" s="662"/>
      <c r="ALU3371" s="662"/>
      <c r="ALV3371" s="662"/>
      <c r="ALW3371" s="662"/>
      <c r="ALX3371" s="662"/>
      <c r="ALY3371" s="662"/>
      <c r="ALZ3371" s="662"/>
      <c r="AMA3371" s="662"/>
      <c r="AMB3371" s="662"/>
      <c r="AMC3371" s="662"/>
      <c r="AMD3371" s="662"/>
      <c r="AME3371" s="662"/>
      <c r="AMF3371" s="662"/>
      <c r="AMG3371" s="662"/>
      <c r="AMH3371" s="662"/>
      <c r="AMI3371" s="662"/>
      <c r="AMJ3371" s="662"/>
    </row>
    <row r="3372" spans="1:1024" s="599" customFormat="1" ht="18.75" hidden="1" customHeight="1" x14ac:dyDescent="0.25">
      <c r="A3372" s="809">
        <v>1028</v>
      </c>
      <c r="B3372" s="809"/>
      <c r="C3372" s="809" t="s">
        <v>3392</v>
      </c>
      <c r="D3372" s="809" t="s">
        <v>35</v>
      </c>
      <c r="E3372" s="1158" t="s">
        <v>261</v>
      </c>
      <c r="F3372" s="807">
        <v>44715</v>
      </c>
      <c r="G3372" s="811">
        <v>0.29166666666666669</v>
      </c>
      <c r="H3372" s="810">
        <v>44719</v>
      </c>
      <c r="I3372" s="811">
        <v>0.5</v>
      </c>
      <c r="J3372" s="755" t="s">
        <v>2186</v>
      </c>
      <c r="K3372" s="769"/>
      <c r="L3372" s="809">
        <v>6799374</v>
      </c>
      <c r="M3372" s="19">
        <v>35322</v>
      </c>
      <c r="N3372" s="940">
        <v>951038101814</v>
      </c>
      <c r="O3372" s="938">
        <v>35216</v>
      </c>
      <c r="P3372" s="1119"/>
      <c r="Q3372" s="1120"/>
      <c r="R3372" s="1121"/>
      <c r="S3372" s="1120"/>
      <c r="T3372" s="670"/>
      <c r="U3372" s="156"/>
      <c r="V3372" s="670"/>
      <c r="W3372" s="156"/>
      <c r="X3372" s="662"/>
      <c r="Y3372" s="662"/>
      <c r="Z3372" s="662"/>
      <c r="AA3372" s="662"/>
      <c r="AB3372" s="662"/>
      <c r="AC3372" s="662"/>
      <c r="AD3372" s="662"/>
      <c r="AE3372" s="662"/>
      <c r="AF3372" s="662"/>
      <c r="AG3372" s="662"/>
      <c r="AH3372" s="662"/>
      <c r="AI3372" s="662"/>
      <c r="AJ3372" s="662"/>
      <c r="AK3372" s="662"/>
      <c r="AL3372" s="662"/>
      <c r="AM3372" s="662"/>
      <c r="AN3372" s="662"/>
      <c r="AO3372" s="662"/>
      <c r="AP3372" s="662"/>
      <c r="AQ3372" s="662"/>
      <c r="AR3372" s="662"/>
      <c r="AS3372" s="662"/>
      <c r="AT3372" s="662"/>
      <c r="AU3372" s="662"/>
      <c r="AV3372" s="662"/>
      <c r="AW3372" s="662"/>
      <c r="AX3372" s="662"/>
      <c r="AY3372" s="662"/>
      <c r="AZ3372" s="662"/>
      <c r="BA3372" s="662"/>
      <c r="BB3372" s="662"/>
      <c r="BC3372" s="662"/>
      <c r="BD3372" s="662"/>
      <c r="BE3372" s="662"/>
      <c r="BF3372" s="662"/>
      <c r="BG3372" s="662"/>
      <c r="BH3372" s="662"/>
      <c r="BI3372" s="662"/>
      <c r="BJ3372" s="662"/>
      <c r="BK3372" s="662"/>
      <c r="BL3372" s="662"/>
      <c r="BM3372" s="662"/>
      <c r="BN3372" s="662"/>
      <c r="BO3372" s="662"/>
      <c r="BP3372" s="662"/>
      <c r="BQ3372" s="662"/>
      <c r="BR3372" s="662"/>
      <c r="BS3372" s="662"/>
      <c r="BT3372" s="662"/>
      <c r="BU3372" s="662"/>
      <c r="BV3372" s="662"/>
      <c r="BW3372" s="662"/>
      <c r="BX3372" s="662"/>
      <c r="BY3372" s="662"/>
      <c r="BZ3372" s="662"/>
      <c r="CA3372" s="662"/>
      <c r="CB3372" s="662"/>
      <c r="CC3372" s="662"/>
      <c r="CD3372" s="662"/>
      <c r="CE3372" s="662"/>
      <c r="CF3372" s="662"/>
      <c r="CG3372" s="662"/>
      <c r="CH3372" s="662"/>
      <c r="CI3372" s="662"/>
      <c r="CJ3372" s="662"/>
      <c r="CK3372" s="662"/>
      <c r="CL3372" s="662"/>
      <c r="CM3372" s="662"/>
      <c r="CN3372" s="662"/>
      <c r="CO3372" s="662"/>
      <c r="CP3372" s="662"/>
      <c r="CQ3372" s="662"/>
      <c r="CR3372" s="662"/>
      <c r="CS3372" s="662"/>
      <c r="CT3372" s="662"/>
      <c r="CU3372" s="662"/>
      <c r="CV3372" s="662"/>
      <c r="CW3372" s="662"/>
      <c r="CX3372" s="662"/>
      <c r="CY3372" s="662"/>
      <c r="CZ3372" s="662"/>
      <c r="DA3372" s="662"/>
      <c r="DB3372" s="662"/>
      <c r="DC3372" s="662"/>
      <c r="DD3372" s="662"/>
      <c r="DE3372" s="662"/>
      <c r="DF3372" s="662"/>
      <c r="DG3372" s="662"/>
      <c r="DH3372" s="662"/>
      <c r="DI3372" s="662"/>
      <c r="DJ3372" s="662"/>
      <c r="DK3372" s="662"/>
      <c r="DL3372" s="662"/>
      <c r="DM3372" s="662"/>
      <c r="DN3372" s="662"/>
      <c r="DO3372" s="662"/>
      <c r="DP3372" s="662"/>
      <c r="DQ3372" s="662"/>
      <c r="DR3372" s="662"/>
      <c r="DS3372" s="662"/>
      <c r="DT3372" s="662"/>
      <c r="DU3372" s="662"/>
      <c r="DV3372" s="662"/>
      <c r="DW3372" s="662"/>
      <c r="DX3372" s="662"/>
      <c r="DY3372" s="662"/>
      <c r="DZ3372" s="662"/>
      <c r="EA3372" s="662"/>
      <c r="EB3372" s="662"/>
      <c r="EC3372" s="662"/>
      <c r="ED3372" s="662"/>
      <c r="EE3372" s="662"/>
      <c r="EF3372" s="662"/>
      <c r="EG3372" s="662"/>
      <c r="EH3372" s="662"/>
      <c r="EI3372" s="662"/>
      <c r="EJ3372" s="662"/>
      <c r="EK3372" s="662"/>
      <c r="EL3372" s="662"/>
      <c r="EM3372" s="662"/>
      <c r="EN3372" s="662"/>
      <c r="EO3372" s="662"/>
      <c r="EP3372" s="662"/>
      <c r="EQ3372" s="662"/>
      <c r="ER3372" s="662"/>
      <c r="ES3372" s="662"/>
      <c r="ET3372" s="662"/>
      <c r="EU3372" s="662"/>
      <c r="EV3372" s="662"/>
      <c r="EW3372" s="662"/>
      <c r="EX3372" s="662"/>
      <c r="EY3372" s="662"/>
      <c r="EZ3372" s="662"/>
      <c r="FA3372" s="662"/>
      <c r="FB3372" s="662"/>
      <c r="FC3372" s="662"/>
      <c r="FD3372" s="662"/>
      <c r="FE3372" s="662"/>
      <c r="FF3372" s="662"/>
      <c r="FG3372" s="662"/>
      <c r="FH3372" s="662"/>
      <c r="FI3372" s="662"/>
      <c r="FJ3372" s="662"/>
      <c r="FK3372" s="662"/>
      <c r="FL3372" s="662"/>
      <c r="FM3372" s="662"/>
      <c r="FN3372" s="662"/>
      <c r="FO3372" s="662"/>
      <c r="FP3372" s="662"/>
      <c r="FQ3372" s="662"/>
      <c r="FR3372" s="662"/>
      <c r="FS3372" s="662"/>
      <c r="FT3372" s="662"/>
      <c r="FU3372" s="662"/>
      <c r="FV3372" s="662"/>
      <c r="FW3372" s="662"/>
      <c r="FX3372" s="662"/>
      <c r="FY3372" s="662"/>
      <c r="FZ3372" s="662"/>
      <c r="GA3372" s="662"/>
      <c r="GB3372" s="662"/>
      <c r="GC3372" s="662"/>
      <c r="GD3372" s="662"/>
      <c r="GE3372" s="662"/>
      <c r="GF3372" s="662"/>
      <c r="GG3372" s="662"/>
      <c r="GH3372" s="662"/>
      <c r="GI3372" s="662"/>
      <c r="GJ3372" s="662"/>
      <c r="GK3372" s="662"/>
      <c r="GL3372" s="662"/>
      <c r="GM3372" s="662"/>
      <c r="GN3372" s="662"/>
      <c r="GO3372" s="662"/>
      <c r="GP3372" s="662"/>
      <c r="GQ3372" s="662"/>
      <c r="GR3372" s="662"/>
      <c r="GS3372" s="662"/>
      <c r="GT3372" s="662"/>
      <c r="GU3372" s="662"/>
      <c r="GV3372" s="662"/>
      <c r="GW3372" s="662"/>
      <c r="GX3372" s="662"/>
      <c r="GY3372" s="662"/>
      <c r="GZ3372" s="662"/>
      <c r="HA3372" s="662"/>
      <c r="HB3372" s="662"/>
      <c r="HC3372" s="662"/>
      <c r="HD3372" s="662"/>
      <c r="HE3372" s="662"/>
      <c r="HF3372" s="662"/>
      <c r="HG3372" s="662"/>
      <c r="HH3372" s="662"/>
      <c r="HI3372" s="662"/>
      <c r="HJ3372" s="662"/>
      <c r="HK3372" s="662"/>
      <c r="HL3372" s="662"/>
      <c r="HM3372" s="662"/>
      <c r="HN3372" s="662"/>
      <c r="HO3372" s="662"/>
      <c r="HP3372" s="662"/>
      <c r="HQ3372" s="662"/>
      <c r="HR3372" s="662"/>
      <c r="HS3372" s="662"/>
      <c r="HT3372" s="662"/>
      <c r="HU3372" s="662"/>
      <c r="HV3372" s="662"/>
      <c r="HW3372" s="662"/>
      <c r="HX3372" s="662"/>
      <c r="HY3372" s="662"/>
      <c r="HZ3372" s="662"/>
      <c r="IA3372" s="662"/>
      <c r="IB3372" s="662"/>
      <c r="IC3372" s="662"/>
      <c r="ID3372" s="662"/>
      <c r="IE3372" s="662"/>
      <c r="IF3372" s="662"/>
      <c r="IG3372" s="662"/>
      <c r="IH3372" s="662"/>
      <c r="II3372" s="662"/>
      <c r="IJ3372" s="662"/>
      <c r="IK3372" s="662"/>
      <c r="IL3372" s="662"/>
      <c r="IM3372" s="662"/>
      <c r="IN3372" s="662"/>
      <c r="IO3372" s="662"/>
      <c r="IP3372" s="662"/>
      <c r="IQ3372" s="662"/>
      <c r="IR3372" s="662"/>
      <c r="IS3372" s="662"/>
      <c r="IT3372" s="662"/>
      <c r="IU3372" s="662"/>
      <c r="IV3372" s="662"/>
      <c r="IW3372" s="662"/>
      <c r="IX3372" s="662"/>
      <c r="IY3372" s="662"/>
      <c r="IZ3372" s="662"/>
      <c r="JA3372" s="662"/>
      <c r="JB3372" s="662"/>
      <c r="JC3372" s="662"/>
      <c r="JD3372" s="662"/>
      <c r="JE3372" s="662"/>
      <c r="JF3372" s="662"/>
      <c r="JG3372" s="662"/>
      <c r="JH3372" s="662"/>
      <c r="JI3372" s="662"/>
      <c r="JJ3372" s="662"/>
      <c r="JK3372" s="662"/>
      <c r="JL3372" s="662"/>
      <c r="JM3372" s="662"/>
      <c r="JN3372" s="662"/>
      <c r="JO3372" s="662"/>
      <c r="JP3372" s="662"/>
      <c r="JQ3372" s="662"/>
      <c r="JR3372" s="662"/>
      <c r="JS3372" s="662"/>
      <c r="JT3372" s="662"/>
      <c r="JU3372" s="662"/>
      <c r="JV3372" s="662"/>
      <c r="JW3372" s="662"/>
      <c r="JX3372" s="662"/>
      <c r="JY3372" s="662"/>
      <c r="JZ3372" s="662"/>
      <c r="KA3372" s="662"/>
      <c r="KB3372" s="662"/>
      <c r="KC3372" s="662"/>
      <c r="KD3372" s="662"/>
      <c r="KE3372" s="662"/>
      <c r="KF3372" s="662"/>
      <c r="KG3372" s="662"/>
      <c r="KH3372" s="662"/>
      <c r="KI3372" s="662"/>
      <c r="KJ3372" s="662"/>
      <c r="KK3372" s="662"/>
      <c r="KL3372" s="662"/>
      <c r="KM3372" s="662"/>
      <c r="KN3372" s="662"/>
      <c r="KO3372" s="662"/>
      <c r="KP3372" s="662"/>
      <c r="KQ3372" s="662"/>
      <c r="KR3372" s="662"/>
      <c r="KS3372" s="662"/>
      <c r="KT3372" s="662"/>
      <c r="KU3372" s="662"/>
      <c r="KV3372" s="662"/>
      <c r="KW3372" s="662"/>
      <c r="KX3372" s="662"/>
      <c r="KY3372" s="662"/>
      <c r="KZ3372" s="662"/>
      <c r="LA3372" s="662"/>
      <c r="LB3372" s="662"/>
      <c r="LC3372" s="662"/>
      <c r="LD3372" s="662"/>
      <c r="LE3372" s="662"/>
      <c r="LF3372" s="662"/>
      <c r="LG3372" s="662"/>
      <c r="LH3372" s="662"/>
      <c r="LI3372" s="662"/>
      <c r="LJ3372" s="662"/>
      <c r="LK3372" s="662"/>
      <c r="LL3372" s="662"/>
      <c r="LM3372" s="662"/>
      <c r="LN3372" s="662"/>
      <c r="LO3372" s="662"/>
      <c r="LP3372" s="662"/>
      <c r="LQ3372" s="662"/>
      <c r="LR3372" s="662"/>
      <c r="LS3372" s="662"/>
      <c r="LT3372" s="662"/>
      <c r="LU3372" s="662"/>
      <c r="LV3372" s="662"/>
      <c r="LW3372" s="662"/>
      <c r="LX3372" s="662"/>
      <c r="LY3372" s="662"/>
      <c r="LZ3372" s="662"/>
      <c r="MA3372" s="662"/>
      <c r="MB3372" s="662"/>
      <c r="MC3372" s="662"/>
      <c r="MD3372" s="662"/>
      <c r="ME3372" s="662"/>
      <c r="MF3372" s="662"/>
      <c r="MG3372" s="662"/>
      <c r="MH3372" s="662"/>
      <c r="MI3372" s="662"/>
      <c r="MJ3372" s="662"/>
      <c r="MK3372" s="662"/>
      <c r="ML3372" s="662"/>
      <c r="MM3372" s="662"/>
      <c r="MN3372" s="662"/>
      <c r="MO3372" s="662"/>
      <c r="MP3372" s="662"/>
      <c r="MQ3372" s="662"/>
      <c r="MR3372" s="662"/>
      <c r="MS3372" s="662"/>
      <c r="MT3372" s="662"/>
      <c r="MU3372" s="662"/>
      <c r="MV3372" s="662"/>
      <c r="MW3372" s="662"/>
      <c r="MX3372" s="662"/>
      <c r="MY3372" s="662"/>
      <c r="MZ3372" s="662"/>
      <c r="NA3372" s="662"/>
      <c r="NB3372" s="662"/>
      <c r="NC3372" s="662"/>
      <c r="ND3372" s="662"/>
      <c r="NE3372" s="662"/>
      <c r="NF3372" s="662"/>
      <c r="NG3372" s="662"/>
      <c r="NH3372" s="662"/>
      <c r="NI3372" s="662"/>
      <c r="NJ3372" s="662"/>
      <c r="NK3372" s="662"/>
      <c r="NL3372" s="662"/>
      <c r="NM3372" s="662"/>
      <c r="NN3372" s="662"/>
      <c r="NO3372" s="662"/>
      <c r="NP3372" s="662"/>
      <c r="NQ3372" s="662"/>
      <c r="NR3372" s="662"/>
      <c r="NS3372" s="662"/>
      <c r="NT3372" s="662"/>
      <c r="NU3372" s="662"/>
      <c r="NV3372" s="662"/>
      <c r="NW3372" s="662"/>
      <c r="NX3372" s="662"/>
      <c r="NY3372" s="662"/>
      <c r="NZ3372" s="662"/>
      <c r="OA3372" s="662"/>
      <c r="OB3372" s="662"/>
      <c r="OC3372" s="662"/>
      <c r="OD3372" s="662"/>
      <c r="OE3372" s="662"/>
      <c r="OF3372" s="662"/>
      <c r="OG3372" s="662"/>
      <c r="OH3372" s="662"/>
      <c r="OI3372" s="662"/>
      <c r="OJ3372" s="662"/>
      <c r="OK3372" s="662"/>
      <c r="OL3372" s="662"/>
      <c r="OM3372" s="662"/>
      <c r="ON3372" s="662"/>
      <c r="OO3372" s="662"/>
      <c r="OP3372" s="662"/>
      <c r="OQ3372" s="662"/>
      <c r="OR3372" s="662"/>
      <c r="OS3372" s="662"/>
      <c r="OT3372" s="662"/>
      <c r="OU3372" s="662"/>
      <c r="OV3372" s="662"/>
      <c r="OW3372" s="662"/>
      <c r="OX3372" s="662"/>
      <c r="OY3372" s="662"/>
      <c r="OZ3372" s="662"/>
      <c r="PA3372" s="662"/>
      <c r="PB3372" s="662"/>
      <c r="PC3372" s="662"/>
      <c r="PD3372" s="662"/>
      <c r="PE3372" s="662"/>
      <c r="PF3372" s="662"/>
      <c r="PG3372" s="662"/>
      <c r="PH3372" s="662"/>
      <c r="PI3372" s="662"/>
      <c r="PJ3372" s="662"/>
      <c r="PK3372" s="662"/>
      <c r="PL3372" s="662"/>
      <c r="PM3372" s="662"/>
      <c r="PN3372" s="662"/>
      <c r="PO3372" s="662"/>
      <c r="PP3372" s="662"/>
      <c r="PQ3372" s="662"/>
      <c r="PR3372" s="662"/>
      <c r="PS3372" s="662"/>
      <c r="PT3372" s="662"/>
      <c r="PU3372" s="662"/>
      <c r="PV3372" s="662"/>
      <c r="PW3372" s="662"/>
      <c r="PX3372" s="662"/>
      <c r="PY3372" s="662"/>
      <c r="PZ3372" s="662"/>
      <c r="QA3372" s="662"/>
      <c r="QB3372" s="662"/>
      <c r="QC3372" s="662"/>
      <c r="QD3372" s="662"/>
      <c r="QE3372" s="662"/>
      <c r="QF3372" s="662"/>
      <c r="QG3372" s="662"/>
      <c r="QH3372" s="662"/>
      <c r="QI3372" s="662"/>
      <c r="QJ3372" s="662"/>
      <c r="QK3372" s="662"/>
      <c r="QL3372" s="662"/>
      <c r="QM3372" s="662"/>
      <c r="QN3372" s="662"/>
      <c r="QO3372" s="662"/>
      <c r="QP3372" s="662"/>
      <c r="QQ3372" s="662"/>
      <c r="QR3372" s="662"/>
      <c r="QS3372" s="662"/>
      <c r="QT3372" s="662"/>
      <c r="QU3372" s="662"/>
      <c r="QV3372" s="662"/>
      <c r="QW3372" s="662"/>
      <c r="QX3372" s="662"/>
      <c r="QY3372" s="662"/>
      <c r="QZ3372" s="662"/>
      <c r="RA3372" s="662"/>
      <c r="RB3372" s="662"/>
      <c r="RC3372" s="662"/>
      <c r="RD3372" s="662"/>
      <c r="RE3372" s="662"/>
      <c r="RF3372" s="662"/>
      <c r="RG3372" s="662"/>
      <c r="RH3372" s="662"/>
      <c r="RI3372" s="662"/>
      <c r="RJ3372" s="662"/>
      <c r="RK3372" s="662"/>
      <c r="RL3372" s="662"/>
      <c r="RM3372" s="662"/>
      <c r="RN3372" s="662"/>
      <c r="RO3372" s="662"/>
      <c r="RP3372" s="662"/>
      <c r="RQ3372" s="662"/>
      <c r="RR3372" s="662"/>
      <c r="RS3372" s="662"/>
      <c r="RT3372" s="662"/>
      <c r="RU3372" s="662"/>
      <c r="RV3372" s="662"/>
      <c r="RW3372" s="662"/>
      <c r="RX3372" s="662"/>
      <c r="RY3372" s="662"/>
      <c r="RZ3372" s="662"/>
      <c r="SA3372" s="662"/>
      <c r="SB3372" s="662"/>
      <c r="SC3372" s="662"/>
      <c r="SD3372" s="662"/>
      <c r="SE3372" s="662"/>
      <c r="SF3372" s="662"/>
      <c r="SG3372" s="662"/>
      <c r="SH3372" s="662"/>
      <c r="SI3372" s="662"/>
      <c r="SJ3372" s="662"/>
      <c r="SK3372" s="662"/>
      <c r="SL3372" s="662"/>
      <c r="SM3372" s="662"/>
      <c r="SN3372" s="662"/>
      <c r="SO3372" s="662"/>
      <c r="SP3372" s="662"/>
      <c r="SQ3372" s="662"/>
      <c r="SR3372" s="662"/>
      <c r="SS3372" s="662"/>
      <c r="ST3372" s="662"/>
      <c r="SU3372" s="662"/>
      <c r="SV3372" s="662"/>
      <c r="SW3372" s="662"/>
      <c r="SX3372" s="662"/>
      <c r="SY3372" s="662"/>
      <c r="SZ3372" s="662"/>
      <c r="TA3372" s="662"/>
      <c r="TB3372" s="662"/>
      <c r="TC3372" s="662"/>
      <c r="TD3372" s="662"/>
      <c r="TE3372" s="662"/>
      <c r="TF3372" s="662"/>
      <c r="TG3372" s="662"/>
      <c r="TH3372" s="662"/>
      <c r="TI3372" s="662"/>
      <c r="TJ3372" s="662"/>
      <c r="TK3372" s="662"/>
      <c r="TL3372" s="662"/>
      <c r="TM3372" s="662"/>
      <c r="TN3372" s="662"/>
      <c r="TO3372" s="662"/>
      <c r="TP3372" s="662"/>
      <c r="TQ3372" s="662"/>
      <c r="TR3372" s="662"/>
      <c r="TS3372" s="662"/>
      <c r="TT3372" s="662"/>
      <c r="TU3372" s="662"/>
      <c r="TV3372" s="662"/>
      <c r="TW3372" s="662"/>
      <c r="TX3372" s="662"/>
      <c r="TY3372" s="662"/>
      <c r="TZ3372" s="662"/>
      <c r="UA3372" s="662"/>
      <c r="UB3372" s="662"/>
      <c r="UC3372" s="662"/>
      <c r="UD3372" s="662"/>
      <c r="UE3372" s="662"/>
      <c r="UF3372" s="662"/>
      <c r="UG3372" s="662"/>
      <c r="UH3372" s="662"/>
      <c r="UI3372" s="662"/>
      <c r="UJ3372" s="662"/>
      <c r="UK3372" s="662"/>
      <c r="UL3372" s="662"/>
      <c r="UM3372" s="662"/>
      <c r="UN3372" s="662"/>
      <c r="UO3372" s="662"/>
      <c r="UP3372" s="662"/>
      <c r="UQ3372" s="662"/>
      <c r="UR3372" s="662"/>
      <c r="US3372" s="662"/>
      <c r="UT3372" s="662"/>
      <c r="UU3372" s="662"/>
      <c r="UV3372" s="662"/>
      <c r="UW3372" s="662"/>
      <c r="UX3372" s="662"/>
      <c r="UY3372" s="662"/>
      <c r="UZ3372" s="662"/>
      <c r="VA3372" s="662"/>
      <c r="VB3372" s="662"/>
      <c r="VC3372" s="662"/>
      <c r="VD3372" s="662"/>
      <c r="VE3372" s="662"/>
      <c r="VF3372" s="662"/>
      <c r="VG3372" s="662"/>
      <c r="VH3372" s="662"/>
      <c r="VI3372" s="662"/>
      <c r="VJ3372" s="662"/>
      <c r="VK3372" s="662"/>
      <c r="VL3372" s="662"/>
      <c r="VM3372" s="662"/>
      <c r="VN3372" s="662"/>
      <c r="VO3372" s="662"/>
      <c r="VP3372" s="662"/>
      <c r="VQ3372" s="662"/>
      <c r="VR3372" s="662"/>
      <c r="VS3372" s="662"/>
      <c r="VT3372" s="662"/>
      <c r="VU3372" s="662"/>
      <c r="VV3372" s="662"/>
      <c r="VW3372" s="662"/>
      <c r="VX3372" s="662"/>
      <c r="VY3372" s="662"/>
      <c r="VZ3372" s="662"/>
      <c r="WA3372" s="662"/>
      <c r="WB3372" s="662"/>
      <c r="WC3372" s="662"/>
      <c r="WD3372" s="662"/>
      <c r="WE3372" s="662"/>
      <c r="WF3372" s="662"/>
      <c r="WG3372" s="662"/>
      <c r="WH3372" s="662"/>
      <c r="WI3372" s="662"/>
      <c r="WJ3372" s="662"/>
      <c r="WK3372" s="662"/>
      <c r="WL3372" s="662"/>
      <c r="WM3372" s="662"/>
      <c r="WN3372" s="662"/>
      <c r="WO3372" s="662"/>
      <c r="WP3372" s="662"/>
      <c r="WQ3372" s="662"/>
      <c r="WR3372" s="662"/>
      <c r="WS3372" s="662"/>
      <c r="WT3372" s="662"/>
      <c r="WU3372" s="662"/>
      <c r="WV3372" s="662"/>
      <c r="WW3372" s="662"/>
      <c r="WX3372" s="662"/>
      <c r="WY3372" s="662"/>
      <c r="WZ3372" s="662"/>
      <c r="XA3372" s="662"/>
      <c r="XB3372" s="662"/>
      <c r="XC3372" s="662"/>
      <c r="XD3372" s="662"/>
      <c r="XE3372" s="662"/>
      <c r="XF3372" s="662"/>
      <c r="XG3372" s="662"/>
      <c r="XH3372" s="662"/>
      <c r="XI3372" s="662"/>
      <c r="XJ3372" s="662"/>
      <c r="XK3372" s="662"/>
      <c r="XL3372" s="662"/>
      <c r="XM3372" s="662"/>
      <c r="XN3372" s="662"/>
      <c r="XO3372" s="662"/>
      <c r="XP3372" s="662"/>
      <c r="XQ3372" s="662"/>
      <c r="XR3372" s="662"/>
      <c r="XS3372" s="662"/>
      <c r="XT3372" s="662"/>
      <c r="XU3372" s="662"/>
      <c r="XV3372" s="662"/>
      <c r="XW3372" s="662"/>
      <c r="XX3372" s="662"/>
      <c r="XY3372" s="662"/>
      <c r="XZ3372" s="662"/>
      <c r="YA3372" s="662"/>
      <c r="YB3372" s="662"/>
      <c r="YC3372" s="662"/>
      <c r="YD3372" s="662"/>
      <c r="YE3372" s="662"/>
      <c r="YF3372" s="662"/>
      <c r="YG3372" s="662"/>
      <c r="YH3372" s="662"/>
      <c r="YI3372" s="662"/>
      <c r="YJ3372" s="662"/>
      <c r="YK3372" s="662"/>
      <c r="YL3372" s="662"/>
      <c r="YM3372" s="662"/>
      <c r="YN3372" s="662"/>
      <c r="YO3372" s="662"/>
      <c r="YP3372" s="662"/>
      <c r="YQ3372" s="662"/>
      <c r="YR3372" s="662"/>
      <c r="YS3372" s="662"/>
      <c r="YT3372" s="662"/>
      <c r="YU3372" s="662"/>
      <c r="YV3372" s="662"/>
      <c r="YW3372" s="662"/>
      <c r="YX3372" s="662"/>
      <c r="YY3372" s="662"/>
      <c r="YZ3372" s="662"/>
      <c r="ZA3372" s="662"/>
      <c r="ZB3372" s="662"/>
      <c r="ZC3372" s="662"/>
      <c r="ZD3372" s="662"/>
      <c r="ZE3372" s="662"/>
      <c r="ZF3372" s="662"/>
      <c r="ZG3372" s="662"/>
      <c r="ZH3372" s="662"/>
      <c r="ZI3372" s="662"/>
      <c r="ZJ3372" s="662"/>
      <c r="ZK3372" s="662"/>
      <c r="ZL3372" s="662"/>
      <c r="ZM3372" s="662"/>
      <c r="ZN3372" s="662"/>
      <c r="ZO3372" s="662"/>
      <c r="ZP3372" s="662"/>
      <c r="ZQ3372" s="662"/>
      <c r="ZR3372" s="662"/>
      <c r="ZS3372" s="662"/>
      <c r="ZT3372" s="662"/>
      <c r="ZU3372" s="662"/>
      <c r="ZV3372" s="662"/>
      <c r="ZW3372" s="662"/>
      <c r="ZX3372" s="662"/>
      <c r="ZY3372" s="662"/>
      <c r="ZZ3372" s="662"/>
      <c r="AAA3372" s="662"/>
      <c r="AAB3372" s="662"/>
      <c r="AAC3372" s="662"/>
      <c r="AAD3372" s="662"/>
      <c r="AAE3372" s="662"/>
      <c r="AAF3372" s="662"/>
      <c r="AAG3372" s="662"/>
      <c r="AAH3372" s="662"/>
      <c r="AAI3372" s="662"/>
      <c r="AAJ3372" s="662"/>
      <c r="AAK3372" s="662"/>
      <c r="AAL3372" s="662"/>
      <c r="AAM3372" s="662"/>
      <c r="AAN3372" s="662"/>
      <c r="AAO3372" s="662"/>
      <c r="AAP3372" s="662"/>
      <c r="AAQ3372" s="662"/>
      <c r="AAR3372" s="662"/>
      <c r="AAS3372" s="662"/>
      <c r="AAT3372" s="662"/>
      <c r="AAU3372" s="662"/>
      <c r="AAV3372" s="662"/>
      <c r="AAW3372" s="662"/>
      <c r="AAX3372" s="662"/>
      <c r="AAY3372" s="662"/>
      <c r="AAZ3372" s="662"/>
      <c r="ABA3372" s="662"/>
      <c r="ABB3372" s="662"/>
      <c r="ABC3372" s="662"/>
      <c r="ABD3372" s="662"/>
      <c r="ABE3372" s="662"/>
      <c r="ABF3372" s="662"/>
      <c r="ABG3372" s="662"/>
      <c r="ABH3372" s="662"/>
      <c r="ABI3372" s="662"/>
      <c r="ABJ3372" s="662"/>
      <c r="ABK3372" s="662"/>
      <c r="ABL3372" s="662"/>
      <c r="ABM3372" s="662"/>
      <c r="ABN3372" s="662"/>
      <c r="ABO3372" s="662"/>
      <c r="ABP3372" s="662"/>
      <c r="ABQ3372" s="662"/>
      <c r="ABR3372" s="662"/>
      <c r="ABS3372" s="662"/>
      <c r="ABT3372" s="662"/>
      <c r="ABU3372" s="662"/>
      <c r="ABV3372" s="662"/>
      <c r="ABW3372" s="662"/>
      <c r="ABX3372" s="662"/>
      <c r="ABY3372" s="662"/>
      <c r="ABZ3372" s="662"/>
      <c r="ACA3372" s="662"/>
      <c r="ACB3372" s="662"/>
      <c r="ACC3372" s="662"/>
      <c r="ACD3372" s="662"/>
      <c r="ACE3372" s="662"/>
      <c r="ACF3372" s="662"/>
      <c r="ACG3372" s="662"/>
      <c r="ACH3372" s="662"/>
      <c r="ACI3372" s="662"/>
      <c r="ACJ3372" s="662"/>
      <c r="ACK3372" s="662"/>
      <c r="ACL3372" s="662"/>
      <c r="ACM3372" s="662"/>
      <c r="ACN3372" s="662"/>
      <c r="ACO3372" s="662"/>
      <c r="ACP3372" s="662"/>
      <c r="ACQ3372" s="662"/>
      <c r="ACR3372" s="662"/>
      <c r="ACS3372" s="662"/>
      <c r="ACT3372" s="662"/>
      <c r="ACU3372" s="662"/>
      <c r="ACV3372" s="662"/>
      <c r="ACW3372" s="662"/>
      <c r="ACX3372" s="662"/>
      <c r="ACY3372" s="662"/>
      <c r="ACZ3372" s="662"/>
      <c r="ADA3372" s="662"/>
      <c r="ADB3372" s="662"/>
      <c r="ADC3372" s="662"/>
      <c r="ADD3372" s="662"/>
      <c r="ADE3372" s="662"/>
      <c r="ADF3372" s="662"/>
      <c r="ADG3372" s="662"/>
      <c r="ADH3372" s="662"/>
      <c r="ADI3372" s="662"/>
      <c r="ADJ3372" s="662"/>
      <c r="ADK3372" s="662"/>
      <c r="ADL3372" s="662"/>
      <c r="ADM3372" s="662"/>
      <c r="ADN3372" s="662"/>
      <c r="ADO3372" s="662"/>
      <c r="ADP3372" s="662"/>
      <c r="ADQ3372" s="662"/>
      <c r="ADR3372" s="662"/>
      <c r="ADS3372" s="662"/>
      <c r="ADT3372" s="662"/>
      <c r="ADU3372" s="662"/>
      <c r="ADV3372" s="662"/>
      <c r="ADW3372" s="662"/>
      <c r="ADX3372" s="662"/>
      <c r="ADY3372" s="662"/>
      <c r="ADZ3372" s="662"/>
      <c r="AEA3372" s="662"/>
      <c r="AEB3372" s="662"/>
      <c r="AEC3372" s="662"/>
      <c r="AED3372" s="662"/>
      <c r="AEE3372" s="662"/>
      <c r="AEF3372" s="662"/>
      <c r="AEG3372" s="662"/>
      <c r="AEH3372" s="662"/>
      <c r="AEI3372" s="662"/>
      <c r="AEJ3372" s="662"/>
      <c r="AEK3372" s="662"/>
      <c r="AEL3372" s="662"/>
      <c r="AEM3372" s="662"/>
      <c r="AEN3372" s="662"/>
      <c r="AEO3372" s="662"/>
      <c r="AEP3372" s="662"/>
      <c r="AEQ3372" s="662"/>
      <c r="AER3372" s="662"/>
      <c r="AES3372" s="662"/>
      <c r="AET3372" s="662"/>
      <c r="AEU3372" s="662"/>
      <c r="AEV3372" s="662"/>
      <c r="AEW3372" s="662"/>
      <c r="AEX3372" s="662"/>
      <c r="AEY3372" s="662"/>
      <c r="AEZ3372" s="662"/>
      <c r="AFA3372" s="662"/>
      <c r="AFB3372" s="662"/>
      <c r="AFC3372" s="662"/>
      <c r="AFD3372" s="662"/>
      <c r="AFE3372" s="662"/>
      <c r="AFF3372" s="662"/>
      <c r="AFG3372" s="662"/>
      <c r="AFH3372" s="662"/>
      <c r="AFI3372" s="662"/>
      <c r="AFJ3372" s="662"/>
      <c r="AFK3372" s="662"/>
      <c r="AFL3372" s="662"/>
      <c r="AFM3372" s="662"/>
      <c r="AFN3372" s="662"/>
      <c r="AFO3372" s="662"/>
      <c r="AFP3372" s="662"/>
      <c r="AFQ3372" s="662"/>
      <c r="AFR3372" s="662"/>
      <c r="AFS3372" s="662"/>
      <c r="AFT3372" s="662"/>
      <c r="AFU3372" s="662"/>
      <c r="AFV3372" s="662"/>
      <c r="AFW3372" s="662"/>
      <c r="AFX3372" s="662"/>
      <c r="AFY3372" s="662"/>
      <c r="AFZ3372" s="662"/>
      <c r="AGA3372" s="662"/>
      <c r="AGB3372" s="662"/>
      <c r="AGC3372" s="662"/>
      <c r="AGD3372" s="662"/>
      <c r="AGE3372" s="662"/>
      <c r="AGF3372" s="662"/>
      <c r="AGG3372" s="662"/>
      <c r="AGH3372" s="662"/>
      <c r="AGI3372" s="662"/>
      <c r="AGJ3372" s="662"/>
      <c r="AGK3372" s="662"/>
      <c r="AGL3372" s="662"/>
      <c r="AGM3372" s="662"/>
      <c r="AGN3372" s="662"/>
      <c r="AGO3372" s="662"/>
      <c r="AGP3372" s="662"/>
      <c r="AGQ3372" s="662"/>
      <c r="AGR3372" s="662"/>
      <c r="AGS3372" s="662"/>
      <c r="AGT3372" s="662"/>
      <c r="AGU3372" s="662"/>
      <c r="AGV3372" s="662"/>
      <c r="AGW3372" s="662"/>
      <c r="AGX3372" s="662"/>
      <c r="AGY3372" s="662"/>
      <c r="AGZ3372" s="662"/>
      <c r="AHA3372" s="662"/>
      <c r="AHB3372" s="662"/>
      <c r="AHC3372" s="662"/>
      <c r="AHD3372" s="662"/>
      <c r="AHE3372" s="662"/>
      <c r="AHF3372" s="662"/>
      <c r="AHG3372" s="662"/>
      <c r="AHH3372" s="662"/>
      <c r="AHI3372" s="662"/>
      <c r="AHJ3372" s="662"/>
      <c r="AHK3372" s="662"/>
      <c r="AHL3372" s="662"/>
      <c r="AHM3372" s="662"/>
      <c r="AHN3372" s="662"/>
      <c r="AHO3372" s="662"/>
      <c r="AHP3372" s="662"/>
      <c r="AHQ3372" s="662"/>
      <c r="AHR3372" s="662"/>
      <c r="AHS3372" s="662"/>
      <c r="AHT3372" s="662"/>
      <c r="AHU3372" s="662"/>
      <c r="AHV3372" s="662"/>
      <c r="AHW3372" s="662"/>
      <c r="AHX3372" s="662"/>
      <c r="AHY3372" s="662"/>
      <c r="AHZ3372" s="662"/>
      <c r="AIA3372" s="662"/>
      <c r="AIB3372" s="662"/>
      <c r="AIC3372" s="662"/>
      <c r="AID3372" s="662"/>
      <c r="AIE3372" s="662"/>
      <c r="AIF3372" s="662"/>
      <c r="AIG3372" s="662"/>
      <c r="AIH3372" s="662"/>
      <c r="AII3372" s="662"/>
      <c r="AIJ3372" s="662"/>
      <c r="AIK3372" s="662"/>
      <c r="AIL3372" s="662"/>
      <c r="AIM3372" s="662"/>
      <c r="AIN3372" s="662"/>
      <c r="AIO3372" s="662"/>
      <c r="AIP3372" s="662"/>
      <c r="AIQ3372" s="662"/>
      <c r="AIR3372" s="662"/>
      <c r="AIS3372" s="662"/>
      <c r="AIT3372" s="662"/>
      <c r="AIU3372" s="662"/>
      <c r="AIV3372" s="662"/>
      <c r="AIW3372" s="662"/>
      <c r="AIX3372" s="662"/>
      <c r="AIY3372" s="662"/>
      <c r="AIZ3372" s="662"/>
      <c r="AJA3372" s="662"/>
      <c r="AJB3372" s="662"/>
      <c r="AJC3372" s="662"/>
      <c r="AJD3372" s="662"/>
      <c r="AJE3372" s="662"/>
      <c r="AJF3372" s="662"/>
      <c r="AJG3372" s="662"/>
      <c r="AJH3372" s="662"/>
      <c r="AJI3372" s="662"/>
      <c r="AJJ3372" s="662"/>
      <c r="AJK3372" s="662"/>
      <c r="AJL3372" s="662"/>
      <c r="AJM3372" s="662"/>
      <c r="AJN3372" s="662"/>
      <c r="AJO3372" s="662"/>
      <c r="AJP3372" s="662"/>
      <c r="AJQ3372" s="662"/>
      <c r="AJR3372" s="662"/>
      <c r="AJS3372" s="662"/>
      <c r="AJT3372" s="662"/>
      <c r="AJU3372" s="662"/>
      <c r="AJV3372" s="662"/>
      <c r="AJW3372" s="662"/>
      <c r="AJX3372" s="662"/>
      <c r="AJY3372" s="662"/>
      <c r="AJZ3372" s="662"/>
      <c r="AKA3372" s="662"/>
      <c r="AKB3372" s="662"/>
      <c r="AKC3372" s="662"/>
      <c r="AKD3372" s="662"/>
      <c r="AKE3372" s="662"/>
      <c r="AKF3372" s="662"/>
      <c r="AKG3372" s="662"/>
      <c r="AKH3372" s="662"/>
      <c r="AKI3372" s="662"/>
      <c r="AKJ3372" s="662"/>
      <c r="AKK3372" s="662"/>
      <c r="AKL3372" s="662"/>
      <c r="AKM3372" s="662"/>
      <c r="AKN3372" s="662"/>
      <c r="AKO3372" s="662"/>
      <c r="AKP3372" s="662"/>
      <c r="AKQ3372" s="662"/>
      <c r="AKR3372" s="662"/>
      <c r="AKS3372" s="662"/>
      <c r="AKT3372" s="662"/>
      <c r="AKU3372" s="662"/>
      <c r="AKV3372" s="662"/>
      <c r="AKW3372" s="662"/>
      <c r="AKX3372" s="662"/>
      <c r="AKY3372" s="662"/>
      <c r="AKZ3372" s="662"/>
      <c r="ALA3372" s="662"/>
      <c r="ALB3372" s="662"/>
      <c r="ALC3372" s="662"/>
      <c r="ALD3372" s="662"/>
      <c r="ALE3372" s="662"/>
      <c r="ALF3372" s="662"/>
      <c r="ALG3372" s="662"/>
      <c r="ALH3372" s="662"/>
      <c r="ALI3372" s="662"/>
      <c r="ALJ3372" s="662"/>
      <c r="ALK3372" s="662"/>
      <c r="ALL3372" s="662"/>
      <c r="ALM3372" s="662"/>
      <c r="ALN3372" s="662"/>
      <c r="ALO3372" s="662"/>
      <c r="ALP3372" s="662"/>
      <c r="ALQ3372" s="662"/>
      <c r="ALR3372" s="662"/>
      <c r="ALS3372" s="662"/>
      <c r="ALT3372" s="662"/>
      <c r="ALU3372" s="662"/>
      <c r="ALV3372" s="662"/>
      <c r="ALW3372" s="662"/>
      <c r="ALX3372" s="662"/>
      <c r="ALY3372" s="662"/>
      <c r="ALZ3372" s="662"/>
      <c r="AMA3372" s="662"/>
      <c r="AMB3372" s="662"/>
      <c r="AMC3372" s="662"/>
      <c r="AMD3372" s="662"/>
      <c r="AME3372" s="662"/>
      <c r="AMF3372" s="662"/>
      <c r="AMG3372" s="662"/>
      <c r="AMH3372" s="662"/>
      <c r="AMI3372" s="662"/>
      <c r="AMJ3372" s="662"/>
    </row>
    <row r="3373" spans="1:1024" ht="31.5" customHeight="1" x14ac:dyDescent="0.25">
      <c r="A3373" s="735">
        <v>5776</v>
      </c>
      <c r="B3373" s="775"/>
      <c r="C3373" s="735" t="s">
        <v>8027</v>
      </c>
      <c r="D3373" s="735" t="s">
        <v>35</v>
      </c>
      <c r="E3373" s="1156" t="s">
        <v>8028</v>
      </c>
      <c r="F3373" s="747">
        <v>45624</v>
      </c>
      <c r="G3373" s="748">
        <v>0.54166666666666663</v>
      </c>
      <c r="H3373" s="747">
        <v>45629</v>
      </c>
      <c r="I3373" s="748">
        <v>0.68055555555555547</v>
      </c>
      <c r="J3373" s="749" t="s">
        <v>8300</v>
      </c>
      <c r="K3373" s="741">
        <v>33033</v>
      </c>
      <c r="L3373" s="775" t="s">
        <v>8029</v>
      </c>
      <c r="M3373" s="741">
        <v>41361</v>
      </c>
      <c r="N3373" s="933" t="s">
        <v>8030</v>
      </c>
      <c r="O3373" s="930">
        <v>39961</v>
      </c>
      <c r="P3373" s="912" t="s">
        <v>8335</v>
      </c>
      <c r="Q3373" s="881"/>
      <c r="R3373" s="1037"/>
      <c r="S3373" s="881"/>
      <c r="T3373" s="541"/>
      <c r="U3373" s="649" t="s">
        <v>8031</v>
      </c>
      <c r="V3373" s="637"/>
      <c r="W3373" s="594"/>
    </row>
    <row r="3374" spans="1:1024" s="546" customFormat="1" ht="18.75" customHeight="1" x14ac:dyDescent="0.25">
      <c r="A3374" s="735">
        <v>5714</v>
      </c>
      <c r="B3374" s="775"/>
      <c r="C3374" s="735" t="s">
        <v>8027</v>
      </c>
      <c r="D3374" s="735" t="s">
        <v>35</v>
      </c>
      <c r="E3374" s="1156" t="s">
        <v>8028</v>
      </c>
      <c r="F3374" s="747">
        <v>45615</v>
      </c>
      <c r="G3374" s="748">
        <v>0.54166666666666663</v>
      </c>
      <c r="H3374" s="747">
        <v>45624</v>
      </c>
      <c r="I3374" s="748">
        <v>0.54166666666666663</v>
      </c>
      <c r="J3374" s="749" t="s">
        <v>8105</v>
      </c>
      <c r="K3374" s="741">
        <v>33033</v>
      </c>
      <c r="L3374" s="775" t="s">
        <v>8029</v>
      </c>
      <c r="M3374" s="741">
        <v>41361</v>
      </c>
      <c r="N3374" s="933" t="s">
        <v>8030</v>
      </c>
      <c r="O3374" s="930">
        <v>39961</v>
      </c>
      <c r="P3374" s="912" t="s">
        <v>8135</v>
      </c>
      <c r="Q3374" s="881" t="s">
        <v>666</v>
      </c>
      <c r="R3374" s="1037"/>
      <c r="S3374" s="881"/>
      <c r="T3374" s="541"/>
      <c r="U3374" s="649" t="s">
        <v>8031</v>
      </c>
      <c r="V3374" s="637"/>
      <c r="W3374" s="594"/>
    </row>
    <row r="3375" spans="1:1024" ht="18.75" customHeight="1" x14ac:dyDescent="0.25">
      <c r="A3375" s="4">
        <v>2935</v>
      </c>
      <c r="B3375" s="4"/>
      <c r="C3375" s="186" t="s">
        <v>749</v>
      </c>
      <c r="D3375" s="186" t="s">
        <v>35</v>
      </c>
      <c r="E3375" s="1156" t="s">
        <v>36</v>
      </c>
      <c r="F3375" s="710">
        <v>45114</v>
      </c>
      <c r="G3375" s="711">
        <v>0.81944444444444453</v>
      </c>
      <c r="H3375" s="710">
        <v>45117</v>
      </c>
      <c r="I3375" s="711">
        <v>0.625</v>
      </c>
      <c r="J3375" s="728" t="s">
        <v>449</v>
      </c>
      <c r="K3375" s="725">
        <v>31532</v>
      </c>
      <c r="L3375" s="929" t="s">
        <v>750</v>
      </c>
      <c r="M3375" s="19">
        <v>41722</v>
      </c>
      <c r="N3375" s="931" t="s">
        <v>751</v>
      </c>
      <c r="O3375" s="932">
        <v>39676</v>
      </c>
      <c r="P3375" s="998">
        <v>360</v>
      </c>
      <c r="Q3375" s="901" t="s">
        <v>752</v>
      </c>
      <c r="S3375" s="1039"/>
      <c r="T3375" s="527"/>
      <c r="U3375" s="593" t="s">
        <v>753</v>
      </c>
      <c r="V3375" s="544"/>
    </row>
    <row r="3376" spans="1:1024" ht="18.75" customHeight="1" x14ac:dyDescent="0.25">
      <c r="A3376" s="4">
        <v>2843</v>
      </c>
      <c r="B3376" s="4"/>
      <c r="C3376" s="186" t="s">
        <v>749</v>
      </c>
      <c r="D3376" s="186" t="s">
        <v>59</v>
      </c>
      <c r="E3376" s="1156" t="s">
        <v>276</v>
      </c>
      <c r="F3376" s="710">
        <v>45101</v>
      </c>
      <c r="G3376" s="711">
        <v>0.70833333333333337</v>
      </c>
      <c r="H3376" s="710">
        <v>45106</v>
      </c>
      <c r="I3376" s="711">
        <v>0.625</v>
      </c>
      <c r="J3376" s="728" t="s">
        <v>162</v>
      </c>
      <c r="K3376" s="725">
        <v>31532</v>
      </c>
      <c r="L3376" s="929" t="s">
        <v>750</v>
      </c>
      <c r="M3376" s="19">
        <v>41722</v>
      </c>
      <c r="N3376" s="931" t="s">
        <v>751</v>
      </c>
      <c r="O3376" s="932">
        <v>39676</v>
      </c>
      <c r="P3376" s="892" t="s">
        <v>870</v>
      </c>
      <c r="Q3376" s="196">
        <v>100</v>
      </c>
      <c r="S3376" s="1039"/>
      <c r="T3376" s="527"/>
      <c r="U3376" s="593" t="s">
        <v>753</v>
      </c>
      <c r="V3376" s="588" t="s">
        <v>869</v>
      </c>
    </row>
    <row r="3377" spans="1:1024" ht="18.75" customHeight="1" x14ac:dyDescent="0.25">
      <c r="A3377" s="843">
        <v>2692</v>
      </c>
      <c r="B3377" s="818"/>
      <c r="C3377" s="766" t="s">
        <v>749</v>
      </c>
      <c r="D3377" s="186" t="s">
        <v>35</v>
      </c>
      <c r="E3377" s="1156" t="s">
        <v>313</v>
      </c>
      <c r="F3377" s="710">
        <v>45094</v>
      </c>
      <c r="G3377" s="711">
        <v>0.72916666666666663</v>
      </c>
      <c r="H3377" s="710">
        <v>45096</v>
      </c>
      <c r="I3377" s="711">
        <v>0.41666666666666669</v>
      </c>
      <c r="J3377" s="819" t="s">
        <v>85</v>
      </c>
      <c r="K3377" s="1547">
        <v>31532</v>
      </c>
      <c r="L3377" s="1617" t="s">
        <v>750</v>
      </c>
      <c r="M3377" s="848">
        <v>41722</v>
      </c>
      <c r="N3377" s="1638" t="s">
        <v>751</v>
      </c>
      <c r="O3377" s="1651">
        <v>39676</v>
      </c>
      <c r="P3377" s="1019" t="s">
        <v>951</v>
      </c>
      <c r="R3377" s="1473"/>
      <c r="S3377" s="1710"/>
      <c r="T3377" s="1236"/>
      <c r="U3377" s="1808" t="s">
        <v>753</v>
      </c>
      <c r="V3377" s="1757"/>
      <c r="W3377" s="672"/>
    </row>
    <row r="3378" spans="1:1024" s="599" customFormat="1" ht="18.75" customHeight="1" x14ac:dyDescent="0.25">
      <c r="A3378" s="4">
        <v>2648</v>
      </c>
      <c r="B3378" s="4"/>
      <c r="C3378" s="186" t="s">
        <v>749</v>
      </c>
      <c r="D3378" s="186" t="s">
        <v>35</v>
      </c>
      <c r="E3378" s="1156" t="s">
        <v>313</v>
      </c>
      <c r="F3378" s="710">
        <v>45089</v>
      </c>
      <c r="G3378" s="711">
        <v>0.83888888888888891</v>
      </c>
      <c r="H3378" s="710">
        <v>45094</v>
      </c>
      <c r="I3378" s="711">
        <v>0.72916666666666663</v>
      </c>
      <c r="J3378" s="728" t="s">
        <v>277</v>
      </c>
      <c r="K3378" s="725">
        <v>31532</v>
      </c>
      <c r="L3378" s="929" t="s">
        <v>750</v>
      </c>
      <c r="M3378" s="19">
        <v>41722</v>
      </c>
      <c r="N3378" s="931" t="s">
        <v>751</v>
      </c>
      <c r="O3378" s="932">
        <v>39676</v>
      </c>
      <c r="P3378" s="1019"/>
      <c r="Q3378" s="194"/>
      <c r="R3378" s="1033"/>
      <c r="S3378" s="1039"/>
      <c r="T3378" s="527"/>
      <c r="U3378" s="594" t="s">
        <v>753</v>
      </c>
      <c r="V3378" s="555" t="s">
        <v>638</v>
      </c>
      <c r="W3378" s="156"/>
    </row>
    <row r="3379" spans="1:1024" ht="18.75" customHeight="1" x14ac:dyDescent="0.25">
      <c r="A3379" s="845">
        <v>2576</v>
      </c>
      <c r="B3379" s="845"/>
      <c r="C3379" s="845" t="s">
        <v>749</v>
      </c>
      <c r="D3379" s="845" t="s">
        <v>412</v>
      </c>
      <c r="E3379" s="1175" t="s">
        <v>342</v>
      </c>
      <c r="F3379" s="1551">
        <v>45073</v>
      </c>
      <c r="G3379" s="1567">
        <v>0.79166666666666663</v>
      </c>
      <c r="H3379" s="1551">
        <v>45075</v>
      </c>
      <c r="I3379" s="1567">
        <v>0.41666666666666669</v>
      </c>
      <c r="J3379" s="1590" t="s">
        <v>330</v>
      </c>
      <c r="K3379" s="1551">
        <v>31532</v>
      </c>
      <c r="L3379" s="1619" t="s">
        <v>750</v>
      </c>
      <c r="M3379" s="1630">
        <v>41722</v>
      </c>
      <c r="N3379" s="1640" t="s">
        <v>751</v>
      </c>
      <c r="O3379" s="1654">
        <v>39676</v>
      </c>
      <c r="P3379" s="892" t="s">
        <v>1158</v>
      </c>
      <c r="R3379" s="1678"/>
      <c r="S3379" s="1724"/>
      <c r="T3379" s="1766"/>
      <c r="U3379" s="1797" t="s">
        <v>753</v>
      </c>
      <c r="V3379" s="1814"/>
      <c r="W3379" s="685"/>
      <c r="X3379" s="678"/>
      <c r="Y3379" s="678"/>
      <c r="Z3379" s="678"/>
      <c r="AA3379" s="678"/>
      <c r="AB3379" s="678"/>
      <c r="AC3379" s="678"/>
      <c r="AD3379" s="678"/>
      <c r="AE3379" s="678"/>
      <c r="AF3379" s="678"/>
      <c r="AG3379" s="678"/>
      <c r="AH3379" s="678"/>
      <c r="AI3379" s="678"/>
      <c r="AJ3379" s="678"/>
      <c r="AK3379" s="678"/>
      <c r="AL3379" s="678"/>
      <c r="AM3379" s="678"/>
      <c r="AN3379" s="678"/>
      <c r="AO3379" s="678"/>
      <c r="AP3379" s="678"/>
      <c r="AQ3379" s="678"/>
      <c r="AR3379" s="678"/>
      <c r="AS3379" s="678"/>
      <c r="AT3379" s="678"/>
      <c r="AU3379" s="678"/>
      <c r="AV3379" s="678"/>
      <c r="AW3379" s="678"/>
      <c r="AX3379" s="678"/>
      <c r="AY3379" s="678"/>
      <c r="AZ3379" s="678"/>
      <c r="BA3379" s="678"/>
      <c r="BB3379" s="678"/>
      <c r="BC3379" s="678"/>
      <c r="BD3379" s="678"/>
      <c r="BE3379" s="678"/>
      <c r="BF3379" s="678"/>
      <c r="BG3379" s="678"/>
      <c r="BH3379" s="678"/>
      <c r="BI3379" s="678"/>
      <c r="BJ3379" s="678"/>
      <c r="BK3379" s="678"/>
      <c r="BL3379" s="678"/>
      <c r="BM3379" s="678"/>
      <c r="BN3379" s="678"/>
      <c r="BO3379" s="678"/>
      <c r="BP3379" s="678"/>
      <c r="BQ3379" s="678"/>
      <c r="BR3379" s="678"/>
      <c r="BS3379" s="678"/>
      <c r="BT3379" s="678"/>
      <c r="BU3379" s="678"/>
      <c r="BV3379" s="678"/>
      <c r="BW3379" s="678"/>
      <c r="BX3379" s="678"/>
      <c r="BY3379" s="678"/>
      <c r="BZ3379" s="678"/>
      <c r="CA3379" s="678"/>
      <c r="CB3379" s="678"/>
      <c r="CC3379" s="678"/>
      <c r="CD3379" s="678"/>
      <c r="CE3379" s="678"/>
      <c r="CF3379" s="678"/>
      <c r="CG3379" s="678"/>
      <c r="CH3379" s="678"/>
      <c r="CI3379" s="678"/>
      <c r="CJ3379" s="678"/>
      <c r="CK3379" s="678"/>
      <c r="CL3379" s="678"/>
      <c r="CM3379" s="678"/>
      <c r="CN3379" s="678"/>
      <c r="CO3379" s="678"/>
      <c r="CP3379" s="678"/>
      <c r="CQ3379" s="678"/>
      <c r="CR3379" s="678"/>
      <c r="CS3379" s="678"/>
      <c r="CT3379" s="678"/>
      <c r="CU3379" s="678"/>
      <c r="CV3379" s="678"/>
      <c r="CW3379" s="678"/>
      <c r="CX3379" s="678"/>
      <c r="CY3379" s="678"/>
      <c r="CZ3379" s="678"/>
      <c r="DA3379" s="678"/>
      <c r="DB3379" s="678"/>
      <c r="DC3379" s="678"/>
      <c r="DD3379" s="678"/>
      <c r="DE3379" s="678"/>
      <c r="DF3379" s="678"/>
      <c r="DG3379" s="678"/>
      <c r="DH3379" s="678"/>
      <c r="DI3379" s="678"/>
      <c r="DJ3379" s="678"/>
      <c r="DK3379" s="678"/>
      <c r="DL3379" s="678"/>
      <c r="DM3379" s="678"/>
      <c r="DN3379" s="678"/>
      <c r="DO3379" s="678"/>
      <c r="DP3379" s="678"/>
      <c r="DQ3379" s="678"/>
      <c r="DR3379" s="678"/>
      <c r="DS3379" s="678"/>
      <c r="DT3379" s="678"/>
      <c r="DU3379" s="678"/>
      <c r="DV3379" s="678"/>
      <c r="DW3379" s="678"/>
      <c r="DX3379" s="678"/>
      <c r="DY3379" s="678"/>
      <c r="DZ3379" s="678"/>
      <c r="EA3379" s="678"/>
      <c r="EB3379" s="678"/>
      <c r="EC3379" s="678"/>
      <c r="ED3379" s="678"/>
      <c r="EE3379" s="678"/>
      <c r="EF3379" s="678"/>
      <c r="EG3379" s="678"/>
      <c r="EH3379" s="678"/>
      <c r="EI3379" s="678"/>
      <c r="EJ3379" s="678"/>
      <c r="EK3379" s="678"/>
      <c r="EL3379" s="678"/>
      <c r="EM3379" s="678"/>
      <c r="EN3379" s="678"/>
      <c r="EO3379" s="678"/>
      <c r="EP3379" s="678"/>
      <c r="EQ3379" s="678"/>
      <c r="ER3379" s="678"/>
      <c r="ES3379" s="678"/>
      <c r="ET3379" s="678"/>
      <c r="EU3379" s="678"/>
      <c r="EV3379" s="678"/>
      <c r="EW3379" s="678"/>
      <c r="EX3379" s="678"/>
      <c r="EY3379" s="678"/>
      <c r="EZ3379" s="678"/>
      <c r="FA3379" s="678"/>
      <c r="FB3379" s="678"/>
      <c r="FC3379" s="678"/>
      <c r="FD3379" s="678"/>
      <c r="FE3379" s="678"/>
      <c r="FF3379" s="678"/>
      <c r="FG3379" s="678"/>
      <c r="FH3379" s="678"/>
      <c r="FI3379" s="678"/>
      <c r="FJ3379" s="678"/>
      <c r="FK3379" s="678"/>
      <c r="FL3379" s="678"/>
      <c r="FM3379" s="678"/>
      <c r="FN3379" s="678"/>
      <c r="FO3379" s="678"/>
      <c r="FP3379" s="678"/>
      <c r="FQ3379" s="678"/>
      <c r="FR3379" s="678"/>
      <c r="FS3379" s="678"/>
      <c r="FT3379" s="678"/>
      <c r="FU3379" s="678"/>
      <c r="FV3379" s="678"/>
      <c r="FW3379" s="678"/>
      <c r="FX3379" s="678"/>
      <c r="FY3379" s="678"/>
      <c r="FZ3379" s="678"/>
      <c r="GA3379" s="678"/>
      <c r="GB3379" s="678"/>
      <c r="GC3379" s="678"/>
      <c r="GD3379" s="678"/>
      <c r="GE3379" s="678"/>
      <c r="GF3379" s="678"/>
      <c r="GG3379" s="678"/>
      <c r="GH3379" s="678"/>
      <c r="GI3379" s="678"/>
      <c r="GJ3379" s="678"/>
      <c r="GK3379" s="678"/>
      <c r="GL3379" s="678"/>
      <c r="GM3379" s="678"/>
      <c r="GN3379" s="678"/>
      <c r="GO3379" s="678"/>
      <c r="GP3379" s="678"/>
      <c r="GQ3379" s="678"/>
      <c r="GR3379" s="678"/>
      <c r="GS3379" s="678"/>
      <c r="GT3379" s="678"/>
      <c r="GU3379" s="678"/>
      <c r="GV3379" s="678"/>
      <c r="GW3379" s="678"/>
      <c r="GX3379" s="678"/>
      <c r="GY3379" s="678"/>
      <c r="GZ3379" s="678"/>
      <c r="HA3379" s="678"/>
      <c r="HB3379" s="678"/>
      <c r="HC3379" s="678"/>
      <c r="HD3379" s="678"/>
      <c r="HE3379" s="678"/>
      <c r="HF3379" s="678"/>
      <c r="HG3379" s="678"/>
      <c r="HH3379" s="678"/>
      <c r="HI3379" s="678"/>
      <c r="HJ3379" s="678"/>
      <c r="HK3379" s="678"/>
      <c r="HL3379" s="678"/>
      <c r="HM3379" s="678"/>
      <c r="HN3379" s="678"/>
      <c r="HO3379" s="678"/>
      <c r="HP3379" s="678"/>
      <c r="HQ3379" s="678"/>
      <c r="HR3379" s="678"/>
      <c r="HS3379" s="678"/>
      <c r="HT3379" s="678"/>
      <c r="HU3379" s="678"/>
      <c r="HV3379" s="678"/>
      <c r="HW3379" s="678"/>
      <c r="HX3379" s="678"/>
      <c r="HY3379" s="678"/>
      <c r="HZ3379" s="678"/>
      <c r="IA3379" s="678"/>
      <c r="IB3379" s="678"/>
      <c r="IC3379" s="678"/>
      <c r="ID3379" s="678"/>
      <c r="IE3379" s="678"/>
      <c r="IF3379" s="678"/>
      <c r="IG3379" s="678"/>
      <c r="IH3379" s="678"/>
      <c r="II3379" s="678"/>
      <c r="IJ3379" s="678"/>
      <c r="IK3379" s="678"/>
      <c r="IL3379" s="678"/>
      <c r="IM3379" s="678"/>
      <c r="IN3379" s="678"/>
      <c r="IO3379" s="678"/>
      <c r="IP3379" s="678"/>
      <c r="IQ3379" s="678"/>
      <c r="IR3379" s="678"/>
      <c r="IS3379" s="678"/>
      <c r="IT3379" s="678"/>
      <c r="IU3379" s="678"/>
      <c r="IV3379" s="678"/>
      <c r="IW3379" s="678"/>
      <c r="IX3379" s="678"/>
      <c r="IY3379" s="678"/>
      <c r="IZ3379" s="678"/>
      <c r="JA3379" s="678"/>
      <c r="JB3379" s="678"/>
      <c r="JC3379" s="678"/>
      <c r="JD3379" s="678"/>
      <c r="JE3379" s="678"/>
      <c r="JF3379" s="678"/>
      <c r="JG3379" s="678"/>
      <c r="JH3379" s="678"/>
      <c r="JI3379" s="678"/>
      <c r="JJ3379" s="678"/>
      <c r="JK3379" s="678"/>
      <c r="JL3379" s="678"/>
      <c r="JM3379" s="678"/>
      <c r="JN3379" s="678"/>
      <c r="JO3379" s="678"/>
      <c r="JP3379" s="678"/>
      <c r="JQ3379" s="678"/>
      <c r="JR3379" s="678"/>
      <c r="JS3379" s="678"/>
      <c r="JT3379" s="678"/>
      <c r="JU3379" s="678"/>
      <c r="JV3379" s="678"/>
      <c r="JW3379" s="678"/>
      <c r="JX3379" s="678"/>
      <c r="JY3379" s="678"/>
      <c r="JZ3379" s="678"/>
      <c r="KA3379" s="678"/>
      <c r="KB3379" s="678"/>
      <c r="KC3379" s="678"/>
      <c r="KD3379" s="678"/>
      <c r="KE3379" s="678"/>
      <c r="KF3379" s="678"/>
      <c r="KG3379" s="678"/>
      <c r="KH3379" s="678"/>
      <c r="KI3379" s="678"/>
      <c r="KJ3379" s="678"/>
      <c r="KK3379" s="678"/>
      <c r="KL3379" s="678"/>
      <c r="KM3379" s="678"/>
      <c r="KN3379" s="678"/>
      <c r="KO3379" s="678"/>
      <c r="KP3379" s="678"/>
      <c r="KQ3379" s="678"/>
      <c r="KR3379" s="678"/>
      <c r="KS3379" s="678"/>
      <c r="KT3379" s="678"/>
      <c r="KU3379" s="678"/>
      <c r="KV3379" s="678"/>
      <c r="KW3379" s="678"/>
      <c r="KX3379" s="678"/>
      <c r="KY3379" s="678"/>
      <c r="KZ3379" s="678"/>
      <c r="LA3379" s="678"/>
      <c r="LB3379" s="678"/>
      <c r="LC3379" s="678"/>
      <c r="LD3379" s="678"/>
      <c r="LE3379" s="678"/>
      <c r="LF3379" s="678"/>
      <c r="LG3379" s="678"/>
      <c r="LH3379" s="678"/>
      <c r="LI3379" s="678"/>
      <c r="LJ3379" s="678"/>
      <c r="LK3379" s="678"/>
      <c r="LL3379" s="678"/>
      <c r="LM3379" s="678"/>
      <c r="LN3379" s="678"/>
      <c r="LO3379" s="678"/>
      <c r="LP3379" s="678"/>
      <c r="LQ3379" s="678"/>
      <c r="LR3379" s="678"/>
      <c r="LS3379" s="678"/>
      <c r="LT3379" s="678"/>
      <c r="LU3379" s="678"/>
      <c r="LV3379" s="678"/>
      <c r="LW3379" s="678"/>
      <c r="LX3379" s="678"/>
      <c r="LY3379" s="678"/>
      <c r="LZ3379" s="678"/>
      <c r="MA3379" s="678"/>
      <c r="MB3379" s="678"/>
      <c r="MC3379" s="678"/>
      <c r="MD3379" s="678"/>
      <c r="ME3379" s="678"/>
      <c r="MF3379" s="678"/>
      <c r="MG3379" s="678"/>
      <c r="MH3379" s="678"/>
      <c r="MI3379" s="678"/>
      <c r="MJ3379" s="678"/>
      <c r="MK3379" s="678"/>
      <c r="ML3379" s="678"/>
      <c r="MM3379" s="678"/>
      <c r="MN3379" s="678"/>
      <c r="MO3379" s="678"/>
      <c r="MP3379" s="678"/>
      <c r="MQ3379" s="678"/>
      <c r="MR3379" s="678"/>
      <c r="MS3379" s="678"/>
      <c r="MT3379" s="678"/>
      <c r="MU3379" s="678"/>
      <c r="MV3379" s="678"/>
      <c r="MW3379" s="678"/>
      <c r="MX3379" s="678"/>
      <c r="MY3379" s="678"/>
      <c r="MZ3379" s="678"/>
      <c r="NA3379" s="678"/>
      <c r="NB3379" s="678"/>
      <c r="NC3379" s="678"/>
      <c r="ND3379" s="678"/>
      <c r="NE3379" s="678"/>
      <c r="NF3379" s="678"/>
      <c r="NG3379" s="678"/>
      <c r="NH3379" s="678"/>
      <c r="NI3379" s="678"/>
      <c r="NJ3379" s="678"/>
      <c r="NK3379" s="678"/>
      <c r="NL3379" s="678"/>
      <c r="NM3379" s="678"/>
      <c r="NN3379" s="678"/>
      <c r="NO3379" s="678"/>
      <c r="NP3379" s="678"/>
      <c r="NQ3379" s="678"/>
      <c r="NR3379" s="678"/>
      <c r="NS3379" s="678"/>
      <c r="NT3379" s="678"/>
      <c r="NU3379" s="678"/>
      <c r="NV3379" s="678"/>
      <c r="NW3379" s="678"/>
      <c r="NX3379" s="678"/>
      <c r="NY3379" s="678"/>
      <c r="NZ3379" s="678"/>
      <c r="OA3379" s="678"/>
      <c r="OB3379" s="678"/>
      <c r="OC3379" s="678"/>
      <c r="OD3379" s="678"/>
      <c r="OE3379" s="678"/>
      <c r="OF3379" s="678"/>
      <c r="OG3379" s="678"/>
      <c r="OH3379" s="678"/>
      <c r="OI3379" s="678"/>
      <c r="OJ3379" s="678"/>
      <c r="OK3379" s="678"/>
      <c r="OL3379" s="678"/>
      <c r="OM3379" s="678"/>
      <c r="ON3379" s="678"/>
      <c r="OO3379" s="678"/>
      <c r="OP3379" s="678"/>
      <c r="OQ3379" s="678"/>
      <c r="OR3379" s="678"/>
      <c r="OS3379" s="678"/>
      <c r="OT3379" s="678"/>
      <c r="OU3379" s="678"/>
      <c r="OV3379" s="678"/>
      <c r="OW3379" s="678"/>
      <c r="OX3379" s="678"/>
      <c r="OY3379" s="678"/>
      <c r="OZ3379" s="678"/>
      <c r="PA3379" s="678"/>
      <c r="PB3379" s="678"/>
      <c r="PC3379" s="678"/>
      <c r="PD3379" s="678"/>
      <c r="PE3379" s="678"/>
      <c r="PF3379" s="678"/>
      <c r="PG3379" s="678"/>
      <c r="PH3379" s="678"/>
      <c r="PI3379" s="678"/>
      <c r="PJ3379" s="678"/>
      <c r="PK3379" s="678"/>
      <c r="PL3379" s="678"/>
      <c r="PM3379" s="678"/>
      <c r="PN3379" s="678"/>
      <c r="PO3379" s="678"/>
      <c r="PP3379" s="678"/>
      <c r="PQ3379" s="678"/>
      <c r="PR3379" s="678"/>
      <c r="PS3379" s="678"/>
      <c r="PT3379" s="678"/>
      <c r="PU3379" s="678"/>
      <c r="PV3379" s="678"/>
      <c r="PW3379" s="678"/>
      <c r="PX3379" s="678"/>
      <c r="PY3379" s="678"/>
      <c r="PZ3379" s="678"/>
      <c r="QA3379" s="678"/>
      <c r="QB3379" s="678"/>
      <c r="QC3379" s="678"/>
      <c r="QD3379" s="678"/>
      <c r="QE3379" s="678"/>
      <c r="QF3379" s="678"/>
      <c r="QG3379" s="678"/>
      <c r="QH3379" s="678"/>
      <c r="QI3379" s="678"/>
      <c r="QJ3379" s="678"/>
      <c r="QK3379" s="678"/>
      <c r="QL3379" s="678"/>
      <c r="QM3379" s="678"/>
      <c r="QN3379" s="678"/>
      <c r="QO3379" s="678"/>
      <c r="QP3379" s="678"/>
      <c r="QQ3379" s="678"/>
      <c r="QR3379" s="678"/>
      <c r="QS3379" s="678"/>
      <c r="QT3379" s="678"/>
      <c r="QU3379" s="678"/>
      <c r="QV3379" s="678"/>
      <c r="QW3379" s="678"/>
      <c r="QX3379" s="678"/>
      <c r="QY3379" s="678"/>
      <c r="QZ3379" s="678"/>
      <c r="RA3379" s="678"/>
      <c r="RB3379" s="678"/>
      <c r="RC3379" s="678"/>
      <c r="RD3379" s="678"/>
      <c r="RE3379" s="678"/>
      <c r="RF3379" s="678"/>
      <c r="RG3379" s="678"/>
      <c r="RH3379" s="678"/>
      <c r="RI3379" s="678"/>
      <c r="RJ3379" s="678"/>
      <c r="RK3379" s="678"/>
      <c r="RL3379" s="678"/>
      <c r="RM3379" s="678"/>
      <c r="RN3379" s="678"/>
      <c r="RO3379" s="678"/>
      <c r="RP3379" s="678"/>
      <c r="RQ3379" s="678"/>
      <c r="RR3379" s="678"/>
      <c r="RS3379" s="678"/>
      <c r="RT3379" s="678"/>
      <c r="RU3379" s="678"/>
      <c r="RV3379" s="678"/>
      <c r="RW3379" s="678"/>
      <c r="RX3379" s="678"/>
      <c r="RY3379" s="678"/>
      <c r="RZ3379" s="678"/>
      <c r="SA3379" s="678"/>
      <c r="SB3379" s="678"/>
      <c r="SC3379" s="678"/>
      <c r="SD3379" s="678"/>
      <c r="SE3379" s="678"/>
      <c r="SF3379" s="678"/>
      <c r="SG3379" s="678"/>
      <c r="SH3379" s="678"/>
      <c r="SI3379" s="678"/>
      <c r="SJ3379" s="678"/>
      <c r="SK3379" s="678"/>
      <c r="SL3379" s="678"/>
      <c r="SM3379" s="678"/>
      <c r="SN3379" s="678"/>
      <c r="SO3379" s="678"/>
      <c r="SP3379" s="678"/>
      <c r="SQ3379" s="678"/>
      <c r="SR3379" s="678"/>
      <c r="SS3379" s="678"/>
      <c r="ST3379" s="678"/>
      <c r="SU3379" s="678"/>
      <c r="SV3379" s="678"/>
      <c r="SW3379" s="678"/>
      <c r="SX3379" s="678"/>
      <c r="SY3379" s="678"/>
      <c r="SZ3379" s="678"/>
      <c r="TA3379" s="678"/>
      <c r="TB3379" s="678"/>
      <c r="TC3379" s="678"/>
      <c r="TD3379" s="678"/>
      <c r="TE3379" s="678"/>
      <c r="TF3379" s="678"/>
      <c r="TG3379" s="678"/>
      <c r="TH3379" s="678"/>
      <c r="TI3379" s="678"/>
      <c r="TJ3379" s="678"/>
      <c r="TK3379" s="678"/>
      <c r="TL3379" s="678"/>
      <c r="TM3379" s="678"/>
      <c r="TN3379" s="678"/>
      <c r="TO3379" s="678"/>
      <c r="TP3379" s="678"/>
      <c r="TQ3379" s="678"/>
      <c r="TR3379" s="678"/>
      <c r="TS3379" s="678"/>
      <c r="TT3379" s="678"/>
      <c r="TU3379" s="678"/>
      <c r="TV3379" s="678"/>
      <c r="TW3379" s="678"/>
      <c r="TX3379" s="678"/>
      <c r="TY3379" s="678"/>
      <c r="TZ3379" s="678"/>
      <c r="UA3379" s="678"/>
      <c r="UB3379" s="678"/>
      <c r="UC3379" s="678"/>
      <c r="UD3379" s="678"/>
      <c r="UE3379" s="678"/>
      <c r="UF3379" s="678"/>
      <c r="UG3379" s="678"/>
      <c r="UH3379" s="678"/>
      <c r="UI3379" s="678"/>
      <c r="UJ3379" s="678"/>
      <c r="UK3379" s="678"/>
      <c r="UL3379" s="678"/>
      <c r="UM3379" s="678"/>
      <c r="UN3379" s="678"/>
      <c r="UO3379" s="678"/>
      <c r="UP3379" s="678"/>
      <c r="UQ3379" s="678"/>
      <c r="UR3379" s="678"/>
      <c r="US3379" s="678"/>
      <c r="UT3379" s="678"/>
      <c r="UU3379" s="678"/>
      <c r="UV3379" s="678"/>
      <c r="UW3379" s="678"/>
      <c r="UX3379" s="678"/>
      <c r="UY3379" s="678"/>
      <c r="UZ3379" s="678"/>
      <c r="VA3379" s="678"/>
      <c r="VB3379" s="678"/>
      <c r="VC3379" s="678"/>
      <c r="VD3379" s="678"/>
      <c r="VE3379" s="678"/>
      <c r="VF3379" s="678"/>
      <c r="VG3379" s="678"/>
      <c r="VH3379" s="678"/>
      <c r="VI3379" s="678"/>
      <c r="VJ3379" s="678"/>
      <c r="VK3379" s="678"/>
      <c r="VL3379" s="678"/>
      <c r="VM3379" s="678"/>
      <c r="VN3379" s="678"/>
      <c r="VO3379" s="678"/>
      <c r="VP3379" s="678"/>
      <c r="VQ3379" s="678"/>
      <c r="VR3379" s="678"/>
      <c r="VS3379" s="678"/>
      <c r="VT3379" s="678"/>
      <c r="VU3379" s="678"/>
      <c r="VV3379" s="678"/>
      <c r="VW3379" s="678"/>
      <c r="VX3379" s="678"/>
      <c r="VY3379" s="678"/>
      <c r="VZ3379" s="678"/>
      <c r="WA3379" s="678"/>
      <c r="WB3379" s="678"/>
      <c r="WC3379" s="678"/>
      <c r="WD3379" s="678"/>
      <c r="WE3379" s="678"/>
      <c r="WF3379" s="678"/>
      <c r="WG3379" s="678"/>
      <c r="WH3379" s="678"/>
      <c r="WI3379" s="678"/>
      <c r="WJ3379" s="678"/>
      <c r="WK3379" s="678"/>
      <c r="WL3379" s="678"/>
      <c r="WM3379" s="678"/>
      <c r="WN3379" s="678"/>
      <c r="WO3379" s="678"/>
      <c r="WP3379" s="678"/>
      <c r="WQ3379" s="678"/>
      <c r="WR3379" s="678"/>
      <c r="WS3379" s="678"/>
      <c r="WT3379" s="678"/>
      <c r="WU3379" s="678"/>
      <c r="WV3379" s="678"/>
      <c r="WW3379" s="678"/>
      <c r="WX3379" s="678"/>
      <c r="WY3379" s="678"/>
      <c r="WZ3379" s="678"/>
      <c r="XA3379" s="678"/>
      <c r="XB3379" s="678"/>
      <c r="XC3379" s="678"/>
      <c r="XD3379" s="678"/>
      <c r="XE3379" s="678"/>
      <c r="XF3379" s="678"/>
      <c r="XG3379" s="678"/>
      <c r="XH3379" s="678"/>
      <c r="XI3379" s="678"/>
      <c r="XJ3379" s="678"/>
      <c r="XK3379" s="678"/>
      <c r="XL3379" s="678"/>
      <c r="XM3379" s="678"/>
      <c r="XN3379" s="678"/>
      <c r="XO3379" s="678"/>
      <c r="XP3379" s="678"/>
      <c r="XQ3379" s="678"/>
      <c r="XR3379" s="678"/>
      <c r="XS3379" s="678"/>
      <c r="XT3379" s="678"/>
      <c r="XU3379" s="678"/>
      <c r="XV3379" s="678"/>
      <c r="XW3379" s="678"/>
      <c r="XX3379" s="678"/>
      <c r="XY3379" s="678"/>
      <c r="XZ3379" s="678"/>
      <c r="YA3379" s="678"/>
      <c r="YB3379" s="678"/>
      <c r="YC3379" s="678"/>
      <c r="YD3379" s="678"/>
      <c r="YE3379" s="678"/>
      <c r="YF3379" s="678"/>
      <c r="YG3379" s="678"/>
      <c r="YH3379" s="678"/>
      <c r="YI3379" s="678"/>
      <c r="YJ3379" s="678"/>
      <c r="YK3379" s="678"/>
      <c r="YL3379" s="678"/>
      <c r="YM3379" s="678"/>
      <c r="YN3379" s="678"/>
      <c r="YO3379" s="678"/>
      <c r="YP3379" s="678"/>
      <c r="YQ3379" s="678"/>
      <c r="YR3379" s="678"/>
      <c r="YS3379" s="678"/>
      <c r="YT3379" s="678"/>
      <c r="YU3379" s="678"/>
      <c r="YV3379" s="678"/>
      <c r="YW3379" s="678"/>
      <c r="YX3379" s="678"/>
      <c r="YY3379" s="678"/>
      <c r="YZ3379" s="678"/>
      <c r="ZA3379" s="678"/>
      <c r="ZB3379" s="678"/>
      <c r="ZC3379" s="678"/>
      <c r="ZD3379" s="678"/>
      <c r="ZE3379" s="678"/>
      <c r="ZF3379" s="678"/>
      <c r="ZG3379" s="678"/>
      <c r="ZH3379" s="678"/>
      <c r="ZI3379" s="678"/>
      <c r="ZJ3379" s="678"/>
      <c r="ZK3379" s="678"/>
      <c r="ZL3379" s="678"/>
      <c r="ZM3379" s="678"/>
      <c r="ZN3379" s="678"/>
      <c r="ZO3379" s="678"/>
      <c r="ZP3379" s="678"/>
      <c r="ZQ3379" s="678"/>
      <c r="ZR3379" s="678"/>
      <c r="ZS3379" s="678"/>
      <c r="ZT3379" s="678"/>
      <c r="ZU3379" s="678"/>
      <c r="ZV3379" s="678"/>
      <c r="ZW3379" s="678"/>
      <c r="ZX3379" s="678"/>
      <c r="ZY3379" s="678"/>
      <c r="ZZ3379" s="678"/>
      <c r="AAA3379" s="678"/>
      <c r="AAB3379" s="678"/>
      <c r="AAC3379" s="678"/>
      <c r="AAD3379" s="678"/>
      <c r="AAE3379" s="678"/>
      <c r="AAF3379" s="678"/>
      <c r="AAG3379" s="678"/>
      <c r="AAH3379" s="678"/>
      <c r="AAI3379" s="678"/>
      <c r="AAJ3379" s="678"/>
      <c r="AAK3379" s="678"/>
      <c r="AAL3379" s="678"/>
      <c r="AAM3379" s="678"/>
      <c r="AAN3379" s="678"/>
      <c r="AAO3379" s="678"/>
      <c r="AAP3379" s="678"/>
      <c r="AAQ3379" s="678"/>
      <c r="AAR3379" s="678"/>
      <c r="AAS3379" s="678"/>
      <c r="AAT3379" s="678"/>
      <c r="AAU3379" s="678"/>
      <c r="AAV3379" s="678"/>
      <c r="AAW3379" s="678"/>
      <c r="AAX3379" s="678"/>
      <c r="AAY3379" s="678"/>
      <c r="AAZ3379" s="678"/>
      <c r="ABA3379" s="678"/>
      <c r="ABB3379" s="678"/>
      <c r="ABC3379" s="678"/>
      <c r="ABD3379" s="678"/>
      <c r="ABE3379" s="678"/>
      <c r="ABF3379" s="678"/>
      <c r="ABG3379" s="678"/>
      <c r="ABH3379" s="678"/>
      <c r="ABI3379" s="678"/>
      <c r="ABJ3379" s="678"/>
      <c r="ABK3379" s="678"/>
      <c r="ABL3379" s="678"/>
      <c r="ABM3379" s="678"/>
      <c r="ABN3379" s="678"/>
      <c r="ABO3379" s="678"/>
      <c r="ABP3379" s="678"/>
      <c r="ABQ3379" s="678"/>
      <c r="ABR3379" s="678"/>
      <c r="ABS3379" s="678"/>
      <c r="ABT3379" s="678"/>
      <c r="ABU3379" s="678"/>
      <c r="ABV3379" s="678"/>
      <c r="ABW3379" s="678"/>
      <c r="ABX3379" s="678"/>
      <c r="ABY3379" s="678"/>
      <c r="ABZ3379" s="678"/>
      <c r="ACA3379" s="678"/>
      <c r="ACB3379" s="678"/>
      <c r="ACC3379" s="678"/>
      <c r="ACD3379" s="678"/>
      <c r="ACE3379" s="678"/>
      <c r="ACF3379" s="678"/>
      <c r="ACG3379" s="678"/>
      <c r="ACH3379" s="678"/>
      <c r="ACI3379" s="678"/>
      <c r="ACJ3379" s="678"/>
      <c r="ACK3379" s="678"/>
      <c r="ACL3379" s="678"/>
      <c r="ACM3379" s="678"/>
      <c r="ACN3379" s="678"/>
      <c r="ACO3379" s="678"/>
      <c r="ACP3379" s="678"/>
      <c r="ACQ3379" s="678"/>
      <c r="ACR3379" s="678"/>
      <c r="ACS3379" s="678"/>
      <c r="ACT3379" s="678"/>
      <c r="ACU3379" s="678"/>
      <c r="ACV3379" s="678"/>
      <c r="ACW3379" s="678"/>
      <c r="ACX3379" s="678"/>
      <c r="ACY3379" s="678"/>
      <c r="ACZ3379" s="678"/>
      <c r="ADA3379" s="678"/>
      <c r="ADB3379" s="678"/>
      <c r="ADC3379" s="678"/>
      <c r="ADD3379" s="678"/>
      <c r="ADE3379" s="678"/>
      <c r="ADF3379" s="678"/>
      <c r="ADG3379" s="678"/>
      <c r="ADH3379" s="678"/>
      <c r="ADI3379" s="678"/>
      <c r="ADJ3379" s="678"/>
      <c r="ADK3379" s="678"/>
      <c r="ADL3379" s="678"/>
      <c r="ADM3379" s="678"/>
      <c r="ADN3379" s="678"/>
      <c r="ADO3379" s="678"/>
      <c r="ADP3379" s="678"/>
      <c r="ADQ3379" s="678"/>
      <c r="ADR3379" s="678"/>
      <c r="ADS3379" s="678"/>
      <c r="ADT3379" s="678"/>
      <c r="ADU3379" s="678"/>
      <c r="ADV3379" s="678"/>
      <c r="ADW3379" s="678"/>
      <c r="ADX3379" s="678"/>
      <c r="ADY3379" s="678"/>
      <c r="ADZ3379" s="678"/>
      <c r="AEA3379" s="678"/>
      <c r="AEB3379" s="678"/>
      <c r="AEC3379" s="678"/>
      <c r="AED3379" s="678"/>
      <c r="AEE3379" s="678"/>
      <c r="AEF3379" s="678"/>
      <c r="AEG3379" s="678"/>
      <c r="AEH3379" s="678"/>
      <c r="AEI3379" s="678"/>
      <c r="AEJ3379" s="678"/>
      <c r="AEK3379" s="678"/>
      <c r="AEL3379" s="678"/>
      <c r="AEM3379" s="678"/>
      <c r="AEN3379" s="678"/>
      <c r="AEO3379" s="678"/>
      <c r="AEP3379" s="678"/>
      <c r="AEQ3379" s="678"/>
      <c r="AER3379" s="678"/>
      <c r="AES3379" s="678"/>
      <c r="AET3379" s="678"/>
      <c r="AEU3379" s="678"/>
      <c r="AEV3379" s="678"/>
      <c r="AEW3379" s="678"/>
      <c r="AEX3379" s="678"/>
      <c r="AEY3379" s="678"/>
      <c r="AEZ3379" s="678"/>
      <c r="AFA3379" s="678"/>
      <c r="AFB3379" s="678"/>
      <c r="AFC3379" s="678"/>
      <c r="AFD3379" s="678"/>
      <c r="AFE3379" s="678"/>
      <c r="AFF3379" s="678"/>
      <c r="AFG3379" s="678"/>
      <c r="AFH3379" s="678"/>
      <c r="AFI3379" s="678"/>
      <c r="AFJ3379" s="678"/>
      <c r="AFK3379" s="678"/>
      <c r="AFL3379" s="678"/>
      <c r="AFM3379" s="678"/>
      <c r="AFN3379" s="678"/>
      <c r="AFO3379" s="678"/>
      <c r="AFP3379" s="678"/>
      <c r="AFQ3379" s="678"/>
      <c r="AFR3379" s="678"/>
      <c r="AFS3379" s="678"/>
      <c r="AFT3379" s="678"/>
      <c r="AFU3379" s="678"/>
      <c r="AFV3379" s="678"/>
      <c r="AFW3379" s="678"/>
      <c r="AFX3379" s="678"/>
      <c r="AFY3379" s="678"/>
      <c r="AFZ3379" s="678"/>
      <c r="AGA3379" s="678"/>
      <c r="AGB3379" s="678"/>
      <c r="AGC3379" s="678"/>
      <c r="AGD3379" s="678"/>
      <c r="AGE3379" s="678"/>
      <c r="AGF3379" s="678"/>
      <c r="AGG3379" s="678"/>
      <c r="AGH3379" s="678"/>
      <c r="AGI3379" s="678"/>
      <c r="AGJ3379" s="678"/>
      <c r="AGK3379" s="678"/>
      <c r="AGL3379" s="678"/>
      <c r="AGM3379" s="678"/>
      <c r="AGN3379" s="678"/>
      <c r="AGO3379" s="678"/>
      <c r="AGP3379" s="678"/>
      <c r="AGQ3379" s="678"/>
      <c r="AGR3379" s="678"/>
      <c r="AGS3379" s="678"/>
      <c r="AGT3379" s="678"/>
      <c r="AGU3379" s="678"/>
      <c r="AGV3379" s="678"/>
      <c r="AGW3379" s="678"/>
      <c r="AGX3379" s="678"/>
      <c r="AGY3379" s="678"/>
      <c r="AGZ3379" s="678"/>
      <c r="AHA3379" s="678"/>
      <c r="AHB3379" s="678"/>
      <c r="AHC3379" s="678"/>
      <c r="AHD3379" s="678"/>
      <c r="AHE3379" s="678"/>
      <c r="AHF3379" s="678"/>
      <c r="AHG3379" s="678"/>
      <c r="AHH3379" s="678"/>
      <c r="AHI3379" s="678"/>
      <c r="AHJ3379" s="678"/>
      <c r="AHK3379" s="678"/>
      <c r="AHL3379" s="678"/>
      <c r="AHM3379" s="678"/>
      <c r="AHN3379" s="678"/>
      <c r="AHO3379" s="678"/>
      <c r="AHP3379" s="678"/>
      <c r="AHQ3379" s="678"/>
      <c r="AHR3379" s="678"/>
      <c r="AHS3379" s="678"/>
      <c r="AHT3379" s="678"/>
      <c r="AHU3379" s="678"/>
      <c r="AHV3379" s="678"/>
      <c r="AHW3379" s="678"/>
      <c r="AHX3379" s="678"/>
      <c r="AHY3379" s="678"/>
      <c r="AHZ3379" s="678"/>
      <c r="AIA3379" s="678"/>
      <c r="AIB3379" s="678"/>
      <c r="AIC3379" s="678"/>
      <c r="AID3379" s="678"/>
      <c r="AIE3379" s="678"/>
      <c r="AIF3379" s="678"/>
      <c r="AIG3379" s="678"/>
      <c r="AIH3379" s="678"/>
      <c r="AII3379" s="678"/>
      <c r="AIJ3379" s="678"/>
      <c r="AIK3379" s="678"/>
      <c r="AIL3379" s="678"/>
      <c r="AIM3379" s="678"/>
      <c r="AIN3379" s="678"/>
      <c r="AIO3379" s="678"/>
      <c r="AIP3379" s="678"/>
      <c r="AIQ3379" s="678"/>
      <c r="AIR3379" s="678"/>
      <c r="AIS3379" s="678"/>
      <c r="AIT3379" s="678"/>
      <c r="AIU3379" s="678"/>
      <c r="AIV3379" s="678"/>
      <c r="AIW3379" s="678"/>
      <c r="AIX3379" s="678"/>
      <c r="AIY3379" s="678"/>
      <c r="AIZ3379" s="678"/>
      <c r="AJA3379" s="678"/>
      <c r="AJB3379" s="678"/>
      <c r="AJC3379" s="678"/>
      <c r="AJD3379" s="678"/>
      <c r="AJE3379" s="678"/>
      <c r="AJF3379" s="678"/>
      <c r="AJG3379" s="678"/>
      <c r="AJH3379" s="678"/>
      <c r="AJI3379" s="678"/>
      <c r="AJJ3379" s="678"/>
      <c r="AJK3379" s="678"/>
      <c r="AJL3379" s="678"/>
      <c r="AJM3379" s="678"/>
      <c r="AJN3379" s="678"/>
      <c r="AJO3379" s="678"/>
      <c r="AJP3379" s="678"/>
      <c r="AJQ3379" s="678"/>
      <c r="AJR3379" s="678"/>
      <c r="AJS3379" s="678"/>
      <c r="AJT3379" s="678"/>
      <c r="AJU3379" s="678"/>
      <c r="AJV3379" s="678"/>
      <c r="AJW3379" s="678"/>
      <c r="AJX3379" s="678"/>
      <c r="AJY3379" s="678"/>
      <c r="AJZ3379" s="678"/>
      <c r="AKA3379" s="678"/>
      <c r="AKB3379" s="678"/>
      <c r="AKC3379" s="678"/>
      <c r="AKD3379" s="678"/>
      <c r="AKE3379" s="678"/>
      <c r="AKF3379" s="678"/>
      <c r="AKG3379" s="678"/>
      <c r="AKH3379" s="678"/>
      <c r="AKI3379" s="678"/>
      <c r="AKJ3379" s="678"/>
      <c r="AKK3379" s="678"/>
      <c r="AKL3379" s="678"/>
      <c r="AKM3379" s="678"/>
      <c r="AKN3379" s="678"/>
      <c r="AKO3379" s="678"/>
      <c r="AKP3379" s="678"/>
      <c r="AKQ3379" s="678"/>
      <c r="AKR3379" s="678"/>
      <c r="AKS3379" s="678"/>
      <c r="AKT3379" s="678"/>
      <c r="AKU3379" s="678"/>
      <c r="AKV3379" s="678"/>
      <c r="AKW3379" s="678"/>
      <c r="AKX3379" s="678"/>
      <c r="AKY3379" s="678"/>
      <c r="AKZ3379" s="678"/>
      <c r="ALA3379" s="678"/>
      <c r="ALB3379" s="678"/>
      <c r="ALC3379" s="678"/>
      <c r="ALD3379" s="678"/>
      <c r="ALE3379" s="678"/>
      <c r="ALF3379" s="678"/>
      <c r="ALG3379" s="678"/>
      <c r="ALH3379" s="678"/>
      <c r="ALI3379" s="678"/>
      <c r="ALJ3379" s="678"/>
      <c r="ALK3379" s="678"/>
      <c r="ALL3379" s="678"/>
      <c r="ALM3379" s="678"/>
      <c r="ALN3379" s="678"/>
      <c r="ALO3379" s="678"/>
      <c r="ALP3379" s="678"/>
      <c r="ALQ3379" s="678"/>
      <c r="ALR3379" s="678"/>
      <c r="ALS3379" s="678"/>
      <c r="ALT3379" s="678"/>
      <c r="ALU3379" s="678"/>
      <c r="ALV3379" s="678"/>
      <c r="ALW3379" s="678"/>
      <c r="ALX3379" s="678"/>
      <c r="ALY3379" s="678"/>
      <c r="ALZ3379" s="678"/>
      <c r="AMA3379" s="678"/>
      <c r="AMB3379" s="678"/>
      <c r="AMC3379" s="678"/>
      <c r="AMD3379" s="678"/>
      <c r="AME3379" s="678"/>
      <c r="AMF3379" s="678"/>
      <c r="AMG3379" s="678"/>
      <c r="AMH3379" s="678"/>
      <c r="AMI3379" s="678"/>
      <c r="AMJ3379" s="678"/>
    </row>
    <row r="3380" spans="1:1024" ht="31.5" customHeight="1" x14ac:dyDescent="0.25">
      <c r="A3380" s="1457">
        <v>2372</v>
      </c>
      <c r="B3380" s="1457"/>
      <c r="C3380" s="826" t="s">
        <v>749</v>
      </c>
      <c r="D3380" s="1457" t="s">
        <v>94</v>
      </c>
      <c r="E3380" s="1169" t="s">
        <v>625</v>
      </c>
      <c r="F3380" s="992">
        <v>45042</v>
      </c>
      <c r="G3380" s="1562">
        <v>0.6430555555555556</v>
      </c>
      <c r="H3380" s="992">
        <v>45046</v>
      </c>
      <c r="I3380" s="1562">
        <v>0.59444444444444444</v>
      </c>
      <c r="J3380" s="1584" t="s">
        <v>1308</v>
      </c>
      <c r="K3380" s="992">
        <v>31532</v>
      </c>
      <c r="L3380" s="993" t="s">
        <v>750</v>
      </c>
      <c r="M3380" s="992">
        <v>41722</v>
      </c>
      <c r="N3380" s="994" t="s">
        <v>751</v>
      </c>
      <c r="O3380" s="995">
        <v>39676</v>
      </c>
      <c r="P3380" s="902">
        <v>300</v>
      </c>
      <c r="Q3380" s="890"/>
      <c r="R3380" s="1670"/>
      <c r="S3380" s="1713"/>
      <c r="T3380" s="1775"/>
      <c r="U3380" s="697" t="s">
        <v>753</v>
      </c>
      <c r="V3380" s="1775"/>
      <c r="W3380" s="1794"/>
      <c r="X3380" s="678"/>
      <c r="Y3380" s="678"/>
      <c r="Z3380" s="678"/>
      <c r="AA3380" s="678"/>
      <c r="AB3380" s="678"/>
      <c r="AC3380" s="678"/>
      <c r="AD3380" s="678"/>
      <c r="AE3380" s="678"/>
      <c r="AF3380" s="678"/>
      <c r="AG3380" s="678"/>
      <c r="AH3380" s="678"/>
      <c r="AI3380" s="678"/>
      <c r="AJ3380" s="678"/>
      <c r="AK3380" s="678"/>
      <c r="AL3380" s="678"/>
      <c r="AM3380" s="678"/>
      <c r="AN3380" s="678"/>
      <c r="AO3380" s="678"/>
      <c r="AP3380" s="678"/>
      <c r="AQ3380" s="678"/>
      <c r="AR3380" s="678"/>
      <c r="AS3380" s="678"/>
      <c r="AT3380" s="678"/>
      <c r="AU3380" s="678"/>
      <c r="AV3380" s="678"/>
      <c r="AW3380" s="678"/>
      <c r="AX3380" s="678"/>
      <c r="AY3380" s="678"/>
      <c r="AZ3380" s="678"/>
      <c r="BA3380" s="678"/>
      <c r="BB3380" s="678"/>
      <c r="BC3380" s="678"/>
      <c r="BD3380" s="678"/>
      <c r="BE3380" s="678"/>
      <c r="BF3380" s="678"/>
      <c r="BG3380" s="678"/>
      <c r="BH3380" s="678"/>
      <c r="BI3380" s="678"/>
      <c r="BJ3380" s="678"/>
      <c r="BK3380" s="678"/>
      <c r="BL3380" s="678"/>
      <c r="BM3380" s="678"/>
      <c r="BN3380" s="678"/>
      <c r="BO3380" s="678"/>
      <c r="BP3380" s="678"/>
      <c r="BQ3380" s="678"/>
      <c r="BR3380" s="678"/>
      <c r="BS3380" s="678"/>
      <c r="BT3380" s="678"/>
      <c r="BU3380" s="678"/>
      <c r="BV3380" s="678"/>
      <c r="BW3380" s="678"/>
      <c r="BX3380" s="678"/>
      <c r="BY3380" s="678"/>
      <c r="BZ3380" s="678"/>
      <c r="CA3380" s="678"/>
      <c r="CB3380" s="678"/>
      <c r="CC3380" s="678"/>
      <c r="CD3380" s="678"/>
      <c r="CE3380" s="678"/>
      <c r="CF3380" s="678"/>
      <c r="CG3380" s="678"/>
      <c r="CH3380" s="678"/>
      <c r="CI3380" s="678"/>
      <c r="CJ3380" s="678"/>
      <c r="CK3380" s="678"/>
      <c r="CL3380" s="678"/>
      <c r="CM3380" s="678"/>
      <c r="CN3380" s="678"/>
      <c r="CO3380" s="678"/>
      <c r="CP3380" s="678"/>
      <c r="CQ3380" s="678"/>
      <c r="CR3380" s="678"/>
      <c r="CS3380" s="678"/>
      <c r="CT3380" s="678"/>
      <c r="CU3380" s="678"/>
      <c r="CV3380" s="678"/>
      <c r="CW3380" s="678"/>
      <c r="CX3380" s="678"/>
      <c r="CY3380" s="678"/>
      <c r="CZ3380" s="678"/>
      <c r="DA3380" s="678"/>
      <c r="DB3380" s="678"/>
      <c r="DC3380" s="678"/>
      <c r="DD3380" s="678"/>
      <c r="DE3380" s="678"/>
      <c r="DF3380" s="678"/>
      <c r="DG3380" s="678"/>
      <c r="DH3380" s="678"/>
      <c r="DI3380" s="678"/>
      <c r="DJ3380" s="678"/>
      <c r="DK3380" s="678"/>
      <c r="DL3380" s="678"/>
      <c r="DM3380" s="678"/>
      <c r="DN3380" s="678"/>
      <c r="DO3380" s="678"/>
      <c r="DP3380" s="678"/>
      <c r="DQ3380" s="678"/>
      <c r="DR3380" s="678"/>
      <c r="DS3380" s="678"/>
      <c r="DT3380" s="678"/>
      <c r="DU3380" s="678"/>
      <c r="DV3380" s="678"/>
      <c r="DW3380" s="678"/>
      <c r="DX3380" s="678"/>
      <c r="DY3380" s="678"/>
      <c r="DZ3380" s="678"/>
      <c r="EA3380" s="678"/>
      <c r="EB3380" s="678"/>
      <c r="EC3380" s="678"/>
      <c r="ED3380" s="678"/>
      <c r="EE3380" s="678"/>
      <c r="EF3380" s="678"/>
      <c r="EG3380" s="678"/>
      <c r="EH3380" s="678"/>
      <c r="EI3380" s="678"/>
      <c r="EJ3380" s="678"/>
      <c r="EK3380" s="678"/>
      <c r="EL3380" s="678"/>
      <c r="EM3380" s="678"/>
      <c r="EN3380" s="678"/>
      <c r="EO3380" s="678"/>
      <c r="EP3380" s="678"/>
      <c r="EQ3380" s="678"/>
      <c r="ER3380" s="678"/>
      <c r="ES3380" s="678"/>
      <c r="ET3380" s="678"/>
      <c r="EU3380" s="678"/>
      <c r="EV3380" s="678"/>
      <c r="EW3380" s="678"/>
      <c r="EX3380" s="678"/>
      <c r="EY3380" s="678"/>
      <c r="EZ3380" s="678"/>
      <c r="FA3380" s="678"/>
      <c r="FB3380" s="678"/>
      <c r="FC3380" s="678"/>
      <c r="FD3380" s="678"/>
      <c r="FE3380" s="678"/>
      <c r="FF3380" s="678"/>
      <c r="FG3380" s="678"/>
      <c r="FH3380" s="678"/>
      <c r="FI3380" s="678"/>
      <c r="FJ3380" s="678"/>
      <c r="FK3380" s="678"/>
      <c r="FL3380" s="678"/>
      <c r="FM3380" s="678"/>
      <c r="FN3380" s="678"/>
      <c r="FO3380" s="678"/>
      <c r="FP3380" s="678"/>
      <c r="FQ3380" s="678"/>
      <c r="FR3380" s="678"/>
      <c r="FS3380" s="678"/>
      <c r="FT3380" s="678"/>
      <c r="FU3380" s="678"/>
      <c r="FV3380" s="678"/>
      <c r="FW3380" s="678"/>
      <c r="FX3380" s="678"/>
      <c r="FY3380" s="678"/>
      <c r="FZ3380" s="678"/>
      <c r="GA3380" s="678"/>
      <c r="GB3380" s="678"/>
      <c r="GC3380" s="678"/>
      <c r="GD3380" s="678"/>
      <c r="GE3380" s="678"/>
      <c r="GF3380" s="678"/>
      <c r="GG3380" s="678"/>
      <c r="GH3380" s="678"/>
      <c r="GI3380" s="678"/>
      <c r="GJ3380" s="678"/>
      <c r="GK3380" s="678"/>
      <c r="GL3380" s="678"/>
      <c r="GM3380" s="678"/>
      <c r="GN3380" s="678"/>
      <c r="GO3380" s="678"/>
      <c r="GP3380" s="678"/>
      <c r="GQ3380" s="678"/>
      <c r="GR3380" s="678"/>
      <c r="GS3380" s="678"/>
      <c r="GT3380" s="678"/>
      <c r="GU3380" s="678"/>
      <c r="GV3380" s="678"/>
      <c r="GW3380" s="678"/>
      <c r="GX3380" s="678"/>
      <c r="GY3380" s="678"/>
      <c r="GZ3380" s="678"/>
      <c r="HA3380" s="678"/>
      <c r="HB3380" s="678"/>
      <c r="HC3380" s="678"/>
      <c r="HD3380" s="678"/>
      <c r="HE3380" s="678"/>
      <c r="HF3380" s="678"/>
      <c r="HG3380" s="678"/>
      <c r="HH3380" s="678"/>
      <c r="HI3380" s="678"/>
      <c r="HJ3380" s="678"/>
      <c r="HK3380" s="678"/>
      <c r="HL3380" s="678"/>
      <c r="HM3380" s="678"/>
      <c r="HN3380" s="678"/>
      <c r="HO3380" s="678"/>
      <c r="HP3380" s="678"/>
      <c r="HQ3380" s="678"/>
      <c r="HR3380" s="678"/>
      <c r="HS3380" s="678"/>
      <c r="HT3380" s="678"/>
      <c r="HU3380" s="678"/>
      <c r="HV3380" s="678"/>
      <c r="HW3380" s="678"/>
      <c r="HX3380" s="678"/>
      <c r="HY3380" s="678"/>
      <c r="HZ3380" s="678"/>
      <c r="IA3380" s="678"/>
      <c r="IB3380" s="678"/>
      <c r="IC3380" s="678"/>
      <c r="ID3380" s="678"/>
      <c r="IE3380" s="678"/>
      <c r="IF3380" s="678"/>
      <c r="IG3380" s="678"/>
      <c r="IH3380" s="678"/>
      <c r="II3380" s="678"/>
      <c r="IJ3380" s="678"/>
      <c r="IK3380" s="678"/>
      <c r="IL3380" s="678"/>
      <c r="IM3380" s="678"/>
      <c r="IN3380" s="678"/>
      <c r="IO3380" s="678"/>
      <c r="IP3380" s="678"/>
      <c r="IQ3380" s="678"/>
      <c r="IR3380" s="678"/>
      <c r="IS3380" s="678"/>
      <c r="IT3380" s="678"/>
      <c r="IU3380" s="678"/>
      <c r="IV3380" s="678"/>
      <c r="IW3380" s="678"/>
      <c r="IX3380" s="678"/>
      <c r="IY3380" s="678"/>
      <c r="IZ3380" s="678"/>
      <c r="JA3380" s="678"/>
      <c r="JB3380" s="678"/>
      <c r="JC3380" s="678"/>
      <c r="JD3380" s="678"/>
      <c r="JE3380" s="678"/>
      <c r="JF3380" s="678"/>
      <c r="JG3380" s="678"/>
      <c r="JH3380" s="678"/>
      <c r="JI3380" s="678"/>
      <c r="JJ3380" s="678"/>
      <c r="JK3380" s="678"/>
      <c r="JL3380" s="678"/>
      <c r="JM3380" s="678"/>
      <c r="JN3380" s="678"/>
      <c r="JO3380" s="678"/>
      <c r="JP3380" s="678"/>
      <c r="JQ3380" s="678"/>
      <c r="JR3380" s="678"/>
      <c r="JS3380" s="678"/>
      <c r="JT3380" s="678"/>
      <c r="JU3380" s="678"/>
      <c r="JV3380" s="678"/>
      <c r="JW3380" s="678"/>
      <c r="JX3380" s="678"/>
      <c r="JY3380" s="678"/>
      <c r="JZ3380" s="678"/>
      <c r="KA3380" s="678"/>
      <c r="KB3380" s="678"/>
      <c r="KC3380" s="678"/>
      <c r="KD3380" s="678"/>
      <c r="KE3380" s="678"/>
      <c r="KF3380" s="678"/>
      <c r="KG3380" s="678"/>
      <c r="KH3380" s="678"/>
      <c r="KI3380" s="678"/>
      <c r="KJ3380" s="678"/>
      <c r="KK3380" s="678"/>
      <c r="KL3380" s="678"/>
      <c r="KM3380" s="678"/>
      <c r="KN3380" s="678"/>
      <c r="KO3380" s="678"/>
      <c r="KP3380" s="678"/>
      <c r="KQ3380" s="678"/>
      <c r="KR3380" s="678"/>
      <c r="KS3380" s="678"/>
      <c r="KT3380" s="678"/>
      <c r="KU3380" s="678"/>
      <c r="KV3380" s="678"/>
      <c r="KW3380" s="678"/>
      <c r="KX3380" s="678"/>
      <c r="KY3380" s="678"/>
      <c r="KZ3380" s="678"/>
      <c r="LA3380" s="678"/>
      <c r="LB3380" s="678"/>
      <c r="LC3380" s="678"/>
      <c r="LD3380" s="678"/>
      <c r="LE3380" s="678"/>
      <c r="LF3380" s="678"/>
      <c r="LG3380" s="678"/>
      <c r="LH3380" s="678"/>
      <c r="LI3380" s="678"/>
      <c r="LJ3380" s="678"/>
      <c r="LK3380" s="678"/>
      <c r="LL3380" s="678"/>
      <c r="LM3380" s="678"/>
      <c r="LN3380" s="678"/>
      <c r="LO3380" s="678"/>
      <c r="LP3380" s="678"/>
      <c r="LQ3380" s="678"/>
      <c r="LR3380" s="678"/>
      <c r="LS3380" s="678"/>
      <c r="LT3380" s="678"/>
      <c r="LU3380" s="678"/>
      <c r="LV3380" s="678"/>
      <c r="LW3380" s="678"/>
      <c r="LX3380" s="678"/>
      <c r="LY3380" s="678"/>
      <c r="LZ3380" s="678"/>
      <c r="MA3380" s="678"/>
      <c r="MB3380" s="678"/>
      <c r="MC3380" s="678"/>
      <c r="MD3380" s="678"/>
      <c r="ME3380" s="678"/>
      <c r="MF3380" s="678"/>
      <c r="MG3380" s="678"/>
      <c r="MH3380" s="678"/>
      <c r="MI3380" s="678"/>
      <c r="MJ3380" s="678"/>
      <c r="MK3380" s="678"/>
      <c r="ML3380" s="678"/>
      <c r="MM3380" s="678"/>
      <c r="MN3380" s="678"/>
      <c r="MO3380" s="678"/>
      <c r="MP3380" s="678"/>
      <c r="MQ3380" s="678"/>
      <c r="MR3380" s="678"/>
      <c r="MS3380" s="678"/>
      <c r="MT3380" s="678"/>
      <c r="MU3380" s="678"/>
      <c r="MV3380" s="678"/>
      <c r="MW3380" s="678"/>
      <c r="MX3380" s="678"/>
      <c r="MY3380" s="678"/>
      <c r="MZ3380" s="678"/>
      <c r="NA3380" s="678"/>
      <c r="NB3380" s="678"/>
      <c r="NC3380" s="678"/>
      <c r="ND3380" s="678"/>
      <c r="NE3380" s="678"/>
      <c r="NF3380" s="678"/>
      <c r="NG3380" s="678"/>
      <c r="NH3380" s="678"/>
      <c r="NI3380" s="678"/>
      <c r="NJ3380" s="678"/>
      <c r="NK3380" s="678"/>
      <c r="NL3380" s="678"/>
      <c r="NM3380" s="678"/>
      <c r="NN3380" s="678"/>
      <c r="NO3380" s="678"/>
      <c r="NP3380" s="678"/>
      <c r="NQ3380" s="678"/>
      <c r="NR3380" s="678"/>
      <c r="NS3380" s="678"/>
      <c r="NT3380" s="678"/>
      <c r="NU3380" s="678"/>
      <c r="NV3380" s="678"/>
      <c r="NW3380" s="678"/>
      <c r="NX3380" s="678"/>
      <c r="NY3380" s="678"/>
      <c r="NZ3380" s="678"/>
      <c r="OA3380" s="678"/>
      <c r="OB3380" s="678"/>
      <c r="OC3380" s="678"/>
      <c r="OD3380" s="678"/>
      <c r="OE3380" s="678"/>
      <c r="OF3380" s="678"/>
      <c r="OG3380" s="678"/>
      <c r="OH3380" s="678"/>
      <c r="OI3380" s="678"/>
      <c r="OJ3380" s="678"/>
      <c r="OK3380" s="678"/>
      <c r="OL3380" s="678"/>
      <c r="OM3380" s="678"/>
      <c r="ON3380" s="678"/>
      <c r="OO3380" s="678"/>
      <c r="OP3380" s="678"/>
      <c r="OQ3380" s="678"/>
      <c r="OR3380" s="678"/>
      <c r="OS3380" s="678"/>
      <c r="OT3380" s="678"/>
      <c r="OU3380" s="678"/>
      <c r="OV3380" s="678"/>
      <c r="OW3380" s="678"/>
      <c r="OX3380" s="678"/>
      <c r="OY3380" s="678"/>
      <c r="OZ3380" s="678"/>
      <c r="PA3380" s="678"/>
      <c r="PB3380" s="678"/>
      <c r="PC3380" s="678"/>
      <c r="PD3380" s="678"/>
      <c r="PE3380" s="678"/>
      <c r="PF3380" s="678"/>
      <c r="PG3380" s="678"/>
      <c r="PH3380" s="678"/>
      <c r="PI3380" s="678"/>
      <c r="PJ3380" s="678"/>
      <c r="PK3380" s="678"/>
      <c r="PL3380" s="678"/>
      <c r="PM3380" s="678"/>
      <c r="PN3380" s="678"/>
      <c r="PO3380" s="678"/>
      <c r="PP3380" s="678"/>
      <c r="PQ3380" s="678"/>
      <c r="PR3380" s="678"/>
      <c r="PS3380" s="678"/>
      <c r="PT3380" s="678"/>
      <c r="PU3380" s="678"/>
      <c r="PV3380" s="678"/>
      <c r="PW3380" s="678"/>
      <c r="PX3380" s="678"/>
      <c r="PY3380" s="678"/>
      <c r="PZ3380" s="678"/>
      <c r="QA3380" s="678"/>
      <c r="QB3380" s="678"/>
      <c r="QC3380" s="678"/>
      <c r="QD3380" s="678"/>
      <c r="QE3380" s="678"/>
      <c r="QF3380" s="678"/>
      <c r="QG3380" s="678"/>
      <c r="QH3380" s="678"/>
      <c r="QI3380" s="678"/>
      <c r="QJ3380" s="678"/>
      <c r="QK3380" s="678"/>
      <c r="QL3380" s="678"/>
      <c r="QM3380" s="678"/>
      <c r="QN3380" s="678"/>
      <c r="QO3380" s="678"/>
      <c r="QP3380" s="678"/>
      <c r="QQ3380" s="678"/>
      <c r="QR3380" s="678"/>
      <c r="QS3380" s="678"/>
      <c r="QT3380" s="678"/>
      <c r="QU3380" s="678"/>
      <c r="QV3380" s="678"/>
      <c r="QW3380" s="678"/>
      <c r="QX3380" s="678"/>
      <c r="QY3380" s="678"/>
      <c r="QZ3380" s="678"/>
      <c r="RA3380" s="678"/>
      <c r="RB3380" s="678"/>
      <c r="RC3380" s="678"/>
      <c r="RD3380" s="678"/>
      <c r="RE3380" s="678"/>
      <c r="RF3380" s="678"/>
      <c r="RG3380" s="678"/>
      <c r="RH3380" s="678"/>
      <c r="RI3380" s="678"/>
      <c r="RJ3380" s="678"/>
      <c r="RK3380" s="678"/>
      <c r="RL3380" s="678"/>
      <c r="RM3380" s="678"/>
      <c r="RN3380" s="678"/>
      <c r="RO3380" s="678"/>
      <c r="RP3380" s="678"/>
      <c r="RQ3380" s="678"/>
      <c r="RR3380" s="678"/>
      <c r="RS3380" s="678"/>
      <c r="RT3380" s="678"/>
      <c r="RU3380" s="678"/>
      <c r="RV3380" s="678"/>
      <c r="RW3380" s="678"/>
      <c r="RX3380" s="678"/>
      <c r="RY3380" s="678"/>
      <c r="RZ3380" s="678"/>
      <c r="SA3380" s="678"/>
      <c r="SB3380" s="678"/>
      <c r="SC3380" s="678"/>
      <c r="SD3380" s="678"/>
      <c r="SE3380" s="678"/>
      <c r="SF3380" s="678"/>
      <c r="SG3380" s="678"/>
      <c r="SH3380" s="678"/>
      <c r="SI3380" s="678"/>
      <c r="SJ3380" s="678"/>
      <c r="SK3380" s="678"/>
      <c r="SL3380" s="678"/>
      <c r="SM3380" s="678"/>
      <c r="SN3380" s="678"/>
      <c r="SO3380" s="678"/>
      <c r="SP3380" s="678"/>
      <c r="SQ3380" s="678"/>
      <c r="SR3380" s="678"/>
      <c r="SS3380" s="678"/>
      <c r="ST3380" s="678"/>
      <c r="SU3380" s="678"/>
      <c r="SV3380" s="678"/>
      <c r="SW3380" s="678"/>
      <c r="SX3380" s="678"/>
      <c r="SY3380" s="678"/>
      <c r="SZ3380" s="678"/>
      <c r="TA3380" s="678"/>
      <c r="TB3380" s="678"/>
      <c r="TC3380" s="678"/>
      <c r="TD3380" s="678"/>
      <c r="TE3380" s="678"/>
      <c r="TF3380" s="678"/>
      <c r="TG3380" s="678"/>
      <c r="TH3380" s="678"/>
      <c r="TI3380" s="678"/>
      <c r="TJ3380" s="678"/>
      <c r="TK3380" s="678"/>
      <c r="TL3380" s="678"/>
      <c r="TM3380" s="678"/>
      <c r="TN3380" s="678"/>
      <c r="TO3380" s="678"/>
      <c r="TP3380" s="678"/>
      <c r="TQ3380" s="678"/>
      <c r="TR3380" s="678"/>
      <c r="TS3380" s="678"/>
      <c r="TT3380" s="678"/>
      <c r="TU3380" s="678"/>
      <c r="TV3380" s="678"/>
      <c r="TW3380" s="678"/>
      <c r="TX3380" s="678"/>
      <c r="TY3380" s="678"/>
      <c r="TZ3380" s="678"/>
      <c r="UA3380" s="678"/>
      <c r="UB3380" s="678"/>
      <c r="UC3380" s="678"/>
      <c r="UD3380" s="678"/>
      <c r="UE3380" s="678"/>
      <c r="UF3380" s="678"/>
      <c r="UG3380" s="678"/>
      <c r="UH3380" s="678"/>
      <c r="UI3380" s="678"/>
      <c r="UJ3380" s="678"/>
      <c r="UK3380" s="678"/>
      <c r="UL3380" s="678"/>
      <c r="UM3380" s="678"/>
      <c r="UN3380" s="678"/>
      <c r="UO3380" s="678"/>
      <c r="UP3380" s="678"/>
      <c r="UQ3380" s="678"/>
      <c r="UR3380" s="678"/>
      <c r="US3380" s="678"/>
      <c r="UT3380" s="678"/>
      <c r="UU3380" s="678"/>
      <c r="UV3380" s="678"/>
      <c r="UW3380" s="678"/>
      <c r="UX3380" s="678"/>
      <c r="UY3380" s="678"/>
      <c r="UZ3380" s="678"/>
      <c r="VA3380" s="678"/>
      <c r="VB3380" s="678"/>
      <c r="VC3380" s="678"/>
      <c r="VD3380" s="678"/>
      <c r="VE3380" s="678"/>
      <c r="VF3380" s="678"/>
      <c r="VG3380" s="678"/>
      <c r="VH3380" s="678"/>
      <c r="VI3380" s="678"/>
      <c r="VJ3380" s="678"/>
      <c r="VK3380" s="678"/>
      <c r="VL3380" s="678"/>
      <c r="VM3380" s="678"/>
      <c r="VN3380" s="678"/>
      <c r="VO3380" s="678"/>
      <c r="VP3380" s="678"/>
      <c r="VQ3380" s="678"/>
      <c r="VR3380" s="678"/>
      <c r="VS3380" s="678"/>
      <c r="VT3380" s="678"/>
      <c r="VU3380" s="678"/>
      <c r="VV3380" s="678"/>
      <c r="VW3380" s="678"/>
      <c r="VX3380" s="678"/>
      <c r="VY3380" s="678"/>
      <c r="VZ3380" s="678"/>
      <c r="WA3380" s="678"/>
      <c r="WB3380" s="678"/>
      <c r="WC3380" s="678"/>
      <c r="WD3380" s="678"/>
      <c r="WE3380" s="678"/>
      <c r="WF3380" s="678"/>
      <c r="WG3380" s="678"/>
      <c r="WH3380" s="678"/>
      <c r="WI3380" s="678"/>
      <c r="WJ3380" s="678"/>
      <c r="WK3380" s="678"/>
      <c r="WL3380" s="678"/>
      <c r="WM3380" s="678"/>
      <c r="WN3380" s="678"/>
      <c r="WO3380" s="678"/>
      <c r="WP3380" s="678"/>
      <c r="WQ3380" s="678"/>
      <c r="WR3380" s="678"/>
      <c r="WS3380" s="678"/>
      <c r="WT3380" s="678"/>
      <c r="WU3380" s="678"/>
      <c r="WV3380" s="678"/>
      <c r="WW3380" s="678"/>
      <c r="WX3380" s="678"/>
      <c r="WY3380" s="678"/>
      <c r="WZ3380" s="678"/>
      <c r="XA3380" s="678"/>
      <c r="XB3380" s="678"/>
      <c r="XC3380" s="678"/>
      <c r="XD3380" s="678"/>
      <c r="XE3380" s="678"/>
      <c r="XF3380" s="678"/>
      <c r="XG3380" s="678"/>
      <c r="XH3380" s="678"/>
      <c r="XI3380" s="678"/>
      <c r="XJ3380" s="678"/>
      <c r="XK3380" s="678"/>
      <c r="XL3380" s="678"/>
      <c r="XM3380" s="678"/>
      <c r="XN3380" s="678"/>
      <c r="XO3380" s="678"/>
      <c r="XP3380" s="678"/>
      <c r="XQ3380" s="678"/>
      <c r="XR3380" s="678"/>
      <c r="XS3380" s="678"/>
      <c r="XT3380" s="678"/>
      <c r="XU3380" s="678"/>
      <c r="XV3380" s="678"/>
      <c r="XW3380" s="678"/>
      <c r="XX3380" s="678"/>
      <c r="XY3380" s="678"/>
      <c r="XZ3380" s="678"/>
      <c r="YA3380" s="678"/>
      <c r="YB3380" s="678"/>
      <c r="YC3380" s="678"/>
      <c r="YD3380" s="678"/>
      <c r="YE3380" s="678"/>
      <c r="YF3380" s="678"/>
      <c r="YG3380" s="678"/>
      <c r="YH3380" s="678"/>
      <c r="YI3380" s="678"/>
      <c r="YJ3380" s="678"/>
      <c r="YK3380" s="678"/>
      <c r="YL3380" s="678"/>
      <c r="YM3380" s="678"/>
      <c r="YN3380" s="678"/>
      <c r="YO3380" s="678"/>
      <c r="YP3380" s="678"/>
      <c r="YQ3380" s="678"/>
      <c r="YR3380" s="678"/>
      <c r="YS3380" s="678"/>
      <c r="YT3380" s="678"/>
      <c r="YU3380" s="678"/>
      <c r="YV3380" s="678"/>
      <c r="YW3380" s="678"/>
      <c r="YX3380" s="678"/>
      <c r="YY3380" s="678"/>
      <c r="YZ3380" s="678"/>
      <c r="ZA3380" s="678"/>
      <c r="ZB3380" s="678"/>
      <c r="ZC3380" s="678"/>
      <c r="ZD3380" s="678"/>
      <c r="ZE3380" s="678"/>
      <c r="ZF3380" s="678"/>
      <c r="ZG3380" s="678"/>
      <c r="ZH3380" s="678"/>
      <c r="ZI3380" s="678"/>
      <c r="ZJ3380" s="678"/>
      <c r="ZK3380" s="678"/>
      <c r="ZL3380" s="678"/>
      <c r="ZM3380" s="678"/>
      <c r="ZN3380" s="678"/>
      <c r="ZO3380" s="678"/>
      <c r="ZP3380" s="678"/>
      <c r="ZQ3380" s="678"/>
      <c r="ZR3380" s="678"/>
      <c r="ZS3380" s="678"/>
      <c r="ZT3380" s="678"/>
      <c r="ZU3380" s="678"/>
      <c r="ZV3380" s="678"/>
      <c r="ZW3380" s="678"/>
      <c r="ZX3380" s="678"/>
      <c r="ZY3380" s="678"/>
      <c r="ZZ3380" s="678"/>
      <c r="AAA3380" s="678"/>
      <c r="AAB3380" s="678"/>
      <c r="AAC3380" s="678"/>
      <c r="AAD3380" s="678"/>
      <c r="AAE3380" s="678"/>
      <c r="AAF3380" s="678"/>
      <c r="AAG3380" s="678"/>
      <c r="AAH3380" s="678"/>
      <c r="AAI3380" s="678"/>
      <c r="AAJ3380" s="678"/>
      <c r="AAK3380" s="678"/>
      <c r="AAL3380" s="678"/>
      <c r="AAM3380" s="678"/>
      <c r="AAN3380" s="678"/>
      <c r="AAO3380" s="678"/>
      <c r="AAP3380" s="678"/>
      <c r="AAQ3380" s="678"/>
      <c r="AAR3380" s="678"/>
      <c r="AAS3380" s="678"/>
      <c r="AAT3380" s="678"/>
      <c r="AAU3380" s="678"/>
      <c r="AAV3380" s="678"/>
      <c r="AAW3380" s="678"/>
      <c r="AAX3380" s="678"/>
      <c r="AAY3380" s="678"/>
      <c r="AAZ3380" s="678"/>
      <c r="ABA3380" s="678"/>
      <c r="ABB3380" s="678"/>
      <c r="ABC3380" s="678"/>
      <c r="ABD3380" s="678"/>
      <c r="ABE3380" s="678"/>
      <c r="ABF3380" s="678"/>
      <c r="ABG3380" s="678"/>
      <c r="ABH3380" s="678"/>
      <c r="ABI3380" s="678"/>
      <c r="ABJ3380" s="678"/>
      <c r="ABK3380" s="678"/>
      <c r="ABL3380" s="678"/>
      <c r="ABM3380" s="678"/>
      <c r="ABN3380" s="678"/>
      <c r="ABO3380" s="678"/>
      <c r="ABP3380" s="678"/>
      <c r="ABQ3380" s="678"/>
      <c r="ABR3380" s="678"/>
      <c r="ABS3380" s="678"/>
      <c r="ABT3380" s="678"/>
      <c r="ABU3380" s="678"/>
      <c r="ABV3380" s="678"/>
      <c r="ABW3380" s="678"/>
      <c r="ABX3380" s="678"/>
      <c r="ABY3380" s="678"/>
      <c r="ABZ3380" s="678"/>
      <c r="ACA3380" s="678"/>
      <c r="ACB3380" s="678"/>
      <c r="ACC3380" s="678"/>
      <c r="ACD3380" s="678"/>
      <c r="ACE3380" s="678"/>
      <c r="ACF3380" s="678"/>
      <c r="ACG3380" s="678"/>
      <c r="ACH3380" s="678"/>
      <c r="ACI3380" s="678"/>
      <c r="ACJ3380" s="678"/>
      <c r="ACK3380" s="678"/>
      <c r="ACL3380" s="678"/>
      <c r="ACM3380" s="678"/>
      <c r="ACN3380" s="678"/>
      <c r="ACO3380" s="678"/>
      <c r="ACP3380" s="678"/>
      <c r="ACQ3380" s="678"/>
      <c r="ACR3380" s="678"/>
      <c r="ACS3380" s="678"/>
      <c r="ACT3380" s="678"/>
      <c r="ACU3380" s="678"/>
      <c r="ACV3380" s="678"/>
      <c r="ACW3380" s="678"/>
      <c r="ACX3380" s="678"/>
      <c r="ACY3380" s="678"/>
      <c r="ACZ3380" s="678"/>
      <c r="ADA3380" s="678"/>
      <c r="ADB3380" s="678"/>
      <c r="ADC3380" s="678"/>
      <c r="ADD3380" s="678"/>
      <c r="ADE3380" s="678"/>
      <c r="ADF3380" s="678"/>
      <c r="ADG3380" s="678"/>
      <c r="ADH3380" s="678"/>
      <c r="ADI3380" s="678"/>
      <c r="ADJ3380" s="678"/>
      <c r="ADK3380" s="678"/>
      <c r="ADL3380" s="678"/>
      <c r="ADM3380" s="678"/>
      <c r="ADN3380" s="678"/>
      <c r="ADO3380" s="678"/>
      <c r="ADP3380" s="678"/>
      <c r="ADQ3380" s="678"/>
      <c r="ADR3380" s="678"/>
      <c r="ADS3380" s="678"/>
      <c r="ADT3380" s="678"/>
      <c r="ADU3380" s="678"/>
      <c r="ADV3380" s="678"/>
      <c r="ADW3380" s="678"/>
      <c r="ADX3380" s="678"/>
      <c r="ADY3380" s="678"/>
      <c r="ADZ3380" s="678"/>
      <c r="AEA3380" s="678"/>
      <c r="AEB3380" s="678"/>
      <c r="AEC3380" s="678"/>
      <c r="AED3380" s="678"/>
      <c r="AEE3380" s="678"/>
      <c r="AEF3380" s="678"/>
      <c r="AEG3380" s="678"/>
      <c r="AEH3380" s="678"/>
      <c r="AEI3380" s="678"/>
      <c r="AEJ3380" s="678"/>
      <c r="AEK3380" s="678"/>
      <c r="AEL3380" s="678"/>
      <c r="AEM3380" s="678"/>
      <c r="AEN3380" s="678"/>
      <c r="AEO3380" s="678"/>
      <c r="AEP3380" s="678"/>
      <c r="AEQ3380" s="678"/>
      <c r="AER3380" s="678"/>
      <c r="AES3380" s="678"/>
      <c r="AET3380" s="678"/>
      <c r="AEU3380" s="678"/>
      <c r="AEV3380" s="678"/>
      <c r="AEW3380" s="678"/>
      <c r="AEX3380" s="678"/>
      <c r="AEY3380" s="678"/>
      <c r="AEZ3380" s="678"/>
      <c r="AFA3380" s="678"/>
      <c r="AFB3380" s="678"/>
      <c r="AFC3380" s="678"/>
      <c r="AFD3380" s="678"/>
      <c r="AFE3380" s="678"/>
      <c r="AFF3380" s="678"/>
      <c r="AFG3380" s="678"/>
      <c r="AFH3380" s="678"/>
      <c r="AFI3380" s="678"/>
      <c r="AFJ3380" s="678"/>
      <c r="AFK3380" s="678"/>
      <c r="AFL3380" s="678"/>
      <c r="AFM3380" s="678"/>
      <c r="AFN3380" s="678"/>
      <c r="AFO3380" s="678"/>
      <c r="AFP3380" s="678"/>
      <c r="AFQ3380" s="678"/>
      <c r="AFR3380" s="678"/>
      <c r="AFS3380" s="678"/>
      <c r="AFT3380" s="678"/>
      <c r="AFU3380" s="678"/>
      <c r="AFV3380" s="678"/>
      <c r="AFW3380" s="678"/>
      <c r="AFX3380" s="678"/>
      <c r="AFY3380" s="678"/>
      <c r="AFZ3380" s="678"/>
      <c r="AGA3380" s="678"/>
      <c r="AGB3380" s="678"/>
      <c r="AGC3380" s="678"/>
      <c r="AGD3380" s="678"/>
      <c r="AGE3380" s="678"/>
      <c r="AGF3380" s="678"/>
      <c r="AGG3380" s="678"/>
      <c r="AGH3380" s="678"/>
      <c r="AGI3380" s="678"/>
      <c r="AGJ3380" s="678"/>
      <c r="AGK3380" s="678"/>
      <c r="AGL3380" s="678"/>
      <c r="AGM3380" s="678"/>
      <c r="AGN3380" s="678"/>
      <c r="AGO3380" s="678"/>
      <c r="AGP3380" s="678"/>
      <c r="AGQ3380" s="678"/>
      <c r="AGR3380" s="678"/>
      <c r="AGS3380" s="678"/>
      <c r="AGT3380" s="678"/>
      <c r="AGU3380" s="678"/>
      <c r="AGV3380" s="678"/>
      <c r="AGW3380" s="678"/>
      <c r="AGX3380" s="678"/>
      <c r="AGY3380" s="678"/>
      <c r="AGZ3380" s="678"/>
      <c r="AHA3380" s="678"/>
      <c r="AHB3380" s="678"/>
      <c r="AHC3380" s="678"/>
      <c r="AHD3380" s="678"/>
      <c r="AHE3380" s="678"/>
      <c r="AHF3380" s="678"/>
      <c r="AHG3380" s="678"/>
      <c r="AHH3380" s="678"/>
      <c r="AHI3380" s="678"/>
      <c r="AHJ3380" s="678"/>
      <c r="AHK3380" s="678"/>
      <c r="AHL3380" s="678"/>
      <c r="AHM3380" s="678"/>
      <c r="AHN3380" s="678"/>
      <c r="AHO3380" s="678"/>
      <c r="AHP3380" s="678"/>
      <c r="AHQ3380" s="678"/>
      <c r="AHR3380" s="678"/>
      <c r="AHS3380" s="678"/>
      <c r="AHT3380" s="678"/>
      <c r="AHU3380" s="678"/>
      <c r="AHV3380" s="678"/>
      <c r="AHW3380" s="678"/>
      <c r="AHX3380" s="678"/>
      <c r="AHY3380" s="678"/>
      <c r="AHZ3380" s="678"/>
      <c r="AIA3380" s="678"/>
      <c r="AIB3380" s="678"/>
      <c r="AIC3380" s="678"/>
      <c r="AID3380" s="678"/>
      <c r="AIE3380" s="678"/>
      <c r="AIF3380" s="678"/>
      <c r="AIG3380" s="678"/>
      <c r="AIH3380" s="678"/>
      <c r="AII3380" s="678"/>
      <c r="AIJ3380" s="678"/>
      <c r="AIK3380" s="678"/>
      <c r="AIL3380" s="678"/>
      <c r="AIM3380" s="678"/>
      <c r="AIN3380" s="678"/>
      <c r="AIO3380" s="678"/>
      <c r="AIP3380" s="678"/>
      <c r="AIQ3380" s="678"/>
      <c r="AIR3380" s="678"/>
      <c r="AIS3380" s="678"/>
      <c r="AIT3380" s="678"/>
      <c r="AIU3380" s="678"/>
      <c r="AIV3380" s="678"/>
      <c r="AIW3380" s="678"/>
      <c r="AIX3380" s="678"/>
      <c r="AIY3380" s="678"/>
      <c r="AIZ3380" s="678"/>
      <c r="AJA3380" s="678"/>
      <c r="AJB3380" s="678"/>
      <c r="AJC3380" s="678"/>
      <c r="AJD3380" s="678"/>
      <c r="AJE3380" s="678"/>
      <c r="AJF3380" s="678"/>
      <c r="AJG3380" s="678"/>
      <c r="AJH3380" s="678"/>
      <c r="AJI3380" s="678"/>
      <c r="AJJ3380" s="678"/>
      <c r="AJK3380" s="678"/>
      <c r="AJL3380" s="678"/>
      <c r="AJM3380" s="678"/>
      <c r="AJN3380" s="678"/>
      <c r="AJO3380" s="678"/>
      <c r="AJP3380" s="678"/>
      <c r="AJQ3380" s="678"/>
      <c r="AJR3380" s="678"/>
      <c r="AJS3380" s="678"/>
      <c r="AJT3380" s="678"/>
      <c r="AJU3380" s="678"/>
      <c r="AJV3380" s="678"/>
      <c r="AJW3380" s="678"/>
      <c r="AJX3380" s="678"/>
      <c r="AJY3380" s="678"/>
      <c r="AJZ3380" s="678"/>
      <c r="AKA3380" s="678"/>
      <c r="AKB3380" s="678"/>
      <c r="AKC3380" s="678"/>
      <c r="AKD3380" s="678"/>
      <c r="AKE3380" s="678"/>
      <c r="AKF3380" s="678"/>
      <c r="AKG3380" s="678"/>
      <c r="AKH3380" s="678"/>
      <c r="AKI3380" s="678"/>
      <c r="AKJ3380" s="678"/>
      <c r="AKK3380" s="678"/>
      <c r="AKL3380" s="678"/>
      <c r="AKM3380" s="678"/>
      <c r="AKN3380" s="678"/>
      <c r="AKO3380" s="678"/>
      <c r="AKP3380" s="678"/>
      <c r="AKQ3380" s="678"/>
      <c r="AKR3380" s="678"/>
      <c r="AKS3380" s="678"/>
      <c r="AKT3380" s="678"/>
      <c r="AKU3380" s="678"/>
      <c r="AKV3380" s="678"/>
      <c r="AKW3380" s="678"/>
      <c r="AKX3380" s="678"/>
      <c r="AKY3380" s="678"/>
      <c r="AKZ3380" s="678"/>
      <c r="ALA3380" s="678"/>
      <c r="ALB3380" s="678"/>
      <c r="ALC3380" s="678"/>
      <c r="ALD3380" s="678"/>
      <c r="ALE3380" s="678"/>
      <c r="ALF3380" s="678"/>
      <c r="ALG3380" s="678"/>
      <c r="ALH3380" s="678"/>
      <c r="ALI3380" s="678"/>
      <c r="ALJ3380" s="678"/>
      <c r="ALK3380" s="678"/>
      <c r="ALL3380" s="678"/>
      <c r="ALM3380" s="678"/>
      <c r="ALN3380" s="678"/>
      <c r="ALO3380" s="678"/>
      <c r="ALP3380" s="678"/>
      <c r="ALQ3380" s="678"/>
      <c r="ALR3380" s="678"/>
      <c r="ALS3380" s="678"/>
      <c r="ALT3380" s="678"/>
      <c r="ALU3380" s="678"/>
      <c r="ALV3380" s="678"/>
      <c r="ALW3380" s="678"/>
      <c r="ALX3380" s="678"/>
      <c r="ALY3380" s="678"/>
      <c r="ALZ3380" s="678"/>
      <c r="AMA3380" s="678"/>
      <c r="AMB3380" s="678"/>
      <c r="AMC3380" s="678"/>
      <c r="AMD3380" s="678"/>
      <c r="AME3380" s="678"/>
      <c r="AMF3380" s="678"/>
      <c r="AMG3380" s="678"/>
      <c r="AMH3380" s="678"/>
      <c r="AMI3380" s="678"/>
      <c r="AMJ3380" s="678"/>
    </row>
    <row r="3381" spans="1:1024" ht="31.5" customHeight="1" x14ac:dyDescent="0.25">
      <c r="A3381" s="843">
        <v>2197</v>
      </c>
      <c r="B3381" s="843"/>
      <c r="C3381" s="843" t="s">
        <v>749</v>
      </c>
      <c r="D3381" s="843" t="s">
        <v>94</v>
      </c>
      <c r="E3381" s="1317" t="s">
        <v>60</v>
      </c>
      <c r="F3381" s="844">
        <v>45007</v>
      </c>
      <c r="G3381" s="1240">
        <v>0.90625</v>
      </c>
      <c r="H3381" s="844">
        <v>45009</v>
      </c>
      <c r="I3381" s="1240">
        <v>0.90625</v>
      </c>
      <c r="J3381" s="1349" t="s">
        <v>330</v>
      </c>
      <c r="K3381" s="844">
        <v>31532</v>
      </c>
      <c r="L3381" s="1614" t="s">
        <v>750</v>
      </c>
      <c r="M3381" s="1632">
        <v>41722</v>
      </c>
      <c r="N3381" s="1644" t="s">
        <v>751</v>
      </c>
      <c r="O3381" s="1650">
        <v>39676</v>
      </c>
      <c r="P3381" s="898"/>
      <c r="R3381" s="1694"/>
      <c r="S3381" s="1743"/>
      <c r="T3381" s="1785"/>
      <c r="U3381" s="1805" t="s">
        <v>753</v>
      </c>
      <c r="V3381" s="1480"/>
      <c r="W3381" s="684"/>
      <c r="X3381" s="678"/>
      <c r="Y3381" s="678"/>
      <c r="Z3381" s="678"/>
      <c r="AA3381" s="678"/>
      <c r="AB3381" s="678"/>
      <c r="AC3381" s="678"/>
      <c r="AD3381" s="678"/>
      <c r="AE3381" s="678"/>
      <c r="AF3381" s="678"/>
      <c r="AG3381" s="678"/>
      <c r="AH3381" s="678"/>
      <c r="AI3381" s="678"/>
      <c r="AJ3381" s="678"/>
      <c r="AK3381" s="678"/>
      <c r="AL3381" s="678"/>
      <c r="AM3381" s="678"/>
      <c r="AN3381" s="678"/>
      <c r="AO3381" s="678"/>
      <c r="AP3381" s="678"/>
      <c r="AQ3381" s="678"/>
      <c r="AR3381" s="678"/>
      <c r="AS3381" s="678"/>
      <c r="AT3381" s="678"/>
      <c r="AU3381" s="678"/>
      <c r="AV3381" s="678"/>
      <c r="AW3381" s="678"/>
      <c r="AX3381" s="678"/>
      <c r="AY3381" s="678"/>
      <c r="AZ3381" s="678"/>
      <c r="BA3381" s="678"/>
      <c r="BB3381" s="678"/>
      <c r="BC3381" s="678"/>
      <c r="BD3381" s="678"/>
      <c r="BE3381" s="678"/>
      <c r="BF3381" s="678"/>
      <c r="BG3381" s="678"/>
      <c r="BH3381" s="678"/>
      <c r="BI3381" s="678"/>
      <c r="BJ3381" s="678"/>
      <c r="BK3381" s="678"/>
      <c r="BL3381" s="678"/>
      <c r="BM3381" s="678"/>
      <c r="BN3381" s="678"/>
      <c r="BO3381" s="678"/>
      <c r="BP3381" s="678"/>
      <c r="BQ3381" s="678"/>
      <c r="BR3381" s="678"/>
      <c r="BS3381" s="678"/>
      <c r="BT3381" s="678"/>
      <c r="BU3381" s="678"/>
      <c r="BV3381" s="678"/>
      <c r="BW3381" s="678"/>
      <c r="BX3381" s="678"/>
      <c r="BY3381" s="678"/>
      <c r="BZ3381" s="678"/>
      <c r="CA3381" s="678"/>
      <c r="CB3381" s="678"/>
      <c r="CC3381" s="678"/>
      <c r="CD3381" s="678"/>
      <c r="CE3381" s="678"/>
      <c r="CF3381" s="678"/>
      <c r="CG3381" s="678"/>
      <c r="CH3381" s="678"/>
      <c r="CI3381" s="678"/>
      <c r="CJ3381" s="678"/>
      <c r="CK3381" s="678"/>
      <c r="CL3381" s="678"/>
      <c r="CM3381" s="678"/>
      <c r="CN3381" s="678"/>
      <c r="CO3381" s="678"/>
      <c r="CP3381" s="678"/>
      <c r="CQ3381" s="678"/>
      <c r="CR3381" s="678"/>
      <c r="CS3381" s="678"/>
      <c r="CT3381" s="678"/>
      <c r="CU3381" s="678"/>
      <c r="CV3381" s="678"/>
      <c r="CW3381" s="678"/>
      <c r="CX3381" s="678"/>
      <c r="CY3381" s="678"/>
      <c r="CZ3381" s="678"/>
      <c r="DA3381" s="678"/>
      <c r="DB3381" s="678"/>
      <c r="DC3381" s="678"/>
      <c r="DD3381" s="678"/>
      <c r="DE3381" s="678"/>
      <c r="DF3381" s="678"/>
      <c r="DG3381" s="678"/>
      <c r="DH3381" s="678"/>
      <c r="DI3381" s="678"/>
      <c r="DJ3381" s="678"/>
      <c r="DK3381" s="678"/>
      <c r="DL3381" s="678"/>
      <c r="DM3381" s="678"/>
      <c r="DN3381" s="678"/>
      <c r="DO3381" s="678"/>
      <c r="DP3381" s="678"/>
      <c r="DQ3381" s="678"/>
      <c r="DR3381" s="678"/>
      <c r="DS3381" s="678"/>
      <c r="DT3381" s="678"/>
      <c r="DU3381" s="678"/>
      <c r="DV3381" s="678"/>
      <c r="DW3381" s="678"/>
      <c r="DX3381" s="678"/>
      <c r="DY3381" s="678"/>
      <c r="DZ3381" s="678"/>
      <c r="EA3381" s="678"/>
      <c r="EB3381" s="678"/>
      <c r="EC3381" s="678"/>
      <c r="ED3381" s="678"/>
      <c r="EE3381" s="678"/>
      <c r="EF3381" s="678"/>
      <c r="EG3381" s="678"/>
      <c r="EH3381" s="678"/>
      <c r="EI3381" s="678"/>
      <c r="EJ3381" s="678"/>
      <c r="EK3381" s="678"/>
      <c r="EL3381" s="678"/>
      <c r="EM3381" s="678"/>
      <c r="EN3381" s="678"/>
      <c r="EO3381" s="678"/>
      <c r="EP3381" s="678"/>
      <c r="EQ3381" s="678"/>
      <c r="ER3381" s="678"/>
      <c r="ES3381" s="678"/>
      <c r="ET3381" s="678"/>
      <c r="EU3381" s="678"/>
      <c r="EV3381" s="678"/>
      <c r="EW3381" s="678"/>
      <c r="EX3381" s="678"/>
      <c r="EY3381" s="678"/>
      <c r="EZ3381" s="678"/>
      <c r="FA3381" s="678"/>
      <c r="FB3381" s="678"/>
      <c r="FC3381" s="678"/>
      <c r="FD3381" s="678"/>
      <c r="FE3381" s="678"/>
      <c r="FF3381" s="678"/>
      <c r="FG3381" s="678"/>
      <c r="FH3381" s="678"/>
      <c r="FI3381" s="678"/>
      <c r="FJ3381" s="678"/>
      <c r="FK3381" s="678"/>
      <c r="FL3381" s="678"/>
      <c r="FM3381" s="678"/>
      <c r="FN3381" s="678"/>
      <c r="FO3381" s="678"/>
      <c r="FP3381" s="678"/>
      <c r="FQ3381" s="678"/>
      <c r="FR3381" s="678"/>
      <c r="FS3381" s="678"/>
      <c r="FT3381" s="678"/>
      <c r="FU3381" s="678"/>
      <c r="FV3381" s="678"/>
      <c r="FW3381" s="678"/>
      <c r="FX3381" s="678"/>
      <c r="FY3381" s="678"/>
      <c r="FZ3381" s="678"/>
      <c r="GA3381" s="678"/>
      <c r="GB3381" s="678"/>
      <c r="GC3381" s="678"/>
      <c r="GD3381" s="678"/>
      <c r="GE3381" s="678"/>
      <c r="GF3381" s="678"/>
      <c r="GG3381" s="678"/>
      <c r="GH3381" s="678"/>
      <c r="GI3381" s="678"/>
      <c r="GJ3381" s="678"/>
      <c r="GK3381" s="678"/>
      <c r="GL3381" s="678"/>
      <c r="GM3381" s="678"/>
      <c r="GN3381" s="678"/>
      <c r="GO3381" s="678"/>
      <c r="GP3381" s="678"/>
      <c r="GQ3381" s="678"/>
      <c r="GR3381" s="678"/>
      <c r="GS3381" s="678"/>
      <c r="GT3381" s="678"/>
      <c r="GU3381" s="678"/>
      <c r="GV3381" s="678"/>
      <c r="GW3381" s="678"/>
      <c r="GX3381" s="678"/>
      <c r="GY3381" s="678"/>
      <c r="GZ3381" s="678"/>
      <c r="HA3381" s="678"/>
      <c r="HB3381" s="678"/>
      <c r="HC3381" s="678"/>
      <c r="HD3381" s="678"/>
      <c r="HE3381" s="678"/>
      <c r="HF3381" s="678"/>
      <c r="HG3381" s="678"/>
      <c r="HH3381" s="678"/>
      <c r="HI3381" s="678"/>
      <c r="HJ3381" s="678"/>
      <c r="HK3381" s="678"/>
      <c r="HL3381" s="678"/>
      <c r="HM3381" s="678"/>
      <c r="HN3381" s="678"/>
      <c r="HO3381" s="678"/>
      <c r="HP3381" s="678"/>
      <c r="HQ3381" s="678"/>
      <c r="HR3381" s="678"/>
      <c r="HS3381" s="678"/>
      <c r="HT3381" s="678"/>
      <c r="HU3381" s="678"/>
      <c r="HV3381" s="678"/>
      <c r="HW3381" s="678"/>
      <c r="HX3381" s="678"/>
      <c r="HY3381" s="678"/>
      <c r="HZ3381" s="678"/>
      <c r="IA3381" s="678"/>
      <c r="IB3381" s="678"/>
      <c r="IC3381" s="678"/>
      <c r="ID3381" s="678"/>
      <c r="IE3381" s="678"/>
      <c r="IF3381" s="678"/>
      <c r="IG3381" s="678"/>
      <c r="IH3381" s="678"/>
      <c r="II3381" s="678"/>
      <c r="IJ3381" s="678"/>
      <c r="IK3381" s="678"/>
      <c r="IL3381" s="678"/>
      <c r="IM3381" s="678"/>
      <c r="IN3381" s="678"/>
      <c r="IO3381" s="678"/>
      <c r="IP3381" s="678"/>
      <c r="IQ3381" s="678"/>
      <c r="IR3381" s="678"/>
      <c r="IS3381" s="678"/>
      <c r="IT3381" s="678"/>
      <c r="IU3381" s="678"/>
      <c r="IV3381" s="678"/>
      <c r="IW3381" s="678"/>
      <c r="IX3381" s="678"/>
      <c r="IY3381" s="678"/>
      <c r="IZ3381" s="678"/>
      <c r="JA3381" s="678"/>
      <c r="JB3381" s="678"/>
      <c r="JC3381" s="678"/>
      <c r="JD3381" s="678"/>
      <c r="JE3381" s="678"/>
      <c r="JF3381" s="678"/>
      <c r="JG3381" s="678"/>
      <c r="JH3381" s="678"/>
      <c r="JI3381" s="678"/>
      <c r="JJ3381" s="678"/>
      <c r="JK3381" s="678"/>
      <c r="JL3381" s="678"/>
      <c r="JM3381" s="678"/>
      <c r="JN3381" s="678"/>
      <c r="JO3381" s="678"/>
      <c r="JP3381" s="678"/>
      <c r="JQ3381" s="678"/>
      <c r="JR3381" s="678"/>
      <c r="JS3381" s="678"/>
      <c r="JT3381" s="678"/>
      <c r="JU3381" s="678"/>
      <c r="JV3381" s="678"/>
      <c r="JW3381" s="678"/>
      <c r="JX3381" s="678"/>
      <c r="JY3381" s="678"/>
      <c r="JZ3381" s="678"/>
      <c r="KA3381" s="678"/>
      <c r="KB3381" s="678"/>
      <c r="KC3381" s="678"/>
      <c r="KD3381" s="678"/>
      <c r="KE3381" s="678"/>
      <c r="KF3381" s="678"/>
      <c r="KG3381" s="678"/>
      <c r="KH3381" s="678"/>
      <c r="KI3381" s="678"/>
      <c r="KJ3381" s="678"/>
      <c r="KK3381" s="678"/>
      <c r="KL3381" s="678"/>
      <c r="KM3381" s="678"/>
      <c r="KN3381" s="678"/>
      <c r="KO3381" s="678"/>
      <c r="KP3381" s="678"/>
      <c r="KQ3381" s="678"/>
      <c r="KR3381" s="678"/>
      <c r="KS3381" s="678"/>
      <c r="KT3381" s="678"/>
      <c r="KU3381" s="678"/>
      <c r="KV3381" s="678"/>
      <c r="KW3381" s="678"/>
      <c r="KX3381" s="678"/>
      <c r="KY3381" s="678"/>
      <c r="KZ3381" s="678"/>
      <c r="LA3381" s="678"/>
      <c r="LB3381" s="678"/>
      <c r="LC3381" s="678"/>
      <c r="LD3381" s="678"/>
      <c r="LE3381" s="678"/>
      <c r="LF3381" s="678"/>
      <c r="LG3381" s="678"/>
      <c r="LH3381" s="678"/>
      <c r="LI3381" s="678"/>
      <c r="LJ3381" s="678"/>
      <c r="LK3381" s="678"/>
      <c r="LL3381" s="678"/>
      <c r="LM3381" s="678"/>
      <c r="LN3381" s="678"/>
      <c r="LO3381" s="678"/>
      <c r="LP3381" s="678"/>
      <c r="LQ3381" s="678"/>
      <c r="LR3381" s="678"/>
      <c r="LS3381" s="678"/>
      <c r="LT3381" s="678"/>
      <c r="LU3381" s="678"/>
      <c r="LV3381" s="678"/>
      <c r="LW3381" s="678"/>
      <c r="LX3381" s="678"/>
      <c r="LY3381" s="678"/>
      <c r="LZ3381" s="678"/>
      <c r="MA3381" s="678"/>
      <c r="MB3381" s="678"/>
      <c r="MC3381" s="678"/>
      <c r="MD3381" s="678"/>
      <c r="ME3381" s="678"/>
      <c r="MF3381" s="678"/>
      <c r="MG3381" s="678"/>
      <c r="MH3381" s="678"/>
      <c r="MI3381" s="678"/>
      <c r="MJ3381" s="678"/>
      <c r="MK3381" s="678"/>
      <c r="ML3381" s="678"/>
      <c r="MM3381" s="678"/>
      <c r="MN3381" s="678"/>
      <c r="MO3381" s="678"/>
      <c r="MP3381" s="678"/>
      <c r="MQ3381" s="678"/>
      <c r="MR3381" s="678"/>
      <c r="MS3381" s="678"/>
      <c r="MT3381" s="678"/>
      <c r="MU3381" s="678"/>
      <c r="MV3381" s="678"/>
      <c r="MW3381" s="678"/>
      <c r="MX3381" s="678"/>
      <c r="MY3381" s="678"/>
      <c r="MZ3381" s="678"/>
      <c r="NA3381" s="678"/>
      <c r="NB3381" s="678"/>
      <c r="NC3381" s="678"/>
      <c r="ND3381" s="678"/>
      <c r="NE3381" s="678"/>
      <c r="NF3381" s="678"/>
      <c r="NG3381" s="678"/>
      <c r="NH3381" s="678"/>
      <c r="NI3381" s="678"/>
      <c r="NJ3381" s="678"/>
      <c r="NK3381" s="678"/>
      <c r="NL3381" s="678"/>
      <c r="NM3381" s="678"/>
      <c r="NN3381" s="678"/>
      <c r="NO3381" s="678"/>
      <c r="NP3381" s="678"/>
      <c r="NQ3381" s="678"/>
      <c r="NR3381" s="678"/>
      <c r="NS3381" s="678"/>
      <c r="NT3381" s="678"/>
      <c r="NU3381" s="678"/>
      <c r="NV3381" s="678"/>
      <c r="NW3381" s="678"/>
      <c r="NX3381" s="678"/>
      <c r="NY3381" s="678"/>
      <c r="NZ3381" s="678"/>
      <c r="OA3381" s="678"/>
      <c r="OB3381" s="678"/>
      <c r="OC3381" s="678"/>
      <c r="OD3381" s="678"/>
      <c r="OE3381" s="678"/>
      <c r="OF3381" s="678"/>
      <c r="OG3381" s="678"/>
      <c r="OH3381" s="678"/>
      <c r="OI3381" s="678"/>
      <c r="OJ3381" s="678"/>
      <c r="OK3381" s="678"/>
      <c r="OL3381" s="678"/>
      <c r="OM3381" s="678"/>
      <c r="ON3381" s="678"/>
      <c r="OO3381" s="678"/>
      <c r="OP3381" s="678"/>
      <c r="OQ3381" s="678"/>
      <c r="OR3381" s="678"/>
      <c r="OS3381" s="678"/>
      <c r="OT3381" s="678"/>
      <c r="OU3381" s="678"/>
      <c r="OV3381" s="678"/>
      <c r="OW3381" s="678"/>
      <c r="OX3381" s="678"/>
      <c r="OY3381" s="678"/>
      <c r="OZ3381" s="678"/>
      <c r="PA3381" s="678"/>
      <c r="PB3381" s="678"/>
      <c r="PC3381" s="678"/>
      <c r="PD3381" s="678"/>
      <c r="PE3381" s="678"/>
      <c r="PF3381" s="678"/>
      <c r="PG3381" s="678"/>
      <c r="PH3381" s="678"/>
      <c r="PI3381" s="678"/>
      <c r="PJ3381" s="678"/>
      <c r="PK3381" s="678"/>
      <c r="PL3381" s="678"/>
      <c r="PM3381" s="678"/>
      <c r="PN3381" s="678"/>
      <c r="PO3381" s="678"/>
      <c r="PP3381" s="678"/>
      <c r="PQ3381" s="678"/>
      <c r="PR3381" s="678"/>
      <c r="PS3381" s="678"/>
      <c r="PT3381" s="678"/>
      <c r="PU3381" s="678"/>
      <c r="PV3381" s="678"/>
      <c r="PW3381" s="678"/>
      <c r="PX3381" s="678"/>
      <c r="PY3381" s="678"/>
      <c r="PZ3381" s="678"/>
      <c r="QA3381" s="678"/>
      <c r="QB3381" s="678"/>
      <c r="QC3381" s="678"/>
      <c r="QD3381" s="678"/>
      <c r="QE3381" s="678"/>
      <c r="QF3381" s="678"/>
      <c r="QG3381" s="678"/>
      <c r="QH3381" s="678"/>
      <c r="QI3381" s="678"/>
      <c r="QJ3381" s="678"/>
      <c r="QK3381" s="678"/>
      <c r="QL3381" s="678"/>
      <c r="QM3381" s="678"/>
      <c r="QN3381" s="678"/>
      <c r="QO3381" s="678"/>
      <c r="QP3381" s="678"/>
      <c r="QQ3381" s="678"/>
      <c r="QR3381" s="678"/>
      <c r="QS3381" s="678"/>
      <c r="QT3381" s="678"/>
      <c r="QU3381" s="678"/>
      <c r="QV3381" s="678"/>
      <c r="QW3381" s="678"/>
      <c r="QX3381" s="678"/>
      <c r="QY3381" s="678"/>
      <c r="QZ3381" s="678"/>
      <c r="RA3381" s="678"/>
      <c r="RB3381" s="678"/>
      <c r="RC3381" s="678"/>
      <c r="RD3381" s="678"/>
      <c r="RE3381" s="678"/>
      <c r="RF3381" s="678"/>
      <c r="RG3381" s="678"/>
      <c r="RH3381" s="678"/>
      <c r="RI3381" s="678"/>
      <c r="RJ3381" s="678"/>
      <c r="RK3381" s="678"/>
      <c r="RL3381" s="678"/>
      <c r="RM3381" s="678"/>
      <c r="RN3381" s="678"/>
      <c r="RO3381" s="678"/>
      <c r="RP3381" s="678"/>
      <c r="RQ3381" s="678"/>
      <c r="RR3381" s="678"/>
      <c r="RS3381" s="678"/>
      <c r="RT3381" s="678"/>
      <c r="RU3381" s="678"/>
      <c r="RV3381" s="678"/>
      <c r="RW3381" s="678"/>
      <c r="RX3381" s="678"/>
      <c r="RY3381" s="678"/>
      <c r="RZ3381" s="678"/>
      <c r="SA3381" s="678"/>
      <c r="SB3381" s="678"/>
      <c r="SC3381" s="678"/>
      <c r="SD3381" s="678"/>
      <c r="SE3381" s="678"/>
      <c r="SF3381" s="678"/>
      <c r="SG3381" s="678"/>
      <c r="SH3381" s="678"/>
      <c r="SI3381" s="678"/>
      <c r="SJ3381" s="678"/>
      <c r="SK3381" s="678"/>
      <c r="SL3381" s="678"/>
      <c r="SM3381" s="678"/>
      <c r="SN3381" s="678"/>
      <c r="SO3381" s="678"/>
      <c r="SP3381" s="678"/>
      <c r="SQ3381" s="678"/>
      <c r="SR3381" s="678"/>
      <c r="SS3381" s="678"/>
      <c r="ST3381" s="678"/>
      <c r="SU3381" s="678"/>
      <c r="SV3381" s="678"/>
      <c r="SW3381" s="678"/>
      <c r="SX3381" s="678"/>
      <c r="SY3381" s="678"/>
      <c r="SZ3381" s="678"/>
      <c r="TA3381" s="678"/>
      <c r="TB3381" s="678"/>
      <c r="TC3381" s="678"/>
      <c r="TD3381" s="678"/>
      <c r="TE3381" s="678"/>
      <c r="TF3381" s="678"/>
      <c r="TG3381" s="678"/>
      <c r="TH3381" s="678"/>
      <c r="TI3381" s="678"/>
      <c r="TJ3381" s="678"/>
      <c r="TK3381" s="678"/>
      <c r="TL3381" s="678"/>
      <c r="TM3381" s="678"/>
      <c r="TN3381" s="678"/>
      <c r="TO3381" s="678"/>
      <c r="TP3381" s="678"/>
      <c r="TQ3381" s="678"/>
      <c r="TR3381" s="678"/>
      <c r="TS3381" s="678"/>
      <c r="TT3381" s="678"/>
      <c r="TU3381" s="678"/>
      <c r="TV3381" s="678"/>
      <c r="TW3381" s="678"/>
      <c r="TX3381" s="678"/>
      <c r="TY3381" s="678"/>
      <c r="TZ3381" s="678"/>
      <c r="UA3381" s="678"/>
      <c r="UB3381" s="678"/>
      <c r="UC3381" s="678"/>
      <c r="UD3381" s="678"/>
      <c r="UE3381" s="678"/>
      <c r="UF3381" s="678"/>
      <c r="UG3381" s="678"/>
      <c r="UH3381" s="678"/>
      <c r="UI3381" s="678"/>
      <c r="UJ3381" s="678"/>
      <c r="UK3381" s="678"/>
      <c r="UL3381" s="678"/>
      <c r="UM3381" s="678"/>
      <c r="UN3381" s="678"/>
      <c r="UO3381" s="678"/>
      <c r="UP3381" s="678"/>
      <c r="UQ3381" s="678"/>
      <c r="UR3381" s="678"/>
      <c r="US3381" s="678"/>
      <c r="UT3381" s="678"/>
      <c r="UU3381" s="678"/>
      <c r="UV3381" s="678"/>
      <c r="UW3381" s="678"/>
      <c r="UX3381" s="678"/>
      <c r="UY3381" s="678"/>
      <c r="UZ3381" s="678"/>
      <c r="VA3381" s="678"/>
      <c r="VB3381" s="678"/>
      <c r="VC3381" s="678"/>
      <c r="VD3381" s="678"/>
      <c r="VE3381" s="678"/>
      <c r="VF3381" s="678"/>
      <c r="VG3381" s="678"/>
      <c r="VH3381" s="678"/>
      <c r="VI3381" s="678"/>
      <c r="VJ3381" s="678"/>
      <c r="VK3381" s="678"/>
      <c r="VL3381" s="678"/>
      <c r="VM3381" s="678"/>
      <c r="VN3381" s="678"/>
      <c r="VO3381" s="678"/>
      <c r="VP3381" s="678"/>
      <c r="VQ3381" s="678"/>
      <c r="VR3381" s="678"/>
      <c r="VS3381" s="678"/>
      <c r="VT3381" s="678"/>
      <c r="VU3381" s="678"/>
      <c r="VV3381" s="678"/>
      <c r="VW3381" s="678"/>
      <c r="VX3381" s="678"/>
      <c r="VY3381" s="678"/>
      <c r="VZ3381" s="678"/>
      <c r="WA3381" s="678"/>
      <c r="WB3381" s="678"/>
      <c r="WC3381" s="678"/>
      <c r="WD3381" s="678"/>
      <c r="WE3381" s="678"/>
      <c r="WF3381" s="678"/>
      <c r="WG3381" s="678"/>
      <c r="WH3381" s="678"/>
      <c r="WI3381" s="678"/>
      <c r="WJ3381" s="678"/>
      <c r="WK3381" s="678"/>
      <c r="WL3381" s="678"/>
      <c r="WM3381" s="678"/>
      <c r="WN3381" s="678"/>
      <c r="WO3381" s="678"/>
      <c r="WP3381" s="678"/>
      <c r="WQ3381" s="678"/>
      <c r="WR3381" s="678"/>
      <c r="WS3381" s="678"/>
      <c r="WT3381" s="678"/>
      <c r="WU3381" s="678"/>
      <c r="WV3381" s="678"/>
      <c r="WW3381" s="678"/>
      <c r="WX3381" s="678"/>
      <c r="WY3381" s="678"/>
      <c r="WZ3381" s="678"/>
      <c r="XA3381" s="678"/>
      <c r="XB3381" s="678"/>
      <c r="XC3381" s="678"/>
      <c r="XD3381" s="678"/>
      <c r="XE3381" s="678"/>
      <c r="XF3381" s="678"/>
      <c r="XG3381" s="678"/>
      <c r="XH3381" s="678"/>
      <c r="XI3381" s="678"/>
      <c r="XJ3381" s="678"/>
      <c r="XK3381" s="678"/>
      <c r="XL3381" s="678"/>
      <c r="XM3381" s="678"/>
      <c r="XN3381" s="678"/>
      <c r="XO3381" s="678"/>
      <c r="XP3381" s="678"/>
      <c r="XQ3381" s="678"/>
      <c r="XR3381" s="678"/>
      <c r="XS3381" s="678"/>
      <c r="XT3381" s="678"/>
      <c r="XU3381" s="678"/>
      <c r="XV3381" s="678"/>
      <c r="XW3381" s="678"/>
      <c r="XX3381" s="678"/>
      <c r="XY3381" s="678"/>
      <c r="XZ3381" s="678"/>
      <c r="YA3381" s="678"/>
      <c r="YB3381" s="678"/>
      <c r="YC3381" s="678"/>
      <c r="YD3381" s="678"/>
      <c r="YE3381" s="678"/>
      <c r="YF3381" s="678"/>
      <c r="YG3381" s="678"/>
      <c r="YH3381" s="678"/>
      <c r="YI3381" s="678"/>
      <c r="YJ3381" s="678"/>
      <c r="YK3381" s="678"/>
      <c r="YL3381" s="678"/>
      <c r="YM3381" s="678"/>
      <c r="YN3381" s="678"/>
      <c r="YO3381" s="678"/>
      <c r="YP3381" s="678"/>
      <c r="YQ3381" s="678"/>
      <c r="YR3381" s="678"/>
      <c r="YS3381" s="678"/>
      <c r="YT3381" s="678"/>
      <c r="YU3381" s="678"/>
      <c r="YV3381" s="678"/>
      <c r="YW3381" s="678"/>
      <c r="YX3381" s="678"/>
      <c r="YY3381" s="678"/>
      <c r="YZ3381" s="678"/>
      <c r="ZA3381" s="678"/>
      <c r="ZB3381" s="678"/>
      <c r="ZC3381" s="678"/>
      <c r="ZD3381" s="678"/>
      <c r="ZE3381" s="678"/>
      <c r="ZF3381" s="678"/>
      <c r="ZG3381" s="678"/>
      <c r="ZH3381" s="678"/>
      <c r="ZI3381" s="678"/>
      <c r="ZJ3381" s="678"/>
      <c r="ZK3381" s="678"/>
      <c r="ZL3381" s="678"/>
      <c r="ZM3381" s="678"/>
      <c r="ZN3381" s="678"/>
      <c r="ZO3381" s="678"/>
      <c r="ZP3381" s="678"/>
      <c r="ZQ3381" s="678"/>
      <c r="ZR3381" s="678"/>
      <c r="ZS3381" s="678"/>
      <c r="ZT3381" s="678"/>
      <c r="ZU3381" s="678"/>
      <c r="ZV3381" s="678"/>
      <c r="ZW3381" s="678"/>
      <c r="ZX3381" s="678"/>
      <c r="ZY3381" s="678"/>
      <c r="ZZ3381" s="678"/>
      <c r="AAA3381" s="678"/>
      <c r="AAB3381" s="678"/>
      <c r="AAC3381" s="678"/>
      <c r="AAD3381" s="678"/>
      <c r="AAE3381" s="678"/>
      <c r="AAF3381" s="678"/>
      <c r="AAG3381" s="678"/>
      <c r="AAH3381" s="678"/>
      <c r="AAI3381" s="678"/>
      <c r="AAJ3381" s="678"/>
      <c r="AAK3381" s="678"/>
      <c r="AAL3381" s="678"/>
      <c r="AAM3381" s="678"/>
      <c r="AAN3381" s="678"/>
      <c r="AAO3381" s="678"/>
      <c r="AAP3381" s="678"/>
      <c r="AAQ3381" s="678"/>
      <c r="AAR3381" s="678"/>
      <c r="AAS3381" s="678"/>
      <c r="AAT3381" s="678"/>
      <c r="AAU3381" s="678"/>
      <c r="AAV3381" s="678"/>
      <c r="AAW3381" s="678"/>
      <c r="AAX3381" s="678"/>
      <c r="AAY3381" s="678"/>
      <c r="AAZ3381" s="678"/>
      <c r="ABA3381" s="678"/>
      <c r="ABB3381" s="678"/>
      <c r="ABC3381" s="678"/>
      <c r="ABD3381" s="678"/>
      <c r="ABE3381" s="678"/>
      <c r="ABF3381" s="678"/>
      <c r="ABG3381" s="678"/>
      <c r="ABH3381" s="678"/>
      <c r="ABI3381" s="678"/>
      <c r="ABJ3381" s="678"/>
      <c r="ABK3381" s="678"/>
      <c r="ABL3381" s="678"/>
      <c r="ABM3381" s="678"/>
      <c r="ABN3381" s="678"/>
      <c r="ABO3381" s="678"/>
      <c r="ABP3381" s="678"/>
      <c r="ABQ3381" s="678"/>
      <c r="ABR3381" s="678"/>
      <c r="ABS3381" s="678"/>
      <c r="ABT3381" s="678"/>
      <c r="ABU3381" s="678"/>
      <c r="ABV3381" s="678"/>
      <c r="ABW3381" s="678"/>
      <c r="ABX3381" s="678"/>
      <c r="ABY3381" s="678"/>
      <c r="ABZ3381" s="678"/>
      <c r="ACA3381" s="678"/>
      <c r="ACB3381" s="678"/>
      <c r="ACC3381" s="678"/>
      <c r="ACD3381" s="678"/>
      <c r="ACE3381" s="678"/>
      <c r="ACF3381" s="678"/>
      <c r="ACG3381" s="678"/>
      <c r="ACH3381" s="678"/>
      <c r="ACI3381" s="678"/>
      <c r="ACJ3381" s="678"/>
      <c r="ACK3381" s="678"/>
      <c r="ACL3381" s="678"/>
      <c r="ACM3381" s="678"/>
      <c r="ACN3381" s="678"/>
      <c r="ACO3381" s="678"/>
      <c r="ACP3381" s="678"/>
      <c r="ACQ3381" s="678"/>
      <c r="ACR3381" s="678"/>
      <c r="ACS3381" s="678"/>
      <c r="ACT3381" s="678"/>
      <c r="ACU3381" s="678"/>
      <c r="ACV3381" s="678"/>
      <c r="ACW3381" s="678"/>
      <c r="ACX3381" s="678"/>
      <c r="ACY3381" s="678"/>
      <c r="ACZ3381" s="678"/>
      <c r="ADA3381" s="678"/>
      <c r="ADB3381" s="678"/>
      <c r="ADC3381" s="678"/>
      <c r="ADD3381" s="678"/>
      <c r="ADE3381" s="678"/>
      <c r="ADF3381" s="678"/>
      <c r="ADG3381" s="678"/>
      <c r="ADH3381" s="678"/>
      <c r="ADI3381" s="678"/>
      <c r="ADJ3381" s="678"/>
      <c r="ADK3381" s="678"/>
      <c r="ADL3381" s="678"/>
      <c r="ADM3381" s="678"/>
      <c r="ADN3381" s="678"/>
      <c r="ADO3381" s="678"/>
      <c r="ADP3381" s="678"/>
      <c r="ADQ3381" s="678"/>
      <c r="ADR3381" s="678"/>
      <c r="ADS3381" s="678"/>
      <c r="ADT3381" s="678"/>
      <c r="ADU3381" s="678"/>
      <c r="ADV3381" s="678"/>
      <c r="ADW3381" s="678"/>
      <c r="ADX3381" s="678"/>
      <c r="ADY3381" s="678"/>
      <c r="ADZ3381" s="678"/>
      <c r="AEA3381" s="678"/>
      <c r="AEB3381" s="678"/>
      <c r="AEC3381" s="678"/>
      <c r="AED3381" s="678"/>
      <c r="AEE3381" s="678"/>
      <c r="AEF3381" s="678"/>
      <c r="AEG3381" s="678"/>
      <c r="AEH3381" s="678"/>
      <c r="AEI3381" s="678"/>
      <c r="AEJ3381" s="678"/>
      <c r="AEK3381" s="678"/>
      <c r="AEL3381" s="678"/>
      <c r="AEM3381" s="678"/>
      <c r="AEN3381" s="678"/>
      <c r="AEO3381" s="678"/>
      <c r="AEP3381" s="678"/>
      <c r="AEQ3381" s="678"/>
      <c r="AER3381" s="678"/>
      <c r="AES3381" s="678"/>
      <c r="AET3381" s="678"/>
      <c r="AEU3381" s="678"/>
      <c r="AEV3381" s="678"/>
      <c r="AEW3381" s="678"/>
      <c r="AEX3381" s="678"/>
      <c r="AEY3381" s="678"/>
      <c r="AEZ3381" s="678"/>
      <c r="AFA3381" s="678"/>
      <c r="AFB3381" s="678"/>
      <c r="AFC3381" s="678"/>
      <c r="AFD3381" s="678"/>
      <c r="AFE3381" s="678"/>
      <c r="AFF3381" s="678"/>
      <c r="AFG3381" s="678"/>
      <c r="AFH3381" s="678"/>
      <c r="AFI3381" s="678"/>
      <c r="AFJ3381" s="678"/>
      <c r="AFK3381" s="678"/>
      <c r="AFL3381" s="678"/>
      <c r="AFM3381" s="678"/>
      <c r="AFN3381" s="678"/>
      <c r="AFO3381" s="678"/>
      <c r="AFP3381" s="678"/>
      <c r="AFQ3381" s="678"/>
      <c r="AFR3381" s="678"/>
      <c r="AFS3381" s="678"/>
      <c r="AFT3381" s="678"/>
      <c r="AFU3381" s="678"/>
      <c r="AFV3381" s="678"/>
      <c r="AFW3381" s="678"/>
      <c r="AFX3381" s="678"/>
      <c r="AFY3381" s="678"/>
      <c r="AFZ3381" s="678"/>
      <c r="AGA3381" s="678"/>
      <c r="AGB3381" s="678"/>
      <c r="AGC3381" s="678"/>
      <c r="AGD3381" s="678"/>
      <c r="AGE3381" s="678"/>
      <c r="AGF3381" s="678"/>
      <c r="AGG3381" s="678"/>
      <c r="AGH3381" s="678"/>
      <c r="AGI3381" s="678"/>
      <c r="AGJ3381" s="678"/>
      <c r="AGK3381" s="678"/>
      <c r="AGL3381" s="678"/>
      <c r="AGM3381" s="678"/>
      <c r="AGN3381" s="678"/>
      <c r="AGO3381" s="678"/>
      <c r="AGP3381" s="678"/>
      <c r="AGQ3381" s="678"/>
      <c r="AGR3381" s="678"/>
      <c r="AGS3381" s="678"/>
      <c r="AGT3381" s="678"/>
      <c r="AGU3381" s="678"/>
      <c r="AGV3381" s="678"/>
      <c r="AGW3381" s="678"/>
      <c r="AGX3381" s="678"/>
      <c r="AGY3381" s="678"/>
      <c r="AGZ3381" s="678"/>
      <c r="AHA3381" s="678"/>
      <c r="AHB3381" s="678"/>
      <c r="AHC3381" s="678"/>
      <c r="AHD3381" s="678"/>
      <c r="AHE3381" s="678"/>
      <c r="AHF3381" s="678"/>
      <c r="AHG3381" s="678"/>
      <c r="AHH3381" s="678"/>
      <c r="AHI3381" s="678"/>
      <c r="AHJ3381" s="678"/>
      <c r="AHK3381" s="678"/>
      <c r="AHL3381" s="678"/>
      <c r="AHM3381" s="678"/>
      <c r="AHN3381" s="678"/>
      <c r="AHO3381" s="678"/>
      <c r="AHP3381" s="678"/>
      <c r="AHQ3381" s="678"/>
      <c r="AHR3381" s="678"/>
      <c r="AHS3381" s="678"/>
      <c r="AHT3381" s="678"/>
      <c r="AHU3381" s="678"/>
      <c r="AHV3381" s="678"/>
      <c r="AHW3381" s="678"/>
      <c r="AHX3381" s="678"/>
      <c r="AHY3381" s="678"/>
      <c r="AHZ3381" s="678"/>
      <c r="AIA3381" s="678"/>
      <c r="AIB3381" s="678"/>
      <c r="AIC3381" s="678"/>
      <c r="AID3381" s="678"/>
      <c r="AIE3381" s="678"/>
      <c r="AIF3381" s="678"/>
      <c r="AIG3381" s="678"/>
      <c r="AIH3381" s="678"/>
      <c r="AII3381" s="678"/>
      <c r="AIJ3381" s="678"/>
      <c r="AIK3381" s="678"/>
      <c r="AIL3381" s="678"/>
      <c r="AIM3381" s="678"/>
      <c r="AIN3381" s="678"/>
      <c r="AIO3381" s="678"/>
      <c r="AIP3381" s="678"/>
      <c r="AIQ3381" s="678"/>
      <c r="AIR3381" s="678"/>
      <c r="AIS3381" s="678"/>
      <c r="AIT3381" s="678"/>
      <c r="AIU3381" s="678"/>
      <c r="AIV3381" s="678"/>
      <c r="AIW3381" s="678"/>
      <c r="AIX3381" s="678"/>
      <c r="AIY3381" s="678"/>
      <c r="AIZ3381" s="678"/>
      <c r="AJA3381" s="678"/>
      <c r="AJB3381" s="678"/>
      <c r="AJC3381" s="678"/>
      <c r="AJD3381" s="678"/>
      <c r="AJE3381" s="678"/>
      <c r="AJF3381" s="678"/>
      <c r="AJG3381" s="678"/>
      <c r="AJH3381" s="678"/>
      <c r="AJI3381" s="678"/>
      <c r="AJJ3381" s="678"/>
      <c r="AJK3381" s="678"/>
      <c r="AJL3381" s="678"/>
      <c r="AJM3381" s="678"/>
      <c r="AJN3381" s="678"/>
      <c r="AJO3381" s="678"/>
      <c r="AJP3381" s="678"/>
      <c r="AJQ3381" s="678"/>
      <c r="AJR3381" s="678"/>
      <c r="AJS3381" s="678"/>
      <c r="AJT3381" s="678"/>
      <c r="AJU3381" s="678"/>
      <c r="AJV3381" s="678"/>
      <c r="AJW3381" s="678"/>
      <c r="AJX3381" s="678"/>
      <c r="AJY3381" s="678"/>
      <c r="AJZ3381" s="678"/>
      <c r="AKA3381" s="678"/>
      <c r="AKB3381" s="678"/>
      <c r="AKC3381" s="678"/>
      <c r="AKD3381" s="678"/>
      <c r="AKE3381" s="678"/>
      <c r="AKF3381" s="678"/>
      <c r="AKG3381" s="678"/>
      <c r="AKH3381" s="678"/>
      <c r="AKI3381" s="678"/>
      <c r="AKJ3381" s="678"/>
      <c r="AKK3381" s="678"/>
      <c r="AKL3381" s="678"/>
      <c r="AKM3381" s="678"/>
      <c r="AKN3381" s="678"/>
      <c r="AKO3381" s="678"/>
      <c r="AKP3381" s="678"/>
      <c r="AKQ3381" s="678"/>
      <c r="AKR3381" s="678"/>
      <c r="AKS3381" s="678"/>
      <c r="AKT3381" s="678"/>
      <c r="AKU3381" s="678"/>
      <c r="AKV3381" s="678"/>
      <c r="AKW3381" s="678"/>
      <c r="AKX3381" s="678"/>
      <c r="AKY3381" s="678"/>
      <c r="AKZ3381" s="678"/>
      <c r="ALA3381" s="678"/>
      <c r="ALB3381" s="678"/>
      <c r="ALC3381" s="678"/>
      <c r="ALD3381" s="678"/>
      <c r="ALE3381" s="678"/>
      <c r="ALF3381" s="678"/>
      <c r="ALG3381" s="678"/>
      <c r="ALH3381" s="678"/>
      <c r="ALI3381" s="678"/>
      <c r="ALJ3381" s="678"/>
      <c r="ALK3381" s="678"/>
      <c r="ALL3381" s="678"/>
      <c r="ALM3381" s="678"/>
      <c r="ALN3381" s="678"/>
      <c r="ALO3381" s="678"/>
      <c r="ALP3381" s="678"/>
      <c r="ALQ3381" s="678"/>
      <c r="ALR3381" s="678"/>
      <c r="ALS3381" s="678"/>
      <c r="ALT3381" s="678"/>
      <c r="ALU3381" s="678"/>
      <c r="ALV3381" s="678"/>
      <c r="ALW3381" s="678"/>
      <c r="ALX3381" s="678"/>
      <c r="ALY3381" s="678"/>
      <c r="ALZ3381" s="678"/>
      <c r="AMA3381" s="678"/>
      <c r="AMB3381" s="678"/>
      <c r="AMC3381" s="678"/>
      <c r="AMD3381" s="678"/>
      <c r="AME3381" s="678"/>
      <c r="AMF3381" s="678"/>
      <c r="AMG3381" s="678"/>
      <c r="AMH3381" s="678"/>
      <c r="AMI3381" s="678"/>
      <c r="AMJ3381" s="678"/>
    </row>
    <row r="3382" spans="1:1024" ht="18.75" customHeight="1" x14ac:dyDescent="0.25">
      <c r="A3382" s="795">
        <v>775</v>
      </c>
      <c r="B3382" s="186"/>
      <c r="C3382" s="186" t="s">
        <v>749</v>
      </c>
      <c r="D3382" s="795" t="s">
        <v>22</v>
      </c>
      <c r="E3382" s="1169" t="s">
        <v>364</v>
      </c>
      <c r="F3382" s="1330">
        <v>44729</v>
      </c>
      <c r="G3382" s="982">
        <v>0.58333333333333337</v>
      </c>
      <c r="H3382" s="1330">
        <v>44730</v>
      </c>
      <c r="I3382" s="982">
        <v>0.54166666666666663</v>
      </c>
      <c r="J3382" s="1335" t="s">
        <v>2084</v>
      </c>
      <c r="K3382" s="741">
        <v>31532</v>
      </c>
      <c r="L3382" s="929" t="s">
        <v>750</v>
      </c>
      <c r="M3382" s="741">
        <v>41722</v>
      </c>
      <c r="N3382" s="929" t="s">
        <v>751</v>
      </c>
      <c r="O3382" s="932">
        <v>39676</v>
      </c>
      <c r="P3382" s="892">
        <v>310</v>
      </c>
      <c r="Q3382" s="884"/>
      <c r="R3382" s="1073">
        <v>360</v>
      </c>
      <c r="S3382" s="908"/>
      <c r="T3382" s="550" t="s">
        <v>3347</v>
      </c>
      <c r="U3382" s="594" t="s">
        <v>753</v>
      </c>
      <c r="V3382" s="156" t="s">
        <v>3346</v>
      </c>
      <c r="W3382" s="599"/>
    </row>
    <row r="3383" spans="1:1024" ht="18.75" customHeight="1" x14ac:dyDescent="0.25">
      <c r="A3383" s="795">
        <v>1069</v>
      </c>
      <c r="B3383" s="795"/>
      <c r="C3383" s="795" t="s">
        <v>749</v>
      </c>
      <c r="D3383" s="795" t="s">
        <v>22</v>
      </c>
      <c r="E3383" s="1169" t="s">
        <v>364</v>
      </c>
      <c r="F3383" s="1330">
        <v>44726</v>
      </c>
      <c r="G3383" s="982">
        <v>0.58333333333333337</v>
      </c>
      <c r="H3383" s="1330">
        <v>44729</v>
      </c>
      <c r="I3383" s="982">
        <v>0.58333333333333337</v>
      </c>
      <c r="J3383" s="1335" t="s">
        <v>1902</v>
      </c>
      <c r="K3383" s="992">
        <v>31532</v>
      </c>
      <c r="L3383" s="993" t="s">
        <v>750</v>
      </c>
      <c r="M3383" s="992">
        <v>41722</v>
      </c>
      <c r="N3383" s="994" t="s">
        <v>751</v>
      </c>
      <c r="O3383" s="1326">
        <v>39676</v>
      </c>
      <c r="P3383" s="892">
        <v>150</v>
      </c>
      <c r="Q3383" s="1018">
        <v>120</v>
      </c>
      <c r="R3383" s="1127">
        <f>3*90</f>
        <v>270</v>
      </c>
      <c r="S3383" s="1128"/>
      <c r="T3383" s="675" t="s">
        <v>3297</v>
      </c>
      <c r="U3383" s="697" t="s">
        <v>753</v>
      </c>
      <c r="V3383" s="1345"/>
      <c r="W3383" s="677"/>
      <c r="X3383" s="678"/>
      <c r="Y3383" s="678"/>
      <c r="Z3383" s="678"/>
      <c r="AA3383" s="678"/>
      <c r="AB3383" s="678"/>
      <c r="AC3383" s="678"/>
      <c r="AD3383" s="678"/>
      <c r="AE3383" s="678"/>
      <c r="AF3383" s="678"/>
      <c r="AG3383" s="678"/>
      <c r="AH3383" s="678"/>
      <c r="AI3383" s="678"/>
      <c r="AJ3383" s="678"/>
      <c r="AK3383" s="678"/>
      <c r="AL3383" s="678"/>
      <c r="AM3383" s="678"/>
      <c r="AN3383" s="678"/>
      <c r="AO3383" s="678"/>
      <c r="AP3383" s="678"/>
      <c r="AQ3383" s="678"/>
      <c r="AR3383" s="678"/>
      <c r="AS3383" s="678"/>
      <c r="AT3383" s="678"/>
      <c r="AU3383" s="678"/>
      <c r="AV3383" s="678"/>
      <c r="AW3383" s="678"/>
      <c r="AX3383" s="678"/>
      <c r="AY3383" s="678"/>
      <c r="AZ3383" s="678"/>
      <c r="BA3383" s="678"/>
      <c r="BB3383" s="678"/>
      <c r="BC3383" s="678"/>
      <c r="BD3383" s="678"/>
      <c r="BE3383" s="678"/>
      <c r="BF3383" s="678"/>
      <c r="BG3383" s="678"/>
      <c r="BH3383" s="678"/>
      <c r="BI3383" s="678"/>
      <c r="BJ3383" s="678"/>
      <c r="BK3383" s="678"/>
      <c r="BL3383" s="678"/>
      <c r="BM3383" s="678"/>
      <c r="BN3383" s="678"/>
      <c r="BO3383" s="678"/>
      <c r="BP3383" s="678"/>
      <c r="BQ3383" s="678"/>
      <c r="BR3383" s="678"/>
      <c r="BS3383" s="678"/>
      <c r="BT3383" s="678"/>
      <c r="BU3383" s="678"/>
      <c r="BV3383" s="678"/>
      <c r="BW3383" s="678"/>
      <c r="BX3383" s="678"/>
      <c r="BY3383" s="678"/>
      <c r="BZ3383" s="678"/>
      <c r="CA3383" s="678"/>
      <c r="CB3383" s="678"/>
      <c r="CC3383" s="678"/>
      <c r="CD3383" s="678"/>
      <c r="CE3383" s="678"/>
      <c r="CF3383" s="678"/>
      <c r="CG3383" s="678"/>
      <c r="CH3383" s="678"/>
      <c r="CI3383" s="678"/>
      <c r="CJ3383" s="678"/>
      <c r="CK3383" s="678"/>
      <c r="CL3383" s="678"/>
      <c r="CM3383" s="678"/>
      <c r="CN3383" s="678"/>
      <c r="CO3383" s="678"/>
      <c r="CP3383" s="678"/>
      <c r="CQ3383" s="678"/>
      <c r="CR3383" s="678"/>
      <c r="CS3383" s="678"/>
      <c r="CT3383" s="678"/>
      <c r="CU3383" s="678"/>
      <c r="CV3383" s="678"/>
      <c r="CW3383" s="678"/>
      <c r="CX3383" s="678"/>
      <c r="CY3383" s="678"/>
      <c r="CZ3383" s="678"/>
      <c r="DA3383" s="678"/>
      <c r="DB3383" s="678"/>
      <c r="DC3383" s="678"/>
      <c r="DD3383" s="678"/>
      <c r="DE3383" s="678"/>
      <c r="DF3383" s="678"/>
      <c r="DG3383" s="678"/>
      <c r="DH3383" s="678"/>
      <c r="DI3383" s="678"/>
      <c r="DJ3383" s="678"/>
      <c r="DK3383" s="678"/>
      <c r="DL3383" s="678"/>
      <c r="DM3383" s="678"/>
      <c r="DN3383" s="678"/>
      <c r="DO3383" s="678"/>
      <c r="DP3383" s="678"/>
      <c r="DQ3383" s="678"/>
      <c r="DR3383" s="678"/>
      <c r="DS3383" s="678"/>
      <c r="DT3383" s="678"/>
      <c r="DU3383" s="678"/>
      <c r="DV3383" s="678"/>
      <c r="DW3383" s="678"/>
      <c r="DX3383" s="678"/>
      <c r="DY3383" s="678"/>
      <c r="DZ3383" s="678"/>
      <c r="EA3383" s="678"/>
      <c r="EB3383" s="678"/>
      <c r="EC3383" s="678"/>
      <c r="ED3383" s="678"/>
      <c r="EE3383" s="678"/>
      <c r="EF3383" s="678"/>
      <c r="EG3383" s="678"/>
      <c r="EH3383" s="678"/>
      <c r="EI3383" s="678"/>
      <c r="EJ3383" s="678"/>
      <c r="EK3383" s="678"/>
      <c r="EL3383" s="678"/>
      <c r="EM3383" s="678"/>
      <c r="EN3383" s="678"/>
      <c r="EO3383" s="678"/>
      <c r="EP3383" s="678"/>
      <c r="EQ3383" s="678"/>
      <c r="ER3383" s="678"/>
      <c r="ES3383" s="678"/>
      <c r="ET3383" s="678"/>
      <c r="EU3383" s="678"/>
      <c r="EV3383" s="678"/>
      <c r="EW3383" s="678"/>
      <c r="EX3383" s="678"/>
      <c r="EY3383" s="678"/>
      <c r="EZ3383" s="678"/>
      <c r="FA3383" s="678"/>
      <c r="FB3383" s="678"/>
      <c r="FC3383" s="678"/>
      <c r="FD3383" s="678"/>
      <c r="FE3383" s="678"/>
      <c r="FF3383" s="678"/>
      <c r="FG3383" s="678"/>
      <c r="FH3383" s="678"/>
      <c r="FI3383" s="678"/>
      <c r="FJ3383" s="678"/>
      <c r="FK3383" s="678"/>
      <c r="FL3383" s="678"/>
      <c r="FM3383" s="678"/>
      <c r="FN3383" s="678"/>
      <c r="FO3383" s="678"/>
      <c r="FP3383" s="678"/>
      <c r="FQ3383" s="678"/>
      <c r="FR3383" s="678"/>
      <c r="FS3383" s="678"/>
      <c r="FT3383" s="678"/>
      <c r="FU3383" s="678"/>
      <c r="FV3383" s="678"/>
      <c r="FW3383" s="678"/>
      <c r="FX3383" s="678"/>
      <c r="FY3383" s="678"/>
      <c r="FZ3383" s="678"/>
      <c r="GA3383" s="678"/>
      <c r="GB3383" s="678"/>
      <c r="GC3383" s="678"/>
      <c r="GD3383" s="678"/>
      <c r="GE3383" s="678"/>
      <c r="GF3383" s="678"/>
      <c r="GG3383" s="678"/>
      <c r="GH3383" s="678"/>
      <c r="GI3383" s="678"/>
      <c r="GJ3383" s="678"/>
      <c r="GK3383" s="678"/>
      <c r="GL3383" s="678"/>
      <c r="GM3383" s="678"/>
      <c r="GN3383" s="678"/>
      <c r="GO3383" s="678"/>
      <c r="GP3383" s="678"/>
      <c r="GQ3383" s="678"/>
      <c r="GR3383" s="678"/>
      <c r="GS3383" s="678"/>
      <c r="GT3383" s="678"/>
      <c r="GU3383" s="678"/>
      <c r="GV3383" s="678"/>
      <c r="GW3383" s="678"/>
      <c r="GX3383" s="678"/>
      <c r="GY3383" s="678"/>
      <c r="GZ3383" s="678"/>
      <c r="HA3383" s="678"/>
      <c r="HB3383" s="678"/>
      <c r="HC3383" s="678"/>
      <c r="HD3383" s="678"/>
      <c r="HE3383" s="678"/>
      <c r="HF3383" s="678"/>
      <c r="HG3383" s="678"/>
      <c r="HH3383" s="678"/>
      <c r="HI3383" s="678"/>
      <c r="HJ3383" s="678"/>
      <c r="HK3383" s="678"/>
      <c r="HL3383" s="678"/>
      <c r="HM3383" s="678"/>
      <c r="HN3383" s="678"/>
      <c r="HO3383" s="678"/>
      <c r="HP3383" s="678"/>
      <c r="HQ3383" s="678"/>
      <c r="HR3383" s="678"/>
      <c r="HS3383" s="678"/>
      <c r="HT3383" s="678"/>
      <c r="HU3383" s="678"/>
      <c r="HV3383" s="678"/>
      <c r="HW3383" s="678"/>
      <c r="HX3383" s="678"/>
      <c r="HY3383" s="678"/>
      <c r="HZ3383" s="678"/>
      <c r="IA3383" s="678"/>
      <c r="IB3383" s="678"/>
      <c r="IC3383" s="678"/>
      <c r="ID3383" s="678"/>
      <c r="IE3383" s="678"/>
      <c r="IF3383" s="678"/>
      <c r="IG3383" s="678"/>
      <c r="IH3383" s="678"/>
      <c r="II3383" s="678"/>
      <c r="IJ3383" s="678"/>
      <c r="IK3383" s="678"/>
      <c r="IL3383" s="678"/>
      <c r="IM3383" s="678"/>
      <c r="IN3383" s="678"/>
      <c r="IO3383" s="678"/>
      <c r="IP3383" s="678"/>
      <c r="IQ3383" s="678"/>
      <c r="IR3383" s="678"/>
      <c r="IS3383" s="678"/>
      <c r="IT3383" s="678"/>
      <c r="IU3383" s="678"/>
      <c r="IV3383" s="678"/>
      <c r="IW3383" s="678"/>
      <c r="IX3383" s="678"/>
      <c r="IY3383" s="678"/>
      <c r="IZ3383" s="678"/>
      <c r="JA3383" s="678"/>
      <c r="JB3383" s="678"/>
      <c r="JC3383" s="678"/>
      <c r="JD3383" s="678"/>
      <c r="JE3383" s="678"/>
      <c r="JF3383" s="678"/>
      <c r="JG3383" s="678"/>
      <c r="JH3383" s="678"/>
      <c r="JI3383" s="678"/>
      <c r="JJ3383" s="678"/>
      <c r="JK3383" s="678"/>
      <c r="JL3383" s="678"/>
      <c r="JM3383" s="678"/>
      <c r="JN3383" s="678"/>
      <c r="JO3383" s="678"/>
      <c r="JP3383" s="678"/>
      <c r="JQ3383" s="678"/>
      <c r="JR3383" s="678"/>
      <c r="JS3383" s="678"/>
      <c r="JT3383" s="678"/>
      <c r="JU3383" s="678"/>
      <c r="JV3383" s="678"/>
      <c r="JW3383" s="678"/>
      <c r="JX3383" s="678"/>
      <c r="JY3383" s="678"/>
      <c r="JZ3383" s="678"/>
      <c r="KA3383" s="678"/>
      <c r="KB3383" s="678"/>
      <c r="KC3383" s="678"/>
      <c r="KD3383" s="678"/>
      <c r="KE3383" s="678"/>
      <c r="KF3383" s="678"/>
      <c r="KG3383" s="678"/>
      <c r="KH3383" s="678"/>
      <c r="KI3383" s="678"/>
      <c r="KJ3383" s="678"/>
      <c r="KK3383" s="678"/>
      <c r="KL3383" s="678"/>
      <c r="KM3383" s="678"/>
      <c r="KN3383" s="678"/>
      <c r="KO3383" s="678"/>
      <c r="KP3383" s="678"/>
      <c r="KQ3383" s="678"/>
      <c r="KR3383" s="678"/>
      <c r="KS3383" s="678"/>
      <c r="KT3383" s="678"/>
      <c r="KU3383" s="678"/>
      <c r="KV3383" s="678"/>
      <c r="KW3383" s="678"/>
      <c r="KX3383" s="678"/>
      <c r="KY3383" s="678"/>
      <c r="KZ3383" s="678"/>
      <c r="LA3383" s="678"/>
      <c r="LB3383" s="678"/>
      <c r="LC3383" s="678"/>
      <c r="LD3383" s="678"/>
      <c r="LE3383" s="678"/>
      <c r="LF3383" s="678"/>
      <c r="LG3383" s="678"/>
      <c r="LH3383" s="678"/>
      <c r="LI3383" s="678"/>
      <c r="LJ3383" s="678"/>
      <c r="LK3383" s="678"/>
      <c r="LL3383" s="678"/>
      <c r="LM3383" s="678"/>
      <c r="LN3383" s="678"/>
      <c r="LO3383" s="678"/>
      <c r="LP3383" s="678"/>
      <c r="LQ3383" s="678"/>
      <c r="LR3383" s="678"/>
      <c r="LS3383" s="678"/>
      <c r="LT3383" s="678"/>
      <c r="LU3383" s="678"/>
      <c r="LV3383" s="678"/>
      <c r="LW3383" s="678"/>
      <c r="LX3383" s="678"/>
      <c r="LY3383" s="678"/>
      <c r="LZ3383" s="678"/>
      <c r="MA3383" s="678"/>
      <c r="MB3383" s="678"/>
      <c r="MC3383" s="678"/>
      <c r="MD3383" s="678"/>
      <c r="ME3383" s="678"/>
      <c r="MF3383" s="678"/>
      <c r="MG3383" s="678"/>
      <c r="MH3383" s="678"/>
      <c r="MI3383" s="678"/>
      <c r="MJ3383" s="678"/>
      <c r="MK3383" s="678"/>
      <c r="ML3383" s="678"/>
      <c r="MM3383" s="678"/>
      <c r="MN3383" s="678"/>
      <c r="MO3383" s="678"/>
      <c r="MP3383" s="678"/>
      <c r="MQ3383" s="678"/>
      <c r="MR3383" s="678"/>
      <c r="MS3383" s="678"/>
      <c r="MT3383" s="678"/>
      <c r="MU3383" s="678"/>
      <c r="MV3383" s="678"/>
      <c r="MW3383" s="678"/>
      <c r="MX3383" s="678"/>
      <c r="MY3383" s="678"/>
      <c r="MZ3383" s="678"/>
      <c r="NA3383" s="678"/>
      <c r="NB3383" s="678"/>
      <c r="NC3383" s="678"/>
      <c r="ND3383" s="678"/>
      <c r="NE3383" s="678"/>
      <c r="NF3383" s="678"/>
      <c r="NG3383" s="678"/>
      <c r="NH3383" s="678"/>
      <c r="NI3383" s="678"/>
      <c r="NJ3383" s="678"/>
      <c r="NK3383" s="678"/>
      <c r="NL3383" s="678"/>
      <c r="NM3383" s="678"/>
      <c r="NN3383" s="678"/>
      <c r="NO3383" s="678"/>
      <c r="NP3383" s="678"/>
      <c r="NQ3383" s="678"/>
      <c r="NR3383" s="678"/>
      <c r="NS3383" s="678"/>
      <c r="NT3383" s="678"/>
      <c r="NU3383" s="678"/>
      <c r="NV3383" s="678"/>
      <c r="NW3383" s="678"/>
      <c r="NX3383" s="678"/>
      <c r="NY3383" s="678"/>
      <c r="NZ3383" s="678"/>
      <c r="OA3383" s="678"/>
      <c r="OB3383" s="678"/>
      <c r="OC3383" s="678"/>
      <c r="OD3383" s="678"/>
      <c r="OE3383" s="678"/>
      <c r="OF3383" s="678"/>
      <c r="OG3383" s="678"/>
      <c r="OH3383" s="678"/>
      <c r="OI3383" s="678"/>
      <c r="OJ3383" s="678"/>
      <c r="OK3383" s="678"/>
      <c r="OL3383" s="678"/>
      <c r="OM3383" s="678"/>
      <c r="ON3383" s="678"/>
      <c r="OO3383" s="678"/>
      <c r="OP3383" s="678"/>
      <c r="OQ3383" s="678"/>
      <c r="OR3383" s="678"/>
      <c r="OS3383" s="678"/>
      <c r="OT3383" s="678"/>
      <c r="OU3383" s="678"/>
      <c r="OV3383" s="678"/>
      <c r="OW3383" s="678"/>
      <c r="OX3383" s="678"/>
      <c r="OY3383" s="678"/>
      <c r="OZ3383" s="678"/>
      <c r="PA3383" s="678"/>
      <c r="PB3383" s="678"/>
      <c r="PC3383" s="678"/>
      <c r="PD3383" s="678"/>
      <c r="PE3383" s="678"/>
      <c r="PF3383" s="678"/>
      <c r="PG3383" s="678"/>
      <c r="PH3383" s="678"/>
      <c r="PI3383" s="678"/>
      <c r="PJ3383" s="678"/>
      <c r="PK3383" s="678"/>
      <c r="PL3383" s="678"/>
      <c r="PM3383" s="678"/>
      <c r="PN3383" s="678"/>
      <c r="PO3383" s="678"/>
      <c r="PP3383" s="678"/>
      <c r="PQ3383" s="678"/>
      <c r="PR3383" s="678"/>
      <c r="PS3383" s="678"/>
      <c r="PT3383" s="678"/>
      <c r="PU3383" s="678"/>
      <c r="PV3383" s="678"/>
      <c r="PW3383" s="678"/>
      <c r="PX3383" s="678"/>
      <c r="PY3383" s="678"/>
      <c r="PZ3383" s="678"/>
      <c r="QA3383" s="678"/>
      <c r="QB3383" s="678"/>
      <c r="QC3383" s="678"/>
      <c r="QD3383" s="678"/>
      <c r="QE3383" s="678"/>
      <c r="QF3383" s="678"/>
      <c r="QG3383" s="678"/>
      <c r="QH3383" s="678"/>
      <c r="QI3383" s="678"/>
      <c r="QJ3383" s="678"/>
      <c r="QK3383" s="678"/>
      <c r="QL3383" s="678"/>
      <c r="QM3383" s="678"/>
      <c r="QN3383" s="678"/>
      <c r="QO3383" s="678"/>
      <c r="QP3383" s="678"/>
      <c r="QQ3383" s="678"/>
      <c r="QR3383" s="678"/>
      <c r="QS3383" s="678"/>
      <c r="QT3383" s="678"/>
      <c r="QU3383" s="678"/>
      <c r="QV3383" s="678"/>
      <c r="QW3383" s="678"/>
      <c r="QX3383" s="678"/>
      <c r="QY3383" s="678"/>
      <c r="QZ3383" s="678"/>
      <c r="RA3383" s="678"/>
      <c r="RB3383" s="678"/>
      <c r="RC3383" s="678"/>
      <c r="RD3383" s="678"/>
      <c r="RE3383" s="678"/>
      <c r="RF3383" s="678"/>
      <c r="RG3383" s="678"/>
      <c r="RH3383" s="678"/>
      <c r="RI3383" s="678"/>
      <c r="RJ3383" s="678"/>
      <c r="RK3383" s="678"/>
      <c r="RL3383" s="678"/>
      <c r="RM3383" s="678"/>
      <c r="RN3383" s="678"/>
      <c r="RO3383" s="678"/>
      <c r="RP3383" s="678"/>
      <c r="RQ3383" s="678"/>
      <c r="RR3383" s="678"/>
      <c r="RS3383" s="678"/>
      <c r="RT3383" s="678"/>
      <c r="RU3383" s="678"/>
      <c r="RV3383" s="678"/>
      <c r="RW3383" s="678"/>
      <c r="RX3383" s="678"/>
      <c r="RY3383" s="678"/>
      <c r="RZ3383" s="678"/>
      <c r="SA3383" s="678"/>
      <c r="SB3383" s="678"/>
      <c r="SC3383" s="678"/>
      <c r="SD3383" s="678"/>
      <c r="SE3383" s="678"/>
      <c r="SF3383" s="678"/>
      <c r="SG3383" s="678"/>
      <c r="SH3383" s="678"/>
      <c r="SI3383" s="678"/>
      <c r="SJ3383" s="678"/>
      <c r="SK3383" s="678"/>
      <c r="SL3383" s="678"/>
      <c r="SM3383" s="678"/>
      <c r="SN3383" s="678"/>
      <c r="SO3383" s="678"/>
      <c r="SP3383" s="678"/>
      <c r="SQ3383" s="678"/>
      <c r="SR3383" s="678"/>
      <c r="SS3383" s="678"/>
      <c r="ST3383" s="678"/>
      <c r="SU3383" s="678"/>
      <c r="SV3383" s="678"/>
      <c r="SW3383" s="678"/>
      <c r="SX3383" s="678"/>
      <c r="SY3383" s="678"/>
      <c r="SZ3383" s="678"/>
      <c r="TA3383" s="678"/>
      <c r="TB3383" s="678"/>
      <c r="TC3383" s="678"/>
      <c r="TD3383" s="678"/>
      <c r="TE3383" s="678"/>
      <c r="TF3383" s="678"/>
      <c r="TG3383" s="678"/>
      <c r="TH3383" s="678"/>
      <c r="TI3383" s="678"/>
      <c r="TJ3383" s="678"/>
      <c r="TK3383" s="678"/>
      <c r="TL3383" s="678"/>
      <c r="TM3383" s="678"/>
      <c r="TN3383" s="678"/>
      <c r="TO3383" s="678"/>
      <c r="TP3383" s="678"/>
      <c r="TQ3383" s="678"/>
      <c r="TR3383" s="678"/>
      <c r="TS3383" s="678"/>
      <c r="TT3383" s="678"/>
      <c r="TU3383" s="678"/>
      <c r="TV3383" s="678"/>
      <c r="TW3383" s="678"/>
      <c r="TX3383" s="678"/>
      <c r="TY3383" s="678"/>
      <c r="TZ3383" s="678"/>
      <c r="UA3383" s="678"/>
      <c r="UB3383" s="678"/>
      <c r="UC3383" s="678"/>
      <c r="UD3383" s="678"/>
      <c r="UE3383" s="678"/>
      <c r="UF3383" s="678"/>
      <c r="UG3383" s="678"/>
      <c r="UH3383" s="678"/>
      <c r="UI3383" s="678"/>
      <c r="UJ3383" s="678"/>
      <c r="UK3383" s="678"/>
      <c r="UL3383" s="678"/>
      <c r="UM3383" s="678"/>
      <c r="UN3383" s="678"/>
      <c r="UO3383" s="678"/>
      <c r="UP3383" s="678"/>
      <c r="UQ3383" s="678"/>
      <c r="UR3383" s="678"/>
      <c r="US3383" s="678"/>
      <c r="UT3383" s="678"/>
      <c r="UU3383" s="678"/>
      <c r="UV3383" s="678"/>
      <c r="UW3383" s="678"/>
      <c r="UX3383" s="678"/>
      <c r="UY3383" s="678"/>
      <c r="UZ3383" s="678"/>
      <c r="VA3383" s="678"/>
      <c r="VB3383" s="678"/>
      <c r="VC3383" s="678"/>
      <c r="VD3383" s="678"/>
      <c r="VE3383" s="678"/>
      <c r="VF3383" s="678"/>
      <c r="VG3383" s="678"/>
      <c r="VH3383" s="678"/>
      <c r="VI3383" s="678"/>
      <c r="VJ3383" s="678"/>
      <c r="VK3383" s="678"/>
      <c r="VL3383" s="678"/>
      <c r="VM3383" s="678"/>
      <c r="VN3383" s="678"/>
      <c r="VO3383" s="678"/>
      <c r="VP3383" s="678"/>
      <c r="VQ3383" s="678"/>
      <c r="VR3383" s="678"/>
      <c r="VS3383" s="678"/>
      <c r="VT3383" s="678"/>
      <c r="VU3383" s="678"/>
      <c r="VV3383" s="678"/>
      <c r="VW3383" s="678"/>
      <c r="VX3383" s="678"/>
      <c r="VY3383" s="678"/>
      <c r="VZ3383" s="678"/>
      <c r="WA3383" s="678"/>
      <c r="WB3383" s="678"/>
      <c r="WC3383" s="678"/>
      <c r="WD3383" s="678"/>
      <c r="WE3383" s="678"/>
      <c r="WF3383" s="678"/>
      <c r="WG3383" s="678"/>
      <c r="WH3383" s="678"/>
      <c r="WI3383" s="678"/>
      <c r="WJ3383" s="678"/>
      <c r="WK3383" s="678"/>
      <c r="WL3383" s="678"/>
      <c r="WM3383" s="678"/>
      <c r="WN3383" s="678"/>
      <c r="WO3383" s="678"/>
      <c r="WP3383" s="678"/>
      <c r="WQ3383" s="678"/>
      <c r="WR3383" s="678"/>
      <c r="WS3383" s="678"/>
      <c r="WT3383" s="678"/>
      <c r="WU3383" s="678"/>
      <c r="WV3383" s="678"/>
      <c r="WW3383" s="678"/>
      <c r="WX3383" s="678"/>
      <c r="WY3383" s="678"/>
      <c r="WZ3383" s="678"/>
      <c r="XA3383" s="678"/>
      <c r="XB3383" s="678"/>
      <c r="XC3383" s="678"/>
      <c r="XD3383" s="678"/>
      <c r="XE3383" s="678"/>
      <c r="XF3383" s="678"/>
      <c r="XG3383" s="678"/>
      <c r="XH3383" s="678"/>
      <c r="XI3383" s="678"/>
      <c r="XJ3383" s="678"/>
      <c r="XK3383" s="678"/>
      <c r="XL3383" s="678"/>
      <c r="XM3383" s="678"/>
      <c r="XN3383" s="678"/>
      <c r="XO3383" s="678"/>
      <c r="XP3383" s="678"/>
      <c r="XQ3383" s="678"/>
      <c r="XR3383" s="678"/>
      <c r="XS3383" s="678"/>
      <c r="XT3383" s="678"/>
      <c r="XU3383" s="678"/>
      <c r="XV3383" s="678"/>
      <c r="XW3383" s="678"/>
      <c r="XX3383" s="678"/>
      <c r="XY3383" s="678"/>
      <c r="XZ3383" s="678"/>
      <c r="YA3383" s="678"/>
      <c r="YB3383" s="678"/>
      <c r="YC3383" s="678"/>
      <c r="YD3383" s="678"/>
      <c r="YE3383" s="678"/>
      <c r="YF3383" s="678"/>
      <c r="YG3383" s="678"/>
      <c r="YH3383" s="678"/>
      <c r="YI3383" s="678"/>
      <c r="YJ3383" s="678"/>
      <c r="YK3383" s="678"/>
      <c r="YL3383" s="678"/>
      <c r="YM3383" s="678"/>
      <c r="YN3383" s="678"/>
      <c r="YO3383" s="678"/>
      <c r="YP3383" s="678"/>
      <c r="YQ3383" s="678"/>
      <c r="YR3383" s="678"/>
      <c r="YS3383" s="678"/>
      <c r="YT3383" s="678"/>
      <c r="YU3383" s="678"/>
      <c r="YV3383" s="678"/>
      <c r="YW3383" s="678"/>
      <c r="YX3383" s="678"/>
      <c r="YY3383" s="678"/>
      <c r="YZ3383" s="678"/>
      <c r="ZA3383" s="678"/>
      <c r="ZB3383" s="678"/>
      <c r="ZC3383" s="678"/>
      <c r="ZD3383" s="678"/>
      <c r="ZE3383" s="678"/>
      <c r="ZF3383" s="678"/>
      <c r="ZG3383" s="678"/>
      <c r="ZH3383" s="678"/>
      <c r="ZI3383" s="678"/>
      <c r="ZJ3383" s="678"/>
      <c r="ZK3383" s="678"/>
      <c r="ZL3383" s="678"/>
      <c r="ZM3383" s="678"/>
      <c r="ZN3383" s="678"/>
      <c r="ZO3383" s="678"/>
      <c r="ZP3383" s="678"/>
      <c r="ZQ3383" s="678"/>
      <c r="ZR3383" s="678"/>
      <c r="ZS3383" s="678"/>
      <c r="ZT3383" s="678"/>
      <c r="ZU3383" s="678"/>
      <c r="ZV3383" s="678"/>
      <c r="ZW3383" s="678"/>
      <c r="ZX3383" s="678"/>
      <c r="ZY3383" s="678"/>
      <c r="ZZ3383" s="678"/>
      <c r="AAA3383" s="678"/>
      <c r="AAB3383" s="678"/>
      <c r="AAC3383" s="678"/>
      <c r="AAD3383" s="678"/>
      <c r="AAE3383" s="678"/>
      <c r="AAF3383" s="678"/>
      <c r="AAG3383" s="678"/>
      <c r="AAH3383" s="678"/>
      <c r="AAI3383" s="678"/>
      <c r="AAJ3383" s="678"/>
      <c r="AAK3383" s="678"/>
      <c r="AAL3383" s="678"/>
      <c r="AAM3383" s="678"/>
      <c r="AAN3383" s="678"/>
      <c r="AAO3383" s="678"/>
      <c r="AAP3383" s="678"/>
      <c r="AAQ3383" s="678"/>
      <c r="AAR3383" s="678"/>
      <c r="AAS3383" s="678"/>
      <c r="AAT3383" s="678"/>
      <c r="AAU3383" s="678"/>
      <c r="AAV3383" s="678"/>
      <c r="AAW3383" s="678"/>
      <c r="AAX3383" s="678"/>
      <c r="AAY3383" s="678"/>
      <c r="AAZ3383" s="678"/>
      <c r="ABA3383" s="678"/>
      <c r="ABB3383" s="678"/>
      <c r="ABC3383" s="678"/>
      <c r="ABD3383" s="678"/>
      <c r="ABE3383" s="678"/>
      <c r="ABF3383" s="678"/>
      <c r="ABG3383" s="678"/>
      <c r="ABH3383" s="678"/>
      <c r="ABI3383" s="678"/>
      <c r="ABJ3383" s="678"/>
      <c r="ABK3383" s="678"/>
      <c r="ABL3383" s="678"/>
      <c r="ABM3383" s="678"/>
      <c r="ABN3383" s="678"/>
      <c r="ABO3383" s="678"/>
      <c r="ABP3383" s="678"/>
      <c r="ABQ3383" s="678"/>
      <c r="ABR3383" s="678"/>
      <c r="ABS3383" s="678"/>
      <c r="ABT3383" s="678"/>
      <c r="ABU3383" s="678"/>
      <c r="ABV3383" s="678"/>
      <c r="ABW3383" s="678"/>
      <c r="ABX3383" s="678"/>
      <c r="ABY3383" s="678"/>
      <c r="ABZ3383" s="678"/>
      <c r="ACA3383" s="678"/>
      <c r="ACB3383" s="678"/>
      <c r="ACC3383" s="678"/>
      <c r="ACD3383" s="678"/>
      <c r="ACE3383" s="678"/>
      <c r="ACF3383" s="678"/>
      <c r="ACG3383" s="678"/>
      <c r="ACH3383" s="678"/>
      <c r="ACI3383" s="678"/>
      <c r="ACJ3383" s="678"/>
      <c r="ACK3383" s="678"/>
      <c r="ACL3383" s="678"/>
      <c r="ACM3383" s="678"/>
      <c r="ACN3383" s="678"/>
      <c r="ACO3383" s="678"/>
      <c r="ACP3383" s="678"/>
      <c r="ACQ3383" s="678"/>
      <c r="ACR3383" s="678"/>
      <c r="ACS3383" s="678"/>
      <c r="ACT3383" s="678"/>
      <c r="ACU3383" s="678"/>
      <c r="ACV3383" s="678"/>
      <c r="ACW3383" s="678"/>
      <c r="ACX3383" s="678"/>
      <c r="ACY3383" s="678"/>
      <c r="ACZ3383" s="678"/>
      <c r="ADA3383" s="678"/>
      <c r="ADB3383" s="678"/>
      <c r="ADC3383" s="678"/>
      <c r="ADD3383" s="678"/>
      <c r="ADE3383" s="678"/>
      <c r="ADF3383" s="678"/>
      <c r="ADG3383" s="678"/>
      <c r="ADH3383" s="678"/>
      <c r="ADI3383" s="678"/>
      <c r="ADJ3383" s="678"/>
      <c r="ADK3383" s="678"/>
      <c r="ADL3383" s="678"/>
      <c r="ADM3383" s="678"/>
      <c r="ADN3383" s="678"/>
      <c r="ADO3383" s="678"/>
      <c r="ADP3383" s="678"/>
      <c r="ADQ3383" s="678"/>
      <c r="ADR3383" s="678"/>
      <c r="ADS3383" s="678"/>
      <c r="ADT3383" s="678"/>
      <c r="ADU3383" s="678"/>
      <c r="ADV3383" s="678"/>
      <c r="ADW3383" s="678"/>
      <c r="ADX3383" s="678"/>
      <c r="ADY3383" s="678"/>
      <c r="ADZ3383" s="678"/>
      <c r="AEA3383" s="678"/>
      <c r="AEB3383" s="678"/>
      <c r="AEC3383" s="678"/>
      <c r="AED3383" s="678"/>
      <c r="AEE3383" s="678"/>
      <c r="AEF3383" s="678"/>
      <c r="AEG3383" s="678"/>
      <c r="AEH3383" s="678"/>
      <c r="AEI3383" s="678"/>
      <c r="AEJ3383" s="678"/>
      <c r="AEK3383" s="678"/>
      <c r="AEL3383" s="678"/>
      <c r="AEM3383" s="678"/>
      <c r="AEN3383" s="678"/>
      <c r="AEO3383" s="678"/>
      <c r="AEP3383" s="678"/>
      <c r="AEQ3383" s="678"/>
      <c r="AER3383" s="678"/>
      <c r="AES3383" s="678"/>
      <c r="AET3383" s="678"/>
      <c r="AEU3383" s="678"/>
      <c r="AEV3383" s="678"/>
      <c r="AEW3383" s="678"/>
      <c r="AEX3383" s="678"/>
      <c r="AEY3383" s="678"/>
      <c r="AEZ3383" s="678"/>
      <c r="AFA3383" s="678"/>
      <c r="AFB3383" s="678"/>
      <c r="AFC3383" s="678"/>
      <c r="AFD3383" s="678"/>
      <c r="AFE3383" s="678"/>
      <c r="AFF3383" s="678"/>
      <c r="AFG3383" s="678"/>
      <c r="AFH3383" s="678"/>
      <c r="AFI3383" s="678"/>
      <c r="AFJ3383" s="678"/>
      <c r="AFK3383" s="678"/>
      <c r="AFL3383" s="678"/>
      <c r="AFM3383" s="678"/>
      <c r="AFN3383" s="678"/>
      <c r="AFO3383" s="678"/>
      <c r="AFP3383" s="678"/>
      <c r="AFQ3383" s="678"/>
      <c r="AFR3383" s="678"/>
      <c r="AFS3383" s="678"/>
      <c r="AFT3383" s="678"/>
      <c r="AFU3383" s="678"/>
      <c r="AFV3383" s="678"/>
      <c r="AFW3383" s="678"/>
      <c r="AFX3383" s="678"/>
      <c r="AFY3383" s="678"/>
      <c r="AFZ3383" s="678"/>
      <c r="AGA3383" s="678"/>
      <c r="AGB3383" s="678"/>
      <c r="AGC3383" s="678"/>
      <c r="AGD3383" s="678"/>
      <c r="AGE3383" s="678"/>
      <c r="AGF3383" s="678"/>
      <c r="AGG3383" s="678"/>
      <c r="AGH3383" s="678"/>
      <c r="AGI3383" s="678"/>
      <c r="AGJ3383" s="678"/>
      <c r="AGK3383" s="678"/>
      <c r="AGL3383" s="678"/>
      <c r="AGM3383" s="678"/>
      <c r="AGN3383" s="678"/>
      <c r="AGO3383" s="678"/>
      <c r="AGP3383" s="678"/>
      <c r="AGQ3383" s="678"/>
      <c r="AGR3383" s="678"/>
      <c r="AGS3383" s="678"/>
      <c r="AGT3383" s="678"/>
      <c r="AGU3383" s="678"/>
      <c r="AGV3383" s="678"/>
      <c r="AGW3383" s="678"/>
      <c r="AGX3383" s="678"/>
      <c r="AGY3383" s="678"/>
      <c r="AGZ3383" s="678"/>
      <c r="AHA3383" s="678"/>
      <c r="AHB3383" s="678"/>
      <c r="AHC3383" s="678"/>
      <c r="AHD3383" s="678"/>
      <c r="AHE3383" s="678"/>
      <c r="AHF3383" s="678"/>
      <c r="AHG3383" s="678"/>
      <c r="AHH3383" s="678"/>
      <c r="AHI3383" s="678"/>
      <c r="AHJ3383" s="678"/>
      <c r="AHK3383" s="678"/>
      <c r="AHL3383" s="678"/>
      <c r="AHM3383" s="678"/>
      <c r="AHN3383" s="678"/>
      <c r="AHO3383" s="678"/>
      <c r="AHP3383" s="678"/>
      <c r="AHQ3383" s="678"/>
      <c r="AHR3383" s="678"/>
      <c r="AHS3383" s="678"/>
      <c r="AHT3383" s="678"/>
      <c r="AHU3383" s="678"/>
      <c r="AHV3383" s="678"/>
      <c r="AHW3383" s="678"/>
      <c r="AHX3383" s="678"/>
      <c r="AHY3383" s="678"/>
      <c r="AHZ3383" s="678"/>
      <c r="AIA3383" s="678"/>
      <c r="AIB3383" s="678"/>
      <c r="AIC3383" s="678"/>
      <c r="AID3383" s="678"/>
      <c r="AIE3383" s="678"/>
      <c r="AIF3383" s="678"/>
      <c r="AIG3383" s="678"/>
      <c r="AIH3383" s="678"/>
      <c r="AII3383" s="678"/>
      <c r="AIJ3383" s="678"/>
      <c r="AIK3383" s="678"/>
      <c r="AIL3383" s="678"/>
      <c r="AIM3383" s="678"/>
      <c r="AIN3383" s="678"/>
      <c r="AIO3383" s="678"/>
      <c r="AIP3383" s="678"/>
      <c r="AIQ3383" s="678"/>
      <c r="AIR3383" s="678"/>
      <c r="AIS3383" s="678"/>
      <c r="AIT3383" s="678"/>
      <c r="AIU3383" s="678"/>
      <c r="AIV3383" s="678"/>
      <c r="AIW3383" s="678"/>
      <c r="AIX3383" s="678"/>
      <c r="AIY3383" s="678"/>
      <c r="AIZ3383" s="678"/>
      <c r="AJA3383" s="678"/>
      <c r="AJB3383" s="678"/>
      <c r="AJC3383" s="678"/>
      <c r="AJD3383" s="678"/>
      <c r="AJE3383" s="678"/>
      <c r="AJF3383" s="678"/>
      <c r="AJG3383" s="678"/>
      <c r="AJH3383" s="678"/>
      <c r="AJI3383" s="678"/>
      <c r="AJJ3383" s="678"/>
      <c r="AJK3383" s="678"/>
      <c r="AJL3383" s="678"/>
      <c r="AJM3383" s="678"/>
      <c r="AJN3383" s="678"/>
      <c r="AJO3383" s="678"/>
      <c r="AJP3383" s="678"/>
      <c r="AJQ3383" s="678"/>
      <c r="AJR3383" s="678"/>
      <c r="AJS3383" s="678"/>
      <c r="AJT3383" s="678"/>
      <c r="AJU3383" s="678"/>
      <c r="AJV3383" s="678"/>
      <c r="AJW3383" s="678"/>
      <c r="AJX3383" s="678"/>
      <c r="AJY3383" s="678"/>
      <c r="AJZ3383" s="678"/>
      <c r="AKA3383" s="678"/>
      <c r="AKB3383" s="678"/>
      <c r="AKC3383" s="678"/>
      <c r="AKD3383" s="678"/>
      <c r="AKE3383" s="678"/>
      <c r="AKF3383" s="678"/>
      <c r="AKG3383" s="678"/>
      <c r="AKH3383" s="678"/>
      <c r="AKI3383" s="678"/>
      <c r="AKJ3383" s="678"/>
      <c r="AKK3383" s="678"/>
      <c r="AKL3383" s="678"/>
      <c r="AKM3383" s="678"/>
      <c r="AKN3383" s="678"/>
      <c r="AKO3383" s="678"/>
      <c r="AKP3383" s="678"/>
      <c r="AKQ3383" s="678"/>
      <c r="AKR3383" s="678"/>
      <c r="AKS3383" s="678"/>
      <c r="AKT3383" s="678"/>
      <c r="AKU3383" s="678"/>
      <c r="AKV3383" s="678"/>
      <c r="AKW3383" s="678"/>
      <c r="AKX3383" s="678"/>
      <c r="AKY3383" s="678"/>
      <c r="AKZ3383" s="678"/>
      <c r="ALA3383" s="678"/>
      <c r="ALB3383" s="678"/>
      <c r="ALC3383" s="678"/>
      <c r="ALD3383" s="678"/>
      <c r="ALE3383" s="678"/>
      <c r="ALF3383" s="678"/>
      <c r="ALG3383" s="678"/>
      <c r="ALH3383" s="678"/>
      <c r="ALI3383" s="678"/>
      <c r="ALJ3383" s="678"/>
      <c r="ALK3383" s="678"/>
      <c r="ALL3383" s="678"/>
      <c r="ALM3383" s="678"/>
      <c r="ALN3383" s="678"/>
      <c r="ALO3383" s="678"/>
      <c r="ALP3383" s="678"/>
      <c r="ALQ3383" s="678"/>
      <c r="ALR3383" s="678"/>
      <c r="ALS3383" s="678"/>
      <c r="ALT3383" s="678"/>
      <c r="ALU3383" s="678"/>
      <c r="ALV3383" s="678"/>
      <c r="ALW3383" s="678"/>
      <c r="ALX3383" s="678"/>
      <c r="ALY3383" s="678"/>
      <c r="ALZ3383" s="678"/>
      <c r="AMA3383" s="678"/>
      <c r="AMB3383" s="678"/>
      <c r="AMC3383" s="678"/>
      <c r="AMD3383" s="678"/>
      <c r="AME3383" s="678"/>
      <c r="AMF3383" s="678"/>
      <c r="AMG3383" s="678"/>
      <c r="AMH3383" s="678"/>
      <c r="AMI3383" s="678"/>
      <c r="AMJ3383" s="678"/>
    </row>
    <row r="3384" spans="1:1024" ht="18.75" customHeight="1" x14ac:dyDescent="0.25">
      <c r="A3384" s="795">
        <v>2305</v>
      </c>
      <c r="B3384" s="795"/>
      <c r="C3384" s="795" t="s">
        <v>749</v>
      </c>
      <c r="D3384" s="795" t="s">
        <v>22</v>
      </c>
      <c r="E3384" s="1169" t="s">
        <v>2279</v>
      </c>
      <c r="F3384" s="1330">
        <v>44707</v>
      </c>
      <c r="G3384" s="1332">
        <v>0.60416666666666663</v>
      </c>
      <c r="H3384" s="1330">
        <v>44709</v>
      </c>
      <c r="I3384" s="1332">
        <v>0.60416666666666663</v>
      </c>
      <c r="J3384" s="1335" t="s">
        <v>1825</v>
      </c>
      <c r="K3384" s="741">
        <v>31532</v>
      </c>
      <c r="L3384" s="929" t="s">
        <v>750</v>
      </c>
      <c r="M3384" s="741">
        <v>41722</v>
      </c>
      <c r="N3384" s="775" t="s">
        <v>751</v>
      </c>
      <c r="O3384" s="930">
        <v>39676</v>
      </c>
      <c r="P3384" s="1007" t="s">
        <v>3432</v>
      </c>
      <c r="Q3384" s="908"/>
      <c r="R3384" s="1073"/>
      <c r="S3384" s="908"/>
      <c r="T3384" s="550"/>
      <c r="U3384" s="593" t="s">
        <v>753</v>
      </c>
      <c r="V3384" s="527"/>
    </row>
    <row r="3385" spans="1:1024" ht="31.5" customHeight="1" x14ac:dyDescent="0.25">
      <c r="A3385" s="3">
        <v>575</v>
      </c>
      <c r="B3385" s="3"/>
      <c r="C3385" s="186" t="s">
        <v>749</v>
      </c>
      <c r="D3385" s="3" t="s">
        <v>412</v>
      </c>
      <c r="E3385" s="1159" t="s">
        <v>243</v>
      </c>
      <c r="F3385" s="714">
        <v>44591</v>
      </c>
      <c r="G3385" s="715">
        <v>0.75</v>
      </c>
      <c r="H3385" s="714">
        <v>44605</v>
      </c>
      <c r="I3385" s="715">
        <v>0.75</v>
      </c>
      <c r="J3385" s="730"/>
      <c r="K3385" s="741">
        <v>31532</v>
      </c>
      <c r="L3385" s="929" t="s">
        <v>750</v>
      </c>
      <c r="M3385" s="741">
        <v>41722</v>
      </c>
      <c r="N3385" s="775" t="s">
        <v>751</v>
      </c>
      <c r="O3385" s="930">
        <v>39676</v>
      </c>
      <c r="P3385" s="1007"/>
      <c r="Q3385" s="1058"/>
      <c r="R3385" s="1063"/>
      <c r="S3385" s="1058"/>
      <c r="T3385" s="627"/>
      <c r="U3385" s="593" t="s">
        <v>753</v>
      </c>
      <c r="V3385" s="627"/>
    </row>
    <row r="3386" spans="1:1024" s="546" customFormat="1" ht="18.75" customHeight="1" x14ac:dyDescent="0.25">
      <c r="A3386" s="3">
        <v>354</v>
      </c>
      <c r="B3386" s="1522"/>
      <c r="C3386" s="186" t="s">
        <v>749</v>
      </c>
      <c r="D3386" s="3" t="s">
        <v>412</v>
      </c>
      <c r="E3386" s="1159" t="s">
        <v>60</v>
      </c>
      <c r="F3386" s="714">
        <v>44470</v>
      </c>
      <c r="G3386" s="715">
        <v>0.52083333333333337</v>
      </c>
      <c r="H3386" s="714">
        <v>44473</v>
      </c>
      <c r="I3386" s="715">
        <v>0.52083333333333337</v>
      </c>
      <c r="J3386" s="730">
        <v>3</v>
      </c>
      <c r="K3386" s="741">
        <v>31532</v>
      </c>
      <c r="L3386" s="929" t="s">
        <v>750</v>
      </c>
      <c r="M3386" s="741">
        <v>41722</v>
      </c>
      <c r="N3386" s="775" t="s">
        <v>751</v>
      </c>
      <c r="O3386" s="930">
        <v>39676</v>
      </c>
      <c r="P3386" s="1015"/>
      <c r="Q3386" s="1058"/>
      <c r="R3386" s="1063"/>
      <c r="S3386" s="1058"/>
      <c r="T3386" s="627"/>
      <c r="U3386" s="593" t="s">
        <v>753</v>
      </c>
      <c r="V3386" s="627"/>
      <c r="W3386" s="156"/>
    </row>
    <row r="3387" spans="1:1024" ht="16.5" customHeight="1" x14ac:dyDescent="0.25">
      <c r="A3387" s="849">
        <v>333</v>
      </c>
      <c r="B3387" s="849"/>
      <c r="C3387" s="795" t="s">
        <v>749</v>
      </c>
      <c r="D3387" s="849" t="s">
        <v>412</v>
      </c>
      <c r="E3387" s="1171" t="s">
        <v>131</v>
      </c>
      <c r="F3387" s="850">
        <v>44456</v>
      </c>
      <c r="G3387" s="1408">
        <v>0.5</v>
      </c>
      <c r="H3387" s="850">
        <v>44458</v>
      </c>
      <c r="I3387" s="1408">
        <v>0.79166666666666663</v>
      </c>
      <c r="J3387" s="829">
        <v>2</v>
      </c>
      <c r="K3387" s="992">
        <v>31532</v>
      </c>
      <c r="L3387" s="993" t="s">
        <v>750</v>
      </c>
      <c r="M3387" s="992">
        <v>41722</v>
      </c>
      <c r="N3387" s="994" t="s">
        <v>751</v>
      </c>
      <c r="O3387" s="995">
        <v>39676</v>
      </c>
      <c r="P3387" s="1015"/>
      <c r="Q3387" s="907"/>
      <c r="R3387" s="1663"/>
      <c r="S3387" s="1386"/>
      <c r="T3387" s="1388"/>
      <c r="U3387" s="697" t="s">
        <v>753</v>
      </c>
      <c r="V3387" s="1388"/>
      <c r="W3387" s="677"/>
      <c r="X3387" s="678"/>
      <c r="Y3387" s="678"/>
      <c r="Z3387" s="678"/>
      <c r="AA3387" s="678"/>
      <c r="AB3387" s="678"/>
      <c r="AC3387" s="678"/>
      <c r="AD3387" s="678"/>
      <c r="AE3387" s="678"/>
      <c r="AF3387" s="678"/>
      <c r="AG3387" s="678"/>
      <c r="AH3387" s="678"/>
      <c r="AI3387" s="678"/>
      <c r="AJ3387" s="678"/>
      <c r="AK3387" s="678"/>
      <c r="AL3387" s="678"/>
      <c r="AM3387" s="678"/>
      <c r="AN3387" s="678"/>
      <c r="AO3387" s="678"/>
      <c r="AP3387" s="678"/>
      <c r="AQ3387" s="678"/>
      <c r="AR3387" s="678"/>
      <c r="AS3387" s="678"/>
      <c r="AT3387" s="678"/>
      <c r="AU3387" s="678"/>
      <c r="AV3387" s="678"/>
      <c r="AW3387" s="678"/>
      <c r="AX3387" s="678"/>
      <c r="AY3387" s="678"/>
      <c r="AZ3387" s="678"/>
      <c r="BA3387" s="678"/>
      <c r="BB3387" s="678"/>
      <c r="BC3387" s="678"/>
      <c r="BD3387" s="678"/>
      <c r="BE3387" s="678"/>
      <c r="BF3387" s="678"/>
      <c r="BG3387" s="678"/>
      <c r="BH3387" s="678"/>
      <c r="BI3387" s="678"/>
      <c r="BJ3387" s="678"/>
      <c r="BK3387" s="678"/>
      <c r="BL3387" s="678"/>
      <c r="BM3387" s="678"/>
      <c r="BN3387" s="678"/>
      <c r="BO3387" s="678"/>
      <c r="BP3387" s="678"/>
      <c r="BQ3387" s="678"/>
      <c r="BR3387" s="678"/>
      <c r="BS3387" s="678"/>
      <c r="BT3387" s="678"/>
      <c r="BU3387" s="678"/>
      <c r="BV3387" s="678"/>
      <c r="BW3387" s="678"/>
      <c r="BX3387" s="678"/>
      <c r="BY3387" s="678"/>
      <c r="BZ3387" s="678"/>
      <c r="CA3387" s="678"/>
      <c r="CB3387" s="678"/>
      <c r="CC3387" s="678"/>
      <c r="CD3387" s="678"/>
      <c r="CE3387" s="678"/>
      <c r="CF3387" s="678"/>
      <c r="CG3387" s="678"/>
      <c r="CH3387" s="678"/>
      <c r="CI3387" s="678"/>
      <c r="CJ3387" s="678"/>
      <c r="CK3387" s="678"/>
      <c r="CL3387" s="678"/>
      <c r="CM3387" s="678"/>
      <c r="CN3387" s="678"/>
      <c r="CO3387" s="678"/>
      <c r="CP3387" s="678"/>
      <c r="CQ3387" s="678"/>
      <c r="CR3387" s="678"/>
      <c r="CS3387" s="678"/>
      <c r="CT3387" s="678"/>
      <c r="CU3387" s="678"/>
      <c r="CV3387" s="678"/>
      <c r="CW3387" s="678"/>
      <c r="CX3387" s="678"/>
      <c r="CY3387" s="678"/>
      <c r="CZ3387" s="678"/>
      <c r="DA3387" s="678"/>
      <c r="DB3387" s="678"/>
      <c r="DC3387" s="678"/>
      <c r="DD3387" s="678"/>
      <c r="DE3387" s="678"/>
      <c r="DF3387" s="678"/>
      <c r="DG3387" s="678"/>
      <c r="DH3387" s="678"/>
      <c r="DI3387" s="678"/>
      <c r="DJ3387" s="678"/>
      <c r="DK3387" s="678"/>
      <c r="DL3387" s="678"/>
      <c r="DM3387" s="678"/>
      <c r="DN3387" s="678"/>
      <c r="DO3387" s="678"/>
      <c r="DP3387" s="678"/>
      <c r="DQ3387" s="678"/>
      <c r="DR3387" s="678"/>
      <c r="DS3387" s="678"/>
      <c r="DT3387" s="678"/>
      <c r="DU3387" s="678"/>
      <c r="DV3387" s="678"/>
      <c r="DW3387" s="678"/>
      <c r="DX3387" s="678"/>
      <c r="DY3387" s="678"/>
      <c r="DZ3387" s="678"/>
      <c r="EA3387" s="678"/>
      <c r="EB3387" s="678"/>
      <c r="EC3387" s="678"/>
      <c r="ED3387" s="678"/>
      <c r="EE3387" s="678"/>
      <c r="EF3387" s="678"/>
      <c r="EG3387" s="678"/>
      <c r="EH3387" s="678"/>
      <c r="EI3387" s="678"/>
      <c r="EJ3387" s="678"/>
      <c r="EK3387" s="678"/>
      <c r="EL3387" s="678"/>
      <c r="EM3387" s="678"/>
      <c r="EN3387" s="678"/>
      <c r="EO3387" s="678"/>
      <c r="EP3387" s="678"/>
      <c r="EQ3387" s="678"/>
      <c r="ER3387" s="678"/>
      <c r="ES3387" s="678"/>
      <c r="ET3387" s="678"/>
      <c r="EU3387" s="678"/>
      <c r="EV3387" s="678"/>
      <c r="EW3387" s="678"/>
      <c r="EX3387" s="678"/>
      <c r="EY3387" s="678"/>
      <c r="EZ3387" s="678"/>
      <c r="FA3387" s="678"/>
      <c r="FB3387" s="678"/>
      <c r="FC3387" s="678"/>
      <c r="FD3387" s="678"/>
      <c r="FE3387" s="678"/>
      <c r="FF3387" s="678"/>
      <c r="FG3387" s="678"/>
      <c r="FH3387" s="678"/>
      <c r="FI3387" s="678"/>
      <c r="FJ3387" s="678"/>
      <c r="FK3387" s="678"/>
      <c r="FL3387" s="678"/>
      <c r="FM3387" s="678"/>
      <c r="FN3387" s="678"/>
      <c r="FO3387" s="678"/>
      <c r="FP3387" s="678"/>
      <c r="FQ3387" s="678"/>
      <c r="FR3387" s="678"/>
      <c r="FS3387" s="678"/>
      <c r="FT3387" s="678"/>
      <c r="FU3387" s="678"/>
      <c r="FV3387" s="678"/>
      <c r="FW3387" s="678"/>
      <c r="FX3387" s="678"/>
      <c r="FY3387" s="678"/>
      <c r="FZ3387" s="678"/>
      <c r="GA3387" s="678"/>
      <c r="GB3387" s="678"/>
      <c r="GC3387" s="678"/>
      <c r="GD3387" s="678"/>
      <c r="GE3387" s="678"/>
      <c r="GF3387" s="678"/>
      <c r="GG3387" s="678"/>
      <c r="GH3387" s="678"/>
      <c r="GI3387" s="678"/>
      <c r="GJ3387" s="678"/>
      <c r="GK3387" s="678"/>
      <c r="GL3387" s="678"/>
      <c r="GM3387" s="678"/>
      <c r="GN3387" s="678"/>
      <c r="GO3387" s="678"/>
      <c r="GP3387" s="678"/>
      <c r="GQ3387" s="678"/>
      <c r="GR3387" s="678"/>
      <c r="GS3387" s="678"/>
      <c r="GT3387" s="678"/>
      <c r="GU3387" s="678"/>
      <c r="GV3387" s="678"/>
      <c r="GW3387" s="678"/>
      <c r="GX3387" s="678"/>
      <c r="GY3387" s="678"/>
      <c r="GZ3387" s="678"/>
      <c r="HA3387" s="678"/>
      <c r="HB3387" s="678"/>
      <c r="HC3387" s="678"/>
      <c r="HD3387" s="678"/>
      <c r="HE3387" s="678"/>
      <c r="HF3387" s="678"/>
      <c r="HG3387" s="678"/>
      <c r="HH3387" s="678"/>
      <c r="HI3387" s="678"/>
      <c r="HJ3387" s="678"/>
      <c r="HK3387" s="678"/>
      <c r="HL3387" s="678"/>
      <c r="HM3387" s="678"/>
      <c r="HN3387" s="678"/>
      <c r="HO3387" s="678"/>
      <c r="HP3387" s="678"/>
      <c r="HQ3387" s="678"/>
      <c r="HR3387" s="678"/>
      <c r="HS3387" s="678"/>
      <c r="HT3387" s="678"/>
      <c r="HU3387" s="678"/>
      <c r="HV3387" s="678"/>
      <c r="HW3387" s="678"/>
      <c r="HX3387" s="678"/>
      <c r="HY3387" s="678"/>
      <c r="HZ3387" s="678"/>
      <c r="IA3387" s="678"/>
      <c r="IB3387" s="678"/>
      <c r="IC3387" s="678"/>
      <c r="ID3387" s="678"/>
      <c r="IE3387" s="678"/>
      <c r="IF3387" s="678"/>
      <c r="IG3387" s="678"/>
      <c r="IH3387" s="678"/>
      <c r="II3387" s="678"/>
      <c r="IJ3387" s="678"/>
      <c r="IK3387" s="678"/>
      <c r="IL3387" s="678"/>
      <c r="IM3387" s="678"/>
      <c r="IN3387" s="678"/>
      <c r="IO3387" s="678"/>
      <c r="IP3387" s="678"/>
      <c r="IQ3387" s="678"/>
      <c r="IR3387" s="678"/>
      <c r="IS3387" s="678"/>
      <c r="IT3387" s="678"/>
      <c r="IU3387" s="678"/>
      <c r="IV3387" s="678"/>
      <c r="IW3387" s="678"/>
      <c r="IX3387" s="678"/>
      <c r="IY3387" s="678"/>
      <c r="IZ3387" s="678"/>
      <c r="JA3387" s="678"/>
      <c r="JB3387" s="678"/>
      <c r="JC3387" s="678"/>
      <c r="JD3387" s="678"/>
      <c r="JE3387" s="678"/>
      <c r="JF3387" s="678"/>
      <c r="JG3387" s="678"/>
      <c r="JH3387" s="678"/>
      <c r="JI3387" s="678"/>
      <c r="JJ3387" s="678"/>
      <c r="JK3387" s="678"/>
      <c r="JL3387" s="678"/>
      <c r="JM3387" s="678"/>
      <c r="JN3387" s="678"/>
      <c r="JO3387" s="678"/>
      <c r="JP3387" s="678"/>
      <c r="JQ3387" s="678"/>
      <c r="JR3387" s="678"/>
      <c r="JS3387" s="678"/>
      <c r="JT3387" s="678"/>
      <c r="JU3387" s="678"/>
      <c r="JV3387" s="678"/>
      <c r="JW3387" s="678"/>
      <c r="JX3387" s="678"/>
      <c r="JY3387" s="678"/>
      <c r="JZ3387" s="678"/>
      <c r="KA3387" s="678"/>
      <c r="KB3387" s="678"/>
      <c r="KC3387" s="678"/>
      <c r="KD3387" s="678"/>
      <c r="KE3387" s="678"/>
      <c r="KF3387" s="678"/>
      <c r="KG3387" s="678"/>
      <c r="KH3387" s="678"/>
      <c r="KI3387" s="678"/>
      <c r="KJ3387" s="678"/>
      <c r="KK3387" s="678"/>
      <c r="KL3387" s="678"/>
      <c r="KM3387" s="678"/>
      <c r="KN3387" s="678"/>
      <c r="KO3387" s="678"/>
      <c r="KP3387" s="678"/>
      <c r="KQ3387" s="678"/>
      <c r="KR3387" s="678"/>
      <c r="KS3387" s="678"/>
      <c r="KT3387" s="678"/>
      <c r="KU3387" s="678"/>
      <c r="KV3387" s="678"/>
      <c r="KW3387" s="678"/>
      <c r="KX3387" s="678"/>
      <c r="KY3387" s="678"/>
      <c r="KZ3387" s="678"/>
      <c r="LA3387" s="678"/>
      <c r="LB3387" s="678"/>
      <c r="LC3387" s="678"/>
      <c r="LD3387" s="678"/>
      <c r="LE3387" s="678"/>
      <c r="LF3387" s="678"/>
      <c r="LG3387" s="678"/>
      <c r="LH3387" s="678"/>
      <c r="LI3387" s="678"/>
      <c r="LJ3387" s="678"/>
      <c r="LK3387" s="678"/>
      <c r="LL3387" s="678"/>
      <c r="LM3387" s="678"/>
      <c r="LN3387" s="678"/>
      <c r="LO3387" s="678"/>
      <c r="LP3387" s="678"/>
      <c r="LQ3387" s="678"/>
      <c r="LR3387" s="678"/>
      <c r="LS3387" s="678"/>
      <c r="LT3387" s="678"/>
      <c r="LU3387" s="678"/>
      <c r="LV3387" s="678"/>
      <c r="LW3387" s="678"/>
      <c r="LX3387" s="678"/>
      <c r="LY3387" s="678"/>
      <c r="LZ3387" s="678"/>
      <c r="MA3387" s="678"/>
      <c r="MB3387" s="678"/>
      <c r="MC3387" s="678"/>
      <c r="MD3387" s="678"/>
      <c r="ME3387" s="678"/>
      <c r="MF3387" s="678"/>
      <c r="MG3387" s="678"/>
      <c r="MH3387" s="678"/>
      <c r="MI3387" s="678"/>
      <c r="MJ3387" s="678"/>
      <c r="MK3387" s="678"/>
      <c r="ML3387" s="678"/>
      <c r="MM3387" s="678"/>
      <c r="MN3387" s="678"/>
      <c r="MO3387" s="678"/>
      <c r="MP3387" s="678"/>
      <c r="MQ3387" s="678"/>
      <c r="MR3387" s="678"/>
      <c r="MS3387" s="678"/>
      <c r="MT3387" s="678"/>
      <c r="MU3387" s="678"/>
      <c r="MV3387" s="678"/>
      <c r="MW3387" s="678"/>
      <c r="MX3387" s="678"/>
      <c r="MY3387" s="678"/>
      <c r="MZ3387" s="678"/>
      <c r="NA3387" s="678"/>
      <c r="NB3387" s="678"/>
      <c r="NC3387" s="678"/>
      <c r="ND3387" s="678"/>
      <c r="NE3387" s="678"/>
      <c r="NF3387" s="678"/>
      <c r="NG3387" s="678"/>
      <c r="NH3387" s="678"/>
      <c r="NI3387" s="678"/>
      <c r="NJ3387" s="678"/>
      <c r="NK3387" s="678"/>
      <c r="NL3387" s="678"/>
      <c r="NM3387" s="678"/>
      <c r="NN3387" s="678"/>
      <c r="NO3387" s="678"/>
      <c r="NP3387" s="678"/>
      <c r="NQ3387" s="678"/>
      <c r="NR3387" s="678"/>
      <c r="NS3387" s="678"/>
      <c r="NT3387" s="678"/>
      <c r="NU3387" s="678"/>
      <c r="NV3387" s="678"/>
      <c r="NW3387" s="678"/>
      <c r="NX3387" s="678"/>
      <c r="NY3387" s="678"/>
      <c r="NZ3387" s="678"/>
      <c r="OA3387" s="678"/>
      <c r="OB3387" s="678"/>
      <c r="OC3387" s="678"/>
      <c r="OD3387" s="678"/>
      <c r="OE3387" s="678"/>
      <c r="OF3387" s="678"/>
      <c r="OG3387" s="678"/>
      <c r="OH3387" s="678"/>
      <c r="OI3387" s="678"/>
      <c r="OJ3387" s="678"/>
      <c r="OK3387" s="678"/>
      <c r="OL3387" s="678"/>
      <c r="OM3387" s="678"/>
      <c r="ON3387" s="678"/>
      <c r="OO3387" s="678"/>
      <c r="OP3387" s="678"/>
      <c r="OQ3387" s="678"/>
      <c r="OR3387" s="678"/>
      <c r="OS3387" s="678"/>
      <c r="OT3387" s="678"/>
      <c r="OU3387" s="678"/>
      <c r="OV3387" s="678"/>
      <c r="OW3387" s="678"/>
      <c r="OX3387" s="678"/>
      <c r="OY3387" s="678"/>
      <c r="OZ3387" s="678"/>
      <c r="PA3387" s="678"/>
      <c r="PB3387" s="678"/>
      <c r="PC3387" s="678"/>
      <c r="PD3387" s="678"/>
      <c r="PE3387" s="678"/>
      <c r="PF3387" s="678"/>
      <c r="PG3387" s="678"/>
      <c r="PH3387" s="678"/>
      <c r="PI3387" s="678"/>
      <c r="PJ3387" s="678"/>
      <c r="PK3387" s="678"/>
      <c r="PL3387" s="678"/>
      <c r="PM3387" s="678"/>
      <c r="PN3387" s="678"/>
      <c r="PO3387" s="678"/>
      <c r="PP3387" s="678"/>
      <c r="PQ3387" s="678"/>
      <c r="PR3387" s="678"/>
      <c r="PS3387" s="678"/>
      <c r="PT3387" s="678"/>
      <c r="PU3387" s="678"/>
      <c r="PV3387" s="678"/>
      <c r="PW3387" s="678"/>
      <c r="PX3387" s="678"/>
      <c r="PY3387" s="678"/>
      <c r="PZ3387" s="678"/>
      <c r="QA3387" s="678"/>
      <c r="QB3387" s="678"/>
      <c r="QC3387" s="678"/>
      <c r="QD3387" s="678"/>
      <c r="QE3387" s="678"/>
      <c r="QF3387" s="678"/>
      <c r="QG3387" s="678"/>
      <c r="QH3387" s="678"/>
      <c r="QI3387" s="678"/>
      <c r="QJ3387" s="678"/>
      <c r="QK3387" s="678"/>
      <c r="QL3387" s="678"/>
      <c r="QM3387" s="678"/>
      <c r="QN3387" s="678"/>
      <c r="QO3387" s="678"/>
      <c r="QP3387" s="678"/>
      <c r="QQ3387" s="678"/>
      <c r="QR3387" s="678"/>
      <c r="QS3387" s="678"/>
      <c r="QT3387" s="678"/>
      <c r="QU3387" s="678"/>
      <c r="QV3387" s="678"/>
      <c r="QW3387" s="678"/>
      <c r="QX3387" s="678"/>
      <c r="QY3387" s="678"/>
      <c r="QZ3387" s="678"/>
      <c r="RA3387" s="678"/>
      <c r="RB3387" s="678"/>
      <c r="RC3387" s="678"/>
      <c r="RD3387" s="678"/>
      <c r="RE3387" s="678"/>
      <c r="RF3387" s="678"/>
      <c r="RG3387" s="678"/>
      <c r="RH3387" s="678"/>
      <c r="RI3387" s="678"/>
      <c r="RJ3387" s="678"/>
      <c r="RK3387" s="678"/>
      <c r="RL3387" s="678"/>
      <c r="RM3387" s="678"/>
      <c r="RN3387" s="678"/>
      <c r="RO3387" s="678"/>
      <c r="RP3387" s="678"/>
      <c r="RQ3387" s="678"/>
      <c r="RR3387" s="678"/>
      <c r="RS3387" s="678"/>
      <c r="RT3387" s="678"/>
      <c r="RU3387" s="678"/>
      <c r="RV3387" s="678"/>
      <c r="RW3387" s="678"/>
      <c r="RX3387" s="678"/>
      <c r="RY3387" s="678"/>
      <c r="RZ3387" s="678"/>
      <c r="SA3387" s="678"/>
      <c r="SB3387" s="678"/>
      <c r="SC3387" s="678"/>
      <c r="SD3387" s="678"/>
      <c r="SE3387" s="678"/>
      <c r="SF3387" s="678"/>
      <c r="SG3387" s="678"/>
      <c r="SH3387" s="678"/>
      <c r="SI3387" s="678"/>
      <c r="SJ3387" s="678"/>
      <c r="SK3387" s="678"/>
      <c r="SL3387" s="678"/>
      <c r="SM3387" s="678"/>
      <c r="SN3387" s="678"/>
      <c r="SO3387" s="678"/>
      <c r="SP3387" s="678"/>
      <c r="SQ3387" s="678"/>
      <c r="SR3387" s="678"/>
      <c r="SS3387" s="678"/>
      <c r="ST3387" s="678"/>
      <c r="SU3387" s="678"/>
      <c r="SV3387" s="678"/>
      <c r="SW3387" s="678"/>
      <c r="SX3387" s="678"/>
      <c r="SY3387" s="678"/>
      <c r="SZ3387" s="678"/>
      <c r="TA3387" s="678"/>
      <c r="TB3387" s="678"/>
      <c r="TC3387" s="678"/>
      <c r="TD3387" s="678"/>
      <c r="TE3387" s="678"/>
      <c r="TF3387" s="678"/>
      <c r="TG3387" s="678"/>
      <c r="TH3387" s="678"/>
      <c r="TI3387" s="678"/>
      <c r="TJ3387" s="678"/>
      <c r="TK3387" s="678"/>
      <c r="TL3387" s="678"/>
      <c r="TM3387" s="678"/>
      <c r="TN3387" s="678"/>
      <c r="TO3387" s="678"/>
      <c r="TP3387" s="678"/>
      <c r="TQ3387" s="678"/>
      <c r="TR3387" s="678"/>
      <c r="TS3387" s="678"/>
      <c r="TT3387" s="678"/>
      <c r="TU3387" s="678"/>
      <c r="TV3387" s="678"/>
      <c r="TW3387" s="678"/>
      <c r="TX3387" s="678"/>
      <c r="TY3387" s="678"/>
      <c r="TZ3387" s="678"/>
      <c r="UA3387" s="678"/>
      <c r="UB3387" s="678"/>
      <c r="UC3387" s="678"/>
      <c r="UD3387" s="678"/>
      <c r="UE3387" s="678"/>
      <c r="UF3387" s="678"/>
      <c r="UG3387" s="678"/>
      <c r="UH3387" s="678"/>
      <c r="UI3387" s="678"/>
      <c r="UJ3387" s="678"/>
      <c r="UK3387" s="678"/>
      <c r="UL3387" s="678"/>
      <c r="UM3387" s="678"/>
      <c r="UN3387" s="678"/>
      <c r="UO3387" s="678"/>
      <c r="UP3387" s="678"/>
      <c r="UQ3387" s="678"/>
      <c r="UR3387" s="678"/>
      <c r="US3387" s="678"/>
      <c r="UT3387" s="678"/>
      <c r="UU3387" s="678"/>
      <c r="UV3387" s="678"/>
      <c r="UW3387" s="678"/>
      <c r="UX3387" s="678"/>
      <c r="UY3387" s="678"/>
      <c r="UZ3387" s="678"/>
      <c r="VA3387" s="678"/>
      <c r="VB3387" s="678"/>
      <c r="VC3387" s="678"/>
      <c r="VD3387" s="678"/>
      <c r="VE3387" s="678"/>
      <c r="VF3387" s="678"/>
      <c r="VG3387" s="678"/>
      <c r="VH3387" s="678"/>
      <c r="VI3387" s="678"/>
      <c r="VJ3387" s="678"/>
      <c r="VK3387" s="678"/>
      <c r="VL3387" s="678"/>
      <c r="VM3387" s="678"/>
      <c r="VN3387" s="678"/>
      <c r="VO3387" s="678"/>
      <c r="VP3387" s="678"/>
      <c r="VQ3387" s="678"/>
      <c r="VR3387" s="678"/>
      <c r="VS3387" s="678"/>
      <c r="VT3387" s="678"/>
      <c r="VU3387" s="678"/>
      <c r="VV3387" s="678"/>
      <c r="VW3387" s="678"/>
      <c r="VX3387" s="678"/>
      <c r="VY3387" s="678"/>
      <c r="VZ3387" s="678"/>
      <c r="WA3387" s="678"/>
      <c r="WB3387" s="678"/>
      <c r="WC3387" s="678"/>
      <c r="WD3387" s="678"/>
      <c r="WE3387" s="678"/>
      <c r="WF3387" s="678"/>
      <c r="WG3387" s="678"/>
      <c r="WH3387" s="678"/>
      <c r="WI3387" s="678"/>
      <c r="WJ3387" s="678"/>
      <c r="WK3387" s="678"/>
      <c r="WL3387" s="678"/>
      <c r="WM3387" s="678"/>
      <c r="WN3387" s="678"/>
      <c r="WO3387" s="678"/>
      <c r="WP3387" s="678"/>
      <c r="WQ3387" s="678"/>
      <c r="WR3387" s="678"/>
      <c r="WS3387" s="678"/>
      <c r="WT3387" s="678"/>
      <c r="WU3387" s="678"/>
      <c r="WV3387" s="678"/>
      <c r="WW3387" s="678"/>
      <c r="WX3387" s="678"/>
      <c r="WY3387" s="678"/>
      <c r="WZ3387" s="678"/>
      <c r="XA3387" s="678"/>
      <c r="XB3387" s="678"/>
      <c r="XC3387" s="678"/>
      <c r="XD3387" s="678"/>
      <c r="XE3387" s="678"/>
      <c r="XF3387" s="678"/>
      <c r="XG3387" s="678"/>
      <c r="XH3387" s="678"/>
      <c r="XI3387" s="678"/>
      <c r="XJ3387" s="678"/>
      <c r="XK3387" s="678"/>
      <c r="XL3387" s="678"/>
      <c r="XM3387" s="678"/>
      <c r="XN3387" s="678"/>
      <c r="XO3387" s="678"/>
      <c r="XP3387" s="678"/>
      <c r="XQ3387" s="678"/>
      <c r="XR3387" s="678"/>
      <c r="XS3387" s="678"/>
      <c r="XT3387" s="678"/>
      <c r="XU3387" s="678"/>
      <c r="XV3387" s="678"/>
      <c r="XW3387" s="678"/>
      <c r="XX3387" s="678"/>
      <c r="XY3387" s="678"/>
      <c r="XZ3387" s="678"/>
      <c r="YA3387" s="678"/>
      <c r="YB3387" s="678"/>
      <c r="YC3387" s="678"/>
      <c r="YD3387" s="678"/>
      <c r="YE3387" s="678"/>
      <c r="YF3387" s="678"/>
      <c r="YG3387" s="678"/>
      <c r="YH3387" s="678"/>
      <c r="YI3387" s="678"/>
      <c r="YJ3387" s="678"/>
      <c r="YK3387" s="678"/>
      <c r="YL3387" s="678"/>
      <c r="YM3387" s="678"/>
      <c r="YN3387" s="678"/>
      <c r="YO3387" s="678"/>
      <c r="YP3387" s="678"/>
      <c r="YQ3387" s="678"/>
      <c r="YR3387" s="678"/>
      <c r="YS3387" s="678"/>
      <c r="YT3387" s="678"/>
      <c r="YU3387" s="678"/>
      <c r="YV3387" s="678"/>
      <c r="YW3387" s="678"/>
      <c r="YX3387" s="678"/>
      <c r="YY3387" s="678"/>
      <c r="YZ3387" s="678"/>
      <c r="ZA3387" s="678"/>
      <c r="ZB3387" s="678"/>
      <c r="ZC3387" s="678"/>
      <c r="ZD3387" s="678"/>
      <c r="ZE3387" s="678"/>
      <c r="ZF3387" s="678"/>
      <c r="ZG3387" s="678"/>
      <c r="ZH3387" s="678"/>
      <c r="ZI3387" s="678"/>
      <c r="ZJ3387" s="678"/>
      <c r="ZK3387" s="678"/>
      <c r="ZL3387" s="678"/>
      <c r="ZM3387" s="678"/>
      <c r="ZN3387" s="678"/>
      <c r="ZO3387" s="678"/>
      <c r="ZP3387" s="678"/>
      <c r="ZQ3387" s="678"/>
      <c r="ZR3387" s="678"/>
      <c r="ZS3387" s="678"/>
      <c r="ZT3387" s="678"/>
      <c r="ZU3387" s="678"/>
      <c r="ZV3387" s="678"/>
      <c r="ZW3387" s="678"/>
      <c r="ZX3387" s="678"/>
      <c r="ZY3387" s="678"/>
      <c r="ZZ3387" s="678"/>
      <c r="AAA3387" s="678"/>
      <c r="AAB3387" s="678"/>
      <c r="AAC3387" s="678"/>
      <c r="AAD3387" s="678"/>
      <c r="AAE3387" s="678"/>
      <c r="AAF3387" s="678"/>
      <c r="AAG3387" s="678"/>
      <c r="AAH3387" s="678"/>
      <c r="AAI3387" s="678"/>
      <c r="AAJ3387" s="678"/>
      <c r="AAK3387" s="678"/>
      <c r="AAL3387" s="678"/>
      <c r="AAM3387" s="678"/>
      <c r="AAN3387" s="678"/>
      <c r="AAO3387" s="678"/>
      <c r="AAP3387" s="678"/>
      <c r="AAQ3387" s="678"/>
      <c r="AAR3387" s="678"/>
      <c r="AAS3387" s="678"/>
      <c r="AAT3387" s="678"/>
      <c r="AAU3387" s="678"/>
      <c r="AAV3387" s="678"/>
      <c r="AAW3387" s="678"/>
      <c r="AAX3387" s="678"/>
      <c r="AAY3387" s="678"/>
      <c r="AAZ3387" s="678"/>
      <c r="ABA3387" s="678"/>
      <c r="ABB3387" s="678"/>
      <c r="ABC3387" s="678"/>
      <c r="ABD3387" s="678"/>
      <c r="ABE3387" s="678"/>
      <c r="ABF3387" s="678"/>
      <c r="ABG3387" s="678"/>
      <c r="ABH3387" s="678"/>
      <c r="ABI3387" s="678"/>
      <c r="ABJ3387" s="678"/>
      <c r="ABK3387" s="678"/>
      <c r="ABL3387" s="678"/>
      <c r="ABM3387" s="678"/>
      <c r="ABN3387" s="678"/>
      <c r="ABO3387" s="678"/>
      <c r="ABP3387" s="678"/>
      <c r="ABQ3387" s="678"/>
      <c r="ABR3387" s="678"/>
      <c r="ABS3387" s="678"/>
      <c r="ABT3387" s="678"/>
      <c r="ABU3387" s="678"/>
      <c r="ABV3387" s="678"/>
      <c r="ABW3387" s="678"/>
      <c r="ABX3387" s="678"/>
      <c r="ABY3387" s="678"/>
      <c r="ABZ3387" s="678"/>
      <c r="ACA3387" s="678"/>
      <c r="ACB3387" s="678"/>
      <c r="ACC3387" s="678"/>
      <c r="ACD3387" s="678"/>
      <c r="ACE3387" s="678"/>
      <c r="ACF3387" s="678"/>
      <c r="ACG3387" s="678"/>
      <c r="ACH3387" s="678"/>
      <c r="ACI3387" s="678"/>
      <c r="ACJ3387" s="678"/>
      <c r="ACK3387" s="678"/>
      <c r="ACL3387" s="678"/>
      <c r="ACM3387" s="678"/>
      <c r="ACN3387" s="678"/>
      <c r="ACO3387" s="678"/>
      <c r="ACP3387" s="678"/>
      <c r="ACQ3387" s="678"/>
      <c r="ACR3387" s="678"/>
      <c r="ACS3387" s="678"/>
      <c r="ACT3387" s="678"/>
      <c r="ACU3387" s="678"/>
      <c r="ACV3387" s="678"/>
      <c r="ACW3387" s="678"/>
      <c r="ACX3387" s="678"/>
      <c r="ACY3387" s="678"/>
      <c r="ACZ3387" s="678"/>
      <c r="ADA3387" s="678"/>
      <c r="ADB3387" s="678"/>
      <c r="ADC3387" s="678"/>
      <c r="ADD3387" s="678"/>
      <c r="ADE3387" s="678"/>
      <c r="ADF3387" s="678"/>
      <c r="ADG3387" s="678"/>
      <c r="ADH3387" s="678"/>
      <c r="ADI3387" s="678"/>
      <c r="ADJ3387" s="678"/>
      <c r="ADK3387" s="678"/>
      <c r="ADL3387" s="678"/>
      <c r="ADM3387" s="678"/>
      <c r="ADN3387" s="678"/>
      <c r="ADO3387" s="678"/>
      <c r="ADP3387" s="678"/>
      <c r="ADQ3387" s="678"/>
      <c r="ADR3387" s="678"/>
      <c r="ADS3387" s="678"/>
      <c r="ADT3387" s="678"/>
      <c r="ADU3387" s="678"/>
      <c r="ADV3387" s="678"/>
      <c r="ADW3387" s="678"/>
      <c r="ADX3387" s="678"/>
      <c r="ADY3387" s="678"/>
      <c r="ADZ3387" s="678"/>
      <c r="AEA3387" s="678"/>
      <c r="AEB3387" s="678"/>
      <c r="AEC3387" s="678"/>
      <c r="AED3387" s="678"/>
      <c r="AEE3387" s="678"/>
      <c r="AEF3387" s="678"/>
      <c r="AEG3387" s="678"/>
      <c r="AEH3387" s="678"/>
      <c r="AEI3387" s="678"/>
      <c r="AEJ3387" s="678"/>
      <c r="AEK3387" s="678"/>
      <c r="AEL3387" s="678"/>
      <c r="AEM3387" s="678"/>
      <c r="AEN3387" s="678"/>
      <c r="AEO3387" s="678"/>
      <c r="AEP3387" s="678"/>
      <c r="AEQ3387" s="678"/>
      <c r="AER3387" s="678"/>
      <c r="AES3387" s="678"/>
      <c r="AET3387" s="678"/>
      <c r="AEU3387" s="678"/>
      <c r="AEV3387" s="678"/>
      <c r="AEW3387" s="678"/>
      <c r="AEX3387" s="678"/>
      <c r="AEY3387" s="678"/>
      <c r="AEZ3387" s="678"/>
      <c r="AFA3387" s="678"/>
      <c r="AFB3387" s="678"/>
      <c r="AFC3387" s="678"/>
      <c r="AFD3387" s="678"/>
      <c r="AFE3387" s="678"/>
      <c r="AFF3387" s="678"/>
      <c r="AFG3387" s="678"/>
      <c r="AFH3387" s="678"/>
      <c r="AFI3387" s="678"/>
      <c r="AFJ3387" s="678"/>
      <c r="AFK3387" s="678"/>
      <c r="AFL3387" s="678"/>
      <c r="AFM3387" s="678"/>
      <c r="AFN3387" s="678"/>
      <c r="AFO3387" s="678"/>
      <c r="AFP3387" s="678"/>
      <c r="AFQ3387" s="678"/>
      <c r="AFR3387" s="678"/>
      <c r="AFS3387" s="678"/>
      <c r="AFT3387" s="678"/>
      <c r="AFU3387" s="678"/>
      <c r="AFV3387" s="678"/>
      <c r="AFW3387" s="678"/>
      <c r="AFX3387" s="678"/>
      <c r="AFY3387" s="678"/>
      <c r="AFZ3387" s="678"/>
      <c r="AGA3387" s="678"/>
      <c r="AGB3387" s="678"/>
      <c r="AGC3387" s="678"/>
      <c r="AGD3387" s="678"/>
      <c r="AGE3387" s="678"/>
      <c r="AGF3387" s="678"/>
      <c r="AGG3387" s="678"/>
      <c r="AGH3387" s="678"/>
      <c r="AGI3387" s="678"/>
      <c r="AGJ3387" s="678"/>
      <c r="AGK3387" s="678"/>
      <c r="AGL3387" s="678"/>
      <c r="AGM3387" s="678"/>
      <c r="AGN3387" s="678"/>
      <c r="AGO3387" s="678"/>
      <c r="AGP3387" s="678"/>
      <c r="AGQ3387" s="678"/>
      <c r="AGR3387" s="678"/>
      <c r="AGS3387" s="678"/>
      <c r="AGT3387" s="678"/>
      <c r="AGU3387" s="678"/>
      <c r="AGV3387" s="678"/>
      <c r="AGW3387" s="678"/>
      <c r="AGX3387" s="678"/>
      <c r="AGY3387" s="678"/>
      <c r="AGZ3387" s="678"/>
      <c r="AHA3387" s="678"/>
      <c r="AHB3387" s="678"/>
      <c r="AHC3387" s="678"/>
      <c r="AHD3387" s="678"/>
      <c r="AHE3387" s="678"/>
      <c r="AHF3387" s="678"/>
      <c r="AHG3387" s="678"/>
      <c r="AHH3387" s="678"/>
      <c r="AHI3387" s="678"/>
      <c r="AHJ3387" s="678"/>
      <c r="AHK3387" s="678"/>
      <c r="AHL3387" s="678"/>
      <c r="AHM3387" s="678"/>
      <c r="AHN3387" s="678"/>
      <c r="AHO3387" s="678"/>
      <c r="AHP3387" s="678"/>
      <c r="AHQ3387" s="678"/>
      <c r="AHR3387" s="678"/>
      <c r="AHS3387" s="678"/>
      <c r="AHT3387" s="678"/>
      <c r="AHU3387" s="678"/>
      <c r="AHV3387" s="678"/>
      <c r="AHW3387" s="678"/>
      <c r="AHX3387" s="678"/>
      <c r="AHY3387" s="678"/>
      <c r="AHZ3387" s="678"/>
      <c r="AIA3387" s="678"/>
      <c r="AIB3387" s="678"/>
      <c r="AIC3387" s="678"/>
      <c r="AID3387" s="678"/>
      <c r="AIE3387" s="678"/>
      <c r="AIF3387" s="678"/>
      <c r="AIG3387" s="678"/>
      <c r="AIH3387" s="678"/>
      <c r="AII3387" s="678"/>
      <c r="AIJ3387" s="678"/>
      <c r="AIK3387" s="678"/>
      <c r="AIL3387" s="678"/>
      <c r="AIM3387" s="678"/>
      <c r="AIN3387" s="678"/>
      <c r="AIO3387" s="678"/>
      <c r="AIP3387" s="678"/>
      <c r="AIQ3387" s="678"/>
      <c r="AIR3387" s="678"/>
      <c r="AIS3387" s="678"/>
      <c r="AIT3387" s="678"/>
      <c r="AIU3387" s="678"/>
      <c r="AIV3387" s="678"/>
      <c r="AIW3387" s="678"/>
      <c r="AIX3387" s="678"/>
      <c r="AIY3387" s="678"/>
      <c r="AIZ3387" s="678"/>
      <c r="AJA3387" s="678"/>
      <c r="AJB3387" s="678"/>
      <c r="AJC3387" s="678"/>
      <c r="AJD3387" s="678"/>
      <c r="AJE3387" s="678"/>
      <c r="AJF3387" s="678"/>
      <c r="AJG3387" s="678"/>
      <c r="AJH3387" s="678"/>
      <c r="AJI3387" s="678"/>
      <c r="AJJ3387" s="678"/>
      <c r="AJK3387" s="678"/>
      <c r="AJL3387" s="678"/>
      <c r="AJM3387" s="678"/>
      <c r="AJN3387" s="678"/>
      <c r="AJO3387" s="678"/>
      <c r="AJP3387" s="678"/>
      <c r="AJQ3387" s="678"/>
      <c r="AJR3387" s="678"/>
      <c r="AJS3387" s="678"/>
      <c r="AJT3387" s="678"/>
      <c r="AJU3387" s="678"/>
      <c r="AJV3387" s="678"/>
      <c r="AJW3387" s="678"/>
      <c r="AJX3387" s="678"/>
      <c r="AJY3387" s="678"/>
      <c r="AJZ3387" s="678"/>
      <c r="AKA3387" s="678"/>
      <c r="AKB3387" s="678"/>
      <c r="AKC3387" s="678"/>
      <c r="AKD3387" s="678"/>
      <c r="AKE3387" s="678"/>
      <c r="AKF3387" s="678"/>
      <c r="AKG3387" s="678"/>
      <c r="AKH3387" s="678"/>
      <c r="AKI3387" s="678"/>
      <c r="AKJ3387" s="678"/>
      <c r="AKK3387" s="678"/>
      <c r="AKL3387" s="678"/>
      <c r="AKM3387" s="678"/>
      <c r="AKN3387" s="678"/>
      <c r="AKO3387" s="678"/>
      <c r="AKP3387" s="678"/>
      <c r="AKQ3387" s="678"/>
      <c r="AKR3387" s="678"/>
      <c r="AKS3387" s="678"/>
      <c r="AKT3387" s="678"/>
      <c r="AKU3387" s="678"/>
      <c r="AKV3387" s="678"/>
      <c r="AKW3387" s="678"/>
      <c r="AKX3387" s="678"/>
      <c r="AKY3387" s="678"/>
      <c r="AKZ3387" s="678"/>
      <c r="ALA3387" s="678"/>
      <c r="ALB3387" s="678"/>
      <c r="ALC3387" s="678"/>
      <c r="ALD3387" s="678"/>
      <c r="ALE3387" s="678"/>
      <c r="ALF3387" s="678"/>
      <c r="ALG3387" s="678"/>
      <c r="ALH3387" s="678"/>
      <c r="ALI3387" s="678"/>
      <c r="ALJ3387" s="678"/>
      <c r="ALK3387" s="678"/>
      <c r="ALL3387" s="678"/>
      <c r="ALM3387" s="678"/>
      <c r="ALN3387" s="678"/>
      <c r="ALO3387" s="678"/>
      <c r="ALP3387" s="678"/>
      <c r="ALQ3387" s="678"/>
      <c r="ALR3387" s="678"/>
      <c r="ALS3387" s="678"/>
      <c r="ALT3387" s="678"/>
      <c r="ALU3387" s="678"/>
      <c r="ALV3387" s="678"/>
      <c r="ALW3387" s="678"/>
      <c r="ALX3387" s="678"/>
      <c r="ALY3387" s="678"/>
      <c r="ALZ3387" s="678"/>
      <c r="AMA3387" s="678"/>
      <c r="AMB3387" s="678"/>
      <c r="AMC3387" s="678"/>
      <c r="AMD3387" s="678"/>
      <c r="AME3387" s="678"/>
      <c r="AMF3387" s="678"/>
      <c r="AMG3387" s="678"/>
      <c r="AMH3387" s="678"/>
      <c r="AMI3387" s="678"/>
      <c r="AMJ3387" s="678"/>
    </row>
    <row r="3388" spans="1:1024" ht="18.75" customHeight="1" x14ac:dyDescent="0.25">
      <c r="A3388" s="3">
        <v>149</v>
      </c>
      <c r="B3388" s="3"/>
      <c r="C3388" s="186" t="s">
        <v>749</v>
      </c>
      <c r="D3388" s="3" t="s">
        <v>35</v>
      </c>
      <c r="E3388" s="1159" t="s">
        <v>313</v>
      </c>
      <c r="F3388" s="714">
        <v>44442</v>
      </c>
      <c r="G3388" s="715">
        <v>0.58333333333333337</v>
      </c>
      <c r="H3388" s="714">
        <v>44446</v>
      </c>
      <c r="I3388" s="715">
        <v>0.58333333333333337</v>
      </c>
      <c r="J3388" s="730">
        <v>4</v>
      </c>
      <c r="K3388" s="741">
        <v>31532</v>
      </c>
      <c r="L3388" s="929" t="s">
        <v>750</v>
      </c>
      <c r="M3388" s="741">
        <v>41722</v>
      </c>
      <c r="N3388" s="775" t="s">
        <v>751</v>
      </c>
      <c r="O3388" s="930">
        <v>39676</v>
      </c>
      <c r="P3388" s="1124"/>
      <c r="Q3388" s="1058"/>
      <c r="R3388" s="1063"/>
      <c r="S3388" s="1058"/>
      <c r="T3388" s="627"/>
      <c r="U3388" s="593" t="s">
        <v>753</v>
      </c>
      <c r="V3388" s="627" t="s">
        <v>3492</v>
      </c>
    </row>
    <row r="3389" spans="1:1024" s="546" customFormat="1" ht="18.75" customHeight="1" x14ac:dyDescent="0.25">
      <c r="A3389" s="20">
        <v>18</v>
      </c>
      <c r="B3389" s="20"/>
      <c r="C3389" s="186" t="s">
        <v>749</v>
      </c>
      <c r="D3389" s="20" t="s">
        <v>35</v>
      </c>
      <c r="E3389" s="1158" t="s">
        <v>119</v>
      </c>
      <c r="F3389" s="21">
        <v>44396</v>
      </c>
      <c r="G3389" s="821">
        <v>0.75208333333333333</v>
      </c>
      <c r="H3389" s="21">
        <v>44401</v>
      </c>
      <c r="I3389" s="821">
        <v>0.75208333333333333</v>
      </c>
      <c r="J3389" s="730">
        <v>5</v>
      </c>
      <c r="K3389" s="741">
        <v>31532</v>
      </c>
      <c r="L3389" s="929" t="s">
        <v>750</v>
      </c>
      <c r="M3389" s="741">
        <v>41722</v>
      </c>
      <c r="N3389" s="775" t="s">
        <v>751</v>
      </c>
      <c r="O3389" s="930">
        <v>39676</v>
      </c>
      <c r="P3389" s="1015"/>
      <c r="Q3389" s="907"/>
      <c r="R3389" s="1020"/>
      <c r="S3389" s="907"/>
      <c r="T3389" s="544"/>
      <c r="U3389" s="593" t="s">
        <v>753</v>
      </c>
      <c r="V3389" s="544"/>
      <c r="W3389" s="156"/>
    </row>
    <row r="3390" spans="1:1024" ht="18.75" hidden="1" customHeight="1" x14ac:dyDescent="0.25">
      <c r="A3390" s="849">
        <v>4763</v>
      </c>
      <c r="B3390" s="836"/>
      <c r="C3390" s="836" t="s">
        <v>6231</v>
      </c>
      <c r="D3390" s="836" t="s">
        <v>22</v>
      </c>
      <c r="E3390" s="1172" t="s">
        <v>23</v>
      </c>
      <c r="F3390" s="855">
        <v>45413</v>
      </c>
      <c r="G3390" s="856">
        <v>0.56944444444444442</v>
      </c>
      <c r="H3390" s="855">
        <v>45421</v>
      </c>
      <c r="I3390" s="856">
        <v>0.625</v>
      </c>
      <c r="J3390" s="1580" t="s">
        <v>113</v>
      </c>
      <c r="K3390" s="850">
        <v>45410</v>
      </c>
      <c r="L3390" s="1611" t="s">
        <v>6232</v>
      </c>
      <c r="M3390" s="855">
        <v>45141</v>
      </c>
      <c r="N3390" s="974">
        <v>930791200768</v>
      </c>
      <c r="O3390" s="975">
        <v>34432</v>
      </c>
      <c r="P3390" s="897"/>
      <c r="Q3390" s="1060"/>
      <c r="R3390" s="1666"/>
      <c r="S3390" s="1707"/>
      <c r="T3390" s="1755"/>
      <c r="U3390" s="1346"/>
      <c r="V3390" s="1440"/>
      <c r="W3390" s="1807"/>
      <c r="X3390" s="678"/>
      <c r="Y3390" s="678"/>
      <c r="Z3390" s="678"/>
      <c r="AA3390" s="678"/>
      <c r="AB3390" s="678"/>
      <c r="AC3390" s="678"/>
      <c r="AD3390" s="678"/>
      <c r="AE3390" s="678"/>
      <c r="AF3390" s="678"/>
      <c r="AG3390" s="678"/>
      <c r="AH3390" s="678"/>
      <c r="AI3390" s="678"/>
      <c r="AJ3390" s="678"/>
      <c r="AK3390" s="678"/>
      <c r="AL3390" s="678"/>
      <c r="AM3390" s="678"/>
      <c r="AN3390" s="678"/>
      <c r="AO3390" s="678"/>
      <c r="AP3390" s="678"/>
      <c r="AQ3390" s="678"/>
      <c r="AR3390" s="678"/>
      <c r="AS3390" s="678"/>
      <c r="AT3390" s="678"/>
      <c r="AU3390" s="678"/>
      <c r="AV3390" s="678"/>
      <c r="AW3390" s="678"/>
      <c r="AX3390" s="678"/>
      <c r="AY3390" s="678"/>
      <c r="AZ3390" s="678"/>
      <c r="BA3390" s="678"/>
      <c r="BB3390" s="678"/>
      <c r="BC3390" s="678"/>
      <c r="BD3390" s="678"/>
      <c r="BE3390" s="678"/>
      <c r="BF3390" s="678"/>
      <c r="BG3390" s="678"/>
      <c r="BH3390" s="678"/>
      <c r="BI3390" s="678"/>
      <c r="BJ3390" s="678"/>
      <c r="BK3390" s="678"/>
      <c r="BL3390" s="678"/>
      <c r="BM3390" s="678"/>
      <c r="BN3390" s="678"/>
      <c r="BO3390" s="678"/>
      <c r="BP3390" s="678"/>
      <c r="BQ3390" s="678"/>
      <c r="BR3390" s="678"/>
      <c r="BS3390" s="678"/>
      <c r="BT3390" s="678"/>
      <c r="BU3390" s="678"/>
      <c r="BV3390" s="678"/>
      <c r="BW3390" s="678"/>
      <c r="BX3390" s="678"/>
      <c r="BY3390" s="678"/>
      <c r="BZ3390" s="678"/>
      <c r="CA3390" s="678"/>
      <c r="CB3390" s="678"/>
      <c r="CC3390" s="678"/>
      <c r="CD3390" s="678"/>
      <c r="CE3390" s="678"/>
      <c r="CF3390" s="678"/>
      <c r="CG3390" s="678"/>
      <c r="CH3390" s="678"/>
      <c r="CI3390" s="678"/>
      <c r="CJ3390" s="678"/>
      <c r="CK3390" s="678"/>
      <c r="CL3390" s="678"/>
      <c r="CM3390" s="678"/>
      <c r="CN3390" s="678"/>
      <c r="CO3390" s="678"/>
      <c r="CP3390" s="678"/>
      <c r="CQ3390" s="678"/>
      <c r="CR3390" s="678"/>
      <c r="CS3390" s="678"/>
      <c r="CT3390" s="678"/>
      <c r="CU3390" s="678"/>
      <c r="CV3390" s="678"/>
      <c r="CW3390" s="678"/>
      <c r="CX3390" s="678"/>
      <c r="CY3390" s="678"/>
      <c r="CZ3390" s="678"/>
      <c r="DA3390" s="678"/>
      <c r="DB3390" s="678"/>
      <c r="DC3390" s="678"/>
      <c r="DD3390" s="678"/>
      <c r="DE3390" s="678"/>
      <c r="DF3390" s="678"/>
      <c r="DG3390" s="678"/>
      <c r="DH3390" s="678"/>
      <c r="DI3390" s="678"/>
      <c r="DJ3390" s="678"/>
      <c r="DK3390" s="678"/>
      <c r="DL3390" s="678"/>
      <c r="DM3390" s="678"/>
      <c r="DN3390" s="678"/>
      <c r="DO3390" s="678"/>
      <c r="DP3390" s="678"/>
      <c r="DQ3390" s="678"/>
      <c r="DR3390" s="678"/>
      <c r="DS3390" s="678"/>
      <c r="DT3390" s="678"/>
      <c r="DU3390" s="678"/>
      <c r="DV3390" s="678"/>
      <c r="DW3390" s="678"/>
      <c r="DX3390" s="678"/>
      <c r="DY3390" s="678"/>
      <c r="DZ3390" s="678"/>
      <c r="EA3390" s="678"/>
      <c r="EB3390" s="678"/>
      <c r="EC3390" s="678"/>
      <c r="ED3390" s="678"/>
      <c r="EE3390" s="678"/>
      <c r="EF3390" s="678"/>
      <c r="EG3390" s="678"/>
      <c r="EH3390" s="678"/>
      <c r="EI3390" s="678"/>
      <c r="EJ3390" s="678"/>
      <c r="EK3390" s="678"/>
      <c r="EL3390" s="678"/>
      <c r="EM3390" s="678"/>
      <c r="EN3390" s="678"/>
      <c r="EO3390" s="678"/>
      <c r="EP3390" s="678"/>
      <c r="EQ3390" s="678"/>
      <c r="ER3390" s="678"/>
      <c r="ES3390" s="678"/>
      <c r="ET3390" s="678"/>
      <c r="EU3390" s="678"/>
      <c r="EV3390" s="678"/>
      <c r="EW3390" s="678"/>
      <c r="EX3390" s="678"/>
      <c r="EY3390" s="678"/>
      <c r="EZ3390" s="678"/>
      <c r="FA3390" s="678"/>
      <c r="FB3390" s="678"/>
      <c r="FC3390" s="678"/>
      <c r="FD3390" s="678"/>
      <c r="FE3390" s="678"/>
      <c r="FF3390" s="678"/>
      <c r="FG3390" s="678"/>
      <c r="FH3390" s="678"/>
      <c r="FI3390" s="678"/>
      <c r="FJ3390" s="678"/>
      <c r="FK3390" s="678"/>
      <c r="FL3390" s="678"/>
      <c r="FM3390" s="678"/>
      <c r="FN3390" s="678"/>
      <c r="FO3390" s="678"/>
      <c r="FP3390" s="678"/>
      <c r="FQ3390" s="678"/>
      <c r="FR3390" s="678"/>
      <c r="FS3390" s="678"/>
      <c r="FT3390" s="678"/>
      <c r="FU3390" s="678"/>
      <c r="FV3390" s="678"/>
      <c r="FW3390" s="678"/>
      <c r="FX3390" s="678"/>
      <c r="FY3390" s="678"/>
      <c r="FZ3390" s="678"/>
      <c r="GA3390" s="678"/>
      <c r="GB3390" s="678"/>
      <c r="GC3390" s="678"/>
      <c r="GD3390" s="678"/>
      <c r="GE3390" s="678"/>
      <c r="GF3390" s="678"/>
      <c r="GG3390" s="678"/>
      <c r="GH3390" s="678"/>
      <c r="GI3390" s="678"/>
      <c r="GJ3390" s="678"/>
      <c r="GK3390" s="678"/>
      <c r="GL3390" s="678"/>
      <c r="GM3390" s="678"/>
      <c r="GN3390" s="678"/>
      <c r="GO3390" s="678"/>
      <c r="GP3390" s="678"/>
      <c r="GQ3390" s="678"/>
      <c r="GR3390" s="678"/>
      <c r="GS3390" s="678"/>
      <c r="GT3390" s="678"/>
      <c r="GU3390" s="678"/>
      <c r="GV3390" s="678"/>
      <c r="GW3390" s="678"/>
      <c r="GX3390" s="678"/>
      <c r="GY3390" s="678"/>
      <c r="GZ3390" s="678"/>
      <c r="HA3390" s="678"/>
      <c r="HB3390" s="678"/>
      <c r="HC3390" s="678"/>
      <c r="HD3390" s="678"/>
      <c r="HE3390" s="678"/>
      <c r="HF3390" s="678"/>
      <c r="HG3390" s="678"/>
      <c r="HH3390" s="678"/>
      <c r="HI3390" s="678"/>
      <c r="HJ3390" s="678"/>
      <c r="HK3390" s="678"/>
      <c r="HL3390" s="678"/>
      <c r="HM3390" s="678"/>
      <c r="HN3390" s="678"/>
      <c r="HO3390" s="678"/>
      <c r="HP3390" s="678"/>
      <c r="HQ3390" s="678"/>
      <c r="HR3390" s="678"/>
      <c r="HS3390" s="678"/>
      <c r="HT3390" s="678"/>
      <c r="HU3390" s="678"/>
      <c r="HV3390" s="678"/>
      <c r="HW3390" s="678"/>
      <c r="HX3390" s="678"/>
      <c r="HY3390" s="678"/>
      <c r="HZ3390" s="678"/>
      <c r="IA3390" s="678"/>
      <c r="IB3390" s="678"/>
      <c r="IC3390" s="678"/>
      <c r="ID3390" s="678"/>
      <c r="IE3390" s="678"/>
      <c r="IF3390" s="678"/>
      <c r="IG3390" s="678"/>
      <c r="IH3390" s="678"/>
      <c r="II3390" s="678"/>
      <c r="IJ3390" s="678"/>
      <c r="IK3390" s="678"/>
      <c r="IL3390" s="678"/>
      <c r="IM3390" s="678"/>
      <c r="IN3390" s="678"/>
      <c r="IO3390" s="678"/>
      <c r="IP3390" s="678"/>
      <c r="IQ3390" s="678"/>
      <c r="IR3390" s="678"/>
      <c r="IS3390" s="678"/>
      <c r="IT3390" s="678"/>
      <c r="IU3390" s="678"/>
      <c r="IV3390" s="678"/>
      <c r="IW3390" s="678"/>
      <c r="IX3390" s="678"/>
      <c r="IY3390" s="678"/>
      <c r="IZ3390" s="678"/>
      <c r="JA3390" s="678"/>
      <c r="JB3390" s="678"/>
      <c r="JC3390" s="678"/>
      <c r="JD3390" s="678"/>
      <c r="JE3390" s="678"/>
      <c r="JF3390" s="678"/>
      <c r="JG3390" s="678"/>
      <c r="JH3390" s="678"/>
      <c r="JI3390" s="678"/>
      <c r="JJ3390" s="678"/>
      <c r="JK3390" s="678"/>
      <c r="JL3390" s="678"/>
      <c r="JM3390" s="678"/>
      <c r="JN3390" s="678"/>
      <c r="JO3390" s="678"/>
      <c r="JP3390" s="678"/>
      <c r="JQ3390" s="678"/>
      <c r="JR3390" s="678"/>
      <c r="JS3390" s="678"/>
      <c r="JT3390" s="678"/>
      <c r="JU3390" s="678"/>
      <c r="JV3390" s="678"/>
      <c r="JW3390" s="678"/>
      <c r="JX3390" s="678"/>
      <c r="JY3390" s="678"/>
      <c r="JZ3390" s="678"/>
      <c r="KA3390" s="678"/>
      <c r="KB3390" s="678"/>
      <c r="KC3390" s="678"/>
      <c r="KD3390" s="678"/>
      <c r="KE3390" s="678"/>
      <c r="KF3390" s="678"/>
      <c r="KG3390" s="678"/>
      <c r="KH3390" s="678"/>
      <c r="KI3390" s="678"/>
      <c r="KJ3390" s="678"/>
      <c r="KK3390" s="678"/>
      <c r="KL3390" s="678"/>
      <c r="KM3390" s="678"/>
      <c r="KN3390" s="678"/>
      <c r="KO3390" s="678"/>
      <c r="KP3390" s="678"/>
      <c r="KQ3390" s="678"/>
      <c r="KR3390" s="678"/>
      <c r="KS3390" s="678"/>
      <c r="KT3390" s="678"/>
      <c r="KU3390" s="678"/>
      <c r="KV3390" s="678"/>
      <c r="KW3390" s="678"/>
      <c r="KX3390" s="678"/>
      <c r="KY3390" s="678"/>
      <c r="KZ3390" s="678"/>
      <c r="LA3390" s="678"/>
      <c r="LB3390" s="678"/>
      <c r="LC3390" s="678"/>
      <c r="LD3390" s="678"/>
      <c r="LE3390" s="678"/>
      <c r="LF3390" s="678"/>
      <c r="LG3390" s="678"/>
      <c r="LH3390" s="678"/>
      <c r="LI3390" s="678"/>
      <c r="LJ3390" s="678"/>
      <c r="LK3390" s="678"/>
      <c r="LL3390" s="678"/>
      <c r="LM3390" s="678"/>
      <c r="LN3390" s="678"/>
      <c r="LO3390" s="678"/>
      <c r="LP3390" s="678"/>
      <c r="LQ3390" s="678"/>
      <c r="LR3390" s="678"/>
      <c r="LS3390" s="678"/>
      <c r="LT3390" s="678"/>
      <c r="LU3390" s="678"/>
      <c r="LV3390" s="678"/>
      <c r="LW3390" s="678"/>
      <c r="LX3390" s="678"/>
      <c r="LY3390" s="678"/>
      <c r="LZ3390" s="678"/>
      <c r="MA3390" s="678"/>
      <c r="MB3390" s="678"/>
      <c r="MC3390" s="678"/>
      <c r="MD3390" s="678"/>
      <c r="ME3390" s="678"/>
      <c r="MF3390" s="678"/>
      <c r="MG3390" s="678"/>
      <c r="MH3390" s="678"/>
      <c r="MI3390" s="678"/>
      <c r="MJ3390" s="678"/>
      <c r="MK3390" s="678"/>
      <c r="ML3390" s="678"/>
      <c r="MM3390" s="678"/>
      <c r="MN3390" s="678"/>
      <c r="MO3390" s="678"/>
      <c r="MP3390" s="678"/>
      <c r="MQ3390" s="678"/>
      <c r="MR3390" s="678"/>
      <c r="MS3390" s="678"/>
      <c r="MT3390" s="678"/>
      <c r="MU3390" s="678"/>
      <c r="MV3390" s="678"/>
      <c r="MW3390" s="678"/>
      <c r="MX3390" s="678"/>
      <c r="MY3390" s="678"/>
      <c r="MZ3390" s="678"/>
      <c r="NA3390" s="678"/>
      <c r="NB3390" s="678"/>
      <c r="NC3390" s="678"/>
      <c r="ND3390" s="678"/>
      <c r="NE3390" s="678"/>
      <c r="NF3390" s="678"/>
      <c r="NG3390" s="678"/>
      <c r="NH3390" s="678"/>
      <c r="NI3390" s="678"/>
      <c r="NJ3390" s="678"/>
      <c r="NK3390" s="678"/>
      <c r="NL3390" s="678"/>
      <c r="NM3390" s="678"/>
      <c r="NN3390" s="678"/>
      <c r="NO3390" s="678"/>
      <c r="NP3390" s="678"/>
      <c r="NQ3390" s="678"/>
      <c r="NR3390" s="678"/>
      <c r="NS3390" s="678"/>
      <c r="NT3390" s="678"/>
      <c r="NU3390" s="678"/>
      <c r="NV3390" s="678"/>
      <c r="NW3390" s="678"/>
      <c r="NX3390" s="678"/>
      <c r="NY3390" s="678"/>
      <c r="NZ3390" s="678"/>
      <c r="OA3390" s="678"/>
      <c r="OB3390" s="678"/>
      <c r="OC3390" s="678"/>
      <c r="OD3390" s="678"/>
      <c r="OE3390" s="678"/>
      <c r="OF3390" s="678"/>
      <c r="OG3390" s="678"/>
      <c r="OH3390" s="678"/>
      <c r="OI3390" s="678"/>
      <c r="OJ3390" s="678"/>
      <c r="OK3390" s="678"/>
      <c r="OL3390" s="678"/>
      <c r="OM3390" s="678"/>
      <c r="ON3390" s="678"/>
      <c r="OO3390" s="678"/>
      <c r="OP3390" s="678"/>
      <c r="OQ3390" s="678"/>
      <c r="OR3390" s="678"/>
      <c r="OS3390" s="678"/>
      <c r="OT3390" s="678"/>
      <c r="OU3390" s="678"/>
      <c r="OV3390" s="678"/>
      <c r="OW3390" s="678"/>
      <c r="OX3390" s="678"/>
      <c r="OY3390" s="678"/>
      <c r="OZ3390" s="678"/>
      <c r="PA3390" s="678"/>
      <c r="PB3390" s="678"/>
      <c r="PC3390" s="678"/>
      <c r="PD3390" s="678"/>
      <c r="PE3390" s="678"/>
      <c r="PF3390" s="678"/>
      <c r="PG3390" s="678"/>
      <c r="PH3390" s="678"/>
      <c r="PI3390" s="678"/>
      <c r="PJ3390" s="678"/>
      <c r="PK3390" s="678"/>
      <c r="PL3390" s="678"/>
      <c r="PM3390" s="678"/>
      <c r="PN3390" s="678"/>
      <c r="PO3390" s="678"/>
      <c r="PP3390" s="678"/>
      <c r="PQ3390" s="678"/>
      <c r="PR3390" s="678"/>
      <c r="PS3390" s="678"/>
      <c r="PT3390" s="678"/>
      <c r="PU3390" s="678"/>
      <c r="PV3390" s="678"/>
      <c r="PW3390" s="678"/>
      <c r="PX3390" s="678"/>
      <c r="PY3390" s="678"/>
      <c r="PZ3390" s="678"/>
      <c r="QA3390" s="678"/>
      <c r="QB3390" s="678"/>
      <c r="QC3390" s="678"/>
      <c r="QD3390" s="678"/>
      <c r="QE3390" s="678"/>
      <c r="QF3390" s="678"/>
      <c r="QG3390" s="678"/>
      <c r="QH3390" s="678"/>
      <c r="QI3390" s="678"/>
      <c r="QJ3390" s="678"/>
      <c r="QK3390" s="678"/>
      <c r="QL3390" s="678"/>
      <c r="QM3390" s="678"/>
      <c r="QN3390" s="678"/>
      <c r="QO3390" s="678"/>
      <c r="QP3390" s="678"/>
      <c r="QQ3390" s="678"/>
      <c r="QR3390" s="678"/>
      <c r="QS3390" s="678"/>
      <c r="QT3390" s="678"/>
      <c r="QU3390" s="678"/>
      <c r="QV3390" s="678"/>
      <c r="QW3390" s="678"/>
      <c r="QX3390" s="678"/>
      <c r="QY3390" s="678"/>
      <c r="QZ3390" s="678"/>
      <c r="RA3390" s="678"/>
      <c r="RB3390" s="678"/>
      <c r="RC3390" s="678"/>
      <c r="RD3390" s="678"/>
      <c r="RE3390" s="678"/>
      <c r="RF3390" s="678"/>
      <c r="RG3390" s="678"/>
      <c r="RH3390" s="678"/>
      <c r="RI3390" s="678"/>
      <c r="RJ3390" s="678"/>
      <c r="RK3390" s="678"/>
      <c r="RL3390" s="678"/>
      <c r="RM3390" s="678"/>
      <c r="RN3390" s="678"/>
      <c r="RO3390" s="678"/>
      <c r="RP3390" s="678"/>
      <c r="RQ3390" s="678"/>
      <c r="RR3390" s="678"/>
      <c r="RS3390" s="678"/>
      <c r="RT3390" s="678"/>
      <c r="RU3390" s="678"/>
      <c r="RV3390" s="678"/>
      <c r="RW3390" s="678"/>
      <c r="RX3390" s="678"/>
      <c r="RY3390" s="678"/>
      <c r="RZ3390" s="678"/>
      <c r="SA3390" s="678"/>
      <c r="SB3390" s="678"/>
      <c r="SC3390" s="678"/>
      <c r="SD3390" s="678"/>
      <c r="SE3390" s="678"/>
      <c r="SF3390" s="678"/>
      <c r="SG3390" s="678"/>
      <c r="SH3390" s="678"/>
      <c r="SI3390" s="678"/>
      <c r="SJ3390" s="678"/>
      <c r="SK3390" s="678"/>
      <c r="SL3390" s="678"/>
      <c r="SM3390" s="678"/>
      <c r="SN3390" s="678"/>
      <c r="SO3390" s="678"/>
      <c r="SP3390" s="678"/>
      <c r="SQ3390" s="678"/>
      <c r="SR3390" s="678"/>
      <c r="SS3390" s="678"/>
      <c r="ST3390" s="678"/>
      <c r="SU3390" s="678"/>
      <c r="SV3390" s="678"/>
      <c r="SW3390" s="678"/>
      <c r="SX3390" s="678"/>
      <c r="SY3390" s="678"/>
      <c r="SZ3390" s="678"/>
      <c r="TA3390" s="678"/>
      <c r="TB3390" s="678"/>
      <c r="TC3390" s="678"/>
      <c r="TD3390" s="678"/>
      <c r="TE3390" s="678"/>
      <c r="TF3390" s="678"/>
      <c r="TG3390" s="678"/>
      <c r="TH3390" s="678"/>
      <c r="TI3390" s="678"/>
      <c r="TJ3390" s="678"/>
      <c r="TK3390" s="678"/>
      <c r="TL3390" s="678"/>
      <c r="TM3390" s="678"/>
      <c r="TN3390" s="678"/>
      <c r="TO3390" s="678"/>
      <c r="TP3390" s="678"/>
      <c r="TQ3390" s="678"/>
      <c r="TR3390" s="678"/>
      <c r="TS3390" s="678"/>
      <c r="TT3390" s="678"/>
      <c r="TU3390" s="678"/>
      <c r="TV3390" s="678"/>
      <c r="TW3390" s="678"/>
      <c r="TX3390" s="678"/>
      <c r="TY3390" s="678"/>
      <c r="TZ3390" s="678"/>
      <c r="UA3390" s="678"/>
      <c r="UB3390" s="678"/>
      <c r="UC3390" s="678"/>
      <c r="UD3390" s="678"/>
      <c r="UE3390" s="678"/>
      <c r="UF3390" s="678"/>
      <c r="UG3390" s="678"/>
      <c r="UH3390" s="678"/>
      <c r="UI3390" s="678"/>
      <c r="UJ3390" s="678"/>
      <c r="UK3390" s="678"/>
      <c r="UL3390" s="678"/>
      <c r="UM3390" s="678"/>
      <c r="UN3390" s="678"/>
      <c r="UO3390" s="678"/>
      <c r="UP3390" s="678"/>
      <c r="UQ3390" s="678"/>
      <c r="UR3390" s="678"/>
      <c r="US3390" s="678"/>
      <c r="UT3390" s="678"/>
      <c r="UU3390" s="678"/>
      <c r="UV3390" s="678"/>
      <c r="UW3390" s="678"/>
      <c r="UX3390" s="678"/>
      <c r="UY3390" s="678"/>
      <c r="UZ3390" s="678"/>
      <c r="VA3390" s="678"/>
      <c r="VB3390" s="678"/>
      <c r="VC3390" s="678"/>
      <c r="VD3390" s="678"/>
      <c r="VE3390" s="678"/>
      <c r="VF3390" s="678"/>
      <c r="VG3390" s="678"/>
      <c r="VH3390" s="678"/>
      <c r="VI3390" s="678"/>
      <c r="VJ3390" s="678"/>
      <c r="VK3390" s="678"/>
      <c r="VL3390" s="678"/>
      <c r="VM3390" s="678"/>
      <c r="VN3390" s="678"/>
      <c r="VO3390" s="678"/>
      <c r="VP3390" s="678"/>
      <c r="VQ3390" s="678"/>
      <c r="VR3390" s="678"/>
      <c r="VS3390" s="678"/>
      <c r="VT3390" s="678"/>
      <c r="VU3390" s="678"/>
      <c r="VV3390" s="678"/>
      <c r="VW3390" s="678"/>
      <c r="VX3390" s="678"/>
      <c r="VY3390" s="678"/>
      <c r="VZ3390" s="678"/>
      <c r="WA3390" s="678"/>
      <c r="WB3390" s="678"/>
      <c r="WC3390" s="678"/>
      <c r="WD3390" s="678"/>
      <c r="WE3390" s="678"/>
      <c r="WF3390" s="678"/>
      <c r="WG3390" s="678"/>
      <c r="WH3390" s="678"/>
      <c r="WI3390" s="678"/>
      <c r="WJ3390" s="678"/>
      <c r="WK3390" s="678"/>
      <c r="WL3390" s="678"/>
      <c r="WM3390" s="678"/>
      <c r="WN3390" s="678"/>
      <c r="WO3390" s="678"/>
      <c r="WP3390" s="678"/>
      <c r="WQ3390" s="678"/>
      <c r="WR3390" s="678"/>
      <c r="WS3390" s="678"/>
      <c r="WT3390" s="678"/>
      <c r="WU3390" s="678"/>
      <c r="WV3390" s="678"/>
      <c r="WW3390" s="678"/>
      <c r="WX3390" s="678"/>
      <c r="WY3390" s="678"/>
      <c r="WZ3390" s="678"/>
      <c r="XA3390" s="678"/>
      <c r="XB3390" s="678"/>
      <c r="XC3390" s="678"/>
      <c r="XD3390" s="678"/>
      <c r="XE3390" s="678"/>
      <c r="XF3390" s="678"/>
      <c r="XG3390" s="678"/>
      <c r="XH3390" s="678"/>
      <c r="XI3390" s="678"/>
      <c r="XJ3390" s="678"/>
      <c r="XK3390" s="678"/>
      <c r="XL3390" s="678"/>
      <c r="XM3390" s="678"/>
      <c r="XN3390" s="678"/>
      <c r="XO3390" s="678"/>
      <c r="XP3390" s="678"/>
      <c r="XQ3390" s="678"/>
      <c r="XR3390" s="678"/>
      <c r="XS3390" s="678"/>
      <c r="XT3390" s="678"/>
      <c r="XU3390" s="678"/>
      <c r="XV3390" s="678"/>
      <c r="XW3390" s="678"/>
      <c r="XX3390" s="678"/>
      <c r="XY3390" s="678"/>
      <c r="XZ3390" s="678"/>
      <c r="YA3390" s="678"/>
      <c r="YB3390" s="678"/>
      <c r="YC3390" s="678"/>
      <c r="YD3390" s="678"/>
      <c r="YE3390" s="678"/>
      <c r="YF3390" s="678"/>
      <c r="YG3390" s="678"/>
      <c r="YH3390" s="678"/>
      <c r="YI3390" s="678"/>
      <c r="YJ3390" s="678"/>
      <c r="YK3390" s="678"/>
      <c r="YL3390" s="678"/>
      <c r="YM3390" s="678"/>
      <c r="YN3390" s="678"/>
      <c r="YO3390" s="678"/>
      <c r="YP3390" s="678"/>
      <c r="YQ3390" s="678"/>
      <c r="YR3390" s="678"/>
      <c r="YS3390" s="678"/>
      <c r="YT3390" s="678"/>
      <c r="YU3390" s="678"/>
      <c r="YV3390" s="678"/>
      <c r="YW3390" s="678"/>
      <c r="YX3390" s="678"/>
      <c r="YY3390" s="678"/>
      <c r="YZ3390" s="678"/>
      <c r="ZA3390" s="678"/>
      <c r="ZB3390" s="678"/>
      <c r="ZC3390" s="678"/>
      <c r="ZD3390" s="678"/>
      <c r="ZE3390" s="678"/>
      <c r="ZF3390" s="678"/>
      <c r="ZG3390" s="678"/>
      <c r="ZH3390" s="678"/>
      <c r="ZI3390" s="678"/>
      <c r="ZJ3390" s="678"/>
      <c r="ZK3390" s="678"/>
      <c r="ZL3390" s="678"/>
      <c r="ZM3390" s="678"/>
      <c r="ZN3390" s="678"/>
      <c r="ZO3390" s="678"/>
      <c r="ZP3390" s="678"/>
      <c r="ZQ3390" s="678"/>
      <c r="ZR3390" s="678"/>
      <c r="ZS3390" s="678"/>
      <c r="ZT3390" s="678"/>
      <c r="ZU3390" s="678"/>
      <c r="ZV3390" s="678"/>
      <c r="ZW3390" s="678"/>
      <c r="ZX3390" s="678"/>
      <c r="ZY3390" s="678"/>
      <c r="ZZ3390" s="678"/>
      <c r="AAA3390" s="678"/>
      <c r="AAB3390" s="678"/>
      <c r="AAC3390" s="678"/>
      <c r="AAD3390" s="678"/>
      <c r="AAE3390" s="678"/>
      <c r="AAF3390" s="678"/>
      <c r="AAG3390" s="678"/>
      <c r="AAH3390" s="678"/>
      <c r="AAI3390" s="678"/>
      <c r="AAJ3390" s="678"/>
      <c r="AAK3390" s="678"/>
      <c r="AAL3390" s="678"/>
      <c r="AAM3390" s="678"/>
      <c r="AAN3390" s="678"/>
      <c r="AAO3390" s="678"/>
      <c r="AAP3390" s="678"/>
      <c r="AAQ3390" s="678"/>
      <c r="AAR3390" s="678"/>
      <c r="AAS3390" s="678"/>
      <c r="AAT3390" s="678"/>
      <c r="AAU3390" s="678"/>
      <c r="AAV3390" s="678"/>
      <c r="AAW3390" s="678"/>
      <c r="AAX3390" s="678"/>
      <c r="AAY3390" s="678"/>
      <c r="AAZ3390" s="678"/>
      <c r="ABA3390" s="678"/>
      <c r="ABB3390" s="678"/>
      <c r="ABC3390" s="678"/>
      <c r="ABD3390" s="678"/>
      <c r="ABE3390" s="678"/>
      <c r="ABF3390" s="678"/>
      <c r="ABG3390" s="678"/>
      <c r="ABH3390" s="678"/>
      <c r="ABI3390" s="678"/>
      <c r="ABJ3390" s="678"/>
      <c r="ABK3390" s="678"/>
      <c r="ABL3390" s="678"/>
      <c r="ABM3390" s="678"/>
      <c r="ABN3390" s="678"/>
      <c r="ABO3390" s="678"/>
      <c r="ABP3390" s="678"/>
      <c r="ABQ3390" s="678"/>
      <c r="ABR3390" s="678"/>
      <c r="ABS3390" s="678"/>
      <c r="ABT3390" s="678"/>
      <c r="ABU3390" s="678"/>
      <c r="ABV3390" s="678"/>
      <c r="ABW3390" s="678"/>
      <c r="ABX3390" s="678"/>
      <c r="ABY3390" s="678"/>
      <c r="ABZ3390" s="678"/>
      <c r="ACA3390" s="678"/>
      <c r="ACB3390" s="678"/>
      <c r="ACC3390" s="678"/>
      <c r="ACD3390" s="678"/>
      <c r="ACE3390" s="678"/>
      <c r="ACF3390" s="678"/>
      <c r="ACG3390" s="678"/>
      <c r="ACH3390" s="678"/>
      <c r="ACI3390" s="678"/>
      <c r="ACJ3390" s="678"/>
      <c r="ACK3390" s="678"/>
      <c r="ACL3390" s="678"/>
      <c r="ACM3390" s="678"/>
      <c r="ACN3390" s="678"/>
      <c r="ACO3390" s="678"/>
      <c r="ACP3390" s="678"/>
      <c r="ACQ3390" s="678"/>
      <c r="ACR3390" s="678"/>
      <c r="ACS3390" s="678"/>
      <c r="ACT3390" s="678"/>
      <c r="ACU3390" s="678"/>
      <c r="ACV3390" s="678"/>
      <c r="ACW3390" s="678"/>
      <c r="ACX3390" s="678"/>
      <c r="ACY3390" s="678"/>
      <c r="ACZ3390" s="678"/>
      <c r="ADA3390" s="678"/>
      <c r="ADB3390" s="678"/>
      <c r="ADC3390" s="678"/>
      <c r="ADD3390" s="678"/>
      <c r="ADE3390" s="678"/>
      <c r="ADF3390" s="678"/>
      <c r="ADG3390" s="678"/>
      <c r="ADH3390" s="678"/>
      <c r="ADI3390" s="678"/>
      <c r="ADJ3390" s="678"/>
      <c r="ADK3390" s="678"/>
      <c r="ADL3390" s="678"/>
      <c r="ADM3390" s="678"/>
      <c r="ADN3390" s="678"/>
      <c r="ADO3390" s="678"/>
      <c r="ADP3390" s="678"/>
      <c r="ADQ3390" s="678"/>
      <c r="ADR3390" s="678"/>
      <c r="ADS3390" s="678"/>
      <c r="ADT3390" s="678"/>
      <c r="ADU3390" s="678"/>
      <c r="ADV3390" s="678"/>
      <c r="ADW3390" s="678"/>
      <c r="ADX3390" s="678"/>
      <c r="ADY3390" s="678"/>
      <c r="ADZ3390" s="678"/>
      <c r="AEA3390" s="678"/>
      <c r="AEB3390" s="678"/>
      <c r="AEC3390" s="678"/>
      <c r="AED3390" s="678"/>
      <c r="AEE3390" s="678"/>
      <c r="AEF3390" s="678"/>
      <c r="AEG3390" s="678"/>
      <c r="AEH3390" s="678"/>
      <c r="AEI3390" s="678"/>
      <c r="AEJ3390" s="678"/>
      <c r="AEK3390" s="678"/>
      <c r="AEL3390" s="678"/>
      <c r="AEM3390" s="678"/>
      <c r="AEN3390" s="678"/>
      <c r="AEO3390" s="678"/>
      <c r="AEP3390" s="678"/>
      <c r="AEQ3390" s="678"/>
      <c r="AER3390" s="678"/>
      <c r="AES3390" s="678"/>
      <c r="AET3390" s="678"/>
      <c r="AEU3390" s="678"/>
      <c r="AEV3390" s="678"/>
      <c r="AEW3390" s="678"/>
      <c r="AEX3390" s="678"/>
      <c r="AEY3390" s="678"/>
      <c r="AEZ3390" s="678"/>
      <c r="AFA3390" s="678"/>
      <c r="AFB3390" s="678"/>
      <c r="AFC3390" s="678"/>
      <c r="AFD3390" s="678"/>
      <c r="AFE3390" s="678"/>
      <c r="AFF3390" s="678"/>
      <c r="AFG3390" s="678"/>
      <c r="AFH3390" s="678"/>
      <c r="AFI3390" s="678"/>
      <c r="AFJ3390" s="678"/>
      <c r="AFK3390" s="678"/>
      <c r="AFL3390" s="678"/>
      <c r="AFM3390" s="678"/>
      <c r="AFN3390" s="678"/>
      <c r="AFO3390" s="678"/>
      <c r="AFP3390" s="678"/>
      <c r="AFQ3390" s="678"/>
      <c r="AFR3390" s="678"/>
      <c r="AFS3390" s="678"/>
      <c r="AFT3390" s="678"/>
      <c r="AFU3390" s="678"/>
      <c r="AFV3390" s="678"/>
      <c r="AFW3390" s="678"/>
      <c r="AFX3390" s="678"/>
      <c r="AFY3390" s="678"/>
      <c r="AFZ3390" s="678"/>
      <c r="AGA3390" s="678"/>
      <c r="AGB3390" s="678"/>
      <c r="AGC3390" s="678"/>
      <c r="AGD3390" s="678"/>
      <c r="AGE3390" s="678"/>
      <c r="AGF3390" s="678"/>
      <c r="AGG3390" s="678"/>
      <c r="AGH3390" s="678"/>
      <c r="AGI3390" s="678"/>
      <c r="AGJ3390" s="678"/>
      <c r="AGK3390" s="678"/>
      <c r="AGL3390" s="678"/>
      <c r="AGM3390" s="678"/>
      <c r="AGN3390" s="678"/>
      <c r="AGO3390" s="678"/>
      <c r="AGP3390" s="678"/>
      <c r="AGQ3390" s="678"/>
      <c r="AGR3390" s="678"/>
      <c r="AGS3390" s="678"/>
      <c r="AGT3390" s="678"/>
      <c r="AGU3390" s="678"/>
      <c r="AGV3390" s="678"/>
      <c r="AGW3390" s="678"/>
      <c r="AGX3390" s="678"/>
      <c r="AGY3390" s="678"/>
      <c r="AGZ3390" s="678"/>
      <c r="AHA3390" s="678"/>
      <c r="AHB3390" s="678"/>
      <c r="AHC3390" s="678"/>
      <c r="AHD3390" s="678"/>
      <c r="AHE3390" s="678"/>
      <c r="AHF3390" s="678"/>
      <c r="AHG3390" s="678"/>
      <c r="AHH3390" s="678"/>
      <c r="AHI3390" s="678"/>
      <c r="AHJ3390" s="678"/>
      <c r="AHK3390" s="678"/>
      <c r="AHL3390" s="678"/>
      <c r="AHM3390" s="678"/>
      <c r="AHN3390" s="678"/>
      <c r="AHO3390" s="678"/>
      <c r="AHP3390" s="678"/>
      <c r="AHQ3390" s="678"/>
      <c r="AHR3390" s="678"/>
      <c r="AHS3390" s="678"/>
      <c r="AHT3390" s="678"/>
      <c r="AHU3390" s="678"/>
      <c r="AHV3390" s="678"/>
      <c r="AHW3390" s="678"/>
      <c r="AHX3390" s="678"/>
      <c r="AHY3390" s="678"/>
      <c r="AHZ3390" s="678"/>
      <c r="AIA3390" s="678"/>
      <c r="AIB3390" s="678"/>
      <c r="AIC3390" s="678"/>
      <c r="AID3390" s="678"/>
      <c r="AIE3390" s="678"/>
      <c r="AIF3390" s="678"/>
      <c r="AIG3390" s="678"/>
      <c r="AIH3390" s="678"/>
      <c r="AII3390" s="678"/>
      <c r="AIJ3390" s="678"/>
      <c r="AIK3390" s="678"/>
      <c r="AIL3390" s="678"/>
      <c r="AIM3390" s="678"/>
      <c r="AIN3390" s="678"/>
      <c r="AIO3390" s="678"/>
      <c r="AIP3390" s="678"/>
      <c r="AIQ3390" s="678"/>
      <c r="AIR3390" s="678"/>
      <c r="AIS3390" s="678"/>
      <c r="AIT3390" s="678"/>
      <c r="AIU3390" s="678"/>
      <c r="AIV3390" s="678"/>
      <c r="AIW3390" s="678"/>
      <c r="AIX3390" s="678"/>
      <c r="AIY3390" s="678"/>
      <c r="AIZ3390" s="678"/>
      <c r="AJA3390" s="678"/>
      <c r="AJB3390" s="678"/>
      <c r="AJC3390" s="678"/>
      <c r="AJD3390" s="678"/>
      <c r="AJE3390" s="678"/>
      <c r="AJF3390" s="678"/>
      <c r="AJG3390" s="678"/>
      <c r="AJH3390" s="678"/>
      <c r="AJI3390" s="678"/>
      <c r="AJJ3390" s="678"/>
      <c r="AJK3390" s="678"/>
      <c r="AJL3390" s="678"/>
      <c r="AJM3390" s="678"/>
      <c r="AJN3390" s="678"/>
      <c r="AJO3390" s="678"/>
      <c r="AJP3390" s="678"/>
      <c r="AJQ3390" s="678"/>
      <c r="AJR3390" s="678"/>
      <c r="AJS3390" s="678"/>
      <c r="AJT3390" s="678"/>
      <c r="AJU3390" s="678"/>
      <c r="AJV3390" s="678"/>
      <c r="AJW3390" s="678"/>
      <c r="AJX3390" s="678"/>
      <c r="AJY3390" s="678"/>
      <c r="AJZ3390" s="678"/>
      <c r="AKA3390" s="678"/>
      <c r="AKB3390" s="678"/>
      <c r="AKC3390" s="678"/>
      <c r="AKD3390" s="678"/>
      <c r="AKE3390" s="678"/>
      <c r="AKF3390" s="678"/>
      <c r="AKG3390" s="678"/>
      <c r="AKH3390" s="678"/>
      <c r="AKI3390" s="678"/>
      <c r="AKJ3390" s="678"/>
      <c r="AKK3390" s="678"/>
      <c r="AKL3390" s="678"/>
      <c r="AKM3390" s="678"/>
      <c r="AKN3390" s="678"/>
      <c r="AKO3390" s="678"/>
      <c r="AKP3390" s="678"/>
      <c r="AKQ3390" s="678"/>
      <c r="AKR3390" s="678"/>
      <c r="AKS3390" s="678"/>
      <c r="AKT3390" s="678"/>
      <c r="AKU3390" s="678"/>
      <c r="AKV3390" s="678"/>
      <c r="AKW3390" s="678"/>
      <c r="AKX3390" s="678"/>
      <c r="AKY3390" s="678"/>
      <c r="AKZ3390" s="678"/>
      <c r="ALA3390" s="678"/>
      <c r="ALB3390" s="678"/>
      <c r="ALC3390" s="678"/>
      <c r="ALD3390" s="678"/>
      <c r="ALE3390" s="678"/>
      <c r="ALF3390" s="678"/>
      <c r="ALG3390" s="678"/>
      <c r="ALH3390" s="678"/>
      <c r="ALI3390" s="678"/>
      <c r="ALJ3390" s="678"/>
      <c r="ALK3390" s="678"/>
      <c r="ALL3390" s="678"/>
      <c r="ALM3390" s="678"/>
      <c r="ALN3390" s="678"/>
      <c r="ALO3390" s="678"/>
      <c r="ALP3390" s="678"/>
      <c r="ALQ3390" s="678"/>
      <c r="ALR3390" s="678"/>
      <c r="ALS3390" s="678"/>
      <c r="ALT3390" s="678"/>
      <c r="ALU3390" s="678"/>
      <c r="ALV3390" s="678"/>
      <c r="ALW3390" s="678"/>
      <c r="ALX3390" s="678"/>
      <c r="ALY3390" s="678"/>
      <c r="ALZ3390" s="678"/>
      <c r="AMA3390" s="678"/>
      <c r="AMB3390" s="678"/>
      <c r="AMC3390" s="678"/>
      <c r="AMD3390" s="678"/>
      <c r="AME3390" s="678"/>
      <c r="AMF3390" s="678"/>
      <c r="AMG3390" s="678"/>
      <c r="AMH3390" s="678"/>
      <c r="AMI3390" s="678"/>
      <c r="AMJ3390" s="678"/>
    </row>
    <row r="3391" spans="1:1024" ht="18.75" customHeight="1" x14ac:dyDescent="0.25">
      <c r="A3391" s="186">
        <v>5629</v>
      </c>
      <c r="B3391" s="186"/>
      <c r="C3391" s="186" t="s">
        <v>7630</v>
      </c>
      <c r="D3391" s="186" t="s">
        <v>35</v>
      </c>
      <c r="E3391" s="1156" t="s">
        <v>112</v>
      </c>
      <c r="F3391" s="710">
        <v>45600</v>
      </c>
      <c r="G3391" s="711">
        <v>0.95833333333333337</v>
      </c>
      <c r="H3391" s="710">
        <v>45605</v>
      </c>
      <c r="I3391" s="711">
        <v>0.41666666666666669</v>
      </c>
      <c r="J3391" s="713" t="s">
        <v>336</v>
      </c>
      <c r="K3391" s="741">
        <v>30175</v>
      </c>
      <c r="L3391" s="775" t="s">
        <v>4511</v>
      </c>
      <c r="M3391" s="741"/>
      <c r="N3391" s="775" t="s">
        <v>4512</v>
      </c>
      <c r="O3391" s="930">
        <v>39268</v>
      </c>
      <c r="P3391" s="904"/>
      <c r="Q3391" s="1048"/>
      <c r="R3391" s="1036"/>
      <c r="S3391" s="1035"/>
      <c r="T3391" s="616"/>
      <c r="U3391" s="593"/>
      <c r="V3391" s="580"/>
      <c r="W3391" s="594"/>
    </row>
    <row r="3392" spans="1:1024" ht="18.75" customHeight="1" x14ac:dyDescent="0.25">
      <c r="A3392" s="186">
        <v>3601</v>
      </c>
      <c r="B3392" s="186"/>
      <c r="C3392" s="186" t="s">
        <v>4510</v>
      </c>
      <c r="D3392" s="186" t="s">
        <v>4365</v>
      </c>
      <c r="E3392" s="1156" t="s">
        <v>4366</v>
      </c>
      <c r="F3392" s="710">
        <v>45225</v>
      </c>
      <c r="G3392" s="711">
        <v>0.47916666666666669</v>
      </c>
      <c r="H3392" s="710">
        <v>45230</v>
      </c>
      <c r="I3392" s="711">
        <v>0.54166666666666663</v>
      </c>
      <c r="J3392" s="713" t="s">
        <v>336</v>
      </c>
      <c r="K3392" s="710">
        <v>30175</v>
      </c>
      <c r="L3392" s="734" t="s">
        <v>4511</v>
      </c>
      <c r="M3392" s="21">
        <v>40378</v>
      </c>
      <c r="N3392" s="734" t="s">
        <v>4512</v>
      </c>
      <c r="O3392" s="920">
        <v>39268</v>
      </c>
      <c r="P3392" s="898"/>
      <c r="Q3392" s="1022"/>
      <c r="R3392" s="1023"/>
      <c r="S3392" s="1022"/>
      <c r="T3392" s="624"/>
      <c r="U3392" s="545" t="s">
        <v>4513</v>
      </c>
      <c r="V3392" s="544"/>
    </row>
    <row r="3393" spans="1:1024" ht="31.5" hidden="1" customHeight="1" x14ac:dyDescent="0.25">
      <c r="A3393" s="858">
        <v>432</v>
      </c>
      <c r="B3393" s="859"/>
      <c r="C3393" s="859" t="s">
        <v>3663</v>
      </c>
      <c r="D3393" s="859" t="s">
        <v>35</v>
      </c>
      <c r="E3393" s="1177" t="s">
        <v>119</v>
      </c>
      <c r="F3393" s="860">
        <v>44531</v>
      </c>
      <c r="G3393" s="861">
        <v>0.77083333333333337</v>
      </c>
      <c r="H3393" s="860">
        <v>44533</v>
      </c>
      <c r="I3393" s="861">
        <v>0.77083333333333337</v>
      </c>
      <c r="J3393" s="730"/>
      <c r="K3393" s="861"/>
      <c r="L3393" s="859"/>
      <c r="N3393" s="983"/>
      <c r="O3393" s="984"/>
      <c r="P3393" s="1119"/>
      <c r="Q3393" s="1147"/>
      <c r="R3393" s="1148"/>
      <c r="S3393" s="1147"/>
      <c r="T3393" s="692"/>
      <c r="V3393" s="692"/>
    </row>
    <row r="3394" spans="1:1024" s="599" customFormat="1" ht="42" customHeight="1" x14ac:dyDescent="0.25">
      <c r="A3394" s="1267">
        <v>6230</v>
      </c>
      <c r="B3394" s="186">
        <v>52178951</v>
      </c>
      <c r="C3394" s="186" t="s">
        <v>6744</v>
      </c>
      <c r="D3394" s="186" t="s">
        <v>137</v>
      </c>
      <c r="E3394" s="1156" t="s">
        <v>293</v>
      </c>
      <c r="F3394" s="710">
        <v>45462</v>
      </c>
      <c r="G3394" s="711">
        <v>0.9375</v>
      </c>
      <c r="H3394" s="710">
        <v>45483</v>
      </c>
      <c r="I3394" s="711">
        <v>0.71875</v>
      </c>
      <c r="J3394" s="713" t="s">
        <v>6987</v>
      </c>
      <c r="K3394" s="710" t="s">
        <v>1932</v>
      </c>
      <c r="L3394" s="734"/>
      <c r="M3394" s="710"/>
      <c r="N3394" s="734" t="s">
        <v>1934</v>
      </c>
      <c r="O3394" s="920" t="s">
        <v>6745</v>
      </c>
      <c r="P3394" s="898"/>
      <c r="Q3394" s="900"/>
      <c r="R3394" s="1012"/>
      <c r="S3394" s="900"/>
      <c r="T3394" s="557"/>
      <c r="U3394" s="529"/>
      <c r="V3394" s="527" t="s">
        <v>5593</v>
      </c>
      <c r="W3394" s="529"/>
      <c r="X3394" s="662"/>
      <c r="Y3394" s="662"/>
      <c r="Z3394" s="662"/>
      <c r="AA3394" s="662"/>
      <c r="AB3394" s="662"/>
      <c r="AC3394" s="662"/>
      <c r="AD3394" s="662"/>
      <c r="AE3394" s="662"/>
      <c r="AF3394" s="662"/>
      <c r="AG3394" s="662"/>
      <c r="AH3394" s="662"/>
      <c r="AI3394" s="662"/>
      <c r="AJ3394" s="662"/>
      <c r="AK3394" s="662"/>
      <c r="AL3394" s="662"/>
      <c r="AM3394" s="662"/>
      <c r="AN3394" s="662"/>
      <c r="AO3394" s="662"/>
      <c r="AP3394" s="662"/>
      <c r="AQ3394" s="662"/>
      <c r="AR3394" s="662"/>
      <c r="AS3394" s="662"/>
      <c r="AT3394" s="662"/>
      <c r="AU3394" s="662"/>
      <c r="AV3394" s="662"/>
      <c r="AW3394" s="662"/>
      <c r="AX3394" s="662"/>
      <c r="AY3394" s="662"/>
      <c r="AZ3394" s="662"/>
      <c r="BA3394" s="662"/>
      <c r="BB3394" s="662"/>
      <c r="BC3394" s="662"/>
      <c r="BD3394" s="662"/>
      <c r="BE3394" s="662"/>
      <c r="BF3394" s="662"/>
      <c r="BG3394" s="662"/>
      <c r="BH3394" s="662"/>
      <c r="BI3394" s="662"/>
      <c r="BJ3394" s="662"/>
      <c r="BK3394" s="662"/>
      <c r="BL3394" s="662"/>
      <c r="BM3394" s="662"/>
      <c r="BN3394" s="662"/>
      <c r="BO3394" s="662"/>
      <c r="BP3394" s="662"/>
      <c r="BQ3394" s="662"/>
      <c r="BR3394" s="662"/>
      <c r="BS3394" s="662"/>
      <c r="BT3394" s="662"/>
      <c r="BU3394" s="662"/>
      <c r="BV3394" s="662"/>
      <c r="BW3394" s="662"/>
      <c r="BX3394" s="662"/>
      <c r="BY3394" s="662"/>
      <c r="BZ3394" s="662"/>
      <c r="CA3394" s="662"/>
      <c r="CB3394" s="662"/>
      <c r="CC3394" s="662"/>
      <c r="CD3394" s="662"/>
      <c r="CE3394" s="662"/>
      <c r="CF3394" s="662"/>
      <c r="CG3394" s="662"/>
      <c r="CH3394" s="662"/>
      <c r="CI3394" s="662"/>
      <c r="CJ3394" s="662"/>
      <c r="CK3394" s="662"/>
      <c r="CL3394" s="662"/>
      <c r="CM3394" s="662"/>
      <c r="CN3394" s="662"/>
      <c r="CO3394" s="662"/>
      <c r="CP3394" s="662"/>
      <c r="CQ3394" s="662"/>
      <c r="CR3394" s="662"/>
      <c r="CS3394" s="662"/>
      <c r="CT3394" s="662"/>
      <c r="CU3394" s="662"/>
      <c r="CV3394" s="662"/>
      <c r="CW3394" s="662"/>
      <c r="CX3394" s="662"/>
      <c r="CY3394" s="662"/>
      <c r="CZ3394" s="662"/>
      <c r="DA3394" s="662"/>
      <c r="DB3394" s="662"/>
      <c r="DC3394" s="662"/>
      <c r="DD3394" s="662"/>
      <c r="DE3394" s="662"/>
      <c r="DF3394" s="662"/>
      <c r="DG3394" s="662"/>
      <c r="DH3394" s="662"/>
      <c r="DI3394" s="662"/>
      <c r="DJ3394" s="662"/>
      <c r="DK3394" s="662"/>
      <c r="DL3394" s="662"/>
      <c r="DM3394" s="662"/>
      <c r="DN3394" s="662"/>
      <c r="DO3394" s="662"/>
      <c r="DP3394" s="662"/>
      <c r="DQ3394" s="662"/>
      <c r="DR3394" s="662"/>
      <c r="DS3394" s="662"/>
      <c r="DT3394" s="662"/>
      <c r="DU3394" s="662"/>
      <c r="DV3394" s="662"/>
      <c r="DW3394" s="662"/>
      <c r="DX3394" s="662"/>
      <c r="DY3394" s="662"/>
      <c r="DZ3394" s="662"/>
      <c r="EA3394" s="662"/>
      <c r="EB3394" s="662"/>
      <c r="EC3394" s="662"/>
      <c r="ED3394" s="662"/>
      <c r="EE3394" s="662"/>
      <c r="EF3394" s="662"/>
      <c r="EG3394" s="662"/>
      <c r="EH3394" s="662"/>
      <c r="EI3394" s="662"/>
      <c r="EJ3394" s="662"/>
      <c r="EK3394" s="662"/>
      <c r="EL3394" s="662"/>
      <c r="EM3394" s="662"/>
      <c r="EN3394" s="662"/>
      <c r="EO3394" s="662"/>
      <c r="EP3394" s="662"/>
      <c r="EQ3394" s="662"/>
      <c r="ER3394" s="662"/>
      <c r="ES3394" s="662"/>
      <c r="ET3394" s="662"/>
      <c r="EU3394" s="662"/>
      <c r="EV3394" s="662"/>
      <c r="EW3394" s="662"/>
      <c r="EX3394" s="662"/>
      <c r="EY3394" s="662"/>
      <c r="EZ3394" s="662"/>
      <c r="FA3394" s="662"/>
      <c r="FB3394" s="662"/>
      <c r="FC3394" s="662"/>
      <c r="FD3394" s="662"/>
      <c r="FE3394" s="662"/>
      <c r="FF3394" s="662"/>
      <c r="FG3394" s="662"/>
      <c r="FH3394" s="662"/>
      <c r="FI3394" s="662"/>
      <c r="FJ3394" s="662"/>
      <c r="FK3394" s="662"/>
      <c r="FL3394" s="662"/>
      <c r="FM3394" s="662"/>
      <c r="FN3394" s="662"/>
      <c r="FO3394" s="662"/>
      <c r="FP3394" s="662"/>
      <c r="FQ3394" s="662"/>
      <c r="FR3394" s="662"/>
      <c r="FS3394" s="662"/>
      <c r="FT3394" s="662"/>
      <c r="FU3394" s="662"/>
      <c r="FV3394" s="662"/>
      <c r="FW3394" s="662"/>
      <c r="FX3394" s="662"/>
      <c r="FY3394" s="662"/>
      <c r="FZ3394" s="662"/>
      <c r="GA3394" s="662"/>
      <c r="GB3394" s="662"/>
      <c r="GC3394" s="662"/>
      <c r="GD3394" s="662"/>
      <c r="GE3394" s="662"/>
      <c r="GF3394" s="662"/>
      <c r="GG3394" s="662"/>
      <c r="GH3394" s="662"/>
      <c r="GI3394" s="662"/>
      <c r="GJ3394" s="662"/>
      <c r="GK3394" s="662"/>
      <c r="GL3394" s="662"/>
      <c r="GM3394" s="662"/>
      <c r="GN3394" s="662"/>
      <c r="GO3394" s="662"/>
      <c r="GP3394" s="662"/>
      <c r="GQ3394" s="662"/>
      <c r="GR3394" s="662"/>
      <c r="GS3394" s="662"/>
      <c r="GT3394" s="662"/>
      <c r="GU3394" s="662"/>
      <c r="GV3394" s="662"/>
      <c r="GW3394" s="662"/>
      <c r="GX3394" s="662"/>
      <c r="GY3394" s="662"/>
      <c r="GZ3394" s="662"/>
      <c r="HA3394" s="662"/>
      <c r="HB3394" s="662"/>
      <c r="HC3394" s="662"/>
      <c r="HD3394" s="662"/>
      <c r="HE3394" s="662"/>
      <c r="HF3394" s="662"/>
      <c r="HG3394" s="662"/>
      <c r="HH3394" s="662"/>
      <c r="HI3394" s="662"/>
      <c r="HJ3394" s="662"/>
      <c r="HK3394" s="662"/>
      <c r="HL3394" s="662"/>
      <c r="HM3394" s="662"/>
      <c r="HN3394" s="662"/>
      <c r="HO3394" s="662"/>
      <c r="HP3394" s="662"/>
      <c r="HQ3394" s="662"/>
      <c r="HR3394" s="662"/>
      <c r="HS3394" s="662"/>
      <c r="HT3394" s="662"/>
      <c r="HU3394" s="662"/>
      <c r="HV3394" s="662"/>
      <c r="HW3394" s="662"/>
      <c r="HX3394" s="662"/>
      <c r="HY3394" s="662"/>
      <c r="HZ3394" s="662"/>
      <c r="IA3394" s="662"/>
      <c r="IB3394" s="662"/>
      <c r="IC3394" s="662"/>
      <c r="ID3394" s="662"/>
      <c r="IE3394" s="662"/>
      <c r="IF3394" s="662"/>
      <c r="IG3394" s="662"/>
      <c r="IH3394" s="662"/>
      <c r="II3394" s="662"/>
      <c r="IJ3394" s="662"/>
      <c r="IK3394" s="662"/>
      <c r="IL3394" s="662"/>
      <c r="IM3394" s="662"/>
      <c r="IN3394" s="662"/>
      <c r="IO3394" s="662"/>
      <c r="IP3394" s="662"/>
      <c r="IQ3394" s="662"/>
      <c r="IR3394" s="662"/>
      <c r="IS3394" s="662"/>
      <c r="IT3394" s="662"/>
      <c r="IU3394" s="662"/>
      <c r="IV3394" s="662"/>
      <c r="IW3394" s="662"/>
      <c r="IX3394" s="662"/>
      <c r="IY3394" s="662"/>
      <c r="IZ3394" s="662"/>
      <c r="JA3394" s="662"/>
      <c r="JB3394" s="662"/>
      <c r="JC3394" s="662"/>
      <c r="JD3394" s="662"/>
      <c r="JE3394" s="662"/>
      <c r="JF3394" s="662"/>
      <c r="JG3394" s="662"/>
      <c r="JH3394" s="662"/>
      <c r="JI3394" s="662"/>
      <c r="JJ3394" s="662"/>
      <c r="JK3394" s="662"/>
      <c r="JL3394" s="662"/>
      <c r="JM3394" s="662"/>
      <c r="JN3394" s="662"/>
      <c r="JO3394" s="662"/>
      <c r="JP3394" s="662"/>
      <c r="JQ3394" s="662"/>
      <c r="JR3394" s="662"/>
      <c r="JS3394" s="662"/>
      <c r="JT3394" s="662"/>
      <c r="JU3394" s="662"/>
      <c r="JV3394" s="662"/>
      <c r="JW3394" s="662"/>
      <c r="JX3394" s="662"/>
      <c r="JY3394" s="662"/>
      <c r="JZ3394" s="662"/>
      <c r="KA3394" s="662"/>
      <c r="KB3394" s="662"/>
      <c r="KC3394" s="662"/>
      <c r="KD3394" s="662"/>
      <c r="KE3394" s="662"/>
      <c r="KF3394" s="662"/>
      <c r="KG3394" s="662"/>
      <c r="KH3394" s="662"/>
      <c r="KI3394" s="662"/>
      <c r="KJ3394" s="662"/>
      <c r="KK3394" s="662"/>
      <c r="KL3394" s="662"/>
      <c r="KM3394" s="662"/>
      <c r="KN3394" s="662"/>
      <c r="KO3394" s="662"/>
      <c r="KP3394" s="662"/>
      <c r="KQ3394" s="662"/>
      <c r="KR3394" s="662"/>
      <c r="KS3394" s="662"/>
      <c r="KT3394" s="662"/>
      <c r="KU3394" s="662"/>
      <c r="KV3394" s="662"/>
      <c r="KW3394" s="662"/>
      <c r="KX3394" s="662"/>
      <c r="KY3394" s="662"/>
      <c r="KZ3394" s="662"/>
      <c r="LA3394" s="662"/>
      <c r="LB3394" s="662"/>
      <c r="LC3394" s="662"/>
      <c r="LD3394" s="662"/>
      <c r="LE3394" s="662"/>
      <c r="LF3394" s="662"/>
      <c r="LG3394" s="662"/>
      <c r="LH3394" s="662"/>
      <c r="LI3394" s="662"/>
      <c r="LJ3394" s="662"/>
      <c r="LK3394" s="662"/>
      <c r="LL3394" s="662"/>
      <c r="LM3394" s="662"/>
      <c r="LN3394" s="662"/>
      <c r="LO3394" s="662"/>
      <c r="LP3394" s="662"/>
      <c r="LQ3394" s="662"/>
      <c r="LR3394" s="662"/>
      <c r="LS3394" s="662"/>
      <c r="LT3394" s="662"/>
      <c r="LU3394" s="662"/>
      <c r="LV3394" s="662"/>
      <c r="LW3394" s="662"/>
      <c r="LX3394" s="662"/>
      <c r="LY3394" s="662"/>
      <c r="LZ3394" s="662"/>
      <c r="MA3394" s="662"/>
      <c r="MB3394" s="662"/>
      <c r="MC3394" s="662"/>
      <c r="MD3394" s="662"/>
      <c r="ME3394" s="662"/>
      <c r="MF3394" s="662"/>
      <c r="MG3394" s="662"/>
      <c r="MH3394" s="662"/>
      <c r="MI3394" s="662"/>
      <c r="MJ3394" s="662"/>
      <c r="MK3394" s="662"/>
      <c r="ML3394" s="662"/>
      <c r="MM3394" s="662"/>
      <c r="MN3394" s="662"/>
      <c r="MO3394" s="662"/>
      <c r="MP3394" s="662"/>
      <c r="MQ3394" s="662"/>
      <c r="MR3394" s="662"/>
      <c r="MS3394" s="662"/>
      <c r="MT3394" s="662"/>
      <c r="MU3394" s="662"/>
      <c r="MV3394" s="662"/>
      <c r="MW3394" s="662"/>
      <c r="MX3394" s="662"/>
      <c r="MY3394" s="662"/>
      <c r="MZ3394" s="662"/>
      <c r="NA3394" s="662"/>
      <c r="NB3394" s="662"/>
      <c r="NC3394" s="662"/>
      <c r="ND3394" s="662"/>
      <c r="NE3394" s="662"/>
      <c r="NF3394" s="662"/>
      <c r="NG3394" s="662"/>
      <c r="NH3394" s="662"/>
      <c r="NI3394" s="662"/>
      <c r="NJ3394" s="662"/>
      <c r="NK3394" s="662"/>
      <c r="NL3394" s="662"/>
      <c r="NM3394" s="662"/>
      <c r="NN3394" s="662"/>
      <c r="NO3394" s="662"/>
      <c r="NP3394" s="662"/>
      <c r="NQ3394" s="662"/>
      <c r="NR3394" s="662"/>
      <c r="NS3394" s="662"/>
      <c r="NT3394" s="662"/>
      <c r="NU3394" s="662"/>
      <c r="NV3394" s="662"/>
      <c r="NW3394" s="662"/>
      <c r="NX3394" s="662"/>
      <c r="NY3394" s="662"/>
      <c r="NZ3394" s="662"/>
      <c r="OA3394" s="662"/>
      <c r="OB3394" s="662"/>
      <c r="OC3394" s="662"/>
      <c r="OD3394" s="662"/>
      <c r="OE3394" s="662"/>
      <c r="OF3394" s="662"/>
      <c r="OG3394" s="662"/>
      <c r="OH3394" s="662"/>
      <c r="OI3394" s="662"/>
      <c r="OJ3394" s="662"/>
      <c r="OK3394" s="662"/>
      <c r="OL3394" s="662"/>
      <c r="OM3394" s="662"/>
      <c r="ON3394" s="662"/>
      <c r="OO3394" s="662"/>
      <c r="OP3394" s="662"/>
      <c r="OQ3394" s="662"/>
      <c r="OR3394" s="662"/>
      <c r="OS3394" s="662"/>
      <c r="OT3394" s="662"/>
      <c r="OU3394" s="662"/>
      <c r="OV3394" s="662"/>
      <c r="OW3394" s="662"/>
      <c r="OX3394" s="662"/>
      <c r="OY3394" s="662"/>
      <c r="OZ3394" s="662"/>
      <c r="PA3394" s="662"/>
      <c r="PB3394" s="662"/>
      <c r="PC3394" s="662"/>
      <c r="PD3394" s="662"/>
      <c r="PE3394" s="662"/>
      <c r="PF3394" s="662"/>
      <c r="PG3394" s="662"/>
      <c r="PH3394" s="662"/>
      <c r="PI3394" s="662"/>
      <c r="PJ3394" s="662"/>
      <c r="PK3394" s="662"/>
      <c r="PL3394" s="662"/>
      <c r="PM3394" s="662"/>
      <c r="PN3394" s="662"/>
      <c r="PO3394" s="662"/>
      <c r="PP3394" s="662"/>
      <c r="PQ3394" s="662"/>
      <c r="PR3394" s="662"/>
      <c r="PS3394" s="662"/>
      <c r="PT3394" s="662"/>
      <c r="PU3394" s="662"/>
      <c r="PV3394" s="662"/>
      <c r="PW3394" s="662"/>
      <c r="PX3394" s="662"/>
      <c r="PY3394" s="662"/>
      <c r="PZ3394" s="662"/>
      <c r="QA3394" s="662"/>
      <c r="QB3394" s="662"/>
      <c r="QC3394" s="662"/>
      <c r="QD3394" s="662"/>
      <c r="QE3394" s="662"/>
      <c r="QF3394" s="662"/>
      <c r="QG3394" s="662"/>
      <c r="QH3394" s="662"/>
      <c r="QI3394" s="662"/>
      <c r="QJ3394" s="662"/>
      <c r="QK3394" s="662"/>
      <c r="QL3394" s="662"/>
      <c r="QM3394" s="662"/>
      <c r="QN3394" s="662"/>
      <c r="QO3394" s="662"/>
      <c r="QP3394" s="662"/>
      <c r="QQ3394" s="662"/>
      <c r="QR3394" s="662"/>
      <c r="QS3394" s="662"/>
      <c r="QT3394" s="662"/>
      <c r="QU3394" s="662"/>
      <c r="QV3394" s="662"/>
      <c r="QW3394" s="662"/>
      <c r="QX3394" s="662"/>
      <c r="QY3394" s="662"/>
      <c r="QZ3394" s="662"/>
      <c r="RA3394" s="662"/>
      <c r="RB3394" s="662"/>
      <c r="RC3394" s="662"/>
      <c r="RD3394" s="662"/>
      <c r="RE3394" s="662"/>
      <c r="RF3394" s="662"/>
      <c r="RG3394" s="662"/>
      <c r="RH3394" s="662"/>
      <c r="RI3394" s="662"/>
      <c r="RJ3394" s="662"/>
      <c r="RK3394" s="662"/>
      <c r="RL3394" s="662"/>
      <c r="RM3394" s="662"/>
      <c r="RN3394" s="662"/>
      <c r="RO3394" s="662"/>
      <c r="RP3394" s="662"/>
      <c r="RQ3394" s="662"/>
      <c r="RR3394" s="662"/>
      <c r="RS3394" s="662"/>
      <c r="RT3394" s="662"/>
      <c r="RU3394" s="662"/>
      <c r="RV3394" s="662"/>
      <c r="RW3394" s="662"/>
      <c r="RX3394" s="662"/>
      <c r="RY3394" s="662"/>
      <c r="RZ3394" s="662"/>
      <c r="SA3394" s="662"/>
      <c r="SB3394" s="662"/>
      <c r="SC3394" s="662"/>
      <c r="SD3394" s="662"/>
      <c r="SE3394" s="662"/>
      <c r="SF3394" s="662"/>
      <c r="SG3394" s="662"/>
      <c r="SH3394" s="662"/>
      <c r="SI3394" s="662"/>
      <c r="SJ3394" s="662"/>
      <c r="SK3394" s="662"/>
      <c r="SL3394" s="662"/>
      <c r="SM3394" s="662"/>
      <c r="SN3394" s="662"/>
      <c r="SO3394" s="662"/>
      <c r="SP3394" s="662"/>
      <c r="SQ3394" s="662"/>
      <c r="SR3394" s="662"/>
      <c r="SS3394" s="662"/>
      <c r="ST3394" s="662"/>
      <c r="SU3394" s="662"/>
      <c r="SV3394" s="662"/>
      <c r="SW3394" s="662"/>
      <c r="SX3394" s="662"/>
      <c r="SY3394" s="662"/>
      <c r="SZ3394" s="662"/>
      <c r="TA3394" s="662"/>
      <c r="TB3394" s="662"/>
      <c r="TC3394" s="662"/>
      <c r="TD3394" s="662"/>
      <c r="TE3394" s="662"/>
      <c r="TF3394" s="662"/>
      <c r="TG3394" s="662"/>
      <c r="TH3394" s="662"/>
      <c r="TI3394" s="662"/>
      <c r="TJ3394" s="662"/>
      <c r="TK3394" s="662"/>
      <c r="TL3394" s="662"/>
      <c r="TM3394" s="662"/>
      <c r="TN3394" s="662"/>
      <c r="TO3394" s="662"/>
      <c r="TP3394" s="662"/>
      <c r="TQ3394" s="662"/>
      <c r="TR3394" s="662"/>
      <c r="TS3394" s="662"/>
      <c r="TT3394" s="662"/>
      <c r="TU3394" s="662"/>
      <c r="TV3394" s="662"/>
      <c r="TW3394" s="662"/>
      <c r="TX3394" s="662"/>
      <c r="TY3394" s="662"/>
      <c r="TZ3394" s="662"/>
      <c r="UA3394" s="662"/>
      <c r="UB3394" s="662"/>
      <c r="UC3394" s="662"/>
      <c r="UD3394" s="662"/>
      <c r="UE3394" s="662"/>
      <c r="UF3394" s="662"/>
      <c r="UG3394" s="662"/>
      <c r="UH3394" s="662"/>
      <c r="UI3394" s="662"/>
      <c r="UJ3394" s="662"/>
      <c r="UK3394" s="662"/>
      <c r="UL3394" s="662"/>
      <c r="UM3394" s="662"/>
      <c r="UN3394" s="662"/>
      <c r="UO3394" s="662"/>
      <c r="UP3394" s="662"/>
      <c r="UQ3394" s="662"/>
      <c r="UR3394" s="662"/>
      <c r="US3394" s="662"/>
      <c r="UT3394" s="662"/>
      <c r="UU3394" s="662"/>
      <c r="UV3394" s="662"/>
      <c r="UW3394" s="662"/>
      <c r="UX3394" s="662"/>
      <c r="UY3394" s="662"/>
      <c r="UZ3394" s="662"/>
      <c r="VA3394" s="662"/>
      <c r="VB3394" s="662"/>
      <c r="VC3394" s="662"/>
      <c r="VD3394" s="662"/>
      <c r="VE3394" s="662"/>
      <c r="VF3394" s="662"/>
      <c r="VG3394" s="662"/>
      <c r="VH3394" s="662"/>
      <c r="VI3394" s="662"/>
      <c r="VJ3394" s="662"/>
      <c r="VK3394" s="662"/>
      <c r="VL3394" s="662"/>
      <c r="VM3394" s="662"/>
      <c r="VN3394" s="662"/>
      <c r="VO3394" s="662"/>
      <c r="VP3394" s="662"/>
      <c r="VQ3394" s="662"/>
      <c r="VR3394" s="662"/>
      <c r="VS3394" s="662"/>
      <c r="VT3394" s="662"/>
      <c r="VU3394" s="662"/>
      <c r="VV3394" s="662"/>
      <c r="VW3394" s="662"/>
      <c r="VX3394" s="662"/>
      <c r="VY3394" s="662"/>
      <c r="VZ3394" s="662"/>
      <c r="WA3394" s="662"/>
      <c r="WB3394" s="662"/>
      <c r="WC3394" s="662"/>
      <c r="WD3394" s="662"/>
      <c r="WE3394" s="662"/>
      <c r="WF3394" s="662"/>
      <c r="WG3394" s="662"/>
      <c r="WH3394" s="662"/>
      <c r="WI3394" s="662"/>
      <c r="WJ3394" s="662"/>
      <c r="WK3394" s="662"/>
      <c r="WL3394" s="662"/>
      <c r="WM3394" s="662"/>
      <c r="WN3394" s="662"/>
      <c r="WO3394" s="662"/>
      <c r="WP3394" s="662"/>
      <c r="WQ3394" s="662"/>
      <c r="WR3394" s="662"/>
      <c r="WS3394" s="662"/>
      <c r="WT3394" s="662"/>
      <c r="WU3394" s="662"/>
      <c r="WV3394" s="662"/>
      <c r="WW3394" s="662"/>
      <c r="WX3394" s="662"/>
      <c r="WY3394" s="662"/>
      <c r="WZ3394" s="662"/>
      <c r="XA3394" s="662"/>
      <c r="XB3394" s="662"/>
      <c r="XC3394" s="662"/>
      <c r="XD3394" s="662"/>
      <c r="XE3394" s="662"/>
      <c r="XF3394" s="662"/>
      <c r="XG3394" s="662"/>
      <c r="XH3394" s="662"/>
      <c r="XI3394" s="662"/>
      <c r="XJ3394" s="662"/>
      <c r="XK3394" s="662"/>
      <c r="XL3394" s="662"/>
      <c r="XM3394" s="662"/>
      <c r="XN3394" s="662"/>
      <c r="XO3394" s="662"/>
      <c r="XP3394" s="662"/>
      <c r="XQ3394" s="662"/>
      <c r="XR3394" s="662"/>
      <c r="XS3394" s="662"/>
      <c r="XT3394" s="662"/>
      <c r="XU3394" s="662"/>
      <c r="XV3394" s="662"/>
      <c r="XW3394" s="662"/>
      <c r="XX3394" s="662"/>
      <c r="XY3394" s="662"/>
      <c r="XZ3394" s="662"/>
      <c r="YA3394" s="662"/>
      <c r="YB3394" s="662"/>
      <c r="YC3394" s="662"/>
      <c r="YD3394" s="662"/>
      <c r="YE3394" s="662"/>
      <c r="YF3394" s="662"/>
      <c r="YG3394" s="662"/>
      <c r="YH3394" s="662"/>
      <c r="YI3394" s="662"/>
      <c r="YJ3394" s="662"/>
      <c r="YK3394" s="662"/>
      <c r="YL3394" s="662"/>
      <c r="YM3394" s="662"/>
      <c r="YN3394" s="662"/>
      <c r="YO3394" s="662"/>
      <c r="YP3394" s="662"/>
      <c r="YQ3394" s="662"/>
      <c r="YR3394" s="662"/>
      <c r="YS3394" s="662"/>
      <c r="YT3394" s="662"/>
      <c r="YU3394" s="662"/>
      <c r="YV3394" s="662"/>
      <c r="YW3394" s="662"/>
      <c r="YX3394" s="662"/>
      <c r="YY3394" s="662"/>
      <c r="YZ3394" s="662"/>
      <c r="ZA3394" s="662"/>
      <c r="ZB3394" s="662"/>
      <c r="ZC3394" s="662"/>
      <c r="ZD3394" s="662"/>
      <c r="ZE3394" s="662"/>
      <c r="ZF3394" s="662"/>
      <c r="ZG3394" s="662"/>
      <c r="ZH3394" s="662"/>
      <c r="ZI3394" s="662"/>
      <c r="ZJ3394" s="662"/>
      <c r="ZK3394" s="662"/>
      <c r="ZL3394" s="662"/>
      <c r="ZM3394" s="662"/>
      <c r="ZN3394" s="662"/>
      <c r="ZO3394" s="662"/>
      <c r="ZP3394" s="662"/>
      <c r="ZQ3394" s="662"/>
      <c r="ZR3394" s="662"/>
      <c r="ZS3394" s="662"/>
      <c r="ZT3394" s="662"/>
      <c r="ZU3394" s="662"/>
      <c r="ZV3394" s="662"/>
      <c r="ZW3394" s="662"/>
      <c r="ZX3394" s="662"/>
      <c r="ZY3394" s="662"/>
      <c r="ZZ3394" s="662"/>
      <c r="AAA3394" s="662"/>
      <c r="AAB3394" s="662"/>
      <c r="AAC3394" s="662"/>
      <c r="AAD3394" s="662"/>
      <c r="AAE3394" s="662"/>
      <c r="AAF3394" s="662"/>
      <c r="AAG3394" s="662"/>
      <c r="AAH3394" s="662"/>
      <c r="AAI3394" s="662"/>
      <c r="AAJ3394" s="662"/>
      <c r="AAK3394" s="662"/>
      <c r="AAL3394" s="662"/>
      <c r="AAM3394" s="662"/>
      <c r="AAN3394" s="662"/>
      <c r="AAO3394" s="662"/>
      <c r="AAP3394" s="662"/>
      <c r="AAQ3394" s="662"/>
      <c r="AAR3394" s="662"/>
      <c r="AAS3394" s="662"/>
      <c r="AAT3394" s="662"/>
      <c r="AAU3394" s="662"/>
      <c r="AAV3394" s="662"/>
      <c r="AAW3394" s="662"/>
      <c r="AAX3394" s="662"/>
      <c r="AAY3394" s="662"/>
      <c r="AAZ3394" s="662"/>
      <c r="ABA3394" s="662"/>
      <c r="ABB3394" s="662"/>
      <c r="ABC3394" s="662"/>
      <c r="ABD3394" s="662"/>
      <c r="ABE3394" s="662"/>
      <c r="ABF3394" s="662"/>
      <c r="ABG3394" s="662"/>
      <c r="ABH3394" s="662"/>
      <c r="ABI3394" s="662"/>
      <c r="ABJ3394" s="662"/>
      <c r="ABK3394" s="662"/>
      <c r="ABL3394" s="662"/>
      <c r="ABM3394" s="662"/>
      <c r="ABN3394" s="662"/>
      <c r="ABO3394" s="662"/>
      <c r="ABP3394" s="662"/>
      <c r="ABQ3394" s="662"/>
      <c r="ABR3394" s="662"/>
      <c r="ABS3394" s="662"/>
      <c r="ABT3394" s="662"/>
      <c r="ABU3394" s="662"/>
      <c r="ABV3394" s="662"/>
      <c r="ABW3394" s="662"/>
      <c r="ABX3394" s="662"/>
      <c r="ABY3394" s="662"/>
      <c r="ABZ3394" s="662"/>
      <c r="ACA3394" s="662"/>
      <c r="ACB3394" s="662"/>
      <c r="ACC3394" s="662"/>
      <c r="ACD3394" s="662"/>
      <c r="ACE3394" s="662"/>
      <c r="ACF3394" s="662"/>
      <c r="ACG3394" s="662"/>
      <c r="ACH3394" s="662"/>
      <c r="ACI3394" s="662"/>
      <c r="ACJ3394" s="662"/>
      <c r="ACK3394" s="662"/>
      <c r="ACL3394" s="662"/>
      <c r="ACM3394" s="662"/>
      <c r="ACN3394" s="662"/>
      <c r="ACO3394" s="662"/>
      <c r="ACP3394" s="662"/>
      <c r="ACQ3394" s="662"/>
      <c r="ACR3394" s="662"/>
      <c r="ACS3394" s="662"/>
      <c r="ACT3394" s="662"/>
      <c r="ACU3394" s="662"/>
      <c r="ACV3394" s="662"/>
      <c r="ACW3394" s="662"/>
      <c r="ACX3394" s="662"/>
      <c r="ACY3394" s="662"/>
      <c r="ACZ3394" s="662"/>
      <c r="ADA3394" s="662"/>
      <c r="ADB3394" s="662"/>
      <c r="ADC3394" s="662"/>
      <c r="ADD3394" s="662"/>
      <c r="ADE3394" s="662"/>
      <c r="ADF3394" s="662"/>
      <c r="ADG3394" s="662"/>
      <c r="ADH3394" s="662"/>
      <c r="ADI3394" s="662"/>
      <c r="ADJ3394" s="662"/>
      <c r="ADK3394" s="662"/>
      <c r="ADL3394" s="662"/>
      <c r="ADM3394" s="662"/>
      <c r="ADN3394" s="662"/>
      <c r="ADO3394" s="662"/>
      <c r="ADP3394" s="662"/>
      <c r="ADQ3394" s="662"/>
      <c r="ADR3394" s="662"/>
      <c r="ADS3394" s="662"/>
      <c r="ADT3394" s="662"/>
      <c r="ADU3394" s="662"/>
      <c r="ADV3394" s="662"/>
      <c r="ADW3394" s="662"/>
      <c r="ADX3394" s="662"/>
      <c r="ADY3394" s="662"/>
      <c r="ADZ3394" s="662"/>
      <c r="AEA3394" s="662"/>
      <c r="AEB3394" s="662"/>
      <c r="AEC3394" s="662"/>
      <c r="AED3394" s="662"/>
      <c r="AEE3394" s="662"/>
      <c r="AEF3394" s="662"/>
      <c r="AEG3394" s="662"/>
      <c r="AEH3394" s="662"/>
      <c r="AEI3394" s="662"/>
      <c r="AEJ3394" s="662"/>
      <c r="AEK3394" s="662"/>
      <c r="AEL3394" s="662"/>
      <c r="AEM3394" s="662"/>
      <c r="AEN3394" s="662"/>
      <c r="AEO3394" s="662"/>
      <c r="AEP3394" s="662"/>
      <c r="AEQ3394" s="662"/>
      <c r="AER3394" s="662"/>
      <c r="AES3394" s="662"/>
      <c r="AET3394" s="662"/>
      <c r="AEU3394" s="662"/>
      <c r="AEV3394" s="662"/>
      <c r="AEW3394" s="662"/>
      <c r="AEX3394" s="662"/>
      <c r="AEY3394" s="662"/>
      <c r="AEZ3394" s="662"/>
      <c r="AFA3394" s="662"/>
      <c r="AFB3394" s="662"/>
      <c r="AFC3394" s="662"/>
      <c r="AFD3394" s="662"/>
      <c r="AFE3394" s="662"/>
      <c r="AFF3394" s="662"/>
      <c r="AFG3394" s="662"/>
      <c r="AFH3394" s="662"/>
      <c r="AFI3394" s="662"/>
      <c r="AFJ3394" s="662"/>
      <c r="AFK3394" s="662"/>
      <c r="AFL3394" s="662"/>
      <c r="AFM3394" s="662"/>
      <c r="AFN3394" s="662"/>
      <c r="AFO3394" s="662"/>
      <c r="AFP3394" s="662"/>
      <c r="AFQ3394" s="662"/>
      <c r="AFR3394" s="662"/>
      <c r="AFS3394" s="662"/>
      <c r="AFT3394" s="662"/>
      <c r="AFU3394" s="662"/>
      <c r="AFV3394" s="662"/>
      <c r="AFW3394" s="662"/>
      <c r="AFX3394" s="662"/>
      <c r="AFY3394" s="662"/>
      <c r="AFZ3394" s="662"/>
      <c r="AGA3394" s="662"/>
      <c r="AGB3394" s="662"/>
      <c r="AGC3394" s="662"/>
      <c r="AGD3394" s="662"/>
      <c r="AGE3394" s="662"/>
      <c r="AGF3394" s="662"/>
      <c r="AGG3394" s="662"/>
      <c r="AGH3394" s="662"/>
      <c r="AGI3394" s="662"/>
      <c r="AGJ3394" s="662"/>
      <c r="AGK3394" s="662"/>
      <c r="AGL3394" s="662"/>
      <c r="AGM3394" s="662"/>
      <c r="AGN3394" s="662"/>
      <c r="AGO3394" s="662"/>
      <c r="AGP3394" s="662"/>
      <c r="AGQ3394" s="662"/>
      <c r="AGR3394" s="662"/>
      <c r="AGS3394" s="662"/>
      <c r="AGT3394" s="662"/>
      <c r="AGU3394" s="662"/>
      <c r="AGV3394" s="662"/>
      <c r="AGW3394" s="662"/>
      <c r="AGX3394" s="662"/>
      <c r="AGY3394" s="662"/>
      <c r="AGZ3394" s="662"/>
      <c r="AHA3394" s="662"/>
      <c r="AHB3394" s="662"/>
      <c r="AHC3394" s="662"/>
      <c r="AHD3394" s="662"/>
      <c r="AHE3394" s="662"/>
      <c r="AHF3394" s="662"/>
      <c r="AHG3394" s="662"/>
      <c r="AHH3394" s="662"/>
      <c r="AHI3394" s="662"/>
      <c r="AHJ3394" s="662"/>
      <c r="AHK3394" s="662"/>
      <c r="AHL3394" s="662"/>
      <c r="AHM3394" s="662"/>
      <c r="AHN3394" s="662"/>
      <c r="AHO3394" s="662"/>
      <c r="AHP3394" s="662"/>
      <c r="AHQ3394" s="662"/>
      <c r="AHR3394" s="662"/>
      <c r="AHS3394" s="662"/>
      <c r="AHT3394" s="662"/>
      <c r="AHU3394" s="662"/>
      <c r="AHV3394" s="662"/>
      <c r="AHW3394" s="662"/>
      <c r="AHX3394" s="662"/>
      <c r="AHY3394" s="662"/>
      <c r="AHZ3394" s="662"/>
      <c r="AIA3394" s="662"/>
      <c r="AIB3394" s="662"/>
      <c r="AIC3394" s="662"/>
      <c r="AID3394" s="662"/>
      <c r="AIE3394" s="662"/>
      <c r="AIF3394" s="662"/>
      <c r="AIG3394" s="662"/>
      <c r="AIH3394" s="662"/>
      <c r="AII3394" s="662"/>
      <c r="AIJ3394" s="662"/>
      <c r="AIK3394" s="662"/>
      <c r="AIL3394" s="662"/>
      <c r="AIM3394" s="662"/>
      <c r="AIN3394" s="662"/>
      <c r="AIO3394" s="662"/>
      <c r="AIP3394" s="662"/>
      <c r="AIQ3394" s="662"/>
      <c r="AIR3394" s="662"/>
      <c r="AIS3394" s="662"/>
      <c r="AIT3394" s="662"/>
      <c r="AIU3394" s="662"/>
      <c r="AIV3394" s="662"/>
      <c r="AIW3394" s="662"/>
      <c r="AIX3394" s="662"/>
      <c r="AIY3394" s="662"/>
      <c r="AIZ3394" s="662"/>
      <c r="AJA3394" s="662"/>
      <c r="AJB3394" s="662"/>
      <c r="AJC3394" s="662"/>
      <c r="AJD3394" s="662"/>
      <c r="AJE3394" s="662"/>
      <c r="AJF3394" s="662"/>
      <c r="AJG3394" s="662"/>
      <c r="AJH3394" s="662"/>
      <c r="AJI3394" s="662"/>
      <c r="AJJ3394" s="662"/>
      <c r="AJK3394" s="662"/>
      <c r="AJL3394" s="662"/>
      <c r="AJM3394" s="662"/>
      <c r="AJN3394" s="662"/>
      <c r="AJO3394" s="662"/>
      <c r="AJP3394" s="662"/>
      <c r="AJQ3394" s="662"/>
      <c r="AJR3394" s="662"/>
      <c r="AJS3394" s="662"/>
      <c r="AJT3394" s="662"/>
      <c r="AJU3394" s="662"/>
      <c r="AJV3394" s="662"/>
      <c r="AJW3394" s="662"/>
      <c r="AJX3394" s="662"/>
      <c r="AJY3394" s="662"/>
      <c r="AJZ3394" s="662"/>
      <c r="AKA3394" s="662"/>
      <c r="AKB3394" s="662"/>
      <c r="AKC3394" s="662"/>
      <c r="AKD3394" s="662"/>
      <c r="AKE3394" s="662"/>
      <c r="AKF3394" s="662"/>
      <c r="AKG3394" s="662"/>
      <c r="AKH3394" s="662"/>
      <c r="AKI3394" s="662"/>
      <c r="AKJ3394" s="662"/>
      <c r="AKK3394" s="662"/>
      <c r="AKL3394" s="662"/>
      <c r="AKM3394" s="662"/>
      <c r="AKN3394" s="662"/>
      <c r="AKO3394" s="662"/>
      <c r="AKP3394" s="662"/>
      <c r="AKQ3394" s="662"/>
      <c r="AKR3394" s="662"/>
      <c r="AKS3394" s="662"/>
      <c r="AKT3394" s="662"/>
      <c r="AKU3394" s="662"/>
      <c r="AKV3394" s="662"/>
      <c r="AKW3394" s="662"/>
      <c r="AKX3394" s="662"/>
      <c r="AKY3394" s="662"/>
      <c r="AKZ3394" s="662"/>
      <c r="ALA3394" s="662"/>
      <c r="ALB3394" s="662"/>
      <c r="ALC3394" s="662"/>
      <c r="ALD3394" s="662"/>
      <c r="ALE3394" s="662"/>
      <c r="ALF3394" s="662"/>
      <c r="ALG3394" s="662"/>
      <c r="ALH3394" s="662"/>
      <c r="ALI3394" s="662"/>
      <c r="ALJ3394" s="662"/>
      <c r="ALK3394" s="662"/>
      <c r="ALL3394" s="662"/>
      <c r="ALM3394" s="662"/>
      <c r="ALN3394" s="662"/>
      <c r="ALO3394" s="662"/>
      <c r="ALP3394" s="662"/>
      <c r="ALQ3394" s="662"/>
      <c r="ALR3394" s="662"/>
      <c r="ALS3394" s="662"/>
      <c r="ALT3394" s="662"/>
      <c r="ALU3394" s="662"/>
      <c r="ALV3394" s="662"/>
      <c r="ALW3394" s="662"/>
      <c r="ALX3394" s="662"/>
      <c r="ALY3394" s="662"/>
      <c r="ALZ3394" s="662"/>
      <c r="AMA3394" s="662"/>
      <c r="AMB3394" s="662"/>
      <c r="AMC3394" s="662"/>
      <c r="AMD3394" s="662"/>
      <c r="AME3394" s="662"/>
      <c r="AMF3394" s="662"/>
      <c r="AMG3394" s="662"/>
      <c r="AMH3394" s="662"/>
      <c r="AMI3394" s="662"/>
      <c r="AMJ3394" s="662"/>
    </row>
    <row r="3395" spans="1:1024" s="546" customFormat="1" ht="18.75" customHeight="1" x14ac:dyDescent="0.25">
      <c r="A3395" s="186">
        <v>2031</v>
      </c>
      <c r="B3395" s="186"/>
      <c r="C3395" s="795" t="s">
        <v>1931</v>
      </c>
      <c r="D3395" s="186" t="s">
        <v>22</v>
      </c>
      <c r="E3395" s="1156" t="s">
        <v>603</v>
      </c>
      <c r="F3395" s="725">
        <v>44981</v>
      </c>
      <c r="G3395" s="720">
        <v>0.48402777777777778</v>
      </c>
      <c r="H3395" s="725">
        <v>44988</v>
      </c>
      <c r="I3395" s="720">
        <v>0.48402777777777778</v>
      </c>
      <c r="J3395" s="728" t="s">
        <v>1854</v>
      </c>
      <c r="K3395" s="710" t="s">
        <v>1932</v>
      </c>
      <c r="L3395" s="929" t="s">
        <v>1933</v>
      </c>
      <c r="M3395" s="21"/>
      <c r="N3395" s="734" t="s">
        <v>1934</v>
      </c>
      <c r="O3395" s="920"/>
      <c r="P3395" s="898"/>
      <c r="Q3395" s="196"/>
      <c r="R3395" s="1002"/>
      <c r="S3395" s="196"/>
      <c r="T3395" s="544"/>
      <c r="U3395" s="545"/>
      <c r="V3395" s="544"/>
      <c r="W3395" s="599"/>
    </row>
    <row r="3396" spans="1:1024" s="546" customFormat="1" ht="18.75" customHeight="1" x14ac:dyDescent="0.25">
      <c r="A3396" s="186">
        <v>1148</v>
      </c>
      <c r="B3396" s="18"/>
      <c r="C3396" s="18" t="s">
        <v>3165</v>
      </c>
      <c r="D3396" s="18" t="s">
        <v>764</v>
      </c>
      <c r="E3396" s="1156" t="s">
        <v>184</v>
      </c>
      <c r="F3396" s="718">
        <v>44744</v>
      </c>
      <c r="G3396" s="719">
        <v>0.875</v>
      </c>
      <c r="H3396" s="718">
        <v>44759</v>
      </c>
      <c r="I3396" s="719">
        <v>0.52083333333333337</v>
      </c>
      <c r="J3396" s="737" t="s">
        <v>2494</v>
      </c>
      <c r="K3396" s="720"/>
      <c r="L3396" s="18">
        <v>6773607</v>
      </c>
      <c r="M3396" s="718">
        <v>35696</v>
      </c>
      <c r="N3396" s="928" t="s">
        <v>3166</v>
      </c>
      <c r="O3396" s="927">
        <v>42529</v>
      </c>
      <c r="P3396" s="898"/>
      <c r="Q3396" s="1050"/>
      <c r="R3396" s="1051"/>
      <c r="S3396" s="1003"/>
      <c r="T3396" s="565"/>
      <c r="U3396" s="545"/>
      <c r="V3396" s="554"/>
      <c r="W3396" s="156"/>
    </row>
    <row r="3397" spans="1:1024" ht="18.75" customHeight="1" x14ac:dyDescent="0.25">
      <c r="A3397" s="186">
        <v>3324</v>
      </c>
      <c r="B3397" s="18">
        <v>97293751</v>
      </c>
      <c r="C3397" s="18" t="s">
        <v>3196</v>
      </c>
      <c r="D3397" s="186" t="s">
        <v>35</v>
      </c>
      <c r="E3397" s="1156" t="s">
        <v>261</v>
      </c>
      <c r="F3397" s="718">
        <v>45189</v>
      </c>
      <c r="G3397" s="719">
        <v>0.70833333333333337</v>
      </c>
      <c r="H3397" s="718">
        <v>45190</v>
      </c>
      <c r="I3397" s="719">
        <v>0.75</v>
      </c>
      <c r="J3397" s="737" t="s">
        <v>4138</v>
      </c>
      <c r="K3397" s="725">
        <v>28508</v>
      </c>
      <c r="L3397" s="928" t="s">
        <v>4087</v>
      </c>
      <c r="M3397" s="21">
        <v>40862</v>
      </c>
      <c r="N3397" s="926" t="s">
        <v>3197</v>
      </c>
      <c r="O3397" s="927">
        <v>41222</v>
      </c>
      <c r="P3397" s="892">
        <f>7*90</f>
        <v>630</v>
      </c>
      <c r="Q3397" s="908"/>
      <c r="R3397" s="1008"/>
      <c r="S3397" s="884"/>
      <c r="T3397" s="527"/>
      <c r="U3397" s="545" t="s">
        <v>3198</v>
      </c>
      <c r="V3397" s="554"/>
    </row>
    <row r="3398" spans="1:1024" s="546" customFormat="1" ht="31.5" customHeight="1" x14ac:dyDescent="0.25">
      <c r="A3398" s="376">
        <v>3306</v>
      </c>
      <c r="B3398" s="814">
        <v>97293751</v>
      </c>
      <c r="C3398" s="18" t="s">
        <v>3196</v>
      </c>
      <c r="D3398" s="376" t="s">
        <v>35</v>
      </c>
      <c r="E3398" s="1166" t="s">
        <v>261</v>
      </c>
      <c r="F3398" s="1329">
        <v>45183</v>
      </c>
      <c r="G3398" s="1331">
        <v>0.75</v>
      </c>
      <c r="H3398" s="718">
        <v>45189</v>
      </c>
      <c r="I3398" s="1331">
        <v>0.70833333333333337</v>
      </c>
      <c r="J3398" s="737" t="s">
        <v>734</v>
      </c>
      <c r="K3398" s="725">
        <v>28508</v>
      </c>
      <c r="L3398" s="928" t="s">
        <v>4087</v>
      </c>
      <c r="M3398" s="21">
        <v>40862</v>
      </c>
      <c r="N3398" s="926" t="s">
        <v>3197</v>
      </c>
      <c r="O3398" s="927">
        <v>41222</v>
      </c>
      <c r="P3398" s="892">
        <f>6*90</f>
        <v>540</v>
      </c>
      <c r="Q3398" s="908"/>
      <c r="R3398" s="1008"/>
      <c r="S3398" s="884"/>
      <c r="T3398" s="527"/>
      <c r="U3398" s="545" t="s">
        <v>3198</v>
      </c>
      <c r="V3398" s="554"/>
      <c r="W3398" s="636"/>
    </row>
    <row r="3399" spans="1:1024" s="546" customFormat="1" ht="18.75" customHeight="1" x14ac:dyDescent="0.25">
      <c r="A3399" s="186">
        <v>1145</v>
      </c>
      <c r="B3399" s="18">
        <v>97293751</v>
      </c>
      <c r="C3399" s="18" t="s">
        <v>3196</v>
      </c>
      <c r="D3399" s="186" t="s">
        <v>22</v>
      </c>
      <c r="E3399" s="1156" t="s">
        <v>23</v>
      </c>
      <c r="F3399" s="718">
        <v>44743</v>
      </c>
      <c r="G3399" s="719">
        <v>0.71736111111111101</v>
      </c>
      <c r="H3399" s="718">
        <v>44753</v>
      </c>
      <c r="I3399" s="719">
        <v>0.71736111111111101</v>
      </c>
      <c r="J3399" s="737" t="s">
        <v>2058</v>
      </c>
      <c r="K3399" s="725">
        <v>28508</v>
      </c>
      <c r="L3399" s="18">
        <v>6789055</v>
      </c>
      <c r="M3399" s="21">
        <v>40862</v>
      </c>
      <c r="N3399" s="926" t="s">
        <v>3197</v>
      </c>
      <c r="O3399" s="927">
        <v>41222</v>
      </c>
      <c r="P3399" s="892">
        <v>1200</v>
      </c>
      <c r="Q3399" s="908"/>
      <c r="R3399" s="1008">
        <f>120*10</f>
        <v>1200</v>
      </c>
      <c r="S3399" s="1730"/>
      <c r="T3399" s="527" t="s">
        <v>3142</v>
      </c>
      <c r="U3399" s="545" t="s">
        <v>3198</v>
      </c>
      <c r="V3399" s="554"/>
      <c r="W3399" s="156"/>
    </row>
    <row r="3400" spans="1:1024" ht="18.75" hidden="1" customHeight="1" x14ac:dyDescent="0.25">
      <c r="A3400" s="809">
        <v>144</v>
      </c>
      <c r="B3400" s="809">
        <v>21705879</v>
      </c>
      <c r="C3400" s="809" t="s">
        <v>3740</v>
      </c>
      <c r="D3400" s="809" t="s">
        <v>35</v>
      </c>
      <c r="E3400" s="1159" t="s">
        <v>313</v>
      </c>
      <c r="F3400" s="810">
        <v>44437</v>
      </c>
      <c r="G3400" s="811">
        <v>0.54166666666666663</v>
      </c>
      <c r="H3400" s="810">
        <v>44441</v>
      </c>
      <c r="I3400" s="811">
        <v>0.54166666666666663</v>
      </c>
      <c r="J3400" s="730">
        <v>4</v>
      </c>
      <c r="K3400" s="769"/>
      <c r="L3400" s="809"/>
      <c r="N3400" s="940"/>
      <c r="O3400" s="938"/>
      <c r="Q3400" s="1120"/>
      <c r="R3400" s="1121"/>
      <c r="S3400" s="1120"/>
      <c r="T3400" s="670"/>
      <c r="V3400" s="670"/>
    </row>
    <row r="3401" spans="1:1024" s="599" customFormat="1" ht="31.5" hidden="1" customHeight="1" x14ac:dyDescent="0.25">
      <c r="A3401" s="18">
        <v>805</v>
      </c>
      <c r="B3401" s="4">
        <v>97293751</v>
      </c>
      <c r="C3401" s="4" t="s">
        <v>3533</v>
      </c>
      <c r="D3401" s="4" t="s">
        <v>412</v>
      </c>
      <c r="E3401" s="1156" t="s">
        <v>243</v>
      </c>
      <c r="F3401" s="725">
        <v>44661</v>
      </c>
      <c r="G3401" s="744">
        <v>0.41666666666666669</v>
      </c>
      <c r="H3401" s="725">
        <v>44674</v>
      </c>
      <c r="I3401" s="744">
        <v>0.41666666666666669</v>
      </c>
      <c r="J3401" s="730"/>
      <c r="K3401" s="744"/>
      <c r="L3401" s="4"/>
      <c r="M3401" s="19"/>
      <c r="N3401" s="934"/>
      <c r="O3401" s="920"/>
      <c r="P3401" s="1119"/>
      <c r="Q3401" s="908"/>
      <c r="R3401" s="1073"/>
      <c r="S3401" s="908"/>
      <c r="T3401" s="550"/>
      <c r="U3401" s="156"/>
      <c r="V3401" s="550" t="s">
        <v>3512</v>
      </c>
      <c r="W3401" s="156"/>
      <c r="X3401" s="662"/>
      <c r="Y3401" s="662"/>
      <c r="Z3401" s="662"/>
      <c r="AA3401" s="662"/>
      <c r="AB3401" s="662"/>
      <c r="AC3401" s="662"/>
      <c r="AD3401" s="662"/>
      <c r="AE3401" s="662"/>
      <c r="AF3401" s="662"/>
      <c r="AG3401" s="662"/>
      <c r="AH3401" s="662"/>
      <c r="AI3401" s="662"/>
      <c r="AJ3401" s="662"/>
      <c r="AK3401" s="662"/>
      <c r="AL3401" s="662"/>
      <c r="AM3401" s="662"/>
      <c r="AN3401" s="662"/>
      <c r="AO3401" s="662"/>
      <c r="AP3401" s="662"/>
      <c r="AQ3401" s="662"/>
      <c r="AR3401" s="662"/>
      <c r="AS3401" s="662"/>
      <c r="AT3401" s="662"/>
      <c r="AU3401" s="662"/>
      <c r="AV3401" s="662"/>
      <c r="AW3401" s="662"/>
      <c r="AX3401" s="662"/>
      <c r="AY3401" s="662"/>
      <c r="AZ3401" s="662"/>
      <c r="BA3401" s="662"/>
      <c r="BB3401" s="662"/>
      <c r="BC3401" s="662"/>
      <c r="BD3401" s="662"/>
      <c r="BE3401" s="662"/>
      <c r="BF3401" s="662"/>
      <c r="BG3401" s="662"/>
      <c r="BH3401" s="662"/>
      <c r="BI3401" s="662"/>
      <c r="BJ3401" s="662"/>
      <c r="BK3401" s="662"/>
      <c r="BL3401" s="662"/>
      <c r="BM3401" s="662"/>
      <c r="BN3401" s="662"/>
      <c r="BO3401" s="662"/>
      <c r="BP3401" s="662"/>
      <c r="BQ3401" s="662"/>
      <c r="BR3401" s="662"/>
      <c r="BS3401" s="662"/>
      <c r="BT3401" s="662"/>
      <c r="BU3401" s="662"/>
      <c r="BV3401" s="662"/>
      <c r="BW3401" s="662"/>
      <c r="BX3401" s="662"/>
      <c r="BY3401" s="662"/>
      <c r="BZ3401" s="662"/>
      <c r="CA3401" s="662"/>
      <c r="CB3401" s="662"/>
      <c r="CC3401" s="662"/>
      <c r="CD3401" s="662"/>
      <c r="CE3401" s="662"/>
      <c r="CF3401" s="662"/>
      <c r="CG3401" s="662"/>
      <c r="CH3401" s="662"/>
      <c r="CI3401" s="662"/>
      <c r="CJ3401" s="662"/>
      <c r="CK3401" s="662"/>
      <c r="CL3401" s="662"/>
      <c r="CM3401" s="662"/>
      <c r="CN3401" s="662"/>
      <c r="CO3401" s="662"/>
      <c r="CP3401" s="662"/>
      <c r="CQ3401" s="662"/>
      <c r="CR3401" s="662"/>
      <c r="CS3401" s="662"/>
      <c r="CT3401" s="662"/>
      <c r="CU3401" s="662"/>
      <c r="CV3401" s="662"/>
      <c r="CW3401" s="662"/>
      <c r="CX3401" s="662"/>
      <c r="CY3401" s="662"/>
      <c r="CZ3401" s="662"/>
      <c r="DA3401" s="662"/>
      <c r="DB3401" s="662"/>
      <c r="DC3401" s="662"/>
      <c r="DD3401" s="662"/>
      <c r="DE3401" s="662"/>
      <c r="DF3401" s="662"/>
      <c r="DG3401" s="662"/>
      <c r="DH3401" s="662"/>
      <c r="DI3401" s="662"/>
      <c r="DJ3401" s="662"/>
      <c r="DK3401" s="662"/>
      <c r="DL3401" s="662"/>
      <c r="DM3401" s="662"/>
      <c r="DN3401" s="662"/>
      <c r="DO3401" s="662"/>
      <c r="DP3401" s="662"/>
      <c r="DQ3401" s="662"/>
      <c r="DR3401" s="662"/>
      <c r="DS3401" s="662"/>
      <c r="DT3401" s="662"/>
      <c r="DU3401" s="662"/>
      <c r="DV3401" s="662"/>
      <c r="DW3401" s="662"/>
      <c r="DX3401" s="662"/>
      <c r="DY3401" s="662"/>
      <c r="DZ3401" s="662"/>
      <c r="EA3401" s="662"/>
      <c r="EB3401" s="662"/>
      <c r="EC3401" s="662"/>
      <c r="ED3401" s="662"/>
      <c r="EE3401" s="662"/>
      <c r="EF3401" s="662"/>
      <c r="EG3401" s="662"/>
      <c r="EH3401" s="662"/>
      <c r="EI3401" s="662"/>
      <c r="EJ3401" s="662"/>
      <c r="EK3401" s="662"/>
      <c r="EL3401" s="662"/>
      <c r="EM3401" s="662"/>
      <c r="EN3401" s="662"/>
      <c r="EO3401" s="662"/>
      <c r="EP3401" s="662"/>
      <c r="EQ3401" s="662"/>
      <c r="ER3401" s="662"/>
      <c r="ES3401" s="662"/>
      <c r="ET3401" s="662"/>
      <c r="EU3401" s="662"/>
      <c r="EV3401" s="662"/>
      <c r="EW3401" s="662"/>
      <c r="EX3401" s="662"/>
      <c r="EY3401" s="662"/>
      <c r="EZ3401" s="662"/>
      <c r="FA3401" s="662"/>
      <c r="FB3401" s="662"/>
      <c r="FC3401" s="662"/>
      <c r="FD3401" s="662"/>
      <c r="FE3401" s="662"/>
      <c r="FF3401" s="662"/>
      <c r="FG3401" s="662"/>
      <c r="FH3401" s="662"/>
      <c r="FI3401" s="662"/>
      <c r="FJ3401" s="662"/>
      <c r="FK3401" s="662"/>
      <c r="FL3401" s="662"/>
      <c r="FM3401" s="662"/>
      <c r="FN3401" s="662"/>
      <c r="FO3401" s="662"/>
      <c r="FP3401" s="662"/>
      <c r="FQ3401" s="662"/>
      <c r="FR3401" s="662"/>
      <c r="FS3401" s="662"/>
      <c r="FT3401" s="662"/>
      <c r="FU3401" s="662"/>
      <c r="FV3401" s="662"/>
      <c r="FW3401" s="662"/>
      <c r="FX3401" s="662"/>
      <c r="FY3401" s="662"/>
      <c r="FZ3401" s="662"/>
      <c r="GA3401" s="662"/>
      <c r="GB3401" s="662"/>
      <c r="GC3401" s="662"/>
      <c r="GD3401" s="662"/>
      <c r="GE3401" s="662"/>
      <c r="GF3401" s="662"/>
      <c r="GG3401" s="662"/>
      <c r="GH3401" s="662"/>
      <c r="GI3401" s="662"/>
      <c r="GJ3401" s="662"/>
      <c r="GK3401" s="662"/>
      <c r="GL3401" s="662"/>
      <c r="GM3401" s="662"/>
      <c r="GN3401" s="662"/>
      <c r="GO3401" s="662"/>
      <c r="GP3401" s="662"/>
      <c r="GQ3401" s="662"/>
      <c r="GR3401" s="662"/>
      <c r="GS3401" s="662"/>
      <c r="GT3401" s="662"/>
      <c r="GU3401" s="662"/>
      <c r="GV3401" s="662"/>
      <c r="GW3401" s="662"/>
      <c r="GX3401" s="662"/>
      <c r="GY3401" s="662"/>
      <c r="GZ3401" s="662"/>
      <c r="HA3401" s="662"/>
      <c r="HB3401" s="662"/>
      <c r="HC3401" s="662"/>
      <c r="HD3401" s="662"/>
      <c r="HE3401" s="662"/>
      <c r="HF3401" s="662"/>
      <c r="HG3401" s="662"/>
      <c r="HH3401" s="662"/>
      <c r="HI3401" s="662"/>
      <c r="HJ3401" s="662"/>
      <c r="HK3401" s="662"/>
      <c r="HL3401" s="662"/>
      <c r="HM3401" s="662"/>
      <c r="HN3401" s="662"/>
      <c r="HO3401" s="662"/>
      <c r="HP3401" s="662"/>
      <c r="HQ3401" s="662"/>
      <c r="HR3401" s="662"/>
      <c r="HS3401" s="662"/>
      <c r="HT3401" s="662"/>
      <c r="HU3401" s="662"/>
      <c r="HV3401" s="662"/>
      <c r="HW3401" s="662"/>
      <c r="HX3401" s="662"/>
      <c r="HY3401" s="662"/>
      <c r="HZ3401" s="662"/>
      <c r="IA3401" s="662"/>
      <c r="IB3401" s="662"/>
      <c r="IC3401" s="662"/>
      <c r="ID3401" s="662"/>
      <c r="IE3401" s="662"/>
      <c r="IF3401" s="662"/>
      <c r="IG3401" s="662"/>
      <c r="IH3401" s="662"/>
      <c r="II3401" s="662"/>
      <c r="IJ3401" s="662"/>
      <c r="IK3401" s="662"/>
      <c r="IL3401" s="662"/>
      <c r="IM3401" s="662"/>
      <c r="IN3401" s="662"/>
      <c r="IO3401" s="662"/>
      <c r="IP3401" s="662"/>
      <c r="IQ3401" s="662"/>
      <c r="IR3401" s="662"/>
      <c r="IS3401" s="662"/>
      <c r="IT3401" s="662"/>
      <c r="IU3401" s="662"/>
      <c r="IV3401" s="662"/>
      <c r="IW3401" s="662"/>
      <c r="IX3401" s="662"/>
      <c r="IY3401" s="662"/>
      <c r="IZ3401" s="662"/>
      <c r="JA3401" s="662"/>
      <c r="JB3401" s="662"/>
      <c r="JC3401" s="662"/>
      <c r="JD3401" s="662"/>
      <c r="JE3401" s="662"/>
      <c r="JF3401" s="662"/>
      <c r="JG3401" s="662"/>
      <c r="JH3401" s="662"/>
      <c r="JI3401" s="662"/>
      <c r="JJ3401" s="662"/>
      <c r="JK3401" s="662"/>
      <c r="JL3401" s="662"/>
      <c r="JM3401" s="662"/>
      <c r="JN3401" s="662"/>
      <c r="JO3401" s="662"/>
      <c r="JP3401" s="662"/>
      <c r="JQ3401" s="662"/>
      <c r="JR3401" s="662"/>
      <c r="JS3401" s="662"/>
      <c r="JT3401" s="662"/>
      <c r="JU3401" s="662"/>
      <c r="JV3401" s="662"/>
      <c r="JW3401" s="662"/>
      <c r="JX3401" s="662"/>
      <c r="JY3401" s="662"/>
      <c r="JZ3401" s="662"/>
      <c r="KA3401" s="662"/>
      <c r="KB3401" s="662"/>
      <c r="KC3401" s="662"/>
      <c r="KD3401" s="662"/>
      <c r="KE3401" s="662"/>
      <c r="KF3401" s="662"/>
      <c r="KG3401" s="662"/>
      <c r="KH3401" s="662"/>
      <c r="KI3401" s="662"/>
      <c r="KJ3401" s="662"/>
      <c r="KK3401" s="662"/>
      <c r="KL3401" s="662"/>
      <c r="KM3401" s="662"/>
      <c r="KN3401" s="662"/>
      <c r="KO3401" s="662"/>
      <c r="KP3401" s="662"/>
      <c r="KQ3401" s="662"/>
      <c r="KR3401" s="662"/>
      <c r="KS3401" s="662"/>
      <c r="KT3401" s="662"/>
      <c r="KU3401" s="662"/>
      <c r="KV3401" s="662"/>
      <c r="KW3401" s="662"/>
      <c r="KX3401" s="662"/>
      <c r="KY3401" s="662"/>
      <c r="KZ3401" s="662"/>
      <c r="LA3401" s="662"/>
      <c r="LB3401" s="662"/>
      <c r="LC3401" s="662"/>
      <c r="LD3401" s="662"/>
      <c r="LE3401" s="662"/>
      <c r="LF3401" s="662"/>
      <c r="LG3401" s="662"/>
      <c r="LH3401" s="662"/>
      <c r="LI3401" s="662"/>
      <c r="LJ3401" s="662"/>
      <c r="LK3401" s="662"/>
      <c r="LL3401" s="662"/>
      <c r="LM3401" s="662"/>
      <c r="LN3401" s="662"/>
      <c r="LO3401" s="662"/>
      <c r="LP3401" s="662"/>
      <c r="LQ3401" s="662"/>
      <c r="LR3401" s="662"/>
      <c r="LS3401" s="662"/>
      <c r="LT3401" s="662"/>
      <c r="LU3401" s="662"/>
      <c r="LV3401" s="662"/>
      <c r="LW3401" s="662"/>
      <c r="LX3401" s="662"/>
      <c r="LY3401" s="662"/>
      <c r="LZ3401" s="662"/>
      <c r="MA3401" s="662"/>
      <c r="MB3401" s="662"/>
      <c r="MC3401" s="662"/>
      <c r="MD3401" s="662"/>
      <c r="ME3401" s="662"/>
      <c r="MF3401" s="662"/>
      <c r="MG3401" s="662"/>
      <c r="MH3401" s="662"/>
      <c r="MI3401" s="662"/>
      <c r="MJ3401" s="662"/>
      <c r="MK3401" s="662"/>
      <c r="ML3401" s="662"/>
      <c r="MM3401" s="662"/>
      <c r="MN3401" s="662"/>
      <c r="MO3401" s="662"/>
      <c r="MP3401" s="662"/>
      <c r="MQ3401" s="662"/>
      <c r="MR3401" s="662"/>
      <c r="MS3401" s="662"/>
      <c r="MT3401" s="662"/>
      <c r="MU3401" s="662"/>
      <c r="MV3401" s="662"/>
      <c r="MW3401" s="662"/>
      <c r="MX3401" s="662"/>
      <c r="MY3401" s="662"/>
      <c r="MZ3401" s="662"/>
      <c r="NA3401" s="662"/>
      <c r="NB3401" s="662"/>
      <c r="NC3401" s="662"/>
      <c r="ND3401" s="662"/>
      <c r="NE3401" s="662"/>
      <c r="NF3401" s="662"/>
      <c r="NG3401" s="662"/>
      <c r="NH3401" s="662"/>
      <c r="NI3401" s="662"/>
      <c r="NJ3401" s="662"/>
      <c r="NK3401" s="662"/>
      <c r="NL3401" s="662"/>
      <c r="NM3401" s="662"/>
      <c r="NN3401" s="662"/>
      <c r="NO3401" s="662"/>
      <c r="NP3401" s="662"/>
      <c r="NQ3401" s="662"/>
      <c r="NR3401" s="662"/>
      <c r="NS3401" s="662"/>
      <c r="NT3401" s="662"/>
      <c r="NU3401" s="662"/>
      <c r="NV3401" s="662"/>
      <c r="NW3401" s="662"/>
      <c r="NX3401" s="662"/>
      <c r="NY3401" s="662"/>
      <c r="NZ3401" s="662"/>
      <c r="OA3401" s="662"/>
      <c r="OB3401" s="662"/>
      <c r="OC3401" s="662"/>
      <c r="OD3401" s="662"/>
      <c r="OE3401" s="662"/>
      <c r="OF3401" s="662"/>
      <c r="OG3401" s="662"/>
      <c r="OH3401" s="662"/>
      <c r="OI3401" s="662"/>
      <c r="OJ3401" s="662"/>
      <c r="OK3401" s="662"/>
      <c r="OL3401" s="662"/>
      <c r="OM3401" s="662"/>
      <c r="ON3401" s="662"/>
      <c r="OO3401" s="662"/>
      <c r="OP3401" s="662"/>
      <c r="OQ3401" s="662"/>
      <c r="OR3401" s="662"/>
      <c r="OS3401" s="662"/>
      <c r="OT3401" s="662"/>
      <c r="OU3401" s="662"/>
      <c r="OV3401" s="662"/>
      <c r="OW3401" s="662"/>
      <c r="OX3401" s="662"/>
      <c r="OY3401" s="662"/>
      <c r="OZ3401" s="662"/>
      <c r="PA3401" s="662"/>
      <c r="PB3401" s="662"/>
      <c r="PC3401" s="662"/>
      <c r="PD3401" s="662"/>
      <c r="PE3401" s="662"/>
      <c r="PF3401" s="662"/>
      <c r="PG3401" s="662"/>
      <c r="PH3401" s="662"/>
      <c r="PI3401" s="662"/>
      <c r="PJ3401" s="662"/>
      <c r="PK3401" s="662"/>
      <c r="PL3401" s="662"/>
      <c r="PM3401" s="662"/>
      <c r="PN3401" s="662"/>
      <c r="PO3401" s="662"/>
      <c r="PP3401" s="662"/>
      <c r="PQ3401" s="662"/>
      <c r="PR3401" s="662"/>
      <c r="PS3401" s="662"/>
      <c r="PT3401" s="662"/>
      <c r="PU3401" s="662"/>
      <c r="PV3401" s="662"/>
      <c r="PW3401" s="662"/>
      <c r="PX3401" s="662"/>
      <c r="PY3401" s="662"/>
      <c r="PZ3401" s="662"/>
      <c r="QA3401" s="662"/>
      <c r="QB3401" s="662"/>
      <c r="QC3401" s="662"/>
      <c r="QD3401" s="662"/>
      <c r="QE3401" s="662"/>
      <c r="QF3401" s="662"/>
      <c r="QG3401" s="662"/>
      <c r="QH3401" s="662"/>
      <c r="QI3401" s="662"/>
      <c r="QJ3401" s="662"/>
      <c r="QK3401" s="662"/>
      <c r="QL3401" s="662"/>
      <c r="QM3401" s="662"/>
      <c r="QN3401" s="662"/>
      <c r="QO3401" s="662"/>
      <c r="QP3401" s="662"/>
      <c r="QQ3401" s="662"/>
      <c r="QR3401" s="662"/>
      <c r="QS3401" s="662"/>
      <c r="QT3401" s="662"/>
      <c r="QU3401" s="662"/>
      <c r="QV3401" s="662"/>
      <c r="QW3401" s="662"/>
      <c r="QX3401" s="662"/>
      <c r="QY3401" s="662"/>
      <c r="QZ3401" s="662"/>
      <c r="RA3401" s="662"/>
      <c r="RB3401" s="662"/>
      <c r="RC3401" s="662"/>
      <c r="RD3401" s="662"/>
      <c r="RE3401" s="662"/>
      <c r="RF3401" s="662"/>
      <c r="RG3401" s="662"/>
      <c r="RH3401" s="662"/>
      <c r="RI3401" s="662"/>
      <c r="RJ3401" s="662"/>
      <c r="RK3401" s="662"/>
      <c r="RL3401" s="662"/>
      <c r="RM3401" s="662"/>
      <c r="RN3401" s="662"/>
      <c r="RO3401" s="662"/>
      <c r="RP3401" s="662"/>
      <c r="RQ3401" s="662"/>
      <c r="RR3401" s="662"/>
      <c r="RS3401" s="662"/>
      <c r="RT3401" s="662"/>
      <c r="RU3401" s="662"/>
      <c r="RV3401" s="662"/>
      <c r="RW3401" s="662"/>
      <c r="RX3401" s="662"/>
      <c r="RY3401" s="662"/>
      <c r="RZ3401" s="662"/>
      <c r="SA3401" s="662"/>
      <c r="SB3401" s="662"/>
      <c r="SC3401" s="662"/>
      <c r="SD3401" s="662"/>
      <c r="SE3401" s="662"/>
      <c r="SF3401" s="662"/>
      <c r="SG3401" s="662"/>
      <c r="SH3401" s="662"/>
      <c r="SI3401" s="662"/>
      <c r="SJ3401" s="662"/>
      <c r="SK3401" s="662"/>
      <c r="SL3401" s="662"/>
      <c r="SM3401" s="662"/>
      <c r="SN3401" s="662"/>
      <c r="SO3401" s="662"/>
      <c r="SP3401" s="662"/>
      <c r="SQ3401" s="662"/>
      <c r="SR3401" s="662"/>
      <c r="SS3401" s="662"/>
      <c r="ST3401" s="662"/>
      <c r="SU3401" s="662"/>
      <c r="SV3401" s="662"/>
      <c r="SW3401" s="662"/>
      <c r="SX3401" s="662"/>
      <c r="SY3401" s="662"/>
      <c r="SZ3401" s="662"/>
      <c r="TA3401" s="662"/>
      <c r="TB3401" s="662"/>
      <c r="TC3401" s="662"/>
      <c r="TD3401" s="662"/>
      <c r="TE3401" s="662"/>
      <c r="TF3401" s="662"/>
      <c r="TG3401" s="662"/>
      <c r="TH3401" s="662"/>
      <c r="TI3401" s="662"/>
      <c r="TJ3401" s="662"/>
      <c r="TK3401" s="662"/>
      <c r="TL3401" s="662"/>
      <c r="TM3401" s="662"/>
      <c r="TN3401" s="662"/>
      <c r="TO3401" s="662"/>
      <c r="TP3401" s="662"/>
      <c r="TQ3401" s="662"/>
      <c r="TR3401" s="662"/>
      <c r="TS3401" s="662"/>
      <c r="TT3401" s="662"/>
      <c r="TU3401" s="662"/>
      <c r="TV3401" s="662"/>
      <c r="TW3401" s="662"/>
      <c r="TX3401" s="662"/>
      <c r="TY3401" s="662"/>
      <c r="TZ3401" s="662"/>
      <c r="UA3401" s="662"/>
      <c r="UB3401" s="662"/>
      <c r="UC3401" s="662"/>
      <c r="UD3401" s="662"/>
      <c r="UE3401" s="662"/>
      <c r="UF3401" s="662"/>
      <c r="UG3401" s="662"/>
      <c r="UH3401" s="662"/>
      <c r="UI3401" s="662"/>
      <c r="UJ3401" s="662"/>
      <c r="UK3401" s="662"/>
      <c r="UL3401" s="662"/>
      <c r="UM3401" s="662"/>
      <c r="UN3401" s="662"/>
      <c r="UO3401" s="662"/>
      <c r="UP3401" s="662"/>
      <c r="UQ3401" s="662"/>
      <c r="UR3401" s="662"/>
      <c r="US3401" s="662"/>
      <c r="UT3401" s="662"/>
      <c r="UU3401" s="662"/>
      <c r="UV3401" s="662"/>
      <c r="UW3401" s="662"/>
      <c r="UX3401" s="662"/>
      <c r="UY3401" s="662"/>
      <c r="UZ3401" s="662"/>
      <c r="VA3401" s="662"/>
      <c r="VB3401" s="662"/>
      <c r="VC3401" s="662"/>
      <c r="VD3401" s="662"/>
      <c r="VE3401" s="662"/>
      <c r="VF3401" s="662"/>
      <c r="VG3401" s="662"/>
      <c r="VH3401" s="662"/>
      <c r="VI3401" s="662"/>
      <c r="VJ3401" s="662"/>
      <c r="VK3401" s="662"/>
      <c r="VL3401" s="662"/>
      <c r="VM3401" s="662"/>
      <c r="VN3401" s="662"/>
      <c r="VO3401" s="662"/>
      <c r="VP3401" s="662"/>
      <c r="VQ3401" s="662"/>
      <c r="VR3401" s="662"/>
      <c r="VS3401" s="662"/>
      <c r="VT3401" s="662"/>
      <c r="VU3401" s="662"/>
      <c r="VV3401" s="662"/>
      <c r="VW3401" s="662"/>
      <c r="VX3401" s="662"/>
      <c r="VY3401" s="662"/>
      <c r="VZ3401" s="662"/>
      <c r="WA3401" s="662"/>
      <c r="WB3401" s="662"/>
      <c r="WC3401" s="662"/>
      <c r="WD3401" s="662"/>
      <c r="WE3401" s="662"/>
      <c r="WF3401" s="662"/>
      <c r="WG3401" s="662"/>
      <c r="WH3401" s="662"/>
      <c r="WI3401" s="662"/>
      <c r="WJ3401" s="662"/>
      <c r="WK3401" s="662"/>
      <c r="WL3401" s="662"/>
      <c r="WM3401" s="662"/>
      <c r="WN3401" s="662"/>
      <c r="WO3401" s="662"/>
      <c r="WP3401" s="662"/>
      <c r="WQ3401" s="662"/>
      <c r="WR3401" s="662"/>
      <c r="WS3401" s="662"/>
      <c r="WT3401" s="662"/>
      <c r="WU3401" s="662"/>
      <c r="WV3401" s="662"/>
      <c r="WW3401" s="662"/>
      <c r="WX3401" s="662"/>
      <c r="WY3401" s="662"/>
      <c r="WZ3401" s="662"/>
      <c r="XA3401" s="662"/>
      <c r="XB3401" s="662"/>
      <c r="XC3401" s="662"/>
      <c r="XD3401" s="662"/>
      <c r="XE3401" s="662"/>
      <c r="XF3401" s="662"/>
      <c r="XG3401" s="662"/>
      <c r="XH3401" s="662"/>
      <c r="XI3401" s="662"/>
      <c r="XJ3401" s="662"/>
      <c r="XK3401" s="662"/>
      <c r="XL3401" s="662"/>
      <c r="XM3401" s="662"/>
      <c r="XN3401" s="662"/>
      <c r="XO3401" s="662"/>
      <c r="XP3401" s="662"/>
      <c r="XQ3401" s="662"/>
      <c r="XR3401" s="662"/>
      <c r="XS3401" s="662"/>
      <c r="XT3401" s="662"/>
      <c r="XU3401" s="662"/>
      <c r="XV3401" s="662"/>
      <c r="XW3401" s="662"/>
      <c r="XX3401" s="662"/>
      <c r="XY3401" s="662"/>
      <c r="XZ3401" s="662"/>
      <c r="YA3401" s="662"/>
      <c r="YB3401" s="662"/>
      <c r="YC3401" s="662"/>
      <c r="YD3401" s="662"/>
      <c r="YE3401" s="662"/>
      <c r="YF3401" s="662"/>
      <c r="YG3401" s="662"/>
      <c r="YH3401" s="662"/>
      <c r="YI3401" s="662"/>
      <c r="YJ3401" s="662"/>
      <c r="YK3401" s="662"/>
      <c r="YL3401" s="662"/>
      <c r="YM3401" s="662"/>
      <c r="YN3401" s="662"/>
      <c r="YO3401" s="662"/>
      <c r="YP3401" s="662"/>
      <c r="YQ3401" s="662"/>
      <c r="YR3401" s="662"/>
      <c r="YS3401" s="662"/>
      <c r="YT3401" s="662"/>
      <c r="YU3401" s="662"/>
      <c r="YV3401" s="662"/>
      <c r="YW3401" s="662"/>
      <c r="YX3401" s="662"/>
      <c r="YY3401" s="662"/>
      <c r="YZ3401" s="662"/>
      <c r="ZA3401" s="662"/>
      <c r="ZB3401" s="662"/>
      <c r="ZC3401" s="662"/>
      <c r="ZD3401" s="662"/>
      <c r="ZE3401" s="662"/>
      <c r="ZF3401" s="662"/>
      <c r="ZG3401" s="662"/>
      <c r="ZH3401" s="662"/>
      <c r="ZI3401" s="662"/>
      <c r="ZJ3401" s="662"/>
      <c r="ZK3401" s="662"/>
      <c r="ZL3401" s="662"/>
      <c r="ZM3401" s="662"/>
      <c r="ZN3401" s="662"/>
      <c r="ZO3401" s="662"/>
      <c r="ZP3401" s="662"/>
      <c r="ZQ3401" s="662"/>
      <c r="ZR3401" s="662"/>
      <c r="ZS3401" s="662"/>
      <c r="ZT3401" s="662"/>
      <c r="ZU3401" s="662"/>
      <c r="ZV3401" s="662"/>
      <c r="ZW3401" s="662"/>
      <c r="ZX3401" s="662"/>
      <c r="ZY3401" s="662"/>
      <c r="ZZ3401" s="662"/>
      <c r="AAA3401" s="662"/>
      <c r="AAB3401" s="662"/>
      <c r="AAC3401" s="662"/>
      <c r="AAD3401" s="662"/>
      <c r="AAE3401" s="662"/>
      <c r="AAF3401" s="662"/>
      <c r="AAG3401" s="662"/>
      <c r="AAH3401" s="662"/>
      <c r="AAI3401" s="662"/>
      <c r="AAJ3401" s="662"/>
      <c r="AAK3401" s="662"/>
      <c r="AAL3401" s="662"/>
      <c r="AAM3401" s="662"/>
      <c r="AAN3401" s="662"/>
      <c r="AAO3401" s="662"/>
      <c r="AAP3401" s="662"/>
      <c r="AAQ3401" s="662"/>
      <c r="AAR3401" s="662"/>
      <c r="AAS3401" s="662"/>
      <c r="AAT3401" s="662"/>
      <c r="AAU3401" s="662"/>
      <c r="AAV3401" s="662"/>
      <c r="AAW3401" s="662"/>
      <c r="AAX3401" s="662"/>
      <c r="AAY3401" s="662"/>
      <c r="AAZ3401" s="662"/>
      <c r="ABA3401" s="662"/>
      <c r="ABB3401" s="662"/>
      <c r="ABC3401" s="662"/>
      <c r="ABD3401" s="662"/>
      <c r="ABE3401" s="662"/>
      <c r="ABF3401" s="662"/>
      <c r="ABG3401" s="662"/>
      <c r="ABH3401" s="662"/>
      <c r="ABI3401" s="662"/>
      <c r="ABJ3401" s="662"/>
      <c r="ABK3401" s="662"/>
      <c r="ABL3401" s="662"/>
      <c r="ABM3401" s="662"/>
      <c r="ABN3401" s="662"/>
      <c r="ABO3401" s="662"/>
      <c r="ABP3401" s="662"/>
      <c r="ABQ3401" s="662"/>
      <c r="ABR3401" s="662"/>
      <c r="ABS3401" s="662"/>
      <c r="ABT3401" s="662"/>
      <c r="ABU3401" s="662"/>
      <c r="ABV3401" s="662"/>
      <c r="ABW3401" s="662"/>
      <c r="ABX3401" s="662"/>
      <c r="ABY3401" s="662"/>
      <c r="ABZ3401" s="662"/>
      <c r="ACA3401" s="662"/>
      <c r="ACB3401" s="662"/>
      <c r="ACC3401" s="662"/>
      <c r="ACD3401" s="662"/>
      <c r="ACE3401" s="662"/>
      <c r="ACF3401" s="662"/>
      <c r="ACG3401" s="662"/>
      <c r="ACH3401" s="662"/>
      <c r="ACI3401" s="662"/>
      <c r="ACJ3401" s="662"/>
      <c r="ACK3401" s="662"/>
      <c r="ACL3401" s="662"/>
      <c r="ACM3401" s="662"/>
      <c r="ACN3401" s="662"/>
      <c r="ACO3401" s="662"/>
      <c r="ACP3401" s="662"/>
      <c r="ACQ3401" s="662"/>
      <c r="ACR3401" s="662"/>
      <c r="ACS3401" s="662"/>
      <c r="ACT3401" s="662"/>
      <c r="ACU3401" s="662"/>
      <c r="ACV3401" s="662"/>
      <c r="ACW3401" s="662"/>
      <c r="ACX3401" s="662"/>
      <c r="ACY3401" s="662"/>
      <c r="ACZ3401" s="662"/>
      <c r="ADA3401" s="662"/>
      <c r="ADB3401" s="662"/>
      <c r="ADC3401" s="662"/>
      <c r="ADD3401" s="662"/>
      <c r="ADE3401" s="662"/>
      <c r="ADF3401" s="662"/>
      <c r="ADG3401" s="662"/>
      <c r="ADH3401" s="662"/>
      <c r="ADI3401" s="662"/>
      <c r="ADJ3401" s="662"/>
      <c r="ADK3401" s="662"/>
      <c r="ADL3401" s="662"/>
      <c r="ADM3401" s="662"/>
      <c r="ADN3401" s="662"/>
      <c r="ADO3401" s="662"/>
      <c r="ADP3401" s="662"/>
      <c r="ADQ3401" s="662"/>
      <c r="ADR3401" s="662"/>
      <c r="ADS3401" s="662"/>
      <c r="ADT3401" s="662"/>
      <c r="ADU3401" s="662"/>
      <c r="ADV3401" s="662"/>
      <c r="ADW3401" s="662"/>
      <c r="ADX3401" s="662"/>
      <c r="ADY3401" s="662"/>
      <c r="ADZ3401" s="662"/>
      <c r="AEA3401" s="662"/>
      <c r="AEB3401" s="662"/>
      <c r="AEC3401" s="662"/>
      <c r="AED3401" s="662"/>
      <c r="AEE3401" s="662"/>
      <c r="AEF3401" s="662"/>
      <c r="AEG3401" s="662"/>
      <c r="AEH3401" s="662"/>
      <c r="AEI3401" s="662"/>
      <c r="AEJ3401" s="662"/>
      <c r="AEK3401" s="662"/>
      <c r="AEL3401" s="662"/>
      <c r="AEM3401" s="662"/>
      <c r="AEN3401" s="662"/>
      <c r="AEO3401" s="662"/>
      <c r="AEP3401" s="662"/>
      <c r="AEQ3401" s="662"/>
      <c r="AER3401" s="662"/>
      <c r="AES3401" s="662"/>
      <c r="AET3401" s="662"/>
      <c r="AEU3401" s="662"/>
      <c r="AEV3401" s="662"/>
      <c r="AEW3401" s="662"/>
      <c r="AEX3401" s="662"/>
      <c r="AEY3401" s="662"/>
      <c r="AEZ3401" s="662"/>
      <c r="AFA3401" s="662"/>
      <c r="AFB3401" s="662"/>
      <c r="AFC3401" s="662"/>
      <c r="AFD3401" s="662"/>
      <c r="AFE3401" s="662"/>
      <c r="AFF3401" s="662"/>
      <c r="AFG3401" s="662"/>
      <c r="AFH3401" s="662"/>
      <c r="AFI3401" s="662"/>
      <c r="AFJ3401" s="662"/>
      <c r="AFK3401" s="662"/>
      <c r="AFL3401" s="662"/>
      <c r="AFM3401" s="662"/>
      <c r="AFN3401" s="662"/>
      <c r="AFO3401" s="662"/>
      <c r="AFP3401" s="662"/>
      <c r="AFQ3401" s="662"/>
      <c r="AFR3401" s="662"/>
      <c r="AFS3401" s="662"/>
      <c r="AFT3401" s="662"/>
      <c r="AFU3401" s="662"/>
      <c r="AFV3401" s="662"/>
      <c r="AFW3401" s="662"/>
      <c r="AFX3401" s="662"/>
      <c r="AFY3401" s="662"/>
      <c r="AFZ3401" s="662"/>
      <c r="AGA3401" s="662"/>
      <c r="AGB3401" s="662"/>
      <c r="AGC3401" s="662"/>
      <c r="AGD3401" s="662"/>
      <c r="AGE3401" s="662"/>
      <c r="AGF3401" s="662"/>
      <c r="AGG3401" s="662"/>
      <c r="AGH3401" s="662"/>
      <c r="AGI3401" s="662"/>
      <c r="AGJ3401" s="662"/>
      <c r="AGK3401" s="662"/>
      <c r="AGL3401" s="662"/>
      <c r="AGM3401" s="662"/>
      <c r="AGN3401" s="662"/>
      <c r="AGO3401" s="662"/>
      <c r="AGP3401" s="662"/>
      <c r="AGQ3401" s="662"/>
      <c r="AGR3401" s="662"/>
      <c r="AGS3401" s="662"/>
      <c r="AGT3401" s="662"/>
      <c r="AGU3401" s="662"/>
      <c r="AGV3401" s="662"/>
      <c r="AGW3401" s="662"/>
      <c r="AGX3401" s="662"/>
      <c r="AGY3401" s="662"/>
      <c r="AGZ3401" s="662"/>
      <c r="AHA3401" s="662"/>
      <c r="AHB3401" s="662"/>
      <c r="AHC3401" s="662"/>
      <c r="AHD3401" s="662"/>
      <c r="AHE3401" s="662"/>
      <c r="AHF3401" s="662"/>
      <c r="AHG3401" s="662"/>
      <c r="AHH3401" s="662"/>
      <c r="AHI3401" s="662"/>
      <c r="AHJ3401" s="662"/>
      <c r="AHK3401" s="662"/>
      <c r="AHL3401" s="662"/>
      <c r="AHM3401" s="662"/>
      <c r="AHN3401" s="662"/>
      <c r="AHO3401" s="662"/>
      <c r="AHP3401" s="662"/>
      <c r="AHQ3401" s="662"/>
      <c r="AHR3401" s="662"/>
      <c r="AHS3401" s="662"/>
      <c r="AHT3401" s="662"/>
      <c r="AHU3401" s="662"/>
      <c r="AHV3401" s="662"/>
      <c r="AHW3401" s="662"/>
      <c r="AHX3401" s="662"/>
      <c r="AHY3401" s="662"/>
      <c r="AHZ3401" s="662"/>
      <c r="AIA3401" s="662"/>
      <c r="AIB3401" s="662"/>
      <c r="AIC3401" s="662"/>
      <c r="AID3401" s="662"/>
      <c r="AIE3401" s="662"/>
      <c r="AIF3401" s="662"/>
      <c r="AIG3401" s="662"/>
      <c r="AIH3401" s="662"/>
      <c r="AII3401" s="662"/>
      <c r="AIJ3401" s="662"/>
      <c r="AIK3401" s="662"/>
      <c r="AIL3401" s="662"/>
      <c r="AIM3401" s="662"/>
      <c r="AIN3401" s="662"/>
      <c r="AIO3401" s="662"/>
      <c r="AIP3401" s="662"/>
      <c r="AIQ3401" s="662"/>
      <c r="AIR3401" s="662"/>
      <c r="AIS3401" s="662"/>
      <c r="AIT3401" s="662"/>
      <c r="AIU3401" s="662"/>
      <c r="AIV3401" s="662"/>
      <c r="AIW3401" s="662"/>
      <c r="AIX3401" s="662"/>
      <c r="AIY3401" s="662"/>
      <c r="AIZ3401" s="662"/>
      <c r="AJA3401" s="662"/>
      <c r="AJB3401" s="662"/>
      <c r="AJC3401" s="662"/>
      <c r="AJD3401" s="662"/>
      <c r="AJE3401" s="662"/>
      <c r="AJF3401" s="662"/>
      <c r="AJG3401" s="662"/>
      <c r="AJH3401" s="662"/>
      <c r="AJI3401" s="662"/>
      <c r="AJJ3401" s="662"/>
      <c r="AJK3401" s="662"/>
      <c r="AJL3401" s="662"/>
      <c r="AJM3401" s="662"/>
      <c r="AJN3401" s="662"/>
      <c r="AJO3401" s="662"/>
      <c r="AJP3401" s="662"/>
      <c r="AJQ3401" s="662"/>
      <c r="AJR3401" s="662"/>
      <c r="AJS3401" s="662"/>
      <c r="AJT3401" s="662"/>
      <c r="AJU3401" s="662"/>
      <c r="AJV3401" s="662"/>
      <c r="AJW3401" s="662"/>
      <c r="AJX3401" s="662"/>
      <c r="AJY3401" s="662"/>
      <c r="AJZ3401" s="662"/>
      <c r="AKA3401" s="662"/>
      <c r="AKB3401" s="662"/>
      <c r="AKC3401" s="662"/>
      <c r="AKD3401" s="662"/>
      <c r="AKE3401" s="662"/>
      <c r="AKF3401" s="662"/>
      <c r="AKG3401" s="662"/>
      <c r="AKH3401" s="662"/>
      <c r="AKI3401" s="662"/>
      <c r="AKJ3401" s="662"/>
      <c r="AKK3401" s="662"/>
      <c r="AKL3401" s="662"/>
      <c r="AKM3401" s="662"/>
      <c r="AKN3401" s="662"/>
      <c r="AKO3401" s="662"/>
      <c r="AKP3401" s="662"/>
      <c r="AKQ3401" s="662"/>
      <c r="AKR3401" s="662"/>
      <c r="AKS3401" s="662"/>
      <c r="AKT3401" s="662"/>
      <c r="AKU3401" s="662"/>
      <c r="AKV3401" s="662"/>
      <c r="AKW3401" s="662"/>
      <c r="AKX3401" s="662"/>
      <c r="AKY3401" s="662"/>
      <c r="AKZ3401" s="662"/>
      <c r="ALA3401" s="662"/>
      <c r="ALB3401" s="662"/>
      <c r="ALC3401" s="662"/>
      <c r="ALD3401" s="662"/>
      <c r="ALE3401" s="662"/>
      <c r="ALF3401" s="662"/>
      <c r="ALG3401" s="662"/>
      <c r="ALH3401" s="662"/>
      <c r="ALI3401" s="662"/>
      <c r="ALJ3401" s="662"/>
      <c r="ALK3401" s="662"/>
      <c r="ALL3401" s="662"/>
      <c r="ALM3401" s="662"/>
      <c r="ALN3401" s="662"/>
      <c r="ALO3401" s="662"/>
      <c r="ALP3401" s="662"/>
      <c r="ALQ3401" s="662"/>
      <c r="ALR3401" s="662"/>
      <c r="ALS3401" s="662"/>
      <c r="ALT3401" s="662"/>
      <c r="ALU3401" s="662"/>
      <c r="ALV3401" s="662"/>
      <c r="ALW3401" s="662"/>
      <c r="ALX3401" s="662"/>
      <c r="ALY3401" s="662"/>
      <c r="ALZ3401" s="662"/>
      <c r="AMA3401" s="662"/>
      <c r="AMB3401" s="662"/>
      <c r="AMC3401" s="662"/>
      <c r="AMD3401" s="662"/>
      <c r="AME3401" s="662"/>
      <c r="AMF3401" s="662"/>
      <c r="AMG3401" s="662"/>
      <c r="AMH3401" s="662"/>
      <c r="AMI3401" s="662"/>
      <c r="AMJ3401" s="662"/>
    </row>
    <row r="3402" spans="1:1024" ht="18.75" hidden="1" customHeight="1" x14ac:dyDescent="0.25">
      <c r="A3402" s="809">
        <v>620</v>
      </c>
      <c r="B3402" s="809"/>
      <c r="C3402" s="809" t="s">
        <v>3602</v>
      </c>
      <c r="D3402" s="809" t="s">
        <v>35</v>
      </c>
      <c r="E3402" s="1159" t="s">
        <v>313</v>
      </c>
      <c r="F3402" s="810">
        <v>44606</v>
      </c>
      <c r="G3402" s="811">
        <v>0.75</v>
      </c>
      <c r="H3402" s="810">
        <v>44615</v>
      </c>
      <c r="I3402" s="811">
        <v>0.75</v>
      </c>
      <c r="J3402" s="730"/>
      <c r="K3402" s="769"/>
      <c r="L3402" s="809"/>
      <c r="N3402" s="940"/>
      <c r="O3402" s="938"/>
      <c r="P3402" s="1122"/>
      <c r="Q3402" s="1120"/>
      <c r="R3402" s="1121"/>
      <c r="S3402" s="1120"/>
      <c r="T3402" s="670"/>
      <c r="V3402" s="670" t="s">
        <v>3492</v>
      </c>
    </row>
    <row r="3403" spans="1:1024" ht="18.75" customHeight="1" x14ac:dyDescent="0.25">
      <c r="A3403" s="4">
        <v>1764</v>
      </c>
      <c r="B3403" s="4">
        <v>40659611</v>
      </c>
      <c r="C3403" s="4" t="s">
        <v>2216</v>
      </c>
      <c r="D3403" s="4" t="s">
        <v>35</v>
      </c>
      <c r="E3403" s="1156" t="s">
        <v>313</v>
      </c>
      <c r="F3403" s="725">
        <v>44946</v>
      </c>
      <c r="G3403" s="720">
        <v>0.80555555555555547</v>
      </c>
      <c r="H3403" s="725">
        <v>44948</v>
      </c>
      <c r="I3403" s="720">
        <v>0.80555555555555547</v>
      </c>
      <c r="J3403" s="728" t="s">
        <v>1825</v>
      </c>
      <c r="K3403" s="725">
        <v>29298</v>
      </c>
      <c r="L3403" s="929">
        <v>6797404</v>
      </c>
      <c r="M3403" s="19">
        <v>40928</v>
      </c>
      <c r="N3403" s="931" t="s">
        <v>2217</v>
      </c>
      <c r="O3403" s="932">
        <v>44168</v>
      </c>
      <c r="P3403" s="892" t="s">
        <v>2218</v>
      </c>
    </row>
    <row r="3404" spans="1:1024" ht="18.75" hidden="1" customHeight="1" x14ac:dyDescent="0.25">
      <c r="A3404" s="809">
        <v>366</v>
      </c>
      <c r="B3404" s="809"/>
      <c r="C3404" s="809" t="s">
        <v>3681</v>
      </c>
      <c r="D3404" s="809" t="s">
        <v>29</v>
      </c>
      <c r="E3404" s="1159" t="s">
        <v>30</v>
      </c>
      <c r="F3404" s="810">
        <v>44484</v>
      </c>
      <c r="G3404" s="811">
        <v>0.625</v>
      </c>
      <c r="H3404" s="810">
        <v>44499</v>
      </c>
      <c r="I3404" s="811">
        <v>0.625</v>
      </c>
      <c r="J3404" s="730"/>
      <c r="K3404" s="769"/>
      <c r="L3404" s="809"/>
      <c r="N3404" s="940"/>
      <c r="O3404" s="938"/>
      <c r="Q3404" s="1120"/>
      <c r="R3404" s="1121"/>
      <c r="S3404" s="1120"/>
      <c r="T3404" s="670"/>
      <c r="V3404" s="670"/>
    </row>
    <row r="3405" spans="1:1024" ht="18.75" customHeight="1" x14ac:dyDescent="0.25">
      <c r="A3405" s="20">
        <v>3845</v>
      </c>
      <c r="B3405" s="3">
        <v>56390694</v>
      </c>
      <c r="C3405" s="3" t="s">
        <v>4877</v>
      </c>
      <c r="D3405" s="3" t="s">
        <v>412</v>
      </c>
      <c r="E3405" s="1159" t="s">
        <v>131</v>
      </c>
      <c r="F3405" s="714">
        <v>45274</v>
      </c>
      <c r="G3405" s="715">
        <v>0.60138888888888886</v>
      </c>
      <c r="H3405" s="714">
        <v>45286</v>
      </c>
      <c r="I3405" s="715">
        <v>0.64583333333333337</v>
      </c>
      <c r="J3405" s="755" t="s">
        <v>942</v>
      </c>
      <c r="K3405" s="19">
        <v>32041</v>
      </c>
      <c r="L3405" s="921" t="s">
        <v>4878</v>
      </c>
      <c r="M3405" s="19">
        <v>39895</v>
      </c>
      <c r="N3405" s="923" t="s">
        <v>4879</v>
      </c>
      <c r="O3405" s="209">
        <v>44739</v>
      </c>
      <c r="P3405" s="889" t="s">
        <v>4936</v>
      </c>
      <c r="Q3405" s="907"/>
      <c r="R3405" s="1008"/>
      <c r="S3405" s="884"/>
      <c r="T3405" s="550"/>
      <c r="U3405" s="564" t="s">
        <v>4880</v>
      </c>
      <c r="V3405" s="527"/>
    </row>
    <row r="3406" spans="1:1024" ht="18.75" customHeight="1" x14ac:dyDescent="0.25">
      <c r="A3406" s="826">
        <v>1799</v>
      </c>
      <c r="B3406" s="826"/>
      <c r="C3406" s="826" t="s">
        <v>2119</v>
      </c>
      <c r="D3406" s="826" t="s">
        <v>22</v>
      </c>
      <c r="E3406" s="1169" t="s">
        <v>23</v>
      </c>
      <c r="F3406" s="827">
        <v>44960</v>
      </c>
      <c r="G3406" s="979">
        <v>0.58333333333333337</v>
      </c>
      <c r="H3406" s="827">
        <v>44963</v>
      </c>
      <c r="I3406" s="979">
        <v>0.70833333333333337</v>
      </c>
      <c r="J3406" s="1335" t="s">
        <v>1849</v>
      </c>
      <c r="K3406" s="827">
        <v>34120</v>
      </c>
      <c r="L3406" s="993">
        <v>9035473</v>
      </c>
      <c r="M3406" s="834">
        <v>40511</v>
      </c>
      <c r="N3406" s="1323" t="s">
        <v>2120</v>
      </c>
      <c r="O3406" s="1326">
        <v>44222</v>
      </c>
      <c r="P3406" s="892">
        <v>200</v>
      </c>
      <c r="R3406" s="1676"/>
      <c r="S3406" s="1722"/>
      <c r="T3406" s="1767"/>
      <c r="U3406" s="676"/>
      <c r="V3406" s="680"/>
      <c r="W3406" s="677"/>
      <c r="X3406" s="678"/>
      <c r="Y3406" s="678"/>
      <c r="Z3406" s="678"/>
      <c r="AA3406" s="678"/>
      <c r="AB3406" s="678"/>
      <c r="AC3406" s="678"/>
      <c r="AD3406" s="678"/>
      <c r="AE3406" s="678"/>
      <c r="AF3406" s="678"/>
      <c r="AG3406" s="678"/>
      <c r="AH3406" s="678"/>
      <c r="AI3406" s="678"/>
      <c r="AJ3406" s="678"/>
      <c r="AK3406" s="678"/>
      <c r="AL3406" s="678"/>
      <c r="AM3406" s="678"/>
      <c r="AN3406" s="678"/>
      <c r="AO3406" s="678"/>
      <c r="AP3406" s="678"/>
      <c r="AQ3406" s="678"/>
      <c r="AR3406" s="678"/>
      <c r="AS3406" s="678"/>
      <c r="AT3406" s="678"/>
      <c r="AU3406" s="678"/>
      <c r="AV3406" s="678"/>
      <c r="AW3406" s="678"/>
      <c r="AX3406" s="678"/>
      <c r="AY3406" s="678"/>
      <c r="AZ3406" s="678"/>
      <c r="BA3406" s="678"/>
      <c r="BB3406" s="678"/>
      <c r="BC3406" s="678"/>
      <c r="BD3406" s="678"/>
      <c r="BE3406" s="678"/>
      <c r="BF3406" s="678"/>
      <c r="BG3406" s="678"/>
      <c r="BH3406" s="678"/>
      <c r="BI3406" s="678"/>
      <c r="BJ3406" s="678"/>
      <c r="BK3406" s="678"/>
      <c r="BL3406" s="678"/>
      <c r="BM3406" s="678"/>
      <c r="BN3406" s="678"/>
      <c r="BO3406" s="678"/>
      <c r="BP3406" s="678"/>
      <c r="BQ3406" s="678"/>
      <c r="BR3406" s="678"/>
      <c r="BS3406" s="678"/>
      <c r="BT3406" s="678"/>
      <c r="BU3406" s="678"/>
      <c r="BV3406" s="678"/>
      <c r="BW3406" s="678"/>
      <c r="BX3406" s="678"/>
      <c r="BY3406" s="678"/>
      <c r="BZ3406" s="678"/>
      <c r="CA3406" s="678"/>
      <c r="CB3406" s="678"/>
      <c r="CC3406" s="678"/>
      <c r="CD3406" s="678"/>
      <c r="CE3406" s="678"/>
      <c r="CF3406" s="678"/>
      <c r="CG3406" s="678"/>
      <c r="CH3406" s="678"/>
      <c r="CI3406" s="678"/>
      <c r="CJ3406" s="678"/>
      <c r="CK3406" s="678"/>
      <c r="CL3406" s="678"/>
      <c r="CM3406" s="678"/>
      <c r="CN3406" s="678"/>
      <c r="CO3406" s="678"/>
      <c r="CP3406" s="678"/>
      <c r="CQ3406" s="678"/>
      <c r="CR3406" s="678"/>
      <c r="CS3406" s="678"/>
      <c r="CT3406" s="678"/>
      <c r="CU3406" s="678"/>
      <c r="CV3406" s="678"/>
      <c r="CW3406" s="678"/>
      <c r="CX3406" s="678"/>
      <c r="CY3406" s="678"/>
      <c r="CZ3406" s="678"/>
      <c r="DA3406" s="678"/>
      <c r="DB3406" s="678"/>
      <c r="DC3406" s="678"/>
      <c r="DD3406" s="678"/>
      <c r="DE3406" s="678"/>
      <c r="DF3406" s="678"/>
      <c r="DG3406" s="678"/>
      <c r="DH3406" s="678"/>
      <c r="DI3406" s="678"/>
      <c r="DJ3406" s="678"/>
      <c r="DK3406" s="678"/>
      <c r="DL3406" s="678"/>
      <c r="DM3406" s="678"/>
      <c r="DN3406" s="678"/>
      <c r="DO3406" s="678"/>
      <c r="DP3406" s="678"/>
      <c r="DQ3406" s="678"/>
      <c r="DR3406" s="678"/>
      <c r="DS3406" s="678"/>
      <c r="DT3406" s="678"/>
      <c r="DU3406" s="678"/>
      <c r="DV3406" s="678"/>
      <c r="DW3406" s="678"/>
      <c r="DX3406" s="678"/>
      <c r="DY3406" s="678"/>
      <c r="DZ3406" s="678"/>
      <c r="EA3406" s="678"/>
      <c r="EB3406" s="678"/>
      <c r="EC3406" s="678"/>
      <c r="ED3406" s="678"/>
      <c r="EE3406" s="678"/>
      <c r="EF3406" s="678"/>
      <c r="EG3406" s="678"/>
      <c r="EH3406" s="678"/>
      <c r="EI3406" s="678"/>
      <c r="EJ3406" s="678"/>
      <c r="EK3406" s="678"/>
      <c r="EL3406" s="678"/>
      <c r="EM3406" s="678"/>
      <c r="EN3406" s="678"/>
      <c r="EO3406" s="678"/>
      <c r="EP3406" s="678"/>
      <c r="EQ3406" s="678"/>
      <c r="ER3406" s="678"/>
      <c r="ES3406" s="678"/>
      <c r="ET3406" s="678"/>
      <c r="EU3406" s="678"/>
      <c r="EV3406" s="678"/>
      <c r="EW3406" s="678"/>
      <c r="EX3406" s="678"/>
      <c r="EY3406" s="678"/>
      <c r="EZ3406" s="678"/>
      <c r="FA3406" s="678"/>
      <c r="FB3406" s="678"/>
      <c r="FC3406" s="678"/>
      <c r="FD3406" s="678"/>
      <c r="FE3406" s="678"/>
      <c r="FF3406" s="678"/>
      <c r="FG3406" s="678"/>
      <c r="FH3406" s="678"/>
      <c r="FI3406" s="678"/>
      <c r="FJ3406" s="678"/>
      <c r="FK3406" s="678"/>
      <c r="FL3406" s="678"/>
      <c r="FM3406" s="678"/>
      <c r="FN3406" s="678"/>
      <c r="FO3406" s="678"/>
      <c r="FP3406" s="678"/>
      <c r="FQ3406" s="678"/>
      <c r="FR3406" s="678"/>
      <c r="FS3406" s="678"/>
      <c r="FT3406" s="678"/>
      <c r="FU3406" s="678"/>
      <c r="FV3406" s="678"/>
      <c r="FW3406" s="678"/>
      <c r="FX3406" s="678"/>
      <c r="FY3406" s="678"/>
      <c r="FZ3406" s="678"/>
      <c r="GA3406" s="678"/>
      <c r="GB3406" s="678"/>
      <c r="GC3406" s="678"/>
      <c r="GD3406" s="678"/>
      <c r="GE3406" s="678"/>
      <c r="GF3406" s="678"/>
      <c r="GG3406" s="678"/>
      <c r="GH3406" s="678"/>
      <c r="GI3406" s="678"/>
      <c r="GJ3406" s="678"/>
      <c r="GK3406" s="678"/>
      <c r="GL3406" s="678"/>
      <c r="GM3406" s="678"/>
      <c r="GN3406" s="678"/>
      <c r="GO3406" s="678"/>
      <c r="GP3406" s="678"/>
      <c r="GQ3406" s="678"/>
      <c r="GR3406" s="678"/>
      <c r="GS3406" s="678"/>
      <c r="GT3406" s="678"/>
      <c r="GU3406" s="678"/>
      <c r="GV3406" s="678"/>
      <c r="GW3406" s="678"/>
      <c r="GX3406" s="678"/>
      <c r="GY3406" s="678"/>
      <c r="GZ3406" s="678"/>
      <c r="HA3406" s="678"/>
      <c r="HB3406" s="678"/>
      <c r="HC3406" s="678"/>
      <c r="HD3406" s="678"/>
      <c r="HE3406" s="678"/>
      <c r="HF3406" s="678"/>
      <c r="HG3406" s="678"/>
      <c r="HH3406" s="678"/>
      <c r="HI3406" s="678"/>
      <c r="HJ3406" s="678"/>
      <c r="HK3406" s="678"/>
      <c r="HL3406" s="678"/>
      <c r="HM3406" s="678"/>
      <c r="HN3406" s="678"/>
      <c r="HO3406" s="678"/>
      <c r="HP3406" s="678"/>
      <c r="HQ3406" s="678"/>
      <c r="HR3406" s="678"/>
      <c r="HS3406" s="678"/>
      <c r="HT3406" s="678"/>
      <c r="HU3406" s="678"/>
      <c r="HV3406" s="678"/>
      <c r="HW3406" s="678"/>
      <c r="HX3406" s="678"/>
      <c r="HY3406" s="678"/>
      <c r="HZ3406" s="678"/>
      <c r="IA3406" s="678"/>
      <c r="IB3406" s="678"/>
      <c r="IC3406" s="678"/>
      <c r="ID3406" s="678"/>
      <c r="IE3406" s="678"/>
      <c r="IF3406" s="678"/>
      <c r="IG3406" s="678"/>
      <c r="IH3406" s="678"/>
      <c r="II3406" s="678"/>
      <c r="IJ3406" s="678"/>
      <c r="IK3406" s="678"/>
      <c r="IL3406" s="678"/>
      <c r="IM3406" s="678"/>
      <c r="IN3406" s="678"/>
      <c r="IO3406" s="678"/>
      <c r="IP3406" s="678"/>
      <c r="IQ3406" s="678"/>
      <c r="IR3406" s="678"/>
      <c r="IS3406" s="678"/>
      <c r="IT3406" s="678"/>
      <c r="IU3406" s="678"/>
      <c r="IV3406" s="678"/>
      <c r="IW3406" s="678"/>
      <c r="IX3406" s="678"/>
      <c r="IY3406" s="678"/>
      <c r="IZ3406" s="678"/>
      <c r="JA3406" s="678"/>
      <c r="JB3406" s="678"/>
      <c r="JC3406" s="678"/>
      <c r="JD3406" s="678"/>
      <c r="JE3406" s="678"/>
      <c r="JF3406" s="678"/>
      <c r="JG3406" s="678"/>
      <c r="JH3406" s="678"/>
      <c r="JI3406" s="678"/>
      <c r="JJ3406" s="678"/>
      <c r="JK3406" s="678"/>
      <c r="JL3406" s="678"/>
      <c r="JM3406" s="678"/>
      <c r="JN3406" s="678"/>
      <c r="JO3406" s="678"/>
      <c r="JP3406" s="678"/>
      <c r="JQ3406" s="678"/>
      <c r="JR3406" s="678"/>
      <c r="JS3406" s="678"/>
      <c r="JT3406" s="678"/>
      <c r="JU3406" s="678"/>
      <c r="JV3406" s="678"/>
      <c r="JW3406" s="678"/>
      <c r="JX3406" s="678"/>
      <c r="JY3406" s="678"/>
      <c r="JZ3406" s="678"/>
      <c r="KA3406" s="678"/>
      <c r="KB3406" s="678"/>
      <c r="KC3406" s="678"/>
      <c r="KD3406" s="678"/>
      <c r="KE3406" s="678"/>
      <c r="KF3406" s="678"/>
      <c r="KG3406" s="678"/>
      <c r="KH3406" s="678"/>
      <c r="KI3406" s="678"/>
      <c r="KJ3406" s="678"/>
      <c r="KK3406" s="678"/>
      <c r="KL3406" s="678"/>
      <c r="KM3406" s="678"/>
      <c r="KN3406" s="678"/>
      <c r="KO3406" s="678"/>
      <c r="KP3406" s="678"/>
      <c r="KQ3406" s="678"/>
      <c r="KR3406" s="678"/>
      <c r="KS3406" s="678"/>
      <c r="KT3406" s="678"/>
      <c r="KU3406" s="678"/>
      <c r="KV3406" s="678"/>
      <c r="KW3406" s="678"/>
      <c r="KX3406" s="678"/>
      <c r="KY3406" s="678"/>
      <c r="KZ3406" s="678"/>
      <c r="LA3406" s="678"/>
      <c r="LB3406" s="678"/>
      <c r="LC3406" s="678"/>
      <c r="LD3406" s="678"/>
      <c r="LE3406" s="678"/>
      <c r="LF3406" s="678"/>
      <c r="LG3406" s="678"/>
      <c r="LH3406" s="678"/>
      <c r="LI3406" s="678"/>
      <c r="LJ3406" s="678"/>
      <c r="LK3406" s="678"/>
      <c r="LL3406" s="678"/>
      <c r="LM3406" s="678"/>
      <c r="LN3406" s="678"/>
      <c r="LO3406" s="678"/>
      <c r="LP3406" s="678"/>
      <c r="LQ3406" s="678"/>
      <c r="LR3406" s="678"/>
      <c r="LS3406" s="678"/>
      <c r="LT3406" s="678"/>
      <c r="LU3406" s="678"/>
      <c r="LV3406" s="678"/>
      <c r="LW3406" s="678"/>
      <c r="LX3406" s="678"/>
      <c r="LY3406" s="678"/>
      <c r="LZ3406" s="678"/>
      <c r="MA3406" s="678"/>
      <c r="MB3406" s="678"/>
      <c r="MC3406" s="678"/>
      <c r="MD3406" s="678"/>
      <c r="ME3406" s="678"/>
      <c r="MF3406" s="678"/>
      <c r="MG3406" s="678"/>
      <c r="MH3406" s="678"/>
      <c r="MI3406" s="678"/>
      <c r="MJ3406" s="678"/>
      <c r="MK3406" s="678"/>
      <c r="ML3406" s="678"/>
      <c r="MM3406" s="678"/>
      <c r="MN3406" s="678"/>
      <c r="MO3406" s="678"/>
      <c r="MP3406" s="678"/>
      <c r="MQ3406" s="678"/>
      <c r="MR3406" s="678"/>
      <c r="MS3406" s="678"/>
      <c r="MT3406" s="678"/>
      <c r="MU3406" s="678"/>
      <c r="MV3406" s="678"/>
      <c r="MW3406" s="678"/>
      <c r="MX3406" s="678"/>
      <c r="MY3406" s="678"/>
      <c r="MZ3406" s="678"/>
      <c r="NA3406" s="678"/>
      <c r="NB3406" s="678"/>
      <c r="NC3406" s="678"/>
      <c r="ND3406" s="678"/>
      <c r="NE3406" s="678"/>
      <c r="NF3406" s="678"/>
      <c r="NG3406" s="678"/>
      <c r="NH3406" s="678"/>
      <c r="NI3406" s="678"/>
      <c r="NJ3406" s="678"/>
      <c r="NK3406" s="678"/>
      <c r="NL3406" s="678"/>
      <c r="NM3406" s="678"/>
      <c r="NN3406" s="678"/>
      <c r="NO3406" s="678"/>
      <c r="NP3406" s="678"/>
      <c r="NQ3406" s="678"/>
      <c r="NR3406" s="678"/>
      <c r="NS3406" s="678"/>
      <c r="NT3406" s="678"/>
      <c r="NU3406" s="678"/>
      <c r="NV3406" s="678"/>
      <c r="NW3406" s="678"/>
      <c r="NX3406" s="678"/>
      <c r="NY3406" s="678"/>
      <c r="NZ3406" s="678"/>
      <c r="OA3406" s="678"/>
      <c r="OB3406" s="678"/>
      <c r="OC3406" s="678"/>
      <c r="OD3406" s="678"/>
      <c r="OE3406" s="678"/>
      <c r="OF3406" s="678"/>
      <c r="OG3406" s="678"/>
      <c r="OH3406" s="678"/>
      <c r="OI3406" s="678"/>
      <c r="OJ3406" s="678"/>
      <c r="OK3406" s="678"/>
      <c r="OL3406" s="678"/>
      <c r="OM3406" s="678"/>
      <c r="ON3406" s="678"/>
      <c r="OO3406" s="678"/>
      <c r="OP3406" s="678"/>
      <c r="OQ3406" s="678"/>
      <c r="OR3406" s="678"/>
      <c r="OS3406" s="678"/>
      <c r="OT3406" s="678"/>
      <c r="OU3406" s="678"/>
      <c r="OV3406" s="678"/>
      <c r="OW3406" s="678"/>
      <c r="OX3406" s="678"/>
      <c r="OY3406" s="678"/>
      <c r="OZ3406" s="678"/>
      <c r="PA3406" s="678"/>
      <c r="PB3406" s="678"/>
      <c r="PC3406" s="678"/>
      <c r="PD3406" s="678"/>
      <c r="PE3406" s="678"/>
      <c r="PF3406" s="678"/>
      <c r="PG3406" s="678"/>
      <c r="PH3406" s="678"/>
      <c r="PI3406" s="678"/>
      <c r="PJ3406" s="678"/>
      <c r="PK3406" s="678"/>
      <c r="PL3406" s="678"/>
      <c r="PM3406" s="678"/>
      <c r="PN3406" s="678"/>
      <c r="PO3406" s="678"/>
      <c r="PP3406" s="678"/>
      <c r="PQ3406" s="678"/>
      <c r="PR3406" s="678"/>
      <c r="PS3406" s="678"/>
      <c r="PT3406" s="678"/>
      <c r="PU3406" s="678"/>
      <c r="PV3406" s="678"/>
      <c r="PW3406" s="678"/>
      <c r="PX3406" s="678"/>
      <c r="PY3406" s="678"/>
      <c r="PZ3406" s="678"/>
      <c r="QA3406" s="678"/>
      <c r="QB3406" s="678"/>
      <c r="QC3406" s="678"/>
      <c r="QD3406" s="678"/>
      <c r="QE3406" s="678"/>
      <c r="QF3406" s="678"/>
      <c r="QG3406" s="678"/>
      <c r="QH3406" s="678"/>
      <c r="QI3406" s="678"/>
      <c r="QJ3406" s="678"/>
      <c r="QK3406" s="678"/>
      <c r="QL3406" s="678"/>
      <c r="QM3406" s="678"/>
      <c r="QN3406" s="678"/>
      <c r="QO3406" s="678"/>
      <c r="QP3406" s="678"/>
      <c r="QQ3406" s="678"/>
      <c r="QR3406" s="678"/>
      <c r="QS3406" s="678"/>
      <c r="QT3406" s="678"/>
      <c r="QU3406" s="678"/>
      <c r="QV3406" s="678"/>
      <c r="QW3406" s="678"/>
      <c r="QX3406" s="678"/>
      <c r="QY3406" s="678"/>
      <c r="QZ3406" s="678"/>
      <c r="RA3406" s="678"/>
      <c r="RB3406" s="678"/>
      <c r="RC3406" s="678"/>
      <c r="RD3406" s="678"/>
      <c r="RE3406" s="678"/>
      <c r="RF3406" s="678"/>
      <c r="RG3406" s="678"/>
      <c r="RH3406" s="678"/>
      <c r="RI3406" s="678"/>
      <c r="RJ3406" s="678"/>
      <c r="RK3406" s="678"/>
      <c r="RL3406" s="678"/>
      <c r="RM3406" s="678"/>
      <c r="RN3406" s="678"/>
      <c r="RO3406" s="678"/>
      <c r="RP3406" s="678"/>
      <c r="RQ3406" s="678"/>
      <c r="RR3406" s="678"/>
      <c r="RS3406" s="678"/>
      <c r="RT3406" s="678"/>
      <c r="RU3406" s="678"/>
      <c r="RV3406" s="678"/>
      <c r="RW3406" s="678"/>
      <c r="RX3406" s="678"/>
      <c r="RY3406" s="678"/>
      <c r="RZ3406" s="678"/>
      <c r="SA3406" s="678"/>
      <c r="SB3406" s="678"/>
      <c r="SC3406" s="678"/>
      <c r="SD3406" s="678"/>
      <c r="SE3406" s="678"/>
      <c r="SF3406" s="678"/>
      <c r="SG3406" s="678"/>
      <c r="SH3406" s="678"/>
      <c r="SI3406" s="678"/>
      <c r="SJ3406" s="678"/>
      <c r="SK3406" s="678"/>
      <c r="SL3406" s="678"/>
      <c r="SM3406" s="678"/>
      <c r="SN3406" s="678"/>
      <c r="SO3406" s="678"/>
      <c r="SP3406" s="678"/>
      <c r="SQ3406" s="678"/>
      <c r="SR3406" s="678"/>
      <c r="SS3406" s="678"/>
      <c r="ST3406" s="678"/>
      <c r="SU3406" s="678"/>
      <c r="SV3406" s="678"/>
      <c r="SW3406" s="678"/>
      <c r="SX3406" s="678"/>
      <c r="SY3406" s="678"/>
      <c r="SZ3406" s="678"/>
      <c r="TA3406" s="678"/>
      <c r="TB3406" s="678"/>
      <c r="TC3406" s="678"/>
      <c r="TD3406" s="678"/>
      <c r="TE3406" s="678"/>
      <c r="TF3406" s="678"/>
      <c r="TG3406" s="678"/>
      <c r="TH3406" s="678"/>
      <c r="TI3406" s="678"/>
      <c r="TJ3406" s="678"/>
      <c r="TK3406" s="678"/>
      <c r="TL3406" s="678"/>
      <c r="TM3406" s="678"/>
      <c r="TN3406" s="678"/>
      <c r="TO3406" s="678"/>
      <c r="TP3406" s="678"/>
      <c r="TQ3406" s="678"/>
      <c r="TR3406" s="678"/>
      <c r="TS3406" s="678"/>
      <c r="TT3406" s="678"/>
      <c r="TU3406" s="678"/>
      <c r="TV3406" s="678"/>
      <c r="TW3406" s="678"/>
      <c r="TX3406" s="678"/>
      <c r="TY3406" s="678"/>
      <c r="TZ3406" s="678"/>
      <c r="UA3406" s="678"/>
      <c r="UB3406" s="678"/>
      <c r="UC3406" s="678"/>
      <c r="UD3406" s="678"/>
      <c r="UE3406" s="678"/>
      <c r="UF3406" s="678"/>
      <c r="UG3406" s="678"/>
      <c r="UH3406" s="678"/>
      <c r="UI3406" s="678"/>
      <c r="UJ3406" s="678"/>
      <c r="UK3406" s="678"/>
      <c r="UL3406" s="678"/>
      <c r="UM3406" s="678"/>
      <c r="UN3406" s="678"/>
      <c r="UO3406" s="678"/>
      <c r="UP3406" s="678"/>
      <c r="UQ3406" s="678"/>
      <c r="UR3406" s="678"/>
      <c r="US3406" s="678"/>
      <c r="UT3406" s="678"/>
      <c r="UU3406" s="678"/>
      <c r="UV3406" s="678"/>
      <c r="UW3406" s="678"/>
      <c r="UX3406" s="678"/>
      <c r="UY3406" s="678"/>
      <c r="UZ3406" s="678"/>
      <c r="VA3406" s="678"/>
      <c r="VB3406" s="678"/>
      <c r="VC3406" s="678"/>
      <c r="VD3406" s="678"/>
      <c r="VE3406" s="678"/>
      <c r="VF3406" s="678"/>
      <c r="VG3406" s="678"/>
      <c r="VH3406" s="678"/>
      <c r="VI3406" s="678"/>
      <c r="VJ3406" s="678"/>
      <c r="VK3406" s="678"/>
      <c r="VL3406" s="678"/>
      <c r="VM3406" s="678"/>
      <c r="VN3406" s="678"/>
      <c r="VO3406" s="678"/>
      <c r="VP3406" s="678"/>
      <c r="VQ3406" s="678"/>
      <c r="VR3406" s="678"/>
      <c r="VS3406" s="678"/>
      <c r="VT3406" s="678"/>
      <c r="VU3406" s="678"/>
      <c r="VV3406" s="678"/>
      <c r="VW3406" s="678"/>
      <c r="VX3406" s="678"/>
      <c r="VY3406" s="678"/>
      <c r="VZ3406" s="678"/>
      <c r="WA3406" s="678"/>
      <c r="WB3406" s="678"/>
      <c r="WC3406" s="678"/>
      <c r="WD3406" s="678"/>
      <c r="WE3406" s="678"/>
      <c r="WF3406" s="678"/>
      <c r="WG3406" s="678"/>
      <c r="WH3406" s="678"/>
      <c r="WI3406" s="678"/>
      <c r="WJ3406" s="678"/>
      <c r="WK3406" s="678"/>
      <c r="WL3406" s="678"/>
      <c r="WM3406" s="678"/>
      <c r="WN3406" s="678"/>
      <c r="WO3406" s="678"/>
      <c r="WP3406" s="678"/>
      <c r="WQ3406" s="678"/>
      <c r="WR3406" s="678"/>
      <c r="WS3406" s="678"/>
      <c r="WT3406" s="678"/>
      <c r="WU3406" s="678"/>
      <c r="WV3406" s="678"/>
      <c r="WW3406" s="678"/>
      <c r="WX3406" s="678"/>
      <c r="WY3406" s="678"/>
      <c r="WZ3406" s="678"/>
      <c r="XA3406" s="678"/>
      <c r="XB3406" s="678"/>
      <c r="XC3406" s="678"/>
      <c r="XD3406" s="678"/>
      <c r="XE3406" s="678"/>
      <c r="XF3406" s="678"/>
      <c r="XG3406" s="678"/>
      <c r="XH3406" s="678"/>
      <c r="XI3406" s="678"/>
      <c r="XJ3406" s="678"/>
      <c r="XK3406" s="678"/>
      <c r="XL3406" s="678"/>
      <c r="XM3406" s="678"/>
      <c r="XN3406" s="678"/>
      <c r="XO3406" s="678"/>
      <c r="XP3406" s="678"/>
      <c r="XQ3406" s="678"/>
      <c r="XR3406" s="678"/>
      <c r="XS3406" s="678"/>
      <c r="XT3406" s="678"/>
      <c r="XU3406" s="678"/>
      <c r="XV3406" s="678"/>
      <c r="XW3406" s="678"/>
      <c r="XX3406" s="678"/>
      <c r="XY3406" s="678"/>
      <c r="XZ3406" s="678"/>
      <c r="YA3406" s="678"/>
      <c r="YB3406" s="678"/>
      <c r="YC3406" s="678"/>
      <c r="YD3406" s="678"/>
      <c r="YE3406" s="678"/>
      <c r="YF3406" s="678"/>
      <c r="YG3406" s="678"/>
      <c r="YH3406" s="678"/>
      <c r="YI3406" s="678"/>
      <c r="YJ3406" s="678"/>
      <c r="YK3406" s="678"/>
      <c r="YL3406" s="678"/>
      <c r="YM3406" s="678"/>
      <c r="YN3406" s="678"/>
      <c r="YO3406" s="678"/>
      <c r="YP3406" s="678"/>
      <c r="YQ3406" s="678"/>
      <c r="YR3406" s="678"/>
      <c r="YS3406" s="678"/>
      <c r="YT3406" s="678"/>
      <c r="YU3406" s="678"/>
      <c r="YV3406" s="678"/>
      <c r="YW3406" s="678"/>
      <c r="YX3406" s="678"/>
      <c r="YY3406" s="678"/>
      <c r="YZ3406" s="678"/>
      <c r="ZA3406" s="678"/>
      <c r="ZB3406" s="678"/>
      <c r="ZC3406" s="678"/>
      <c r="ZD3406" s="678"/>
      <c r="ZE3406" s="678"/>
      <c r="ZF3406" s="678"/>
      <c r="ZG3406" s="678"/>
      <c r="ZH3406" s="678"/>
      <c r="ZI3406" s="678"/>
      <c r="ZJ3406" s="678"/>
      <c r="ZK3406" s="678"/>
      <c r="ZL3406" s="678"/>
      <c r="ZM3406" s="678"/>
      <c r="ZN3406" s="678"/>
      <c r="ZO3406" s="678"/>
      <c r="ZP3406" s="678"/>
      <c r="ZQ3406" s="678"/>
      <c r="ZR3406" s="678"/>
      <c r="ZS3406" s="678"/>
      <c r="ZT3406" s="678"/>
      <c r="ZU3406" s="678"/>
      <c r="ZV3406" s="678"/>
      <c r="ZW3406" s="678"/>
      <c r="ZX3406" s="678"/>
      <c r="ZY3406" s="678"/>
      <c r="ZZ3406" s="678"/>
      <c r="AAA3406" s="678"/>
      <c r="AAB3406" s="678"/>
      <c r="AAC3406" s="678"/>
      <c r="AAD3406" s="678"/>
      <c r="AAE3406" s="678"/>
      <c r="AAF3406" s="678"/>
      <c r="AAG3406" s="678"/>
      <c r="AAH3406" s="678"/>
      <c r="AAI3406" s="678"/>
      <c r="AAJ3406" s="678"/>
      <c r="AAK3406" s="678"/>
      <c r="AAL3406" s="678"/>
      <c r="AAM3406" s="678"/>
      <c r="AAN3406" s="678"/>
      <c r="AAO3406" s="678"/>
      <c r="AAP3406" s="678"/>
      <c r="AAQ3406" s="678"/>
      <c r="AAR3406" s="678"/>
      <c r="AAS3406" s="678"/>
      <c r="AAT3406" s="678"/>
      <c r="AAU3406" s="678"/>
      <c r="AAV3406" s="678"/>
      <c r="AAW3406" s="678"/>
      <c r="AAX3406" s="678"/>
      <c r="AAY3406" s="678"/>
      <c r="AAZ3406" s="678"/>
      <c r="ABA3406" s="678"/>
      <c r="ABB3406" s="678"/>
      <c r="ABC3406" s="678"/>
      <c r="ABD3406" s="678"/>
      <c r="ABE3406" s="678"/>
      <c r="ABF3406" s="678"/>
      <c r="ABG3406" s="678"/>
      <c r="ABH3406" s="678"/>
      <c r="ABI3406" s="678"/>
      <c r="ABJ3406" s="678"/>
      <c r="ABK3406" s="678"/>
      <c r="ABL3406" s="678"/>
      <c r="ABM3406" s="678"/>
      <c r="ABN3406" s="678"/>
      <c r="ABO3406" s="678"/>
      <c r="ABP3406" s="678"/>
      <c r="ABQ3406" s="678"/>
      <c r="ABR3406" s="678"/>
      <c r="ABS3406" s="678"/>
      <c r="ABT3406" s="678"/>
      <c r="ABU3406" s="678"/>
      <c r="ABV3406" s="678"/>
      <c r="ABW3406" s="678"/>
      <c r="ABX3406" s="678"/>
      <c r="ABY3406" s="678"/>
      <c r="ABZ3406" s="678"/>
      <c r="ACA3406" s="678"/>
      <c r="ACB3406" s="678"/>
      <c r="ACC3406" s="678"/>
      <c r="ACD3406" s="678"/>
      <c r="ACE3406" s="678"/>
      <c r="ACF3406" s="678"/>
      <c r="ACG3406" s="678"/>
      <c r="ACH3406" s="678"/>
      <c r="ACI3406" s="678"/>
      <c r="ACJ3406" s="678"/>
      <c r="ACK3406" s="678"/>
      <c r="ACL3406" s="678"/>
      <c r="ACM3406" s="678"/>
      <c r="ACN3406" s="678"/>
      <c r="ACO3406" s="678"/>
      <c r="ACP3406" s="678"/>
      <c r="ACQ3406" s="678"/>
      <c r="ACR3406" s="678"/>
      <c r="ACS3406" s="678"/>
      <c r="ACT3406" s="678"/>
      <c r="ACU3406" s="678"/>
      <c r="ACV3406" s="678"/>
      <c r="ACW3406" s="678"/>
      <c r="ACX3406" s="678"/>
      <c r="ACY3406" s="678"/>
      <c r="ACZ3406" s="678"/>
      <c r="ADA3406" s="678"/>
      <c r="ADB3406" s="678"/>
      <c r="ADC3406" s="678"/>
      <c r="ADD3406" s="678"/>
      <c r="ADE3406" s="678"/>
      <c r="ADF3406" s="678"/>
      <c r="ADG3406" s="678"/>
      <c r="ADH3406" s="678"/>
      <c r="ADI3406" s="678"/>
      <c r="ADJ3406" s="678"/>
      <c r="ADK3406" s="678"/>
      <c r="ADL3406" s="678"/>
      <c r="ADM3406" s="678"/>
      <c r="ADN3406" s="678"/>
      <c r="ADO3406" s="678"/>
      <c r="ADP3406" s="678"/>
      <c r="ADQ3406" s="678"/>
      <c r="ADR3406" s="678"/>
      <c r="ADS3406" s="678"/>
      <c r="ADT3406" s="678"/>
      <c r="ADU3406" s="678"/>
      <c r="ADV3406" s="678"/>
      <c r="ADW3406" s="678"/>
      <c r="ADX3406" s="678"/>
      <c r="ADY3406" s="678"/>
      <c r="ADZ3406" s="678"/>
      <c r="AEA3406" s="678"/>
      <c r="AEB3406" s="678"/>
      <c r="AEC3406" s="678"/>
      <c r="AED3406" s="678"/>
      <c r="AEE3406" s="678"/>
      <c r="AEF3406" s="678"/>
      <c r="AEG3406" s="678"/>
      <c r="AEH3406" s="678"/>
      <c r="AEI3406" s="678"/>
      <c r="AEJ3406" s="678"/>
      <c r="AEK3406" s="678"/>
      <c r="AEL3406" s="678"/>
      <c r="AEM3406" s="678"/>
      <c r="AEN3406" s="678"/>
      <c r="AEO3406" s="678"/>
      <c r="AEP3406" s="678"/>
      <c r="AEQ3406" s="678"/>
      <c r="AER3406" s="678"/>
      <c r="AES3406" s="678"/>
      <c r="AET3406" s="678"/>
      <c r="AEU3406" s="678"/>
      <c r="AEV3406" s="678"/>
      <c r="AEW3406" s="678"/>
      <c r="AEX3406" s="678"/>
      <c r="AEY3406" s="678"/>
      <c r="AEZ3406" s="678"/>
      <c r="AFA3406" s="678"/>
      <c r="AFB3406" s="678"/>
      <c r="AFC3406" s="678"/>
      <c r="AFD3406" s="678"/>
      <c r="AFE3406" s="678"/>
      <c r="AFF3406" s="678"/>
      <c r="AFG3406" s="678"/>
      <c r="AFH3406" s="678"/>
      <c r="AFI3406" s="678"/>
      <c r="AFJ3406" s="678"/>
      <c r="AFK3406" s="678"/>
      <c r="AFL3406" s="678"/>
      <c r="AFM3406" s="678"/>
      <c r="AFN3406" s="678"/>
      <c r="AFO3406" s="678"/>
      <c r="AFP3406" s="678"/>
      <c r="AFQ3406" s="678"/>
      <c r="AFR3406" s="678"/>
      <c r="AFS3406" s="678"/>
      <c r="AFT3406" s="678"/>
      <c r="AFU3406" s="678"/>
      <c r="AFV3406" s="678"/>
      <c r="AFW3406" s="678"/>
      <c r="AFX3406" s="678"/>
      <c r="AFY3406" s="678"/>
      <c r="AFZ3406" s="678"/>
      <c r="AGA3406" s="678"/>
      <c r="AGB3406" s="678"/>
      <c r="AGC3406" s="678"/>
      <c r="AGD3406" s="678"/>
      <c r="AGE3406" s="678"/>
      <c r="AGF3406" s="678"/>
      <c r="AGG3406" s="678"/>
      <c r="AGH3406" s="678"/>
      <c r="AGI3406" s="678"/>
      <c r="AGJ3406" s="678"/>
      <c r="AGK3406" s="678"/>
      <c r="AGL3406" s="678"/>
      <c r="AGM3406" s="678"/>
      <c r="AGN3406" s="678"/>
      <c r="AGO3406" s="678"/>
      <c r="AGP3406" s="678"/>
      <c r="AGQ3406" s="678"/>
      <c r="AGR3406" s="678"/>
      <c r="AGS3406" s="678"/>
      <c r="AGT3406" s="678"/>
      <c r="AGU3406" s="678"/>
      <c r="AGV3406" s="678"/>
      <c r="AGW3406" s="678"/>
      <c r="AGX3406" s="678"/>
      <c r="AGY3406" s="678"/>
      <c r="AGZ3406" s="678"/>
      <c r="AHA3406" s="678"/>
      <c r="AHB3406" s="678"/>
      <c r="AHC3406" s="678"/>
      <c r="AHD3406" s="678"/>
      <c r="AHE3406" s="678"/>
      <c r="AHF3406" s="678"/>
      <c r="AHG3406" s="678"/>
      <c r="AHH3406" s="678"/>
      <c r="AHI3406" s="678"/>
      <c r="AHJ3406" s="678"/>
      <c r="AHK3406" s="678"/>
      <c r="AHL3406" s="678"/>
      <c r="AHM3406" s="678"/>
      <c r="AHN3406" s="678"/>
      <c r="AHO3406" s="678"/>
      <c r="AHP3406" s="678"/>
      <c r="AHQ3406" s="678"/>
      <c r="AHR3406" s="678"/>
      <c r="AHS3406" s="678"/>
      <c r="AHT3406" s="678"/>
      <c r="AHU3406" s="678"/>
      <c r="AHV3406" s="678"/>
      <c r="AHW3406" s="678"/>
      <c r="AHX3406" s="678"/>
      <c r="AHY3406" s="678"/>
      <c r="AHZ3406" s="678"/>
      <c r="AIA3406" s="678"/>
      <c r="AIB3406" s="678"/>
      <c r="AIC3406" s="678"/>
      <c r="AID3406" s="678"/>
      <c r="AIE3406" s="678"/>
      <c r="AIF3406" s="678"/>
      <c r="AIG3406" s="678"/>
      <c r="AIH3406" s="678"/>
      <c r="AII3406" s="678"/>
      <c r="AIJ3406" s="678"/>
      <c r="AIK3406" s="678"/>
      <c r="AIL3406" s="678"/>
      <c r="AIM3406" s="678"/>
      <c r="AIN3406" s="678"/>
      <c r="AIO3406" s="678"/>
      <c r="AIP3406" s="678"/>
      <c r="AIQ3406" s="678"/>
      <c r="AIR3406" s="678"/>
      <c r="AIS3406" s="678"/>
      <c r="AIT3406" s="678"/>
      <c r="AIU3406" s="678"/>
      <c r="AIV3406" s="678"/>
      <c r="AIW3406" s="678"/>
      <c r="AIX3406" s="678"/>
      <c r="AIY3406" s="678"/>
      <c r="AIZ3406" s="678"/>
      <c r="AJA3406" s="678"/>
      <c r="AJB3406" s="678"/>
      <c r="AJC3406" s="678"/>
      <c r="AJD3406" s="678"/>
      <c r="AJE3406" s="678"/>
      <c r="AJF3406" s="678"/>
      <c r="AJG3406" s="678"/>
      <c r="AJH3406" s="678"/>
      <c r="AJI3406" s="678"/>
      <c r="AJJ3406" s="678"/>
      <c r="AJK3406" s="678"/>
      <c r="AJL3406" s="678"/>
      <c r="AJM3406" s="678"/>
      <c r="AJN3406" s="678"/>
      <c r="AJO3406" s="678"/>
      <c r="AJP3406" s="678"/>
      <c r="AJQ3406" s="678"/>
      <c r="AJR3406" s="678"/>
      <c r="AJS3406" s="678"/>
      <c r="AJT3406" s="678"/>
      <c r="AJU3406" s="678"/>
      <c r="AJV3406" s="678"/>
      <c r="AJW3406" s="678"/>
      <c r="AJX3406" s="678"/>
      <c r="AJY3406" s="678"/>
      <c r="AJZ3406" s="678"/>
      <c r="AKA3406" s="678"/>
      <c r="AKB3406" s="678"/>
      <c r="AKC3406" s="678"/>
      <c r="AKD3406" s="678"/>
      <c r="AKE3406" s="678"/>
      <c r="AKF3406" s="678"/>
      <c r="AKG3406" s="678"/>
      <c r="AKH3406" s="678"/>
      <c r="AKI3406" s="678"/>
      <c r="AKJ3406" s="678"/>
      <c r="AKK3406" s="678"/>
      <c r="AKL3406" s="678"/>
      <c r="AKM3406" s="678"/>
      <c r="AKN3406" s="678"/>
      <c r="AKO3406" s="678"/>
      <c r="AKP3406" s="678"/>
      <c r="AKQ3406" s="678"/>
      <c r="AKR3406" s="678"/>
      <c r="AKS3406" s="678"/>
      <c r="AKT3406" s="678"/>
      <c r="AKU3406" s="678"/>
      <c r="AKV3406" s="678"/>
      <c r="AKW3406" s="678"/>
      <c r="AKX3406" s="678"/>
      <c r="AKY3406" s="678"/>
      <c r="AKZ3406" s="678"/>
      <c r="ALA3406" s="678"/>
      <c r="ALB3406" s="678"/>
      <c r="ALC3406" s="678"/>
      <c r="ALD3406" s="678"/>
      <c r="ALE3406" s="678"/>
      <c r="ALF3406" s="678"/>
      <c r="ALG3406" s="678"/>
      <c r="ALH3406" s="678"/>
      <c r="ALI3406" s="678"/>
      <c r="ALJ3406" s="678"/>
      <c r="ALK3406" s="678"/>
      <c r="ALL3406" s="678"/>
      <c r="ALM3406" s="678"/>
      <c r="ALN3406" s="678"/>
      <c r="ALO3406" s="678"/>
      <c r="ALP3406" s="678"/>
      <c r="ALQ3406" s="678"/>
      <c r="ALR3406" s="678"/>
      <c r="ALS3406" s="678"/>
      <c r="ALT3406" s="678"/>
      <c r="ALU3406" s="678"/>
      <c r="ALV3406" s="678"/>
      <c r="ALW3406" s="678"/>
      <c r="ALX3406" s="678"/>
      <c r="ALY3406" s="678"/>
      <c r="ALZ3406" s="678"/>
      <c r="AMA3406" s="678"/>
      <c r="AMB3406" s="678"/>
      <c r="AMC3406" s="678"/>
      <c r="AMD3406" s="678"/>
      <c r="AME3406" s="678"/>
      <c r="AMF3406" s="678"/>
      <c r="AMG3406" s="678"/>
      <c r="AMH3406" s="678"/>
      <c r="AMI3406" s="678"/>
      <c r="AMJ3406" s="678"/>
    </row>
    <row r="3407" spans="1:1024" ht="18.75" customHeight="1" x14ac:dyDescent="0.25">
      <c r="A3407" s="186">
        <v>1252</v>
      </c>
      <c r="B3407" s="18"/>
      <c r="C3407" s="18" t="s">
        <v>2963</v>
      </c>
      <c r="D3407" s="18" t="s">
        <v>2282</v>
      </c>
      <c r="E3407" s="1156" t="s">
        <v>358</v>
      </c>
      <c r="F3407" s="718">
        <v>44792</v>
      </c>
      <c r="G3407" s="719">
        <v>0.29166666666666669</v>
      </c>
      <c r="H3407" s="718">
        <v>44803</v>
      </c>
      <c r="I3407" s="719">
        <v>0.66666666666666663</v>
      </c>
      <c r="J3407" s="737" t="s">
        <v>2283</v>
      </c>
      <c r="K3407" s="720"/>
      <c r="L3407" s="18" t="s">
        <v>2964</v>
      </c>
      <c r="M3407" s="718">
        <v>43227</v>
      </c>
      <c r="N3407" s="928" t="s">
        <v>2965</v>
      </c>
      <c r="O3407" s="927">
        <v>38286</v>
      </c>
      <c r="P3407" s="892">
        <v>1650</v>
      </c>
      <c r="Q3407" s="906"/>
      <c r="R3407" s="1032">
        <f>140*12</f>
        <v>1680</v>
      </c>
      <c r="S3407" s="884"/>
      <c r="T3407" s="527" t="s">
        <v>2966</v>
      </c>
      <c r="V3407" s="554"/>
    </row>
    <row r="3408" spans="1:1024" ht="18.75" customHeight="1" x14ac:dyDescent="0.25">
      <c r="A3408" s="1">
        <v>2367</v>
      </c>
      <c r="B3408" s="1"/>
      <c r="C3408" s="1" t="s">
        <v>1462</v>
      </c>
      <c r="D3408" s="1" t="s">
        <v>29</v>
      </c>
      <c r="E3408" s="1156" t="s">
        <v>205</v>
      </c>
      <c r="F3408" s="19">
        <v>45041</v>
      </c>
      <c r="G3408" s="769">
        <v>0.69444444444444453</v>
      </c>
      <c r="H3408" s="725">
        <v>45047</v>
      </c>
      <c r="I3408" s="720">
        <v>0.33333333333333331</v>
      </c>
      <c r="J3408" s="730" t="s">
        <v>864</v>
      </c>
      <c r="K3408" s="725">
        <v>29791</v>
      </c>
      <c r="L3408" s="929" t="s">
        <v>1463</v>
      </c>
      <c r="M3408" s="19">
        <v>37425</v>
      </c>
      <c r="N3408" s="931" t="s">
        <v>1464</v>
      </c>
      <c r="O3408" s="932">
        <v>43234</v>
      </c>
      <c r="P3408" s="892" t="s">
        <v>7103</v>
      </c>
      <c r="Q3408" s="901">
        <v>105</v>
      </c>
      <c r="R3408" s="1033" t="s">
        <v>1466</v>
      </c>
      <c r="U3408" s="564" t="s">
        <v>394</v>
      </c>
      <c r="V3408" s="555" t="s">
        <v>1465</v>
      </c>
    </row>
    <row r="3409" spans="1:1024" ht="18.75" customHeight="1" x14ac:dyDescent="0.25">
      <c r="A3409" s="833">
        <v>2045</v>
      </c>
      <c r="B3409" s="833"/>
      <c r="C3409" s="833" t="s">
        <v>1462</v>
      </c>
      <c r="D3409" s="833" t="s">
        <v>35</v>
      </c>
      <c r="E3409" s="1169" t="s">
        <v>298</v>
      </c>
      <c r="F3409" s="834">
        <v>44985</v>
      </c>
      <c r="G3409" s="973">
        <v>0.58333333333333337</v>
      </c>
      <c r="H3409" s="827">
        <v>44991</v>
      </c>
      <c r="I3409" s="979">
        <v>0.75</v>
      </c>
      <c r="J3409" s="1433" t="s">
        <v>1870</v>
      </c>
      <c r="K3409" s="827">
        <v>29791</v>
      </c>
      <c r="L3409" s="993" t="s">
        <v>1463</v>
      </c>
      <c r="M3409" s="834">
        <v>37425</v>
      </c>
      <c r="N3409" s="1323" t="s">
        <v>1464</v>
      </c>
      <c r="O3409" s="1326">
        <v>43234</v>
      </c>
      <c r="P3409" s="898"/>
      <c r="Q3409" s="1022"/>
      <c r="R3409" s="1661"/>
      <c r="S3409" s="1700"/>
      <c r="T3409" s="1750"/>
      <c r="U3409" s="1791" t="s">
        <v>394</v>
      </c>
      <c r="V3409" s="680"/>
      <c r="W3409" s="677"/>
      <c r="X3409" s="678"/>
      <c r="Y3409" s="678"/>
      <c r="Z3409" s="678"/>
      <c r="AA3409" s="678"/>
      <c r="AB3409" s="678"/>
      <c r="AC3409" s="678"/>
      <c r="AD3409" s="678"/>
      <c r="AE3409" s="678"/>
      <c r="AF3409" s="678"/>
      <c r="AG3409" s="678"/>
      <c r="AH3409" s="678"/>
      <c r="AI3409" s="678"/>
      <c r="AJ3409" s="678"/>
      <c r="AK3409" s="678"/>
      <c r="AL3409" s="678"/>
      <c r="AM3409" s="678"/>
      <c r="AN3409" s="678"/>
      <c r="AO3409" s="678"/>
      <c r="AP3409" s="678"/>
      <c r="AQ3409" s="678"/>
      <c r="AR3409" s="678"/>
      <c r="AS3409" s="678"/>
      <c r="AT3409" s="678"/>
      <c r="AU3409" s="678"/>
      <c r="AV3409" s="678"/>
      <c r="AW3409" s="678"/>
      <c r="AX3409" s="678"/>
      <c r="AY3409" s="678"/>
      <c r="AZ3409" s="678"/>
      <c r="BA3409" s="678"/>
      <c r="BB3409" s="678"/>
      <c r="BC3409" s="678"/>
      <c r="BD3409" s="678"/>
      <c r="BE3409" s="678"/>
      <c r="BF3409" s="678"/>
      <c r="BG3409" s="678"/>
      <c r="BH3409" s="678"/>
      <c r="BI3409" s="678"/>
      <c r="BJ3409" s="678"/>
      <c r="BK3409" s="678"/>
      <c r="BL3409" s="678"/>
      <c r="BM3409" s="678"/>
      <c r="BN3409" s="678"/>
      <c r="BO3409" s="678"/>
      <c r="BP3409" s="678"/>
      <c r="BQ3409" s="678"/>
      <c r="BR3409" s="678"/>
      <c r="BS3409" s="678"/>
      <c r="BT3409" s="678"/>
      <c r="BU3409" s="678"/>
      <c r="BV3409" s="678"/>
      <c r="BW3409" s="678"/>
      <c r="BX3409" s="678"/>
      <c r="BY3409" s="678"/>
      <c r="BZ3409" s="678"/>
      <c r="CA3409" s="678"/>
      <c r="CB3409" s="678"/>
      <c r="CC3409" s="678"/>
      <c r="CD3409" s="678"/>
      <c r="CE3409" s="678"/>
      <c r="CF3409" s="678"/>
      <c r="CG3409" s="678"/>
      <c r="CH3409" s="678"/>
      <c r="CI3409" s="678"/>
      <c r="CJ3409" s="678"/>
      <c r="CK3409" s="678"/>
      <c r="CL3409" s="678"/>
      <c r="CM3409" s="678"/>
      <c r="CN3409" s="678"/>
      <c r="CO3409" s="678"/>
      <c r="CP3409" s="678"/>
      <c r="CQ3409" s="678"/>
      <c r="CR3409" s="678"/>
      <c r="CS3409" s="678"/>
      <c r="CT3409" s="678"/>
      <c r="CU3409" s="678"/>
      <c r="CV3409" s="678"/>
      <c r="CW3409" s="678"/>
      <c r="CX3409" s="678"/>
      <c r="CY3409" s="678"/>
      <c r="CZ3409" s="678"/>
      <c r="DA3409" s="678"/>
      <c r="DB3409" s="678"/>
      <c r="DC3409" s="678"/>
      <c r="DD3409" s="678"/>
      <c r="DE3409" s="678"/>
      <c r="DF3409" s="678"/>
      <c r="DG3409" s="678"/>
      <c r="DH3409" s="678"/>
      <c r="DI3409" s="678"/>
      <c r="DJ3409" s="678"/>
      <c r="DK3409" s="678"/>
      <c r="DL3409" s="678"/>
      <c r="DM3409" s="678"/>
      <c r="DN3409" s="678"/>
      <c r="DO3409" s="678"/>
      <c r="DP3409" s="678"/>
      <c r="DQ3409" s="678"/>
      <c r="DR3409" s="678"/>
      <c r="DS3409" s="678"/>
      <c r="DT3409" s="678"/>
      <c r="DU3409" s="678"/>
      <c r="DV3409" s="678"/>
      <c r="DW3409" s="678"/>
      <c r="DX3409" s="678"/>
      <c r="DY3409" s="678"/>
      <c r="DZ3409" s="678"/>
      <c r="EA3409" s="678"/>
      <c r="EB3409" s="678"/>
      <c r="EC3409" s="678"/>
      <c r="ED3409" s="678"/>
      <c r="EE3409" s="678"/>
      <c r="EF3409" s="678"/>
      <c r="EG3409" s="678"/>
      <c r="EH3409" s="678"/>
      <c r="EI3409" s="678"/>
      <c r="EJ3409" s="678"/>
      <c r="EK3409" s="678"/>
      <c r="EL3409" s="678"/>
      <c r="EM3409" s="678"/>
      <c r="EN3409" s="678"/>
      <c r="EO3409" s="678"/>
      <c r="EP3409" s="678"/>
      <c r="EQ3409" s="678"/>
      <c r="ER3409" s="678"/>
      <c r="ES3409" s="678"/>
      <c r="ET3409" s="678"/>
      <c r="EU3409" s="678"/>
      <c r="EV3409" s="678"/>
      <c r="EW3409" s="678"/>
      <c r="EX3409" s="678"/>
      <c r="EY3409" s="678"/>
      <c r="EZ3409" s="678"/>
      <c r="FA3409" s="678"/>
      <c r="FB3409" s="678"/>
      <c r="FC3409" s="678"/>
      <c r="FD3409" s="678"/>
      <c r="FE3409" s="678"/>
      <c r="FF3409" s="678"/>
      <c r="FG3409" s="678"/>
      <c r="FH3409" s="678"/>
      <c r="FI3409" s="678"/>
      <c r="FJ3409" s="678"/>
      <c r="FK3409" s="678"/>
      <c r="FL3409" s="678"/>
      <c r="FM3409" s="678"/>
      <c r="FN3409" s="678"/>
      <c r="FO3409" s="678"/>
      <c r="FP3409" s="678"/>
      <c r="FQ3409" s="678"/>
      <c r="FR3409" s="678"/>
      <c r="FS3409" s="678"/>
      <c r="FT3409" s="678"/>
      <c r="FU3409" s="678"/>
      <c r="FV3409" s="678"/>
      <c r="FW3409" s="678"/>
      <c r="FX3409" s="678"/>
      <c r="FY3409" s="678"/>
      <c r="FZ3409" s="678"/>
      <c r="GA3409" s="678"/>
      <c r="GB3409" s="678"/>
      <c r="GC3409" s="678"/>
      <c r="GD3409" s="678"/>
      <c r="GE3409" s="678"/>
      <c r="GF3409" s="678"/>
      <c r="GG3409" s="678"/>
      <c r="GH3409" s="678"/>
      <c r="GI3409" s="678"/>
      <c r="GJ3409" s="678"/>
      <c r="GK3409" s="678"/>
      <c r="GL3409" s="678"/>
      <c r="GM3409" s="678"/>
      <c r="GN3409" s="678"/>
      <c r="GO3409" s="678"/>
      <c r="GP3409" s="678"/>
      <c r="GQ3409" s="678"/>
      <c r="GR3409" s="678"/>
      <c r="GS3409" s="678"/>
      <c r="GT3409" s="678"/>
      <c r="GU3409" s="678"/>
      <c r="GV3409" s="678"/>
      <c r="GW3409" s="678"/>
      <c r="GX3409" s="678"/>
      <c r="GY3409" s="678"/>
      <c r="GZ3409" s="678"/>
      <c r="HA3409" s="678"/>
      <c r="HB3409" s="678"/>
      <c r="HC3409" s="678"/>
      <c r="HD3409" s="678"/>
      <c r="HE3409" s="678"/>
      <c r="HF3409" s="678"/>
      <c r="HG3409" s="678"/>
      <c r="HH3409" s="678"/>
      <c r="HI3409" s="678"/>
      <c r="HJ3409" s="678"/>
      <c r="HK3409" s="678"/>
      <c r="HL3409" s="678"/>
      <c r="HM3409" s="678"/>
      <c r="HN3409" s="678"/>
      <c r="HO3409" s="678"/>
      <c r="HP3409" s="678"/>
      <c r="HQ3409" s="678"/>
      <c r="HR3409" s="678"/>
      <c r="HS3409" s="678"/>
      <c r="HT3409" s="678"/>
      <c r="HU3409" s="678"/>
      <c r="HV3409" s="678"/>
      <c r="HW3409" s="678"/>
      <c r="HX3409" s="678"/>
      <c r="HY3409" s="678"/>
      <c r="HZ3409" s="678"/>
      <c r="IA3409" s="678"/>
      <c r="IB3409" s="678"/>
      <c r="IC3409" s="678"/>
      <c r="ID3409" s="678"/>
      <c r="IE3409" s="678"/>
      <c r="IF3409" s="678"/>
      <c r="IG3409" s="678"/>
      <c r="IH3409" s="678"/>
      <c r="II3409" s="678"/>
      <c r="IJ3409" s="678"/>
      <c r="IK3409" s="678"/>
      <c r="IL3409" s="678"/>
      <c r="IM3409" s="678"/>
      <c r="IN3409" s="678"/>
      <c r="IO3409" s="678"/>
      <c r="IP3409" s="678"/>
      <c r="IQ3409" s="678"/>
      <c r="IR3409" s="678"/>
      <c r="IS3409" s="678"/>
      <c r="IT3409" s="678"/>
      <c r="IU3409" s="678"/>
      <c r="IV3409" s="678"/>
      <c r="IW3409" s="678"/>
      <c r="IX3409" s="678"/>
      <c r="IY3409" s="678"/>
      <c r="IZ3409" s="678"/>
      <c r="JA3409" s="678"/>
      <c r="JB3409" s="678"/>
      <c r="JC3409" s="678"/>
      <c r="JD3409" s="678"/>
      <c r="JE3409" s="678"/>
      <c r="JF3409" s="678"/>
      <c r="JG3409" s="678"/>
      <c r="JH3409" s="678"/>
      <c r="JI3409" s="678"/>
      <c r="JJ3409" s="678"/>
      <c r="JK3409" s="678"/>
      <c r="JL3409" s="678"/>
      <c r="JM3409" s="678"/>
      <c r="JN3409" s="678"/>
      <c r="JO3409" s="678"/>
      <c r="JP3409" s="678"/>
      <c r="JQ3409" s="678"/>
      <c r="JR3409" s="678"/>
      <c r="JS3409" s="678"/>
      <c r="JT3409" s="678"/>
      <c r="JU3409" s="678"/>
      <c r="JV3409" s="678"/>
      <c r="JW3409" s="678"/>
      <c r="JX3409" s="678"/>
      <c r="JY3409" s="678"/>
      <c r="JZ3409" s="678"/>
      <c r="KA3409" s="678"/>
      <c r="KB3409" s="678"/>
      <c r="KC3409" s="678"/>
      <c r="KD3409" s="678"/>
      <c r="KE3409" s="678"/>
      <c r="KF3409" s="678"/>
      <c r="KG3409" s="678"/>
      <c r="KH3409" s="678"/>
      <c r="KI3409" s="678"/>
      <c r="KJ3409" s="678"/>
      <c r="KK3409" s="678"/>
      <c r="KL3409" s="678"/>
      <c r="KM3409" s="678"/>
      <c r="KN3409" s="678"/>
      <c r="KO3409" s="678"/>
      <c r="KP3409" s="678"/>
      <c r="KQ3409" s="678"/>
      <c r="KR3409" s="678"/>
      <c r="KS3409" s="678"/>
      <c r="KT3409" s="678"/>
      <c r="KU3409" s="678"/>
      <c r="KV3409" s="678"/>
      <c r="KW3409" s="678"/>
      <c r="KX3409" s="678"/>
      <c r="KY3409" s="678"/>
      <c r="KZ3409" s="678"/>
      <c r="LA3409" s="678"/>
      <c r="LB3409" s="678"/>
      <c r="LC3409" s="678"/>
      <c r="LD3409" s="678"/>
      <c r="LE3409" s="678"/>
      <c r="LF3409" s="678"/>
      <c r="LG3409" s="678"/>
      <c r="LH3409" s="678"/>
      <c r="LI3409" s="678"/>
      <c r="LJ3409" s="678"/>
      <c r="LK3409" s="678"/>
      <c r="LL3409" s="678"/>
      <c r="LM3409" s="678"/>
      <c r="LN3409" s="678"/>
      <c r="LO3409" s="678"/>
      <c r="LP3409" s="678"/>
      <c r="LQ3409" s="678"/>
      <c r="LR3409" s="678"/>
      <c r="LS3409" s="678"/>
      <c r="LT3409" s="678"/>
      <c r="LU3409" s="678"/>
      <c r="LV3409" s="678"/>
      <c r="LW3409" s="678"/>
      <c r="LX3409" s="678"/>
      <c r="LY3409" s="678"/>
      <c r="LZ3409" s="678"/>
      <c r="MA3409" s="678"/>
      <c r="MB3409" s="678"/>
      <c r="MC3409" s="678"/>
      <c r="MD3409" s="678"/>
      <c r="ME3409" s="678"/>
      <c r="MF3409" s="678"/>
      <c r="MG3409" s="678"/>
      <c r="MH3409" s="678"/>
      <c r="MI3409" s="678"/>
      <c r="MJ3409" s="678"/>
      <c r="MK3409" s="678"/>
      <c r="ML3409" s="678"/>
      <c r="MM3409" s="678"/>
      <c r="MN3409" s="678"/>
      <c r="MO3409" s="678"/>
      <c r="MP3409" s="678"/>
      <c r="MQ3409" s="678"/>
      <c r="MR3409" s="678"/>
      <c r="MS3409" s="678"/>
      <c r="MT3409" s="678"/>
      <c r="MU3409" s="678"/>
      <c r="MV3409" s="678"/>
      <c r="MW3409" s="678"/>
      <c r="MX3409" s="678"/>
      <c r="MY3409" s="678"/>
      <c r="MZ3409" s="678"/>
      <c r="NA3409" s="678"/>
      <c r="NB3409" s="678"/>
      <c r="NC3409" s="678"/>
      <c r="ND3409" s="678"/>
      <c r="NE3409" s="678"/>
      <c r="NF3409" s="678"/>
      <c r="NG3409" s="678"/>
      <c r="NH3409" s="678"/>
      <c r="NI3409" s="678"/>
      <c r="NJ3409" s="678"/>
      <c r="NK3409" s="678"/>
      <c r="NL3409" s="678"/>
      <c r="NM3409" s="678"/>
      <c r="NN3409" s="678"/>
      <c r="NO3409" s="678"/>
      <c r="NP3409" s="678"/>
      <c r="NQ3409" s="678"/>
      <c r="NR3409" s="678"/>
      <c r="NS3409" s="678"/>
      <c r="NT3409" s="678"/>
      <c r="NU3409" s="678"/>
      <c r="NV3409" s="678"/>
      <c r="NW3409" s="678"/>
      <c r="NX3409" s="678"/>
      <c r="NY3409" s="678"/>
      <c r="NZ3409" s="678"/>
      <c r="OA3409" s="678"/>
      <c r="OB3409" s="678"/>
      <c r="OC3409" s="678"/>
      <c r="OD3409" s="678"/>
      <c r="OE3409" s="678"/>
      <c r="OF3409" s="678"/>
      <c r="OG3409" s="678"/>
      <c r="OH3409" s="678"/>
      <c r="OI3409" s="678"/>
      <c r="OJ3409" s="678"/>
      <c r="OK3409" s="678"/>
      <c r="OL3409" s="678"/>
      <c r="OM3409" s="678"/>
      <c r="ON3409" s="678"/>
      <c r="OO3409" s="678"/>
      <c r="OP3409" s="678"/>
      <c r="OQ3409" s="678"/>
      <c r="OR3409" s="678"/>
      <c r="OS3409" s="678"/>
      <c r="OT3409" s="678"/>
      <c r="OU3409" s="678"/>
      <c r="OV3409" s="678"/>
      <c r="OW3409" s="678"/>
      <c r="OX3409" s="678"/>
      <c r="OY3409" s="678"/>
      <c r="OZ3409" s="678"/>
      <c r="PA3409" s="678"/>
      <c r="PB3409" s="678"/>
      <c r="PC3409" s="678"/>
      <c r="PD3409" s="678"/>
      <c r="PE3409" s="678"/>
      <c r="PF3409" s="678"/>
      <c r="PG3409" s="678"/>
      <c r="PH3409" s="678"/>
      <c r="PI3409" s="678"/>
      <c r="PJ3409" s="678"/>
      <c r="PK3409" s="678"/>
      <c r="PL3409" s="678"/>
      <c r="PM3409" s="678"/>
      <c r="PN3409" s="678"/>
      <c r="PO3409" s="678"/>
      <c r="PP3409" s="678"/>
      <c r="PQ3409" s="678"/>
      <c r="PR3409" s="678"/>
      <c r="PS3409" s="678"/>
      <c r="PT3409" s="678"/>
      <c r="PU3409" s="678"/>
      <c r="PV3409" s="678"/>
      <c r="PW3409" s="678"/>
      <c r="PX3409" s="678"/>
      <c r="PY3409" s="678"/>
      <c r="PZ3409" s="678"/>
      <c r="QA3409" s="678"/>
      <c r="QB3409" s="678"/>
      <c r="QC3409" s="678"/>
      <c r="QD3409" s="678"/>
      <c r="QE3409" s="678"/>
      <c r="QF3409" s="678"/>
      <c r="QG3409" s="678"/>
      <c r="QH3409" s="678"/>
      <c r="QI3409" s="678"/>
      <c r="QJ3409" s="678"/>
      <c r="QK3409" s="678"/>
      <c r="QL3409" s="678"/>
      <c r="QM3409" s="678"/>
      <c r="QN3409" s="678"/>
      <c r="QO3409" s="678"/>
      <c r="QP3409" s="678"/>
      <c r="QQ3409" s="678"/>
      <c r="QR3409" s="678"/>
      <c r="QS3409" s="678"/>
      <c r="QT3409" s="678"/>
      <c r="QU3409" s="678"/>
      <c r="QV3409" s="678"/>
      <c r="QW3409" s="678"/>
      <c r="QX3409" s="678"/>
      <c r="QY3409" s="678"/>
      <c r="QZ3409" s="678"/>
      <c r="RA3409" s="678"/>
      <c r="RB3409" s="678"/>
      <c r="RC3409" s="678"/>
      <c r="RD3409" s="678"/>
      <c r="RE3409" s="678"/>
      <c r="RF3409" s="678"/>
      <c r="RG3409" s="678"/>
      <c r="RH3409" s="678"/>
      <c r="RI3409" s="678"/>
      <c r="RJ3409" s="678"/>
      <c r="RK3409" s="678"/>
      <c r="RL3409" s="678"/>
      <c r="RM3409" s="678"/>
      <c r="RN3409" s="678"/>
      <c r="RO3409" s="678"/>
      <c r="RP3409" s="678"/>
      <c r="RQ3409" s="678"/>
      <c r="RR3409" s="678"/>
      <c r="RS3409" s="678"/>
      <c r="RT3409" s="678"/>
      <c r="RU3409" s="678"/>
      <c r="RV3409" s="678"/>
      <c r="RW3409" s="678"/>
      <c r="RX3409" s="678"/>
      <c r="RY3409" s="678"/>
      <c r="RZ3409" s="678"/>
      <c r="SA3409" s="678"/>
      <c r="SB3409" s="678"/>
      <c r="SC3409" s="678"/>
      <c r="SD3409" s="678"/>
      <c r="SE3409" s="678"/>
      <c r="SF3409" s="678"/>
      <c r="SG3409" s="678"/>
      <c r="SH3409" s="678"/>
      <c r="SI3409" s="678"/>
      <c r="SJ3409" s="678"/>
      <c r="SK3409" s="678"/>
      <c r="SL3409" s="678"/>
      <c r="SM3409" s="678"/>
      <c r="SN3409" s="678"/>
      <c r="SO3409" s="678"/>
      <c r="SP3409" s="678"/>
      <c r="SQ3409" s="678"/>
      <c r="SR3409" s="678"/>
      <c r="SS3409" s="678"/>
      <c r="ST3409" s="678"/>
      <c r="SU3409" s="678"/>
      <c r="SV3409" s="678"/>
      <c r="SW3409" s="678"/>
      <c r="SX3409" s="678"/>
      <c r="SY3409" s="678"/>
      <c r="SZ3409" s="678"/>
      <c r="TA3409" s="678"/>
      <c r="TB3409" s="678"/>
      <c r="TC3409" s="678"/>
      <c r="TD3409" s="678"/>
      <c r="TE3409" s="678"/>
      <c r="TF3409" s="678"/>
      <c r="TG3409" s="678"/>
      <c r="TH3409" s="678"/>
      <c r="TI3409" s="678"/>
      <c r="TJ3409" s="678"/>
      <c r="TK3409" s="678"/>
      <c r="TL3409" s="678"/>
      <c r="TM3409" s="678"/>
      <c r="TN3409" s="678"/>
      <c r="TO3409" s="678"/>
      <c r="TP3409" s="678"/>
      <c r="TQ3409" s="678"/>
      <c r="TR3409" s="678"/>
      <c r="TS3409" s="678"/>
      <c r="TT3409" s="678"/>
      <c r="TU3409" s="678"/>
      <c r="TV3409" s="678"/>
      <c r="TW3409" s="678"/>
      <c r="TX3409" s="678"/>
      <c r="TY3409" s="678"/>
      <c r="TZ3409" s="678"/>
      <c r="UA3409" s="678"/>
      <c r="UB3409" s="678"/>
      <c r="UC3409" s="678"/>
      <c r="UD3409" s="678"/>
      <c r="UE3409" s="678"/>
      <c r="UF3409" s="678"/>
      <c r="UG3409" s="678"/>
      <c r="UH3409" s="678"/>
      <c r="UI3409" s="678"/>
      <c r="UJ3409" s="678"/>
      <c r="UK3409" s="678"/>
      <c r="UL3409" s="678"/>
      <c r="UM3409" s="678"/>
      <c r="UN3409" s="678"/>
      <c r="UO3409" s="678"/>
      <c r="UP3409" s="678"/>
      <c r="UQ3409" s="678"/>
      <c r="UR3409" s="678"/>
      <c r="US3409" s="678"/>
      <c r="UT3409" s="678"/>
      <c r="UU3409" s="678"/>
      <c r="UV3409" s="678"/>
      <c r="UW3409" s="678"/>
      <c r="UX3409" s="678"/>
      <c r="UY3409" s="678"/>
      <c r="UZ3409" s="678"/>
      <c r="VA3409" s="678"/>
      <c r="VB3409" s="678"/>
      <c r="VC3409" s="678"/>
      <c r="VD3409" s="678"/>
      <c r="VE3409" s="678"/>
      <c r="VF3409" s="678"/>
      <c r="VG3409" s="678"/>
      <c r="VH3409" s="678"/>
      <c r="VI3409" s="678"/>
      <c r="VJ3409" s="678"/>
      <c r="VK3409" s="678"/>
      <c r="VL3409" s="678"/>
      <c r="VM3409" s="678"/>
      <c r="VN3409" s="678"/>
      <c r="VO3409" s="678"/>
      <c r="VP3409" s="678"/>
      <c r="VQ3409" s="678"/>
      <c r="VR3409" s="678"/>
      <c r="VS3409" s="678"/>
      <c r="VT3409" s="678"/>
      <c r="VU3409" s="678"/>
      <c r="VV3409" s="678"/>
      <c r="VW3409" s="678"/>
      <c r="VX3409" s="678"/>
      <c r="VY3409" s="678"/>
      <c r="VZ3409" s="678"/>
      <c r="WA3409" s="678"/>
      <c r="WB3409" s="678"/>
      <c r="WC3409" s="678"/>
      <c r="WD3409" s="678"/>
      <c r="WE3409" s="678"/>
      <c r="WF3409" s="678"/>
      <c r="WG3409" s="678"/>
      <c r="WH3409" s="678"/>
      <c r="WI3409" s="678"/>
      <c r="WJ3409" s="678"/>
      <c r="WK3409" s="678"/>
      <c r="WL3409" s="678"/>
      <c r="WM3409" s="678"/>
      <c r="WN3409" s="678"/>
      <c r="WO3409" s="678"/>
      <c r="WP3409" s="678"/>
      <c r="WQ3409" s="678"/>
      <c r="WR3409" s="678"/>
      <c r="WS3409" s="678"/>
      <c r="WT3409" s="678"/>
      <c r="WU3409" s="678"/>
      <c r="WV3409" s="678"/>
      <c r="WW3409" s="678"/>
      <c r="WX3409" s="678"/>
      <c r="WY3409" s="678"/>
      <c r="WZ3409" s="678"/>
      <c r="XA3409" s="678"/>
      <c r="XB3409" s="678"/>
      <c r="XC3409" s="678"/>
      <c r="XD3409" s="678"/>
      <c r="XE3409" s="678"/>
      <c r="XF3409" s="678"/>
      <c r="XG3409" s="678"/>
      <c r="XH3409" s="678"/>
      <c r="XI3409" s="678"/>
      <c r="XJ3409" s="678"/>
      <c r="XK3409" s="678"/>
      <c r="XL3409" s="678"/>
      <c r="XM3409" s="678"/>
      <c r="XN3409" s="678"/>
      <c r="XO3409" s="678"/>
      <c r="XP3409" s="678"/>
      <c r="XQ3409" s="678"/>
      <c r="XR3409" s="678"/>
      <c r="XS3409" s="678"/>
      <c r="XT3409" s="678"/>
      <c r="XU3409" s="678"/>
      <c r="XV3409" s="678"/>
      <c r="XW3409" s="678"/>
      <c r="XX3409" s="678"/>
      <c r="XY3409" s="678"/>
      <c r="XZ3409" s="678"/>
      <c r="YA3409" s="678"/>
      <c r="YB3409" s="678"/>
      <c r="YC3409" s="678"/>
      <c r="YD3409" s="678"/>
      <c r="YE3409" s="678"/>
      <c r="YF3409" s="678"/>
      <c r="YG3409" s="678"/>
      <c r="YH3409" s="678"/>
      <c r="YI3409" s="678"/>
      <c r="YJ3409" s="678"/>
      <c r="YK3409" s="678"/>
      <c r="YL3409" s="678"/>
      <c r="YM3409" s="678"/>
      <c r="YN3409" s="678"/>
      <c r="YO3409" s="678"/>
      <c r="YP3409" s="678"/>
      <c r="YQ3409" s="678"/>
      <c r="YR3409" s="678"/>
      <c r="YS3409" s="678"/>
      <c r="YT3409" s="678"/>
      <c r="YU3409" s="678"/>
      <c r="YV3409" s="678"/>
      <c r="YW3409" s="678"/>
      <c r="YX3409" s="678"/>
      <c r="YY3409" s="678"/>
      <c r="YZ3409" s="678"/>
      <c r="ZA3409" s="678"/>
      <c r="ZB3409" s="678"/>
      <c r="ZC3409" s="678"/>
      <c r="ZD3409" s="678"/>
      <c r="ZE3409" s="678"/>
      <c r="ZF3409" s="678"/>
      <c r="ZG3409" s="678"/>
      <c r="ZH3409" s="678"/>
      <c r="ZI3409" s="678"/>
      <c r="ZJ3409" s="678"/>
      <c r="ZK3409" s="678"/>
      <c r="ZL3409" s="678"/>
      <c r="ZM3409" s="678"/>
      <c r="ZN3409" s="678"/>
      <c r="ZO3409" s="678"/>
      <c r="ZP3409" s="678"/>
      <c r="ZQ3409" s="678"/>
      <c r="ZR3409" s="678"/>
      <c r="ZS3409" s="678"/>
      <c r="ZT3409" s="678"/>
      <c r="ZU3409" s="678"/>
      <c r="ZV3409" s="678"/>
      <c r="ZW3409" s="678"/>
      <c r="ZX3409" s="678"/>
      <c r="ZY3409" s="678"/>
      <c r="ZZ3409" s="678"/>
      <c r="AAA3409" s="678"/>
      <c r="AAB3409" s="678"/>
      <c r="AAC3409" s="678"/>
      <c r="AAD3409" s="678"/>
      <c r="AAE3409" s="678"/>
      <c r="AAF3409" s="678"/>
      <c r="AAG3409" s="678"/>
      <c r="AAH3409" s="678"/>
      <c r="AAI3409" s="678"/>
      <c r="AAJ3409" s="678"/>
      <c r="AAK3409" s="678"/>
      <c r="AAL3409" s="678"/>
      <c r="AAM3409" s="678"/>
      <c r="AAN3409" s="678"/>
      <c r="AAO3409" s="678"/>
      <c r="AAP3409" s="678"/>
      <c r="AAQ3409" s="678"/>
      <c r="AAR3409" s="678"/>
      <c r="AAS3409" s="678"/>
      <c r="AAT3409" s="678"/>
      <c r="AAU3409" s="678"/>
      <c r="AAV3409" s="678"/>
      <c r="AAW3409" s="678"/>
      <c r="AAX3409" s="678"/>
      <c r="AAY3409" s="678"/>
      <c r="AAZ3409" s="678"/>
      <c r="ABA3409" s="678"/>
      <c r="ABB3409" s="678"/>
      <c r="ABC3409" s="678"/>
      <c r="ABD3409" s="678"/>
      <c r="ABE3409" s="678"/>
      <c r="ABF3409" s="678"/>
      <c r="ABG3409" s="678"/>
      <c r="ABH3409" s="678"/>
      <c r="ABI3409" s="678"/>
      <c r="ABJ3409" s="678"/>
      <c r="ABK3409" s="678"/>
      <c r="ABL3409" s="678"/>
      <c r="ABM3409" s="678"/>
      <c r="ABN3409" s="678"/>
      <c r="ABO3409" s="678"/>
      <c r="ABP3409" s="678"/>
      <c r="ABQ3409" s="678"/>
      <c r="ABR3409" s="678"/>
      <c r="ABS3409" s="678"/>
      <c r="ABT3409" s="678"/>
      <c r="ABU3409" s="678"/>
      <c r="ABV3409" s="678"/>
      <c r="ABW3409" s="678"/>
      <c r="ABX3409" s="678"/>
      <c r="ABY3409" s="678"/>
      <c r="ABZ3409" s="678"/>
      <c r="ACA3409" s="678"/>
      <c r="ACB3409" s="678"/>
      <c r="ACC3409" s="678"/>
      <c r="ACD3409" s="678"/>
      <c r="ACE3409" s="678"/>
      <c r="ACF3409" s="678"/>
      <c r="ACG3409" s="678"/>
      <c r="ACH3409" s="678"/>
      <c r="ACI3409" s="678"/>
      <c r="ACJ3409" s="678"/>
      <c r="ACK3409" s="678"/>
      <c r="ACL3409" s="678"/>
      <c r="ACM3409" s="678"/>
      <c r="ACN3409" s="678"/>
      <c r="ACO3409" s="678"/>
      <c r="ACP3409" s="678"/>
      <c r="ACQ3409" s="678"/>
      <c r="ACR3409" s="678"/>
      <c r="ACS3409" s="678"/>
      <c r="ACT3409" s="678"/>
      <c r="ACU3409" s="678"/>
      <c r="ACV3409" s="678"/>
      <c r="ACW3409" s="678"/>
      <c r="ACX3409" s="678"/>
      <c r="ACY3409" s="678"/>
      <c r="ACZ3409" s="678"/>
      <c r="ADA3409" s="678"/>
      <c r="ADB3409" s="678"/>
      <c r="ADC3409" s="678"/>
      <c r="ADD3409" s="678"/>
      <c r="ADE3409" s="678"/>
      <c r="ADF3409" s="678"/>
      <c r="ADG3409" s="678"/>
      <c r="ADH3409" s="678"/>
      <c r="ADI3409" s="678"/>
      <c r="ADJ3409" s="678"/>
      <c r="ADK3409" s="678"/>
      <c r="ADL3409" s="678"/>
      <c r="ADM3409" s="678"/>
      <c r="ADN3409" s="678"/>
      <c r="ADO3409" s="678"/>
      <c r="ADP3409" s="678"/>
      <c r="ADQ3409" s="678"/>
      <c r="ADR3409" s="678"/>
      <c r="ADS3409" s="678"/>
      <c r="ADT3409" s="678"/>
      <c r="ADU3409" s="678"/>
      <c r="ADV3409" s="678"/>
      <c r="ADW3409" s="678"/>
      <c r="ADX3409" s="678"/>
      <c r="ADY3409" s="678"/>
      <c r="ADZ3409" s="678"/>
      <c r="AEA3409" s="678"/>
      <c r="AEB3409" s="678"/>
      <c r="AEC3409" s="678"/>
      <c r="AED3409" s="678"/>
      <c r="AEE3409" s="678"/>
      <c r="AEF3409" s="678"/>
      <c r="AEG3409" s="678"/>
      <c r="AEH3409" s="678"/>
      <c r="AEI3409" s="678"/>
      <c r="AEJ3409" s="678"/>
      <c r="AEK3409" s="678"/>
      <c r="AEL3409" s="678"/>
      <c r="AEM3409" s="678"/>
      <c r="AEN3409" s="678"/>
      <c r="AEO3409" s="678"/>
      <c r="AEP3409" s="678"/>
      <c r="AEQ3409" s="678"/>
      <c r="AER3409" s="678"/>
      <c r="AES3409" s="678"/>
      <c r="AET3409" s="678"/>
      <c r="AEU3409" s="678"/>
      <c r="AEV3409" s="678"/>
      <c r="AEW3409" s="678"/>
      <c r="AEX3409" s="678"/>
      <c r="AEY3409" s="678"/>
      <c r="AEZ3409" s="678"/>
      <c r="AFA3409" s="678"/>
      <c r="AFB3409" s="678"/>
      <c r="AFC3409" s="678"/>
      <c r="AFD3409" s="678"/>
      <c r="AFE3409" s="678"/>
      <c r="AFF3409" s="678"/>
      <c r="AFG3409" s="678"/>
      <c r="AFH3409" s="678"/>
      <c r="AFI3409" s="678"/>
      <c r="AFJ3409" s="678"/>
      <c r="AFK3409" s="678"/>
      <c r="AFL3409" s="678"/>
      <c r="AFM3409" s="678"/>
      <c r="AFN3409" s="678"/>
      <c r="AFO3409" s="678"/>
      <c r="AFP3409" s="678"/>
      <c r="AFQ3409" s="678"/>
      <c r="AFR3409" s="678"/>
      <c r="AFS3409" s="678"/>
      <c r="AFT3409" s="678"/>
      <c r="AFU3409" s="678"/>
      <c r="AFV3409" s="678"/>
      <c r="AFW3409" s="678"/>
      <c r="AFX3409" s="678"/>
      <c r="AFY3409" s="678"/>
      <c r="AFZ3409" s="678"/>
      <c r="AGA3409" s="678"/>
      <c r="AGB3409" s="678"/>
      <c r="AGC3409" s="678"/>
      <c r="AGD3409" s="678"/>
      <c r="AGE3409" s="678"/>
      <c r="AGF3409" s="678"/>
      <c r="AGG3409" s="678"/>
      <c r="AGH3409" s="678"/>
      <c r="AGI3409" s="678"/>
      <c r="AGJ3409" s="678"/>
      <c r="AGK3409" s="678"/>
      <c r="AGL3409" s="678"/>
      <c r="AGM3409" s="678"/>
      <c r="AGN3409" s="678"/>
      <c r="AGO3409" s="678"/>
      <c r="AGP3409" s="678"/>
      <c r="AGQ3409" s="678"/>
      <c r="AGR3409" s="678"/>
      <c r="AGS3409" s="678"/>
      <c r="AGT3409" s="678"/>
      <c r="AGU3409" s="678"/>
      <c r="AGV3409" s="678"/>
      <c r="AGW3409" s="678"/>
      <c r="AGX3409" s="678"/>
      <c r="AGY3409" s="678"/>
      <c r="AGZ3409" s="678"/>
      <c r="AHA3409" s="678"/>
      <c r="AHB3409" s="678"/>
      <c r="AHC3409" s="678"/>
      <c r="AHD3409" s="678"/>
      <c r="AHE3409" s="678"/>
      <c r="AHF3409" s="678"/>
      <c r="AHG3409" s="678"/>
      <c r="AHH3409" s="678"/>
      <c r="AHI3409" s="678"/>
      <c r="AHJ3409" s="678"/>
      <c r="AHK3409" s="678"/>
      <c r="AHL3409" s="678"/>
      <c r="AHM3409" s="678"/>
      <c r="AHN3409" s="678"/>
      <c r="AHO3409" s="678"/>
      <c r="AHP3409" s="678"/>
      <c r="AHQ3409" s="678"/>
      <c r="AHR3409" s="678"/>
      <c r="AHS3409" s="678"/>
      <c r="AHT3409" s="678"/>
      <c r="AHU3409" s="678"/>
      <c r="AHV3409" s="678"/>
      <c r="AHW3409" s="678"/>
      <c r="AHX3409" s="678"/>
      <c r="AHY3409" s="678"/>
      <c r="AHZ3409" s="678"/>
      <c r="AIA3409" s="678"/>
      <c r="AIB3409" s="678"/>
      <c r="AIC3409" s="678"/>
      <c r="AID3409" s="678"/>
      <c r="AIE3409" s="678"/>
      <c r="AIF3409" s="678"/>
      <c r="AIG3409" s="678"/>
      <c r="AIH3409" s="678"/>
      <c r="AII3409" s="678"/>
      <c r="AIJ3409" s="678"/>
      <c r="AIK3409" s="678"/>
      <c r="AIL3409" s="678"/>
      <c r="AIM3409" s="678"/>
      <c r="AIN3409" s="678"/>
      <c r="AIO3409" s="678"/>
      <c r="AIP3409" s="678"/>
      <c r="AIQ3409" s="678"/>
      <c r="AIR3409" s="678"/>
      <c r="AIS3409" s="678"/>
      <c r="AIT3409" s="678"/>
      <c r="AIU3409" s="678"/>
      <c r="AIV3409" s="678"/>
      <c r="AIW3409" s="678"/>
      <c r="AIX3409" s="678"/>
      <c r="AIY3409" s="678"/>
      <c r="AIZ3409" s="678"/>
      <c r="AJA3409" s="678"/>
      <c r="AJB3409" s="678"/>
      <c r="AJC3409" s="678"/>
      <c r="AJD3409" s="678"/>
      <c r="AJE3409" s="678"/>
      <c r="AJF3409" s="678"/>
      <c r="AJG3409" s="678"/>
      <c r="AJH3409" s="678"/>
      <c r="AJI3409" s="678"/>
      <c r="AJJ3409" s="678"/>
      <c r="AJK3409" s="678"/>
      <c r="AJL3409" s="678"/>
      <c r="AJM3409" s="678"/>
      <c r="AJN3409" s="678"/>
      <c r="AJO3409" s="678"/>
      <c r="AJP3409" s="678"/>
      <c r="AJQ3409" s="678"/>
      <c r="AJR3409" s="678"/>
      <c r="AJS3409" s="678"/>
      <c r="AJT3409" s="678"/>
      <c r="AJU3409" s="678"/>
      <c r="AJV3409" s="678"/>
      <c r="AJW3409" s="678"/>
      <c r="AJX3409" s="678"/>
      <c r="AJY3409" s="678"/>
      <c r="AJZ3409" s="678"/>
      <c r="AKA3409" s="678"/>
      <c r="AKB3409" s="678"/>
      <c r="AKC3409" s="678"/>
      <c r="AKD3409" s="678"/>
      <c r="AKE3409" s="678"/>
      <c r="AKF3409" s="678"/>
      <c r="AKG3409" s="678"/>
      <c r="AKH3409" s="678"/>
      <c r="AKI3409" s="678"/>
      <c r="AKJ3409" s="678"/>
      <c r="AKK3409" s="678"/>
      <c r="AKL3409" s="678"/>
      <c r="AKM3409" s="678"/>
      <c r="AKN3409" s="678"/>
      <c r="AKO3409" s="678"/>
      <c r="AKP3409" s="678"/>
      <c r="AKQ3409" s="678"/>
      <c r="AKR3409" s="678"/>
      <c r="AKS3409" s="678"/>
      <c r="AKT3409" s="678"/>
      <c r="AKU3409" s="678"/>
      <c r="AKV3409" s="678"/>
      <c r="AKW3409" s="678"/>
      <c r="AKX3409" s="678"/>
      <c r="AKY3409" s="678"/>
      <c r="AKZ3409" s="678"/>
      <c r="ALA3409" s="678"/>
      <c r="ALB3409" s="678"/>
      <c r="ALC3409" s="678"/>
      <c r="ALD3409" s="678"/>
      <c r="ALE3409" s="678"/>
      <c r="ALF3409" s="678"/>
      <c r="ALG3409" s="678"/>
      <c r="ALH3409" s="678"/>
      <c r="ALI3409" s="678"/>
      <c r="ALJ3409" s="678"/>
      <c r="ALK3409" s="678"/>
      <c r="ALL3409" s="678"/>
      <c r="ALM3409" s="678"/>
      <c r="ALN3409" s="678"/>
      <c r="ALO3409" s="678"/>
      <c r="ALP3409" s="678"/>
      <c r="ALQ3409" s="678"/>
      <c r="ALR3409" s="678"/>
      <c r="ALS3409" s="678"/>
      <c r="ALT3409" s="678"/>
      <c r="ALU3409" s="678"/>
      <c r="ALV3409" s="678"/>
      <c r="ALW3409" s="678"/>
      <c r="ALX3409" s="678"/>
      <c r="ALY3409" s="678"/>
      <c r="ALZ3409" s="678"/>
      <c r="AMA3409" s="678"/>
      <c r="AMB3409" s="678"/>
      <c r="AMC3409" s="678"/>
      <c r="AMD3409" s="678"/>
      <c r="AME3409" s="678"/>
      <c r="AMF3409" s="678"/>
      <c r="AMG3409" s="678"/>
      <c r="AMH3409" s="678"/>
      <c r="AMI3409" s="678"/>
      <c r="AMJ3409" s="678"/>
    </row>
    <row r="3410" spans="1:1024" ht="31.5" customHeight="1" x14ac:dyDescent="0.25">
      <c r="A3410" s="826">
        <v>1746</v>
      </c>
      <c r="B3410" s="826"/>
      <c r="C3410" s="826" t="s">
        <v>1462</v>
      </c>
      <c r="D3410" s="826" t="s">
        <v>35</v>
      </c>
      <c r="E3410" s="1169" t="s">
        <v>298</v>
      </c>
      <c r="F3410" s="827">
        <v>44941</v>
      </c>
      <c r="G3410" s="979">
        <v>0.41666666666666669</v>
      </c>
      <c r="H3410" s="827">
        <v>44955</v>
      </c>
      <c r="I3410" s="979">
        <v>0.41666666666666669</v>
      </c>
      <c r="J3410" s="1592" t="s">
        <v>2157</v>
      </c>
      <c r="K3410" s="827">
        <v>29791</v>
      </c>
      <c r="L3410" s="993">
        <v>9000519</v>
      </c>
      <c r="M3410" s="827">
        <v>37425</v>
      </c>
      <c r="N3410" s="993" t="s">
        <v>1464</v>
      </c>
      <c r="O3410" s="1326">
        <v>43234</v>
      </c>
      <c r="P3410" s="892" t="s">
        <v>2158</v>
      </c>
      <c r="Q3410" s="908"/>
      <c r="R3410" s="1679"/>
      <c r="S3410" s="1128"/>
      <c r="T3410" s="675"/>
      <c r="U3410" s="676" t="s">
        <v>1162</v>
      </c>
      <c r="V3410" s="675"/>
      <c r="W3410" s="677"/>
      <c r="X3410" s="678"/>
      <c r="Y3410" s="678"/>
      <c r="Z3410" s="678"/>
      <c r="AA3410" s="678"/>
      <c r="AB3410" s="678"/>
      <c r="AC3410" s="678"/>
      <c r="AD3410" s="678"/>
      <c r="AE3410" s="678"/>
      <c r="AF3410" s="678"/>
      <c r="AG3410" s="678"/>
      <c r="AH3410" s="678"/>
      <c r="AI3410" s="678"/>
      <c r="AJ3410" s="678"/>
      <c r="AK3410" s="678"/>
      <c r="AL3410" s="678"/>
      <c r="AM3410" s="678"/>
      <c r="AN3410" s="678"/>
      <c r="AO3410" s="678"/>
      <c r="AP3410" s="678"/>
      <c r="AQ3410" s="678"/>
      <c r="AR3410" s="678"/>
      <c r="AS3410" s="678"/>
      <c r="AT3410" s="678"/>
      <c r="AU3410" s="678"/>
      <c r="AV3410" s="678"/>
      <c r="AW3410" s="678"/>
      <c r="AX3410" s="678"/>
      <c r="AY3410" s="678"/>
      <c r="AZ3410" s="678"/>
      <c r="BA3410" s="678"/>
      <c r="BB3410" s="678"/>
      <c r="BC3410" s="678"/>
      <c r="BD3410" s="678"/>
      <c r="BE3410" s="678"/>
      <c r="BF3410" s="678"/>
      <c r="BG3410" s="678"/>
      <c r="BH3410" s="678"/>
      <c r="BI3410" s="678"/>
      <c r="BJ3410" s="678"/>
      <c r="BK3410" s="678"/>
      <c r="BL3410" s="678"/>
      <c r="BM3410" s="678"/>
      <c r="BN3410" s="678"/>
      <c r="BO3410" s="678"/>
      <c r="BP3410" s="678"/>
      <c r="BQ3410" s="678"/>
      <c r="BR3410" s="678"/>
      <c r="BS3410" s="678"/>
      <c r="BT3410" s="678"/>
      <c r="BU3410" s="678"/>
      <c r="BV3410" s="678"/>
      <c r="BW3410" s="678"/>
      <c r="BX3410" s="678"/>
      <c r="BY3410" s="678"/>
      <c r="BZ3410" s="678"/>
      <c r="CA3410" s="678"/>
      <c r="CB3410" s="678"/>
      <c r="CC3410" s="678"/>
      <c r="CD3410" s="678"/>
      <c r="CE3410" s="678"/>
      <c r="CF3410" s="678"/>
      <c r="CG3410" s="678"/>
      <c r="CH3410" s="678"/>
      <c r="CI3410" s="678"/>
      <c r="CJ3410" s="678"/>
      <c r="CK3410" s="678"/>
      <c r="CL3410" s="678"/>
      <c r="CM3410" s="678"/>
      <c r="CN3410" s="678"/>
      <c r="CO3410" s="678"/>
      <c r="CP3410" s="678"/>
      <c r="CQ3410" s="678"/>
      <c r="CR3410" s="678"/>
      <c r="CS3410" s="678"/>
      <c r="CT3410" s="678"/>
      <c r="CU3410" s="678"/>
      <c r="CV3410" s="678"/>
      <c r="CW3410" s="678"/>
      <c r="CX3410" s="678"/>
      <c r="CY3410" s="678"/>
      <c r="CZ3410" s="678"/>
      <c r="DA3410" s="678"/>
      <c r="DB3410" s="678"/>
      <c r="DC3410" s="678"/>
      <c r="DD3410" s="678"/>
      <c r="DE3410" s="678"/>
      <c r="DF3410" s="678"/>
      <c r="DG3410" s="678"/>
      <c r="DH3410" s="678"/>
      <c r="DI3410" s="678"/>
      <c r="DJ3410" s="678"/>
      <c r="DK3410" s="678"/>
      <c r="DL3410" s="678"/>
      <c r="DM3410" s="678"/>
      <c r="DN3410" s="678"/>
      <c r="DO3410" s="678"/>
      <c r="DP3410" s="678"/>
      <c r="DQ3410" s="678"/>
      <c r="DR3410" s="678"/>
      <c r="DS3410" s="678"/>
      <c r="DT3410" s="678"/>
      <c r="DU3410" s="678"/>
      <c r="DV3410" s="678"/>
      <c r="DW3410" s="678"/>
      <c r="DX3410" s="678"/>
      <c r="DY3410" s="678"/>
      <c r="DZ3410" s="678"/>
      <c r="EA3410" s="678"/>
      <c r="EB3410" s="678"/>
      <c r="EC3410" s="678"/>
      <c r="ED3410" s="678"/>
      <c r="EE3410" s="678"/>
      <c r="EF3410" s="678"/>
      <c r="EG3410" s="678"/>
      <c r="EH3410" s="678"/>
      <c r="EI3410" s="678"/>
      <c r="EJ3410" s="678"/>
      <c r="EK3410" s="678"/>
      <c r="EL3410" s="678"/>
      <c r="EM3410" s="678"/>
      <c r="EN3410" s="678"/>
      <c r="EO3410" s="678"/>
      <c r="EP3410" s="678"/>
      <c r="EQ3410" s="678"/>
      <c r="ER3410" s="678"/>
      <c r="ES3410" s="678"/>
      <c r="ET3410" s="678"/>
      <c r="EU3410" s="678"/>
      <c r="EV3410" s="678"/>
      <c r="EW3410" s="678"/>
      <c r="EX3410" s="678"/>
      <c r="EY3410" s="678"/>
      <c r="EZ3410" s="678"/>
      <c r="FA3410" s="678"/>
      <c r="FB3410" s="678"/>
      <c r="FC3410" s="678"/>
      <c r="FD3410" s="678"/>
      <c r="FE3410" s="678"/>
      <c r="FF3410" s="678"/>
      <c r="FG3410" s="678"/>
      <c r="FH3410" s="678"/>
      <c r="FI3410" s="678"/>
      <c r="FJ3410" s="678"/>
      <c r="FK3410" s="678"/>
      <c r="FL3410" s="678"/>
      <c r="FM3410" s="678"/>
      <c r="FN3410" s="678"/>
      <c r="FO3410" s="678"/>
      <c r="FP3410" s="678"/>
      <c r="FQ3410" s="678"/>
      <c r="FR3410" s="678"/>
      <c r="FS3410" s="678"/>
      <c r="FT3410" s="678"/>
      <c r="FU3410" s="678"/>
      <c r="FV3410" s="678"/>
      <c r="FW3410" s="678"/>
      <c r="FX3410" s="678"/>
      <c r="FY3410" s="678"/>
      <c r="FZ3410" s="678"/>
      <c r="GA3410" s="678"/>
      <c r="GB3410" s="678"/>
      <c r="GC3410" s="678"/>
      <c r="GD3410" s="678"/>
      <c r="GE3410" s="678"/>
      <c r="GF3410" s="678"/>
      <c r="GG3410" s="678"/>
      <c r="GH3410" s="678"/>
      <c r="GI3410" s="678"/>
      <c r="GJ3410" s="678"/>
      <c r="GK3410" s="678"/>
      <c r="GL3410" s="678"/>
      <c r="GM3410" s="678"/>
      <c r="GN3410" s="678"/>
      <c r="GO3410" s="678"/>
      <c r="GP3410" s="678"/>
      <c r="GQ3410" s="678"/>
      <c r="GR3410" s="678"/>
      <c r="GS3410" s="678"/>
      <c r="GT3410" s="678"/>
      <c r="GU3410" s="678"/>
      <c r="GV3410" s="678"/>
      <c r="GW3410" s="678"/>
      <c r="GX3410" s="678"/>
      <c r="GY3410" s="678"/>
      <c r="GZ3410" s="678"/>
      <c r="HA3410" s="678"/>
      <c r="HB3410" s="678"/>
      <c r="HC3410" s="678"/>
      <c r="HD3410" s="678"/>
      <c r="HE3410" s="678"/>
      <c r="HF3410" s="678"/>
      <c r="HG3410" s="678"/>
      <c r="HH3410" s="678"/>
      <c r="HI3410" s="678"/>
      <c r="HJ3410" s="678"/>
      <c r="HK3410" s="678"/>
      <c r="HL3410" s="678"/>
      <c r="HM3410" s="678"/>
      <c r="HN3410" s="678"/>
      <c r="HO3410" s="678"/>
      <c r="HP3410" s="678"/>
      <c r="HQ3410" s="678"/>
      <c r="HR3410" s="678"/>
      <c r="HS3410" s="678"/>
      <c r="HT3410" s="678"/>
      <c r="HU3410" s="678"/>
      <c r="HV3410" s="678"/>
      <c r="HW3410" s="678"/>
      <c r="HX3410" s="678"/>
      <c r="HY3410" s="678"/>
      <c r="HZ3410" s="678"/>
      <c r="IA3410" s="678"/>
      <c r="IB3410" s="678"/>
      <c r="IC3410" s="678"/>
      <c r="ID3410" s="678"/>
      <c r="IE3410" s="678"/>
      <c r="IF3410" s="678"/>
      <c r="IG3410" s="678"/>
      <c r="IH3410" s="678"/>
      <c r="II3410" s="678"/>
      <c r="IJ3410" s="678"/>
      <c r="IK3410" s="678"/>
      <c r="IL3410" s="678"/>
      <c r="IM3410" s="678"/>
      <c r="IN3410" s="678"/>
      <c r="IO3410" s="678"/>
      <c r="IP3410" s="678"/>
      <c r="IQ3410" s="678"/>
      <c r="IR3410" s="678"/>
      <c r="IS3410" s="678"/>
      <c r="IT3410" s="678"/>
      <c r="IU3410" s="678"/>
      <c r="IV3410" s="678"/>
      <c r="IW3410" s="678"/>
      <c r="IX3410" s="678"/>
      <c r="IY3410" s="678"/>
      <c r="IZ3410" s="678"/>
      <c r="JA3410" s="678"/>
      <c r="JB3410" s="678"/>
      <c r="JC3410" s="678"/>
      <c r="JD3410" s="678"/>
      <c r="JE3410" s="678"/>
      <c r="JF3410" s="678"/>
      <c r="JG3410" s="678"/>
      <c r="JH3410" s="678"/>
      <c r="JI3410" s="678"/>
      <c r="JJ3410" s="678"/>
      <c r="JK3410" s="678"/>
      <c r="JL3410" s="678"/>
      <c r="JM3410" s="678"/>
      <c r="JN3410" s="678"/>
      <c r="JO3410" s="678"/>
      <c r="JP3410" s="678"/>
      <c r="JQ3410" s="678"/>
      <c r="JR3410" s="678"/>
      <c r="JS3410" s="678"/>
      <c r="JT3410" s="678"/>
      <c r="JU3410" s="678"/>
      <c r="JV3410" s="678"/>
      <c r="JW3410" s="678"/>
      <c r="JX3410" s="678"/>
      <c r="JY3410" s="678"/>
      <c r="JZ3410" s="678"/>
      <c r="KA3410" s="678"/>
      <c r="KB3410" s="678"/>
      <c r="KC3410" s="678"/>
      <c r="KD3410" s="678"/>
      <c r="KE3410" s="678"/>
      <c r="KF3410" s="678"/>
      <c r="KG3410" s="678"/>
      <c r="KH3410" s="678"/>
      <c r="KI3410" s="678"/>
      <c r="KJ3410" s="678"/>
      <c r="KK3410" s="678"/>
      <c r="KL3410" s="678"/>
      <c r="KM3410" s="678"/>
      <c r="KN3410" s="678"/>
      <c r="KO3410" s="678"/>
      <c r="KP3410" s="678"/>
      <c r="KQ3410" s="678"/>
      <c r="KR3410" s="678"/>
      <c r="KS3410" s="678"/>
      <c r="KT3410" s="678"/>
      <c r="KU3410" s="678"/>
      <c r="KV3410" s="678"/>
      <c r="KW3410" s="678"/>
      <c r="KX3410" s="678"/>
      <c r="KY3410" s="678"/>
      <c r="KZ3410" s="678"/>
      <c r="LA3410" s="678"/>
      <c r="LB3410" s="678"/>
      <c r="LC3410" s="678"/>
      <c r="LD3410" s="678"/>
      <c r="LE3410" s="678"/>
      <c r="LF3410" s="678"/>
      <c r="LG3410" s="678"/>
      <c r="LH3410" s="678"/>
      <c r="LI3410" s="678"/>
      <c r="LJ3410" s="678"/>
      <c r="LK3410" s="678"/>
      <c r="LL3410" s="678"/>
      <c r="LM3410" s="678"/>
      <c r="LN3410" s="678"/>
      <c r="LO3410" s="678"/>
      <c r="LP3410" s="678"/>
      <c r="LQ3410" s="678"/>
      <c r="LR3410" s="678"/>
      <c r="LS3410" s="678"/>
      <c r="LT3410" s="678"/>
      <c r="LU3410" s="678"/>
      <c r="LV3410" s="678"/>
      <c r="LW3410" s="678"/>
      <c r="LX3410" s="678"/>
      <c r="LY3410" s="678"/>
      <c r="LZ3410" s="678"/>
      <c r="MA3410" s="678"/>
      <c r="MB3410" s="678"/>
      <c r="MC3410" s="678"/>
      <c r="MD3410" s="678"/>
      <c r="ME3410" s="678"/>
      <c r="MF3410" s="678"/>
      <c r="MG3410" s="678"/>
      <c r="MH3410" s="678"/>
      <c r="MI3410" s="678"/>
      <c r="MJ3410" s="678"/>
      <c r="MK3410" s="678"/>
      <c r="ML3410" s="678"/>
      <c r="MM3410" s="678"/>
      <c r="MN3410" s="678"/>
      <c r="MO3410" s="678"/>
      <c r="MP3410" s="678"/>
      <c r="MQ3410" s="678"/>
      <c r="MR3410" s="678"/>
      <c r="MS3410" s="678"/>
      <c r="MT3410" s="678"/>
      <c r="MU3410" s="678"/>
      <c r="MV3410" s="678"/>
      <c r="MW3410" s="678"/>
      <c r="MX3410" s="678"/>
      <c r="MY3410" s="678"/>
      <c r="MZ3410" s="678"/>
      <c r="NA3410" s="678"/>
      <c r="NB3410" s="678"/>
      <c r="NC3410" s="678"/>
      <c r="ND3410" s="678"/>
      <c r="NE3410" s="678"/>
      <c r="NF3410" s="678"/>
      <c r="NG3410" s="678"/>
      <c r="NH3410" s="678"/>
      <c r="NI3410" s="678"/>
      <c r="NJ3410" s="678"/>
      <c r="NK3410" s="678"/>
      <c r="NL3410" s="678"/>
      <c r="NM3410" s="678"/>
      <c r="NN3410" s="678"/>
      <c r="NO3410" s="678"/>
      <c r="NP3410" s="678"/>
      <c r="NQ3410" s="678"/>
      <c r="NR3410" s="678"/>
      <c r="NS3410" s="678"/>
      <c r="NT3410" s="678"/>
      <c r="NU3410" s="678"/>
      <c r="NV3410" s="678"/>
      <c r="NW3410" s="678"/>
      <c r="NX3410" s="678"/>
      <c r="NY3410" s="678"/>
      <c r="NZ3410" s="678"/>
      <c r="OA3410" s="678"/>
      <c r="OB3410" s="678"/>
      <c r="OC3410" s="678"/>
      <c r="OD3410" s="678"/>
      <c r="OE3410" s="678"/>
      <c r="OF3410" s="678"/>
      <c r="OG3410" s="678"/>
      <c r="OH3410" s="678"/>
      <c r="OI3410" s="678"/>
      <c r="OJ3410" s="678"/>
      <c r="OK3410" s="678"/>
      <c r="OL3410" s="678"/>
      <c r="OM3410" s="678"/>
      <c r="ON3410" s="678"/>
      <c r="OO3410" s="678"/>
      <c r="OP3410" s="678"/>
      <c r="OQ3410" s="678"/>
      <c r="OR3410" s="678"/>
      <c r="OS3410" s="678"/>
      <c r="OT3410" s="678"/>
      <c r="OU3410" s="678"/>
      <c r="OV3410" s="678"/>
      <c r="OW3410" s="678"/>
      <c r="OX3410" s="678"/>
      <c r="OY3410" s="678"/>
      <c r="OZ3410" s="678"/>
      <c r="PA3410" s="678"/>
      <c r="PB3410" s="678"/>
      <c r="PC3410" s="678"/>
      <c r="PD3410" s="678"/>
      <c r="PE3410" s="678"/>
      <c r="PF3410" s="678"/>
      <c r="PG3410" s="678"/>
      <c r="PH3410" s="678"/>
      <c r="PI3410" s="678"/>
      <c r="PJ3410" s="678"/>
      <c r="PK3410" s="678"/>
      <c r="PL3410" s="678"/>
      <c r="PM3410" s="678"/>
      <c r="PN3410" s="678"/>
      <c r="PO3410" s="678"/>
      <c r="PP3410" s="678"/>
      <c r="PQ3410" s="678"/>
      <c r="PR3410" s="678"/>
      <c r="PS3410" s="678"/>
      <c r="PT3410" s="678"/>
      <c r="PU3410" s="678"/>
      <c r="PV3410" s="678"/>
      <c r="PW3410" s="678"/>
      <c r="PX3410" s="678"/>
      <c r="PY3410" s="678"/>
      <c r="PZ3410" s="678"/>
      <c r="QA3410" s="678"/>
      <c r="QB3410" s="678"/>
      <c r="QC3410" s="678"/>
      <c r="QD3410" s="678"/>
      <c r="QE3410" s="678"/>
      <c r="QF3410" s="678"/>
      <c r="QG3410" s="678"/>
      <c r="QH3410" s="678"/>
      <c r="QI3410" s="678"/>
      <c r="QJ3410" s="678"/>
      <c r="QK3410" s="678"/>
      <c r="QL3410" s="678"/>
      <c r="QM3410" s="678"/>
      <c r="QN3410" s="678"/>
      <c r="QO3410" s="678"/>
      <c r="QP3410" s="678"/>
      <c r="QQ3410" s="678"/>
      <c r="QR3410" s="678"/>
      <c r="QS3410" s="678"/>
      <c r="QT3410" s="678"/>
      <c r="QU3410" s="678"/>
      <c r="QV3410" s="678"/>
      <c r="QW3410" s="678"/>
      <c r="QX3410" s="678"/>
      <c r="QY3410" s="678"/>
      <c r="QZ3410" s="678"/>
      <c r="RA3410" s="678"/>
      <c r="RB3410" s="678"/>
      <c r="RC3410" s="678"/>
      <c r="RD3410" s="678"/>
      <c r="RE3410" s="678"/>
      <c r="RF3410" s="678"/>
      <c r="RG3410" s="678"/>
      <c r="RH3410" s="678"/>
      <c r="RI3410" s="678"/>
      <c r="RJ3410" s="678"/>
      <c r="RK3410" s="678"/>
      <c r="RL3410" s="678"/>
      <c r="RM3410" s="678"/>
      <c r="RN3410" s="678"/>
      <c r="RO3410" s="678"/>
      <c r="RP3410" s="678"/>
      <c r="RQ3410" s="678"/>
      <c r="RR3410" s="678"/>
      <c r="RS3410" s="678"/>
      <c r="RT3410" s="678"/>
      <c r="RU3410" s="678"/>
      <c r="RV3410" s="678"/>
      <c r="RW3410" s="678"/>
      <c r="RX3410" s="678"/>
      <c r="RY3410" s="678"/>
      <c r="RZ3410" s="678"/>
      <c r="SA3410" s="678"/>
      <c r="SB3410" s="678"/>
      <c r="SC3410" s="678"/>
      <c r="SD3410" s="678"/>
      <c r="SE3410" s="678"/>
      <c r="SF3410" s="678"/>
      <c r="SG3410" s="678"/>
      <c r="SH3410" s="678"/>
      <c r="SI3410" s="678"/>
      <c r="SJ3410" s="678"/>
      <c r="SK3410" s="678"/>
      <c r="SL3410" s="678"/>
      <c r="SM3410" s="678"/>
      <c r="SN3410" s="678"/>
      <c r="SO3410" s="678"/>
      <c r="SP3410" s="678"/>
      <c r="SQ3410" s="678"/>
      <c r="SR3410" s="678"/>
      <c r="SS3410" s="678"/>
      <c r="ST3410" s="678"/>
      <c r="SU3410" s="678"/>
      <c r="SV3410" s="678"/>
      <c r="SW3410" s="678"/>
      <c r="SX3410" s="678"/>
      <c r="SY3410" s="678"/>
      <c r="SZ3410" s="678"/>
      <c r="TA3410" s="678"/>
      <c r="TB3410" s="678"/>
      <c r="TC3410" s="678"/>
      <c r="TD3410" s="678"/>
      <c r="TE3410" s="678"/>
      <c r="TF3410" s="678"/>
      <c r="TG3410" s="678"/>
      <c r="TH3410" s="678"/>
      <c r="TI3410" s="678"/>
      <c r="TJ3410" s="678"/>
      <c r="TK3410" s="678"/>
      <c r="TL3410" s="678"/>
      <c r="TM3410" s="678"/>
      <c r="TN3410" s="678"/>
      <c r="TO3410" s="678"/>
      <c r="TP3410" s="678"/>
      <c r="TQ3410" s="678"/>
      <c r="TR3410" s="678"/>
      <c r="TS3410" s="678"/>
      <c r="TT3410" s="678"/>
      <c r="TU3410" s="678"/>
      <c r="TV3410" s="678"/>
      <c r="TW3410" s="678"/>
      <c r="TX3410" s="678"/>
      <c r="TY3410" s="678"/>
      <c r="TZ3410" s="678"/>
      <c r="UA3410" s="678"/>
      <c r="UB3410" s="678"/>
      <c r="UC3410" s="678"/>
      <c r="UD3410" s="678"/>
      <c r="UE3410" s="678"/>
      <c r="UF3410" s="678"/>
      <c r="UG3410" s="678"/>
      <c r="UH3410" s="678"/>
      <c r="UI3410" s="678"/>
      <c r="UJ3410" s="678"/>
      <c r="UK3410" s="678"/>
      <c r="UL3410" s="678"/>
      <c r="UM3410" s="678"/>
      <c r="UN3410" s="678"/>
      <c r="UO3410" s="678"/>
      <c r="UP3410" s="678"/>
      <c r="UQ3410" s="678"/>
      <c r="UR3410" s="678"/>
      <c r="US3410" s="678"/>
      <c r="UT3410" s="678"/>
      <c r="UU3410" s="678"/>
      <c r="UV3410" s="678"/>
      <c r="UW3410" s="678"/>
      <c r="UX3410" s="678"/>
      <c r="UY3410" s="678"/>
      <c r="UZ3410" s="678"/>
      <c r="VA3410" s="678"/>
      <c r="VB3410" s="678"/>
      <c r="VC3410" s="678"/>
      <c r="VD3410" s="678"/>
      <c r="VE3410" s="678"/>
      <c r="VF3410" s="678"/>
      <c r="VG3410" s="678"/>
      <c r="VH3410" s="678"/>
      <c r="VI3410" s="678"/>
      <c r="VJ3410" s="678"/>
      <c r="VK3410" s="678"/>
      <c r="VL3410" s="678"/>
      <c r="VM3410" s="678"/>
      <c r="VN3410" s="678"/>
      <c r="VO3410" s="678"/>
      <c r="VP3410" s="678"/>
      <c r="VQ3410" s="678"/>
      <c r="VR3410" s="678"/>
      <c r="VS3410" s="678"/>
      <c r="VT3410" s="678"/>
      <c r="VU3410" s="678"/>
      <c r="VV3410" s="678"/>
      <c r="VW3410" s="678"/>
      <c r="VX3410" s="678"/>
      <c r="VY3410" s="678"/>
      <c r="VZ3410" s="678"/>
      <c r="WA3410" s="678"/>
      <c r="WB3410" s="678"/>
      <c r="WC3410" s="678"/>
      <c r="WD3410" s="678"/>
      <c r="WE3410" s="678"/>
      <c r="WF3410" s="678"/>
      <c r="WG3410" s="678"/>
      <c r="WH3410" s="678"/>
      <c r="WI3410" s="678"/>
      <c r="WJ3410" s="678"/>
      <c r="WK3410" s="678"/>
      <c r="WL3410" s="678"/>
      <c r="WM3410" s="678"/>
      <c r="WN3410" s="678"/>
      <c r="WO3410" s="678"/>
      <c r="WP3410" s="678"/>
      <c r="WQ3410" s="678"/>
      <c r="WR3410" s="678"/>
      <c r="WS3410" s="678"/>
      <c r="WT3410" s="678"/>
      <c r="WU3410" s="678"/>
      <c r="WV3410" s="678"/>
      <c r="WW3410" s="678"/>
      <c r="WX3410" s="678"/>
      <c r="WY3410" s="678"/>
      <c r="WZ3410" s="678"/>
      <c r="XA3410" s="678"/>
      <c r="XB3410" s="678"/>
      <c r="XC3410" s="678"/>
      <c r="XD3410" s="678"/>
      <c r="XE3410" s="678"/>
      <c r="XF3410" s="678"/>
      <c r="XG3410" s="678"/>
      <c r="XH3410" s="678"/>
      <c r="XI3410" s="678"/>
      <c r="XJ3410" s="678"/>
      <c r="XK3410" s="678"/>
      <c r="XL3410" s="678"/>
      <c r="XM3410" s="678"/>
      <c r="XN3410" s="678"/>
      <c r="XO3410" s="678"/>
      <c r="XP3410" s="678"/>
      <c r="XQ3410" s="678"/>
      <c r="XR3410" s="678"/>
      <c r="XS3410" s="678"/>
      <c r="XT3410" s="678"/>
      <c r="XU3410" s="678"/>
      <c r="XV3410" s="678"/>
      <c r="XW3410" s="678"/>
      <c r="XX3410" s="678"/>
      <c r="XY3410" s="678"/>
      <c r="XZ3410" s="678"/>
      <c r="YA3410" s="678"/>
      <c r="YB3410" s="678"/>
      <c r="YC3410" s="678"/>
      <c r="YD3410" s="678"/>
      <c r="YE3410" s="678"/>
      <c r="YF3410" s="678"/>
      <c r="YG3410" s="678"/>
      <c r="YH3410" s="678"/>
      <c r="YI3410" s="678"/>
      <c r="YJ3410" s="678"/>
      <c r="YK3410" s="678"/>
      <c r="YL3410" s="678"/>
      <c r="YM3410" s="678"/>
      <c r="YN3410" s="678"/>
      <c r="YO3410" s="678"/>
      <c r="YP3410" s="678"/>
      <c r="YQ3410" s="678"/>
      <c r="YR3410" s="678"/>
      <c r="YS3410" s="678"/>
      <c r="YT3410" s="678"/>
      <c r="YU3410" s="678"/>
      <c r="YV3410" s="678"/>
      <c r="YW3410" s="678"/>
      <c r="YX3410" s="678"/>
      <c r="YY3410" s="678"/>
      <c r="YZ3410" s="678"/>
      <c r="ZA3410" s="678"/>
      <c r="ZB3410" s="678"/>
      <c r="ZC3410" s="678"/>
      <c r="ZD3410" s="678"/>
      <c r="ZE3410" s="678"/>
      <c r="ZF3410" s="678"/>
      <c r="ZG3410" s="678"/>
      <c r="ZH3410" s="678"/>
      <c r="ZI3410" s="678"/>
      <c r="ZJ3410" s="678"/>
      <c r="ZK3410" s="678"/>
      <c r="ZL3410" s="678"/>
      <c r="ZM3410" s="678"/>
      <c r="ZN3410" s="678"/>
      <c r="ZO3410" s="678"/>
      <c r="ZP3410" s="678"/>
      <c r="ZQ3410" s="678"/>
      <c r="ZR3410" s="678"/>
      <c r="ZS3410" s="678"/>
      <c r="ZT3410" s="678"/>
      <c r="ZU3410" s="678"/>
      <c r="ZV3410" s="678"/>
      <c r="ZW3410" s="678"/>
      <c r="ZX3410" s="678"/>
      <c r="ZY3410" s="678"/>
      <c r="ZZ3410" s="678"/>
      <c r="AAA3410" s="678"/>
      <c r="AAB3410" s="678"/>
      <c r="AAC3410" s="678"/>
      <c r="AAD3410" s="678"/>
      <c r="AAE3410" s="678"/>
      <c r="AAF3410" s="678"/>
      <c r="AAG3410" s="678"/>
      <c r="AAH3410" s="678"/>
      <c r="AAI3410" s="678"/>
      <c r="AAJ3410" s="678"/>
      <c r="AAK3410" s="678"/>
      <c r="AAL3410" s="678"/>
      <c r="AAM3410" s="678"/>
      <c r="AAN3410" s="678"/>
      <c r="AAO3410" s="678"/>
      <c r="AAP3410" s="678"/>
      <c r="AAQ3410" s="678"/>
      <c r="AAR3410" s="678"/>
      <c r="AAS3410" s="678"/>
      <c r="AAT3410" s="678"/>
      <c r="AAU3410" s="678"/>
      <c r="AAV3410" s="678"/>
      <c r="AAW3410" s="678"/>
      <c r="AAX3410" s="678"/>
      <c r="AAY3410" s="678"/>
      <c r="AAZ3410" s="678"/>
      <c r="ABA3410" s="678"/>
      <c r="ABB3410" s="678"/>
      <c r="ABC3410" s="678"/>
      <c r="ABD3410" s="678"/>
      <c r="ABE3410" s="678"/>
      <c r="ABF3410" s="678"/>
      <c r="ABG3410" s="678"/>
      <c r="ABH3410" s="678"/>
      <c r="ABI3410" s="678"/>
      <c r="ABJ3410" s="678"/>
      <c r="ABK3410" s="678"/>
      <c r="ABL3410" s="678"/>
      <c r="ABM3410" s="678"/>
      <c r="ABN3410" s="678"/>
      <c r="ABO3410" s="678"/>
      <c r="ABP3410" s="678"/>
      <c r="ABQ3410" s="678"/>
      <c r="ABR3410" s="678"/>
      <c r="ABS3410" s="678"/>
      <c r="ABT3410" s="678"/>
      <c r="ABU3410" s="678"/>
      <c r="ABV3410" s="678"/>
      <c r="ABW3410" s="678"/>
      <c r="ABX3410" s="678"/>
      <c r="ABY3410" s="678"/>
      <c r="ABZ3410" s="678"/>
      <c r="ACA3410" s="678"/>
      <c r="ACB3410" s="678"/>
      <c r="ACC3410" s="678"/>
      <c r="ACD3410" s="678"/>
      <c r="ACE3410" s="678"/>
      <c r="ACF3410" s="678"/>
      <c r="ACG3410" s="678"/>
      <c r="ACH3410" s="678"/>
      <c r="ACI3410" s="678"/>
      <c r="ACJ3410" s="678"/>
      <c r="ACK3410" s="678"/>
      <c r="ACL3410" s="678"/>
      <c r="ACM3410" s="678"/>
      <c r="ACN3410" s="678"/>
      <c r="ACO3410" s="678"/>
      <c r="ACP3410" s="678"/>
      <c r="ACQ3410" s="678"/>
      <c r="ACR3410" s="678"/>
      <c r="ACS3410" s="678"/>
      <c r="ACT3410" s="678"/>
      <c r="ACU3410" s="678"/>
      <c r="ACV3410" s="678"/>
      <c r="ACW3410" s="678"/>
      <c r="ACX3410" s="678"/>
      <c r="ACY3410" s="678"/>
      <c r="ACZ3410" s="678"/>
      <c r="ADA3410" s="678"/>
      <c r="ADB3410" s="678"/>
      <c r="ADC3410" s="678"/>
      <c r="ADD3410" s="678"/>
      <c r="ADE3410" s="678"/>
      <c r="ADF3410" s="678"/>
      <c r="ADG3410" s="678"/>
      <c r="ADH3410" s="678"/>
      <c r="ADI3410" s="678"/>
      <c r="ADJ3410" s="678"/>
      <c r="ADK3410" s="678"/>
      <c r="ADL3410" s="678"/>
      <c r="ADM3410" s="678"/>
      <c r="ADN3410" s="678"/>
      <c r="ADO3410" s="678"/>
      <c r="ADP3410" s="678"/>
      <c r="ADQ3410" s="678"/>
      <c r="ADR3410" s="678"/>
      <c r="ADS3410" s="678"/>
      <c r="ADT3410" s="678"/>
      <c r="ADU3410" s="678"/>
      <c r="ADV3410" s="678"/>
      <c r="ADW3410" s="678"/>
      <c r="ADX3410" s="678"/>
      <c r="ADY3410" s="678"/>
      <c r="ADZ3410" s="678"/>
      <c r="AEA3410" s="678"/>
      <c r="AEB3410" s="678"/>
      <c r="AEC3410" s="678"/>
      <c r="AED3410" s="678"/>
      <c r="AEE3410" s="678"/>
      <c r="AEF3410" s="678"/>
      <c r="AEG3410" s="678"/>
      <c r="AEH3410" s="678"/>
      <c r="AEI3410" s="678"/>
      <c r="AEJ3410" s="678"/>
      <c r="AEK3410" s="678"/>
      <c r="AEL3410" s="678"/>
      <c r="AEM3410" s="678"/>
      <c r="AEN3410" s="678"/>
      <c r="AEO3410" s="678"/>
      <c r="AEP3410" s="678"/>
      <c r="AEQ3410" s="678"/>
      <c r="AER3410" s="678"/>
      <c r="AES3410" s="678"/>
      <c r="AET3410" s="678"/>
      <c r="AEU3410" s="678"/>
      <c r="AEV3410" s="678"/>
      <c r="AEW3410" s="678"/>
      <c r="AEX3410" s="678"/>
      <c r="AEY3410" s="678"/>
      <c r="AEZ3410" s="678"/>
      <c r="AFA3410" s="678"/>
      <c r="AFB3410" s="678"/>
      <c r="AFC3410" s="678"/>
      <c r="AFD3410" s="678"/>
      <c r="AFE3410" s="678"/>
      <c r="AFF3410" s="678"/>
      <c r="AFG3410" s="678"/>
      <c r="AFH3410" s="678"/>
      <c r="AFI3410" s="678"/>
      <c r="AFJ3410" s="678"/>
      <c r="AFK3410" s="678"/>
      <c r="AFL3410" s="678"/>
      <c r="AFM3410" s="678"/>
      <c r="AFN3410" s="678"/>
      <c r="AFO3410" s="678"/>
      <c r="AFP3410" s="678"/>
      <c r="AFQ3410" s="678"/>
      <c r="AFR3410" s="678"/>
      <c r="AFS3410" s="678"/>
      <c r="AFT3410" s="678"/>
      <c r="AFU3410" s="678"/>
      <c r="AFV3410" s="678"/>
      <c r="AFW3410" s="678"/>
      <c r="AFX3410" s="678"/>
      <c r="AFY3410" s="678"/>
      <c r="AFZ3410" s="678"/>
      <c r="AGA3410" s="678"/>
      <c r="AGB3410" s="678"/>
      <c r="AGC3410" s="678"/>
      <c r="AGD3410" s="678"/>
      <c r="AGE3410" s="678"/>
      <c r="AGF3410" s="678"/>
      <c r="AGG3410" s="678"/>
      <c r="AGH3410" s="678"/>
      <c r="AGI3410" s="678"/>
      <c r="AGJ3410" s="678"/>
      <c r="AGK3410" s="678"/>
      <c r="AGL3410" s="678"/>
      <c r="AGM3410" s="678"/>
      <c r="AGN3410" s="678"/>
      <c r="AGO3410" s="678"/>
      <c r="AGP3410" s="678"/>
      <c r="AGQ3410" s="678"/>
      <c r="AGR3410" s="678"/>
      <c r="AGS3410" s="678"/>
      <c r="AGT3410" s="678"/>
      <c r="AGU3410" s="678"/>
      <c r="AGV3410" s="678"/>
      <c r="AGW3410" s="678"/>
      <c r="AGX3410" s="678"/>
      <c r="AGY3410" s="678"/>
      <c r="AGZ3410" s="678"/>
      <c r="AHA3410" s="678"/>
      <c r="AHB3410" s="678"/>
      <c r="AHC3410" s="678"/>
      <c r="AHD3410" s="678"/>
      <c r="AHE3410" s="678"/>
      <c r="AHF3410" s="678"/>
      <c r="AHG3410" s="678"/>
      <c r="AHH3410" s="678"/>
      <c r="AHI3410" s="678"/>
      <c r="AHJ3410" s="678"/>
      <c r="AHK3410" s="678"/>
      <c r="AHL3410" s="678"/>
      <c r="AHM3410" s="678"/>
      <c r="AHN3410" s="678"/>
      <c r="AHO3410" s="678"/>
      <c r="AHP3410" s="678"/>
      <c r="AHQ3410" s="678"/>
      <c r="AHR3410" s="678"/>
      <c r="AHS3410" s="678"/>
      <c r="AHT3410" s="678"/>
      <c r="AHU3410" s="678"/>
      <c r="AHV3410" s="678"/>
      <c r="AHW3410" s="678"/>
      <c r="AHX3410" s="678"/>
      <c r="AHY3410" s="678"/>
      <c r="AHZ3410" s="678"/>
      <c r="AIA3410" s="678"/>
      <c r="AIB3410" s="678"/>
      <c r="AIC3410" s="678"/>
      <c r="AID3410" s="678"/>
      <c r="AIE3410" s="678"/>
      <c r="AIF3410" s="678"/>
      <c r="AIG3410" s="678"/>
      <c r="AIH3410" s="678"/>
      <c r="AII3410" s="678"/>
      <c r="AIJ3410" s="678"/>
      <c r="AIK3410" s="678"/>
      <c r="AIL3410" s="678"/>
      <c r="AIM3410" s="678"/>
      <c r="AIN3410" s="678"/>
      <c r="AIO3410" s="678"/>
      <c r="AIP3410" s="678"/>
      <c r="AIQ3410" s="678"/>
      <c r="AIR3410" s="678"/>
      <c r="AIS3410" s="678"/>
      <c r="AIT3410" s="678"/>
      <c r="AIU3410" s="678"/>
      <c r="AIV3410" s="678"/>
      <c r="AIW3410" s="678"/>
      <c r="AIX3410" s="678"/>
      <c r="AIY3410" s="678"/>
      <c r="AIZ3410" s="678"/>
      <c r="AJA3410" s="678"/>
      <c r="AJB3410" s="678"/>
      <c r="AJC3410" s="678"/>
      <c r="AJD3410" s="678"/>
      <c r="AJE3410" s="678"/>
      <c r="AJF3410" s="678"/>
      <c r="AJG3410" s="678"/>
      <c r="AJH3410" s="678"/>
      <c r="AJI3410" s="678"/>
      <c r="AJJ3410" s="678"/>
      <c r="AJK3410" s="678"/>
      <c r="AJL3410" s="678"/>
      <c r="AJM3410" s="678"/>
      <c r="AJN3410" s="678"/>
      <c r="AJO3410" s="678"/>
      <c r="AJP3410" s="678"/>
      <c r="AJQ3410" s="678"/>
      <c r="AJR3410" s="678"/>
      <c r="AJS3410" s="678"/>
      <c r="AJT3410" s="678"/>
      <c r="AJU3410" s="678"/>
      <c r="AJV3410" s="678"/>
      <c r="AJW3410" s="678"/>
      <c r="AJX3410" s="678"/>
      <c r="AJY3410" s="678"/>
      <c r="AJZ3410" s="678"/>
      <c r="AKA3410" s="678"/>
      <c r="AKB3410" s="678"/>
      <c r="AKC3410" s="678"/>
      <c r="AKD3410" s="678"/>
      <c r="AKE3410" s="678"/>
      <c r="AKF3410" s="678"/>
      <c r="AKG3410" s="678"/>
      <c r="AKH3410" s="678"/>
      <c r="AKI3410" s="678"/>
      <c r="AKJ3410" s="678"/>
      <c r="AKK3410" s="678"/>
      <c r="AKL3410" s="678"/>
      <c r="AKM3410" s="678"/>
      <c r="AKN3410" s="678"/>
      <c r="AKO3410" s="678"/>
      <c r="AKP3410" s="678"/>
      <c r="AKQ3410" s="678"/>
      <c r="AKR3410" s="678"/>
      <c r="AKS3410" s="678"/>
      <c r="AKT3410" s="678"/>
      <c r="AKU3410" s="678"/>
      <c r="AKV3410" s="678"/>
      <c r="AKW3410" s="678"/>
      <c r="AKX3410" s="678"/>
      <c r="AKY3410" s="678"/>
      <c r="AKZ3410" s="678"/>
      <c r="ALA3410" s="678"/>
      <c r="ALB3410" s="678"/>
      <c r="ALC3410" s="678"/>
      <c r="ALD3410" s="678"/>
      <c r="ALE3410" s="678"/>
      <c r="ALF3410" s="678"/>
      <c r="ALG3410" s="678"/>
      <c r="ALH3410" s="678"/>
      <c r="ALI3410" s="678"/>
      <c r="ALJ3410" s="678"/>
      <c r="ALK3410" s="678"/>
      <c r="ALL3410" s="678"/>
      <c r="ALM3410" s="678"/>
      <c r="ALN3410" s="678"/>
      <c r="ALO3410" s="678"/>
      <c r="ALP3410" s="678"/>
      <c r="ALQ3410" s="678"/>
      <c r="ALR3410" s="678"/>
      <c r="ALS3410" s="678"/>
      <c r="ALT3410" s="678"/>
      <c r="ALU3410" s="678"/>
      <c r="ALV3410" s="678"/>
      <c r="ALW3410" s="678"/>
      <c r="ALX3410" s="678"/>
      <c r="ALY3410" s="678"/>
      <c r="ALZ3410" s="678"/>
      <c r="AMA3410" s="678"/>
      <c r="AMB3410" s="678"/>
      <c r="AMC3410" s="678"/>
      <c r="AMD3410" s="678"/>
      <c r="AME3410" s="678"/>
      <c r="AMF3410" s="678"/>
      <c r="AMG3410" s="678"/>
      <c r="AMH3410" s="678"/>
      <c r="AMI3410" s="678"/>
      <c r="AMJ3410" s="678"/>
    </row>
    <row r="3411" spans="1:1024" s="599" customFormat="1" ht="18.75" hidden="1" customHeight="1" x14ac:dyDescent="0.25">
      <c r="A3411" s="3">
        <v>129</v>
      </c>
      <c r="B3411" s="1"/>
      <c r="C3411" s="1" t="s">
        <v>3749</v>
      </c>
      <c r="D3411" s="1" t="s">
        <v>29</v>
      </c>
      <c r="E3411" s="1158" t="s">
        <v>30</v>
      </c>
      <c r="F3411" s="19">
        <v>44409</v>
      </c>
      <c r="G3411" s="796">
        <v>0.625</v>
      </c>
      <c r="H3411" s="19">
        <v>44428</v>
      </c>
      <c r="I3411" s="796">
        <v>0.625</v>
      </c>
      <c r="J3411" s="730">
        <v>19</v>
      </c>
      <c r="K3411" s="796"/>
      <c r="L3411" s="1"/>
      <c r="M3411" s="19"/>
      <c r="N3411" s="924"/>
      <c r="O3411" s="208"/>
      <c r="P3411" s="1043"/>
      <c r="Q3411" s="1039"/>
      <c r="R3411" s="1044"/>
      <c r="S3411" s="1039"/>
      <c r="T3411" s="555"/>
      <c r="U3411" s="156"/>
      <c r="V3411" s="555"/>
      <c r="W3411" s="156"/>
      <c r="X3411" s="662"/>
      <c r="Y3411" s="662"/>
      <c r="Z3411" s="662"/>
      <c r="AA3411" s="662"/>
      <c r="AB3411" s="662"/>
      <c r="AC3411" s="662"/>
      <c r="AD3411" s="662"/>
      <c r="AE3411" s="662"/>
      <c r="AF3411" s="662"/>
      <c r="AG3411" s="662"/>
      <c r="AH3411" s="662"/>
      <c r="AI3411" s="662"/>
      <c r="AJ3411" s="662"/>
      <c r="AK3411" s="662"/>
      <c r="AL3411" s="662"/>
      <c r="AM3411" s="662"/>
      <c r="AN3411" s="662"/>
      <c r="AO3411" s="662"/>
      <c r="AP3411" s="662"/>
      <c r="AQ3411" s="662"/>
      <c r="AR3411" s="662"/>
      <c r="AS3411" s="662"/>
      <c r="AT3411" s="662"/>
      <c r="AU3411" s="662"/>
      <c r="AV3411" s="662"/>
      <c r="AW3411" s="662"/>
      <c r="AX3411" s="662"/>
      <c r="AY3411" s="662"/>
      <c r="AZ3411" s="662"/>
      <c r="BA3411" s="662"/>
      <c r="BB3411" s="662"/>
      <c r="BC3411" s="662"/>
      <c r="BD3411" s="662"/>
      <c r="BE3411" s="662"/>
      <c r="BF3411" s="662"/>
      <c r="BG3411" s="662"/>
      <c r="BH3411" s="662"/>
      <c r="BI3411" s="662"/>
      <c r="BJ3411" s="662"/>
      <c r="BK3411" s="662"/>
      <c r="BL3411" s="662"/>
      <c r="BM3411" s="662"/>
      <c r="BN3411" s="662"/>
      <c r="BO3411" s="662"/>
      <c r="BP3411" s="662"/>
      <c r="BQ3411" s="662"/>
      <c r="BR3411" s="662"/>
      <c r="BS3411" s="662"/>
      <c r="BT3411" s="662"/>
      <c r="BU3411" s="662"/>
      <c r="BV3411" s="662"/>
      <c r="BW3411" s="662"/>
      <c r="BX3411" s="662"/>
      <c r="BY3411" s="662"/>
      <c r="BZ3411" s="662"/>
      <c r="CA3411" s="662"/>
      <c r="CB3411" s="662"/>
      <c r="CC3411" s="662"/>
      <c r="CD3411" s="662"/>
      <c r="CE3411" s="662"/>
      <c r="CF3411" s="662"/>
      <c r="CG3411" s="662"/>
      <c r="CH3411" s="662"/>
      <c r="CI3411" s="662"/>
      <c r="CJ3411" s="662"/>
      <c r="CK3411" s="662"/>
      <c r="CL3411" s="662"/>
      <c r="CM3411" s="662"/>
      <c r="CN3411" s="662"/>
      <c r="CO3411" s="662"/>
      <c r="CP3411" s="662"/>
      <c r="CQ3411" s="662"/>
      <c r="CR3411" s="662"/>
      <c r="CS3411" s="662"/>
      <c r="CT3411" s="662"/>
      <c r="CU3411" s="662"/>
      <c r="CV3411" s="662"/>
      <c r="CW3411" s="662"/>
      <c r="CX3411" s="662"/>
      <c r="CY3411" s="662"/>
      <c r="CZ3411" s="662"/>
      <c r="DA3411" s="662"/>
      <c r="DB3411" s="662"/>
      <c r="DC3411" s="662"/>
      <c r="DD3411" s="662"/>
      <c r="DE3411" s="662"/>
      <c r="DF3411" s="662"/>
      <c r="DG3411" s="662"/>
      <c r="DH3411" s="662"/>
      <c r="DI3411" s="662"/>
      <c r="DJ3411" s="662"/>
      <c r="DK3411" s="662"/>
      <c r="DL3411" s="662"/>
      <c r="DM3411" s="662"/>
      <c r="DN3411" s="662"/>
      <c r="DO3411" s="662"/>
      <c r="DP3411" s="662"/>
      <c r="DQ3411" s="662"/>
      <c r="DR3411" s="662"/>
      <c r="DS3411" s="662"/>
      <c r="DT3411" s="662"/>
      <c r="DU3411" s="662"/>
      <c r="DV3411" s="662"/>
      <c r="DW3411" s="662"/>
      <c r="DX3411" s="662"/>
      <c r="DY3411" s="662"/>
      <c r="DZ3411" s="662"/>
      <c r="EA3411" s="662"/>
      <c r="EB3411" s="662"/>
      <c r="EC3411" s="662"/>
      <c r="ED3411" s="662"/>
      <c r="EE3411" s="662"/>
      <c r="EF3411" s="662"/>
      <c r="EG3411" s="662"/>
      <c r="EH3411" s="662"/>
      <c r="EI3411" s="662"/>
      <c r="EJ3411" s="662"/>
      <c r="EK3411" s="662"/>
      <c r="EL3411" s="662"/>
      <c r="EM3411" s="662"/>
      <c r="EN3411" s="662"/>
      <c r="EO3411" s="662"/>
      <c r="EP3411" s="662"/>
      <c r="EQ3411" s="662"/>
      <c r="ER3411" s="662"/>
      <c r="ES3411" s="662"/>
      <c r="ET3411" s="662"/>
      <c r="EU3411" s="662"/>
      <c r="EV3411" s="662"/>
      <c r="EW3411" s="662"/>
      <c r="EX3411" s="662"/>
      <c r="EY3411" s="662"/>
      <c r="EZ3411" s="662"/>
      <c r="FA3411" s="662"/>
      <c r="FB3411" s="662"/>
      <c r="FC3411" s="662"/>
      <c r="FD3411" s="662"/>
      <c r="FE3411" s="662"/>
      <c r="FF3411" s="662"/>
      <c r="FG3411" s="662"/>
      <c r="FH3411" s="662"/>
      <c r="FI3411" s="662"/>
      <c r="FJ3411" s="662"/>
      <c r="FK3411" s="662"/>
      <c r="FL3411" s="662"/>
      <c r="FM3411" s="662"/>
      <c r="FN3411" s="662"/>
      <c r="FO3411" s="662"/>
      <c r="FP3411" s="662"/>
      <c r="FQ3411" s="662"/>
      <c r="FR3411" s="662"/>
      <c r="FS3411" s="662"/>
      <c r="FT3411" s="662"/>
      <c r="FU3411" s="662"/>
      <c r="FV3411" s="662"/>
      <c r="FW3411" s="662"/>
      <c r="FX3411" s="662"/>
      <c r="FY3411" s="662"/>
      <c r="FZ3411" s="662"/>
      <c r="GA3411" s="662"/>
      <c r="GB3411" s="662"/>
      <c r="GC3411" s="662"/>
      <c r="GD3411" s="662"/>
      <c r="GE3411" s="662"/>
      <c r="GF3411" s="662"/>
      <c r="GG3411" s="662"/>
      <c r="GH3411" s="662"/>
      <c r="GI3411" s="662"/>
      <c r="GJ3411" s="662"/>
      <c r="GK3411" s="662"/>
      <c r="GL3411" s="662"/>
      <c r="GM3411" s="662"/>
      <c r="GN3411" s="662"/>
      <c r="GO3411" s="662"/>
      <c r="GP3411" s="662"/>
      <c r="GQ3411" s="662"/>
      <c r="GR3411" s="662"/>
      <c r="GS3411" s="662"/>
      <c r="GT3411" s="662"/>
      <c r="GU3411" s="662"/>
      <c r="GV3411" s="662"/>
      <c r="GW3411" s="662"/>
      <c r="GX3411" s="662"/>
      <c r="GY3411" s="662"/>
      <c r="GZ3411" s="662"/>
      <c r="HA3411" s="662"/>
      <c r="HB3411" s="662"/>
      <c r="HC3411" s="662"/>
      <c r="HD3411" s="662"/>
      <c r="HE3411" s="662"/>
      <c r="HF3411" s="662"/>
      <c r="HG3411" s="662"/>
      <c r="HH3411" s="662"/>
      <c r="HI3411" s="662"/>
      <c r="HJ3411" s="662"/>
      <c r="HK3411" s="662"/>
      <c r="HL3411" s="662"/>
      <c r="HM3411" s="662"/>
      <c r="HN3411" s="662"/>
      <c r="HO3411" s="662"/>
      <c r="HP3411" s="662"/>
      <c r="HQ3411" s="662"/>
      <c r="HR3411" s="662"/>
      <c r="HS3411" s="662"/>
      <c r="HT3411" s="662"/>
      <c r="HU3411" s="662"/>
      <c r="HV3411" s="662"/>
      <c r="HW3411" s="662"/>
      <c r="HX3411" s="662"/>
      <c r="HY3411" s="662"/>
      <c r="HZ3411" s="662"/>
      <c r="IA3411" s="662"/>
      <c r="IB3411" s="662"/>
      <c r="IC3411" s="662"/>
      <c r="ID3411" s="662"/>
      <c r="IE3411" s="662"/>
      <c r="IF3411" s="662"/>
      <c r="IG3411" s="662"/>
      <c r="IH3411" s="662"/>
      <c r="II3411" s="662"/>
      <c r="IJ3411" s="662"/>
      <c r="IK3411" s="662"/>
      <c r="IL3411" s="662"/>
      <c r="IM3411" s="662"/>
      <c r="IN3411" s="662"/>
      <c r="IO3411" s="662"/>
      <c r="IP3411" s="662"/>
      <c r="IQ3411" s="662"/>
      <c r="IR3411" s="662"/>
      <c r="IS3411" s="662"/>
      <c r="IT3411" s="662"/>
      <c r="IU3411" s="662"/>
      <c r="IV3411" s="662"/>
      <c r="IW3411" s="662"/>
      <c r="IX3411" s="662"/>
      <c r="IY3411" s="662"/>
      <c r="IZ3411" s="662"/>
      <c r="JA3411" s="662"/>
      <c r="JB3411" s="662"/>
      <c r="JC3411" s="662"/>
      <c r="JD3411" s="662"/>
      <c r="JE3411" s="662"/>
      <c r="JF3411" s="662"/>
      <c r="JG3411" s="662"/>
      <c r="JH3411" s="662"/>
      <c r="JI3411" s="662"/>
      <c r="JJ3411" s="662"/>
      <c r="JK3411" s="662"/>
      <c r="JL3411" s="662"/>
      <c r="JM3411" s="662"/>
      <c r="JN3411" s="662"/>
      <c r="JO3411" s="662"/>
      <c r="JP3411" s="662"/>
      <c r="JQ3411" s="662"/>
      <c r="JR3411" s="662"/>
      <c r="JS3411" s="662"/>
      <c r="JT3411" s="662"/>
      <c r="JU3411" s="662"/>
      <c r="JV3411" s="662"/>
      <c r="JW3411" s="662"/>
      <c r="JX3411" s="662"/>
      <c r="JY3411" s="662"/>
      <c r="JZ3411" s="662"/>
      <c r="KA3411" s="662"/>
      <c r="KB3411" s="662"/>
      <c r="KC3411" s="662"/>
      <c r="KD3411" s="662"/>
      <c r="KE3411" s="662"/>
      <c r="KF3411" s="662"/>
      <c r="KG3411" s="662"/>
      <c r="KH3411" s="662"/>
      <c r="KI3411" s="662"/>
      <c r="KJ3411" s="662"/>
      <c r="KK3411" s="662"/>
      <c r="KL3411" s="662"/>
      <c r="KM3411" s="662"/>
      <c r="KN3411" s="662"/>
      <c r="KO3411" s="662"/>
      <c r="KP3411" s="662"/>
      <c r="KQ3411" s="662"/>
      <c r="KR3411" s="662"/>
      <c r="KS3411" s="662"/>
      <c r="KT3411" s="662"/>
      <c r="KU3411" s="662"/>
      <c r="KV3411" s="662"/>
      <c r="KW3411" s="662"/>
      <c r="KX3411" s="662"/>
      <c r="KY3411" s="662"/>
      <c r="KZ3411" s="662"/>
      <c r="LA3411" s="662"/>
      <c r="LB3411" s="662"/>
      <c r="LC3411" s="662"/>
      <c r="LD3411" s="662"/>
      <c r="LE3411" s="662"/>
      <c r="LF3411" s="662"/>
      <c r="LG3411" s="662"/>
      <c r="LH3411" s="662"/>
      <c r="LI3411" s="662"/>
      <c r="LJ3411" s="662"/>
      <c r="LK3411" s="662"/>
      <c r="LL3411" s="662"/>
      <c r="LM3411" s="662"/>
      <c r="LN3411" s="662"/>
      <c r="LO3411" s="662"/>
      <c r="LP3411" s="662"/>
      <c r="LQ3411" s="662"/>
      <c r="LR3411" s="662"/>
      <c r="LS3411" s="662"/>
      <c r="LT3411" s="662"/>
      <c r="LU3411" s="662"/>
      <c r="LV3411" s="662"/>
      <c r="LW3411" s="662"/>
      <c r="LX3411" s="662"/>
      <c r="LY3411" s="662"/>
      <c r="LZ3411" s="662"/>
      <c r="MA3411" s="662"/>
      <c r="MB3411" s="662"/>
      <c r="MC3411" s="662"/>
      <c r="MD3411" s="662"/>
      <c r="ME3411" s="662"/>
      <c r="MF3411" s="662"/>
      <c r="MG3411" s="662"/>
      <c r="MH3411" s="662"/>
      <c r="MI3411" s="662"/>
      <c r="MJ3411" s="662"/>
      <c r="MK3411" s="662"/>
      <c r="ML3411" s="662"/>
      <c r="MM3411" s="662"/>
      <c r="MN3411" s="662"/>
      <c r="MO3411" s="662"/>
      <c r="MP3411" s="662"/>
      <c r="MQ3411" s="662"/>
      <c r="MR3411" s="662"/>
      <c r="MS3411" s="662"/>
      <c r="MT3411" s="662"/>
      <c r="MU3411" s="662"/>
      <c r="MV3411" s="662"/>
      <c r="MW3411" s="662"/>
      <c r="MX3411" s="662"/>
      <c r="MY3411" s="662"/>
      <c r="MZ3411" s="662"/>
      <c r="NA3411" s="662"/>
      <c r="NB3411" s="662"/>
      <c r="NC3411" s="662"/>
      <c r="ND3411" s="662"/>
      <c r="NE3411" s="662"/>
      <c r="NF3411" s="662"/>
      <c r="NG3411" s="662"/>
      <c r="NH3411" s="662"/>
      <c r="NI3411" s="662"/>
      <c r="NJ3411" s="662"/>
      <c r="NK3411" s="662"/>
      <c r="NL3411" s="662"/>
      <c r="NM3411" s="662"/>
      <c r="NN3411" s="662"/>
      <c r="NO3411" s="662"/>
      <c r="NP3411" s="662"/>
      <c r="NQ3411" s="662"/>
      <c r="NR3411" s="662"/>
      <c r="NS3411" s="662"/>
      <c r="NT3411" s="662"/>
      <c r="NU3411" s="662"/>
      <c r="NV3411" s="662"/>
      <c r="NW3411" s="662"/>
      <c r="NX3411" s="662"/>
      <c r="NY3411" s="662"/>
      <c r="NZ3411" s="662"/>
      <c r="OA3411" s="662"/>
      <c r="OB3411" s="662"/>
      <c r="OC3411" s="662"/>
      <c r="OD3411" s="662"/>
      <c r="OE3411" s="662"/>
      <c r="OF3411" s="662"/>
      <c r="OG3411" s="662"/>
      <c r="OH3411" s="662"/>
      <c r="OI3411" s="662"/>
      <c r="OJ3411" s="662"/>
      <c r="OK3411" s="662"/>
      <c r="OL3411" s="662"/>
      <c r="OM3411" s="662"/>
      <c r="ON3411" s="662"/>
      <c r="OO3411" s="662"/>
      <c r="OP3411" s="662"/>
      <c r="OQ3411" s="662"/>
      <c r="OR3411" s="662"/>
      <c r="OS3411" s="662"/>
      <c r="OT3411" s="662"/>
      <c r="OU3411" s="662"/>
      <c r="OV3411" s="662"/>
      <c r="OW3411" s="662"/>
      <c r="OX3411" s="662"/>
      <c r="OY3411" s="662"/>
      <c r="OZ3411" s="662"/>
      <c r="PA3411" s="662"/>
      <c r="PB3411" s="662"/>
      <c r="PC3411" s="662"/>
      <c r="PD3411" s="662"/>
      <c r="PE3411" s="662"/>
      <c r="PF3411" s="662"/>
      <c r="PG3411" s="662"/>
      <c r="PH3411" s="662"/>
      <c r="PI3411" s="662"/>
      <c r="PJ3411" s="662"/>
      <c r="PK3411" s="662"/>
      <c r="PL3411" s="662"/>
      <c r="PM3411" s="662"/>
      <c r="PN3411" s="662"/>
      <c r="PO3411" s="662"/>
      <c r="PP3411" s="662"/>
      <c r="PQ3411" s="662"/>
      <c r="PR3411" s="662"/>
      <c r="PS3411" s="662"/>
      <c r="PT3411" s="662"/>
      <c r="PU3411" s="662"/>
      <c r="PV3411" s="662"/>
      <c r="PW3411" s="662"/>
      <c r="PX3411" s="662"/>
      <c r="PY3411" s="662"/>
      <c r="PZ3411" s="662"/>
      <c r="QA3411" s="662"/>
      <c r="QB3411" s="662"/>
      <c r="QC3411" s="662"/>
      <c r="QD3411" s="662"/>
      <c r="QE3411" s="662"/>
      <c r="QF3411" s="662"/>
      <c r="QG3411" s="662"/>
      <c r="QH3411" s="662"/>
      <c r="QI3411" s="662"/>
      <c r="QJ3411" s="662"/>
      <c r="QK3411" s="662"/>
      <c r="QL3411" s="662"/>
      <c r="QM3411" s="662"/>
      <c r="QN3411" s="662"/>
      <c r="QO3411" s="662"/>
      <c r="QP3411" s="662"/>
      <c r="QQ3411" s="662"/>
      <c r="QR3411" s="662"/>
      <c r="QS3411" s="662"/>
      <c r="QT3411" s="662"/>
      <c r="QU3411" s="662"/>
      <c r="QV3411" s="662"/>
      <c r="QW3411" s="662"/>
      <c r="QX3411" s="662"/>
      <c r="QY3411" s="662"/>
      <c r="QZ3411" s="662"/>
      <c r="RA3411" s="662"/>
      <c r="RB3411" s="662"/>
      <c r="RC3411" s="662"/>
      <c r="RD3411" s="662"/>
      <c r="RE3411" s="662"/>
      <c r="RF3411" s="662"/>
      <c r="RG3411" s="662"/>
      <c r="RH3411" s="662"/>
      <c r="RI3411" s="662"/>
      <c r="RJ3411" s="662"/>
      <c r="RK3411" s="662"/>
      <c r="RL3411" s="662"/>
      <c r="RM3411" s="662"/>
      <c r="RN3411" s="662"/>
      <c r="RO3411" s="662"/>
      <c r="RP3411" s="662"/>
      <c r="RQ3411" s="662"/>
      <c r="RR3411" s="662"/>
      <c r="RS3411" s="662"/>
      <c r="RT3411" s="662"/>
      <c r="RU3411" s="662"/>
      <c r="RV3411" s="662"/>
      <c r="RW3411" s="662"/>
      <c r="RX3411" s="662"/>
      <c r="RY3411" s="662"/>
      <c r="RZ3411" s="662"/>
      <c r="SA3411" s="662"/>
      <c r="SB3411" s="662"/>
      <c r="SC3411" s="662"/>
      <c r="SD3411" s="662"/>
      <c r="SE3411" s="662"/>
      <c r="SF3411" s="662"/>
      <c r="SG3411" s="662"/>
      <c r="SH3411" s="662"/>
      <c r="SI3411" s="662"/>
      <c r="SJ3411" s="662"/>
      <c r="SK3411" s="662"/>
      <c r="SL3411" s="662"/>
      <c r="SM3411" s="662"/>
      <c r="SN3411" s="662"/>
      <c r="SO3411" s="662"/>
      <c r="SP3411" s="662"/>
      <c r="SQ3411" s="662"/>
      <c r="SR3411" s="662"/>
      <c r="SS3411" s="662"/>
      <c r="ST3411" s="662"/>
      <c r="SU3411" s="662"/>
      <c r="SV3411" s="662"/>
      <c r="SW3411" s="662"/>
      <c r="SX3411" s="662"/>
      <c r="SY3411" s="662"/>
      <c r="SZ3411" s="662"/>
      <c r="TA3411" s="662"/>
      <c r="TB3411" s="662"/>
      <c r="TC3411" s="662"/>
      <c r="TD3411" s="662"/>
      <c r="TE3411" s="662"/>
      <c r="TF3411" s="662"/>
      <c r="TG3411" s="662"/>
      <c r="TH3411" s="662"/>
      <c r="TI3411" s="662"/>
      <c r="TJ3411" s="662"/>
      <c r="TK3411" s="662"/>
      <c r="TL3411" s="662"/>
      <c r="TM3411" s="662"/>
      <c r="TN3411" s="662"/>
      <c r="TO3411" s="662"/>
      <c r="TP3411" s="662"/>
      <c r="TQ3411" s="662"/>
      <c r="TR3411" s="662"/>
      <c r="TS3411" s="662"/>
      <c r="TT3411" s="662"/>
      <c r="TU3411" s="662"/>
      <c r="TV3411" s="662"/>
      <c r="TW3411" s="662"/>
      <c r="TX3411" s="662"/>
      <c r="TY3411" s="662"/>
      <c r="TZ3411" s="662"/>
      <c r="UA3411" s="662"/>
      <c r="UB3411" s="662"/>
      <c r="UC3411" s="662"/>
      <c r="UD3411" s="662"/>
      <c r="UE3411" s="662"/>
      <c r="UF3411" s="662"/>
      <c r="UG3411" s="662"/>
      <c r="UH3411" s="662"/>
      <c r="UI3411" s="662"/>
      <c r="UJ3411" s="662"/>
      <c r="UK3411" s="662"/>
      <c r="UL3411" s="662"/>
      <c r="UM3411" s="662"/>
      <c r="UN3411" s="662"/>
      <c r="UO3411" s="662"/>
      <c r="UP3411" s="662"/>
      <c r="UQ3411" s="662"/>
      <c r="UR3411" s="662"/>
      <c r="US3411" s="662"/>
      <c r="UT3411" s="662"/>
      <c r="UU3411" s="662"/>
      <c r="UV3411" s="662"/>
      <c r="UW3411" s="662"/>
      <c r="UX3411" s="662"/>
      <c r="UY3411" s="662"/>
      <c r="UZ3411" s="662"/>
      <c r="VA3411" s="662"/>
      <c r="VB3411" s="662"/>
      <c r="VC3411" s="662"/>
      <c r="VD3411" s="662"/>
      <c r="VE3411" s="662"/>
      <c r="VF3411" s="662"/>
      <c r="VG3411" s="662"/>
      <c r="VH3411" s="662"/>
      <c r="VI3411" s="662"/>
      <c r="VJ3411" s="662"/>
      <c r="VK3411" s="662"/>
      <c r="VL3411" s="662"/>
      <c r="VM3411" s="662"/>
      <c r="VN3411" s="662"/>
      <c r="VO3411" s="662"/>
      <c r="VP3411" s="662"/>
      <c r="VQ3411" s="662"/>
      <c r="VR3411" s="662"/>
      <c r="VS3411" s="662"/>
      <c r="VT3411" s="662"/>
      <c r="VU3411" s="662"/>
      <c r="VV3411" s="662"/>
      <c r="VW3411" s="662"/>
      <c r="VX3411" s="662"/>
      <c r="VY3411" s="662"/>
      <c r="VZ3411" s="662"/>
      <c r="WA3411" s="662"/>
      <c r="WB3411" s="662"/>
      <c r="WC3411" s="662"/>
      <c r="WD3411" s="662"/>
      <c r="WE3411" s="662"/>
      <c r="WF3411" s="662"/>
      <c r="WG3411" s="662"/>
      <c r="WH3411" s="662"/>
      <c r="WI3411" s="662"/>
      <c r="WJ3411" s="662"/>
      <c r="WK3411" s="662"/>
      <c r="WL3411" s="662"/>
      <c r="WM3411" s="662"/>
      <c r="WN3411" s="662"/>
      <c r="WO3411" s="662"/>
      <c r="WP3411" s="662"/>
      <c r="WQ3411" s="662"/>
      <c r="WR3411" s="662"/>
      <c r="WS3411" s="662"/>
      <c r="WT3411" s="662"/>
      <c r="WU3411" s="662"/>
      <c r="WV3411" s="662"/>
      <c r="WW3411" s="662"/>
      <c r="WX3411" s="662"/>
      <c r="WY3411" s="662"/>
      <c r="WZ3411" s="662"/>
      <c r="XA3411" s="662"/>
      <c r="XB3411" s="662"/>
      <c r="XC3411" s="662"/>
      <c r="XD3411" s="662"/>
      <c r="XE3411" s="662"/>
      <c r="XF3411" s="662"/>
      <c r="XG3411" s="662"/>
      <c r="XH3411" s="662"/>
      <c r="XI3411" s="662"/>
      <c r="XJ3411" s="662"/>
      <c r="XK3411" s="662"/>
      <c r="XL3411" s="662"/>
      <c r="XM3411" s="662"/>
      <c r="XN3411" s="662"/>
      <c r="XO3411" s="662"/>
      <c r="XP3411" s="662"/>
      <c r="XQ3411" s="662"/>
      <c r="XR3411" s="662"/>
      <c r="XS3411" s="662"/>
      <c r="XT3411" s="662"/>
      <c r="XU3411" s="662"/>
      <c r="XV3411" s="662"/>
      <c r="XW3411" s="662"/>
      <c r="XX3411" s="662"/>
      <c r="XY3411" s="662"/>
      <c r="XZ3411" s="662"/>
      <c r="YA3411" s="662"/>
      <c r="YB3411" s="662"/>
      <c r="YC3411" s="662"/>
      <c r="YD3411" s="662"/>
      <c r="YE3411" s="662"/>
      <c r="YF3411" s="662"/>
      <c r="YG3411" s="662"/>
      <c r="YH3411" s="662"/>
      <c r="YI3411" s="662"/>
      <c r="YJ3411" s="662"/>
      <c r="YK3411" s="662"/>
      <c r="YL3411" s="662"/>
      <c r="YM3411" s="662"/>
      <c r="YN3411" s="662"/>
      <c r="YO3411" s="662"/>
      <c r="YP3411" s="662"/>
      <c r="YQ3411" s="662"/>
      <c r="YR3411" s="662"/>
      <c r="YS3411" s="662"/>
      <c r="YT3411" s="662"/>
      <c r="YU3411" s="662"/>
      <c r="YV3411" s="662"/>
      <c r="YW3411" s="662"/>
      <c r="YX3411" s="662"/>
      <c r="YY3411" s="662"/>
      <c r="YZ3411" s="662"/>
      <c r="ZA3411" s="662"/>
      <c r="ZB3411" s="662"/>
      <c r="ZC3411" s="662"/>
      <c r="ZD3411" s="662"/>
      <c r="ZE3411" s="662"/>
      <c r="ZF3411" s="662"/>
      <c r="ZG3411" s="662"/>
      <c r="ZH3411" s="662"/>
      <c r="ZI3411" s="662"/>
      <c r="ZJ3411" s="662"/>
      <c r="ZK3411" s="662"/>
      <c r="ZL3411" s="662"/>
      <c r="ZM3411" s="662"/>
      <c r="ZN3411" s="662"/>
      <c r="ZO3411" s="662"/>
      <c r="ZP3411" s="662"/>
      <c r="ZQ3411" s="662"/>
      <c r="ZR3411" s="662"/>
      <c r="ZS3411" s="662"/>
      <c r="ZT3411" s="662"/>
      <c r="ZU3411" s="662"/>
      <c r="ZV3411" s="662"/>
      <c r="ZW3411" s="662"/>
      <c r="ZX3411" s="662"/>
      <c r="ZY3411" s="662"/>
      <c r="ZZ3411" s="662"/>
      <c r="AAA3411" s="662"/>
      <c r="AAB3411" s="662"/>
      <c r="AAC3411" s="662"/>
      <c r="AAD3411" s="662"/>
      <c r="AAE3411" s="662"/>
      <c r="AAF3411" s="662"/>
      <c r="AAG3411" s="662"/>
      <c r="AAH3411" s="662"/>
      <c r="AAI3411" s="662"/>
      <c r="AAJ3411" s="662"/>
      <c r="AAK3411" s="662"/>
      <c r="AAL3411" s="662"/>
      <c r="AAM3411" s="662"/>
      <c r="AAN3411" s="662"/>
      <c r="AAO3411" s="662"/>
      <c r="AAP3411" s="662"/>
      <c r="AAQ3411" s="662"/>
      <c r="AAR3411" s="662"/>
      <c r="AAS3411" s="662"/>
      <c r="AAT3411" s="662"/>
      <c r="AAU3411" s="662"/>
      <c r="AAV3411" s="662"/>
      <c r="AAW3411" s="662"/>
      <c r="AAX3411" s="662"/>
      <c r="AAY3411" s="662"/>
      <c r="AAZ3411" s="662"/>
      <c r="ABA3411" s="662"/>
      <c r="ABB3411" s="662"/>
      <c r="ABC3411" s="662"/>
      <c r="ABD3411" s="662"/>
      <c r="ABE3411" s="662"/>
      <c r="ABF3411" s="662"/>
      <c r="ABG3411" s="662"/>
      <c r="ABH3411" s="662"/>
      <c r="ABI3411" s="662"/>
      <c r="ABJ3411" s="662"/>
      <c r="ABK3411" s="662"/>
      <c r="ABL3411" s="662"/>
      <c r="ABM3411" s="662"/>
      <c r="ABN3411" s="662"/>
      <c r="ABO3411" s="662"/>
      <c r="ABP3411" s="662"/>
      <c r="ABQ3411" s="662"/>
      <c r="ABR3411" s="662"/>
      <c r="ABS3411" s="662"/>
      <c r="ABT3411" s="662"/>
      <c r="ABU3411" s="662"/>
      <c r="ABV3411" s="662"/>
      <c r="ABW3411" s="662"/>
      <c r="ABX3411" s="662"/>
      <c r="ABY3411" s="662"/>
      <c r="ABZ3411" s="662"/>
      <c r="ACA3411" s="662"/>
      <c r="ACB3411" s="662"/>
      <c r="ACC3411" s="662"/>
      <c r="ACD3411" s="662"/>
      <c r="ACE3411" s="662"/>
      <c r="ACF3411" s="662"/>
      <c r="ACG3411" s="662"/>
      <c r="ACH3411" s="662"/>
      <c r="ACI3411" s="662"/>
      <c r="ACJ3411" s="662"/>
      <c r="ACK3411" s="662"/>
      <c r="ACL3411" s="662"/>
      <c r="ACM3411" s="662"/>
      <c r="ACN3411" s="662"/>
      <c r="ACO3411" s="662"/>
      <c r="ACP3411" s="662"/>
      <c r="ACQ3411" s="662"/>
      <c r="ACR3411" s="662"/>
      <c r="ACS3411" s="662"/>
      <c r="ACT3411" s="662"/>
      <c r="ACU3411" s="662"/>
      <c r="ACV3411" s="662"/>
      <c r="ACW3411" s="662"/>
      <c r="ACX3411" s="662"/>
      <c r="ACY3411" s="662"/>
      <c r="ACZ3411" s="662"/>
      <c r="ADA3411" s="662"/>
      <c r="ADB3411" s="662"/>
      <c r="ADC3411" s="662"/>
      <c r="ADD3411" s="662"/>
      <c r="ADE3411" s="662"/>
      <c r="ADF3411" s="662"/>
      <c r="ADG3411" s="662"/>
      <c r="ADH3411" s="662"/>
      <c r="ADI3411" s="662"/>
      <c r="ADJ3411" s="662"/>
      <c r="ADK3411" s="662"/>
      <c r="ADL3411" s="662"/>
      <c r="ADM3411" s="662"/>
      <c r="ADN3411" s="662"/>
      <c r="ADO3411" s="662"/>
      <c r="ADP3411" s="662"/>
      <c r="ADQ3411" s="662"/>
      <c r="ADR3411" s="662"/>
      <c r="ADS3411" s="662"/>
      <c r="ADT3411" s="662"/>
      <c r="ADU3411" s="662"/>
      <c r="ADV3411" s="662"/>
      <c r="ADW3411" s="662"/>
      <c r="ADX3411" s="662"/>
      <c r="ADY3411" s="662"/>
      <c r="ADZ3411" s="662"/>
      <c r="AEA3411" s="662"/>
      <c r="AEB3411" s="662"/>
      <c r="AEC3411" s="662"/>
      <c r="AED3411" s="662"/>
      <c r="AEE3411" s="662"/>
      <c r="AEF3411" s="662"/>
      <c r="AEG3411" s="662"/>
      <c r="AEH3411" s="662"/>
      <c r="AEI3411" s="662"/>
      <c r="AEJ3411" s="662"/>
      <c r="AEK3411" s="662"/>
      <c r="AEL3411" s="662"/>
      <c r="AEM3411" s="662"/>
      <c r="AEN3411" s="662"/>
      <c r="AEO3411" s="662"/>
      <c r="AEP3411" s="662"/>
      <c r="AEQ3411" s="662"/>
      <c r="AER3411" s="662"/>
      <c r="AES3411" s="662"/>
      <c r="AET3411" s="662"/>
      <c r="AEU3411" s="662"/>
      <c r="AEV3411" s="662"/>
      <c r="AEW3411" s="662"/>
      <c r="AEX3411" s="662"/>
      <c r="AEY3411" s="662"/>
      <c r="AEZ3411" s="662"/>
      <c r="AFA3411" s="662"/>
      <c r="AFB3411" s="662"/>
      <c r="AFC3411" s="662"/>
      <c r="AFD3411" s="662"/>
      <c r="AFE3411" s="662"/>
      <c r="AFF3411" s="662"/>
      <c r="AFG3411" s="662"/>
      <c r="AFH3411" s="662"/>
      <c r="AFI3411" s="662"/>
      <c r="AFJ3411" s="662"/>
      <c r="AFK3411" s="662"/>
      <c r="AFL3411" s="662"/>
      <c r="AFM3411" s="662"/>
      <c r="AFN3411" s="662"/>
      <c r="AFO3411" s="662"/>
      <c r="AFP3411" s="662"/>
      <c r="AFQ3411" s="662"/>
      <c r="AFR3411" s="662"/>
      <c r="AFS3411" s="662"/>
      <c r="AFT3411" s="662"/>
      <c r="AFU3411" s="662"/>
      <c r="AFV3411" s="662"/>
      <c r="AFW3411" s="662"/>
      <c r="AFX3411" s="662"/>
      <c r="AFY3411" s="662"/>
      <c r="AFZ3411" s="662"/>
      <c r="AGA3411" s="662"/>
      <c r="AGB3411" s="662"/>
      <c r="AGC3411" s="662"/>
      <c r="AGD3411" s="662"/>
      <c r="AGE3411" s="662"/>
      <c r="AGF3411" s="662"/>
      <c r="AGG3411" s="662"/>
      <c r="AGH3411" s="662"/>
      <c r="AGI3411" s="662"/>
      <c r="AGJ3411" s="662"/>
      <c r="AGK3411" s="662"/>
      <c r="AGL3411" s="662"/>
      <c r="AGM3411" s="662"/>
      <c r="AGN3411" s="662"/>
      <c r="AGO3411" s="662"/>
      <c r="AGP3411" s="662"/>
      <c r="AGQ3411" s="662"/>
      <c r="AGR3411" s="662"/>
      <c r="AGS3411" s="662"/>
      <c r="AGT3411" s="662"/>
      <c r="AGU3411" s="662"/>
      <c r="AGV3411" s="662"/>
      <c r="AGW3411" s="662"/>
      <c r="AGX3411" s="662"/>
      <c r="AGY3411" s="662"/>
      <c r="AGZ3411" s="662"/>
      <c r="AHA3411" s="662"/>
      <c r="AHB3411" s="662"/>
      <c r="AHC3411" s="662"/>
      <c r="AHD3411" s="662"/>
      <c r="AHE3411" s="662"/>
      <c r="AHF3411" s="662"/>
      <c r="AHG3411" s="662"/>
      <c r="AHH3411" s="662"/>
      <c r="AHI3411" s="662"/>
      <c r="AHJ3411" s="662"/>
      <c r="AHK3411" s="662"/>
      <c r="AHL3411" s="662"/>
      <c r="AHM3411" s="662"/>
      <c r="AHN3411" s="662"/>
      <c r="AHO3411" s="662"/>
      <c r="AHP3411" s="662"/>
      <c r="AHQ3411" s="662"/>
      <c r="AHR3411" s="662"/>
      <c r="AHS3411" s="662"/>
      <c r="AHT3411" s="662"/>
      <c r="AHU3411" s="662"/>
      <c r="AHV3411" s="662"/>
      <c r="AHW3411" s="662"/>
      <c r="AHX3411" s="662"/>
      <c r="AHY3411" s="662"/>
      <c r="AHZ3411" s="662"/>
      <c r="AIA3411" s="662"/>
      <c r="AIB3411" s="662"/>
      <c r="AIC3411" s="662"/>
      <c r="AID3411" s="662"/>
      <c r="AIE3411" s="662"/>
      <c r="AIF3411" s="662"/>
      <c r="AIG3411" s="662"/>
      <c r="AIH3411" s="662"/>
      <c r="AII3411" s="662"/>
      <c r="AIJ3411" s="662"/>
      <c r="AIK3411" s="662"/>
      <c r="AIL3411" s="662"/>
      <c r="AIM3411" s="662"/>
      <c r="AIN3411" s="662"/>
      <c r="AIO3411" s="662"/>
      <c r="AIP3411" s="662"/>
      <c r="AIQ3411" s="662"/>
      <c r="AIR3411" s="662"/>
      <c r="AIS3411" s="662"/>
      <c r="AIT3411" s="662"/>
      <c r="AIU3411" s="662"/>
      <c r="AIV3411" s="662"/>
      <c r="AIW3411" s="662"/>
      <c r="AIX3411" s="662"/>
      <c r="AIY3411" s="662"/>
      <c r="AIZ3411" s="662"/>
      <c r="AJA3411" s="662"/>
      <c r="AJB3411" s="662"/>
      <c r="AJC3411" s="662"/>
      <c r="AJD3411" s="662"/>
      <c r="AJE3411" s="662"/>
      <c r="AJF3411" s="662"/>
      <c r="AJG3411" s="662"/>
      <c r="AJH3411" s="662"/>
      <c r="AJI3411" s="662"/>
      <c r="AJJ3411" s="662"/>
      <c r="AJK3411" s="662"/>
      <c r="AJL3411" s="662"/>
      <c r="AJM3411" s="662"/>
      <c r="AJN3411" s="662"/>
      <c r="AJO3411" s="662"/>
      <c r="AJP3411" s="662"/>
      <c r="AJQ3411" s="662"/>
      <c r="AJR3411" s="662"/>
      <c r="AJS3411" s="662"/>
      <c r="AJT3411" s="662"/>
      <c r="AJU3411" s="662"/>
      <c r="AJV3411" s="662"/>
      <c r="AJW3411" s="662"/>
      <c r="AJX3411" s="662"/>
      <c r="AJY3411" s="662"/>
      <c r="AJZ3411" s="662"/>
      <c r="AKA3411" s="662"/>
      <c r="AKB3411" s="662"/>
      <c r="AKC3411" s="662"/>
      <c r="AKD3411" s="662"/>
      <c r="AKE3411" s="662"/>
      <c r="AKF3411" s="662"/>
      <c r="AKG3411" s="662"/>
      <c r="AKH3411" s="662"/>
      <c r="AKI3411" s="662"/>
      <c r="AKJ3411" s="662"/>
      <c r="AKK3411" s="662"/>
      <c r="AKL3411" s="662"/>
      <c r="AKM3411" s="662"/>
      <c r="AKN3411" s="662"/>
      <c r="AKO3411" s="662"/>
      <c r="AKP3411" s="662"/>
      <c r="AKQ3411" s="662"/>
      <c r="AKR3411" s="662"/>
      <c r="AKS3411" s="662"/>
      <c r="AKT3411" s="662"/>
      <c r="AKU3411" s="662"/>
      <c r="AKV3411" s="662"/>
      <c r="AKW3411" s="662"/>
      <c r="AKX3411" s="662"/>
      <c r="AKY3411" s="662"/>
      <c r="AKZ3411" s="662"/>
      <c r="ALA3411" s="662"/>
      <c r="ALB3411" s="662"/>
      <c r="ALC3411" s="662"/>
      <c r="ALD3411" s="662"/>
      <c r="ALE3411" s="662"/>
      <c r="ALF3411" s="662"/>
      <c r="ALG3411" s="662"/>
      <c r="ALH3411" s="662"/>
      <c r="ALI3411" s="662"/>
      <c r="ALJ3411" s="662"/>
      <c r="ALK3411" s="662"/>
      <c r="ALL3411" s="662"/>
      <c r="ALM3411" s="662"/>
      <c r="ALN3411" s="662"/>
      <c r="ALO3411" s="662"/>
      <c r="ALP3411" s="662"/>
      <c r="ALQ3411" s="662"/>
      <c r="ALR3411" s="662"/>
      <c r="ALS3411" s="662"/>
      <c r="ALT3411" s="662"/>
      <c r="ALU3411" s="662"/>
      <c r="ALV3411" s="662"/>
      <c r="ALW3411" s="662"/>
      <c r="ALX3411" s="662"/>
      <c r="ALY3411" s="662"/>
      <c r="ALZ3411" s="662"/>
      <c r="AMA3411" s="662"/>
      <c r="AMB3411" s="662"/>
      <c r="AMC3411" s="662"/>
      <c r="AMD3411" s="662"/>
      <c r="AME3411" s="662"/>
      <c r="AMF3411" s="662"/>
      <c r="AMG3411" s="662"/>
      <c r="AMH3411" s="662"/>
      <c r="AMI3411" s="662"/>
      <c r="AMJ3411" s="662"/>
    </row>
    <row r="3412" spans="1:1024" ht="18.75" customHeight="1" x14ac:dyDescent="0.25">
      <c r="A3412" s="1457">
        <v>2258</v>
      </c>
      <c r="B3412" s="1457">
        <v>22938601</v>
      </c>
      <c r="C3412" s="1457" t="s">
        <v>1548</v>
      </c>
      <c r="D3412" s="1536" t="s">
        <v>35</v>
      </c>
      <c r="E3412" s="1175" t="s">
        <v>178</v>
      </c>
      <c r="F3412" s="992">
        <v>45022</v>
      </c>
      <c r="G3412" s="1562">
        <v>0.72222222222222221</v>
      </c>
      <c r="H3412" s="992">
        <v>45038</v>
      </c>
      <c r="I3412" s="1562">
        <v>0.125</v>
      </c>
      <c r="J3412" s="1581" t="s">
        <v>1549</v>
      </c>
      <c r="K3412" s="992">
        <v>34602</v>
      </c>
      <c r="L3412" s="993"/>
      <c r="M3412" s="992"/>
      <c r="N3412" s="1637" t="s">
        <v>1550</v>
      </c>
      <c r="O3412" s="995">
        <v>44280</v>
      </c>
      <c r="P3412" s="902" t="s">
        <v>1551</v>
      </c>
      <c r="Q3412" s="890"/>
      <c r="R3412" s="1670"/>
      <c r="S3412" s="1713"/>
      <c r="T3412" s="1759"/>
      <c r="U3412" s="1794"/>
      <c r="V3412" s="1775"/>
      <c r="W3412" s="1794"/>
      <c r="X3412" s="678"/>
      <c r="Y3412" s="678"/>
      <c r="Z3412" s="678"/>
      <c r="AA3412" s="678"/>
      <c r="AB3412" s="678"/>
      <c r="AC3412" s="678"/>
      <c r="AD3412" s="678"/>
      <c r="AE3412" s="678"/>
      <c r="AF3412" s="678"/>
      <c r="AG3412" s="678"/>
      <c r="AH3412" s="678"/>
      <c r="AI3412" s="678"/>
      <c r="AJ3412" s="678"/>
      <c r="AK3412" s="678"/>
      <c r="AL3412" s="678"/>
      <c r="AM3412" s="678"/>
      <c r="AN3412" s="678"/>
      <c r="AO3412" s="678"/>
      <c r="AP3412" s="678"/>
      <c r="AQ3412" s="678"/>
      <c r="AR3412" s="678"/>
      <c r="AS3412" s="678"/>
      <c r="AT3412" s="678"/>
      <c r="AU3412" s="678"/>
      <c r="AV3412" s="678"/>
      <c r="AW3412" s="678"/>
      <c r="AX3412" s="678"/>
      <c r="AY3412" s="678"/>
      <c r="AZ3412" s="678"/>
      <c r="BA3412" s="678"/>
      <c r="BB3412" s="678"/>
      <c r="BC3412" s="678"/>
      <c r="BD3412" s="678"/>
      <c r="BE3412" s="678"/>
      <c r="BF3412" s="678"/>
      <c r="BG3412" s="678"/>
      <c r="BH3412" s="678"/>
      <c r="BI3412" s="678"/>
      <c r="BJ3412" s="678"/>
      <c r="BK3412" s="678"/>
      <c r="BL3412" s="678"/>
      <c r="BM3412" s="678"/>
      <c r="BN3412" s="678"/>
      <c r="BO3412" s="678"/>
      <c r="BP3412" s="678"/>
      <c r="BQ3412" s="678"/>
      <c r="BR3412" s="678"/>
      <c r="BS3412" s="678"/>
      <c r="BT3412" s="678"/>
      <c r="BU3412" s="678"/>
      <c r="BV3412" s="678"/>
      <c r="BW3412" s="678"/>
      <c r="BX3412" s="678"/>
      <c r="BY3412" s="678"/>
      <c r="BZ3412" s="678"/>
      <c r="CA3412" s="678"/>
      <c r="CB3412" s="678"/>
      <c r="CC3412" s="678"/>
      <c r="CD3412" s="678"/>
      <c r="CE3412" s="678"/>
      <c r="CF3412" s="678"/>
      <c r="CG3412" s="678"/>
      <c r="CH3412" s="678"/>
      <c r="CI3412" s="678"/>
      <c r="CJ3412" s="678"/>
      <c r="CK3412" s="678"/>
      <c r="CL3412" s="678"/>
      <c r="CM3412" s="678"/>
      <c r="CN3412" s="678"/>
      <c r="CO3412" s="678"/>
      <c r="CP3412" s="678"/>
      <c r="CQ3412" s="678"/>
      <c r="CR3412" s="678"/>
      <c r="CS3412" s="678"/>
      <c r="CT3412" s="678"/>
      <c r="CU3412" s="678"/>
      <c r="CV3412" s="678"/>
      <c r="CW3412" s="678"/>
      <c r="CX3412" s="678"/>
      <c r="CY3412" s="678"/>
      <c r="CZ3412" s="678"/>
      <c r="DA3412" s="678"/>
      <c r="DB3412" s="678"/>
      <c r="DC3412" s="678"/>
      <c r="DD3412" s="678"/>
      <c r="DE3412" s="678"/>
      <c r="DF3412" s="678"/>
      <c r="DG3412" s="678"/>
      <c r="DH3412" s="678"/>
      <c r="DI3412" s="678"/>
      <c r="DJ3412" s="678"/>
      <c r="DK3412" s="678"/>
      <c r="DL3412" s="678"/>
      <c r="DM3412" s="678"/>
      <c r="DN3412" s="678"/>
      <c r="DO3412" s="678"/>
      <c r="DP3412" s="678"/>
      <c r="DQ3412" s="678"/>
      <c r="DR3412" s="678"/>
      <c r="DS3412" s="678"/>
      <c r="DT3412" s="678"/>
      <c r="DU3412" s="678"/>
      <c r="DV3412" s="678"/>
      <c r="DW3412" s="678"/>
      <c r="DX3412" s="678"/>
      <c r="DY3412" s="678"/>
      <c r="DZ3412" s="678"/>
      <c r="EA3412" s="678"/>
      <c r="EB3412" s="678"/>
      <c r="EC3412" s="678"/>
      <c r="ED3412" s="678"/>
      <c r="EE3412" s="678"/>
      <c r="EF3412" s="678"/>
      <c r="EG3412" s="678"/>
      <c r="EH3412" s="678"/>
      <c r="EI3412" s="678"/>
      <c r="EJ3412" s="678"/>
      <c r="EK3412" s="678"/>
      <c r="EL3412" s="678"/>
      <c r="EM3412" s="678"/>
      <c r="EN3412" s="678"/>
      <c r="EO3412" s="678"/>
      <c r="EP3412" s="678"/>
      <c r="EQ3412" s="678"/>
      <c r="ER3412" s="678"/>
      <c r="ES3412" s="678"/>
      <c r="ET3412" s="678"/>
      <c r="EU3412" s="678"/>
      <c r="EV3412" s="678"/>
      <c r="EW3412" s="678"/>
      <c r="EX3412" s="678"/>
      <c r="EY3412" s="678"/>
      <c r="EZ3412" s="678"/>
      <c r="FA3412" s="678"/>
      <c r="FB3412" s="678"/>
      <c r="FC3412" s="678"/>
      <c r="FD3412" s="678"/>
      <c r="FE3412" s="678"/>
      <c r="FF3412" s="678"/>
      <c r="FG3412" s="678"/>
      <c r="FH3412" s="678"/>
      <c r="FI3412" s="678"/>
      <c r="FJ3412" s="678"/>
      <c r="FK3412" s="678"/>
      <c r="FL3412" s="678"/>
      <c r="FM3412" s="678"/>
      <c r="FN3412" s="678"/>
      <c r="FO3412" s="678"/>
      <c r="FP3412" s="678"/>
      <c r="FQ3412" s="678"/>
      <c r="FR3412" s="678"/>
      <c r="FS3412" s="678"/>
      <c r="FT3412" s="678"/>
      <c r="FU3412" s="678"/>
      <c r="FV3412" s="678"/>
      <c r="FW3412" s="678"/>
      <c r="FX3412" s="678"/>
      <c r="FY3412" s="678"/>
      <c r="FZ3412" s="678"/>
      <c r="GA3412" s="678"/>
      <c r="GB3412" s="678"/>
      <c r="GC3412" s="678"/>
      <c r="GD3412" s="678"/>
      <c r="GE3412" s="678"/>
      <c r="GF3412" s="678"/>
      <c r="GG3412" s="678"/>
      <c r="GH3412" s="678"/>
      <c r="GI3412" s="678"/>
      <c r="GJ3412" s="678"/>
      <c r="GK3412" s="678"/>
      <c r="GL3412" s="678"/>
      <c r="GM3412" s="678"/>
      <c r="GN3412" s="678"/>
      <c r="GO3412" s="678"/>
      <c r="GP3412" s="678"/>
      <c r="GQ3412" s="678"/>
      <c r="GR3412" s="678"/>
      <c r="GS3412" s="678"/>
      <c r="GT3412" s="678"/>
      <c r="GU3412" s="678"/>
      <c r="GV3412" s="678"/>
      <c r="GW3412" s="678"/>
      <c r="GX3412" s="678"/>
      <c r="GY3412" s="678"/>
      <c r="GZ3412" s="678"/>
      <c r="HA3412" s="678"/>
      <c r="HB3412" s="678"/>
      <c r="HC3412" s="678"/>
      <c r="HD3412" s="678"/>
      <c r="HE3412" s="678"/>
      <c r="HF3412" s="678"/>
      <c r="HG3412" s="678"/>
      <c r="HH3412" s="678"/>
      <c r="HI3412" s="678"/>
      <c r="HJ3412" s="678"/>
      <c r="HK3412" s="678"/>
      <c r="HL3412" s="678"/>
      <c r="HM3412" s="678"/>
      <c r="HN3412" s="678"/>
      <c r="HO3412" s="678"/>
      <c r="HP3412" s="678"/>
      <c r="HQ3412" s="678"/>
      <c r="HR3412" s="678"/>
      <c r="HS3412" s="678"/>
      <c r="HT3412" s="678"/>
      <c r="HU3412" s="678"/>
      <c r="HV3412" s="678"/>
      <c r="HW3412" s="678"/>
      <c r="HX3412" s="678"/>
      <c r="HY3412" s="678"/>
      <c r="HZ3412" s="678"/>
      <c r="IA3412" s="678"/>
      <c r="IB3412" s="678"/>
      <c r="IC3412" s="678"/>
      <c r="ID3412" s="678"/>
      <c r="IE3412" s="678"/>
      <c r="IF3412" s="678"/>
      <c r="IG3412" s="678"/>
      <c r="IH3412" s="678"/>
      <c r="II3412" s="678"/>
      <c r="IJ3412" s="678"/>
      <c r="IK3412" s="678"/>
      <c r="IL3412" s="678"/>
      <c r="IM3412" s="678"/>
      <c r="IN3412" s="678"/>
      <c r="IO3412" s="678"/>
      <c r="IP3412" s="678"/>
      <c r="IQ3412" s="678"/>
      <c r="IR3412" s="678"/>
      <c r="IS3412" s="678"/>
      <c r="IT3412" s="678"/>
      <c r="IU3412" s="678"/>
      <c r="IV3412" s="678"/>
      <c r="IW3412" s="678"/>
      <c r="IX3412" s="678"/>
      <c r="IY3412" s="678"/>
      <c r="IZ3412" s="678"/>
      <c r="JA3412" s="678"/>
      <c r="JB3412" s="678"/>
      <c r="JC3412" s="678"/>
      <c r="JD3412" s="678"/>
      <c r="JE3412" s="678"/>
      <c r="JF3412" s="678"/>
      <c r="JG3412" s="678"/>
      <c r="JH3412" s="678"/>
      <c r="JI3412" s="678"/>
      <c r="JJ3412" s="678"/>
      <c r="JK3412" s="678"/>
      <c r="JL3412" s="678"/>
      <c r="JM3412" s="678"/>
      <c r="JN3412" s="678"/>
      <c r="JO3412" s="678"/>
      <c r="JP3412" s="678"/>
      <c r="JQ3412" s="678"/>
      <c r="JR3412" s="678"/>
      <c r="JS3412" s="678"/>
      <c r="JT3412" s="678"/>
      <c r="JU3412" s="678"/>
      <c r="JV3412" s="678"/>
      <c r="JW3412" s="678"/>
      <c r="JX3412" s="678"/>
      <c r="JY3412" s="678"/>
      <c r="JZ3412" s="678"/>
      <c r="KA3412" s="678"/>
      <c r="KB3412" s="678"/>
      <c r="KC3412" s="678"/>
      <c r="KD3412" s="678"/>
      <c r="KE3412" s="678"/>
      <c r="KF3412" s="678"/>
      <c r="KG3412" s="678"/>
      <c r="KH3412" s="678"/>
      <c r="KI3412" s="678"/>
      <c r="KJ3412" s="678"/>
      <c r="KK3412" s="678"/>
      <c r="KL3412" s="678"/>
      <c r="KM3412" s="678"/>
      <c r="KN3412" s="678"/>
      <c r="KO3412" s="678"/>
      <c r="KP3412" s="678"/>
      <c r="KQ3412" s="678"/>
      <c r="KR3412" s="678"/>
      <c r="KS3412" s="678"/>
      <c r="KT3412" s="678"/>
      <c r="KU3412" s="678"/>
      <c r="KV3412" s="678"/>
      <c r="KW3412" s="678"/>
      <c r="KX3412" s="678"/>
      <c r="KY3412" s="678"/>
      <c r="KZ3412" s="678"/>
      <c r="LA3412" s="678"/>
      <c r="LB3412" s="678"/>
      <c r="LC3412" s="678"/>
      <c r="LD3412" s="678"/>
      <c r="LE3412" s="678"/>
      <c r="LF3412" s="678"/>
      <c r="LG3412" s="678"/>
      <c r="LH3412" s="678"/>
      <c r="LI3412" s="678"/>
      <c r="LJ3412" s="678"/>
      <c r="LK3412" s="678"/>
      <c r="LL3412" s="678"/>
      <c r="LM3412" s="678"/>
      <c r="LN3412" s="678"/>
      <c r="LO3412" s="678"/>
      <c r="LP3412" s="678"/>
      <c r="LQ3412" s="678"/>
      <c r="LR3412" s="678"/>
      <c r="LS3412" s="678"/>
      <c r="LT3412" s="678"/>
      <c r="LU3412" s="678"/>
      <c r="LV3412" s="678"/>
      <c r="LW3412" s="678"/>
      <c r="LX3412" s="678"/>
      <c r="LY3412" s="678"/>
      <c r="LZ3412" s="678"/>
      <c r="MA3412" s="678"/>
      <c r="MB3412" s="678"/>
      <c r="MC3412" s="678"/>
      <c r="MD3412" s="678"/>
      <c r="ME3412" s="678"/>
      <c r="MF3412" s="678"/>
      <c r="MG3412" s="678"/>
      <c r="MH3412" s="678"/>
      <c r="MI3412" s="678"/>
      <c r="MJ3412" s="678"/>
      <c r="MK3412" s="678"/>
      <c r="ML3412" s="678"/>
      <c r="MM3412" s="678"/>
      <c r="MN3412" s="678"/>
      <c r="MO3412" s="678"/>
      <c r="MP3412" s="678"/>
      <c r="MQ3412" s="678"/>
      <c r="MR3412" s="678"/>
      <c r="MS3412" s="678"/>
      <c r="MT3412" s="678"/>
      <c r="MU3412" s="678"/>
      <c r="MV3412" s="678"/>
      <c r="MW3412" s="678"/>
      <c r="MX3412" s="678"/>
      <c r="MY3412" s="678"/>
      <c r="MZ3412" s="678"/>
      <c r="NA3412" s="678"/>
      <c r="NB3412" s="678"/>
      <c r="NC3412" s="678"/>
      <c r="ND3412" s="678"/>
      <c r="NE3412" s="678"/>
      <c r="NF3412" s="678"/>
      <c r="NG3412" s="678"/>
      <c r="NH3412" s="678"/>
      <c r="NI3412" s="678"/>
      <c r="NJ3412" s="678"/>
      <c r="NK3412" s="678"/>
      <c r="NL3412" s="678"/>
      <c r="NM3412" s="678"/>
      <c r="NN3412" s="678"/>
      <c r="NO3412" s="678"/>
      <c r="NP3412" s="678"/>
      <c r="NQ3412" s="678"/>
      <c r="NR3412" s="678"/>
      <c r="NS3412" s="678"/>
      <c r="NT3412" s="678"/>
      <c r="NU3412" s="678"/>
      <c r="NV3412" s="678"/>
      <c r="NW3412" s="678"/>
      <c r="NX3412" s="678"/>
      <c r="NY3412" s="678"/>
      <c r="NZ3412" s="678"/>
      <c r="OA3412" s="678"/>
      <c r="OB3412" s="678"/>
      <c r="OC3412" s="678"/>
      <c r="OD3412" s="678"/>
      <c r="OE3412" s="678"/>
      <c r="OF3412" s="678"/>
      <c r="OG3412" s="678"/>
      <c r="OH3412" s="678"/>
      <c r="OI3412" s="678"/>
      <c r="OJ3412" s="678"/>
      <c r="OK3412" s="678"/>
      <c r="OL3412" s="678"/>
      <c r="OM3412" s="678"/>
      <c r="ON3412" s="678"/>
      <c r="OO3412" s="678"/>
      <c r="OP3412" s="678"/>
      <c r="OQ3412" s="678"/>
      <c r="OR3412" s="678"/>
      <c r="OS3412" s="678"/>
      <c r="OT3412" s="678"/>
      <c r="OU3412" s="678"/>
      <c r="OV3412" s="678"/>
      <c r="OW3412" s="678"/>
      <c r="OX3412" s="678"/>
      <c r="OY3412" s="678"/>
      <c r="OZ3412" s="678"/>
      <c r="PA3412" s="678"/>
      <c r="PB3412" s="678"/>
      <c r="PC3412" s="678"/>
      <c r="PD3412" s="678"/>
      <c r="PE3412" s="678"/>
      <c r="PF3412" s="678"/>
      <c r="PG3412" s="678"/>
      <c r="PH3412" s="678"/>
      <c r="PI3412" s="678"/>
      <c r="PJ3412" s="678"/>
      <c r="PK3412" s="678"/>
      <c r="PL3412" s="678"/>
      <c r="PM3412" s="678"/>
      <c r="PN3412" s="678"/>
      <c r="PO3412" s="678"/>
      <c r="PP3412" s="678"/>
      <c r="PQ3412" s="678"/>
      <c r="PR3412" s="678"/>
      <c r="PS3412" s="678"/>
      <c r="PT3412" s="678"/>
      <c r="PU3412" s="678"/>
      <c r="PV3412" s="678"/>
      <c r="PW3412" s="678"/>
      <c r="PX3412" s="678"/>
      <c r="PY3412" s="678"/>
      <c r="PZ3412" s="678"/>
      <c r="QA3412" s="678"/>
      <c r="QB3412" s="678"/>
      <c r="QC3412" s="678"/>
      <c r="QD3412" s="678"/>
      <c r="QE3412" s="678"/>
      <c r="QF3412" s="678"/>
      <c r="QG3412" s="678"/>
      <c r="QH3412" s="678"/>
      <c r="QI3412" s="678"/>
      <c r="QJ3412" s="678"/>
      <c r="QK3412" s="678"/>
      <c r="QL3412" s="678"/>
      <c r="QM3412" s="678"/>
      <c r="QN3412" s="678"/>
      <c r="QO3412" s="678"/>
      <c r="QP3412" s="678"/>
      <c r="QQ3412" s="678"/>
      <c r="QR3412" s="678"/>
      <c r="QS3412" s="678"/>
      <c r="QT3412" s="678"/>
      <c r="QU3412" s="678"/>
      <c r="QV3412" s="678"/>
      <c r="QW3412" s="678"/>
      <c r="QX3412" s="678"/>
      <c r="QY3412" s="678"/>
      <c r="QZ3412" s="678"/>
      <c r="RA3412" s="678"/>
      <c r="RB3412" s="678"/>
      <c r="RC3412" s="678"/>
      <c r="RD3412" s="678"/>
      <c r="RE3412" s="678"/>
      <c r="RF3412" s="678"/>
      <c r="RG3412" s="678"/>
      <c r="RH3412" s="678"/>
      <c r="RI3412" s="678"/>
      <c r="RJ3412" s="678"/>
      <c r="RK3412" s="678"/>
      <c r="RL3412" s="678"/>
      <c r="RM3412" s="678"/>
      <c r="RN3412" s="678"/>
      <c r="RO3412" s="678"/>
      <c r="RP3412" s="678"/>
      <c r="RQ3412" s="678"/>
      <c r="RR3412" s="678"/>
      <c r="RS3412" s="678"/>
      <c r="RT3412" s="678"/>
      <c r="RU3412" s="678"/>
      <c r="RV3412" s="678"/>
      <c r="RW3412" s="678"/>
      <c r="RX3412" s="678"/>
      <c r="RY3412" s="678"/>
      <c r="RZ3412" s="678"/>
      <c r="SA3412" s="678"/>
      <c r="SB3412" s="678"/>
      <c r="SC3412" s="678"/>
      <c r="SD3412" s="678"/>
      <c r="SE3412" s="678"/>
      <c r="SF3412" s="678"/>
      <c r="SG3412" s="678"/>
      <c r="SH3412" s="678"/>
      <c r="SI3412" s="678"/>
      <c r="SJ3412" s="678"/>
      <c r="SK3412" s="678"/>
      <c r="SL3412" s="678"/>
      <c r="SM3412" s="678"/>
      <c r="SN3412" s="678"/>
      <c r="SO3412" s="678"/>
      <c r="SP3412" s="678"/>
      <c r="SQ3412" s="678"/>
      <c r="SR3412" s="678"/>
      <c r="SS3412" s="678"/>
      <c r="ST3412" s="678"/>
      <c r="SU3412" s="678"/>
      <c r="SV3412" s="678"/>
      <c r="SW3412" s="678"/>
      <c r="SX3412" s="678"/>
      <c r="SY3412" s="678"/>
      <c r="SZ3412" s="678"/>
      <c r="TA3412" s="678"/>
      <c r="TB3412" s="678"/>
      <c r="TC3412" s="678"/>
      <c r="TD3412" s="678"/>
      <c r="TE3412" s="678"/>
      <c r="TF3412" s="678"/>
      <c r="TG3412" s="678"/>
      <c r="TH3412" s="678"/>
      <c r="TI3412" s="678"/>
      <c r="TJ3412" s="678"/>
      <c r="TK3412" s="678"/>
      <c r="TL3412" s="678"/>
      <c r="TM3412" s="678"/>
      <c r="TN3412" s="678"/>
      <c r="TO3412" s="678"/>
      <c r="TP3412" s="678"/>
      <c r="TQ3412" s="678"/>
      <c r="TR3412" s="678"/>
      <c r="TS3412" s="678"/>
      <c r="TT3412" s="678"/>
      <c r="TU3412" s="678"/>
      <c r="TV3412" s="678"/>
      <c r="TW3412" s="678"/>
      <c r="TX3412" s="678"/>
      <c r="TY3412" s="678"/>
      <c r="TZ3412" s="678"/>
      <c r="UA3412" s="678"/>
      <c r="UB3412" s="678"/>
      <c r="UC3412" s="678"/>
      <c r="UD3412" s="678"/>
      <c r="UE3412" s="678"/>
      <c r="UF3412" s="678"/>
      <c r="UG3412" s="678"/>
      <c r="UH3412" s="678"/>
      <c r="UI3412" s="678"/>
      <c r="UJ3412" s="678"/>
      <c r="UK3412" s="678"/>
      <c r="UL3412" s="678"/>
      <c r="UM3412" s="678"/>
      <c r="UN3412" s="678"/>
      <c r="UO3412" s="678"/>
      <c r="UP3412" s="678"/>
      <c r="UQ3412" s="678"/>
      <c r="UR3412" s="678"/>
      <c r="US3412" s="678"/>
      <c r="UT3412" s="678"/>
      <c r="UU3412" s="678"/>
      <c r="UV3412" s="678"/>
      <c r="UW3412" s="678"/>
      <c r="UX3412" s="678"/>
      <c r="UY3412" s="678"/>
      <c r="UZ3412" s="678"/>
      <c r="VA3412" s="678"/>
      <c r="VB3412" s="678"/>
      <c r="VC3412" s="678"/>
      <c r="VD3412" s="678"/>
      <c r="VE3412" s="678"/>
      <c r="VF3412" s="678"/>
      <c r="VG3412" s="678"/>
      <c r="VH3412" s="678"/>
      <c r="VI3412" s="678"/>
      <c r="VJ3412" s="678"/>
      <c r="VK3412" s="678"/>
      <c r="VL3412" s="678"/>
      <c r="VM3412" s="678"/>
      <c r="VN3412" s="678"/>
      <c r="VO3412" s="678"/>
      <c r="VP3412" s="678"/>
      <c r="VQ3412" s="678"/>
      <c r="VR3412" s="678"/>
      <c r="VS3412" s="678"/>
      <c r="VT3412" s="678"/>
      <c r="VU3412" s="678"/>
      <c r="VV3412" s="678"/>
      <c r="VW3412" s="678"/>
      <c r="VX3412" s="678"/>
      <c r="VY3412" s="678"/>
      <c r="VZ3412" s="678"/>
      <c r="WA3412" s="678"/>
      <c r="WB3412" s="678"/>
      <c r="WC3412" s="678"/>
      <c r="WD3412" s="678"/>
      <c r="WE3412" s="678"/>
      <c r="WF3412" s="678"/>
      <c r="WG3412" s="678"/>
      <c r="WH3412" s="678"/>
      <c r="WI3412" s="678"/>
      <c r="WJ3412" s="678"/>
      <c r="WK3412" s="678"/>
      <c r="WL3412" s="678"/>
      <c r="WM3412" s="678"/>
      <c r="WN3412" s="678"/>
      <c r="WO3412" s="678"/>
      <c r="WP3412" s="678"/>
      <c r="WQ3412" s="678"/>
      <c r="WR3412" s="678"/>
      <c r="WS3412" s="678"/>
      <c r="WT3412" s="678"/>
      <c r="WU3412" s="678"/>
      <c r="WV3412" s="678"/>
      <c r="WW3412" s="678"/>
      <c r="WX3412" s="678"/>
      <c r="WY3412" s="678"/>
      <c r="WZ3412" s="678"/>
      <c r="XA3412" s="678"/>
      <c r="XB3412" s="678"/>
      <c r="XC3412" s="678"/>
      <c r="XD3412" s="678"/>
      <c r="XE3412" s="678"/>
      <c r="XF3412" s="678"/>
      <c r="XG3412" s="678"/>
      <c r="XH3412" s="678"/>
      <c r="XI3412" s="678"/>
      <c r="XJ3412" s="678"/>
      <c r="XK3412" s="678"/>
      <c r="XL3412" s="678"/>
      <c r="XM3412" s="678"/>
      <c r="XN3412" s="678"/>
      <c r="XO3412" s="678"/>
      <c r="XP3412" s="678"/>
      <c r="XQ3412" s="678"/>
      <c r="XR3412" s="678"/>
      <c r="XS3412" s="678"/>
      <c r="XT3412" s="678"/>
      <c r="XU3412" s="678"/>
      <c r="XV3412" s="678"/>
      <c r="XW3412" s="678"/>
      <c r="XX3412" s="678"/>
      <c r="XY3412" s="678"/>
      <c r="XZ3412" s="678"/>
      <c r="YA3412" s="678"/>
      <c r="YB3412" s="678"/>
      <c r="YC3412" s="678"/>
      <c r="YD3412" s="678"/>
      <c r="YE3412" s="678"/>
      <c r="YF3412" s="678"/>
      <c r="YG3412" s="678"/>
      <c r="YH3412" s="678"/>
      <c r="YI3412" s="678"/>
      <c r="YJ3412" s="678"/>
      <c r="YK3412" s="678"/>
      <c r="YL3412" s="678"/>
      <c r="YM3412" s="678"/>
      <c r="YN3412" s="678"/>
      <c r="YO3412" s="678"/>
      <c r="YP3412" s="678"/>
      <c r="YQ3412" s="678"/>
      <c r="YR3412" s="678"/>
      <c r="YS3412" s="678"/>
      <c r="YT3412" s="678"/>
      <c r="YU3412" s="678"/>
      <c r="YV3412" s="678"/>
      <c r="YW3412" s="678"/>
      <c r="YX3412" s="678"/>
      <c r="YY3412" s="678"/>
      <c r="YZ3412" s="678"/>
      <c r="ZA3412" s="678"/>
      <c r="ZB3412" s="678"/>
      <c r="ZC3412" s="678"/>
      <c r="ZD3412" s="678"/>
      <c r="ZE3412" s="678"/>
      <c r="ZF3412" s="678"/>
      <c r="ZG3412" s="678"/>
      <c r="ZH3412" s="678"/>
      <c r="ZI3412" s="678"/>
      <c r="ZJ3412" s="678"/>
      <c r="ZK3412" s="678"/>
      <c r="ZL3412" s="678"/>
      <c r="ZM3412" s="678"/>
      <c r="ZN3412" s="678"/>
      <c r="ZO3412" s="678"/>
      <c r="ZP3412" s="678"/>
      <c r="ZQ3412" s="678"/>
      <c r="ZR3412" s="678"/>
      <c r="ZS3412" s="678"/>
      <c r="ZT3412" s="678"/>
      <c r="ZU3412" s="678"/>
      <c r="ZV3412" s="678"/>
      <c r="ZW3412" s="678"/>
      <c r="ZX3412" s="678"/>
      <c r="ZY3412" s="678"/>
      <c r="ZZ3412" s="678"/>
      <c r="AAA3412" s="678"/>
      <c r="AAB3412" s="678"/>
      <c r="AAC3412" s="678"/>
      <c r="AAD3412" s="678"/>
      <c r="AAE3412" s="678"/>
      <c r="AAF3412" s="678"/>
      <c r="AAG3412" s="678"/>
      <c r="AAH3412" s="678"/>
      <c r="AAI3412" s="678"/>
      <c r="AAJ3412" s="678"/>
      <c r="AAK3412" s="678"/>
      <c r="AAL3412" s="678"/>
      <c r="AAM3412" s="678"/>
      <c r="AAN3412" s="678"/>
      <c r="AAO3412" s="678"/>
      <c r="AAP3412" s="678"/>
      <c r="AAQ3412" s="678"/>
      <c r="AAR3412" s="678"/>
      <c r="AAS3412" s="678"/>
      <c r="AAT3412" s="678"/>
      <c r="AAU3412" s="678"/>
      <c r="AAV3412" s="678"/>
      <c r="AAW3412" s="678"/>
      <c r="AAX3412" s="678"/>
      <c r="AAY3412" s="678"/>
      <c r="AAZ3412" s="678"/>
      <c r="ABA3412" s="678"/>
      <c r="ABB3412" s="678"/>
      <c r="ABC3412" s="678"/>
      <c r="ABD3412" s="678"/>
      <c r="ABE3412" s="678"/>
      <c r="ABF3412" s="678"/>
      <c r="ABG3412" s="678"/>
      <c r="ABH3412" s="678"/>
      <c r="ABI3412" s="678"/>
      <c r="ABJ3412" s="678"/>
      <c r="ABK3412" s="678"/>
      <c r="ABL3412" s="678"/>
      <c r="ABM3412" s="678"/>
      <c r="ABN3412" s="678"/>
      <c r="ABO3412" s="678"/>
      <c r="ABP3412" s="678"/>
      <c r="ABQ3412" s="678"/>
      <c r="ABR3412" s="678"/>
      <c r="ABS3412" s="678"/>
      <c r="ABT3412" s="678"/>
      <c r="ABU3412" s="678"/>
      <c r="ABV3412" s="678"/>
      <c r="ABW3412" s="678"/>
      <c r="ABX3412" s="678"/>
      <c r="ABY3412" s="678"/>
      <c r="ABZ3412" s="678"/>
      <c r="ACA3412" s="678"/>
      <c r="ACB3412" s="678"/>
      <c r="ACC3412" s="678"/>
      <c r="ACD3412" s="678"/>
      <c r="ACE3412" s="678"/>
      <c r="ACF3412" s="678"/>
      <c r="ACG3412" s="678"/>
      <c r="ACH3412" s="678"/>
      <c r="ACI3412" s="678"/>
      <c r="ACJ3412" s="678"/>
      <c r="ACK3412" s="678"/>
      <c r="ACL3412" s="678"/>
      <c r="ACM3412" s="678"/>
      <c r="ACN3412" s="678"/>
      <c r="ACO3412" s="678"/>
      <c r="ACP3412" s="678"/>
      <c r="ACQ3412" s="678"/>
      <c r="ACR3412" s="678"/>
      <c r="ACS3412" s="678"/>
      <c r="ACT3412" s="678"/>
      <c r="ACU3412" s="678"/>
      <c r="ACV3412" s="678"/>
      <c r="ACW3412" s="678"/>
      <c r="ACX3412" s="678"/>
      <c r="ACY3412" s="678"/>
      <c r="ACZ3412" s="678"/>
      <c r="ADA3412" s="678"/>
      <c r="ADB3412" s="678"/>
      <c r="ADC3412" s="678"/>
      <c r="ADD3412" s="678"/>
      <c r="ADE3412" s="678"/>
      <c r="ADF3412" s="678"/>
      <c r="ADG3412" s="678"/>
      <c r="ADH3412" s="678"/>
      <c r="ADI3412" s="678"/>
      <c r="ADJ3412" s="678"/>
      <c r="ADK3412" s="678"/>
      <c r="ADL3412" s="678"/>
      <c r="ADM3412" s="678"/>
      <c r="ADN3412" s="678"/>
      <c r="ADO3412" s="678"/>
      <c r="ADP3412" s="678"/>
      <c r="ADQ3412" s="678"/>
      <c r="ADR3412" s="678"/>
      <c r="ADS3412" s="678"/>
      <c r="ADT3412" s="678"/>
      <c r="ADU3412" s="678"/>
      <c r="ADV3412" s="678"/>
      <c r="ADW3412" s="678"/>
      <c r="ADX3412" s="678"/>
      <c r="ADY3412" s="678"/>
      <c r="ADZ3412" s="678"/>
      <c r="AEA3412" s="678"/>
      <c r="AEB3412" s="678"/>
      <c r="AEC3412" s="678"/>
      <c r="AED3412" s="678"/>
      <c r="AEE3412" s="678"/>
      <c r="AEF3412" s="678"/>
      <c r="AEG3412" s="678"/>
      <c r="AEH3412" s="678"/>
      <c r="AEI3412" s="678"/>
      <c r="AEJ3412" s="678"/>
      <c r="AEK3412" s="678"/>
      <c r="AEL3412" s="678"/>
      <c r="AEM3412" s="678"/>
      <c r="AEN3412" s="678"/>
      <c r="AEO3412" s="678"/>
      <c r="AEP3412" s="678"/>
      <c r="AEQ3412" s="678"/>
      <c r="AER3412" s="678"/>
      <c r="AES3412" s="678"/>
      <c r="AET3412" s="678"/>
      <c r="AEU3412" s="678"/>
      <c r="AEV3412" s="678"/>
      <c r="AEW3412" s="678"/>
      <c r="AEX3412" s="678"/>
      <c r="AEY3412" s="678"/>
      <c r="AEZ3412" s="678"/>
      <c r="AFA3412" s="678"/>
      <c r="AFB3412" s="678"/>
      <c r="AFC3412" s="678"/>
      <c r="AFD3412" s="678"/>
      <c r="AFE3412" s="678"/>
      <c r="AFF3412" s="678"/>
      <c r="AFG3412" s="678"/>
      <c r="AFH3412" s="678"/>
      <c r="AFI3412" s="678"/>
      <c r="AFJ3412" s="678"/>
      <c r="AFK3412" s="678"/>
      <c r="AFL3412" s="678"/>
      <c r="AFM3412" s="678"/>
      <c r="AFN3412" s="678"/>
      <c r="AFO3412" s="678"/>
      <c r="AFP3412" s="678"/>
      <c r="AFQ3412" s="678"/>
      <c r="AFR3412" s="678"/>
      <c r="AFS3412" s="678"/>
      <c r="AFT3412" s="678"/>
      <c r="AFU3412" s="678"/>
      <c r="AFV3412" s="678"/>
      <c r="AFW3412" s="678"/>
      <c r="AFX3412" s="678"/>
      <c r="AFY3412" s="678"/>
      <c r="AFZ3412" s="678"/>
      <c r="AGA3412" s="678"/>
      <c r="AGB3412" s="678"/>
      <c r="AGC3412" s="678"/>
      <c r="AGD3412" s="678"/>
      <c r="AGE3412" s="678"/>
      <c r="AGF3412" s="678"/>
      <c r="AGG3412" s="678"/>
      <c r="AGH3412" s="678"/>
      <c r="AGI3412" s="678"/>
      <c r="AGJ3412" s="678"/>
      <c r="AGK3412" s="678"/>
      <c r="AGL3412" s="678"/>
      <c r="AGM3412" s="678"/>
      <c r="AGN3412" s="678"/>
      <c r="AGO3412" s="678"/>
      <c r="AGP3412" s="678"/>
      <c r="AGQ3412" s="678"/>
      <c r="AGR3412" s="678"/>
      <c r="AGS3412" s="678"/>
      <c r="AGT3412" s="678"/>
      <c r="AGU3412" s="678"/>
      <c r="AGV3412" s="678"/>
      <c r="AGW3412" s="678"/>
      <c r="AGX3412" s="678"/>
      <c r="AGY3412" s="678"/>
      <c r="AGZ3412" s="678"/>
      <c r="AHA3412" s="678"/>
      <c r="AHB3412" s="678"/>
      <c r="AHC3412" s="678"/>
      <c r="AHD3412" s="678"/>
      <c r="AHE3412" s="678"/>
      <c r="AHF3412" s="678"/>
      <c r="AHG3412" s="678"/>
      <c r="AHH3412" s="678"/>
      <c r="AHI3412" s="678"/>
      <c r="AHJ3412" s="678"/>
      <c r="AHK3412" s="678"/>
      <c r="AHL3412" s="678"/>
      <c r="AHM3412" s="678"/>
      <c r="AHN3412" s="678"/>
      <c r="AHO3412" s="678"/>
      <c r="AHP3412" s="678"/>
      <c r="AHQ3412" s="678"/>
      <c r="AHR3412" s="678"/>
      <c r="AHS3412" s="678"/>
      <c r="AHT3412" s="678"/>
      <c r="AHU3412" s="678"/>
      <c r="AHV3412" s="678"/>
      <c r="AHW3412" s="678"/>
      <c r="AHX3412" s="678"/>
      <c r="AHY3412" s="678"/>
      <c r="AHZ3412" s="678"/>
      <c r="AIA3412" s="678"/>
      <c r="AIB3412" s="678"/>
      <c r="AIC3412" s="678"/>
      <c r="AID3412" s="678"/>
      <c r="AIE3412" s="678"/>
      <c r="AIF3412" s="678"/>
      <c r="AIG3412" s="678"/>
      <c r="AIH3412" s="678"/>
      <c r="AII3412" s="678"/>
      <c r="AIJ3412" s="678"/>
      <c r="AIK3412" s="678"/>
      <c r="AIL3412" s="678"/>
      <c r="AIM3412" s="678"/>
      <c r="AIN3412" s="678"/>
      <c r="AIO3412" s="678"/>
      <c r="AIP3412" s="678"/>
      <c r="AIQ3412" s="678"/>
      <c r="AIR3412" s="678"/>
      <c r="AIS3412" s="678"/>
      <c r="AIT3412" s="678"/>
      <c r="AIU3412" s="678"/>
      <c r="AIV3412" s="678"/>
      <c r="AIW3412" s="678"/>
      <c r="AIX3412" s="678"/>
      <c r="AIY3412" s="678"/>
      <c r="AIZ3412" s="678"/>
      <c r="AJA3412" s="678"/>
      <c r="AJB3412" s="678"/>
      <c r="AJC3412" s="678"/>
      <c r="AJD3412" s="678"/>
      <c r="AJE3412" s="678"/>
      <c r="AJF3412" s="678"/>
      <c r="AJG3412" s="678"/>
      <c r="AJH3412" s="678"/>
      <c r="AJI3412" s="678"/>
      <c r="AJJ3412" s="678"/>
      <c r="AJK3412" s="678"/>
      <c r="AJL3412" s="678"/>
      <c r="AJM3412" s="678"/>
      <c r="AJN3412" s="678"/>
      <c r="AJO3412" s="678"/>
      <c r="AJP3412" s="678"/>
      <c r="AJQ3412" s="678"/>
      <c r="AJR3412" s="678"/>
      <c r="AJS3412" s="678"/>
      <c r="AJT3412" s="678"/>
      <c r="AJU3412" s="678"/>
      <c r="AJV3412" s="678"/>
      <c r="AJW3412" s="678"/>
      <c r="AJX3412" s="678"/>
      <c r="AJY3412" s="678"/>
      <c r="AJZ3412" s="678"/>
      <c r="AKA3412" s="678"/>
      <c r="AKB3412" s="678"/>
      <c r="AKC3412" s="678"/>
      <c r="AKD3412" s="678"/>
      <c r="AKE3412" s="678"/>
      <c r="AKF3412" s="678"/>
      <c r="AKG3412" s="678"/>
      <c r="AKH3412" s="678"/>
      <c r="AKI3412" s="678"/>
      <c r="AKJ3412" s="678"/>
      <c r="AKK3412" s="678"/>
      <c r="AKL3412" s="678"/>
      <c r="AKM3412" s="678"/>
      <c r="AKN3412" s="678"/>
      <c r="AKO3412" s="678"/>
      <c r="AKP3412" s="678"/>
      <c r="AKQ3412" s="678"/>
      <c r="AKR3412" s="678"/>
      <c r="AKS3412" s="678"/>
      <c r="AKT3412" s="678"/>
      <c r="AKU3412" s="678"/>
      <c r="AKV3412" s="678"/>
      <c r="AKW3412" s="678"/>
      <c r="AKX3412" s="678"/>
      <c r="AKY3412" s="678"/>
      <c r="AKZ3412" s="678"/>
      <c r="ALA3412" s="678"/>
      <c r="ALB3412" s="678"/>
      <c r="ALC3412" s="678"/>
      <c r="ALD3412" s="678"/>
      <c r="ALE3412" s="678"/>
      <c r="ALF3412" s="678"/>
      <c r="ALG3412" s="678"/>
      <c r="ALH3412" s="678"/>
      <c r="ALI3412" s="678"/>
      <c r="ALJ3412" s="678"/>
      <c r="ALK3412" s="678"/>
      <c r="ALL3412" s="678"/>
      <c r="ALM3412" s="678"/>
      <c r="ALN3412" s="678"/>
      <c r="ALO3412" s="678"/>
      <c r="ALP3412" s="678"/>
      <c r="ALQ3412" s="678"/>
      <c r="ALR3412" s="678"/>
      <c r="ALS3412" s="678"/>
      <c r="ALT3412" s="678"/>
      <c r="ALU3412" s="678"/>
      <c r="ALV3412" s="678"/>
      <c r="ALW3412" s="678"/>
      <c r="ALX3412" s="678"/>
      <c r="ALY3412" s="678"/>
      <c r="ALZ3412" s="678"/>
      <c r="AMA3412" s="678"/>
      <c r="AMB3412" s="678"/>
      <c r="AMC3412" s="678"/>
      <c r="AMD3412" s="678"/>
      <c r="AME3412" s="678"/>
      <c r="AMF3412" s="678"/>
      <c r="AMG3412" s="678"/>
      <c r="AMH3412" s="678"/>
      <c r="AMI3412" s="678"/>
      <c r="AMJ3412" s="678"/>
    </row>
    <row r="3413" spans="1:1024" s="546" customFormat="1" ht="105" customHeight="1" x14ac:dyDescent="0.25">
      <c r="A3413" s="735">
        <v>2274</v>
      </c>
      <c r="B3413" s="735"/>
      <c r="C3413" s="735" t="s">
        <v>1435</v>
      </c>
      <c r="D3413" s="735" t="s">
        <v>22</v>
      </c>
      <c r="E3413" s="1156" t="s">
        <v>161</v>
      </c>
      <c r="F3413" s="741">
        <v>45028</v>
      </c>
      <c r="G3413" s="740">
        <v>0.47916666666666669</v>
      </c>
      <c r="H3413" s="741">
        <v>45048</v>
      </c>
      <c r="I3413" s="740">
        <v>0.47916666666666669</v>
      </c>
      <c r="J3413" s="732" t="s">
        <v>438</v>
      </c>
      <c r="K3413" s="741">
        <v>30976</v>
      </c>
      <c r="L3413" s="929">
        <v>181267850046</v>
      </c>
      <c r="M3413" s="741">
        <v>43437</v>
      </c>
      <c r="N3413" s="775" t="s">
        <v>1436</v>
      </c>
      <c r="O3413" s="930">
        <v>38814</v>
      </c>
      <c r="P3413" s="902">
        <v>1450</v>
      </c>
      <c r="Q3413" s="890"/>
      <c r="R3413" s="1006"/>
      <c r="S3413" s="890">
        <v>58087</v>
      </c>
      <c r="T3413" s="592" t="s">
        <v>1438</v>
      </c>
      <c r="U3413" s="593"/>
      <c r="V3413" s="592" t="s">
        <v>1437</v>
      </c>
      <c r="W3413" s="594"/>
    </row>
    <row r="3414" spans="1:1024" s="599" customFormat="1" ht="87.75" hidden="1" customHeight="1" x14ac:dyDescent="0.25">
      <c r="A3414" s="3">
        <v>204</v>
      </c>
      <c r="B3414" s="1"/>
      <c r="C3414" s="1" t="s">
        <v>3593</v>
      </c>
      <c r="D3414" s="3" t="s">
        <v>412</v>
      </c>
      <c r="E3414" s="1158" t="s">
        <v>243</v>
      </c>
      <c r="F3414" s="19">
        <v>44613</v>
      </c>
      <c r="G3414" s="796">
        <v>0.41666666666666669</v>
      </c>
      <c r="H3414" s="19">
        <v>44620</v>
      </c>
      <c r="I3414" s="796">
        <v>0.79166666666666663</v>
      </c>
      <c r="J3414" s="730"/>
      <c r="K3414" s="796"/>
      <c r="L3414" s="1"/>
      <c r="M3414" s="19"/>
      <c r="N3414" s="924"/>
      <c r="O3414" s="208"/>
      <c r="P3414" s="1043"/>
      <c r="Q3414" s="1039"/>
      <c r="R3414" s="1044"/>
      <c r="S3414" s="1039"/>
      <c r="T3414" s="555"/>
      <c r="U3414" s="156"/>
      <c r="V3414" s="555" t="s">
        <v>3549</v>
      </c>
      <c r="W3414" s="156"/>
      <c r="X3414" s="662"/>
      <c r="Y3414" s="662"/>
      <c r="Z3414" s="662"/>
      <c r="AA3414" s="662"/>
      <c r="AB3414" s="662"/>
      <c r="AC3414" s="662"/>
      <c r="AD3414" s="662"/>
      <c r="AE3414" s="662"/>
      <c r="AF3414" s="662"/>
      <c r="AG3414" s="662"/>
      <c r="AH3414" s="662"/>
      <c r="AI3414" s="662"/>
      <c r="AJ3414" s="662"/>
      <c r="AK3414" s="662"/>
      <c r="AL3414" s="662"/>
      <c r="AM3414" s="662"/>
      <c r="AN3414" s="662"/>
      <c r="AO3414" s="662"/>
      <c r="AP3414" s="662"/>
      <c r="AQ3414" s="662"/>
      <c r="AR3414" s="662"/>
      <c r="AS3414" s="662"/>
      <c r="AT3414" s="662"/>
      <c r="AU3414" s="662"/>
      <c r="AV3414" s="662"/>
      <c r="AW3414" s="662"/>
      <c r="AX3414" s="662"/>
      <c r="AY3414" s="662"/>
      <c r="AZ3414" s="662"/>
      <c r="BA3414" s="662"/>
      <c r="BB3414" s="662"/>
      <c r="BC3414" s="662"/>
      <c r="BD3414" s="662"/>
      <c r="BE3414" s="662"/>
      <c r="BF3414" s="662"/>
      <c r="BG3414" s="662"/>
      <c r="BH3414" s="662"/>
      <c r="BI3414" s="662"/>
      <c r="BJ3414" s="662"/>
      <c r="BK3414" s="662"/>
      <c r="BL3414" s="662"/>
      <c r="BM3414" s="662"/>
      <c r="BN3414" s="662"/>
      <c r="BO3414" s="662"/>
      <c r="BP3414" s="662"/>
      <c r="BQ3414" s="662"/>
      <c r="BR3414" s="662"/>
      <c r="BS3414" s="662"/>
      <c r="BT3414" s="662"/>
      <c r="BU3414" s="662"/>
      <c r="BV3414" s="662"/>
      <c r="BW3414" s="662"/>
      <c r="BX3414" s="662"/>
      <c r="BY3414" s="662"/>
      <c r="BZ3414" s="662"/>
      <c r="CA3414" s="662"/>
      <c r="CB3414" s="662"/>
      <c r="CC3414" s="662"/>
      <c r="CD3414" s="662"/>
      <c r="CE3414" s="662"/>
      <c r="CF3414" s="662"/>
      <c r="CG3414" s="662"/>
      <c r="CH3414" s="662"/>
      <c r="CI3414" s="662"/>
      <c r="CJ3414" s="662"/>
      <c r="CK3414" s="662"/>
      <c r="CL3414" s="662"/>
      <c r="CM3414" s="662"/>
      <c r="CN3414" s="662"/>
      <c r="CO3414" s="662"/>
      <c r="CP3414" s="662"/>
      <c r="CQ3414" s="662"/>
      <c r="CR3414" s="662"/>
      <c r="CS3414" s="662"/>
      <c r="CT3414" s="662"/>
      <c r="CU3414" s="662"/>
      <c r="CV3414" s="662"/>
      <c r="CW3414" s="662"/>
      <c r="CX3414" s="662"/>
      <c r="CY3414" s="662"/>
      <c r="CZ3414" s="662"/>
      <c r="DA3414" s="662"/>
      <c r="DB3414" s="662"/>
      <c r="DC3414" s="662"/>
      <c r="DD3414" s="662"/>
      <c r="DE3414" s="662"/>
      <c r="DF3414" s="662"/>
      <c r="DG3414" s="662"/>
      <c r="DH3414" s="662"/>
      <c r="DI3414" s="662"/>
      <c r="DJ3414" s="662"/>
      <c r="DK3414" s="662"/>
      <c r="DL3414" s="662"/>
      <c r="DM3414" s="662"/>
      <c r="DN3414" s="662"/>
      <c r="DO3414" s="662"/>
      <c r="DP3414" s="662"/>
      <c r="DQ3414" s="662"/>
      <c r="DR3414" s="662"/>
      <c r="DS3414" s="662"/>
      <c r="DT3414" s="662"/>
      <c r="DU3414" s="662"/>
      <c r="DV3414" s="662"/>
      <c r="DW3414" s="662"/>
      <c r="DX3414" s="662"/>
      <c r="DY3414" s="662"/>
      <c r="DZ3414" s="662"/>
      <c r="EA3414" s="662"/>
      <c r="EB3414" s="662"/>
      <c r="EC3414" s="662"/>
      <c r="ED3414" s="662"/>
      <c r="EE3414" s="662"/>
      <c r="EF3414" s="662"/>
      <c r="EG3414" s="662"/>
      <c r="EH3414" s="662"/>
      <c r="EI3414" s="662"/>
      <c r="EJ3414" s="662"/>
      <c r="EK3414" s="662"/>
      <c r="EL3414" s="662"/>
      <c r="EM3414" s="662"/>
      <c r="EN3414" s="662"/>
      <c r="EO3414" s="662"/>
      <c r="EP3414" s="662"/>
      <c r="EQ3414" s="662"/>
      <c r="ER3414" s="662"/>
      <c r="ES3414" s="662"/>
      <c r="ET3414" s="662"/>
      <c r="EU3414" s="662"/>
      <c r="EV3414" s="662"/>
      <c r="EW3414" s="662"/>
      <c r="EX3414" s="662"/>
      <c r="EY3414" s="662"/>
      <c r="EZ3414" s="662"/>
      <c r="FA3414" s="662"/>
      <c r="FB3414" s="662"/>
      <c r="FC3414" s="662"/>
      <c r="FD3414" s="662"/>
      <c r="FE3414" s="662"/>
      <c r="FF3414" s="662"/>
      <c r="FG3414" s="662"/>
      <c r="FH3414" s="662"/>
      <c r="FI3414" s="662"/>
      <c r="FJ3414" s="662"/>
      <c r="FK3414" s="662"/>
      <c r="FL3414" s="662"/>
      <c r="FM3414" s="662"/>
      <c r="FN3414" s="662"/>
      <c r="FO3414" s="662"/>
      <c r="FP3414" s="662"/>
      <c r="FQ3414" s="662"/>
      <c r="FR3414" s="662"/>
      <c r="FS3414" s="662"/>
      <c r="FT3414" s="662"/>
      <c r="FU3414" s="662"/>
      <c r="FV3414" s="662"/>
      <c r="FW3414" s="662"/>
      <c r="FX3414" s="662"/>
      <c r="FY3414" s="662"/>
      <c r="FZ3414" s="662"/>
      <c r="GA3414" s="662"/>
      <c r="GB3414" s="662"/>
      <c r="GC3414" s="662"/>
      <c r="GD3414" s="662"/>
      <c r="GE3414" s="662"/>
      <c r="GF3414" s="662"/>
      <c r="GG3414" s="662"/>
      <c r="GH3414" s="662"/>
      <c r="GI3414" s="662"/>
      <c r="GJ3414" s="662"/>
      <c r="GK3414" s="662"/>
      <c r="GL3414" s="662"/>
      <c r="GM3414" s="662"/>
      <c r="GN3414" s="662"/>
      <c r="GO3414" s="662"/>
      <c r="GP3414" s="662"/>
      <c r="GQ3414" s="662"/>
      <c r="GR3414" s="662"/>
      <c r="GS3414" s="662"/>
      <c r="GT3414" s="662"/>
      <c r="GU3414" s="662"/>
      <c r="GV3414" s="662"/>
      <c r="GW3414" s="662"/>
      <c r="GX3414" s="662"/>
      <c r="GY3414" s="662"/>
      <c r="GZ3414" s="662"/>
      <c r="HA3414" s="662"/>
      <c r="HB3414" s="662"/>
      <c r="HC3414" s="662"/>
      <c r="HD3414" s="662"/>
      <c r="HE3414" s="662"/>
      <c r="HF3414" s="662"/>
      <c r="HG3414" s="662"/>
      <c r="HH3414" s="662"/>
      <c r="HI3414" s="662"/>
      <c r="HJ3414" s="662"/>
      <c r="HK3414" s="662"/>
      <c r="HL3414" s="662"/>
      <c r="HM3414" s="662"/>
      <c r="HN3414" s="662"/>
      <c r="HO3414" s="662"/>
      <c r="HP3414" s="662"/>
      <c r="HQ3414" s="662"/>
      <c r="HR3414" s="662"/>
      <c r="HS3414" s="662"/>
      <c r="HT3414" s="662"/>
      <c r="HU3414" s="662"/>
      <c r="HV3414" s="662"/>
      <c r="HW3414" s="662"/>
      <c r="HX3414" s="662"/>
      <c r="HY3414" s="662"/>
      <c r="HZ3414" s="662"/>
      <c r="IA3414" s="662"/>
      <c r="IB3414" s="662"/>
      <c r="IC3414" s="662"/>
      <c r="ID3414" s="662"/>
      <c r="IE3414" s="662"/>
      <c r="IF3414" s="662"/>
      <c r="IG3414" s="662"/>
      <c r="IH3414" s="662"/>
      <c r="II3414" s="662"/>
      <c r="IJ3414" s="662"/>
      <c r="IK3414" s="662"/>
      <c r="IL3414" s="662"/>
      <c r="IM3414" s="662"/>
      <c r="IN3414" s="662"/>
      <c r="IO3414" s="662"/>
      <c r="IP3414" s="662"/>
      <c r="IQ3414" s="662"/>
      <c r="IR3414" s="662"/>
      <c r="IS3414" s="662"/>
      <c r="IT3414" s="662"/>
      <c r="IU3414" s="662"/>
      <c r="IV3414" s="662"/>
      <c r="IW3414" s="662"/>
      <c r="IX3414" s="662"/>
      <c r="IY3414" s="662"/>
      <c r="IZ3414" s="662"/>
      <c r="JA3414" s="662"/>
      <c r="JB3414" s="662"/>
      <c r="JC3414" s="662"/>
      <c r="JD3414" s="662"/>
      <c r="JE3414" s="662"/>
      <c r="JF3414" s="662"/>
      <c r="JG3414" s="662"/>
      <c r="JH3414" s="662"/>
      <c r="JI3414" s="662"/>
      <c r="JJ3414" s="662"/>
      <c r="JK3414" s="662"/>
      <c r="JL3414" s="662"/>
      <c r="JM3414" s="662"/>
      <c r="JN3414" s="662"/>
      <c r="JO3414" s="662"/>
      <c r="JP3414" s="662"/>
      <c r="JQ3414" s="662"/>
      <c r="JR3414" s="662"/>
      <c r="JS3414" s="662"/>
      <c r="JT3414" s="662"/>
      <c r="JU3414" s="662"/>
      <c r="JV3414" s="662"/>
      <c r="JW3414" s="662"/>
      <c r="JX3414" s="662"/>
      <c r="JY3414" s="662"/>
      <c r="JZ3414" s="662"/>
      <c r="KA3414" s="662"/>
      <c r="KB3414" s="662"/>
      <c r="KC3414" s="662"/>
      <c r="KD3414" s="662"/>
      <c r="KE3414" s="662"/>
      <c r="KF3414" s="662"/>
      <c r="KG3414" s="662"/>
      <c r="KH3414" s="662"/>
      <c r="KI3414" s="662"/>
      <c r="KJ3414" s="662"/>
      <c r="KK3414" s="662"/>
      <c r="KL3414" s="662"/>
      <c r="KM3414" s="662"/>
      <c r="KN3414" s="662"/>
      <c r="KO3414" s="662"/>
      <c r="KP3414" s="662"/>
      <c r="KQ3414" s="662"/>
      <c r="KR3414" s="662"/>
      <c r="KS3414" s="662"/>
      <c r="KT3414" s="662"/>
      <c r="KU3414" s="662"/>
      <c r="KV3414" s="662"/>
      <c r="KW3414" s="662"/>
      <c r="KX3414" s="662"/>
      <c r="KY3414" s="662"/>
      <c r="KZ3414" s="662"/>
      <c r="LA3414" s="662"/>
      <c r="LB3414" s="662"/>
      <c r="LC3414" s="662"/>
      <c r="LD3414" s="662"/>
      <c r="LE3414" s="662"/>
      <c r="LF3414" s="662"/>
      <c r="LG3414" s="662"/>
      <c r="LH3414" s="662"/>
      <c r="LI3414" s="662"/>
      <c r="LJ3414" s="662"/>
      <c r="LK3414" s="662"/>
      <c r="LL3414" s="662"/>
      <c r="LM3414" s="662"/>
      <c r="LN3414" s="662"/>
      <c r="LO3414" s="662"/>
      <c r="LP3414" s="662"/>
      <c r="LQ3414" s="662"/>
      <c r="LR3414" s="662"/>
      <c r="LS3414" s="662"/>
      <c r="LT3414" s="662"/>
      <c r="LU3414" s="662"/>
      <c r="LV3414" s="662"/>
      <c r="LW3414" s="662"/>
      <c r="LX3414" s="662"/>
      <c r="LY3414" s="662"/>
      <c r="LZ3414" s="662"/>
      <c r="MA3414" s="662"/>
      <c r="MB3414" s="662"/>
      <c r="MC3414" s="662"/>
      <c r="MD3414" s="662"/>
      <c r="ME3414" s="662"/>
      <c r="MF3414" s="662"/>
      <c r="MG3414" s="662"/>
      <c r="MH3414" s="662"/>
      <c r="MI3414" s="662"/>
      <c r="MJ3414" s="662"/>
      <c r="MK3414" s="662"/>
      <c r="ML3414" s="662"/>
      <c r="MM3414" s="662"/>
      <c r="MN3414" s="662"/>
      <c r="MO3414" s="662"/>
      <c r="MP3414" s="662"/>
      <c r="MQ3414" s="662"/>
      <c r="MR3414" s="662"/>
      <c r="MS3414" s="662"/>
      <c r="MT3414" s="662"/>
      <c r="MU3414" s="662"/>
      <c r="MV3414" s="662"/>
      <c r="MW3414" s="662"/>
      <c r="MX3414" s="662"/>
      <c r="MY3414" s="662"/>
      <c r="MZ3414" s="662"/>
      <c r="NA3414" s="662"/>
      <c r="NB3414" s="662"/>
      <c r="NC3414" s="662"/>
      <c r="ND3414" s="662"/>
      <c r="NE3414" s="662"/>
      <c r="NF3414" s="662"/>
      <c r="NG3414" s="662"/>
      <c r="NH3414" s="662"/>
      <c r="NI3414" s="662"/>
      <c r="NJ3414" s="662"/>
      <c r="NK3414" s="662"/>
      <c r="NL3414" s="662"/>
      <c r="NM3414" s="662"/>
      <c r="NN3414" s="662"/>
      <c r="NO3414" s="662"/>
      <c r="NP3414" s="662"/>
      <c r="NQ3414" s="662"/>
      <c r="NR3414" s="662"/>
      <c r="NS3414" s="662"/>
      <c r="NT3414" s="662"/>
      <c r="NU3414" s="662"/>
      <c r="NV3414" s="662"/>
      <c r="NW3414" s="662"/>
      <c r="NX3414" s="662"/>
      <c r="NY3414" s="662"/>
      <c r="NZ3414" s="662"/>
      <c r="OA3414" s="662"/>
      <c r="OB3414" s="662"/>
      <c r="OC3414" s="662"/>
      <c r="OD3414" s="662"/>
      <c r="OE3414" s="662"/>
      <c r="OF3414" s="662"/>
      <c r="OG3414" s="662"/>
      <c r="OH3414" s="662"/>
      <c r="OI3414" s="662"/>
      <c r="OJ3414" s="662"/>
      <c r="OK3414" s="662"/>
      <c r="OL3414" s="662"/>
      <c r="OM3414" s="662"/>
      <c r="ON3414" s="662"/>
      <c r="OO3414" s="662"/>
      <c r="OP3414" s="662"/>
      <c r="OQ3414" s="662"/>
      <c r="OR3414" s="662"/>
      <c r="OS3414" s="662"/>
      <c r="OT3414" s="662"/>
      <c r="OU3414" s="662"/>
      <c r="OV3414" s="662"/>
      <c r="OW3414" s="662"/>
      <c r="OX3414" s="662"/>
      <c r="OY3414" s="662"/>
      <c r="OZ3414" s="662"/>
      <c r="PA3414" s="662"/>
      <c r="PB3414" s="662"/>
      <c r="PC3414" s="662"/>
      <c r="PD3414" s="662"/>
      <c r="PE3414" s="662"/>
      <c r="PF3414" s="662"/>
      <c r="PG3414" s="662"/>
      <c r="PH3414" s="662"/>
      <c r="PI3414" s="662"/>
      <c r="PJ3414" s="662"/>
      <c r="PK3414" s="662"/>
      <c r="PL3414" s="662"/>
      <c r="PM3414" s="662"/>
      <c r="PN3414" s="662"/>
      <c r="PO3414" s="662"/>
      <c r="PP3414" s="662"/>
      <c r="PQ3414" s="662"/>
      <c r="PR3414" s="662"/>
      <c r="PS3414" s="662"/>
      <c r="PT3414" s="662"/>
      <c r="PU3414" s="662"/>
      <c r="PV3414" s="662"/>
      <c r="PW3414" s="662"/>
      <c r="PX3414" s="662"/>
      <c r="PY3414" s="662"/>
      <c r="PZ3414" s="662"/>
      <c r="QA3414" s="662"/>
      <c r="QB3414" s="662"/>
      <c r="QC3414" s="662"/>
      <c r="QD3414" s="662"/>
      <c r="QE3414" s="662"/>
      <c r="QF3414" s="662"/>
      <c r="QG3414" s="662"/>
      <c r="QH3414" s="662"/>
      <c r="QI3414" s="662"/>
      <c r="QJ3414" s="662"/>
      <c r="QK3414" s="662"/>
      <c r="QL3414" s="662"/>
      <c r="QM3414" s="662"/>
      <c r="QN3414" s="662"/>
      <c r="QO3414" s="662"/>
      <c r="QP3414" s="662"/>
      <c r="QQ3414" s="662"/>
      <c r="QR3414" s="662"/>
      <c r="QS3414" s="662"/>
      <c r="QT3414" s="662"/>
      <c r="QU3414" s="662"/>
      <c r="QV3414" s="662"/>
      <c r="QW3414" s="662"/>
      <c r="QX3414" s="662"/>
      <c r="QY3414" s="662"/>
      <c r="QZ3414" s="662"/>
      <c r="RA3414" s="662"/>
      <c r="RB3414" s="662"/>
      <c r="RC3414" s="662"/>
      <c r="RD3414" s="662"/>
      <c r="RE3414" s="662"/>
      <c r="RF3414" s="662"/>
      <c r="RG3414" s="662"/>
      <c r="RH3414" s="662"/>
      <c r="RI3414" s="662"/>
      <c r="RJ3414" s="662"/>
      <c r="RK3414" s="662"/>
      <c r="RL3414" s="662"/>
      <c r="RM3414" s="662"/>
      <c r="RN3414" s="662"/>
      <c r="RO3414" s="662"/>
      <c r="RP3414" s="662"/>
      <c r="RQ3414" s="662"/>
      <c r="RR3414" s="662"/>
      <c r="RS3414" s="662"/>
      <c r="RT3414" s="662"/>
      <c r="RU3414" s="662"/>
      <c r="RV3414" s="662"/>
      <c r="RW3414" s="662"/>
      <c r="RX3414" s="662"/>
      <c r="RY3414" s="662"/>
      <c r="RZ3414" s="662"/>
      <c r="SA3414" s="662"/>
      <c r="SB3414" s="662"/>
      <c r="SC3414" s="662"/>
      <c r="SD3414" s="662"/>
      <c r="SE3414" s="662"/>
      <c r="SF3414" s="662"/>
      <c r="SG3414" s="662"/>
      <c r="SH3414" s="662"/>
      <c r="SI3414" s="662"/>
      <c r="SJ3414" s="662"/>
      <c r="SK3414" s="662"/>
      <c r="SL3414" s="662"/>
      <c r="SM3414" s="662"/>
      <c r="SN3414" s="662"/>
      <c r="SO3414" s="662"/>
      <c r="SP3414" s="662"/>
      <c r="SQ3414" s="662"/>
      <c r="SR3414" s="662"/>
      <c r="SS3414" s="662"/>
      <c r="ST3414" s="662"/>
      <c r="SU3414" s="662"/>
      <c r="SV3414" s="662"/>
      <c r="SW3414" s="662"/>
      <c r="SX3414" s="662"/>
      <c r="SY3414" s="662"/>
      <c r="SZ3414" s="662"/>
      <c r="TA3414" s="662"/>
      <c r="TB3414" s="662"/>
      <c r="TC3414" s="662"/>
      <c r="TD3414" s="662"/>
      <c r="TE3414" s="662"/>
      <c r="TF3414" s="662"/>
      <c r="TG3414" s="662"/>
      <c r="TH3414" s="662"/>
      <c r="TI3414" s="662"/>
      <c r="TJ3414" s="662"/>
      <c r="TK3414" s="662"/>
      <c r="TL3414" s="662"/>
      <c r="TM3414" s="662"/>
      <c r="TN3414" s="662"/>
      <c r="TO3414" s="662"/>
      <c r="TP3414" s="662"/>
      <c r="TQ3414" s="662"/>
      <c r="TR3414" s="662"/>
      <c r="TS3414" s="662"/>
      <c r="TT3414" s="662"/>
      <c r="TU3414" s="662"/>
      <c r="TV3414" s="662"/>
      <c r="TW3414" s="662"/>
      <c r="TX3414" s="662"/>
      <c r="TY3414" s="662"/>
      <c r="TZ3414" s="662"/>
      <c r="UA3414" s="662"/>
      <c r="UB3414" s="662"/>
      <c r="UC3414" s="662"/>
      <c r="UD3414" s="662"/>
      <c r="UE3414" s="662"/>
      <c r="UF3414" s="662"/>
      <c r="UG3414" s="662"/>
      <c r="UH3414" s="662"/>
      <c r="UI3414" s="662"/>
      <c r="UJ3414" s="662"/>
      <c r="UK3414" s="662"/>
      <c r="UL3414" s="662"/>
      <c r="UM3414" s="662"/>
      <c r="UN3414" s="662"/>
      <c r="UO3414" s="662"/>
      <c r="UP3414" s="662"/>
      <c r="UQ3414" s="662"/>
      <c r="UR3414" s="662"/>
      <c r="US3414" s="662"/>
      <c r="UT3414" s="662"/>
      <c r="UU3414" s="662"/>
      <c r="UV3414" s="662"/>
      <c r="UW3414" s="662"/>
      <c r="UX3414" s="662"/>
      <c r="UY3414" s="662"/>
      <c r="UZ3414" s="662"/>
      <c r="VA3414" s="662"/>
      <c r="VB3414" s="662"/>
      <c r="VC3414" s="662"/>
      <c r="VD3414" s="662"/>
      <c r="VE3414" s="662"/>
      <c r="VF3414" s="662"/>
      <c r="VG3414" s="662"/>
      <c r="VH3414" s="662"/>
      <c r="VI3414" s="662"/>
      <c r="VJ3414" s="662"/>
      <c r="VK3414" s="662"/>
      <c r="VL3414" s="662"/>
      <c r="VM3414" s="662"/>
      <c r="VN3414" s="662"/>
      <c r="VO3414" s="662"/>
      <c r="VP3414" s="662"/>
      <c r="VQ3414" s="662"/>
      <c r="VR3414" s="662"/>
      <c r="VS3414" s="662"/>
      <c r="VT3414" s="662"/>
      <c r="VU3414" s="662"/>
      <c r="VV3414" s="662"/>
      <c r="VW3414" s="662"/>
      <c r="VX3414" s="662"/>
      <c r="VY3414" s="662"/>
      <c r="VZ3414" s="662"/>
      <c r="WA3414" s="662"/>
      <c r="WB3414" s="662"/>
      <c r="WC3414" s="662"/>
      <c r="WD3414" s="662"/>
      <c r="WE3414" s="662"/>
      <c r="WF3414" s="662"/>
      <c r="WG3414" s="662"/>
      <c r="WH3414" s="662"/>
      <c r="WI3414" s="662"/>
      <c r="WJ3414" s="662"/>
      <c r="WK3414" s="662"/>
      <c r="WL3414" s="662"/>
      <c r="WM3414" s="662"/>
      <c r="WN3414" s="662"/>
      <c r="WO3414" s="662"/>
      <c r="WP3414" s="662"/>
      <c r="WQ3414" s="662"/>
      <c r="WR3414" s="662"/>
      <c r="WS3414" s="662"/>
      <c r="WT3414" s="662"/>
      <c r="WU3414" s="662"/>
      <c r="WV3414" s="662"/>
      <c r="WW3414" s="662"/>
      <c r="WX3414" s="662"/>
      <c r="WY3414" s="662"/>
      <c r="WZ3414" s="662"/>
      <c r="XA3414" s="662"/>
      <c r="XB3414" s="662"/>
      <c r="XC3414" s="662"/>
      <c r="XD3414" s="662"/>
      <c r="XE3414" s="662"/>
      <c r="XF3414" s="662"/>
      <c r="XG3414" s="662"/>
      <c r="XH3414" s="662"/>
      <c r="XI3414" s="662"/>
      <c r="XJ3414" s="662"/>
      <c r="XK3414" s="662"/>
      <c r="XL3414" s="662"/>
      <c r="XM3414" s="662"/>
      <c r="XN3414" s="662"/>
      <c r="XO3414" s="662"/>
      <c r="XP3414" s="662"/>
      <c r="XQ3414" s="662"/>
      <c r="XR3414" s="662"/>
      <c r="XS3414" s="662"/>
      <c r="XT3414" s="662"/>
      <c r="XU3414" s="662"/>
      <c r="XV3414" s="662"/>
      <c r="XW3414" s="662"/>
      <c r="XX3414" s="662"/>
      <c r="XY3414" s="662"/>
      <c r="XZ3414" s="662"/>
      <c r="YA3414" s="662"/>
      <c r="YB3414" s="662"/>
      <c r="YC3414" s="662"/>
      <c r="YD3414" s="662"/>
      <c r="YE3414" s="662"/>
      <c r="YF3414" s="662"/>
      <c r="YG3414" s="662"/>
      <c r="YH3414" s="662"/>
      <c r="YI3414" s="662"/>
      <c r="YJ3414" s="662"/>
      <c r="YK3414" s="662"/>
      <c r="YL3414" s="662"/>
      <c r="YM3414" s="662"/>
      <c r="YN3414" s="662"/>
      <c r="YO3414" s="662"/>
      <c r="YP3414" s="662"/>
      <c r="YQ3414" s="662"/>
      <c r="YR3414" s="662"/>
      <c r="YS3414" s="662"/>
      <c r="YT3414" s="662"/>
      <c r="YU3414" s="662"/>
      <c r="YV3414" s="662"/>
      <c r="YW3414" s="662"/>
      <c r="YX3414" s="662"/>
      <c r="YY3414" s="662"/>
      <c r="YZ3414" s="662"/>
      <c r="ZA3414" s="662"/>
      <c r="ZB3414" s="662"/>
      <c r="ZC3414" s="662"/>
      <c r="ZD3414" s="662"/>
      <c r="ZE3414" s="662"/>
      <c r="ZF3414" s="662"/>
      <c r="ZG3414" s="662"/>
      <c r="ZH3414" s="662"/>
      <c r="ZI3414" s="662"/>
      <c r="ZJ3414" s="662"/>
      <c r="ZK3414" s="662"/>
      <c r="ZL3414" s="662"/>
      <c r="ZM3414" s="662"/>
      <c r="ZN3414" s="662"/>
      <c r="ZO3414" s="662"/>
      <c r="ZP3414" s="662"/>
      <c r="ZQ3414" s="662"/>
      <c r="ZR3414" s="662"/>
      <c r="ZS3414" s="662"/>
      <c r="ZT3414" s="662"/>
      <c r="ZU3414" s="662"/>
      <c r="ZV3414" s="662"/>
      <c r="ZW3414" s="662"/>
      <c r="ZX3414" s="662"/>
      <c r="ZY3414" s="662"/>
      <c r="ZZ3414" s="662"/>
      <c r="AAA3414" s="662"/>
      <c r="AAB3414" s="662"/>
      <c r="AAC3414" s="662"/>
      <c r="AAD3414" s="662"/>
      <c r="AAE3414" s="662"/>
      <c r="AAF3414" s="662"/>
      <c r="AAG3414" s="662"/>
      <c r="AAH3414" s="662"/>
      <c r="AAI3414" s="662"/>
      <c r="AAJ3414" s="662"/>
      <c r="AAK3414" s="662"/>
      <c r="AAL3414" s="662"/>
      <c r="AAM3414" s="662"/>
      <c r="AAN3414" s="662"/>
      <c r="AAO3414" s="662"/>
      <c r="AAP3414" s="662"/>
      <c r="AAQ3414" s="662"/>
      <c r="AAR3414" s="662"/>
      <c r="AAS3414" s="662"/>
      <c r="AAT3414" s="662"/>
      <c r="AAU3414" s="662"/>
      <c r="AAV3414" s="662"/>
      <c r="AAW3414" s="662"/>
      <c r="AAX3414" s="662"/>
      <c r="AAY3414" s="662"/>
      <c r="AAZ3414" s="662"/>
      <c r="ABA3414" s="662"/>
      <c r="ABB3414" s="662"/>
      <c r="ABC3414" s="662"/>
      <c r="ABD3414" s="662"/>
      <c r="ABE3414" s="662"/>
      <c r="ABF3414" s="662"/>
      <c r="ABG3414" s="662"/>
      <c r="ABH3414" s="662"/>
      <c r="ABI3414" s="662"/>
      <c r="ABJ3414" s="662"/>
      <c r="ABK3414" s="662"/>
      <c r="ABL3414" s="662"/>
      <c r="ABM3414" s="662"/>
      <c r="ABN3414" s="662"/>
      <c r="ABO3414" s="662"/>
      <c r="ABP3414" s="662"/>
      <c r="ABQ3414" s="662"/>
      <c r="ABR3414" s="662"/>
      <c r="ABS3414" s="662"/>
      <c r="ABT3414" s="662"/>
      <c r="ABU3414" s="662"/>
      <c r="ABV3414" s="662"/>
      <c r="ABW3414" s="662"/>
      <c r="ABX3414" s="662"/>
      <c r="ABY3414" s="662"/>
      <c r="ABZ3414" s="662"/>
      <c r="ACA3414" s="662"/>
      <c r="ACB3414" s="662"/>
      <c r="ACC3414" s="662"/>
      <c r="ACD3414" s="662"/>
      <c r="ACE3414" s="662"/>
      <c r="ACF3414" s="662"/>
      <c r="ACG3414" s="662"/>
      <c r="ACH3414" s="662"/>
      <c r="ACI3414" s="662"/>
      <c r="ACJ3414" s="662"/>
      <c r="ACK3414" s="662"/>
      <c r="ACL3414" s="662"/>
      <c r="ACM3414" s="662"/>
      <c r="ACN3414" s="662"/>
      <c r="ACO3414" s="662"/>
      <c r="ACP3414" s="662"/>
      <c r="ACQ3414" s="662"/>
      <c r="ACR3414" s="662"/>
      <c r="ACS3414" s="662"/>
      <c r="ACT3414" s="662"/>
      <c r="ACU3414" s="662"/>
      <c r="ACV3414" s="662"/>
      <c r="ACW3414" s="662"/>
      <c r="ACX3414" s="662"/>
      <c r="ACY3414" s="662"/>
      <c r="ACZ3414" s="662"/>
      <c r="ADA3414" s="662"/>
      <c r="ADB3414" s="662"/>
      <c r="ADC3414" s="662"/>
      <c r="ADD3414" s="662"/>
      <c r="ADE3414" s="662"/>
      <c r="ADF3414" s="662"/>
      <c r="ADG3414" s="662"/>
      <c r="ADH3414" s="662"/>
      <c r="ADI3414" s="662"/>
      <c r="ADJ3414" s="662"/>
      <c r="ADK3414" s="662"/>
      <c r="ADL3414" s="662"/>
      <c r="ADM3414" s="662"/>
      <c r="ADN3414" s="662"/>
      <c r="ADO3414" s="662"/>
      <c r="ADP3414" s="662"/>
      <c r="ADQ3414" s="662"/>
      <c r="ADR3414" s="662"/>
      <c r="ADS3414" s="662"/>
      <c r="ADT3414" s="662"/>
      <c r="ADU3414" s="662"/>
      <c r="ADV3414" s="662"/>
      <c r="ADW3414" s="662"/>
      <c r="ADX3414" s="662"/>
      <c r="ADY3414" s="662"/>
      <c r="ADZ3414" s="662"/>
      <c r="AEA3414" s="662"/>
      <c r="AEB3414" s="662"/>
      <c r="AEC3414" s="662"/>
      <c r="AED3414" s="662"/>
      <c r="AEE3414" s="662"/>
      <c r="AEF3414" s="662"/>
      <c r="AEG3414" s="662"/>
      <c r="AEH3414" s="662"/>
      <c r="AEI3414" s="662"/>
      <c r="AEJ3414" s="662"/>
      <c r="AEK3414" s="662"/>
      <c r="AEL3414" s="662"/>
      <c r="AEM3414" s="662"/>
      <c r="AEN3414" s="662"/>
      <c r="AEO3414" s="662"/>
      <c r="AEP3414" s="662"/>
      <c r="AEQ3414" s="662"/>
      <c r="AER3414" s="662"/>
      <c r="AES3414" s="662"/>
      <c r="AET3414" s="662"/>
      <c r="AEU3414" s="662"/>
      <c r="AEV3414" s="662"/>
      <c r="AEW3414" s="662"/>
      <c r="AEX3414" s="662"/>
      <c r="AEY3414" s="662"/>
      <c r="AEZ3414" s="662"/>
      <c r="AFA3414" s="662"/>
      <c r="AFB3414" s="662"/>
      <c r="AFC3414" s="662"/>
      <c r="AFD3414" s="662"/>
      <c r="AFE3414" s="662"/>
      <c r="AFF3414" s="662"/>
      <c r="AFG3414" s="662"/>
      <c r="AFH3414" s="662"/>
      <c r="AFI3414" s="662"/>
      <c r="AFJ3414" s="662"/>
      <c r="AFK3414" s="662"/>
      <c r="AFL3414" s="662"/>
      <c r="AFM3414" s="662"/>
      <c r="AFN3414" s="662"/>
      <c r="AFO3414" s="662"/>
      <c r="AFP3414" s="662"/>
      <c r="AFQ3414" s="662"/>
      <c r="AFR3414" s="662"/>
      <c r="AFS3414" s="662"/>
      <c r="AFT3414" s="662"/>
      <c r="AFU3414" s="662"/>
      <c r="AFV3414" s="662"/>
      <c r="AFW3414" s="662"/>
      <c r="AFX3414" s="662"/>
      <c r="AFY3414" s="662"/>
      <c r="AFZ3414" s="662"/>
      <c r="AGA3414" s="662"/>
      <c r="AGB3414" s="662"/>
      <c r="AGC3414" s="662"/>
      <c r="AGD3414" s="662"/>
      <c r="AGE3414" s="662"/>
      <c r="AGF3414" s="662"/>
      <c r="AGG3414" s="662"/>
      <c r="AGH3414" s="662"/>
      <c r="AGI3414" s="662"/>
      <c r="AGJ3414" s="662"/>
      <c r="AGK3414" s="662"/>
      <c r="AGL3414" s="662"/>
      <c r="AGM3414" s="662"/>
      <c r="AGN3414" s="662"/>
      <c r="AGO3414" s="662"/>
      <c r="AGP3414" s="662"/>
      <c r="AGQ3414" s="662"/>
      <c r="AGR3414" s="662"/>
      <c r="AGS3414" s="662"/>
      <c r="AGT3414" s="662"/>
      <c r="AGU3414" s="662"/>
      <c r="AGV3414" s="662"/>
      <c r="AGW3414" s="662"/>
      <c r="AGX3414" s="662"/>
      <c r="AGY3414" s="662"/>
      <c r="AGZ3414" s="662"/>
      <c r="AHA3414" s="662"/>
      <c r="AHB3414" s="662"/>
      <c r="AHC3414" s="662"/>
      <c r="AHD3414" s="662"/>
      <c r="AHE3414" s="662"/>
      <c r="AHF3414" s="662"/>
      <c r="AHG3414" s="662"/>
      <c r="AHH3414" s="662"/>
      <c r="AHI3414" s="662"/>
      <c r="AHJ3414" s="662"/>
      <c r="AHK3414" s="662"/>
      <c r="AHL3414" s="662"/>
      <c r="AHM3414" s="662"/>
      <c r="AHN3414" s="662"/>
      <c r="AHO3414" s="662"/>
      <c r="AHP3414" s="662"/>
      <c r="AHQ3414" s="662"/>
      <c r="AHR3414" s="662"/>
      <c r="AHS3414" s="662"/>
      <c r="AHT3414" s="662"/>
      <c r="AHU3414" s="662"/>
      <c r="AHV3414" s="662"/>
      <c r="AHW3414" s="662"/>
      <c r="AHX3414" s="662"/>
      <c r="AHY3414" s="662"/>
      <c r="AHZ3414" s="662"/>
      <c r="AIA3414" s="662"/>
      <c r="AIB3414" s="662"/>
      <c r="AIC3414" s="662"/>
      <c r="AID3414" s="662"/>
      <c r="AIE3414" s="662"/>
      <c r="AIF3414" s="662"/>
      <c r="AIG3414" s="662"/>
      <c r="AIH3414" s="662"/>
      <c r="AII3414" s="662"/>
      <c r="AIJ3414" s="662"/>
      <c r="AIK3414" s="662"/>
      <c r="AIL3414" s="662"/>
      <c r="AIM3414" s="662"/>
      <c r="AIN3414" s="662"/>
      <c r="AIO3414" s="662"/>
      <c r="AIP3414" s="662"/>
      <c r="AIQ3414" s="662"/>
      <c r="AIR3414" s="662"/>
      <c r="AIS3414" s="662"/>
      <c r="AIT3414" s="662"/>
      <c r="AIU3414" s="662"/>
      <c r="AIV3414" s="662"/>
      <c r="AIW3414" s="662"/>
      <c r="AIX3414" s="662"/>
      <c r="AIY3414" s="662"/>
      <c r="AIZ3414" s="662"/>
      <c r="AJA3414" s="662"/>
      <c r="AJB3414" s="662"/>
      <c r="AJC3414" s="662"/>
      <c r="AJD3414" s="662"/>
      <c r="AJE3414" s="662"/>
      <c r="AJF3414" s="662"/>
      <c r="AJG3414" s="662"/>
      <c r="AJH3414" s="662"/>
      <c r="AJI3414" s="662"/>
      <c r="AJJ3414" s="662"/>
      <c r="AJK3414" s="662"/>
      <c r="AJL3414" s="662"/>
      <c r="AJM3414" s="662"/>
      <c r="AJN3414" s="662"/>
      <c r="AJO3414" s="662"/>
      <c r="AJP3414" s="662"/>
      <c r="AJQ3414" s="662"/>
      <c r="AJR3414" s="662"/>
      <c r="AJS3414" s="662"/>
      <c r="AJT3414" s="662"/>
      <c r="AJU3414" s="662"/>
      <c r="AJV3414" s="662"/>
      <c r="AJW3414" s="662"/>
      <c r="AJX3414" s="662"/>
      <c r="AJY3414" s="662"/>
      <c r="AJZ3414" s="662"/>
      <c r="AKA3414" s="662"/>
      <c r="AKB3414" s="662"/>
      <c r="AKC3414" s="662"/>
      <c r="AKD3414" s="662"/>
      <c r="AKE3414" s="662"/>
      <c r="AKF3414" s="662"/>
      <c r="AKG3414" s="662"/>
      <c r="AKH3414" s="662"/>
      <c r="AKI3414" s="662"/>
      <c r="AKJ3414" s="662"/>
      <c r="AKK3414" s="662"/>
      <c r="AKL3414" s="662"/>
      <c r="AKM3414" s="662"/>
      <c r="AKN3414" s="662"/>
      <c r="AKO3414" s="662"/>
      <c r="AKP3414" s="662"/>
      <c r="AKQ3414" s="662"/>
      <c r="AKR3414" s="662"/>
      <c r="AKS3414" s="662"/>
      <c r="AKT3414" s="662"/>
      <c r="AKU3414" s="662"/>
      <c r="AKV3414" s="662"/>
      <c r="AKW3414" s="662"/>
      <c r="AKX3414" s="662"/>
      <c r="AKY3414" s="662"/>
      <c r="AKZ3414" s="662"/>
      <c r="ALA3414" s="662"/>
      <c r="ALB3414" s="662"/>
      <c r="ALC3414" s="662"/>
      <c r="ALD3414" s="662"/>
      <c r="ALE3414" s="662"/>
      <c r="ALF3414" s="662"/>
      <c r="ALG3414" s="662"/>
      <c r="ALH3414" s="662"/>
      <c r="ALI3414" s="662"/>
      <c r="ALJ3414" s="662"/>
      <c r="ALK3414" s="662"/>
      <c r="ALL3414" s="662"/>
      <c r="ALM3414" s="662"/>
      <c r="ALN3414" s="662"/>
      <c r="ALO3414" s="662"/>
      <c r="ALP3414" s="662"/>
      <c r="ALQ3414" s="662"/>
      <c r="ALR3414" s="662"/>
      <c r="ALS3414" s="662"/>
      <c r="ALT3414" s="662"/>
      <c r="ALU3414" s="662"/>
      <c r="ALV3414" s="662"/>
      <c r="ALW3414" s="662"/>
      <c r="ALX3414" s="662"/>
      <c r="ALY3414" s="662"/>
      <c r="ALZ3414" s="662"/>
      <c r="AMA3414" s="662"/>
      <c r="AMB3414" s="662"/>
      <c r="AMC3414" s="662"/>
      <c r="AMD3414" s="662"/>
      <c r="AME3414" s="662"/>
      <c r="AMF3414" s="662"/>
      <c r="AMG3414" s="662"/>
      <c r="AMH3414" s="662"/>
      <c r="AMI3414" s="662"/>
      <c r="AMJ3414" s="662"/>
    </row>
    <row r="3415" spans="1:1024" ht="18.75" hidden="1" customHeight="1" x14ac:dyDescent="0.25">
      <c r="A3415" s="1">
        <v>201</v>
      </c>
      <c r="B3415" s="833"/>
      <c r="C3415" s="1" t="s">
        <v>3593</v>
      </c>
      <c r="D3415" s="1" t="s">
        <v>412</v>
      </c>
      <c r="E3415" s="1158" t="s">
        <v>243</v>
      </c>
      <c r="F3415" s="19">
        <v>44605</v>
      </c>
      <c r="G3415" s="796">
        <v>0.79166666666666663</v>
      </c>
      <c r="H3415" s="19">
        <v>44620</v>
      </c>
      <c r="I3415" s="796">
        <v>0.79166666666666663</v>
      </c>
      <c r="J3415" s="730"/>
      <c r="K3415" s="796"/>
      <c r="L3415" s="1"/>
      <c r="N3415" s="924"/>
      <c r="O3415" s="208"/>
      <c r="P3415" s="1122"/>
      <c r="Q3415" s="1039"/>
      <c r="R3415" s="1044"/>
      <c r="S3415" s="1039"/>
      <c r="T3415" s="555"/>
      <c r="V3415" s="555" t="s">
        <v>3492</v>
      </c>
    </row>
    <row r="3416" spans="1:1024" ht="18.75" hidden="1" customHeight="1" x14ac:dyDescent="0.25">
      <c r="A3416" s="809">
        <v>204</v>
      </c>
      <c r="B3416" s="809"/>
      <c r="C3416" s="809" t="s">
        <v>3594</v>
      </c>
      <c r="D3416" s="809" t="s">
        <v>412</v>
      </c>
      <c r="E3416" s="1159" t="s">
        <v>243</v>
      </c>
      <c r="F3416" s="810">
        <v>44613</v>
      </c>
      <c r="G3416" s="811">
        <v>0.41666666666666669</v>
      </c>
      <c r="H3416" s="810">
        <v>44620</v>
      </c>
      <c r="I3416" s="811">
        <v>0.79166666666666663</v>
      </c>
      <c r="J3416" s="730"/>
      <c r="K3416" s="769"/>
      <c r="L3416" s="809"/>
      <c r="N3416" s="940"/>
      <c r="O3416" s="938"/>
      <c r="P3416" s="1119"/>
      <c r="Q3416" s="1120"/>
      <c r="R3416" s="1121"/>
      <c r="S3416" s="1120"/>
      <c r="T3416" s="670"/>
      <c r="V3416" s="670" t="s">
        <v>3512</v>
      </c>
    </row>
    <row r="3417" spans="1:1024" ht="18.75" customHeight="1" x14ac:dyDescent="0.25">
      <c r="A3417" s="1226">
        <v>4927</v>
      </c>
      <c r="B3417" s="186"/>
      <c r="C3417" s="4" t="s">
        <v>7530</v>
      </c>
      <c r="D3417" s="707" t="s">
        <v>4688</v>
      </c>
      <c r="E3417" s="1157" t="s">
        <v>4366</v>
      </c>
      <c r="F3417" s="708">
        <v>45501</v>
      </c>
      <c r="G3417" s="709">
        <v>0.32291666666666669</v>
      </c>
      <c r="H3417" s="708">
        <v>45522</v>
      </c>
      <c r="I3417" s="709">
        <v>0.32291666666666669</v>
      </c>
      <c r="J3417" s="713" t="s">
        <v>49</v>
      </c>
      <c r="K3417" s="725">
        <v>32003</v>
      </c>
      <c r="L3417" s="929" t="s">
        <v>7160</v>
      </c>
      <c r="M3417" s="725">
        <v>43278</v>
      </c>
      <c r="N3417" s="929" t="s">
        <v>7161</v>
      </c>
      <c r="O3417" s="932">
        <v>40406</v>
      </c>
      <c r="P3417" s="898"/>
      <c r="Q3417" s="1003"/>
      <c r="R3417" s="1004"/>
      <c r="S3417" s="1003"/>
      <c r="T3417" s="565"/>
      <c r="V3417" s="550"/>
    </row>
    <row r="3418" spans="1:1024" ht="18.75" hidden="1" customHeight="1" x14ac:dyDescent="0.25">
      <c r="A3418" s="376">
        <v>1791</v>
      </c>
      <c r="B3418" s="376"/>
      <c r="C3418" s="376" t="s">
        <v>2121</v>
      </c>
      <c r="D3418" s="376" t="s">
        <v>412</v>
      </c>
      <c r="E3418" s="1166" t="s">
        <v>184</v>
      </c>
      <c r="F3418" s="816">
        <v>44954</v>
      </c>
      <c r="G3418" s="878">
        <v>0.72569444444444453</v>
      </c>
      <c r="H3418" s="725">
        <v>44963</v>
      </c>
      <c r="I3418" s="878">
        <v>0.77083333333333337</v>
      </c>
      <c r="J3418" s="728" t="s">
        <v>2122</v>
      </c>
      <c r="K3418" s="710">
        <v>30421</v>
      </c>
      <c r="L3418" s="929"/>
      <c r="M3418" s="21"/>
      <c r="N3418" s="710">
        <v>44671</v>
      </c>
      <c r="O3418" s="920" t="s">
        <v>1840</v>
      </c>
      <c r="P3418" s="892" t="s">
        <v>2124</v>
      </c>
      <c r="Q3418" s="196"/>
      <c r="R3418" s="1002"/>
      <c r="S3418" s="196"/>
      <c r="T3418" s="533">
        <v>23206</v>
      </c>
      <c r="V3418" s="555" t="s">
        <v>2123</v>
      </c>
      <c r="W3418" s="636"/>
    </row>
    <row r="3419" spans="1:1024" ht="18.75" customHeight="1" x14ac:dyDescent="0.25">
      <c r="A3419" s="186">
        <v>1405</v>
      </c>
      <c r="B3419" s="186"/>
      <c r="C3419" s="186" t="s">
        <v>2121</v>
      </c>
      <c r="D3419" s="186" t="s">
        <v>412</v>
      </c>
      <c r="E3419" s="1156" t="s">
        <v>358</v>
      </c>
      <c r="F3419" s="710">
        <v>44852</v>
      </c>
      <c r="G3419" s="711">
        <v>0.625</v>
      </c>
      <c r="H3419" s="710">
        <v>44859</v>
      </c>
      <c r="I3419" s="711">
        <v>0.625</v>
      </c>
      <c r="J3419" s="728" t="s">
        <v>1980</v>
      </c>
      <c r="K3419" s="710">
        <v>30419</v>
      </c>
      <c r="L3419" s="936" t="s">
        <v>2674</v>
      </c>
      <c r="M3419" s="710">
        <v>41472</v>
      </c>
      <c r="N3419" s="734" t="s">
        <v>1840</v>
      </c>
      <c r="O3419" s="920">
        <v>44671</v>
      </c>
      <c r="P3419" s="892" t="s">
        <v>2675</v>
      </c>
      <c r="Q3419" s="884"/>
      <c r="R3419" s="1008"/>
      <c r="S3419" s="1730"/>
      <c r="T3419" s="527"/>
      <c r="V3419" s="527"/>
      <c r="W3419" s="599"/>
    </row>
    <row r="3420" spans="1:1024" s="546" customFormat="1" ht="18.75" hidden="1" customHeight="1" x14ac:dyDescent="0.25">
      <c r="A3420" s="809">
        <v>358</v>
      </c>
      <c r="B3420" s="809"/>
      <c r="C3420" s="809" t="s">
        <v>3698</v>
      </c>
      <c r="D3420" s="809" t="s">
        <v>29</v>
      </c>
      <c r="E3420" s="1159" t="s">
        <v>3690</v>
      </c>
      <c r="F3420" s="810">
        <v>44474</v>
      </c>
      <c r="G3420" s="811">
        <v>0.5</v>
      </c>
      <c r="H3420" s="810">
        <v>44484</v>
      </c>
      <c r="I3420" s="811">
        <v>8.3333333333333329E-2</v>
      </c>
      <c r="J3420" s="730"/>
      <c r="K3420" s="769"/>
      <c r="L3420" s="809"/>
      <c r="M3420" s="19"/>
      <c r="N3420" s="940"/>
      <c r="O3420" s="938"/>
      <c r="P3420" s="1043"/>
      <c r="Q3420" s="1120"/>
      <c r="R3420" s="1121"/>
      <c r="S3420" s="1120"/>
      <c r="T3420" s="670"/>
      <c r="U3420" s="545"/>
      <c r="V3420" s="670"/>
      <c r="W3420" s="156"/>
    </row>
    <row r="3421" spans="1:1024" s="599" customFormat="1" ht="18.75" customHeight="1" x14ac:dyDescent="0.25">
      <c r="A3421" s="1">
        <v>890</v>
      </c>
      <c r="B3421" s="809">
        <v>97640495</v>
      </c>
      <c r="C3421" s="809" t="s">
        <v>3478</v>
      </c>
      <c r="D3421" s="809" t="s">
        <v>22</v>
      </c>
      <c r="E3421" s="1159" t="s">
        <v>603</v>
      </c>
      <c r="F3421" s="810">
        <v>44688</v>
      </c>
      <c r="G3421" s="811">
        <v>0.79166666666666663</v>
      </c>
      <c r="H3421" s="810">
        <v>44699</v>
      </c>
      <c r="I3421" s="811">
        <v>0.79166666666666663</v>
      </c>
      <c r="J3421" s="1409" t="s">
        <v>2058</v>
      </c>
      <c r="K3421" s="769"/>
      <c r="L3421" s="809">
        <v>691919066</v>
      </c>
      <c r="M3421" s="810">
        <v>44085</v>
      </c>
      <c r="N3421" s="960" t="s">
        <v>3479</v>
      </c>
      <c r="O3421" s="961">
        <v>42213</v>
      </c>
      <c r="P3421" s="1119"/>
      <c r="Q3421" s="1120"/>
      <c r="R3421" s="1121"/>
      <c r="S3421" s="1120"/>
      <c r="T3421" s="670"/>
      <c r="U3421" s="648" t="s">
        <v>3475</v>
      </c>
      <c r="V3421" s="670"/>
      <c r="W3421" s="156"/>
      <c r="X3421" s="662"/>
      <c r="Y3421" s="662"/>
      <c r="Z3421" s="662"/>
      <c r="AA3421" s="662"/>
      <c r="AB3421" s="662"/>
      <c r="AC3421" s="662"/>
      <c r="AD3421" s="662"/>
      <c r="AE3421" s="662"/>
      <c r="AF3421" s="662"/>
      <c r="AG3421" s="662"/>
      <c r="AH3421" s="662"/>
      <c r="AI3421" s="662"/>
      <c r="AJ3421" s="662"/>
      <c r="AK3421" s="662"/>
      <c r="AL3421" s="662"/>
      <c r="AM3421" s="662"/>
      <c r="AN3421" s="662"/>
      <c r="AO3421" s="662"/>
      <c r="AP3421" s="662"/>
      <c r="AQ3421" s="662"/>
      <c r="AR3421" s="662"/>
      <c r="AS3421" s="662"/>
      <c r="AT3421" s="662"/>
      <c r="AU3421" s="662"/>
      <c r="AV3421" s="662"/>
      <c r="AW3421" s="662"/>
      <c r="AX3421" s="662"/>
      <c r="AY3421" s="662"/>
      <c r="AZ3421" s="662"/>
      <c r="BA3421" s="662"/>
      <c r="BB3421" s="662"/>
      <c r="BC3421" s="662"/>
      <c r="BD3421" s="662"/>
      <c r="BE3421" s="662"/>
      <c r="BF3421" s="662"/>
      <c r="BG3421" s="662"/>
      <c r="BH3421" s="662"/>
      <c r="BI3421" s="662"/>
      <c r="BJ3421" s="662"/>
      <c r="BK3421" s="662"/>
      <c r="BL3421" s="662"/>
      <c r="BM3421" s="662"/>
      <c r="BN3421" s="662"/>
      <c r="BO3421" s="662"/>
      <c r="BP3421" s="662"/>
      <c r="BQ3421" s="662"/>
      <c r="BR3421" s="662"/>
      <c r="BS3421" s="662"/>
      <c r="BT3421" s="662"/>
      <c r="BU3421" s="662"/>
      <c r="BV3421" s="662"/>
      <c r="BW3421" s="662"/>
      <c r="BX3421" s="662"/>
      <c r="BY3421" s="662"/>
      <c r="BZ3421" s="662"/>
      <c r="CA3421" s="662"/>
      <c r="CB3421" s="662"/>
      <c r="CC3421" s="662"/>
      <c r="CD3421" s="662"/>
      <c r="CE3421" s="662"/>
      <c r="CF3421" s="662"/>
      <c r="CG3421" s="662"/>
      <c r="CH3421" s="662"/>
      <c r="CI3421" s="662"/>
      <c r="CJ3421" s="662"/>
      <c r="CK3421" s="662"/>
      <c r="CL3421" s="662"/>
      <c r="CM3421" s="662"/>
      <c r="CN3421" s="662"/>
      <c r="CO3421" s="662"/>
      <c r="CP3421" s="662"/>
      <c r="CQ3421" s="662"/>
      <c r="CR3421" s="662"/>
      <c r="CS3421" s="662"/>
      <c r="CT3421" s="662"/>
      <c r="CU3421" s="662"/>
      <c r="CV3421" s="662"/>
      <c r="CW3421" s="662"/>
      <c r="CX3421" s="662"/>
      <c r="CY3421" s="662"/>
      <c r="CZ3421" s="662"/>
      <c r="DA3421" s="662"/>
      <c r="DB3421" s="662"/>
      <c r="DC3421" s="662"/>
      <c r="DD3421" s="662"/>
      <c r="DE3421" s="662"/>
      <c r="DF3421" s="662"/>
      <c r="DG3421" s="662"/>
      <c r="DH3421" s="662"/>
      <c r="DI3421" s="662"/>
      <c r="DJ3421" s="662"/>
      <c r="DK3421" s="662"/>
      <c r="DL3421" s="662"/>
      <c r="DM3421" s="662"/>
      <c r="DN3421" s="662"/>
      <c r="DO3421" s="662"/>
      <c r="DP3421" s="662"/>
      <c r="DQ3421" s="662"/>
      <c r="DR3421" s="662"/>
      <c r="DS3421" s="662"/>
      <c r="DT3421" s="662"/>
      <c r="DU3421" s="662"/>
      <c r="DV3421" s="662"/>
      <c r="DW3421" s="662"/>
      <c r="DX3421" s="662"/>
      <c r="DY3421" s="662"/>
      <c r="DZ3421" s="662"/>
      <c r="EA3421" s="662"/>
      <c r="EB3421" s="662"/>
      <c r="EC3421" s="662"/>
      <c r="ED3421" s="662"/>
      <c r="EE3421" s="662"/>
      <c r="EF3421" s="662"/>
      <c r="EG3421" s="662"/>
      <c r="EH3421" s="662"/>
      <c r="EI3421" s="662"/>
      <c r="EJ3421" s="662"/>
      <c r="EK3421" s="662"/>
      <c r="EL3421" s="662"/>
      <c r="EM3421" s="662"/>
      <c r="EN3421" s="662"/>
      <c r="EO3421" s="662"/>
      <c r="EP3421" s="662"/>
      <c r="EQ3421" s="662"/>
      <c r="ER3421" s="662"/>
      <c r="ES3421" s="662"/>
      <c r="ET3421" s="662"/>
      <c r="EU3421" s="662"/>
      <c r="EV3421" s="662"/>
      <c r="EW3421" s="662"/>
      <c r="EX3421" s="662"/>
      <c r="EY3421" s="662"/>
      <c r="EZ3421" s="662"/>
      <c r="FA3421" s="662"/>
      <c r="FB3421" s="662"/>
      <c r="FC3421" s="662"/>
      <c r="FD3421" s="662"/>
      <c r="FE3421" s="662"/>
      <c r="FF3421" s="662"/>
      <c r="FG3421" s="662"/>
      <c r="FH3421" s="662"/>
      <c r="FI3421" s="662"/>
      <c r="FJ3421" s="662"/>
      <c r="FK3421" s="662"/>
      <c r="FL3421" s="662"/>
      <c r="FM3421" s="662"/>
      <c r="FN3421" s="662"/>
      <c r="FO3421" s="662"/>
      <c r="FP3421" s="662"/>
      <c r="FQ3421" s="662"/>
      <c r="FR3421" s="662"/>
      <c r="FS3421" s="662"/>
      <c r="FT3421" s="662"/>
      <c r="FU3421" s="662"/>
      <c r="FV3421" s="662"/>
      <c r="FW3421" s="662"/>
      <c r="FX3421" s="662"/>
      <c r="FY3421" s="662"/>
      <c r="FZ3421" s="662"/>
      <c r="GA3421" s="662"/>
      <c r="GB3421" s="662"/>
      <c r="GC3421" s="662"/>
      <c r="GD3421" s="662"/>
      <c r="GE3421" s="662"/>
      <c r="GF3421" s="662"/>
      <c r="GG3421" s="662"/>
      <c r="GH3421" s="662"/>
      <c r="GI3421" s="662"/>
      <c r="GJ3421" s="662"/>
      <c r="GK3421" s="662"/>
      <c r="GL3421" s="662"/>
      <c r="GM3421" s="662"/>
      <c r="GN3421" s="662"/>
      <c r="GO3421" s="662"/>
      <c r="GP3421" s="662"/>
      <c r="GQ3421" s="662"/>
      <c r="GR3421" s="662"/>
      <c r="GS3421" s="662"/>
      <c r="GT3421" s="662"/>
      <c r="GU3421" s="662"/>
      <c r="GV3421" s="662"/>
      <c r="GW3421" s="662"/>
      <c r="GX3421" s="662"/>
      <c r="GY3421" s="662"/>
      <c r="GZ3421" s="662"/>
      <c r="HA3421" s="662"/>
      <c r="HB3421" s="662"/>
      <c r="HC3421" s="662"/>
      <c r="HD3421" s="662"/>
      <c r="HE3421" s="662"/>
      <c r="HF3421" s="662"/>
      <c r="HG3421" s="662"/>
      <c r="HH3421" s="662"/>
      <c r="HI3421" s="662"/>
      <c r="HJ3421" s="662"/>
      <c r="HK3421" s="662"/>
      <c r="HL3421" s="662"/>
      <c r="HM3421" s="662"/>
      <c r="HN3421" s="662"/>
      <c r="HO3421" s="662"/>
      <c r="HP3421" s="662"/>
      <c r="HQ3421" s="662"/>
      <c r="HR3421" s="662"/>
      <c r="HS3421" s="662"/>
      <c r="HT3421" s="662"/>
      <c r="HU3421" s="662"/>
      <c r="HV3421" s="662"/>
      <c r="HW3421" s="662"/>
      <c r="HX3421" s="662"/>
      <c r="HY3421" s="662"/>
      <c r="HZ3421" s="662"/>
      <c r="IA3421" s="662"/>
      <c r="IB3421" s="662"/>
      <c r="IC3421" s="662"/>
      <c r="ID3421" s="662"/>
      <c r="IE3421" s="662"/>
      <c r="IF3421" s="662"/>
      <c r="IG3421" s="662"/>
      <c r="IH3421" s="662"/>
      <c r="II3421" s="662"/>
      <c r="IJ3421" s="662"/>
      <c r="IK3421" s="662"/>
      <c r="IL3421" s="662"/>
      <c r="IM3421" s="662"/>
      <c r="IN3421" s="662"/>
      <c r="IO3421" s="662"/>
      <c r="IP3421" s="662"/>
      <c r="IQ3421" s="662"/>
      <c r="IR3421" s="662"/>
      <c r="IS3421" s="662"/>
      <c r="IT3421" s="662"/>
      <c r="IU3421" s="662"/>
      <c r="IV3421" s="662"/>
      <c r="IW3421" s="662"/>
      <c r="IX3421" s="662"/>
      <c r="IY3421" s="662"/>
      <c r="IZ3421" s="662"/>
      <c r="JA3421" s="662"/>
      <c r="JB3421" s="662"/>
      <c r="JC3421" s="662"/>
      <c r="JD3421" s="662"/>
      <c r="JE3421" s="662"/>
      <c r="JF3421" s="662"/>
      <c r="JG3421" s="662"/>
      <c r="JH3421" s="662"/>
      <c r="JI3421" s="662"/>
      <c r="JJ3421" s="662"/>
      <c r="JK3421" s="662"/>
      <c r="JL3421" s="662"/>
      <c r="JM3421" s="662"/>
      <c r="JN3421" s="662"/>
      <c r="JO3421" s="662"/>
      <c r="JP3421" s="662"/>
      <c r="JQ3421" s="662"/>
      <c r="JR3421" s="662"/>
      <c r="JS3421" s="662"/>
      <c r="JT3421" s="662"/>
      <c r="JU3421" s="662"/>
      <c r="JV3421" s="662"/>
      <c r="JW3421" s="662"/>
      <c r="JX3421" s="662"/>
      <c r="JY3421" s="662"/>
      <c r="JZ3421" s="662"/>
      <c r="KA3421" s="662"/>
      <c r="KB3421" s="662"/>
      <c r="KC3421" s="662"/>
      <c r="KD3421" s="662"/>
      <c r="KE3421" s="662"/>
      <c r="KF3421" s="662"/>
      <c r="KG3421" s="662"/>
      <c r="KH3421" s="662"/>
      <c r="KI3421" s="662"/>
      <c r="KJ3421" s="662"/>
      <c r="KK3421" s="662"/>
      <c r="KL3421" s="662"/>
      <c r="KM3421" s="662"/>
      <c r="KN3421" s="662"/>
      <c r="KO3421" s="662"/>
      <c r="KP3421" s="662"/>
      <c r="KQ3421" s="662"/>
      <c r="KR3421" s="662"/>
      <c r="KS3421" s="662"/>
      <c r="KT3421" s="662"/>
      <c r="KU3421" s="662"/>
      <c r="KV3421" s="662"/>
      <c r="KW3421" s="662"/>
      <c r="KX3421" s="662"/>
      <c r="KY3421" s="662"/>
      <c r="KZ3421" s="662"/>
      <c r="LA3421" s="662"/>
      <c r="LB3421" s="662"/>
      <c r="LC3421" s="662"/>
      <c r="LD3421" s="662"/>
      <c r="LE3421" s="662"/>
      <c r="LF3421" s="662"/>
      <c r="LG3421" s="662"/>
      <c r="LH3421" s="662"/>
      <c r="LI3421" s="662"/>
      <c r="LJ3421" s="662"/>
      <c r="LK3421" s="662"/>
      <c r="LL3421" s="662"/>
      <c r="LM3421" s="662"/>
      <c r="LN3421" s="662"/>
      <c r="LO3421" s="662"/>
      <c r="LP3421" s="662"/>
      <c r="LQ3421" s="662"/>
      <c r="LR3421" s="662"/>
      <c r="LS3421" s="662"/>
      <c r="LT3421" s="662"/>
      <c r="LU3421" s="662"/>
      <c r="LV3421" s="662"/>
      <c r="LW3421" s="662"/>
      <c r="LX3421" s="662"/>
      <c r="LY3421" s="662"/>
      <c r="LZ3421" s="662"/>
      <c r="MA3421" s="662"/>
      <c r="MB3421" s="662"/>
      <c r="MC3421" s="662"/>
      <c r="MD3421" s="662"/>
      <c r="ME3421" s="662"/>
      <c r="MF3421" s="662"/>
      <c r="MG3421" s="662"/>
      <c r="MH3421" s="662"/>
      <c r="MI3421" s="662"/>
      <c r="MJ3421" s="662"/>
      <c r="MK3421" s="662"/>
      <c r="ML3421" s="662"/>
      <c r="MM3421" s="662"/>
      <c r="MN3421" s="662"/>
      <c r="MO3421" s="662"/>
      <c r="MP3421" s="662"/>
      <c r="MQ3421" s="662"/>
      <c r="MR3421" s="662"/>
      <c r="MS3421" s="662"/>
      <c r="MT3421" s="662"/>
      <c r="MU3421" s="662"/>
      <c r="MV3421" s="662"/>
      <c r="MW3421" s="662"/>
      <c r="MX3421" s="662"/>
      <c r="MY3421" s="662"/>
      <c r="MZ3421" s="662"/>
      <c r="NA3421" s="662"/>
      <c r="NB3421" s="662"/>
      <c r="NC3421" s="662"/>
      <c r="ND3421" s="662"/>
      <c r="NE3421" s="662"/>
      <c r="NF3421" s="662"/>
      <c r="NG3421" s="662"/>
      <c r="NH3421" s="662"/>
      <c r="NI3421" s="662"/>
      <c r="NJ3421" s="662"/>
      <c r="NK3421" s="662"/>
      <c r="NL3421" s="662"/>
      <c r="NM3421" s="662"/>
      <c r="NN3421" s="662"/>
      <c r="NO3421" s="662"/>
      <c r="NP3421" s="662"/>
      <c r="NQ3421" s="662"/>
      <c r="NR3421" s="662"/>
      <c r="NS3421" s="662"/>
      <c r="NT3421" s="662"/>
      <c r="NU3421" s="662"/>
      <c r="NV3421" s="662"/>
      <c r="NW3421" s="662"/>
      <c r="NX3421" s="662"/>
      <c r="NY3421" s="662"/>
      <c r="NZ3421" s="662"/>
      <c r="OA3421" s="662"/>
      <c r="OB3421" s="662"/>
      <c r="OC3421" s="662"/>
      <c r="OD3421" s="662"/>
      <c r="OE3421" s="662"/>
      <c r="OF3421" s="662"/>
      <c r="OG3421" s="662"/>
      <c r="OH3421" s="662"/>
      <c r="OI3421" s="662"/>
      <c r="OJ3421" s="662"/>
      <c r="OK3421" s="662"/>
      <c r="OL3421" s="662"/>
      <c r="OM3421" s="662"/>
      <c r="ON3421" s="662"/>
      <c r="OO3421" s="662"/>
      <c r="OP3421" s="662"/>
      <c r="OQ3421" s="662"/>
      <c r="OR3421" s="662"/>
      <c r="OS3421" s="662"/>
      <c r="OT3421" s="662"/>
      <c r="OU3421" s="662"/>
      <c r="OV3421" s="662"/>
      <c r="OW3421" s="662"/>
      <c r="OX3421" s="662"/>
      <c r="OY3421" s="662"/>
      <c r="OZ3421" s="662"/>
      <c r="PA3421" s="662"/>
      <c r="PB3421" s="662"/>
      <c r="PC3421" s="662"/>
      <c r="PD3421" s="662"/>
      <c r="PE3421" s="662"/>
      <c r="PF3421" s="662"/>
      <c r="PG3421" s="662"/>
      <c r="PH3421" s="662"/>
      <c r="PI3421" s="662"/>
      <c r="PJ3421" s="662"/>
      <c r="PK3421" s="662"/>
      <c r="PL3421" s="662"/>
      <c r="PM3421" s="662"/>
      <c r="PN3421" s="662"/>
      <c r="PO3421" s="662"/>
      <c r="PP3421" s="662"/>
      <c r="PQ3421" s="662"/>
      <c r="PR3421" s="662"/>
      <c r="PS3421" s="662"/>
      <c r="PT3421" s="662"/>
      <c r="PU3421" s="662"/>
      <c r="PV3421" s="662"/>
      <c r="PW3421" s="662"/>
      <c r="PX3421" s="662"/>
      <c r="PY3421" s="662"/>
      <c r="PZ3421" s="662"/>
      <c r="QA3421" s="662"/>
      <c r="QB3421" s="662"/>
      <c r="QC3421" s="662"/>
      <c r="QD3421" s="662"/>
      <c r="QE3421" s="662"/>
      <c r="QF3421" s="662"/>
      <c r="QG3421" s="662"/>
      <c r="QH3421" s="662"/>
      <c r="QI3421" s="662"/>
      <c r="QJ3421" s="662"/>
      <c r="QK3421" s="662"/>
      <c r="QL3421" s="662"/>
      <c r="QM3421" s="662"/>
      <c r="QN3421" s="662"/>
      <c r="QO3421" s="662"/>
      <c r="QP3421" s="662"/>
      <c r="QQ3421" s="662"/>
      <c r="QR3421" s="662"/>
      <c r="QS3421" s="662"/>
      <c r="QT3421" s="662"/>
      <c r="QU3421" s="662"/>
      <c r="QV3421" s="662"/>
      <c r="QW3421" s="662"/>
      <c r="QX3421" s="662"/>
      <c r="QY3421" s="662"/>
      <c r="QZ3421" s="662"/>
      <c r="RA3421" s="662"/>
      <c r="RB3421" s="662"/>
      <c r="RC3421" s="662"/>
      <c r="RD3421" s="662"/>
      <c r="RE3421" s="662"/>
      <c r="RF3421" s="662"/>
      <c r="RG3421" s="662"/>
      <c r="RH3421" s="662"/>
      <c r="RI3421" s="662"/>
      <c r="RJ3421" s="662"/>
      <c r="RK3421" s="662"/>
      <c r="RL3421" s="662"/>
      <c r="RM3421" s="662"/>
      <c r="RN3421" s="662"/>
      <c r="RO3421" s="662"/>
      <c r="RP3421" s="662"/>
      <c r="RQ3421" s="662"/>
      <c r="RR3421" s="662"/>
      <c r="RS3421" s="662"/>
      <c r="RT3421" s="662"/>
      <c r="RU3421" s="662"/>
      <c r="RV3421" s="662"/>
      <c r="RW3421" s="662"/>
      <c r="RX3421" s="662"/>
      <c r="RY3421" s="662"/>
      <c r="RZ3421" s="662"/>
      <c r="SA3421" s="662"/>
      <c r="SB3421" s="662"/>
      <c r="SC3421" s="662"/>
      <c r="SD3421" s="662"/>
      <c r="SE3421" s="662"/>
      <c r="SF3421" s="662"/>
      <c r="SG3421" s="662"/>
      <c r="SH3421" s="662"/>
      <c r="SI3421" s="662"/>
      <c r="SJ3421" s="662"/>
      <c r="SK3421" s="662"/>
      <c r="SL3421" s="662"/>
      <c r="SM3421" s="662"/>
      <c r="SN3421" s="662"/>
      <c r="SO3421" s="662"/>
      <c r="SP3421" s="662"/>
      <c r="SQ3421" s="662"/>
      <c r="SR3421" s="662"/>
      <c r="SS3421" s="662"/>
      <c r="ST3421" s="662"/>
      <c r="SU3421" s="662"/>
      <c r="SV3421" s="662"/>
      <c r="SW3421" s="662"/>
      <c r="SX3421" s="662"/>
      <c r="SY3421" s="662"/>
      <c r="SZ3421" s="662"/>
      <c r="TA3421" s="662"/>
      <c r="TB3421" s="662"/>
      <c r="TC3421" s="662"/>
      <c r="TD3421" s="662"/>
      <c r="TE3421" s="662"/>
      <c r="TF3421" s="662"/>
      <c r="TG3421" s="662"/>
      <c r="TH3421" s="662"/>
      <c r="TI3421" s="662"/>
      <c r="TJ3421" s="662"/>
      <c r="TK3421" s="662"/>
      <c r="TL3421" s="662"/>
      <c r="TM3421" s="662"/>
      <c r="TN3421" s="662"/>
      <c r="TO3421" s="662"/>
      <c r="TP3421" s="662"/>
      <c r="TQ3421" s="662"/>
      <c r="TR3421" s="662"/>
      <c r="TS3421" s="662"/>
      <c r="TT3421" s="662"/>
      <c r="TU3421" s="662"/>
      <c r="TV3421" s="662"/>
      <c r="TW3421" s="662"/>
      <c r="TX3421" s="662"/>
      <c r="TY3421" s="662"/>
      <c r="TZ3421" s="662"/>
      <c r="UA3421" s="662"/>
      <c r="UB3421" s="662"/>
      <c r="UC3421" s="662"/>
      <c r="UD3421" s="662"/>
      <c r="UE3421" s="662"/>
      <c r="UF3421" s="662"/>
      <c r="UG3421" s="662"/>
      <c r="UH3421" s="662"/>
      <c r="UI3421" s="662"/>
      <c r="UJ3421" s="662"/>
      <c r="UK3421" s="662"/>
      <c r="UL3421" s="662"/>
      <c r="UM3421" s="662"/>
      <c r="UN3421" s="662"/>
      <c r="UO3421" s="662"/>
      <c r="UP3421" s="662"/>
      <c r="UQ3421" s="662"/>
      <c r="UR3421" s="662"/>
      <c r="US3421" s="662"/>
      <c r="UT3421" s="662"/>
      <c r="UU3421" s="662"/>
      <c r="UV3421" s="662"/>
      <c r="UW3421" s="662"/>
      <c r="UX3421" s="662"/>
      <c r="UY3421" s="662"/>
      <c r="UZ3421" s="662"/>
      <c r="VA3421" s="662"/>
      <c r="VB3421" s="662"/>
      <c r="VC3421" s="662"/>
      <c r="VD3421" s="662"/>
      <c r="VE3421" s="662"/>
      <c r="VF3421" s="662"/>
      <c r="VG3421" s="662"/>
      <c r="VH3421" s="662"/>
      <c r="VI3421" s="662"/>
      <c r="VJ3421" s="662"/>
      <c r="VK3421" s="662"/>
      <c r="VL3421" s="662"/>
      <c r="VM3421" s="662"/>
      <c r="VN3421" s="662"/>
      <c r="VO3421" s="662"/>
      <c r="VP3421" s="662"/>
      <c r="VQ3421" s="662"/>
      <c r="VR3421" s="662"/>
      <c r="VS3421" s="662"/>
      <c r="VT3421" s="662"/>
      <c r="VU3421" s="662"/>
      <c r="VV3421" s="662"/>
      <c r="VW3421" s="662"/>
      <c r="VX3421" s="662"/>
      <c r="VY3421" s="662"/>
      <c r="VZ3421" s="662"/>
      <c r="WA3421" s="662"/>
      <c r="WB3421" s="662"/>
      <c r="WC3421" s="662"/>
      <c r="WD3421" s="662"/>
      <c r="WE3421" s="662"/>
      <c r="WF3421" s="662"/>
      <c r="WG3421" s="662"/>
      <c r="WH3421" s="662"/>
      <c r="WI3421" s="662"/>
      <c r="WJ3421" s="662"/>
      <c r="WK3421" s="662"/>
      <c r="WL3421" s="662"/>
      <c r="WM3421" s="662"/>
      <c r="WN3421" s="662"/>
      <c r="WO3421" s="662"/>
      <c r="WP3421" s="662"/>
      <c r="WQ3421" s="662"/>
      <c r="WR3421" s="662"/>
      <c r="WS3421" s="662"/>
      <c r="WT3421" s="662"/>
      <c r="WU3421" s="662"/>
      <c r="WV3421" s="662"/>
      <c r="WW3421" s="662"/>
      <c r="WX3421" s="662"/>
      <c r="WY3421" s="662"/>
      <c r="WZ3421" s="662"/>
      <c r="XA3421" s="662"/>
      <c r="XB3421" s="662"/>
      <c r="XC3421" s="662"/>
      <c r="XD3421" s="662"/>
      <c r="XE3421" s="662"/>
      <c r="XF3421" s="662"/>
      <c r="XG3421" s="662"/>
      <c r="XH3421" s="662"/>
      <c r="XI3421" s="662"/>
      <c r="XJ3421" s="662"/>
      <c r="XK3421" s="662"/>
      <c r="XL3421" s="662"/>
      <c r="XM3421" s="662"/>
      <c r="XN3421" s="662"/>
      <c r="XO3421" s="662"/>
      <c r="XP3421" s="662"/>
      <c r="XQ3421" s="662"/>
      <c r="XR3421" s="662"/>
      <c r="XS3421" s="662"/>
      <c r="XT3421" s="662"/>
      <c r="XU3421" s="662"/>
      <c r="XV3421" s="662"/>
      <c r="XW3421" s="662"/>
      <c r="XX3421" s="662"/>
      <c r="XY3421" s="662"/>
      <c r="XZ3421" s="662"/>
      <c r="YA3421" s="662"/>
      <c r="YB3421" s="662"/>
      <c r="YC3421" s="662"/>
      <c r="YD3421" s="662"/>
      <c r="YE3421" s="662"/>
      <c r="YF3421" s="662"/>
      <c r="YG3421" s="662"/>
      <c r="YH3421" s="662"/>
      <c r="YI3421" s="662"/>
      <c r="YJ3421" s="662"/>
      <c r="YK3421" s="662"/>
      <c r="YL3421" s="662"/>
      <c r="YM3421" s="662"/>
      <c r="YN3421" s="662"/>
      <c r="YO3421" s="662"/>
      <c r="YP3421" s="662"/>
      <c r="YQ3421" s="662"/>
      <c r="YR3421" s="662"/>
      <c r="YS3421" s="662"/>
      <c r="YT3421" s="662"/>
      <c r="YU3421" s="662"/>
      <c r="YV3421" s="662"/>
      <c r="YW3421" s="662"/>
      <c r="YX3421" s="662"/>
      <c r="YY3421" s="662"/>
      <c r="YZ3421" s="662"/>
      <c r="ZA3421" s="662"/>
      <c r="ZB3421" s="662"/>
      <c r="ZC3421" s="662"/>
      <c r="ZD3421" s="662"/>
      <c r="ZE3421" s="662"/>
      <c r="ZF3421" s="662"/>
      <c r="ZG3421" s="662"/>
      <c r="ZH3421" s="662"/>
      <c r="ZI3421" s="662"/>
      <c r="ZJ3421" s="662"/>
      <c r="ZK3421" s="662"/>
      <c r="ZL3421" s="662"/>
      <c r="ZM3421" s="662"/>
      <c r="ZN3421" s="662"/>
      <c r="ZO3421" s="662"/>
      <c r="ZP3421" s="662"/>
      <c r="ZQ3421" s="662"/>
      <c r="ZR3421" s="662"/>
      <c r="ZS3421" s="662"/>
      <c r="ZT3421" s="662"/>
      <c r="ZU3421" s="662"/>
      <c r="ZV3421" s="662"/>
      <c r="ZW3421" s="662"/>
      <c r="ZX3421" s="662"/>
      <c r="ZY3421" s="662"/>
      <c r="ZZ3421" s="662"/>
      <c r="AAA3421" s="662"/>
      <c r="AAB3421" s="662"/>
      <c r="AAC3421" s="662"/>
      <c r="AAD3421" s="662"/>
      <c r="AAE3421" s="662"/>
      <c r="AAF3421" s="662"/>
      <c r="AAG3421" s="662"/>
      <c r="AAH3421" s="662"/>
      <c r="AAI3421" s="662"/>
      <c r="AAJ3421" s="662"/>
      <c r="AAK3421" s="662"/>
      <c r="AAL3421" s="662"/>
      <c r="AAM3421" s="662"/>
      <c r="AAN3421" s="662"/>
      <c r="AAO3421" s="662"/>
      <c r="AAP3421" s="662"/>
      <c r="AAQ3421" s="662"/>
      <c r="AAR3421" s="662"/>
      <c r="AAS3421" s="662"/>
      <c r="AAT3421" s="662"/>
      <c r="AAU3421" s="662"/>
      <c r="AAV3421" s="662"/>
      <c r="AAW3421" s="662"/>
      <c r="AAX3421" s="662"/>
      <c r="AAY3421" s="662"/>
      <c r="AAZ3421" s="662"/>
      <c r="ABA3421" s="662"/>
      <c r="ABB3421" s="662"/>
      <c r="ABC3421" s="662"/>
      <c r="ABD3421" s="662"/>
      <c r="ABE3421" s="662"/>
      <c r="ABF3421" s="662"/>
      <c r="ABG3421" s="662"/>
      <c r="ABH3421" s="662"/>
      <c r="ABI3421" s="662"/>
      <c r="ABJ3421" s="662"/>
      <c r="ABK3421" s="662"/>
      <c r="ABL3421" s="662"/>
      <c r="ABM3421" s="662"/>
      <c r="ABN3421" s="662"/>
      <c r="ABO3421" s="662"/>
      <c r="ABP3421" s="662"/>
      <c r="ABQ3421" s="662"/>
      <c r="ABR3421" s="662"/>
      <c r="ABS3421" s="662"/>
      <c r="ABT3421" s="662"/>
      <c r="ABU3421" s="662"/>
      <c r="ABV3421" s="662"/>
      <c r="ABW3421" s="662"/>
      <c r="ABX3421" s="662"/>
      <c r="ABY3421" s="662"/>
      <c r="ABZ3421" s="662"/>
      <c r="ACA3421" s="662"/>
      <c r="ACB3421" s="662"/>
      <c r="ACC3421" s="662"/>
      <c r="ACD3421" s="662"/>
      <c r="ACE3421" s="662"/>
      <c r="ACF3421" s="662"/>
      <c r="ACG3421" s="662"/>
      <c r="ACH3421" s="662"/>
      <c r="ACI3421" s="662"/>
      <c r="ACJ3421" s="662"/>
      <c r="ACK3421" s="662"/>
      <c r="ACL3421" s="662"/>
      <c r="ACM3421" s="662"/>
      <c r="ACN3421" s="662"/>
      <c r="ACO3421" s="662"/>
      <c r="ACP3421" s="662"/>
      <c r="ACQ3421" s="662"/>
      <c r="ACR3421" s="662"/>
      <c r="ACS3421" s="662"/>
      <c r="ACT3421" s="662"/>
      <c r="ACU3421" s="662"/>
      <c r="ACV3421" s="662"/>
      <c r="ACW3421" s="662"/>
      <c r="ACX3421" s="662"/>
      <c r="ACY3421" s="662"/>
      <c r="ACZ3421" s="662"/>
      <c r="ADA3421" s="662"/>
      <c r="ADB3421" s="662"/>
      <c r="ADC3421" s="662"/>
      <c r="ADD3421" s="662"/>
      <c r="ADE3421" s="662"/>
      <c r="ADF3421" s="662"/>
      <c r="ADG3421" s="662"/>
      <c r="ADH3421" s="662"/>
      <c r="ADI3421" s="662"/>
      <c r="ADJ3421" s="662"/>
      <c r="ADK3421" s="662"/>
      <c r="ADL3421" s="662"/>
      <c r="ADM3421" s="662"/>
      <c r="ADN3421" s="662"/>
      <c r="ADO3421" s="662"/>
      <c r="ADP3421" s="662"/>
      <c r="ADQ3421" s="662"/>
      <c r="ADR3421" s="662"/>
      <c r="ADS3421" s="662"/>
      <c r="ADT3421" s="662"/>
      <c r="ADU3421" s="662"/>
      <c r="ADV3421" s="662"/>
      <c r="ADW3421" s="662"/>
      <c r="ADX3421" s="662"/>
      <c r="ADY3421" s="662"/>
      <c r="ADZ3421" s="662"/>
      <c r="AEA3421" s="662"/>
      <c r="AEB3421" s="662"/>
      <c r="AEC3421" s="662"/>
      <c r="AED3421" s="662"/>
      <c r="AEE3421" s="662"/>
      <c r="AEF3421" s="662"/>
      <c r="AEG3421" s="662"/>
      <c r="AEH3421" s="662"/>
      <c r="AEI3421" s="662"/>
      <c r="AEJ3421" s="662"/>
      <c r="AEK3421" s="662"/>
      <c r="AEL3421" s="662"/>
      <c r="AEM3421" s="662"/>
      <c r="AEN3421" s="662"/>
      <c r="AEO3421" s="662"/>
      <c r="AEP3421" s="662"/>
      <c r="AEQ3421" s="662"/>
      <c r="AER3421" s="662"/>
      <c r="AES3421" s="662"/>
      <c r="AET3421" s="662"/>
      <c r="AEU3421" s="662"/>
      <c r="AEV3421" s="662"/>
      <c r="AEW3421" s="662"/>
      <c r="AEX3421" s="662"/>
      <c r="AEY3421" s="662"/>
      <c r="AEZ3421" s="662"/>
      <c r="AFA3421" s="662"/>
      <c r="AFB3421" s="662"/>
      <c r="AFC3421" s="662"/>
      <c r="AFD3421" s="662"/>
      <c r="AFE3421" s="662"/>
      <c r="AFF3421" s="662"/>
      <c r="AFG3421" s="662"/>
      <c r="AFH3421" s="662"/>
      <c r="AFI3421" s="662"/>
      <c r="AFJ3421" s="662"/>
      <c r="AFK3421" s="662"/>
      <c r="AFL3421" s="662"/>
      <c r="AFM3421" s="662"/>
      <c r="AFN3421" s="662"/>
      <c r="AFO3421" s="662"/>
      <c r="AFP3421" s="662"/>
      <c r="AFQ3421" s="662"/>
      <c r="AFR3421" s="662"/>
      <c r="AFS3421" s="662"/>
      <c r="AFT3421" s="662"/>
      <c r="AFU3421" s="662"/>
      <c r="AFV3421" s="662"/>
      <c r="AFW3421" s="662"/>
      <c r="AFX3421" s="662"/>
      <c r="AFY3421" s="662"/>
      <c r="AFZ3421" s="662"/>
      <c r="AGA3421" s="662"/>
      <c r="AGB3421" s="662"/>
      <c r="AGC3421" s="662"/>
      <c r="AGD3421" s="662"/>
      <c r="AGE3421" s="662"/>
      <c r="AGF3421" s="662"/>
      <c r="AGG3421" s="662"/>
      <c r="AGH3421" s="662"/>
      <c r="AGI3421" s="662"/>
      <c r="AGJ3421" s="662"/>
      <c r="AGK3421" s="662"/>
      <c r="AGL3421" s="662"/>
      <c r="AGM3421" s="662"/>
      <c r="AGN3421" s="662"/>
      <c r="AGO3421" s="662"/>
      <c r="AGP3421" s="662"/>
      <c r="AGQ3421" s="662"/>
      <c r="AGR3421" s="662"/>
      <c r="AGS3421" s="662"/>
      <c r="AGT3421" s="662"/>
      <c r="AGU3421" s="662"/>
      <c r="AGV3421" s="662"/>
      <c r="AGW3421" s="662"/>
      <c r="AGX3421" s="662"/>
      <c r="AGY3421" s="662"/>
      <c r="AGZ3421" s="662"/>
      <c r="AHA3421" s="662"/>
      <c r="AHB3421" s="662"/>
      <c r="AHC3421" s="662"/>
      <c r="AHD3421" s="662"/>
      <c r="AHE3421" s="662"/>
      <c r="AHF3421" s="662"/>
      <c r="AHG3421" s="662"/>
      <c r="AHH3421" s="662"/>
      <c r="AHI3421" s="662"/>
      <c r="AHJ3421" s="662"/>
      <c r="AHK3421" s="662"/>
      <c r="AHL3421" s="662"/>
      <c r="AHM3421" s="662"/>
      <c r="AHN3421" s="662"/>
      <c r="AHO3421" s="662"/>
      <c r="AHP3421" s="662"/>
      <c r="AHQ3421" s="662"/>
      <c r="AHR3421" s="662"/>
      <c r="AHS3421" s="662"/>
      <c r="AHT3421" s="662"/>
      <c r="AHU3421" s="662"/>
      <c r="AHV3421" s="662"/>
      <c r="AHW3421" s="662"/>
      <c r="AHX3421" s="662"/>
      <c r="AHY3421" s="662"/>
      <c r="AHZ3421" s="662"/>
      <c r="AIA3421" s="662"/>
      <c r="AIB3421" s="662"/>
      <c r="AIC3421" s="662"/>
      <c r="AID3421" s="662"/>
      <c r="AIE3421" s="662"/>
      <c r="AIF3421" s="662"/>
      <c r="AIG3421" s="662"/>
      <c r="AIH3421" s="662"/>
      <c r="AII3421" s="662"/>
      <c r="AIJ3421" s="662"/>
      <c r="AIK3421" s="662"/>
      <c r="AIL3421" s="662"/>
      <c r="AIM3421" s="662"/>
      <c r="AIN3421" s="662"/>
      <c r="AIO3421" s="662"/>
      <c r="AIP3421" s="662"/>
      <c r="AIQ3421" s="662"/>
      <c r="AIR3421" s="662"/>
      <c r="AIS3421" s="662"/>
      <c r="AIT3421" s="662"/>
      <c r="AIU3421" s="662"/>
      <c r="AIV3421" s="662"/>
      <c r="AIW3421" s="662"/>
      <c r="AIX3421" s="662"/>
      <c r="AIY3421" s="662"/>
      <c r="AIZ3421" s="662"/>
      <c r="AJA3421" s="662"/>
      <c r="AJB3421" s="662"/>
      <c r="AJC3421" s="662"/>
      <c r="AJD3421" s="662"/>
      <c r="AJE3421" s="662"/>
      <c r="AJF3421" s="662"/>
      <c r="AJG3421" s="662"/>
      <c r="AJH3421" s="662"/>
      <c r="AJI3421" s="662"/>
      <c r="AJJ3421" s="662"/>
      <c r="AJK3421" s="662"/>
      <c r="AJL3421" s="662"/>
      <c r="AJM3421" s="662"/>
      <c r="AJN3421" s="662"/>
      <c r="AJO3421" s="662"/>
      <c r="AJP3421" s="662"/>
      <c r="AJQ3421" s="662"/>
      <c r="AJR3421" s="662"/>
      <c r="AJS3421" s="662"/>
      <c r="AJT3421" s="662"/>
      <c r="AJU3421" s="662"/>
      <c r="AJV3421" s="662"/>
      <c r="AJW3421" s="662"/>
      <c r="AJX3421" s="662"/>
      <c r="AJY3421" s="662"/>
      <c r="AJZ3421" s="662"/>
      <c r="AKA3421" s="662"/>
      <c r="AKB3421" s="662"/>
      <c r="AKC3421" s="662"/>
      <c r="AKD3421" s="662"/>
      <c r="AKE3421" s="662"/>
      <c r="AKF3421" s="662"/>
      <c r="AKG3421" s="662"/>
      <c r="AKH3421" s="662"/>
      <c r="AKI3421" s="662"/>
      <c r="AKJ3421" s="662"/>
      <c r="AKK3421" s="662"/>
      <c r="AKL3421" s="662"/>
      <c r="AKM3421" s="662"/>
      <c r="AKN3421" s="662"/>
      <c r="AKO3421" s="662"/>
      <c r="AKP3421" s="662"/>
      <c r="AKQ3421" s="662"/>
      <c r="AKR3421" s="662"/>
      <c r="AKS3421" s="662"/>
      <c r="AKT3421" s="662"/>
      <c r="AKU3421" s="662"/>
      <c r="AKV3421" s="662"/>
      <c r="AKW3421" s="662"/>
      <c r="AKX3421" s="662"/>
      <c r="AKY3421" s="662"/>
      <c r="AKZ3421" s="662"/>
      <c r="ALA3421" s="662"/>
      <c r="ALB3421" s="662"/>
      <c r="ALC3421" s="662"/>
      <c r="ALD3421" s="662"/>
      <c r="ALE3421" s="662"/>
      <c r="ALF3421" s="662"/>
      <c r="ALG3421" s="662"/>
      <c r="ALH3421" s="662"/>
      <c r="ALI3421" s="662"/>
      <c r="ALJ3421" s="662"/>
      <c r="ALK3421" s="662"/>
      <c r="ALL3421" s="662"/>
      <c r="ALM3421" s="662"/>
      <c r="ALN3421" s="662"/>
      <c r="ALO3421" s="662"/>
      <c r="ALP3421" s="662"/>
      <c r="ALQ3421" s="662"/>
      <c r="ALR3421" s="662"/>
      <c r="ALS3421" s="662"/>
      <c r="ALT3421" s="662"/>
      <c r="ALU3421" s="662"/>
      <c r="ALV3421" s="662"/>
      <c r="ALW3421" s="662"/>
      <c r="ALX3421" s="662"/>
      <c r="ALY3421" s="662"/>
      <c r="ALZ3421" s="662"/>
      <c r="AMA3421" s="662"/>
      <c r="AMB3421" s="662"/>
      <c r="AMC3421" s="662"/>
      <c r="AMD3421" s="662"/>
      <c r="AME3421" s="662"/>
      <c r="AMF3421" s="662"/>
      <c r="AMG3421" s="662"/>
      <c r="AMH3421" s="662"/>
      <c r="AMI3421" s="662"/>
      <c r="AMJ3421" s="662"/>
    </row>
    <row r="3422" spans="1:1024" ht="18.75" customHeight="1" x14ac:dyDescent="0.25">
      <c r="A3422" s="1245">
        <v>5417</v>
      </c>
      <c r="B3422" s="3"/>
      <c r="C3422" s="3" t="s">
        <v>6152</v>
      </c>
      <c r="D3422" s="3" t="s">
        <v>83</v>
      </c>
      <c r="E3422" s="1156" t="s">
        <v>4170</v>
      </c>
      <c r="F3422" s="714">
        <v>45564</v>
      </c>
      <c r="G3422" s="715">
        <v>0.5</v>
      </c>
      <c r="H3422" s="714">
        <v>45586</v>
      </c>
      <c r="I3422" s="715">
        <v>0.79166666666666663</v>
      </c>
      <c r="J3422" s="760" t="s">
        <v>7316</v>
      </c>
      <c r="K3422" s="710">
        <v>33868</v>
      </c>
      <c r="L3422" s="734" t="s">
        <v>6153</v>
      </c>
      <c r="M3422" s="710">
        <v>44649</v>
      </c>
      <c r="N3422" s="734" t="s">
        <v>6154</v>
      </c>
      <c r="O3422" s="920">
        <v>41843</v>
      </c>
      <c r="P3422" s="898"/>
      <c r="Q3422" s="900"/>
      <c r="R3422" s="1012"/>
      <c r="S3422" s="900"/>
      <c r="T3422" s="557"/>
      <c r="V3422" s="527"/>
      <c r="W3422" s="529"/>
    </row>
    <row r="3423" spans="1:1024" ht="18.75" customHeight="1" x14ac:dyDescent="0.25">
      <c r="A3423" s="1245">
        <v>4907</v>
      </c>
      <c r="B3423" s="3"/>
      <c r="C3423" s="3" t="s">
        <v>6152</v>
      </c>
      <c r="D3423" s="3" t="s">
        <v>83</v>
      </c>
      <c r="E3423" s="1156" t="s">
        <v>4170</v>
      </c>
      <c r="F3423" s="714">
        <v>45495</v>
      </c>
      <c r="G3423" s="715">
        <v>0.79166666666666663</v>
      </c>
      <c r="H3423" s="714">
        <v>45564</v>
      </c>
      <c r="I3423" s="715">
        <v>0.79166666666666663</v>
      </c>
      <c r="J3423" s="760" t="s">
        <v>8004</v>
      </c>
      <c r="K3423" s="710">
        <v>33868</v>
      </c>
      <c r="L3423" s="734" t="s">
        <v>6153</v>
      </c>
      <c r="M3423" s="710">
        <v>44649</v>
      </c>
      <c r="N3423" s="734" t="s">
        <v>6154</v>
      </c>
      <c r="O3423" s="920">
        <v>41843</v>
      </c>
      <c r="P3423" s="898"/>
      <c r="Q3423" s="900"/>
      <c r="R3423" s="1012"/>
      <c r="S3423" s="900"/>
      <c r="T3423" s="557"/>
      <c r="U3423" s="528"/>
      <c r="V3423" s="527"/>
      <c r="W3423" s="529"/>
    </row>
    <row r="3424" spans="1:1024" ht="18.75" customHeight="1" x14ac:dyDescent="0.25">
      <c r="A3424" s="849">
        <v>4736</v>
      </c>
      <c r="B3424" s="836"/>
      <c r="C3424" s="3" t="s">
        <v>6152</v>
      </c>
      <c r="D3424" s="1537" t="s">
        <v>83</v>
      </c>
      <c r="E3424" s="1173" t="s">
        <v>4170</v>
      </c>
      <c r="F3424" s="855">
        <v>45407</v>
      </c>
      <c r="G3424" s="856">
        <v>0.69791666666666663</v>
      </c>
      <c r="H3424" s="855">
        <v>45435</v>
      </c>
      <c r="I3424" s="856">
        <v>0.78472222222222221</v>
      </c>
      <c r="J3424" s="1580" t="s">
        <v>6151</v>
      </c>
      <c r="K3424" s="1330">
        <v>33868</v>
      </c>
      <c r="L3424" s="1324" t="s">
        <v>6153</v>
      </c>
      <c r="M3424" s="850">
        <v>44649</v>
      </c>
      <c r="N3424" s="1324" t="s">
        <v>6154</v>
      </c>
      <c r="O3424" s="972">
        <v>41843</v>
      </c>
      <c r="P3424" s="904"/>
      <c r="Q3424" s="1003"/>
      <c r="R3424" s="1023"/>
      <c r="S3424" s="1009"/>
      <c r="T3424" s="533"/>
      <c r="U3424" s="599" t="s">
        <v>4648</v>
      </c>
      <c r="V3424" s="544"/>
      <c r="W3424" s="1826"/>
      <c r="X3424" s="678"/>
      <c r="Y3424" s="678"/>
      <c r="Z3424" s="678"/>
      <c r="AA3424" s="678"/>
      <c r="AB3424" s="678"/>
      <c r="AC3424" s="678"/>
      <c r="AD3424" s="678"/>
      <c r="AE3424" s="678"/>
      <c r="AF3424" s="678"/>
      <c r="AG3424" s="678"/>
      <c r="AH3424" s="678"/>
      <c r="AI3424" s="678"/>
      <c r="AJ3424" s="678"/>
      <c r="AK3424" s="678"/>
      <c r="AL3424" s="678"/>
      <c r="AM3424" s="678"/>
      <c r="AN3424" s="678"/>
      <c r="AO3424" s="678"/>
      <c r="AP3424" s="678"/>
      <c r="AQ3424" s="678"/>
      <c r="AR3424" s="678"/>
      <c r="AS3424" s="678"/>
      <c r="AT3424" s="678"/>
      <c r="AU3424" s="678"/>
      <c r="AV3424" s="678"/>
      <c r="AW3424" s="678"/>
      <c r="AX3424" s="678"/>
      <c r="AY3424" s="678"/>
      <c r="AZ3424" s="678"/>
      <c r="BA3424" s="678"/>
      <c r="BB3424" s="678"/>
      <c r="BC3424" s="678"/>
      <c r="BD3424" s="678"/>
      <c r="BE3424" s="678"/>
      <c r="BF3424" s="678"/>
      <c r="BG3424" s="678"/>
      <c r="BH3424" s="678"/>
      <c r="BI3424" s="678"/>
      <c r="BJ3424" s="678"/>
      <c r="BK3424" s="678"/>
      <c r="BL3424" s="678"/>
      <c r="BM3424" s="678"/>
      <c r="BN3424" s="678"/>
      <c r="BO3424" s="678"/>
      <c r="BP3424" s="678"/>
      <c r="BQ3424" s="678"/>
      <c r="BR3424" s="678"/>
      <c r="BS3424" s="678"/>
      <c r="BT3424" s="678"/>
      <c r="BU3424" s="678"/>
      <c r="BV3424" s="678"/>
      <c r="BW3424" s="678"/>
      <c r="BX3424" s="678"/>
      <c r="BY3424" s="678"/>
      <c r="BZ3424" s="678"/>
      <c r="CA3424" s="678"/>
      <c r="CB3424" s="678"/>
      <c r="CC3424" s="678"/>
      <c r="CD3424" s="678"/>
      <c r="CE3424" s="678"/>
      <c r="CF3424" s="678"/>
      <c r="CG3424" s="678"/>
      <c r="CH3424" s="678"/>
      <c r="CI3424" s="678"/>
      <c r="CJ3424" s="678"/>
      <c r="CK3424" s="678"/>
      <c r="CL3424" s="678"/>
      <c r="CM3424" s="678"/>
      <c r="CN3424" s="678"/>
      <c r="CO3424" s="678"/>
      <c r="CP3424" s="678"/>
      <c r="CQ3424" s="678"/>
      <c r="CR3424" s="678"/>
      <c r="CS3424" s="678"/>
      <c r="CT3424" s="678"/>
      <c r="CU3424" s="678"/>
      <c r="CV3424" s="678"/>
      <c r="CW3424" s="678"/>
      <c r="CX3424" s="678"/>
      <c r="CY3424" s="678"/>
      <c r="CZ3424" s="678"/>
      <c r="DA3424" s="678"/>
      <c r="DB3424" s="678"/>
      <c r="DC3424" s="678"/>
      <c r="DD3424" s="678"/>
      <c r="DE3424" s="678"/>
      <c r="DF3424" s="678"/>
      <c r="DG3424" s="678"/>
      <c r="DH3424" s="678"/>
      <c r="DI3424" s="678"/>
      <c r="DJ3424" s="678"/>
      <c r="DK3424" s="678"/>
      <c r="DL3424" s="678"/>
      <c r="DM3424" s="678"/>
      <c r="DN3424" s="678"/>
      <c r="DO3424" s="678"/>
      <c r="DP3424" s="678"/>
      <c r="DQ3424" s="678"/>
      <c r="DR3424" s="678"/>
      <c r="DS3424" s="678"/>
      <c r="DT3424" s="678"/>
      <c r="DU3424" s="678"/>
      <c r="DV3424" s="678"/>
      <c r="DW3424" s="678"/>
      <c r="DX3424" s="678"/>
      <c r="DY3424" s="678"/>
      <c r="DZ3424" s="678"/>
      <c r="EA3424" s="678"/>
      <c r="EB3424" s="678"/>
      <c r="EC3424" s="678"/>
      <c r="ED3424" s="678"/>
      <c r="EE3424" s="678"/>
      <c r="EF3424" s="678"/>
      <c r="EG3424" s="678"/>
      <c r="EH3424" s="678"/>
      <c r="EI3424" s="678"/>
      <c r="EJ3424" s="678"/>
      <c r="EK3424" s="678"/>
      <c r="EL3424" s="678"/>
      <c r="EM3424" s="678"/>
      <c r="EN3424" s="678"/>
      <c r="EO3424" s="678"/>
      <c r="EP3424" s="678"/>
      <c r="EQ3424" s="678"/>
      <c r="ER3424" s="678"/>
      <c r="ES3424" s="678"/>
      <c r="ET3424" s="678"/>
      <c r="EU3424" s="678"/>
      <c r="EV3424" s="678"/>
      <c r="EW3424" s="678"/>
      <c r="EX3424" s="678"/>
      <c r="EY3424" s="678"/>
      <c r="EZ3424" s="678"/>
      <c r="FA3424" s="678"/>
      <c r="FB3424" s="678"/>
      <c r="FC3424" s="678"/>
      <c r="FD3424" s="678"/>
      <c r="FE3424" s="678"/>
      <c r="FF3424" s="678"/>
      <c r="FG3424" s="678"/>
      <c r="FH3424" s="678"/>
      <c r="FI3424" s="678"/>
      <c r="FJ3424" s="678"/>
      <c r="FK3424" s="678"/>
      <c r="FL3424" s="678"/>
      <c r="FM3424" s="678"/>
      <c r="FN3424" s="678"/>
      <c r="FO3424" s="678"/>
      <c r="FP3424" s="678"/>
      <c r="FQ3424" s="678"/>
      <c r="FR3424" s="678"/>
      <c r="FS3424" s="678"/>
      <c r="FT3424" s="678"/>
      <c r="FU3424" s="678"/>
      <c r="FV3424" s="678"/>
      <c r="FW3424" s="678"/>
      <c r="FX3424" s="678"/>
      <c r="FY3424" s="678"/>
      <c r="FZ3424" s="678"/>
      <c r="GA3424" s="678"/>
      <c r="GB3424" s="678"/>
      <c r="GC3424" s="678"/>
      <c r="GD3424" s="678"/>
      <c r="GE3424" s="678"/>
      <c r="GF3424" s="678"/>
      <c r="GG3424" s="678"/>
      <c r="GH3424" s="678"/>
      <c r="GI3424" s="678"/>
      <c r="GJ3424" s="678"/>
      <c r="GK3424" s="678"/>
      <c r="GL3424" s="678"/>
      <c r="GM3424" s="678"/>
      <c r="GN3424" s="678"/>
      <c r="GO3424" s="678"/>
      <c r="GP3424" s="678"/>
      <c r="GQ3424" s="678"/>
      <c r="GR3424" s="678"/>
      <c r="GS3424" s="678"/>
      <c r="GT3424" s="678"/>
      <c r="GU3424" s="678"/>
      <c r="GV3424" s="678"/>
      <c r="GW3424" s="678"/>
      <c r="GX3424" s="678"/>
      <c r="GY3424" s="678"/>
      <c r="GZ3424" s="678"/>
      <c r="HA3424" s="678"/>
      <c r="HB3424" s="678"/>
      <c r="HC3424" s="678"/>
      <c r="HD3424" s="678"/>
      <c r="HE3424" s="678"/>
      <c r="HF3424" s="678"/>
      <c r="HG3424" s="678"/>
      <c r="HH3424" s="678"/>
      <c r="HI3424" s="678"/>
      <c r="HJ3424" s="678"/>
      <c r="HK3424" s="678"/>
      <c r="HL3424" s="678"/>
      <c r="HM3424" s="678"/>
      <c r="HN3424" s="678"/>
      <c r="HO3424" s="678"/>
      <c r="HP3424" s="678"/>
      <c r="HQ3424" s="678"/>
      <c r="HR3424" s="678"/>
      <c r="HS3424" s="678"/>
      <c r="HT3424" s="678"/>
      <c r="HU3424" s="678"/>
      <c r="HV3424" s="678"/>
      <c r="HW3424" s="678"/>
      <c r="HX3424" s="678"/>
      <c r="HY3424" s="678"/>
      <c r="HZ3424" s="678"/>
      <c r="IA3424" s="678"/>
      <c r="IB3424" s="678"/>
      <c r="IC3424" s="678"/>
      <c r="ID3424" s="678"/>
      <c r="IE3424" s="678"/>
      <c r="IF3424" s="678"/>
      <c r="IG3424" s="678"/>
      <c r="IH3424" s="678"/>
      <c r="II3424" s="678"/>
      <c r="IJ3424" s="678"/>
      <c r="IK3424" s="678"/>
      <c r="IL3424" s="678"/>
      <c r="IM3424" s="678"/>
      <c r="IN3424" s="678"/>
      <c r="IO3424" s="678"/>
      <c r="IP3424" s="678"/>
      <c r="IQ3424" s="678"/>
      <c r="IR3424" s="678"/>
      <c r="IS3424" s="678"/>
      <c r="IT3424" s="678"/>
      <c r="IU3424" s="678"/>
      <c r="IV3424" s="678"/>
      <c r="IW3424" s="678"/>
      <c r="IX3424" s="678"/>
      <c r="IY3424" s="678"/>
      <c r="IZ3424" s="678"/>
      <c r="JA3424" s="678"/>
      <c r="JB3424" s="678"/>
      <c r="JC3424" s="678"/>
      <c r="JD3424" s="678"/>
      <c r="JE3424" s="678"/>
      <c r="JF3424" s="678"/>
      <c r="JG3424" s="678"/>
      <c r="JH3424" s="678"/>
      <c r="JI3424" s="678"/>
      <c r="JJ3424" s="678"/>
      <c r="JK3424" s="678"/>
      <c r="JL3424" s="678"/>
      <c r="JM3424" s="678"/>
      <c r="JN3424" s="678"/>
      <c r="JO3424" s="678"/>
      <c r="JP3424" s="678"/>
      <c r="JQ3424" s="678"/>
      <c r="JR3424" s="678"/>
      <c r="JS3424" s="678"/>
      <c r="JT3424" s="678"/>
      <c r="JU3424" s="678"/>
      <c r="JV3424" s="678"/>
      <c r="JW3424" s="678"/>
      <c r="JX3424" s="678"/>
      <c r="JY3424" s="678"/>
      <c r="JZ3424" s="678"/>
      <c r="KA3424" s="678"/>
      <c r="KB3424" s="678"/>
      <c r="KC3424" s="678"/>
      <c r="KD3424" s="678"/>
      <c r="KE3424" s="678"/>
      <c r="KF3424" s="678"/>
      <c r="KG3424" s="678"/>
      <c r="KH3424" s="678"/>
      <c r="KI3424" s="678"/>
      <c r="KJ3424" s="678"/>
      <c r="KK3424" s="678"/>
      <c r="KL3424" s="678"/>
      <c r="KM3424" s="678"/>
      <c r="KN3424" s="678"/>
      <c r="KO3424" s="678"/>
      <c r="KP3424" s="678"/>
      <c r="KQ3424" s="678"/>
      <c r="KR3424" s="678"/>
      <c r="KS3424" s="678"/>
      <c r="KT3424" s="678"/>
      <c r="KU3424" s="678"/>
      <c r="KV3424" s="678"/>
      <c r="KW3424" s="678"/>
      <c r="KX3424" s="678"/>
      <c r="KY3424" s="678"/>
      <c r="KZ3424" s="678"/>
      <c r="LA3424" s="678"/>
      <c r="LB3424" s="678"/>
      <c r="LC3424" s="678"/>
      <c r="LD3424" s="678"/>
      <c r="LE3424" s="678"/>
      <c r="LF3424" s="678"/>
      <c r="LG3424" s="678"/>
      <c r="LH3424" s="678"/>
      <c r="LI3424" s="678"/>
      <c r="LJ3424" s="678"/>
      <c r="LK3424" s="678"/>
      <c r="LL3424" s="678"/>
      <c r="LM3424" s="678"/>
      <c r="LN3424" s="678"/>
      <c r="LO3424" s="678"/>
      <c r="LP3424" s="678"/>
      <c r="LQ3424" s="678"/>
      <c r="LR3424" s="678"/>
      <c r="LS3424" s="678"/>
      <c r="LT3424" s="678"/>
      <c r="LU3424" s="678"/>
      <c r="LV3424" s="678"/>
      <c r="LW3424" s="678"/>
      <c r="LX3424" s="678"/>
      <c r="LY3424" s="678"/>
      <c r="LZ3424" s="678"/>
      <c r="MA3424" s="678"/>
      <c r="MB3424" s="678"/>
      <c r="MC3424" s="678"/>
      <c r="MD3424" s="678"/>
      <c r="ME3424" s="678"/>
      <c r="MF3424" s="678"/>
      <c r="MG3424" s="678"/>
      <c r="MH3424" s="678"/>
      <c r="MI3424" s="678"/>
      <c r="MJ3424" s="678"/>
      <c r="MK3424" s="678"/>
      <c r="ML3424" s="678"/>
      <c r="MM3424" s="678"/>
      <c r="MN3424" s="678"/>
      <c r="MO3424" s="678"/>
      <c r="MP3424" s="678"/>
      <c r="MQ3424" s="678"/>
      <c r="MR3424" s="678"/>
      <c r="MS3424" s="678"/>
      <c r="MT3424" s="678"/>
      <c r="MU3424" s="678"/>
      <c r="MV3424" s="678"/>
      <c r="MW3424" s="678"/>
      <c r="MX3424" s="678"/>
      <c r="MY3424" s="678"/>
      <c r="MZ3424" s="678"/>
      <c r="NA3424" s="678"/>
      <c r="NB3424" s="678"/>
      <c r="NC3424" s="678"/>
      <c r="ND3424" s="678"/>
      <c r="NE3424" s="678"/>
      <c r="NF3424" s="678"/>
      <c r="NG3424" s="678"/>
      <c r="NH3424" s="678"/>
      <c r="NI3424" s="678"/>
      <c r="NJ3424" s="678"/>
      <c r="NK3424" s="678"/>
      <c r="NL3424" s="678"/>
      <c r="NM3424" s="678"/>
      <c r="NN3424" s="678"/>
      <c r="NO3424" s="678"/>
      <c r="NP3424" s="678"/>
      <c r="NQ3424" s="678"/>
      <c r="NR3424" s="678"/>
      <c r="NS3424" s="678"/>
      <c r="NT3424" s="678"/>
      <c r="NU3424" s="678"/>
      <c r="NV3424" s="678"/>
      <c r="NW3424" s="678"/>
      <c r="NX3424" s="678"/>
      <c r="NY3424" s="678"/>
      <c r="NZ3424" s="678"/>
      <c r="OA3424" s="678"/>
      <c r="OB3424" s="678"/>
      <c r="OC3424" s="678"/>
      <c r="OD3424" s="678"/>
      <c r="OE3424" s="678"/>
      <c r="OF3424" s="678"/>
      <c r="OG3424" s="678"/>
      <c r="OH3424" s="678"/>
      <c r="OI3424" s="678"/>
      <c r="OJ3424" s="678"/>
      <c r="OK3424" s="678"/>
      <c r="OL3424" s="678"/>
      <c r="OM3424" s="678"/>
      <c r="ON3424" s="678"/>
      <c r="OO3424" s="678"/>
      <c r="OP3424" s="678"/>
      <c r="OQ3424" s="678"/>
      <c r="OR3424" s="678"/>
      <c r="OS3424" s="678"/>
      <c r="OT3424" s="678"/>
      <c r="OU3424" s="678"/>
      <c r="OV3424" s="678"/>
      <c r="OW3424" s="678"/>
      <c r="OX3424" s="678"/>
      <c r="OY3424" s="678"/>
      <c r="OZ3424" s="678"/>
      <c r="PA3424" s="678"/>
      <c r="PB3424" s="678"/>
      <c r="PC3424" s="678"/>
      <c r="PD3424" s="678"/>
      <c r="PE3424" s="678"/>
      <c r="PF3424" s="678"/>
      <c r="PG3424" s="678"/>
      <c r="PH3424" s="678"/>
      <c r="PI3424" s="678"/>
      <c r="PJ3424" s="678"/>
      <c r="PK3424" s="678"/>
      <c r="PL3424" s="678"/>
      <c r="PM3424" s="678"/>
      <c r="PN3424" s="678"/>
      <c r="PO3424" s="678"/>
      <c r="PP3424" s="678"/>
      <c r="PQ3424" s="678"/>
      <c r="PR3424" s="678"/>
      <c r="PS3424" s="678"/>
      <c r="PT3424" s="678"/>
      <c r="PU3424" s="678"/>
      <c r="PV3424" s="678"/>
      <c r="PW3424" s="678"/>
      <c r="PX3424" s="678"/>
      <c r="PY3424" s="678"/>
      <c r="PZ3424" s="678"/>
      <c r="QA3424" s="678"/>
      <c r="QB3424" s="678"/>
      <c r="QC3424" s="678"/>
      <c r="QD3424" s="678"/>
      <c r="QE3424" s="678"/>
      <c r="QF3424" s="678"/>
      <c r="QG3424" s="678"/>
      <c r="QH3424" s="678"/>
      <c r="QI3424" s="678"/>
      <c r="QJ3424" s="678"/>
      <c r="QK3424" s="678"/>
      <c r="QL3424" s="678"/>
      <c r="QM3424" s="678"/>
      <c r="QN3424" s="678"/>
      <c r="QO3424" s="678"/>
      <c r="QP3424" s="678"/>
      <c r="QQ3424" s="678"/>
      <c r="QR3424" s="678"/>
      <c r="QS3424" s="678"/>
      <c r="QT3424" s="678"/>
      <c r="QU3424" s="678"/>
      <c r="QV3424" s="678"/>
      <c r="QW3424" s="678"/>
      <c r="QX3424" s="678"/>
      <c r="QY3424" s="678"/>
      <c r="QZ3424" s="678"/>
      <c r="RA3424" s="678"/>
      <c r="RB3424" s="678"/>
      <c r="RC3424" s="678"/>
      <c r="RD3424" s="678"/>
      <c r="RE3424" s="678"/>
      <c r="RF3424" s="678"/>
      <c r="RG3424" s="678"/>
      <c r="RH3424" s="678"/>
      <c r="RI3424" s="678"/>
      <c r="RJ3424" s="678"/>
      <c r="RK3424" s="678"/>
      <c r="RL3424" s="678"/>
      <c r="RM3424" s="678"/>
      <c r="RN3424" s="678"/>
      <c r="RO3424" s="678"/>
      <c r="RP3424" s="678"/>
      <c r="RQ3424" s="678"/>
      <c r="RR3424" s="678"/>
      <c r="RS3424" s="678"/>
      <c r="RT3424" s="678"/>
      <c r="RU3424" s="678"/>
      <c r="RV3424" s="678"/>
      <c r="RW3424" s="678"/>
      <c r="RX3424" s="678"/>
      <c r="RY3424" s="678"/>
      <c r="RZ3424" s="678"/>
      <c r="SA3424" s="678"/>
      <c r="SB3424" s="678"/>
      <c r="SC3424" s="678"/>
      <c r="SD3424" s="678"/>
      <c r="SE3424" s="678"/>
      <c r="SF3424" s="678"/>
      <c r="SG3424" s="678"/>
      <c r="SH3424" s="678"/>
      <c r="SI3424" s="678"/>
      <c r="SJ3424" s="678"/>
      <c r="SK3424" s="678"/>
      <c r="SL3424" s="678"/>
      <c r="SM3424" s="678"/>
      <c r="SN3424" s="678"/>
      <c r="SO3424" s="678"/>
      <c r="SP3424" s="678"/>
      <c r="SQ3424" s="678"/>
      <c r="SR3424" s="678"/>
      <c r="SS3424" s="678"/>
      <c r="ST3424" s="678"/>
      <c r="SU3424" s="678"/>
      <c r="SV3424" s="678"/>
      <c r="SW3424" s="678"/>
      <c r="SX3424" s="678"/>
      <c r="SY3424" s="678"/>
      <c r="SZ3424" s="678"/>
      <c r="TA3424" s="678"/>
      <c r="TB3424" s="678"/>
      <c r="TC3424" s="678"/>
      <c r="TD3424" s="678"/>
      <c r="TE3424" s="678"/>
      <c r="TF3424" s="678"/>
      <c r="TG3424" s="678"/>
      <c r="TH3424" s="678"/>
      <c r="TI3424" s="678"/>
      <c r="TJ3424" s="678"/>
      <c r="TK3424" s="678"/>
      <c r="TL3424" s="678"/>
      <c r="TM3424" s="678"/>
      <c r="TN3424" s="678"/>
      <c r="TO3424" s="678"/>
      <c r="TP3424" s="678"/>
      <c r="TQ3424" s="678"/>
      <c r="TR3424" s="678"/>
      <c r="TS3424" s="678"/>
      <c r="TT3424" s="678"/>
      <c r="TU3424" s="678"/>
      <c r="TV3424" s="678"/>
      <c r="TW3424" s="678"/>
      <c r="TX3424" s="678"/>
      <c r="TY3424" s="678"/>
      <c r="TZ3424" s="678"/>
      <c r="UA3424" s="678"/>
      <c r="UB3424" s="678"/>
      <c r="UC3424" s="678"/>
      <c r="UD3424" s="678"/>
      <c r="UE3424" s="678"/>
      <c r="UF3424" s="678"/>
      <c r="UG3424" s="678"/>
      <c r="UH3424" s="678"/>
      <c r="UI3424" s="678"/>
      <c r="UJ3424" s="678"/>
      <c r="UK3424" s="678"/>
      <c r="UL3424" s="678"/>
      <c r="UM3424" s="678"/>
      <c r="UN3424" s="678"/>
      <c r="UO3424" s="678"/>
      <c r="UP3424" s="678"/>
      <c r="UQ3424" s="678"/>
      <c r="UR3424" s="678"/>
      <c r="US3424" s="678"/>
      <c r="UT3424" s="678"/>
      <c r="UU3424" s="678"/>
      <c r="UV3424" s="678"/>
      <c r="UW3424" s="678"/>
      <c r="UX3424" s="678"/>
      <c r="UY3424" s="678"/>
      <c r="UZ3424" s="678"/>
      <c r="VA3424" s="678"/>
      <c r="VB3424" s="678"/>
      <c r="VC3424" s="678"/>
      <c r="VD3424" s="678"/>
      <c r="VE3424" s="678"/>
      <c r="VF3424" s="678"/>
      <c r="VG3424" s="678"/>
      <c r="VH3424" s="678"/>
      <c r="VI3424" s="678"/>
      <c r="VJ3424" s="678"/>
      <c r="VK3424" s="678"/>
      <c r="VL3424" s="678"/>
      <c r="VM3424" s="678"/>
      <c r="VN3424" s="678"/>
      <c r="VO3424" s="678"/>
      <c r="VP3424" s="678"/>
      <c r="VQ3424" s="678"/>
      <c r="VR3424" s="678"/>
      <c r="VS3424" s="678"/>
      <c r="VT3424" s="678"/>
      <c r="VU3424" s="678"/>
      <c r="VV3424" s="678"/>
      <c r="VW3424" s="678"/>
      <c r="VX3424" s="678"/>
      <c r="VY3424" s="678"/>
      <c r="VZ3424" s="678"/>
      <c r="WA3424" s="678"/>
      <c r="WB3424" s="678"/>
      <c r="WC3424" s="678"/>
      <c r="WD3424" s="678"/>
      <c r="WE3424" s="678"/>
      <c r="WF3424" s="678"/>
      <c r="WG3424" s="678"/>
      <c r="WH3424" s="678"/>
      <c r="WI3424" s="678"/>
      <c r="WJ3424" s="678"/>
      <c r="WK3424" s="678"/>
      <c r="WL3424" s="678"/>
      <c r="WM3424" s="678"/>
      <c r="WN3424" s="678"/>
      <c r="WO3424" s="678"/>
      <c r="WP3424" s="678"/>
      <c r="WQ3424" s="678"/>
      <c r="WR3424" s="678"/>
      <c r="WS3424" s="678"/>
      <c r="WT3424" s="678"/>
      <c r="WU3424" s="678"/>
      <c r="WV3424" s="678"/>
      <c r="WW3424" s="678"/>
      <c r="WX3424" s="678"/>
      <c r="WY3424" s="678"/>
      <c r="WZ3424" s="678"/>
      <c r="XA3424" s="678"/>
      <c r="XB3424" s="678"/>
      <c r="XC3424" s="678"/>
      <c r="XD3424" s="678"/>
      <c r="XE3424" s="678"/>
      <c r="XF3424" s="678"/>
      <c r="XG3424" s="678"/>
      <c r="XH3424" s="678"/>
      <c r="XI3424" s="678"/>
      <c r="XJ3424" s="678"/>
      <c r="XK3424" s="678"/>
      <c r="XL3424" s="678"/>
      <c r="XM3424" s="678"/>
      <c r="XN3424" s="678"/>
      <c r="XO3424" s="678"/>
      <c r="XP3424" s="678"/>
      <c r="XQ3424" s="678"/>
      <c r="XR3424" s="678"/>
      <c r="XS3424" s="678"/>
      <c r="XT3424" s="678"/>
      <c r="XU3424" s="678"/>
      <c r="XV3424" s="678"/>
      <c r="XW3424" s="678"/>
      <c r="XX3424" s="678"/>
      <c r="XY3424" s="678"/>
      <c r="XZ3424" s="678"/>
      <c r="YA3424" s="678"/>
      <c r="YB3424" s="678"/>
      <c r="YC3424" s="678"/>
      <c r="YD3424" s="678"/>
      <c r="YE3424" s="678"/>
      <c r="YF3424" s="678"/>
      <c r="YG3424" s="678"/>
      <c r="YH3424" s="678"/>
      <c r="YI3424" s="678"/>
      <c r="YJ3424" s="678"/>
      <c r="YK3424" s="678"/>
      <c r="YL3424" s="678"/>
      <c r="YM3424" s="678"/>
      <c r="YN3424" s="678"/>
      <c r="YO3424" s="678"/>
      <c r="YP3424" s="678"/>
      <c r="YQ3424" s="678"/>
      <c r="YR3424" s="678"/>
      <c r="YS3424" s="678"/>
      <c r="YT3424" s="678"/>
      <c r="YU3424" s="678"/>
      <c r="YV3424" s="678"/>
      <c r="YW3424" s="678"/>
      <c r="YX3424" s="678"/>
      <c r="YY3424" s="678"/>
      <c r="YZ3424" s="678"/>
      <c r="ZA3424" s="678"/>
      <c r="ZB3424" s="678"/>
      <c r="ZC3424" s="678"/>
      <c r="ZD3424" s="678"/>
      <c r="ZE3424" s="678"/>
      <c r="ZF3424" s="678"/>
      <c r="ZG3424" s="678"/>
      <c r="ZH3424" s="678"/>
      <c r="ZI3424" s="678"/>
      <c r="ZJ3424" s="678"/>
      <c r="ZK3424" s="678"/>
      <c r="ZL3424" s="678"/>
      <c r="ZM3424" s="678"/>
      <c r="ZN3424" s="678"/>
      <c r="ZO3424" s="678"/>
      <c r="ZP3424" s="678"/>
      <c r="ZQ3424" s="678"/>
      <c r="ZR3424" s="678"/>
      <c r="ZS3424" s="678"/>
      <c r="ZT3424" s="678"/>
      <c r="ZU3424" s="678"/>
      <c r="ZV3424" s="678"/>
      <c r="ZW3424" s="678"/>
      <c r="ZX3424" s="678"/>
      <c r="ZY3424" s="678"/>
      <c r="ZZ3424" s="678"/>
      <c r="AAA3424" s="678"/>
      <c r="AAB3424" s="678"/>
      <c r="AAC3424" s="678"/>
      <c r="AAD3424" s="678"/>
      <c r="AAE3424" s="678"/>
      <c r="AAF3424" s="678"/>
      <c r="AAG3424" s="678"/>
      <c r="AAH3424" s="678"/>
      <c r="AAI3424" s="678"/>
      <c r="AAJ3424" s="678"/>
      <c r="AAK3424" s="678"/>
      <c r="AAL3424" s="678"/>
      <c r="AAM3424" s="678"/>
      <c r="AAN3424" s="678"/>
      <c r="AAO3424" s="678"/>
      <c r="AAP3424" s="678"/>
      <c r="AAQ3424" s="678"/>
      <c r="AAR3424" s="678"/>
      <c r="AAS3424" s="678"/>
      <c r="AAT3424" s="678"/>
      <c r="AAU3424" s="678"/>
      <c r="AAV3424" s="678"/>
      <c r="AAW3424" s="678"/>
      <c r="AAX3424" s="678"/>
      <c r="AAY3424" s="678"/>
      <c r="AAZ3424" s="678"/>
      <c r="ABA3424" s="678"/>
      <c r="ABB3424" s="678"/>
      <c r="ABC3424" s="678"/>
      <c r="ABD3424" s="678"/>
      <c r="ABE3424" s="678"/>
      <c r="ABF3424" s="678"/>
      <c r="ABG3424" s="678"/>
      <c r="ABH3424" s="678"/>
      <c r="ABI3424" s="678"/>
      <c r="ABJ3424" s="678"/>
      <c r="ABK3424" s="678"/>
      <c r="ABL3424" s="678"/>
      <c r="ABM3424" s="678"/>
      <c r="ABN3424" s="678"/>
      <c r="ABO3424" s="678"/>
      <c r="ABP3424" s="678"/>
      <c r="ABQ3424" s="678"/>
      <c r="ABR3424" s="678"/>
      <c r="ABS3424" s="678"/>
      <c r="ABT3424" s="678"/>
      <c r="ABU3424" s="678"/>
      <c r="ABV3424" s="678"/>
      <c r="ABW3424" s="678"/>
      <c r="ABX3424" s="678"/>
      <c r="ABY3424" s="678"/>
      <c r="ABZ3424" s="678"/>
      <c r="ACA3424" s="678"/>
      <c r="ACB3424" s="678"/>
      <c r="ACC3424" s="678"/>
      <c r="ACD3424" s="678"/>
      <c r="ACE3424" s="678"/>
      <c r="ACF3424" s="678"/>
      <c r="ACG3424" s="678"/>
      <c r="ACH3424" s="678"/>
      <c r="ACI3424" s="678"/>
      <c r="ACJ3424" s="678"/>
      <c r="ACK3424" s="678"/>
      <c r="ACL3424" s="678"/>
      <c r="ACM3424" s="678"/>
      <c r="ACN3424" s="678"/>
      <c r="ACO3424" s="678"/>
      <c r="ACP3424" s="678"/>
      <c r="ACQ3424" s="678"/>
      <c r="ACR3424" s="678"/>
      <c r="ACS3424" s="678"/>
      <c r="ACT3424" s="678"/>
      <c r="ACU3424" s="678"/>
      <c r="ACV3424" s="678"/>
      <c r="ACW3424" s="678"/>
      <c r="ACX3424" s="678"/>
      <c r="ACY3424" s="678"/>
      <c r="ACZ3424" s="678"/>
      <c r="ADA3424" s="678"/>
      <c r="ADB3424" s="678"/>
      <c r="ADC3424" s="678"/>
      <c r="ADD3424" s="678"/>
      <c r="ADE3424" s="678"/>
      <c r="ADF3424" s="678"/>
      <c r="ADG3424" s="678"/>
      <c r="ADH3424" s="678"/>
      <c r="ADI3424" s="678"/>
      <c r="ADJ3424" s="678"/>
      <c r="ADK3424" s="678"/>
      <c r="ADL3424" s="678"/>
      <c r="ADM3424" s="678"/>
      <c r="ADN3424" s="678"/>
      <c r="ADO3424" s="678"/>
      <c r="ADP3424" s="678"/>
      <c r="ADQ3424" s="678"/>
      <c r="ADR3424" s="678"/>
      <c r="ADS3424" s="678"/>
      <c r="ADT3424" s="678"/>
      <c r="ADU3424" s="678"/>
      <c r="ADV3424" s="678"/>
      <c r="ADW3424" s="678"/>
      <c r="ADX3424" s="678"/>
      <c r="ADY3424" s="678"/>
      <c r="ADZ3424" s="678"/>
      <c r="AEA3424" s="678"/>
      <c r="AEB3424" s="678"/>
      <c r="AEC3424" s="678"/>
      <c r="AED3424" s="678"/>
      <c r="AEE3424" s="678"/>
      <c r="AEF3424" s="678"/>
      <c r="AEG3424" s="678"/>
      <c r="AEH3424" s="678"/>
      <c r="AEI3424" s="678"/>
      <c r="AEJ3424" s="678"/>
      <c r="AEK3424" s="678"/>
      <c r="AEL3424" s="678"/>
      <c r="AEM3424" s="678"/>
      <c r="AEN3424" s="678"/>
      <c r="AEO3424" s="678"/>
      <c r="AEP3424" s="678"/>
      <c r="AEQ3424" s="678"/>
      <c r="AER3424" s="678"/>
      <c r="AES3424" s="678"/>
      <c r="AET3424" s="678"/>
      <c r="AEU3424" s="678"/>
      <c r="AEV3424" s="678"/>
      <c r="AEW3424" s="678"/>
      <c r="AEX3424" s="678"/>
      <c r="AEY3424" s="678"/>
      <c r="AEZ3424" s="678"/>
      <c r="AFA3424" s="678"/>
      <c r="AFB3424" s="678"/>
      <c r="AFC3424" s="678"/>
      <c r="AFD3424" s="678"/>
      <c r="AFE3424" s="678"/>
      <c r="AFF3424" s="678"/>
      <c r="AFG3424" s="678"/>
      <c r="AFH3424" s="678"/>
      <c r="AFI3424" s="678"/>
      <c r="AFJ3424" s="678"/>
      <c r="AFK3424" s="678"/>
      <c r="AFL3424" s="678"/>
      <c r="AFM3424" s="678"/>
      <c r="AFN3424" s="678"/>
      <c r="AFO3424" s="678"/>
      <c r="AFP3424" s="678"/>
      <c r="AFQ3424" s="678"/>
      <c r="AFR3424" s="678"/>
      <c r="AFS3424" s="678"/>
      <c r="AFT3424" s="678"/>
      <c r="AFU3424" s="678"/>
      <c r="AFV3424" s="678"/>
      <c r="AFW3424" s="678"/>
      <c r="AFX3424" s="678"/>
      <c r="AFY3424" s="678"/>
      <c r="AFZ3424" s="678"/>
      <c r="AGA3424" s="678"/>
      <c r="AGB3424" s="678"/>
      <c r="AGC3424" s="678"/>
      <c r="AGD3424" s="678"/>
      <c r="AGE3424" s="678"/>
      <c r="AGF3424" s="678"/>
      <c r="AGG3424" s="678"/>
      <c r="AGH3424" s="678"/>
      <c r="AGI3424" s="678"/>
      <c r="AGJ3424" s="678"/>
      <c r="AGK3424" s="678"/>
      <c r="AGL3424" s="678"/>
      <c r="AGM3424" s="678"/>
      <c r="AGN3424" s="678"/>
      <c r="AGO3424" s="678"/>
      <c r="AGP3424" s="678"/>
      <c r="AGQ3424" s="678"/>
      <c r="AGR3424" s="678"/>
      <c r="AGS3424" s="678"/>
      <c r="AGT3424" s="678"/>
      <c r="AGU3424" s="678"/>
      <c r="AGV3424" s="678"/>
      <c r="AGW3424" s="678"/>
      <c r="AGX3424" s="678"/>
      <c r="AGY3424" s="678"/>
      <c r="AGZ3424" s="678"/>
      <c r="AHA3424" s="678"/>
      <c r="AHB3424" s="678"/>
      <c r="AHC3424" s="678"/>
      <c r="AHD3424" s="678"/>
      <c r="AHE3424" s="678"/>
      <c r="AHF3424" s="678"/>
      <c r="AHG3424" s="678"/>
      <c r="AHH3424" s="678"/>
      <c r="AHI3424" s="678"/>
      <c r="AHJ3424" s="678"/>
      <c r="AHK3424" s="678"/>
      <c r="AHL3424" s="678"/>
      <c r="AHM3424" s="678"/>
      <c r="AHN3424" s="678"/>
      <c r="AHO3424" s="678"/>
      <c r="AHP3424" s="678"/>
      <c r="AHQ3424" s="678"/>
      <c r="AHR3424" s="678"/>
      <c r="AHS3424" s="678"/>
      <c r="AHT3424" s="678"/>
      <c r="AHU3424" s="678"/>
      <c r="AHV3424" s="678"/>
      <c r="AHW3424" s="678"/>
      <c r="AHX3424" s="678"/>
      <c r="AHY3424" s="678"/>
      <c r="AHZ3424" s="678"/>
      <c r="AIA3424" s="678"/>
      <c r="AIB3424" s="678"/>
      <c r="AIC3424" s="678"/>
      <c r="AID3424" s="678"/>
      <c r="AIE3424" s="678"/>
      <c r="AIF3424" s="678"/>
      <c r="AIG3424" s="678"/>
      <c r="AIH3424" s="678"/>
      <c r="AII3424" s="678"/>
      <c r="AIJ3424" s="678"/>
      <c r="AIK3424" s="678"/>
      <c r="AIL3424" s="678"/>
      <c r="AIM3424" s="678"/>
      <c r="AIN3424" s="678"/>
      <c r="AIO3424" s="678"/>
      <c r="AIP3424" s="678"/>
      <c r="AIQ3424" s="678"/>
      <c r="AIR3424" s="678"/>
      <c r="AIS3424" s="678"/>
      <c r="AIT3424" s="678"/>
      <c r="AIU3424" s="678"/>
      <c r="AIV3424" s="678"/>
      <c r="AIW3424" s="678"/>
      <c r="AIX3424" s="678"/>
      <c r="AIY3424" s="678"/>
      <c r="AIZ3424" s="678"/>
      <c r="AJA3424" s="678"/>
      <c r="AJB3424" s="678"/>
      <c r="AJC3424" s="678"/>
      <c r="AJD3424" s="678"/>
      <c r="AJE3424" s="678"/>
      <c r="AJF3424" s="678"/>
      <c r="AJG3424" s="678"/>
      <c r="AJH3424" s="678"/>
      <c r="AJI3424" s="678"/>
      <c r="AJJ3424" s="678"/>
      <c r="AJK3424" s="678"/>
      <c r="AJL3424" s="678"/>
      <c r="AJM3424" s="678"/>
      <c r="AJN3424" s="678"/>
      <c r="AJO3424" s="678"/>
      <c r="AJP3424" s="678"/>
      <c r="AJQ3424" s="678"/>
      <c r="AJR3424" s="678"/>
      <c r="AJS3424" s="678"/>
      <c r="AJT3424" s="678"/>
      <c r="AJU3424" s="678"/>
      <c r="AJV3424" s="678"/>
      <c r="AJW3424" s="678"/>
      <c r="AJX3424" s="678"/>
      <c r="AJY3424" s="678"/>
      <c r="AJZ3424" s="678"/>
      <c r="AKA3424" s="678"/>
      <c r="AKB3424" s="678"/>
      <c r="AKC3424" s="678"/>
      <c r="AKD3424" s="678"/>
      <c r="AKE3424" s="678"/>
      <c r="AKF3424" s="678"/>
      <c r="AKG3424" s="678"/>
      <c r="AKH3424" s="678"/>
      <c r="AKI3424" s="678"/>
      <c r="AKJ3424" s="678"/>
      <c r="AKK3424" s="678"/>
      <c r="AKL3424" s="678"/>
      <c r="AKM3424" s="678"/>
      <c r="AKN3424" s="678"/>
      <c r="AKO3424" s="678"/>
      <c r="AKP3424" s="678"/>
      <c r="AKQ3424" s="678"/>
      <c r="AKR3424" s="678"/>
      <c r="AKS3424" s="678"/>
      <c r="AKT3424" s="678"/>
      <c r="AKU3424" s="678"/>
      <c r="AKV3424" s="678"/>
      <c r="AKW3424" s="678"/>
      <c r="AKX3424" s="678"/>
      <c r="AKY3424" s="678"/>
      <c r="AKZ3424" s="678"/>
      <c r="ALA3424" s="678"/>
      <c r="ALB3424" s="678"/>
      <c r="ALC3424" s="678"/>
      <c r="ALD3424" s="678"/>
      <c r="ALE3424" s="678"/>
      <c r="ALF3424" s="678"/>
      <c r="ALG3424" s="678"/>
      <c r="ALH3424" s="678"/>
      <c r="ALI3424" s="678"/>
      <c r="ALJ3424" s="678"/>
      <c r="ALK3424" s="678"/>
      <c r="ALL3424" s="678"/>
      <c r="ALM3424" s="678"/>
      <c r="ALN3424" s="678"/>
      <c r="ALO3424" s="678"/>
      <c r="ALP3424" s="678"/>
      <c r="ALQ3424" s="678"/>
      <c r="ALR3424" s="678"/>
      <c r="ALS3424" s="678"/>
      <c r="ALT3424" s="678"/>
      <c r="ALU3424" s="678"/>
      <c r="ALV3424" s="678"/>
      <c r="ALW3424" s="678"/>
      <c r="ALX3424" s="678"/>
      <c r="ALY3424" s="678"/>
      <c r="ALZ3424" s="678"/>
      <c r="AMA3424" s="678"/>
      <c r="AMB3424" s="678"/>
      <c r="AMC3424" s="678"/>
      <c r="AMD3424" s="678"/>
      <c r="AME3424" s="678"/>
      <c r="AMF3424" s="678"/>
      <c r="AMG3424" s="678"/>
      <c r="AMH3424" s="678"/>
      <c r="AMI3424" s="678"/>
      <c r="AMJ3424" s="678"/>
    </row>
    <row r="3425" spans="1:1024" ht="31.5" customHeight="1" x14ac:dyDescent="0.25">
      <c r="A3425" s="735">
        <v>2350</v>
      </c>
      <c r="B3425" s="735">
        <v>21521984</v>
      </c>
      <c r="C3425" s="735" t="s">
        <v>1503</v>
      </c>
      <c r="D3425" s="735" t="s">
        <v>59</v>
      </c>
      <c r="E3425" s="1156" t="s">
        <v>131</v>
      </c>
      <c r="F3425" s="741">
        <v>45035</v>
      </c>
      <c r="G3425" s="740">
        <v>0.65972222222222221</v>
      </c>
      <c r="H3425" s="741">
        <v>45042</v>
      </c>
      <c r="I3425" s="740">
        <v>0.65972222222222221</v>
      </c>
      <c r="J3425" s="732" t="s">
        <v>85</v>
      </c>
      <c r="K3425" s="741">
        <v>34997</v>
      </c>
      <c r="L3425" s="929" t="s">
        <v>845</v>
      </c>
      <c r="M3425" s="741">
        <v>44322</v>
      </c>
      <c r="N3425" s="933" t="s">
        <v>1504</v>
      </c>
      <c r="O3425" s="930">
        <v>43507</v>
      </c>
      <c r="P3425" s="902">
        <v>550</v>
      </c>
      <c r="Q3425" s="909"/>
      <c r="R3425" s="1068"/>
      <c r="S3425" s="909"/>
      <c r="T3425" s="592"/>
      <c r="U3425" s="593" t="s">
        <v>1505</v>
      </c>
      <c r="V3425" s="637" t="s">
        <v>847</v>
      </c>
      <c r="W3425" s="594"/>
    </row>
    <row r="3426" spans="1:1024" ht="38.25" customHeight="1" x14ac:dyDescent="0.25">
      <c r="A3426" s="763">
        <v>4652</v>
      </c>
      <c r="B3426" s="186"/>
      <c r="C3426" s="186" t="s">
        <v>6022</v>
      </c>
      <c r="D3426" s="186" t="s">
        <v>29</v>
      </c>
      <c r="E3426" s="1156" t="s">
        <v>205</v>
      </c>
      <c r="F3426" s="710">
        <v>45396</v>
      </c>
      <c r="G3426" s="711">
        <v>0.58333333333333337</v>
      </c>
      <c r="H3426" s="710">
        <v>45399</v>
      </c>
      <c r="I3426" s="711">
        <v>0.875</v>
      </c>
      <c r="J3426" s="1602" t="s">
        <v>634</v>
      </c>
      <c r="K3426" s="725">
        <v>30628</v>
      </c>
      <c r="L3426" s="734" t="s">
        <v>6023</v>
      </c>
      <c r="M3426" s="710">
        <v>43692</v>
      </c>
      <c r="N3426" s="734" t="s">
        <v>6024</v>
      </c>
      <c r="O3426" s="920">
        <v>38202</v>
      </c>
      <c r="P3426" s="898"/>
      <c r="Q3426" s="1003"/>
      <c r="R3426" s="1004"/>
      <c r="S3426" s="1003"/>
      <c r="T3426" s="565"/>
      <c r="U3426" s="545" t="s">
        <v>6025</v>
      </c>
      <c r="V3426" s="527"/>
    </row>
    <row r="3427" spans="1:1024" ht="31.5" customHeight="1" x14ac:dyDescent="0.25">
      <c r="A3427" s="186">
        <v>4017</v>
      </c>
      <c r="B3427" s="186">
        <v>21521984</v>
      </c>
      <c r="C3427" s="186" t="s">
        <v>844</v>
      </c>
      <c r="D3427" s="186" t="s">
        <v>4053</v>
      </c>
      <c r="E3427" s="1156" t="s">
        <v>4170</v>
      </c>
      <c r="F3427" s="710">
        <v>45300</v>
      </c>
      <c r="G3427" s="719">
        <v>0.79166666666666663</v>
      </c>
      <c r="H3427" s="710">
        <v>45315</v>
      </c>
      <c r="I3427" s="719">
        <v>0.75</v>
      </c>
      <c r="J3427" s="737" t="s">
        <v>231</v>
      </c>
      <c r="K3427" s="710">
        <v>34997</v>
      </c>
      <c r="L3427" s="734" t="s">
        <v>845</v>
      </c>
      <c r="M3427" s="21">
        <v>44322</v>
      </c>
      <c r="N3427" s="926" t="s">
        <v>846</v>
      </c>
      <c r="O3427" s="927">
        <v>43507</v>
      </c>
      <c r="P3427" s="892" t="s">
        <v>5020</v>
      </c>
      <c r="Q3427" s="196"/>
      <c r="R3427" s="1002"/>
      <c r="S3427" s="196"/>
      <c r="T3427" s="533"/>
      <c r="U3427" s="545" t="s">
        <v>848</v>
      </c>
      <c r="V3427" s="588" t="s">
        <v>847</v>
      </c>
    </row>
    <row r="3428" spans="1:1024" ht="18.75" customHeight="1" x14ac:dyDescent="0.25">
      <c r="A3428" s="795">
        <v>3213</v>
      </c>
      <c r="B3428" s="186">
        <v>21521984</v>
      </c>
      <c r="C3428" s="186" t="s">
        <v>844</v>
      </c>
      <c r="D3428" s="795" t="s">
        <v>4053</v>
      </c>
      <c r="E3428" s="1169" t="s">
        <v>3852</v>
      </c>
      <c r="F3428" s="1330">
        <v>45178</v>
      </c>
      <c r="G3428" s="842">
        <v>0.5</v>
      </c>
      <c r="H3428" s="1330">
        <v>45185</v>
      </c>
      <c r="I3428" s="842">
        <v>0.5</v>
      </c>
      <c r="J3428" s="1334" t="s">
        <v>85</v>
      </c>
      <c r="K3428" s="710">
        <v>34997</v>
      </c>
      <c r="L3428" s="734" t="s">
        <v>845</v>
      </c>
      <c r="M3428" s="21">
        <v>44322</v>
      </c>
      <c r="N3428" s="926" t="s">
        <v>846</v>
      </c>
      <c r="O3428" s="927">
        <v>43507</v>
      </c>
      <c r="P3428" s="892">
        <v>620</v>
      </c>
      <c r="Q3428" s="196"/>
      <c r="R3428" s="1002"/>
      <c r="S3428" s="196"/>
      <c r="T3428" s="533"/>
      <c r="U3428" s="156" t="s">
        <v>848</v>
      </c>
      <c r="V3428" s="588" t="s">
        <v>847</v>
      </c>
    </row>
    <row r="3429" spans="1:1024" ht="18.75" customHeight="1" x14ac:dyDescent="0.25">
      <c r="A3429" s="795">
        <v>2848</v>
      </c>
      <c r="B3429" s="186"/>
      <c r="C3429" s="186" t="s">
        <v>844</v>
      </c>
      <c r="D3429" s="795" t="s">
        <v>94</v>
      </c>
      <c r="E3429" s="1169" t="s">
        <v>625</v>
      </c>
      <c r="F3429" s="1330">
        <v>45102</v>
      </c>
      <c r="G3429" s="842">
        <v>0.58333333333333337</v>
      </c>
      <c r="H3429" s="1330">
        <v>45109</v>
      </c>
      <c r="I3429" s="842">
        <v>0.625</v>
      </c>
      <c r="J3429" s="1334" t="s">
        <v>85</v>
      </c>
      <c r="K3429" s="1330">
        <v>34997</v>
      </c>
      <c r="L3429" s="993" t="s">
        <v>845</v>
      </c>
      <c r="M3429" s="850">
        <v>44322</v>
      </c>
      <c r="N3429" s="980" t="s">
        <v>846</v>
      </c>
      <c r="O3429" s="981">
        <v>43507</v>
      </c>
      <c r="P3429" s="892">
        <v>750</v>
      </c>
      <c r="Q3429" s="196"/>
      <c r="R3429" s="1662"/>
      <c r="S3429" s="1702">
        <v>57188</v>
      </c>
      <c r="T3429" s="1752"/>
      <c r="U3429" s="676" t="s">
        <v>848</v>
      </c>
      <c r="V3429" s="1821" t="s">
        <v>847</v>
      </c>
      <c r="W3429" s="677"/>
      <c r="X3429" s="678"/>
      <c r="Y3429" s="678"/>
      <c r="Z3429" s="678"/>
      <c r="AA3429" s="678"/>
      <c r="AB3429" s="678"/>
      <c r="AC3429" s="678"/>
      <c r="AD3429" s="678"/>
      <c r="AE3429" s="678"/>
      <c r="AF3429" s="678"/>
      <c r="AG3429" s="678"/>
      <c r="AH3429" s="678"/>
      <c r="AI3429" s="678"/>
      <c r="AJ3429" s="678"/>
      <c r="AK3429" s="678"/>
      <c r="AL3429" s="678"/>
      <c r="AM3429" s="678"/>
      <c r="AN3429" s="678"/>
      <c r="AO3429" s="678"/>
      <c r="AP3429" s="678"/>
      <c r="AQ3429" s="678"/>
      <c r="AR3429" s="678"/>
      <c r="AS3429" s="678"/>
      <c r="AT3429" s="678"/>
      <c r="AU3429" s="678"/>
      <c r="AV3429" s="678"/>
      <c r="AW3429" s="678"/>
      <c r="AX3429" s="678"/>
      <c r="AY3429" s="678"/>
      <c r="AZ3429" s="678"/>
      <c r="BA3429" s="678"/>
      <c r="BB3429" s="678"/>
      <c r="BC3429" s="678"/>
      <c r="BD3429" s="678"/>
      <c r="BE3429" s="678"/>
      <c r="BF3429" s="678"/>
      <c r="BG3429" s="678"/>
      <c r="BH3429" s="678"/>
      <c r="BI3429" s="678"/>
      <c r="BJ3429" s="678"/>
      <c r="BK3429" s="678"/>
      <c r="BL3429" s="678"/>
      <c r="BM3429" s="678"/>
      <c r="BN3429" s="678"/>
      <c r="BO3429" s="678"/>
      <c r="BP3429" s="678"/>
      <c r="BQ3429" s="678"/>
      <c r="BR3429" s="678"/>
      <c r="BS3429" s="678"/>
      <c r="BT3429" s="678"/>
      <c r="BU3429" s="678"/>
      <c r="BV3429" s="678"/>
      <c r="BW3429" s="678"/>
      <c r="BX3429" s="678"/>
      <c r="BY3429" s="678"/>
      <c r="BZ3429" s="678"/>
      <c r="CA3429" s="678"/>
      <c r="CB3429" s="678"/>
      <c r="CC3429" s="678"/>
      <c r="CD3429" s="678"/>
      <c r="CE3429" s="678"/>
      <c r="CF3429" s="678"/>
      <c r="CG3429" s="678"/>
      <c r="CH3429" s="678"/>
      <c r="CI3429" s="678"/>
      <c r="CJ3429" s="678"/>
      <c r="CK3429" s="678"/>
      <c r="CL3429" s="678"/>
      <c r="CM3429" s="678"/>
      <c r="CN3429" s="678"/>
      <c r="CO3429" s="678"/>
      <c r="CP3429" s="678"/>
      <c r="CQ3429" s="678"/>
      <c r="CR3429" s="678"/>
      <c r="CS3429" s="678"/>
      <c r="CT3429" s="678"/>
      <c r="CU3429" s="678"/>
      <c r="CV3429" s="678"/>
      <c r="CW3429" s="678"/>
      <c r="CX3429" s="678"/>
      <c r="CY3429" s="678"/>
      <c r="CZ3429" s="678"/>
      <c r="DA3429" s="678"/>
      <c r="DB3429" s="678"/>
      <c r="DC3429" s="678"/>
      <c r="DD3429" s="678"/>
      <c r="DE3429" s="678"/>
      <c r="DF3429" s="678"/>
      <c r="DG3429" s="678"/>
      <c r="DH3429" s="678"/>
      <c r="DI3429" s="678"/>
      <c r="DJ3429" s="678"/>
      <c r="DK3429" s="678"/>
      <c r="DL3429" s="678"/>
      <c r="DM3429" s="678"/>
      <c r="DN3429" s="678"/>
      <c r="DO3429" s="678"/>
      <c r="DP3429" s="678"/>
      <c r="DQ3429" s="678"/>
      <c r="DR3429" s="678"/>
      <c r="DS3429" s="678"/>
      <c r="DT3429" s="678"/>
      <c r="DU3429" s="678"/>
      <c r="DV3429" s="678"/>
      <c r="DW3429" s="678"/>
      <c r="DX3429" s="678"/>
      <c r="DY3429" s="678"/>
      <c r="DZ3429" s="678"/>
      <c r="EA3429" s="678"/>
      <c r="EB3429" s="678"/>
      <c r="EC3429" s="678"/>
      <c r="ED3429" s="678"/>
      <c r="EE3429" s="678"/>
      <c r="EF3429" s="678"/>
      <c r="EG3429" s="678"/>
      <c r="EH3429" s="678"/>
      <c r="EI3429" s="678"/>
      <c r="EJ3429" s="678"/>
      <c r="EK3429" s="678"/>
      <c r="EL3429" s="678"/>
      <c r="EM3429" s="678"/>
      <c r="EN3429" s="678"/>
      <c r="EO3429" s="678"/>
      <c r="EP3429" s="678"/>
      <c r="EQ3429" s="678"/>
      <c r="ER3429" s="678"/>
      <c r="ES3429" s="678"/>
      <c r="ET3429" s="678"/>
      <c r="EU3429" s="678"/>
      <c r="EV3429" s="678"/>
      <c r="EW3429" s="678"/>
      <c r="EX3429" s="678"/>
      <c r="EY3429" s="678"/>
      <c r="EZ3429" s="678"/>
      <c r="FA3429" s="678"/>
      <c r="FB3429" s="678"/>
      <c r="FC3429" s="678"/>
      <c r="FD3429" s="678"/>
      <c r="FE3429" s="678"/>
      <c r="FF3429" s="678"/>
      <c r="FG3429" s="678"/>
      <c r="FH3429" s="678"/>
      <c r="FI3429" s="678"/>
      <c r="FJ3429" s="678"/>
      <c r="FK3429" s="678"/>
      <c r="FL3429" s="678"/>
      <c r="FM3429" s="678"/>
      <c r="FN3429" s="678"/>
      <c r="FO3429" s="678"/>
      <c r="FP3429" s="678"/>
      <c r="FQ3429" s="678"/>
      <c r="FR3429" s="678"/>
      <c r="FS3429" s="678"/>
      <c r="FT3429" s="678"/>
      <c r="FU3429" s="678"/>
      <c r="FV3429" s="678"/>
      <c r="FW3429" s="678"/>
      <c r="FX3429" s="678"/>
      <c r="FY3429" s="678"/>
      <c r="FZ3429" s="678"/>
      <c r="GA3429" s="678"/>
      <c r="GB3429" s="678"/>
      <c r="GC3429" s="678"/>
      <c r="GD3429" s="678"/>
      <c r="GE3429" s="678"/>
      <c r="GF3429" s="678"/>
      <c r="GG3429" s="678"/>
      <c r="GH3429" s="678"/>
      <c r="GI3429" s="678"/>
      <c r="GJ3429" s="678"/>
      <c r="GK3429" s="678"/>
      <c r="GL3429" s="678"/>
      <c r="GM3429" s="678"/>
      <c r="GN3429" s="678"/>
      <c r="GO3429" s="678"/>
      <c r="GP3429" s="678"/>
      <c r="GQ3429" s="678"/>
      <c r="GR3429" s="678"/>
      <c r="GS3429" s="678"/>
      <c r="GT3429" s="678"/>
      <c r="GU3429" s="678"/>
      <c r="GV3429" s="678"/>
      <c r="GW3429" s="678"/>
      <c r="GX3429" s="678"/>
      <c r="GY3429" s="678"/>
      <c r="GZ3429" s="678"/>
      <c r="HA3429" s="678"/>
      <c r="HB3429" s="678"/>
      <c r="HC3429" s="678"/>
      <c r="HD3429" s="678"/>
      <c r="HE3429" s="678"/>
      <c r="HF3429" s="678"/>
      <c r="HG3429" s="678"/>
      <c r="HH3429" s="678"/>
      <c r="HI3429" s="678"/>
      <c r="HJ3429" s="678"/>
      <c r="HK3429" s="678"/>
      <c r="HL3429" s="678"/>
      <c r="HM3429" s="678"/>
      <c r="HN3429" s="678"/>
      <c r="HO3429" s="678"/>
      <c r="HP3429" s="678"/>
      <c r="HQ3429" s="678"/>
      <c r="HR3429" s="678"/>
      <c r="HS3429" s="678"/>
      <c r="HT3429" s="678"/>
      <c r="HU3429" s="678"/>
      <c r="HV3429" s="678"/>
      <c r="HW3429" s="678"/>
      <c r="HX3429" s="678"/>
      <c r="HY3429" s="678"/>
      <c r="HZ3429" s="678"/>
      <c r="IA3429" s="678"/>
      <c r="IB3429" s="678"/>
      <c r="IC3429" s="678"/>
      <c r="ID3429" s="678"/>
      <c r="IE3429" s="678"/>
      <c r="IF3429" s="678"/>
      <c r="IG3429" s="678"/>
      <c r="IH3429" s="678"/>
      <c r="II3429" s="678"/>
      <c r="IJ3429" s="678"/>
      <c r="IK3429" s="678"/>
      <c r="IL3429" s="678"/>
      <c r="IM3429" s="678"/>
      <c r="IN3429" s="678"/>
      <c r="IO3429" s="678"/>
      <c r="IP3429" s="678"/>
      <c r="IQ3429" s="678"/>
      <c r="IR3429" s="678"/>
      <c r="IS3429" s="678"/>
      <c r="IT3429" s="678"/>
      <c r="IU3429" s="678"/>
      <c r="IV3429" s="678"/>
      <c r="IW3429" s="678"/>
      <c r="IX3429" s="678"/>
      <c r="IY3429" s="678"/>
      <c r="IZ3429" s="678"/>
      <c r="JA3429" s="678"/>
      <c r="JB3429" s="678"/>
      <c r="JC3429" s="678"/>
      <c r="JD3429" s="678"/>
      <c r="JE3429" s="678"/>
      <c r="JF3429" s="678"/>
      <c r="JG3429" s="678"/>
      <c r="JH3429" s="678"/>
      <c r="JI3429" s="678"/>
      <c r="JJ3429" s="678"/>
      <c r="JK3429" s="678"/>
      <c r="JL3429" s="678"/>
      <c r="JM3429" s="678"/>
      <c r="JN3429" s="678"/>
      <c r="JO3429" s="678"/>
      <c r="JP3429" s="678"/>
      <c r="JQ3429" s="678"/>
      <c r="JR3429" s="678"/>
      <c r="JS3429" s="678"/>
      <c r="JT3429" s="678"/>
      <c r="JU3429" s="678"/>
      <c r="JV3429" s="678"/>
      <c r="JW3429" s="678"/>
      <c r="JX3429" s="678"/>
      <c r="JY3429" s="678"/>
      <c r="JZ3429" s="678"/>
      <c r="KA3429" s="678"/>
      <c r="KB3429" s="678"/>
      <c r="KC3429" s="678"/>
      <c r="KD3429" s="678"/>
      <c r="KE3429" s="678"/>
      <c r="KF3429" s="678"/>
      <c r="KG3429" s="678"/>
      <c r="KH3429" s="678"/>
      <c r="KI3429" s="678"/>
      <c r="KJ3429" s="678"/>
      <c r="KK3429" s="678"/>
      <c r="KL3429" s="678"/>
      <c r="KM3429" s="678"/>
      <c r="KN3429" s="678"/>
      <c r="KO3429" s="678"/>
      <c r="KP3429" s="678"/>
      <c r="KQ3429" s="678"/>
      <c r="KR3429" s="678"/>
      <c r="KS3429" s="678"/>
      <c r="KT3429" s="678"/>
      <c r="KU3429" s="678"/>
      <c r="KV3429" s="678"/>
      <c r="KW3429" s="678"/>
      <c r="KX3429" s="678"/>
      <c r="KY3429" s="678"/>
      <c r="KZ3429" s="678"/>
      <c r="LA3429" s="678"/>
      <c r="LB3429" s="678"/>
      <c r="LC3429" s="678"/>
      <c r="LD3429" s="678"/>
      <c r="LE3429" s="678"/>
      <c r="LF3429" s="678"/>
      <c r="LG3429" s="678"/>
      <c r="LH3429" s="678"/>
      <c r="LI3429" s="678"/>
      <c r="LJ3429" s="678"/>
      <c r="LK3429" s="678"/>
      <c r="LL3429" s="678"/>
      <c r="LM3429" s="678"/>
      <c r="LN3429" s="678"/>
      <c r="LO3429" s="678"/>
      <c r="LP3429" s="678"/>
      <c r="LQ3429" s="678"/>
      <c r="LR3429" s="678"/>
      <c r="LS3429" s="678"/>
      <c r="LT3429" s="678"/>
      <c r="LU3429" s="678"/>
      <c r="LV3429" s="678"/>
      <c r="LW3429" s="678"/>
      <c r="LX3429" s="678"/>
      <c r="LY3429" s="678"/>
      <c r="LZ3429" s="678"/>
      <c r="MA3429" s="678"/>
      <c r="MB3429" s="678"/>
      <c r="MC3429" s="678"/>
      <c r="MD3429" s="678"/>
      <c r="ME3429" s="678"/>
      <c r="MF3429" s="678"/>
      <c r="MG3429" s="678"/>
      <c r="MH3429" s="678"/>
      <c r="MI3429" s="678"/>
      <c r="MJ3429" s="678"/>
      <c r="MK3429" s="678"/>
      <c r="ML3429" s="678"/>
      <c r="MM3429" s="678"/>
      <c r="MN3429" s="678"/>
      <c r="MO3429" s="678"/>
      <c r="MP3429" s="678"/>
      <c r="MQ3429" s="678"/>
      <c r="MR3429" s="678"/>
      <c r="MS3429" s="678"/>
      <c r="MT3429" s="678"/>
      <c r="MU3429" s="678"/>
      <c r="MV3429" s="678"/>
      <c r="MW3429" s="678"/>
      <c r="MX3429" s="678"/>
      <c r="MY3429" s="678"/>
      <c r="MZ3429" s="678"/>
      <c r="NA3429" s="678"/>
      <c r="NB3429" s="678"/>
      <c r="NC3429" s="678"/>
      <c r="ND3429" s="678"/>
      <c r="NE3429" s="678"/>
      <c r="NF3429" s="678"/>
      <c r="NG3429" s="678"/>
      <c r="NH3429" s="678"/>
      <c r="NI3429" s="678"/>
      <c r="NJ3429" s="678"/>
      <c r="NK3429" s="678"/>
      <c r="NL3429" s="678"/>
      <c r="NM3429" s="678"/>
      <c r="NN3429" s="678"/>
      <c r="NO3429" s="678"/>
      <c r="NP3429" s="678"/>
      <c r="NQ3429" s="678"/>
      <c r="NR3429" s="678"/>
      <c r="NS3429" s="678"/>
      <c r="NT3429" s="678"/>
      <c r="NU3429" s="678"/>
      <c r="NV3429" s="678"/>
      <c r="NW3429" s="678"/>
      <c r="NX3429" s="678"/>
      <c r="NY3429" s="678"/>
      <c r="NZ3429" s="678"/>
      <c r="OA3429" s="678"/>
      <c r="OB3429" s="678"/>
      <c r="OC3429" s="678"/>
      <c r="OD3429" s="678"/>
      <c r="OE3429" s="678"/>
      <c r="OF3429" s="678"/>
      <c r="OG3429" s="678"/>
      <c r="OH3429" s="678"/>
      <c r="OI3429" s="678"/>
      <c r="OJ3429" s="678"/>
      <c r="OK3429" s="678"/>
      <c r="OL3429" s="678"/>
      <c r="OM3429" s="678"/>
      <c r="ON3429" s="678"/>
      <c r="OO3429" s="678"/>
      <c r="OP3429" s="678"/>
      <c r="OQ3429" s="678"/>
      <c r="OR3429" s="678"/>
      <c r="OS3429" s="678"/>
      <c r="OT3429" s="678"/>
      <c r="OU3429" s="678"/>
      <c r="OV3429" s="678"/>
      <c r="OW3429" s="678"/>
      <c r="OX3429" s="678"/>
      <c r="OY3429" s="678"/>
      <c r="OZ3429" s="678"/>
      <c r="PA3429" s="678"/>
      <c r="PB3429" s="678"/>
      <c r="PC3429" s="678"/>
      <c r="PD3429" s="678"/>
      <c r="PE3429" s="678"/>
      <c r="PF3429" s="678"/>
      <c r="PG3429" s="678"/>
      <c r="PH3429" s="678"/>
      <c r="PI3429" s="678"/>
      <c r="PJ3429" s="678"/>
      <c r="PK3429" s="678"/>
      <c r="PL3429" s="678"/>
      <c r="PM3429" s="678"/>
      <c r="PN3429" s="678"/>
      <c r="PO3429" s="678"/>
      <c r="PP3429" s="678"/>
      <c r="PQ3429" s="678"/>
      <c r="PR3429" s="678"/>
      <c r="PS3429" s="678"/>
      <c r="PT3429" s="678"/>
      <c r="PU3429" s="678"/>
      <c r="PV3429" s="678"/>
      <c r="PW3429" s="678"/>
      <c r="PX3429" s="678"/>
      <c r="PY3429" s="678"/>
      <c r="PZ3429" s="678"/>
      <c r="QA3429" s="678"/>
      <c r="QB3429" s="678"/>
      <c r="QC3429" s="678"/>
      <c r="QD3429" s="678"/>
      <c r="QE3429" s="678"/>
      <c r="QF3429" s="678"/>
      <c r="QG3429" s="678"/>
      <c r="QH3429" s="678"/>
      <c r="QI3429" s="678"/>
      <c r="QJ3429" s="678"/>
      <c r="QK3429" s="678"/>
      <c r="QL3429" s="678"/>
      <c r="QM3429" s="678"/>
      <c r="QN3429" s="678"/>
      <c r="QO3429" s="678"/>
      <c r="QP3429" s="678"/>
      <c r="QQ3429" s="678"/>
      <c r="QR3429" s="678"/>
      <c r="QS3429" s="678"/>
      <c r="QT3429" s="678"/>
      <c r="QU3429" s="678"/>
      <c r="QV3429" s="678"/>
      <c r="QW3429" s="678"/>
      <c r="QX3429" s="678"/>
      <c r="QY3429" s="678"/>
      <c r="QZ3429" s="678"/>
      <c r="RA3429" s="678"/>
      <c r="RB3429" s="678"/>
      <c r="RC3429" s="678"/>
      <c r="RD3429" s="678"/>
      <c r="RE3429" s="678"/>
      <c r="RF3429" s="678"/>
      <c r="RG3429" s="678"/>
      <c r="RH3429" s="678"/>
      <c r="RI3429" s="678"/>
      <c r="RJ3429" s="678"/>
      <c r="RK3429" s="678"/>
      <c r="RL3429" s="678"/>
      <c r="RM3429" s="678"/>
      <c r="RN3429" s="678"/>
      <c r="RO3429" s="678"/>
      <c r="RP3429" s="678"/>
      <c r="RQ3429" s="678"/>
      <c r="RR3429" s="678"/>
      <c r="RS3429" s="678"/>
      <c r="RT3429" s="678"/>
      <c r="RU3429" s="678"/>
      <c r="RV3429" s="678"/>
      <c r="RW3429" s="678"/>
      <c r="RX3429" s="678"/>
      <c r="RY3429" s="678"/>
      <c r="RZ3429" s="678"/>
      <c r="SA3429" s="678"/>
      <c r="SB3429" s="678"/>
      <c r="SC3429" s="678"/>
      <c r="SD3429" s="678"/>
      <c r="SE3429" s="678"/>
      <c r="SF3429" s="678"/>
      <c r="SG3429" s="678"/>
      <c r="SH3429" s="678"/>
      <c r="SI3429" s="678"/>
      <c r="SJ3429" s="678"/>
      <c r="SK3429" s="678"/>
      <c r="SL3429" s="678"/>
      <c r="SM3429" s="678"/>
      <c r="SN3429" s="678"/>
      <c r="SO3429" s="678"/>
      <c r="SP3429" s="678"/>
      <c r="SQ3429" s="678"/>
      <c r="SR3429" s="678"/>
      <c r="SS3429" s="678"/>
      <c r="ST3429" s="678"/>
      <c r="SU3429" s="678"/>
      <c r="SV3429" s="678"/>
      <c r="SW3429" s="678"/>
      <c r="SX3429" s="678"/>
      <c r="SY3429" s="678"/>
      <c r="SZ3429" s="678"/>
      <c r="TA3429" s="678"/>
      <c r="TB3429" s="678"/>
      <c r="TC3429" s="678"/>
      <c r="TD3429" s="678"/>
      <c r="TE3429" s="678"/>
      <c r="TF3429" s="678"/>
      <c r="TG3429" s="678"/>
      <c r="TH3429" s="678"/>
      <c r="TI3429" s="678"/>
      <c r="TJ3429" s="678"/>
      <c r="TK3429" s="678"/>
      <c r="TL3429" s="678"/>
      <c r="TM3429" s="678"/>
      <c r="TN3429" s="678"/>
      <c r="TO3429" s="678"/>
      <c r="TP3429" s="678"/>
      <c r="TQ3429" s="678"/>
      <c r="TR3429" s="678"/>
      <c r="TS3429" s="678"/>
      <c r="TT3429" s="678"/>
      <c r="TU3429" s="678"/>
      <c r="TV3429" s="678"/>
      <c r="TW3429" s="678"/>
      <c r="TX3429" s="678"/>
      <c r="TY3429" s="678"/>
      <c r="TZ3429" s="678"/>
      <c r="UA3429" s="678"/>
      <c r="UB3429" s="678"/>
      <c r="UC3429" s="678"/>
      <c r="UD3429" s="678"/>
      <c r="UE3429" s="678"/>
      <c r="UF3429" s="678"/>
      <c r="UG3429" s="678"/>
      <c r="UH3429" s="678"/>
      <c r="UI3429" s="678"/>
      <c r="UJ3429" s="678"/>
      <c r="UK3429" s="678"/>
      <c r="UL3429" s="678"/>
      <c r="UM3429" s="678"/>
      <c r="UN3429" s="678"/>
      <c r="UO3429" s="678"/>
      <c r="UP3429" s="678"/>
      <c r="UQ3429" s="678"/>
      <c r="UR3429" s="678"/>
      <c r="US3429" s="678"/>
      <c r="UT3429" s="678"/>
      <c r="UU3429" s="678"/>
      <c r="UV3429" s="678"/>
      <c r="UW3429" s="678"/>
      <c r="UX3429" s="678"/>
      <c r="UY3429" s="678"/>
      <c r="UZ3429" s="678"/>
      <c r="VA3429" s="678"/>
      <c r="VB3429" s="678"/>
      <c r="VC3429" s="678"/>
      <c r="VD3429" s="678"/>
      <c r="VE3429" s="678"/>
      <c r="VF3429" s="678"/>
      <c r="VG3429" s="678"/>
      <c r="VH3429" s="678"/>
      <c r="VI3429" s="678"/>
      <c r="VJ3429" s="678"/>
      <c r="VK3429" s="678"/>
      <c r="VL3429" s="678"/>
      <c r="VM3429" s="678"/>
      <c r="VN3429" s="678"/>
      <c r="VO3429" s="678"/>
      <c r="VP3429" s="678"/>
      <c r="VQ3429" s="678"/>
      <c r="VR3429" s="678"/>
      <c r="VS3429" s="678"/>
      <c r="VT3429" s="678"/>
      <c r="VU3429" s="678"/>
      <c r="VV3429" s="678"/>
      <c r="VW3429" s="678"/>
      <c r="VX3429" s="678"/>
      <c r="VY3429" s="678"/>
      <c r="VZ3429" s="678"/>
      <c r="WA3429" s="678"/>
      <c r="WB3429" s="678"/>
      <c r="WC3429" s="678"/>
      <c r="WD3429" s="678"/>
      <c r="WE3429" s="678"/>
      <c r="WF3429" s="678"/>
      <c r="WG3429" s="678"/>
      <c r="WH3429" s="678"/>
      <c r="WI3429" s="678"/>
      <c r="WJ3429" s="678"/>
      <c r="WK3429" s="678"/>
      <c r="WL3429" s="678"/>
      <c r="WM3429" s="678"/>
      <c r="WN3429" s="678"/>
      <c r="WO3429" s="678"/>
      <c r="WP3429" s="678"/>
      <c r="WQ3429" s="678"/>
      <c r="WR3429" s="678"/>
      <c r="WS3429" s="678"/>
      <c r="WT3429" s="678"/>
      <c r="WU3429" s="678"/>
      <c r="WV3429" s="678"/>
      <c r="WW3429" s="678"/>
      <c r="WX3429" s="678"/>
      <c r="WY3429" s="678"/>
      <c r="WZ3429" s="678"/>
      <c r="XA3429" s="678"/>
      <c r="XB3429" s="678"/>
      <c r="XC3429" s="678"/>
      <c r="XD3429" s="678"/>
      <c r="XE3429" s="678"/>
      <c r="XF3429" s="678"/>
      <c r="XG3429" s="678"/>
      <c r="XH3429" s="678"/>
      <c r="XI3429" s="678"/>
      <c r="XJ3429" s="678"/>
      <c r="XK3429" s="678"/>
      <c r="XL3429" s="678"/>
      <c r="XM3429" s="678"/>
      <c r="XN3429" s="678"/>
      <c r="XO3429" s="678"/>
      <c r="XP3429" s="678"/>
      <c r="XQ3429" s="678"/>
      <c r="XR3429" s="678"/>
      <c r="XS3429" s="678"/>
      <c r="XT3429" s="678"/>
      <c r="XU3429" s="678"/>
      <c r="XV3429" s="678"/>
      <c r="XW3429" s="678"/>
      <c r="XX3429" s="678"/>
      <c r="XY3429" s="678"/>
      <c r="XZ3429" s="678"/>
      <c r="YA3429" s="678"/>
      <c r="YB3429" s="678"/>
      <c r="YC3429" s="678"/>
      <c r="YD3429" s="678"/>
      <c r="YE3429" s="678"/>
      <c r="YF3429" s="678"/>
      <c r="YG3429" s="678"/>
      <c r="YH3429" s="678"/>
      <c r="YI3429" s="678"/>
      <c r="YJ3429" s="678"/>
      <c r="YK3429" s="678"/>
      <c r="YL3429" s="678"/>
      <c r="YM3429" s="678"/>
      <c r="YN3429" s="678"/>
      <c r="YO3429" s="678"/>
      <c r="YP3429" s="678"/>
      <c r="YQ3429" s="678"/>
      <c r="YR3429" s="678"/>
      <c r="YS3429" s="678"/>
      <c r="YT3429" s="678"/>
      <c r="YU3429" s="678"/>
      <c r="YV3429" s="678"/>
      <c r="YW3429" s="678"/>
      <c r="YX3429" s="678"/>
      <c r="YY3429" s="678"/>
      <c r="YZ3429" s="678"/>
      <c r="ZA3429" s="678"/>
      <c r="ZB3429" s="678"/>
      <c r="ZC3429" s="678"/>
      <c r="ZD3429" s="678"/>
      <c r="ZE3429" s="678"/>
      <c r="ZF3429" s="678"/>
      <c r="ZG3429" s="678"/>
      <c r="ZH3429" s="678"/>
      <c r="ZI3429" s="678"/>
      <c r="ZJ3429" s="678"/>
      <c r="ZK3429" s="678"/>
      <c r="ZL3429" s="678"/>
      <c r="ZM3429" s="678"/>
      <c r="ZN3429" s="678"/>
      <c r="ZO3429" s="678"/>
      <c r="ZP3429" s="678"/>
      <c r="ZQ3429" s="678"/>
      <c r="ZR3429" s="678"/>
      <c r="ZS3429" s="678"/>
      <c r="ZT3429" s="678"/>
      <c r="ZU3429" s="678"/>
      <c r="ZV3429" s="678"/>
      <c r="ZW3429" s="678"/>
      <c r="ZX3429" s="678"/>
      <c r="ZY3429" s="678"/>
      <c r="ZZ3429" s="678"/>
      <c r="AAA3429" s="678"/>
      <c r="AAB3429" s="678"/>
      <c r="AAC3429" s="678"/>
      <c r="AAD3429" s="678"/>
      <c r="AAE3429" s="678"/>
      <c r="AAF3429" s="678"/>
      <c r="AAG3429" s="678"/>
      <c r="AAH3429" s="678"/>
      <c r="AAI3429" s="678"/>
      <c r="AAJ3429" s="678"/>
      <c r="AAK3429" s="678"/>
      <c r="AAL3429" s="678"/>
      <c r="AAM3429" s="678"/>
      <c r="AAN3429" s="678"/>
      <c r="AAO3429" s="678"/>
      <c r="AAP3429" s="678"/>
      <c r="AAQ3429" s="678"/>
      <c r="AAR3429" s="678"/>
      <c r="AAS3429" s="678"/>
      <c r="AAT3429" s="678"/>
      <c r="AAU3429" s="678"/>
      <c r="AAV3429" s="678"/>
      <c r="AAW3429" s="678"/>
      <c r="AAX3429" s="678"/>
      <c r="AAY3429" s="678"/>
      <c r="AAZ3429" s="678"/>
      <c r="ABA3429" s="678"/>
      <c r="ABB3429" s="678"/>
      <c r="ABC3429" s="678"/>
      <c r="ABD3429" s="678"/>
      <c r="ABE3429" s="678"/>
      <c r="ABF3429" s="678"/>
      <c r="ABG3429" s="678"/>
      <c r="ABH3429" s="678"/>
      <c r="ABI3429" s="678"/>
      <c r="ABJ3429" s="678"/>
      <c r="ABK3429" s="678"/>
      <c r="ABL3429" s="678"/>
      <c r="ABM3429" s="678"/>
      <c r="ABN3429" s="678"/>
      <c r="ABO3429" s="678"/>
      <c r="ABP3429" s="678"/>
      <c r="ABQ3429" s="678"/>
      <c r="ABR3429" s="678"/>
      <c r="ABS3429" s="678"/>
      <c r="ABT3429" s="678"/>
      <c r="ABU3429" s="678"/>
      <c r="ABV3429" s="678"/>
      <c r="ABW3429" s="678"/>
      <c r="ABX3429" s="678"/>
      <c r="ABY3429" s="678"/>
      <c r="ABZ3429" s="678"/>
      <c r="ACA3429" s="678"/>
      <c r="ACB3429" s="678"/>
      <c r="ACC3429" s="678"/>
      <c r="ACD3429" s="678"/>
      <c r="ACE3429" s="678"/>
      <c r="ACF3429" s="678"/>
      <c r="ACG3429" s="678"/>
      <c r="ACH3429" s="678"/>
      <c r="ACI3429" s="678"/>
      <c r="ACJ3429" s="678"/>
      <c r="ACK3429" s="678"/>
      <c r="ACL3429" s="678"/>
      <c r="ACM3429" s="678"/>
      <c r="ACN3429" s="678"/>
      <c r="ACO3429" s="678"/>
      <c r="ACP3429" s="678"/>
      <c r="ACQ3429" s="678"/>
      <c r="ACR3429" s="678"/>
      <c r="ACS3429" s="678"/>
      <c r="ACT3429" s="678"/>
      <c r="ACU3429" s="678"/>
      <c r="ACV3429" s="678"/>
      <c r="ACW3429" s="678"/>
      <c r="ACX3429" s="678"/>
      <c r="ACY3429" s="678"/>
      <c r="ACZ3429" s="678"/>
      <c r="ADA3429" s="678"/>
      <c r="ADB3429" s="678"/>
      <c r="ADC3429" s="678"/>
      <c r="ADD3429" s="678"/>
      <c r="ADE3429" s="678"/>
      <c r="ADF3429" s="678"/>
      <c r="ADG3429" s="678"/>
      <c r="ADH3429" s="678"/>
      <c r="ADI3429" s="678"/>
      <c r="ADJ3429" s="678"/>
      <c r="ADK3429" s="678"/>
      <c r="ADL3429" s="678"/>
      <c r="ADM3429" s="678"/>
      <c r="ADN3429" s="678"/>
      <c r="ADO3429" s="678"/>
      <c r="ADP3429" s="678"/>
      <c r="ADQ3429" s="678"/>
      <c r="ADR3429" s="678"/>
      <c r="ADS3429" s="678"/>
      <c r="ADT3429" s="678"/>
      <c r="ADU3429" s="678"/>
      <c r="ADV3429" s="678"/>
      <c r="ADW3429" s="678"/>
      <c r="ADX3429" s="678"/>
      <c r="ADY3429" s="678"/>
      <c r="ADZ3429" s="678"/>
      <c r="AEA3429" s="678"/>
      <c r="AEB3429" s="678"/>
      <c r="AEC3429" s="678"/>
      <c r="AED3429" s="678"/>
      <c r="AEE3429" s="678"/>
      <c r="AEF3429" s="678"/>
      <c r="AEG3429" s="678"/>
      <c r="AEH3429" s="678"/>
      <c r="AEI3429" s="678"/>
      <c r="AEJ3429" s="678"/>
      <c r="AEK3429" s="678"/>
      <c r="AEL3429" s="678"/>
      <c r="AEM3429" s="678"/>
      <c r="AEN3429" s="678"/>
      <c r="AEO3429" s="678"/>
      <c r="AEP3429" s="678"/>
      <c r="AEQ3429" s="678"/>
      <c r="AER3429" s="678"/>
      <c r="AES3429" s="678"/>
      <c r="AET3429" s="678"/>
      <c r="AEU3429" s="678"/>
      <c r="AEV3429" s="678"/>
      <c r="AEW3429" s="678"/>
      <c r="AEX3429" s="678"/>
      <c r="AEY3429" s="678"/>
      <c r="AEZ3429" s="678"/>
      <c r="AFA3429" s="678"/>
      <c r="AFB3429" s="678"/>
      <c r="AFC3429" s="678"/>
      <c r="AFD3429" s="678"/>
      <c r="AFE3429" s="678"/>
      <c r="AFF3429" s="678"/>
      <c r="AFG3429" s="678"/>
      <c r="AFH3429" s="678"/>
      <c r="AFI3429" s="678"/>
      <c r="AFJ3429" s="678"/>
      <c r="AFK3429" s="678"/>
      <c r="AFL3429" s="678"/>
      <c r="AFM3429" s="678"/>
      <c r="AFN3429" s="678"/>
      <c r="AFO3429" s="678"/>
      <c r="AFP3429" s="678"/>
      <c r="AFQ3429" s="678"/>
      <c r="AFR3429" s="678"/>
      <c r="AFS3429" s="678"/>
      <c r="AFT3429" s="678"/>
      <c r="AFU3429" s="678"/>
      <c r="AFV3429" s="678"/>
      <c r="AFW3429" s="678"/>
      <c r="AFX3429" s="678"/>
      <c r="AFY3429" s="678"/>
      <c r="AFZ3429" s="678"/>
      <c r="AGA3429" s="678"/>
      <c r="AGB3429" s="678"/>
      <c r="AGC3429" s="678"/>
      <c r="AGD3429" s="678"/>
      <c r="AGE3429" s="678"/>
      <c r="AGF3429" s="678"/>
      <c r="AGG3429" s="678"/>
      <c r="AGH3429" s="678"/>
      <c r="AGI3429" s="678"/>
      <c r="AGJ3429" s="678"/>
      <c r="AGK3429" s="678"/>
      <c r="AGL3429" s="678"/>
      <c r="AGM3429" s="678"/>
      <c r="AGN3429" s="678"/>
      <c r="AGO3429" s="678"/>
      <c r="AGP3429" s="678"/>
      <c r="AGQ3429" s="678"/>
      <c r="AGR3429" s="678"/>
      <c r="AGS3429" s="678"/>
      <c r="AGT3429" s="678"/>
      <c r="AGU3429" s="678"/>
      <c r="AGV3429" s="678"/>
      <c r="AGW3429" s="678"/>
      <c r="AGX3429" s="678"/>
      <c r="AGY3429" s="678"/>
      <c r="AGZ3429" s="678"/>
      <c r="AHA3429" s="678"/>
      <c r="AHB3429" s="678"/>
      <c r="AHC3429" s="678"/>
      <c r="AHD3429" s="678"/>
      <c r="AHE3429" s="678"/>
      <c r="AHF3429" s="678"/>
      <c r="AHG3429" s="678"/>
      <c r="AHH3429" s="678"/>
      <c r="AHI3429" s="678"/>
      <c r="AHJ3429" s="678"/>
      <c r="AHK3429" s="678"/>
      <c r="AHL3429" s="678"/>
      <c r="AHM3429" s="678"/>
      <c r="AHN3429" s="678"/>
      <c r="AHO3429" s="678"/>
      <c r="AHP3429" s="678"/>
      <c r="AHQ3429" s="678"/>
      <c r="AHR3429" s="678"/>
      <c r="AHS3429" s="678"/>
      <c r="AHT3429" s="678"/>
      <c r="AHU3429" s="678"/>
      <c r="AHV3429" s="678"/>
      <c r="AHW3429" s="678"/>
      <c r="AHX3429" s="678"/>
      <c r="AHY3429" s="678"/>
      <c r="AHZ3429" s="678"/>
      <c r="AIA3429" s="678"/>
      <c r="AIB3429" s="678"/>
      <c r="AIC3429" s="678"/>
      <c r="AID3429" s="678"/>
      <c r="AIE3429" s="678"/>
      <c r="AIF3429" s="678"/>
      <c r="AIG3429" s="678"/>
      <c r="AIH3429" s="678"/>
      <c r="AII3429" s="678"/>
      <c r="AIJ3429" s="678"/>
      <c r="AIK3429" s="678"/>
      <c r="AIL3429" s="678"/>
      <c r="AIM3429" s="678"/>
      <c r="AIN3429" s="678"/>
      <c r="AIO3429" s="678"/>
      <c r="AIP3429" s="678"/>
      <c r="AIQ3429" s="678"/>
      <c r="AIR3429" s="678"/>
      <c r="AIS3429" s="678"/>
      <c r="AIT3429" s="678"/>
      <c r="AIU3429" s="678"/>
      <c r="AIV3429" s="678"/>
      <c r="AIW3429" s="678"/>
      <c r="AIX3429" s="678"/>
      <c r="AIY3429" s="678"/>
      <c r="AIZ3429" s="678"/>
      <c r="AJA3429" s="678"/>
      <c r="AJB3429" s="678"/>
      <c r="AJC3429" s="678"/>
      <c r="AJD3429" s="678"/>
      <c r="AJE3429" s="678"/>
      <c r="AJF3429" s="678"/>
      <c r="AJG3429" s="678"/>
      <c r="AJH3429" s="678"/>
      <c r="AJI3429" s="678"/>
      <c r="AJJ3429" s="678"/>
      <c r="AJK3429" s="678"/>
      <c r="AJL3429" s="678"/>
      <c r="AJM3429" s="678"/>
      <c r="AJN3429" s="678"/>
      <c r="AJO3429" s="678"/>
      <c r="AJP3429" s="678"/>
      <c r="AJQ3429" s="678"/>
      <c r="AJR3429" s="678"/>
      <c r="AJS3429" s="678"/>
      <c r="AJT3429" s="678"/>
      <c r="AJU3429" s="678"/>
      <c r="AJV3429" s="678"/>
      <c r="AJW3429" s="678"/>
      <c r="AJX3429" s="678"/>
      <c r="AJY3429" s="678"/>
      <c r="AJZ3429" s="678"/>
      <c r="AKA3429" s="678"/>
      <c r="AKB3429" s="678"/>
      <c r="AKC3429" s="678"/>
      <c r="AKD3429" s="678"/>
      <c r="AKE3429" s="678"/>
      <c r="AKF3429" s="678"/>
      <c r="AKG3429" s="678"/>
      <c r="AKH3429" s="678"/>
      <c r="AKI3429" s="678"/>
      <c r="AKJ3429" s="678"/>
      <c r="AKK3429" s="678"/>
      <c r="AKL3429" s="678"/>
      <c r="AKM3429" s="678"/>
      <c r="AKN3429" s="678"/>
      <c r="AKO3429" s="678"/>
      <c r="AKP3429" s="678"/>
      <c r="AKQ3429" s="678"/>
      <c r="AKR3429" s="678"/>
      <c r="AKS3429" s="678"/>
      <c r="AKT3429" s="678"/>
      <c r="AKU3429" s="678"/>
      <c r="AKV3429" s="678"/>
      <c r="AKW3429" s="678"/>
      <c r="AKX3429" s="678"/>
      <c r="AKY3429" s="678"/>
      <c r="AKZ3429" s="678"/>
      <c r="ALA3429" s="678"/>
      <c r="ALB3429" s="678"/>
      <c r="ALC3429" s="678"/>
      <c r="ALD3429" s="678"/>
      <c r="ALE3429" s="678"/>
      <c r="ALF3429" s="678"/>
      <c r="ALG3429" s="678"/>
      <c r="ALH3429" s="678"/>
      <c r="ALI3429" s="678"/>
      <c r="ALJ3429" s="678"/>
      <c r="ALK3429" s="678"/>
      <c r="ALL3429" s="678"/>
      <c r="ALM3429" s="678"/>
      <c r="ALN3429" s="678"/>
      <c r="ALO3429" s="678"/>
      <c r="ALP3429" s="678"/>
      <c r="ALQ3429" s="678"/>
      <c r="ALR3429" s="678"/>
      <c r="ALS3429" s="678"/>
      <c r="ALT3429" s="678"/>
      <c r="ALU3429" s="678"/>
      <c r="ALV3429" s="678"/>
      <c r="ALW3429" s="678"/>
      <c r="ALX3429" s="678"/>
      <c r="ALY3429" s="678"/>
      <c r="ALZ3429" s="678"/>
      <c r="AMA3429" s="678"/>
      <c r="AMB3429" s="678"/>
      <c r="AMC3429" s="678"/>
      <c r="AMD3429" s="678"/>
      <c r="AME3429" s="678"/>
      <c r="AMF3429" s="678"/>
      <c r="AMG3429" s="678"/>
      <c r="AMH3429" s="678"/>
      <c r="AMI3429" s="678"/>
      <c r="AMJ3429" s="678"/>
    </row>
    <row r="3430" spans="1:1024" ht="31.5" customHeight="1" x14ac:dyDescent="0.25">
      <c r="A3430" s="186">
        <v>1645</v>
      </c>
      <c r="B3430" s="186"/>
      <c r="C3430" s="186" t="s">
        <v>844</v>
      </c>
      <c r="D3430" s="186" t="s">
        <v>35</v>
      </c>
      <c r="E3430" s="1156" t="s">
        <v>298</v>
      </c>
      <c r="F3430" s="718">
        <v>44915</v>
      </c>
      <c r="G3430" s="719">
        <v>0.41041666666666665</v>
      </c>
      <c r="H3430" s="718">
        <v>44922</v>
      </c>
      <c r="I3430" s="719">
        <v>0.41041666666666665</v>
      </c>
      <c r="J3430" s="737" t="s">
        <v>1980</v>
      </c>
      <c r="K3430" s="710">
        <v>34997</v>
      </c>
      <c r="L3430" s="929">
        <v>6971171</v>
      </c>
      <c r="M3430" s="21">
        <v>44322</v>
      </c>
      <c r="N3430" s="926" t="s">
        <v>846</v>
      </c>
      <c r="O3430" s="927">
        <v>43507</v>
      </c>
      <c r="P3430" s="892">
        <v>490</v>
      </c>
      <c r="Q3430" s="196"/>
      <c r="R3430" s="1017"/>
      <c r="S3430" s="1112"/>
      <c r="T3430" s="665">
        <v>2337</v>
      </c>
      <c r="V3430" s="588" t="s">
        <v>847</v>
      </c>
    </row>
    <row r="3431" spans="1:1024" ht="31.5" hidden="1" customHeight="1" x14ac:dyDescent="0.25">
      <c r="A3431" s="795"/>
      <c r="B3431" s="795"/>
      <c r="C3431" s="795" t="s">
        <v>2440</v>
      </c>
      <c r="D3431" s="826" t="s">
        <v>35</v>
      </c>
      <c r="E3431" s="1169" t="s">
        <v>298</v>
      </c>
      <c r="F3431" s="827">
        <v>44914</v>
      </c>
      <c r="G3431" s="842">
        <v>0.375</v>
      </c>
      <c r="H3431" s="1330">
        <v>44914</v>
      </c>
      <c r="I3431" s="982">
        <v>0.75</v>
      </c>
      <c r="J3431" s="1324"/>
      <c r="K3431" s="1330"/>
      <c r="L3431" s="1612"/>
      <c r="M3431" s="850"/>
      <c r="N3431" s="980"/>
      <c r="O3431" s="981"/>
      <c r="P3431" s="898"/>
      <c r="Q3431" s="196"/>
      <c r="R3431" s="1662"/>
      <c r="S3431" s="1702"/>
      <c r="T3431" s="1752"/>
      <c r="U3431" s="676"/>
      <c r="V3431" s="1388"/>
      <c r="W3431" s="677"/>
      <c r="X3431" s="678"/>
      <c r="Y3431" s="678"/>
      <c r="Z3431" s="678"/>
      <c r="AA3431" s="678"/>
      <c r="AB3431" s="678"/>
      <c r="AC3431" s="678"/>
      <c r="AD3431" s="678"/>
      <c r="AE3431" s="678"/>
      <c r="AF3431" s="678"/>
      <c r="AG3431" s="678"/>
      <c r="AH3431" s="678"/>
      <c r="AI3431" s="678"/>
      <c r="AJ3431" s="678"/>
      <c r="AK3431" s="678"/>
      <c r="AL3431" s="678"/>
      <c r="AM3431" s="678"/>
      <c r="AN3431" s="678"/>
      <c r="AO3431" s="678"/>
      <c r="AP3431" s="678"/>
      <c r="AQ3431" s="678"/>
      <c r="AR3431" s="678"/>
      <c r="AS3431" s="678"/>
      <c r="AT3431" s="678"/>
      <c r="AU3431" s="678"/>
      <c r="AV3431" s="678"/>
      <c r="AW3431" s="678"/>
      <c r="AX3431" s="678"/>
      <c r="AY3431" s="678"/>
      <c r="AZ3431" s="678"/>
      <c r="BA3431" s="678"/>
      <c r="BB3431" s="678"/>
      <c r="BC3431" s="678"/>
      <c r="BD3431" s="678"/>
      <c r="BE3431" s="678"/>
      <c r="BF3431" s="678"/>
      <c r="BG3431" s="678"/>
      <c r="BH3431" s="678"/>
      <c r="BI3431" s="678"/>
      <c r="BJ3431" s="678"/>
      <c r="BK3431" s="678"/>
      <c r="BL3431" s="678"/>
      <c r="BM3431" s="678"/>
      <c r="BN3431" s="678"/>
      <c r="BO3431" s="678"/>
      <c r="BP3431" s="678"/>
      <c r="BQ3431" s="678"/>
      <c r="BR3431" s="678"/>
      <c r="BS3431" s="678"/>
      <c r="BT3431" s="678"/>
      <c r="BU3431" s="678"/>
      <c r="BV3431" s="678"/>
      <c r="BW3431" s="678"/>
      <c r="BX3431" s="678"/>
      <c r="BY3431" s="678"/>
      <c r="BZ3431" s="678"/>
      <c r="CA3431" s="678"/>
      <c r="CB3431" s="678"/>
      <c r="CC3431" s="678"/>
      <c r="CD3431" s="678"/>
      <c r="CE3431" s="678"/>
      <c r="CF3431" s="678"/>
      <c r="CG3431" s="678"/>
      <c r="CH3431" s="678"/>
      <c r="CI3431" s="678"/>
      <c r="CJ3431" s="678"/>
      <c r="CK3431" s="678"/>
      <c r="CL3431" s="678"/>
      <c r="CM3431" s="678"/>
      <c r="CN3431" s="678"/>
      <c r="CO3431" s="678"/>
      <c r="CP3431" s="678"/>
      <c r="CQ3431" s="678"/>
      <c r="CR3431" s="678"/>
      <c r="CS3431" s="678"/>
      <c r="CT3431" s="678"/>
      <c r="CU3431" s="678"/>
      <c r="CV3431" s="678"/>
      <c r="CW3431" s="678"/>
      <c r="CX3431" s="678"/>
      <c r="CY3431" s="678"/>
      <c r="CZ3431" s="678"/>
      <c r="DA3431" s="678"/>
      <c r="DB3431" s="678"/>
      <c r="DC3431" s="678"/>
      <c r="DD3431" s="678"/>
      <c r="DE3431" s="678"/>
      <c r="DF3431" s="678"/>
      <c r="DG3431" s="678"/>
      <c r="DH3431" s="678"/>
      <c r="DI3431" s="678"/>
      <c r="DJ3431" s="678"/>
      <c r="DK3431" s="678"/>
      <c r="DL3431" s="678"/>
      <c r="DM3431" s="678"/>
      <c r="DN3431" s="678"/>
      <c r="DO3431" s="678"/>
      <c r="DP3431" s="678"/>
      <c r="DQ3431" s="678"/>
      <c r="DR3431" s="678"/>
      <c r="DS3431" s="678"/>
      <c r="DT3431" s="678"/>
      <c r="DU3431" s="678"/>
      <c r="DV3431" s="678"/>
      <c r="DW3431" s="678"/>
      <c r="DX3431" s="678"/>
      <c r="DY3431" s="678"/>
      <c r="DZ3431" s="678"/>
      <c r="EA3431" s="678"/>
      <c r="EB3431" s="678"/>
      <c r="EC3431" s="678"/>
      <c r="ED3431" s="678"/>
      <c r="EE3431" s="678"/>
      <c r="EF3431" s="678"/>
      <c r="EG3431" s="678"/>
      <c r="EH3431" s="678"/>
      <c r="EI3431" s="678"/>
      <c r="EJ3431" s="678"/>
      <c r="EK3431" s="678"/>
      <c r="EL3431" s="678"/>
      <c r="EM3431" s="678"/>
      <c r="EN3431" s="678"/>
      <c r="EO3431" s="678"/>
      <c r="EP3431" s="678"/>
      <c r="EQ3431" s="678"/>
      <c r="ER3431" s="678"/>
      <c r="ES3431" s="678"/>
      <c r="ET3431" s="678"/>
      <c r="EU3431" s="678"/>
      <c r="EV3431" s="678"/>
      <c r="EW3431" s="678"/>
      <c r="EX3431" s="678"/>
      <c r="EY3431" s="678"/>
      <c r="EZ3431" s="678"/>
      <c r="FA3431" s="678"/>
      <c r="FB3431" s="678"/>
      <c r="FC3431" s="678"/>
      <c r="FD3431" s="678"/>
      <c r="FE3431" s="678"/>
      <c r="FF3431" s="678"/>
      <c r="FG3431" s="678"/>
      <c r="FH3431" s="678"/>
      <c r="FI3431" s="678"/>
      <c r="FJ3431" s="678"/>
      <c r="FK3431" s="678"/>
      <c r="FL3431" s="678"/>
      <c r="FM3431" s="678"/>
      <c r="FN3431" s="678"/>
      <c r="FO3431" s="678"/>
      <c r="FP3431" s="678"/>
      <c r="FQ3431" s="678"/>
      <c r="FR3431" s="678"/>
      <c r="FS3431" s="678"/>
      <c r="FT3431" s="678"/>
      <c r="FU3431" s="678"/>
      <c r="FV3431" s="678"/>
      <c r="FW3431" s="678"/>
      <c r="FX3431" s="678"/>
      <c r="FY3431" s="678"/>
      <c r="FZ3431" s="678"/>
      <c r="GA3431" s="678"/>
      <c r="GB3431" s="678"/>
      <c r="GC3431" s="678"/>
      <c r="GD3431" s="678"/>
      <c r="GE3431" s="678"/>
      <c r="GF3431" s="678"/>
      <c r="GG3431" s="678"/>
      <c r="GH3431" s="678"/>
      <c r="GI3431" s="678"/>
      <c r="GJ3431" s="678"/>
      <c r="GK3431" s="678"/>
      <c r="GL3431" s="678"/>
      <c r="GM3431" s="678"/>
      <c r="GN3431" s="678"/>
      <c r="GO3431" s="678"/>
      <c r="GP3431" s="678"/>
      <c r="GQ3431" s="678"/>
      <c r="GR3431" s="678"/>
      <c r="GS3431" s="678"/>
      <c r="GT3431" s="678"/>
      <c r="GU3431" s="678"/>
      <c r="GV3431" s="678"/>
      <c r="GW3431" s="678"/>
      <c r="GX3431" s="678"/>
      <c r="GY3431" s="678"/>
      <c r="GZ3431" s="678"/>
      <c r="HA3431" s="678"/>
      <c r="HB3431" s="678"/>
      <c r="HC3431" s="678"/>
      <c r="HD3431" s="678"/>
      <c r="HE3431" s="678"/>
      <c r="HF3431" s="678"/>
      <c r="HG3431" s="678"/>
      <c r="HH3431" s="678"/>
      <c r="HI3431" s="678"/>
      <c r="HJ3431" s="678"/>
      <c r="HK3431" s="678"/>
      <c r="HL3431" s="678"/>
      <c r="HM3431" s="678"/>
      <c r="HN3431" s="678"/>
      <c r="HO3431" s="678"/>
      <c r="HP3431" s="678"/>
      <c r="HQ3431" s="678"/>
      <c r="HR3431" s="678"/>
      <c r="HS3431" s="678"/>
      <c r="HT3431" s="678"/>
      <c r="HU3431" s="678"/>
      <c r="HV3431" s="678"/>
      <c r="HW3431" s="678"/>
      <c r="HX3431" s="678"/>
      <c r="HY3431" s="678"/>
      <c r="HZ3431" s="678"/>
      <c r="IA3431" s="678"/>
      <c r="IB3431" s="678"/>
      <c r="IC3431" s="678"/>
      <c r="ID3431" s="678"/>
      <c r="IE3431" s="678"/>
      <c r="IF3431" s="678"/>
      <c r="IG3431" s="678"/>
      <c r="IH3431" s="678"/>
      <c r="II3431" s="678"/>
      <c r="IJ3431" s="678"/>
      <c r="IK3431" s="678"/>
      <c r="IL3431" s="678"/>
      <c r="IM3431" s="678"/>
      <c r="IN3431" s="678"/>
      <c r="IO3431" s="678"/>
      <c r="IP3431" s="678"/>
      <c r="IQ3431" s="678"/>
      <c r="IR3431" s="678"/>
      <c r="IS3431" s="678"/>
      <c r="IT3431" s="678"/>
      <c r="IU3431" s="678"/>
      <c r="IV3431" s="678"/>
      <c r="IW3431" s="678"/>
      <c r="IX3431" s="678"/>
      <c r="IY3431" s="678"/>
      <c r="IZ3431" s="678"/>
      <c r="JA3431" s="678"/>
      <c r="JB3431" s="678"/>
      <c r="JC3431" s="678"/>
      <c r="JD3431" s="678"/>
      <c r="JE3431" s="678"/>
      <c r="JF3431" s="678"/>
      <c r="JG3431" s="678"/>
      <c r="JH3431" s="678"/>
      <c r="JI3431" s="678"/>
      <c r="JJ3431" s="678"/>
      <c r="JK3431" s="678"/>
      <c r="JL3431" s="678"/>
      <c r="JM3431" s="678"/>
      <c r="JN3431" s="678"/>
      <c r="JO3431" s="678"/>
      <c r="JP3431" s="678"/>
      <c r="JQ3431" s="678"/>
      <c r="JR3431" s="678"/>
      <c r="JS3431" s="678"/>
      <c r="JT3431" s="678"/>
      <c r="JU3431" s="678"/>
      <c r="JV3431" s="678"/>
      <c r="JW3431" s="678"/>
      <c r="JX3431" s="678"/>
      <c r="JY3431" s="678"/>
      <c r="JZ3431" s="678"/>
      <c r="KA3431" s="678"/>
      <c r="KB3431" s="678"/>
      <c r="KC3431" s="678"/>
      <c r="KD3431" s="678"/>
      <c r="KE3431" s="678"/>
      <c r="KF3431" s="678"/>
      <c r="KG3431" s="678"/>
      <c r="KH3431" s="678"/>
      <c r="KI3431" s="678"/>
      <c r="KJ3431" s="678"/>
      <c r="KK3431" s="678"/>
      <c r="KL3431" s="678"/>
      <c r="KM3431" s="678"/>
      <c r="KN3431" s="678"/>
      <c r="KO3431" s="678"/>
      <c r="KP3431" s="678"/>
      <c r="KQ3431" s="678"/>
      <c r="KR3431" s="678"/>
      <c r="KS3431" s="678"/>
      <c r="KT3431" s="678"/>
      <c r="KU3431" s="678"/>
      <c r="KV3431" s="678"/>
      <c r="KW3431" s="678"/>
      <c r="KX3431" s="678"/>
      <c r="KY3431" s="678"/>
      <c r="KZ3431" s="678"/>
      <c r="LA3431" s="678"/>
      <c r="LB3431" s="678"/>
      <c r="LC3431" s="678"/>
      <c r="LD3431" s="678"/>
      <c r="LE3431" s="678"/>
      <c r="LF3431" s="678"/>
      <c r="LG3431" s="678"/>
      <c r="LH3431" s="678"/>
      <c r="LI3431" s="678"/>
      <c r="LJ3431" s="678"/>
      <c r="LK3431" s="678"/>
      <c r="LL3431" s="678"/>
      <c r="LM3431" s="678"/>
      <c r="LN3431" s="678"/>
      <c r="LO3431" s="678"/>
      <c r="LP3431" s="678"/>
      <c r="LQ3431" s="678"/>
      <c r="LR3431" s="678"/>
      <c r="LS3431" s="678"/>
      <c r="LT3431" s="678"/>
      <c r="LU3431" s="678"/>
      <c r="LV3431" s="678"/>
      <c r="LW3431" s="678"/>
      <c r="LX3431" s="678"/>
      <c r="LY3431" s="678"/>
      <c r="LZ3431" s="678"/>
      <c r="MA3431" s="678"/>
      <c r="MB3431" s="678"/>
      <c r="MC3431" s="678"/>
      <c r="MD3431" s="678"/>
      <c r="ME3431" s="678"/>
      <c r="MF3431" s="678"/>
      <c r="MG3431" s="678"/>
      <c r="MH3431" s="678"/>
      <c r="MI3431" s="678"/>
      <c r="MJ3431" s="678"/>
      <c r="MK3431" s="678"/>
      <c r="ML3431" s="678"/>
      <c r="MM3431" s="678"/>
      <c r="MN3431" s="678"/>
      <c r="MO3431" s="678"/>
      <c r="MP3431" s="678"/>
      <c r="MQ3431" s="678"/>
      <c r="MR3431" s="678"/>
      <c r="MS3431" s="678"/>
      <c r="MT3431" s="678"/>
      <c r="MU3431" s="678"/>
      <c r="MV3431" s="678"/>
      <c r="MW3431" s="678"/>
      <c r="MX3431" s="678"/>
      <c r="MY3431" s="678"/>
      <c r="MZ3431" s="678"/>
      <c r="NA3431" s="678"/>
      <c r="NB3431" s="678"/>
      <c r="NC3431" s="678"/>
      <c r="ND3431" s="678"/>
      <c r="NE3431" s="678"/>
      <c r="NF3431" s="678"/>
      <c r="NG3431" s="678"/>
      <c r="NH3431" s="678"/>
      <c r="NI3431" s="678"/>
      <c r="NJ3431" s="678"/>
      <c r="NK3431" s="678"/>
      <c r="NL3431" s="678"/>
      <c r="NM3431" s="678"/>
      <c r="NN3431" s="678"/>
      <c r="NO3431" s="678"/>
      <c r="NP3431" s="678"/>
      <c r="NQ3431" s="678"/>
      <c r="NR3431" s="678"/>
      <c r="NS3431" s="678"/>
      <c r="NT3431" s="678"/>
      <c r="NU3431" s="678"/>
      <c r="NV3431" s="678"/>
      <c r="NW3431" s="678"/>
      <c r="NX3431" s="678"/>
      <c r="NY3431" s="678"/>
      <c r="NZ3431" s="678"/>
      <c r="OA3431" s="678"/>
      <c r="OB3431" s="678"/>
      <c r="OC3431" s="678"/>
      <c r="OD3431" s="678"/>
      <c r="OE3431" s="678"/>
      <c r="OF3431" s="678"/>
      <c r="OG3431" s="678"/>
      <c r="OH3431" s="678"/>
      <c r="OI3431" s="678"/>
      <c r="OJ3431" s="678"/>
      <c r="OK3431" s="678"/>
      <c r="OL3431" s="678"/>
      <c r="OM3431" s="678"/>
      <c r="ON3431" s="678"/>
      <c r="OO3431" s="678"/>
      <c r="OP3431" s="678"/>
      <c r="OQ3431" s="678"/>
      <c r="OR3431" s="678"/>
      <c r="OS3431" s="678"/>
      <c r="OT3431" s="678"/>
      <c r="OU3431" s="678"/>
      <c r="OV3431" s="678"/>
      <c r="OW3431" s="678"/>
      <c r="OX3431" s="678"/>
      <c r="OY3431" s="678"/>
      <c r="OZ3431" s="678"/>
      <c r="PA3431" s="678"/>
      <c r="PB3431" s="678"/>
      <c r="PC3431" s="678"/>
      <c r="PD3431" s="678"/>
      <c r="PE3431" s="678"/>
      <c r="PF3431" s="678"/>
      <c r="PG3431" s="678"/>
      <c r="PH3431" s="678"/>
      <c r="PI3431" s="678"/>
      <c r="PJ3431" s="678"/>
      <c r="PK3431" s="678"/>
      <c r="PL3431" s="678"/>
      <c r="PM3431" s="678"/>
      <c r="PN3431" s="678"/>
      <c r="PO3431" s="678"/>
      <c r="PP3431" s="678"/>
      <c r="PQ3431" s="678"/>
      <c r="PR3431" s="678"/>
      <c r="PS3431" s="678"/>
      <c r="PT3431" s="678"/>
      <c r="PU3431" s="678"/>
      <c r="PV3431" s="678"/>
      <c r="PW3431" s="678"/>
      <c r="PX3431" s="678"/>
      <c r="PY3431" s="678"/>
      <c r="PZ3431" s="678"/>
      <c r="QA3431" s="678"/>
      <c r="QB3431" s="678"/>
      <c r="QC3431" s="678"/>
      <c r="QD3431" s="678"/>
      <c r="QE3431" s="678"/>
      <c r="QF3431" s="678"/>
      <c r="QG3431" s="678"/>
      <c r="QH3431" s="678"/>
      <c r="QI3431" s="678"/>
      <c r="QJ3431" s="678"/>
      <c r="QK3431" s="678"/>
      <c r="QL3431" s="678"/>
      <c r="QM3431" s="678"/>
      <c r="QN3431" s="678"/>
      <c r="QO3431" s="678"/>
      <c r="QP3431" s="678"/>
      <c r="QQ3431" s="678"/>
      <c r="QR3431" s="678"/>
      <c r="QS3431" s="678"/>
      <c r="QT3431" s="678"/>
      <c r="QU3431" s="678"/>
      <c r="QV3431" s="678"/>
      <c r="QW3431" s="678"/>
      <c r="QX3431" s="678"/>
      <c r="QY3431" s="678"/>
      <c r="QZ3431" s="678"/>
      <c r="RA3431" s="678"/>
      <c r="RB3431" s="678"/>
      <c r="RC3431" s="678"/>
      <c r="RD3431" s="678"/>
      <c r="RE3431" s="678"/>
      <c r="RF3431" s="678"/>
      <c r="RG3431" s="678"/>
      <c r="RH3431" s="678"/>
      <c r="RI3431" s="678"/>
      <c r="RJ3431" s="678"/>
      <c r="RK3431" s="678"/>
      <c r="RL3431" s="678"/>
      <c r="RM3431" s="678"/>
      <c r="RN3431" s="678"/>
      <c r="RO3431" s="678"/>
      <c r="RP3431" s="678"/>
      <c r="RQ3431" s="678"/>
      <c r="RR3431" s="678"/>
      <c r="RS3431" s="678"/>
      <c r="RT3431" s="678"/>
      <c r="RU3431" s="678"/>
      <c r="RV3431" s="678"/>
      <c r="RW3431" s="678"/>
      <c r="RX3431" s="678"/>
      <c r="RY3431" s="678"/>
      <c r="RZ3431" s="678"/>
      <c r="SA3431" s="678"/>
      <c r="SB3431" s="678"/>
      <c r="SC3431" s="678"/>
      <c r="SD3431" s="678"/>
      <c r="SE3431" s="678"/>
      <c r="SF3431" s="678"/>
      <c r="SG3431" s="678"/>
      <c r="SH3431" s="678"/>
      <c r="SI3431" s="678"/>
      <c r="SJ3431" s="678"/>
      <c r="SK3431" s="678"/>
      <c r="SL3431" s="678"/>
      <c r="SM3431" s="678"/>
      <c r="SN3431" s="678"/>
      <c r="SO3431" s="678"/>
      <c r="SP3431" s="678"/>
      <c r="SQ3431" s="678"/>
      <c r="SR3431" s="678"/>
      <c r="SS3431" s="678"/>
      <c r="ST3431" s="678"/>
      <c r="SU3431" s="678"/>
      <c r="SV3431" s="678"/>
      <c r="SW3431" s="678"/>
      <c r="SX3431" s="678"/>
      <c r="SY3431" s="678"/>
      <c r="SZ3431" s="678"/>
      <c r="TA3431" s="678"/>
      <c r="TB3431" s="678"/>
      <c r="TC3431" s="678"/>
      <c r="TD3431" s="678"/>
      <c r="TE3431" s="678"/>
      <c r="TF3431" s="678"/>
      <c r="TG3431" s="678"/>
      <c r="TH3431" s="678"/>
      <c r="TI3431" s="678"/>
      <c r="TJ3431" s="678"/>
      <c r="TK3431" s="678"/>
      <c r="TL3431" s="678"/>
      <c r="TM3431" s="678"/>
      <c r="TN3431" s="678"/>
      <c r="TO3431" s="678"/>
      <c r="TP3431" s="678"/>
      <c r="TQ3431" s="678"/>
      <c r="TR3431" s="678"/>
      <c r="TS3431" s="678"/>
      <c r="TT3431" s="678"/>
      <c r="TU3431" s="678"/>
      <c r="TV3431" s="678"/>
      <c r="TW3431" s="678"/>
      <c r="TX3431" s="678"/>
      <c r="TY3431" s="678"/>
      <c r="TZ3431" s="678"/>
      <c r="UA3431" s="678"/>
      <c r="UB3431" s="678"/>
      <c r="UC3431" s="678"/>
      <c r="UD3431" s="678"/>
      <c r="UE3431" s="678"/>
      <c r="UF3431" s="678"/>
      <c r="UG3431" s="678"/>
      <c r="UH3431" s="678"/>
      <c r="UI3431" s="678"/>
      <c r="UJ3431" s="678"/>
      <c r="UK3431" s="678"/>
      <c r="UL3431" s="678"/>
      <c r="UM3431" s="678"/>
      <c r="UN3431" s="678"/>
      <c r="UO3431" s="678"/>
      <c r="UP3431" s="678"/>
      <c r="UQ3431" s="678"/>
      <c r="UR3431" s="678"/>
      <c r="US3431" s="678"/>
      <c r="UT3431" s="678"/>
      <c r="UU3431" s="678"/>
      <c r="UV3431" s="678"/>
      <c r="UW3431" s="678"/>
      <c r="UX3431" s="678"/>
      <c r="UY3431" s="678"/>
      <c r="UZ3431" s="678"/>
      <c r="VA3431" s="678"/>
      <c r="VB3431" s="678"/>
      <c r="VC3431" s="678"/>
      <c r="VD3431" s="678"/>
      <c r="VE3431" s="678"/>
      <c r="VF3431" s="678"/>
      <c r="VG3431" s="678"/>
      <c r="VH3431" s="678"/>
      <c r="VI3431" s="678"/>
      <c r="VJ3431" s="678"/>
      <c r="VK3431" s="678"/>
      <c r="VL3431" s="678"/>
      <c r="VM3431" s="678"/>
      <c r="VN3431" s="678"/>
      <c r="VO3431" s="678"/>
      <c r="VP3431" s="678"/>
      <c r="VQ3431" s="678"/>
      <c r="VR3431" s="678"/>
      <c r="VS3431" s="678"/>
      <c r="VT3431" s="678"/>
      <c r="VU3431" s="678"/>
      <c r="VV3431" s="678"/>
      <c r="VW3431" s="678"/>
      <c r="VX3431" s="678"/>
      <c r="VY3431" s="678"/>
      <c r="VZ3431" s="678"/>
      <c r="WA3431" s="678"/>
      <c r="WB3431" s="678"/>
      <c r="WC3431" s="678"/>
      <c r="WD3431" s="678"/>
      <c r="WE3431" s="678"/>
      <c r="WF3431" s="678"/>
      <c r="WG3431" s="678"/>
      <c r="WH3431" s="678"/>
      <c r="WI3431" s="678"/>
      <c r="WJ3431" s="678"/>
      <c r="WK3431" s="678"/>
      <c r="WL3431" s="678"/>
      <c r="WM3431" s="678"/>
      <c r="WN3431" s="678"/>
      <c r="WO3431" s="678"/>
      <c r="WP3431" s="678"/>
      <c r="WQ3431" s="678"/>
      <c r="WR3431" s="678"/>
      <c r="WS3431" s="678"/>
      <c r="WT3431" s="678"/>
      <c r="WU3431" s="678"/>
      <c r="WV3431" s="678"/>
      <c r="WW3431" s="678"/>
      <c r="WX3431" s="678"/>
      <c r="WY3431" s="678"/>
      <c r="WZ3431" s="678"/>
      <c r="XA3431" s="678"/>
      <c r="XB3431" s="678"/>
      <c r="XC3431" s="678"/>
      <c r="XD3431" s="678"/>
      <c r="XE3431" s="678"/>
      <c r="XF3431" s="678"/>
      <c r="XG3431" s="678"/>
      <c r="XH3431" s="678"/>
      <c r="XI3431" s="678"/>
      <c r="XJ3431" s="678"/>
      <c r="XK3431" s="678"/>
      <c r="XL3431" s="678"/>
      <c r="XM3431" s="678"/>
      <c r="XN3431" s="678"/>
      <c r="XO3431" s="678"/>
      <c r="XP3431" s="678"/>
      <c r="XQ3431" s="678"/>
      <c r="XR3431" s="678"/>
      <c r="XS3431" s="678"/>
      <c r="XT3431" s="678"/>
      <c r="XU3431" s="678"/>
      <c r="XV3431" s="678"/>
      <c r="XW3431" s="678"/>
      <c r="XX3431" s="678"/>
      <c r="XY3431" s="678"/>
      <c r="XZ3431" s="678"/>
      <c r="YA3431" s="678"/>
      <c r="YB3431" s="678"/>
      <c r="YC3431" s="678"/>
      <c r="YD3431" s="678"/>
      <c r="YE3431" s="678"/>
      <c r="YF3431" s="678"/>
      <c r="YG3431" s="678"/>
      <c r="YH3431" s="678"/>
      <c r="YI3431" s="678"/>
      <c r="YJ3431" s="678"/>
      <c r="YK3431" s="678"/>
      <c r="YL3431" s="678"/>
      <c r="YM3431" s="678"/>
      <c r="YN3431" s="678"/>
      <c r="YO3431" s="678"/>
      <c r="YP3431" s="678"/>
      <c r="YQ3431" s="678"/>
      <c r="YR3431" s="678"/>
      <c r="YS3431" s="678"/>
      <c r="YT3431" s="678"/>
      <c r="YU3431" s="678"/>
      <c r="YV3431" s="678"/>
      <c r="YW3431" s="678"/>
      <c r="YX3431" s="678"/>
      <c r="YY3431" s="678"/>
      <c r="YZ3431" s="678"/>
      <c r="ZA3431" s="678"/>
      <c r="ZB3431" s="678"/>
      <c r="ZC3431" s="678"/>
      <c r="ZD3431" s="678"/>
      <c r="ZE3431" s="678"/>
      <c r="ZF3431" s="678"/>
      <c r="ZG3431" s="678"/>
      <c r="ZH3431" s="678"/>
      <c r="ZI3431" s="678"/>
      <c r="ZJ3431" s="678"/>
      <c r="ZK3431" s="678"/>
      <c r="ZL3431" s="678"/>
      <c r="ZM3431" s="678"/>
      <c r="ZN3431" s="678"/>
      <c r="ZO3431" s="678"/>
      <c r="ZP3431" s="678"/>
      <c r="ZQ3431" s="678"/>
      <c r="ZR3431" s="678"/>
      <c r="ZS3431" s="678"/>
      <c r="ZT3431" s="678"/>
      <c r="ZU3431" s="678"/>
      <c r="ZV3431" s="678"/>
      <c r="ZW3431" s="678"/>
      <c r="ZX3431" s="678"/>
      <c r="ZY3431" s="678"/>
      <c r="ZZ3431" s="678"/>
      <c r="AAA3431" s="678"/>
      <c r="AAB3431" s="678"/>
      <c r="AAC3431" s="678"/>
      <c r="AAD3431" s="678"/>
      <c r="AAE3431" s="678"/>
      <c r="AAF3431" s="678"/>
      <c r="AAG3431" s="678"/>
      <c r="AAH3431" s="678"/>
      <c r="AAI3431" s="678"/>
      <c r="AAJ3431" s="678"/>
      <c r="AAK3431" s="678"/>
      <c r="AAL3431" s="678"/>
      <c r="AAM3431" s="678"/>
      <c r="AAN3431" s="678"/>
      <c r="AAO3431" s="678"/>
      <c r="AAP3431" s="678"/>
      <c r="AAQ3431" s="678"/>
      <c r="AAR3431" s="678"/>
      <c r="AAS3431" s="678"/>
      <c r="AAT3431" s="678"/>
      <c r="AAU3431" s="678"/>
      <c r="AAV3431" s="678"/>
      <c r="AAW3431" s="678"/>
      <c r="AAX3431" s="678"/>
      <c r="AAY3431" s="678"/>
      <c r="AAZ3431" s="678"/>
      <c r="ABA3431" s="678"/>
      <c r="ABB3431" s="678"/>
      <c r="ABC3431" s="678"/>
      <c r="ABD3431" s="678"/>
      <c r="ABE3431" s="678"/>
      <c r="ABF3431" s="678"/>
      <c r="ABG3431" s="678"/>
      <c r="ABH3431" s="678"/>
      <c r="ABI3431" s="678"/>
      <c r="ABJ3431" s="678"/>
      <c r="ABK3431" s="678"/>
      <c r="ABL3431" s="678"/>
      <c r="ABM3431" s="678"/>
      <c r="ABN3431" s="678"/>
      <c r="ABO3431" s="678"/>
      <c r="ABP3431" s="678"/>
      <c r="ABQ3431" s="678"/>
      <c r="ABR3431" s="678"/>
      <c r="ABS3431" s="678"/>
      <c r="ABT3431" s="678"/>
      <c r="ABU3431" s="678"/>
      <c r="ABV3431" s="678"/>
      <c r="ABW3431" s="678"/>
      <c r="ABX3431" s="678"/>
      <c r="ABY3431" s="678"/>
      <c r="ABZ3431" s="678"/>
      <c r="ACA3431" s="678"/>
      <c r="ACB3431" s="678"/>
      <c r="ACC3431" s="678"/>
      <c r="ACD3431" s="678"/>
      <c r="ACE3431" s="678"/>
      <c r="ACF3431" s="678"/>
      <c r="ACG3431" s="678"/>
      <c r="ACH3431" s="678"/>
      <c r="ACI3431" s="678"/>
      <c r="ACJ3431" s="678"/>
      <c r="ACK3431" s="678"/>
      <c r="ACL3431" s="678"/>
      <c r="ACM3431" s="678"/>
      <c r="ACN3431" s="678"/>
      <c r="ACO3431" s="678"/>
      <c r="ACP3431" s="678"/>
      <c r="ACQ3431" s="678"/>
      <c r="ACR3431" s="678"/>
      <c r="ACS3431" s="678"/>
      <c r="ACT3431" s="678"/>
      <c r="ACU3431" s="678"/>
      <c r="ACV3431" s="678"/>
      <c r="ACW3431" s="678"/>
      <c r="ACX3431" s="678"/>
      <c r="ACY3431" s="678"/>
      <c r="ACZ3431" s="678"/>
      <c r="ADA3431" s="678"/>
      <c r="ADB3431" s="678"/>
      <c r="ADC3431" s="678"/>
      <c r="ADD3431" s="678"/>
      <c r="ADE3431" s="678"/>
      <c r="ADF3431" s="678"/>
      <c r="ADG3431" s="678"/>
      <c r="ADH3431" s="678"/>
      <c r="ADI3431" s="678"/>
      <c r="ADJ3431" s="678"/>
      <c r="ADK3431" s="678"/>
      <c r="ADL3431" s="678"/>
      <c r="ADM3431" s="678"/>
      <c r="ADN3431" s="678"/>
      <c r="ADO3431" s="678"/>
      <c r="ADP3431" s="678"/>
      <c r="ADQ3431" s="678"/>
      <c r="ADR3431" s="678"/>
      <c r="ADS3431" s="678"/>
      <c r="ADT3431" s="678"/>
      <c r="ADU3431" s="678"/>
      <c r="ADV3431" s="678"/>
      <c r="ADW3431" s="678"/>
      <c r="ADX3431" s="678"/>
      <c r="ADY3431" s="678"/>
      <c r="ADZ3431" s="678"/>
      <c r="AEA3431" s="678"/>
      <c r="AEB3431" s="678"/>
      <c r="AEC3431" s="678"/>
      <c r="AED3431" s="678"/>
      <c r="AEE3431" s="678"/>
      <c r="AEF3431" s="678"/>
      <c r="AEG3431" s="678"/>
      <c r="AEH3431" s="678"/>
      <c r="AEI3431" s="678"/>
      <c r="AEJ3431" s="678"/>
      <c r="AEK3431" s="678"/>
      <c r="AEL3431" s="678"/>
      <c r="AEM3431" s="678"/>
      <c r="AEN3431" s="678"/>
      <c r="AEO3431" s="678"/>
      <c r="AEP3431" s="678"/>
      <c r="AEQ3431" s="678"/>
      <c r="AER3431" s="678"/>
      <c r="AES3431" s="678"/>
      <c r="AET3431" s="678"/>
      <c r="AEU3431" s="678"/>
      <c r="AEV3431" s="678"/>
      <c r="AEW3431" s="678"/>
      <c r="AEX3431" s="678"/>
      <c r="AEY3431" s="678"/>
      <c r="AEZ3431" s="678"/>
      <c r="AFA3431" s="678"/>
      <c r="AFB3431" s="678"/>
      <c r="AFC3431" s="678"/>
      <c r="AFD3431" s="678"/>
      <c r="AFE3431" s="678"/>
      <c r="AFF3431" s="678"/>
      <c r="AFG3431" s="678"/>
      <c r="AFH3431" s="678"/>
      <c r="AFI3431" s="678"/>
      <c r="AFJ3431" s="678"/>
      <c r="AFK3431" s="678"/>
      <c r="AFL3431" s="678"/>
      <c r="AFM3431" s="678"/>
      <c r="AFN3431" s="678"/>
      <c r="AFO3431" s="678"/>
      <c r="AFP3431" s="678"/>
      <c r="AFQ3431" s="678"/>
      <c r="AFR3431" s="678"/>
      <c r="AFS3431" s="678"/>
      <c r="AFT3431" s="678"/>
      <c r="AFU3431" s="678"/>
      <c r="AFV3431" s="678"/>
      <c r="AFW3431" s="678"/>
      <c r="AFX3431" s="678"/>
      <c r="AFY3431" s="678"/>
      <c r="AFZ3431" s="678"/>
      <c r="AGA3431" s="678"/>
      <c r="AGB3431" s="678"/>
      <c r="AGC3431" s="678"/>
      <c r="AGD3431" s="678"/>
      <c r="AGE3431" s="678"/>
      <c r="AGF3431" s="678"/>
      <c r="AGG3431" s="678"/>
      <c r="AGH3431" s="678"/>
      <c r="AGI3431" s="678"/>
      <c r="AGJ3431" s="678"/>
      <c r="AGK3431" s="678"/>
      <c r="AGL3431" s="678"/>
      <c r="AGM3431" s="678"/>
      <c r="AGN3431" s="678"/>
      <c r="AGO3431" s="678"/>
      <c r="AGP3431" s="678"/>
      <c r="AGQ3431" s="678"/>
      <c r="AGR3431" s="678"/>
      <c r="AGS3431" s="678"/>
      <c r="AGT3431" s="678"/>
      <c r="AGU3431" s="678"/>
      <c r="AGV3431" s="678"/>
      <c r="AGW3431" s="678"/>
      <c r="AGX3431" s="678"/>
      <c r="AGY3431" s="678"/>
      <c r="AGZ3431" s="678"/>
      <c r="AHA3431" s="678"/>
      <c r="AHB3431" s="678"/>
      <c r="AHC3431" s="678"/>
      <c r="AHD3431" s="678"/>
      <c r="AHE3431" s="678"/>
      <c r="AHF3431" s="678"/>
      <c r="AHG3431" s="678"/>
      <c r="AHH3431" s="678"/>
      <c r="AHI3431" s="678"/>
      <c r="AHJ3431" s="678"/>
      <c r="AHK3431" s="678"/>
      <c r="AHL3431" s="678"/>
      <c r="AHM3431" s="678"/>
      <c r="AHN3431" s="678"/>
      <c r="AHO3431" s="678"/>
      <c r="AHP3431" s="678"/>
      <c r="AHQ3431" s="678"/>
      <c r="AHR3431" s="678"/>
      <c r="AHS3431" s="678"/>
      <c r="AHT3431" s="678"/>
      <c r="AHU3431" s="678"/>
      <c r="AHV3431" s="678"/>
      <c r="AHW3431" s="678"/>
      <c r="AHX3431" s="678"/>
      <c r="AHY3431" s="678"/>
      <c r="AHZ3431" s="678"/>
      <c r="AIA3431" s="678"/>
      <c r="AIB3431" s="678"/>
      <c r="AIC3431" s="678"/>
      <c r="AID3431" s="678"/>
      <c r="AIE3431" s="678"/>
      <c r="AIF3431" s="678"/>
      <c r="AIG3431" s="678"/>
      <c r="AIH3431" s="678"/>
      <c r="AII3431" s="678"/>
      <c r="AIJ3431" s="678"/>
      <c r="AIK3431" s="678"/>
      <c r="AIL3431" s="678"/>
      <c r="AIM3431" s="678"/>
      <c r="AIN3431" s="678"/>
      <c r="AIO3431" s="678"/>
      <c r="AIP3431" s="678"/>
      <c r="AIQ3431" s="678"/>
      <c r="AIR3431" s="678"/>
      <c r="AIS3431" s="678"/>
      <c r="AIT3431" s="678"/>
      <c r="AIU3431" s="678"/>
      <c r="AIV3431" s="678"/>
      <c r="AIW3431" s="678"/>
      <c r="AIX3431" s="678"/>
      <c r="AIY3431" s="678"/>
      <c r="AIZ3431" s="678"/>
      <c r="AJA3431" s="678"/>
      <c r="AJB3431" s="678"/>
      <c r="AJC3431" s="678"/>
      <c r="AJD3431" s="678"/>
      <c r="AJE3431" s="678"/>
      <c r="AJF3431" s="678"/>
      <c r="AJG3431" s="678"/>
      <c r="AJH3431" s="678"/>
      <c r="AJI3431" s="678"/>
      <c r="AJJ3431" s="678"/>
      <c r="AJK3431" s="678"/>
      <c r="AJL3431" s="678"/>
      <c r="AJM3431" s="678"/>
      <c r="AJN3431" s="678"/>
      <c r="AJO3431" s="678"/>
      <c r="AJP3431" s="678"/>
      <c r="AJQ3431" s="678"/>
      <c r="AJR3431" s="678"/>
      <c r="AJS3431" s="678"/>
      <c r="AJT3431" s="678"/>
      <c r="AJU3431" s="678"/>
      <c r="AJV3431" s="678"/>
      <c r="AJW3431" s="678"/>
      <c r="AJX3431" s="678"/>
      <c r="AJY3431" s="678"/>
      <c r="AJZ3431" s="678"/>
      <c r="AKA3431" s="678"/>
      <c r="AKB3431" s="678"/>
      <c r="AKC3431" s="678"/>
      <c r="AKD3431" s="678"/>
      <c r="AKE3431" s="678"/>
      <c r="AKF3431" s="678"/>
      <c r="AKG3431" s="678"/>
      <c r="AKH3431" s="678"/>
      <c r="AKI3431" s="678"/>
      <c r="AKJ3431" s="678"/>
      <c r="AKK3431" s="678"/>
      <c r="AKL3431" s="678"/>
      <c r="AKM3431" s="678"/>
      <c r="AKN3431" s="678"/>
      <c r="AKO3431" s="678"/>
      <c r="AKP3431" s="678"/>
      <c r="AKQ3431" s="678"/>
      <c r="AKR3431" s="678"/>
      <c r="AKS3431" s="678"/>
      <c r="AKT3431" s="678"/>
      <c r="AKU3431" s="678"/>
      <c r="AKV3431" s="678"/>
      <c r="AKW3431" s="678"/>
      <c r="AKX3431" s="678"/>
      <c r="AKY3431" s="678"/>
      <c r="AKZ3431" s="678"/>
      <c r="ALA3431" s="678"/>
      <c r="ALB3431" s="678"/>
      <c r="ALC3431" s="678"/>
      <c r="ALD3431" s="678"/>
      <c r="ALE3431" s="678"/>
      <c r="ALF3431" s="678"/>
      <c r="ALG3431" s="678"/>
      <c r="ALH3431" s="678"/>
      <c r="ALI3431" s="678"/>
      <c r="ALJ3431" s="678"/>
      <c r="ALK3431" s="678"/>
      <c r="ALL3431" s="678"/>
      <c r="ALM3431" s="678"/>
      <c r="ALN3431" s="678"/>
      <c r="ALO3431" s="678"/>
      <c r="ALP3431" s="678"/>
      <c r="ALQ3431" s="678"/>
      <c r="ALR3431" s="678"/>
      <c r="ALS3431" s="678"/>
      <c r="ALT3431" s="678"/>
      <c r="ALU3431" s="678"/>
      <c r="ALV3431" s="678"/>
      <c r="ALW3431" s="678"/>
      <c r="ALX3431" s="678"/>
      <c r="ALY3431" s="678"/>
      <c r="ALZ3431" s="678"/>
      <c r="AMA3431" s="678"/>
      <c r="AMB3431" s="678"/>
      <c r="AMC3431" s="678"/>
      <c r="AMD3431" s="678"/>
      <c r="AME3431" s="678"/>
      <c r="AMF3431" s="678"/>
      <c r="AMG3431" s="678"/>
      <c r="AMH3431" s="678"/>
      <c r="AMI3431" s="678"/>
      <c r="AMJ3431" s="678"/>
    </row>
    <row r="3432" spans="1:1024" ht="18.75" customHeight="1" x14ac:dyDescent="0.25">
      <c r="A3432" s="1456">
        <v>4667</v>
      </c>
      <c r="B3432" s="1456">
        <v>97727197</v>
      </c>
      <c r="C3432" s="1456" t="s">
        <v>5764</v>
      </c>
      <c r="D3432" s="1534" t="s">
        <v>193</v>
      </c>
      <c r="E3432" s="1175" t="s">
        <v>351</v>
      </c>
      <c r="F3432" s="1552">
        <v>45435</v>
      </c>
      <c r="G3432" s="1568">
        <v>0.70833333333333337</v>
      </c>
      <c r="H3432" s="1552">
        <v>45437</v>
      </c>
      <c r="I3432" s="1568">
        <v>0.70833333333333337</v>
      </c>
      <c r="J3432" s="1581" t="s">
        <v>330</v>
      </c>
      <c r="K3432" s="1545">
        <v>29002</v>
      </c>
      <c r="L3432" s="1620" t="s">
        <v>1716</v>
      </c>
      <c r="M3432" s="1545">
        <v>42336</v>
      </c>
      <c r="N3432" s="1636" t="s">
        <v>1717</v>
      </c>
      <c r="O3432" s="1649">
        <v>38318</v>
      </c>
      <c r="P3432" s="1019" t="s">
        <v>4863</v>
      </c>
      <c r="Q3432" s="196"/>
      <c r="R3432" s="1680"/>
      <c r="S3432" s="1728"/>
      <c r="T3432" s="1769"/>
      <c r="U3432" s="1792" t="s">
        <v>333</v>
      </c>
      <c r="V3432" s="1769"/>
      <c r="W3432" s="1792"/>
      <c r="X3432" s="678"/>
      <c r="Y3432" s="678"/>
      <c r="Z3432" s="678"/>
      <c r="AA3432" s="678"/>
      <c r="AB3432" s="678"/>
      <c r="AC3432" s="678"/>
      <c r="AD3432" s="678"/>
      <c r="AE3432" s="678"/>
      <c r="AF3432" s="678"/>
      <c r="AG3432" s="678"/>
      <c r="AH3432" s="678"/>
      <c r="AI3432" s="678"/>
      <c r="AJ3432" s="678"/>
      <c r="AK3432" s="678"/>
      <c r="AL3432" s="678"/>
      <c r="AM3432" s="678"/>
      <c r="AN3432" s="678"/>
      <c r="AO3432" s="678"/>
      <c r="AP3432" s="678"/>
      <c r="AQ3432" s="678"/>
      <c r="AR3432" s="678"/>
      <c r="AS3432" s="678"/>
      <c r="AT3432" s="678"/>
      <c r="AU3432" s="678"/>
      <c r="AV3432" s="678"/>
      <c r="AW3432" s="678"/>
      <c r="AX3432" s="678"/>
      <c r="AY3432" s="678"/>
      <c r="AZ3432" s="678"/>
      <c r="BA3432" s="678"/>
      <c r="BB3432" s="678"/>
      <c r="BC3432" s="678"/>
      <c r="BD3432" s="678"/>
      <c r="BE3432" s="678"/>
      <c r="BF3432" s="678"/>
      <c r="BG3432" s="678"/>
      <c r="BH3432" s="678"/>
      <c r="BI3432" s="678"/>
      <c r="BJ3432" s="678"/>
      <c r="BK3432" s="678"/>
      <c r="BL3432" s="678"/>
      <c r="BM3432" s="678"/>
      <c r="BN3432" s="678"/>
      <c r="BO3432" s="678"/>
      <c r="BP3432" s="678"/>
      <c r="BQ3432" s="678"/>
      <c r="BR3432" s="678"/>
      <c r="BS3432" s="678"/>
      <c r="BT3432" s="678"/>
      <c r="BU3432" s="678"/>
      <c r="BV3432" s="678"/>
      <c r="BW3432" s="678"/>
      <c r="BX3432" s="678"/>
      <c r="BY3432" s="678"/>
      <c r="BZ3432" s="678"/>
      <c r="CA3432" s="678"/>
      <c r="CB3432" s="678"/>
      <c r="CC3432" s="678"/>
      <c r="CD3432" s="678"/>
      <c r="CE3432" s="678"/>
      <c r="CF3432" s="678"/>
      <c r="CG3432" s="678"/>
      <c r="CH3432" s="678"/>
      <c r="CI3432" s="678"/>
      <c r="CJ3432" s="678"/>
      <c r="CK3432" s="678"/>
      <c r="CL3432" s="678"/>
      <c r="CM3432" s="678"/>
      <c r="CN3432" s="678"/>
      <c r="CO3432" s="678"/>
      <c r="CP3432" s="678"/>
      <c r="CQ3432" s="678"/>
      <c r="CR3432" s="678"/>
      <c r="CS3432" s="678"/>
      <c r="CT3432" s="678"/>
      <c r="CU3432" s="678"/>
      <c r="CV3432" s="678"/>
      <c r="CW3432" s="678"/>
      <c r="CX3432" s="678"/>
      <c r="CY3432" s="678"/>
      <c r="CZ3432" s="678"/>
      <c r="DA3432" s="678"/>
      <c r="DB3432" s="678"/>
      <c r="DC3432" s="678"/>
      <c r="DD3432" s="678"/>
      <c r="DE3432" s="678"/>
      <c r="DF3432" s="678"/>
      <c r="DG3432" s="678"/>
      <c r="DH3432" s="678"/>
      <c r="DI3432" s="678"/>
      <c r="DJ3432" s="678"/>
      <c r="DK3432" s="678"/>
      <c r="DL3432" s="678"/>
      <c r="DM3432" s="678"/>
      <c r="DN3432" s="678"/>
      <c r="DO3432" s="678"/>
      <c r="DP3432" s="678"/>
      <c r="DQ3432" s="678"/>
      <c r="DR3432" s="678"/>
      <c r="DS3432" s="678"/>
      <c r="DT3432" s="678"/>
      <c r="DU3432" s="678"/>
      <c r="DV3432" s="678"/>
      <c r="DW3432" s="678"/>
      <c r="DX3432" s="678"/>
      <c r="DY3432" s="678"/>
      <c r="DZ3432" s="678"/>
      <c r="EA3432" s="678"/>
      <c r="EB3432" s="678"/>
      <c r="EC3432" s="678"/>
      <c r="ED3432" s="678"/>
      <c r="EE3432" s="678"/>
      <c r="EF3432" s="678"/>
      <c r="EG3432" s="678"/>
      <c r="EH3432" s="678"/>
      <c r="EI3432" s="678"/>
      <c r="EJ3432" s="678"/>
      <c r="EK3432" s="678"/>
      <c r="EL3432" s="678"/>
      <c r="EM3432" s="678"/>
      <c r="EN3432" s="678"/>
      <c r="EO3432" s="678"/>
      <c r="EP3432" s="678"/>
      <c r="EQ3432" s="678"/>
      <c r="ER3432" s="678"/>
      <c r="ES3432" s="678"/>
      <c r="ET3432" s="678"/>
      <c r="EU3432" s="678"/>
      <c r="EV3432" s="678"/>
      <c r="EW3432" s="678"/>
      <c r="EX3432" s="678"/>
      <c r="EY3432" s="678"/>
      <c r="EZ3432" s="678"/>
      <c r="FA3432" s="678"/>
      <c r="FB3432" s="678"/>
      <c r="FC3432" s="678"/>
      <c r="FD3432" s="678"/>
      <c r="FE3432" s="678"/>
      <c r="FF3432" s="678"/>
      <c r="FG3432" s="678"/>
      <c r="FH3432" s="678"/>
      <c r="FI3432" s="678"/>
      <c r="FJ3432" s="678"/>
      <c r="FK3432" s="678"/>
      <c r="FL3432" s="678"/>
      <c r="FM3432" s="678"/>
      <c r="FN3432" s="678"/>
      <c r="FO3432" s="678"/>
      <c r="FP3432" s="678"/>
      <c r="FQ3432" s="678"/>
      <c r="FR3432" s="678"/>
      <c r="FS3432" s="678"/>
      <c r="FT3432" s="678"/>
      <c r="FU3432" s="678"/>
      <c r="FV3432" s="678"/>
      <c r="FW3432" s="678"/>
      <c r="FX3432" s="678"/>
      <c r="FY3432" s="678"/>
      <c r="FZ3432" s="678"/>
      <c r="GA3432" s="678"/>
      <c r="GB3432" s="678"/>
      <c r="GC3432" s="678"/>
      <c r="GD3432" s="678"/>
      <c r="GE3432" s="678"/>
      <c r="GF3432" s="678"/>
      <c r="GG3432" s="678"/>
      <c r="GH3432" s="678"/>
      <c r="GI3432" s="678"/>
      <c r="GJ3432" s="678"/>
      <c r="GK3432" s="678"/>
      <c r="GL3432" s="678"/>
      <c r="GM3432" s="678"/>
      <c r="GN3432" s="678"/>
      <c r="GO3432" s="678"/>
      <c r="GP3432" s="678"/>
      <c r="GQ3432" s="678"/>
      <c r="GR3432" s="678"/>
      <c r="GS3432" s="678"/>
      <c r="GT3432" s="678"/>
      <c r="GU3432" s="678"/>
      <c r="GV3432" s="678"/>
      <c r="GW3432" s="678"/>
      <c r="GX3432" s="678"/>
      <c r="GY3432" s="678"/>
      <c r="GZ3432" s="678"/>
      <c r="HA3432" s="678"/>
      <c r="HB3432" s="678"/>
      <c r="HC3432" s="678"/>
      <c r="HD3432" s="678"/>
      <c r="HE3432" s="678"/>
      <c r="HF3432" s="678"/>
      <c r="HG3432" s="678"/>
      <c r="HH3432" s="678"/>
      <c r="HI3432" s="678"/>
      <c r="HJ3432" s="678"/>
      <c r="HK3432" s="678"/>
      <c r="HL3432" s="678"/>
      <c r="HM3432" s="678"/>
      <c r="HN3432" s="678"/>
      <c r="HO3432" s="678"/>
      <c r="HP3432" s="678"/>
      <c r="HQ3432" s="678"/>
      <c r="HR3432" s="678"/>
      <c r="HS3432" s="678"/>
      <c r="HT3432" s="678"/>
      <c r="HU3432" s="678"/>
      <c r="HV3432" s="678"/>
      <c r="HW3432" s="678"/>
      <c r="HX3432" s="678"/>
      <c r="HY3432" s="678"/>
      <c r="HZ3432" s="678"/>
      <c r="IA3432" s="678"/>
      <c r="IB3432" s="678"/>
      <c r="IC3432" s="678"/>
      <c r="ID3432" s="678"/>
      <c r="IE3432" s="678"/>
      <c r="IF3432" s="678"/>
      <c r="IG3432" s="678"/>
      <c r="IH3432" s="678"/>
      <c r="II3432" s="678"/>
      <c r="IJ3432" s="678"/>
      <c r="IK3432" s="678"/>
      <c r="IL3432" s="678"/>
      <c r="IM3432" s="678"/>
      <c r="IN3432" s="678"/>
      <c r="IO3432" s="678"/>
      <c r="IP3432" s="678"/>
      <c r="IQ3432" s="678"/>
      <c r="IR3432" s="678"/>
      <c r="IS3432" s="678"/>
      <c r="IT3432" s="678"/>
      <c r="IU3432" s="678"/>
      <c r="IV3432" s="678"/>
      <c r="IW3432" s="678"/>
      <c r="IX3432" s="678"/>
      <c r="IY3432" s="678"/>
      <c r="IZ3432" s="678"/>
      <c r="JA3432" s="678"/>
      <c r="JB3432" s="678"/>
      <c r="JC3432" s="678"/>
      <c r="JD3432" s="678"/>
      <c r="JE3432" s="678"/>
      <c r="JF3432" s="678"/>
      <c r="JG3432" s="678"/>
      <c r="JH3432" s="678"/>
      <c r="JI3432" s="678"/>
      <c r="JJ3432" s="678"/>
      <c r="JK3432" s="678"/>
      <c r="JL3432" s="678"/>
      <c r="JM3432" s="678"/>
      <c r="JN3432" s="678"/>
      <c r="JO3432" s="678"/>
      <c r="JP3432" s="678"/>
      <c r="JQ3432" s="678"/>
      <c r="JR3432" s="678"/>
      <c r="JS3432" s="678"/>
      <c r="JT3432" s="678"/>
      <c r="JU3432" s="678"/>
      <c r="JV3432" s="678"/>
      <c r="JW3432" s="678"/>
      <c r="JX3432" s="678"/>
      <c r="JY3432" s="678"/>
      <c r="JZ3432" s="678"/>
      <c r="KA3432" s="678"/>
      <c r="KB3432" s="678"/>
      <c r="KC3432" s="678"/>
      <c r="KD3432" s="678"/>
      <c r="KE3432" s="678"/>
      <c r="KF3432" s="678"/>
      <c r="KG3432" s="678"/>
      <c r="KH3432" s="678"/>
      <c r="KI3432" s="678"/>
      <c r="KJ3432" s="678"/>
      <c r="KK3432" s="678"/>
      <c r="KL3432" s="678"/>
      <c r="KM3432" s="678"/>
      <c r="KN3432" s="678"/>
      <c r="KO3432" s="678"/>
      <c r="KP3432" s="678"/>
      <c r="KQ3432" s="678"/>
      <c r="KR3432" s="678"/>
      <c r="KS3432" s="678"/>
      <c r="KT3432" s="678"/>
      <c r="KU3432" s="678"/>
      <c r="KV3432" s="678"/>
      <c r="KW3432" s="678"/>
      <c r="KX3432" s="678"/>
      <c r="KY3432" s="678"/>
      <c r="KZ3432" s="678"/>
      <c r="LA3432" s="678"/>
      <c r="LB3432" s="678"/>
      <c r="LC3432" s="678"/>
      <c r="LD3432" s="678"/>
      <c r="LE3432" s="678"/>
      <c r="LF3432" s="678"/>
      <c r="LG3432" s="678"/>
      <c r="LH3432" s="678"/>
      <c r="LI3432" s="678"/>
      <c r="LJ3432" s="678"/>
      <c r="LK3432" s="678"/>
      <c r="LL3432" s="678"/>
      <c r="LM3432" s="678"/>
      <c r="LN3432" s="678"/>
      <c r="LO3432" s="678"/>
      <c r="LP3432" s="678"/>
      <c r="LQ3432" s="678"/>
      <c r="LR3432" s="678"/>
      <c r="LS3432" s="678"/>
      <c r="LT3432" s="678"/>
      <c r="LU3432" s="678"/>
      <c r="LV3432" s="678"/>
      <c r="LW3432" s="678"/>
      <c r="LX3432" s="678"/>
      <c r="LY3432" s="678"/>
      <c r="LZ3432" s="678"/>
      <c r="MA3432" s="678"/>
      <c r="MB3432" s="678"/>
      <c r="MC3432" s="678"/>
      <c r="MD3432" s="678"/>
      <c r="ME3432" s="678"/>
      <c r="MF3432" s="678"/>
      <c r="MG3432" s="678"/>
      <c r="MH3432" s="678"/>
      <c r="MI3432" s="678"/>
      <c r="MJ3432" s="678"/>
      <c r="MK3432" s="678"/>
      <c r="ML3432" s="678"/>
      <c r="MM3432" s="678"/>
      <c r="MN3432" s="678"/>
      <c r="MO3432" s="678"/>
      <c r="MP3432" s="678"/>
      <c r="MQ3432" s="678"/>
      <c r="MR3432" s="678"/>
      <c r="MS3432" s="678"/>
      <c r="MT3432" s="678"/>
      <c r="MU3432" s="678"/>
      <c r="MV3432" s="678"/>
      <c r="MW3432" s="678"/>
      <c r="MX3432" s="678"/>
      <c r="MY3432" s="678"/>
      <c r="MZ3432" s="678"/>
      <c r="NA3432" s="678"/>
      <c r="NB3432" s="678"/>
      <c r="NC3432" s="678"/>
      <c r="ND3432" s="678"/>
      <c r="NE3432" s="678"/>
      <c r="NF3432" s="678"/>
      <c r="NG3432" s="678"/>
      <c r="NH3432" s="678"/>
      <c r="NI3432" s="678"/>
      <c r="NJ3432" s="678"/>
      <c r="NK3432" s="678"/>
      <c r="NL3432" s="678"/>
      <c r="NM3432" s="678"/>
      <c r="NN3432" s="678"/>
      <c r="NO3432" s="678"/>
      <c r="NP3432" s="678"/>
      <c r="NQ3432" s="678"/>
      <c r="NR3432" s="678"/>
      <c r="NS3432" s="678"/>
      <c r="NT3432" s="678"/>
      <c r="NU3432" s="678"/>
      <c r="NV3432" s="678"/>
      <c r="NW3432" s="678"/>
      <c r="NX3432" s="678"/>
      <c r="NY3432" s="678"/>
      <c r="NZ3432" s="678"/>
      <c r="OA3432" s="678"/>
      <c r="OB3432" s="678"/>
      <c r="OC3432" s="678"/>
      <c r="OD3432" s="678"/>
      <c r="OE3432" s="678"/>
      <c r="OF3432" s="678"/>
      <c r="OG3432" s="678"/>
      <c r="OH3432" s="678"/>
      <c r="OI3432" s="678"/>
      <c r="OJ3432" s="678"/>
      <c r="OK3432" s="678"/>
      <c r="OL3432" s="678"/>
      <c r="OM3432" s="678"/>
      <c r="ON3432" s="678"/>
      <c r="OO3432" s="678"/>
      <c r="OP3432" s="678"/>
      <c r="OQ3432" s="678"/>
      <c r="OR3432" s="678"/>
      <c r="OS3432" s="678"/>
      <c r="OT3432" s="678"/>
      <c r="OU3432" s="678"/>
      <c r="OV3432" s="678"/>
      <c r="OW3432" s="678"/>
      <c r="OX3432" s="678"/>
      <c r="OY3432" s="678"/>
      <c r="OZ3432" s="678"/>
      <c r="PA3432" s="678"/>
      <c r="PB3432" s="678"/>
      <c r="PC3432" s="678"/>
      <c r="PD3432" s="678"/>
      <c r="PE3432" s="678"/>
      <c r="PF3432" s="678"/>
      <c r="PG3432" s="678"/>
      <c r="PH3432" s="678"/>
      <c r="PI3432" s="678"/>
      <c r="PJ3432" s="678"/>
      <c r="PK3432" s="678"/>
      <c r="PL3432" s="678"/>
      <c r="PM3432" s="678"/>
      <c r="PN3432" s="678"/>
      <c r="PO3432" s="678"/>
      <c r="PP3432" s="678"/>
      <c r="PQ3432" s="678"/>
      <c r="PR3432" s="678"/>
      <c r="PS3432" s="678"/>
      <c r="PT3432" s="678"/>
      <c r="PU3432" s="678"/>
      <c r="PV3432" s="678"/>
      <c r="PW3432" s="678"/>
      <c r="PX3432" s="678"/>
      <c r="PY3432" s="678"/>
      <c r="PZ3432" s="678"/>
      <c r="QA3432" s="678"/>
      <c r="QB3432" s="678"/>
      <c r="QC3432" s="678"/>
      <c r="QD3432" s="678"/>
      <c r="QE3432" s="678"/>
      <c r="QF3432" s="678"/>
      <c r="QG3432" s="678"/>
      <c r="QH3432" s="678"/>
      <c r="QI3432" s="678"/>
      <c r="QJ3432" s="678"/>
      <c r="QK3432" s="678"/>
      <c r="QL3432" s="678"/>
      <c r="QM3432" s="678"/>
      <c r="QN3432" s="678"/>
      <c r="QO3432" s="678"/>
      <c r="QP3432" s="678"/>
      <c r="QQ3432" s="678"/>
      <c r="QR3432" s="678"/>
      <c r="QS3432" s="678"/>
      <c r="QT3432" s="678"/>
      <c r="QU3432" s="678"/>
      <c r="QV3432" s="678"/>
      <c r="QW3432" s="678"/>
      <c r="QX3432" s="678"/>
      <c r="QY3432" s="678"/>
      <c r="QZ3432" s="678"/>
      <c r="RA3432" s="678"/>
      <c r="RB3432" s="678"/>
      <c r="RC3432" s="678"/>
      <c r="RD3432" s="678"/>
      <c r="RE3432" s="678"/>
      <c r="RF3432" s="678"/>
      <c r="RG3432" s="678"/>
      <c r="RH3432" s="678"/>
      <c r="RI3432" s="678"/>
      <c r="RJ3432" s="678"/>
      <c r="RK3432" s="678"/>
      <c r="RL3432" s="678"/>
      <c r="RM3432" s="678"/>
      <c r="RN3432" s="678"/>
      <c r="RO3432" s="678"/>
      <c r="RP3432" s="678"/>
      <c r="RQ3432" s="678"/>
      <c r="RR3432" s="678"/>
      <c r="RS3432" s="678"/>
      <c r="RT3432" s="678"/>
      <c r="RU3432" s="678"/>
      <c r="RV3432" s="678"/>
      <c r="RW3432" s="678"/>
      <c r="RX3432" s="678"/>
      <c r="RY3432" s="678"/>
      <c r="RZ3432" s="678"/>
      <c r="SA3432" s="678"/>
      <c r="SB3432" s="678"/>
      <c r="SC3432" s="678"/>
      <c r="SD3432" s="678"/>
      <c r="SE3432" s="678"/>
      <c r="SF3432" s="678"/>
      <c r="SG3432" s="678"/>
      <c r="SH3432" s="678"/>
      <c r="SI3432" s="678"/>
      <c r="SJ3432" s="678"/>
      <c r="SK3432" s="678"/>
      <c r="SL3432" s="678"/>
      <c r="SM3432" s="678"/>
      <c r="SN3432" s="678"/>
      <c r="SO3432" s="678"/>
      <c r="SP3432" s="678"/>
      <c r="SQ3432" s="678"/>
      <c r="SR3432" s="678"/>
      <c r="SS3432" s="678"/>
      <c r="ST3432" s="678"/>
      <c r="SU3432" s="678"/>
      <c r="SV3432" s="678"/>
      <c r="SW3432" s="678"/>
      <c r="SX3432" s="678"/>
      <c r="SY3432" s="678"/>
      <c r="SZ3432" s="678"/>
      <c r="TA3432" s="678"/>
      <c r="TB3432" s="678"/>
      <c r="TC3432" s="678"/>
      <c r="TD3432" s="678"/>
      <c r="TE3432" s="678"/>
      <c r="TF3432" s="678"/>
      <c r="TG3432" s="678"/>
      <c r="TH3432" s="678"/>
      <c r="TI3432" s="678"/>
      <c r="TJ3432" s="678"/>
      <c r="TK3432" s="678"/>
      <c r="TL3432" s="678"/>
      <c r="TM3432" s="678"/>
      <c r="TN3432" s="678"/>
      <c r="TO3432" s="678"/>
      <c r="TP3432" s="678"/>
      <c r="TQ3432" s="678"/>
      <c r="TR3432" s="678"/>
      <c r="TS3432" s="678"/>
      <c r="TT3432" s="678"/>
      <c r="TU3432" s="678"/>
      <c r="TV3432" s="678"/>
      <c r="TW3432" s="678"/>
      <c r="TX3432" s="678"/>
      <c r="TY3432" s="678"/>
      <c r="TZ3432" s="678"/>
      <c r="UA3432" s="678"/>
      <c r="UB3432" s="678"/>
      <c r="UC3432" s="678"/>
      <c r="UD3432" s="678"/>
      <c r="UE3432" s="678"/>
      <c r="UF3432" s="678"/>
      <c r="UG3432" s="678"/>
      <c r="UH3432" s="678"/>
      <c r="UI3432" s="678"/>
      <c r="UJ3432" s="678"/>
      <c r="UK3432" s="678"/>
      <c r="UL3432" s="678"/>
      <c r="UM3432" s="678"/>
      <c r="UN3432" s="678"/>
      <c r="UO3432" s="678"/>
      <c r="UP3432" s="678"/>
      <c r="UQ3432" s="678"/>
      <c r="UR3432" s="678"/>
      <c r="US3432" s="678"/>
      <c r="UT3432" s="678"/>
      <c r="UU3432" s="678"/>
      <c r="UV3432" s="678"/>
      <c r="UW3432" s="678"/>
      <c r="UX3432" s="678"/>
      <c r="UY3432" s="678"/>
      <c r="UZ3432" s="678"/>
      <c r="VA3432" s="678"/>
      <c r="VB3432" s="678"/>
      <c r="VC3432" s="678"/>
      <c r="VD3432" s="678"/>
      <c r="VE3432" s="678"/>
      <c r="VF3432" s="678"/>
      <c r="VG3432" s="678"/>
      <c r="VH3432" s="678"/>
      <c r="VI3432" s="678"/>
      <c r="VJ3432" s="678"/>
      <c r="VK3432" s="678"/>
      <c r="VL3432" s="678"/>
      <c r="VM3432" s="678"/>
      <c r="VN3432" s="678"/>
      <c r="VO3432" s="678"/>
      <c r="VP3432" s="678"/>
      <c r="VQ3432" s="678"/>
      <c r="VR3432" s="678"/>
      <c r="VS3432" s="678"/>
      <c r="VT3432" s="678"/>
      <c r="VU3432" s="678"/>
      <c r="VV3432" s="678"/>
      <c r="VW3432" s="678"/>
      <c r="VX3432" s="678"/>
      <c r="VY3432" s="678"/>
      <c r="VZ3432" s="678"/>
      <c r="WA3432" s="678"/>
      <c r="WB3432" s="678"/>
      <c r="WC3432" s="678"/>
      <c r="WD3432" s="678"/>
      <c r="WE3432" s="678"/>
      <c r="WF3432" s="678"/>
      <c r="WG3432" s="678"/>
      <c r="WH3432" s="678"/>
      <c r="WI3432" s="678"/>
      <c r="WJ3432" s="678"/>
      <c r="WK3432" s="678"/>
      <c r="WL3432" s="678"/>
      <c r="WM3432" s="678"/>
      <c r="WN3432" s="678"/>
      <c r="WO3432" s="678"/>
      <c r="WP3432" s="678"/>
      <c r="WQ3432" s="678"/>
      <c r="WR3432" s="678"/>
      <c r="WS3432" s="678"/>
      <c r="WT3432" s="678"/>
      <c r="WU3432" s="678"/>
      <c r="WV3432" s="678"/>
      <c r="WW3432" s="678"/>
      <c r="WX3432" s="678"/>
      <c r="WY3432" s="678"/>
      <c r="WZ3432" s="678"/>
      <c r="XA3432" s="678"/>
      <c r="XB3432" s="678"/>
      <c r="XC3432" s="678"/>
      <c r="XD3432" s="678"/>
      <c r="XE3432" s="678"/>
      <c r="XF3432" s="678"/>
      <c r="XG3432" s="678"/>
      <c r="XH3432" s="678"/>
      <c r="XI3432" s="678"/>
      <c r="XJ3432" s="678"/>
      <c r="XK3432" s="678"/>
      <c r="XL3432" s="678"/>
      <c r="XM3432" s="678"/>
      <c r="XN3432" s="678"/>
      <c r="XO3432" s="678"/>
      <c r="XP3432" s="678"/>
      <c r="XQ3432" s="678"/>
      <c r="XR3432" s="678"/>
      <c r="XS3432" s="678"/>
      <c r="XT3432" s="678"/>
      <c r="XU3432" s="678"/>
      <c r="XV3432" s="678"/>
      <c r="XW3432" s="678"/>
      <c r="XX3432" s="678"/>
      <c r="XY3432" s="678"/>
      <c r="XZ3432" s="678"/>
      <c r="YA3432" s="678"/>
      <c r="YB3432" s="678"/>
      <c r="YC3432" s="678"/>
      <c r="YD3432" s="678"/>
      <c r="YE3432" s="678"/>
      <c r="YF3432" s="678"/>
      <c r="YG3432" s="678"/>
      <c r="YH3432" s="678"/>
      <c r="YI3432" s="678"/>
      <c r="YJ3432" s="678"/>
      <c r="YK3432" s="678"/>
      <c r="YL3432" s="678"/>
      <c r="YM3432" s="678"/>
      <c r="YN3432" s="678"/>
      <c r="YO3432" s="678"/>
      <c r="YP3432" s="678"/>
      <c r="YQ3432" s="678"/>
      <c r="YR3432" s="678"/>
      <c r="YS3432" s="678"/>
      <c r="YT3432" s="678"/>
      <c r="YU3432" s="678"/>
      <c r="YV3432" s="678"/>
      <c r="YW3432" s="678"/>
      <c r="YX3432" s="678"/>
      <c r="YY3432" s="678"/>
      <c r="YZ3432" s="678"/>
      <c r="ZA3432" s="678"/>
      <c r="ZB3432" s="678"/>
      <c r="ZC3432" s="678"/>
      <c r="ZD3432" s="678"/>
      <c r="ZE3432" s="678"/>
      <c r="ZF3432" s="678"/>
      <c r="ZG3432" s="678"/>
      <c r="ZH3432" s="678"/>
      <c r="ZI3432" s="678"/>
      <c r="ZJ3432" s="678"/>
      <c r="ZK3432" s="678"/>
      <c r="ZL3432" s="678"/>
      <c r="ZM3432" s="678"/>
      <c r="ZN3432" s="678"/>
      <c r="ZO3432" s="678"/>
      <c r="ZP3432" s="678"/>
      <c r="ZQ3432" s="678"/>
      <c r="ZR3432" s="678"/>
      <c r="ZS3432" s="678"/>
      <c r="ZT3432" s="678"/>
      <c r="ZU3432" s="678"/>
      <c r="ZV3432" s="678"/>
      <c r="ZW3432" s="678"/>
      <c r="ZX3432" s="678"/>
      <c r="ZY3432" s="678"/>
      <c r="ZZ3432" s="678"/>
      <c r="AAA3432" s="678"/>
      <c r="AAB3432" s="678"/>
      <c r="AAC3432" s="678"/>
      <c r="AAD3432" s="678"/>
      <c r="AAE3432" s="678"/>
      <c r="AAF3432" s="678"/>
      <c r="AAG3432" s="678"/>
      <c r="AAH3432" s="678"/>
      <c r="AAI3432" s="678"/>
      <c r="AAJ3432" s="678"/>
      <c r="AAK3432" s="678"/>
      <c r="AAL3432" s="678"/>
      <c r="AAM3432" s="678"/>
      <c r="AAN3432" s="678"/>
      <c r="AAO3432" s="678"/>
      <c r="AAP3432" s="678"/>
      <c r="AAQ3432" s="678"/>
      <c r="AAR3432" s="678"/>
      <c r="AAS3432" s="678"/>
      <c r="AAT3432" s="678"/>
      <c r="AAU3432" s="678"/>
      <c r="AAV3432" s="678"/>
      <c r="AAW3432" s="678"/>
      <c r="AAX3432" s="678"/>
      <c r="AAY3432" s="678"/>
      <c r="AAZ3432" s="678"/>
      <c r="ABA3432" s="678"/>
      <c r="ABB3432" s="678"/>
      <c r="ABC3432" s="678"/>
      <c r="ABD3432" s="678"/>
      <c r="ABE3432" s="678"/>
      <c r="ABF3432" s="678"/>
      <c r="ABG3432" s="678"/>
      <c r="ABH3432" s="678"/>
      <c r="ABI3432" s="678"/>
      <c r="ABJ3432" s="678"/>
      <c r="ABK3432" s="678"/>
      <c r="ABL3432" s="678"/>
      <c r="ABM3432" s="678"/>
      <c r="ABN3432" s="678"/>
      <c r="ABO3432" s="678"/>
      <c r="ABP3432" s="678"/>
      <c r="ABQ3432" s="678"/>
      <c r="ABR3432" s="678"/>
      <c r="ABS3432" s="678"/>
      <c r="ABT3432" s="678"/>
      <c r="ABU3432" s="678"/>
      <c r="ABV3432" s="678"/>
      <c r="ABW3432" s="678"/>
      <c r="ABX3432" s="678"/>
      <c r="ABY3432" s="678"/>
      <c r="ABZ3432" s="678"/>
      <c r="ACA3432" s="678"/>
      <c r="ACB3432" s="678"/>
      <c r="ACC3432" s="678"/>
      <c r="ACD3432" s="678"/>
      <c r="ACE3432" s="678"/>
      <c r="ACF3432" s="678"/>
      <c r="ACG3432" s="678"/>
      <c r="ACH3432" s="678"/>
      <c r="ACI3432" s="678"/>
      <c r="ACJ3432" s="678"/>
      <c r="ACK3432" s="678"/>
      <c r="ACL3432" s="678"/>
      <c r="ACM3432" s="678"/>
      <c r="ACN3432" s="678"/>
      <c r="ACO3432" s="678"/>
      <c r="ACP3432" s="678"/>
      <c r="ACQ3432" s="678"/>
      <c r="ACR3432" s="678"/>
      <c r="ACS3432" s="678"/>
      <c r="ACT3432" s="678"/>
      <c r="ACU3432" s="678"/>
      <c r="ACV3432" s="678"/>
      <c r="ACW3432" s="678"/>
      <c r="ACX3432" s="678"/>
      <c r="ACY3432" s="678"/>
      <c r="ACZ3432" s="678"/>
      <c r="ADA3432" s="678"/>
      <c r="ADB3432" s="678"/>
      <c r="ADC3432" s="678"/>
      <c r="ADD3432" s="678"/>
      <c r="ADE3432" s="678"/>
      <c r="ADF3432" s="678"/>
      <c r="ADG3432" s="678"/>
      <c r="ADH3432" s="678"/>
      <c r="ADI3432" s="678"/>
      <c r="ADJ3432" s="678"/>
      <c r="ADK3432" s="678"/>
      <c r="ADL3432" s="678"/>
      <c r="ADM3432" s="678"/>
      <c r="ADN3432" s="678"/>
      <c r="ADO3432" s="678"/>
      <c r="ADP3432" s="678"/>
      <c r="ADQ3432" s="678"/>
      <c r="ADR3432" s="678"/>
      <c r="ADS3432" s="678"/>
      <c r="ADT3432" s="678"/>
      <c r="ADU3432" s="678"/>
      <c r="ADV3432" s="678"/>
      <c r="ADW3432" s="678"/>
      <c r="ADX3432" s="678"/>
      <c r="ADY3432" s="678"/>
      <c r="ADZ3432" s="678"/>
      <c r="AEA3432" s="678"/>
      <c r="AEB3432" s="678"/>
      <c r="AEC3432" s="678"/>
      <c r="AED3432" s="678"/>
      <c r="AEE3432" s="678"/>
      <c r="AEF3432" s="678"/>
      <c r="AEG3432" s="678"/>
      <c r="AEH3432" s="678"/>
      <c r="AEI3432" s="678"/>
      <c r="AEJ3432" s="678"/>
      <c r="AEK3432" s="678"/>
      <c r="AEL3432" s="678"/>
      <c r="AEM3432" s="678"/>
      <c r="AEN3432" s="678"/>
      <c r="AEO3432" s="678"/>
      <c r="AEP3432" s="678"/>
      <c r="AEQ3432" s="678"/>
      <c r="AER3432" s="678"/>
      <c r="AES3432" s="678"/>
      <c r="AET3432" s="678"/>
      <c r="AEU3432" s="678"/>
      <c r="AEV3432" s="678"/>
      <c r="AEW3432" s="678"/>
      <c r="AEX3432" s="678"/>
      <c r="AEY3432" s="678"/>
      <c r="AEZ3432" s="678"/>
      <c r="AFA3432" s="678"/>
      <c r="AFB3432" s="678"/>
      <c r="AFC3432" s="678"/>
      <c r="AFD3432" s="678"/>
      <c r="AFE3432" s="678"/>
      <c r="AFF3432" s="678"/>
      <c r="AFG3432" s="678"/>
      <c r="AFH3432" s="678"/>
      <c r="AFI3432" s="678"/>
      <c r="AFJ3432" s="678"/>
      <c r="AFK3432" s="678"/>
      <c r="AFL3432" s="678"/>
      <c r="AFM3432" s="678"/>
      <c r="AFN3432" s="678"/>
      <c r="AFO3432" s="678"/>
      <c r="AFP3432" s="678"/>
      <c r="AFQ3432" s="678"/>
      <c r="AFR3432" s="678"/>
      <c r="AFS3432" s="678"/>
      <c r="AFT3432" s="678"/>
      <c r="AFU3432" s="678"/>
      <c r="AFV3432" s="678"/>
      <c r="AFW3432" s="678"/>
      <c r="AFX3432" s="678"/>
      <c r="AFY3432" s="678"/>
      <c r="AFZ3432" s="678"/>
      <c r="AGA3432" s="678"/>
      <c r="AGB3432" s="678"/>
      <c r="AGC3432" s="678"/>
      <c r="AGD3432" s="678"/>
      <c r="AGE3432" s="678"/>
      <c r="AGF3432" s="678"/>
      <c r="AGG3432" s="678"/>
      <c r="AGH3432" s="678"/>
      <c r="AGI3432" s="678"/>
      <c r="AGJ3432" s="678"/>
      <c r="AGK3432" s="678"/>
      <c r="AGL3432" s="678"/>
      <c r="AGM3432" s="678"/>
      <c r="AGN3432" s="678"/>
      <c r="AGO3432" s="678"/>
      <c r="AGP3432" s="678"/>
      <c r="AGQ3432" s="678"/>
      <c r="AGR3432" s="678"/>
      <c r="AGS3432" s="678"/>
      <c r="AGT3432" s="678"/>
      <c r="AGU3432" s="678"/>
      <c r="AGV3432" s="678"/>
      <c r="AGW3432" s="678"/>
      <c r="AGX3432" s="678"/>
      <c r="AGY3432" s="678"/>
      <c r="AGZ3432" s="678"/>
      <c r="AHA3432" s="678"/>
      <c r="AHB3432" s="678"/>
      <c r="AHC3432" s="678"/>
      <c r="AHD3432" s="678"/>
      <c r="AHE3432" s="678"/>
      <c r="AHF3432" s="678"/>
      <c r="AHG3432" s="678"/>
      <c r="AHH3432" s="678"/>
      <c r="AHI3432" s="678"/>
      <c r="AHJ3432" s="678"/>
      <c r="AHK3432" s="678"/>
      <c r="AHL3432" s="678"/>
      <c r="AHM3432" s="678"/>
      <c r="AHN3432" s="678"/>
      <c r="AHO3432" s="678"/>
      <c r="AHP3432" s="678"/>
      <c r="AHQ3432" s="678"/>
      <c r="AHR3432" s="678"/>
      <c r="AHS3432" s="678"/>
      <c r="AHT3432" s="678"/>
      <c r="AHU3432" s="678"/>
      <c r="AHV3432" s="678"/>
      <c r="AHW3432" s="678"/>
      <c r="AHX3432" s="678"/>
      <c r="AHY3432" s="678"/>
      <c r="AHZ3432" s="678"/>
      <c r="AIA3432" s="678"/>
      <c r="AIB3432" s="678"/>
      <c r="AIC3432" s="678"/>
      <c r="AID3432" s="678"/>
      <c r="AIE3432" s="678"/>
      <c r="AIF3432" s="678"/>
      <c r="AIG3432" s="678"/>
      <c r="AIH3432" s="678"/>
      <c r="AII3432" s="678"/>
      <c r="AIJ3432" s="678"/>
      <c r="AIK3432" s="678"/>
      <c r="AIL3432" s="678"/>
      <c r="AIM3432" s="678"/>
      <c r="AIN3432" s="678"/>
      <c r="AIO3432" s="678"/>
      <c r="AIP3432" s="678"/>
      <c r="AIQ3432" s="678"/>
      <c r="AIR3432" s="678"/>
      <c r="AIS3432" s="678"/>
      <c r="AIT3432" s="678"/>
      <c r="AIU3432" s="678"/>
      <c r="AIV3432" s="678"/>
      <c r="AIW3432" s="678"/>
      <c r="AIX3432" s="678"/>
      <c r="AIY3432" s="678"/>
      <c r="AIZ3432" s="678"/>
      <c r="AJA3432" s="678"/>
      <c r="AJB3432" s="678"/>
      <c r="AJC3432" s="678"/>
      <c r="AJD3432" s="678"/>
      <c r="AJE3432" s="678"/>
      <c r="AJF3432" s="678"/>
      <c r="AJG3432" s="678"/>
      <c r="AJH3432" s="678"/>
      <c r="AJI3432" s="678"/>
      <c r="AJJ3432" s="678"/>
      <c r="AJK3432" s="678"/>
      <c r="AJL3432" s="678"/>
      <c r="AJM3432" s="678"/>
      <c r="AJN3432" s="678"/>
      <c r="AJO3432" s="678"/>
      <c r="AJP3432" s="678"/>
      <c r="AJQ3432" s="678"/>
      <c r="AJR3432" s="678"/>
      <c r="AJS3432" s="678"/>
      <c r="AJT3432" s="678"/>
      <c r="AJU3432" s="678"/>
      <c r="AJV3432" s="678"/>
      <c r="AJW3432" s="678"/>
      <c r="AJX3432" s="678"/>
      <c r="AJY3432" s="678"/>
      <c r="AJZ3432" s="678"/>
      <c r="AKA3432" s="678"/>
      <c r="AKB3432" s="678"/>
      <c r="AKC3432" s="678"/>
      <c r="AKD3432" s="678"/>
      <c r="AKE3432" s="678"/>
      <c r="AKF3432" s="678"/>
      <c r="AKG3432" s="678"/>
      <c r="AKH3432" s="678"/>
      <c r="AKI3432" s="678"/>
      <c r="AKJ3432" s="678"/>
      <c r="AKK3432" s="678"/>
      <c r="AKL3432" s="678"/>
      <c r="AKM3432" s="678"/>
      <c r="AKN3432" s="678"/>
      <c r="AKO3432" s="678"/>
      <c r="AKP3432" s="678"/>
      <c r="AKQ3432" s="678"/>
      <c r="AKR3432" s="678"/>
      <c r="AKS3432" s="678"/>
      <c r="AKT3432" s="678"/>
      <c r="AKU3432" s="678"/>
      <c r="AKV3432" s="678"/>
      <c r="AKW3432" s="678"/>
      <c r="AKX3432" s="678"/>
      <c r="AKY3432" s="678"/>
      <c r="AKZ3432" s="678"/>
      <c r="ALA3432" s="678"/>
      <c r="ALB3432" s="678"/>
      <c r="ALC3432" s="678"/>
      <c r="ALD3432" s="678"/>
      <c r="ALE3432" s="678"/>
      <c r="ALF3432" s="678"/>
      <c r="ALG3432" s="678"/>
      <c r="ALH3432" s="678"/>
      <c r="ALI3432" s="678"/>
      <c r="ALJ3432" s="678"/>
      <c r="ALK3432" s="678"/>
      <c r="ALL3432" s="678"/>
      <c r="ALM3432" s="678"/>
      <c r="ALN3432" s="678"/>
      <c r="ALO3432" s="678"/>
      <c r="ALP3432" s="678"/>
      <c r="ALQ3432" s="678"/>
      <c r="ALR3432" s="678"/>
      <c r="ALS3432" s="678"/>
      <c r="ALT3432" s="678"/>
      <c r="ALU3432" s="678"/>
      <c r="ALV3432" s="678"/>
      <c r="ALW3432" s="678"/>
      <c r="ALX3432" s="678"/>
      <c r="ALY3432" s="678"/>
      <c r="ALZ3432" s="678"/>
      <c r="AMA3432" s="678"/>
      <c r="AMB3432" s="678"/>
      <c r="AMC3432" s="678"/>
      <c r="AMD3432" s="678"/>
      <c r="AME3432" s="678"/>
      <c r="AMF3432" s="678"/>
      <c r="AMG3432" s="678"/>
      <c r="AMH3432" s="678"/>
      <c r="AMI3432" s="678"/>
      <c r="AMJ3432" s="678"/>
    </row>
    <row r="3433" spans="1:1024" ht="18.75" customHeight="1" x14ac:dyDescent="0.25">
      <c r="A3433" s="1456">
        <v>4344</v>
      </c>
      <c r="B3433" s="1456">
        <v>97727197</v>
      </c>
      <c r="C3433" s="1456" t="s">
        <v>5764</v>
      </c>
      <c r="D3433" s="1534" t="s">
        <v>193</v>
      </c>
      <c r="E3433" s="1175" t="s">
        <v>199</v>
      </c>
      <c r="F3433" s="1552">
        <v>45367</v>
      </c>
      <c r="G3433" s="1568">
        <v>0.42708333333333331</v>
      </c>
      <c r="H3433" s="1552">
        <v>45368</v>
      </c>
      <c r="I3433" s="1568">
        <v>0.91666666666666663</v>
      </c>
      <c r="J3433" s="1581" t="s">
        <v>330</v>
      </c>
      <c r="K3433" s="741">
        <v>29002</v>
      </c>
      <c r="L3433" s="775" t="s">
        <v>1716</v>
      </c>
      <c r="M3433" s="741">
        <v>42336</v>
      </c>
      <c r="N3433" s="933" t="s">
        <v>1717</v>
      </c>
      <c r="O3433" s="930">
        <v>38318</v>
      </c>
      <c r="P3433" s="1019" t="s">
        <v>4732</v>
      </c>
      <c r="Q3433" s="901" t="s">
        <v>5773</v>
      </c>
      <c r="R3433" s="1037"/>
      <c r="S3433" s="905"/>
      <c r="T3433" s="575"/>
      <c r="U3433" s="593" t="s">
        <v>333</v>
      </c>
      <c r="V3433" s="575"/>
      <c r="W3433" s="594"/>
    </row>
    <row r="3434" spans="1:1024" ht="18.75" customHeight="1" x14ac:dyDescent="0.25">
      <c r="A3434" s="186">
        <v>1631</v>
      </c>
      <c r="B3434" s="186">
        <v>58090295</v>
      </c>
      <c r="C3434" s="186" t="s">
        <v>2447</v>
      </c>
      <c r="D3434" s="376" t="s">
        <v>22</v>
      </c>
      <c r="E3434" s="1166" t="s">
        <v>364</v>
      </c>
      <c r="F3434" s="718">
        <v>44910</v>
      </c>
      <c r="G3434" s="719">
        <v>0.76388888888888884</v>
      </c>
      <c r="H3434" s="710">
        <v>44912</v>
      </c>
      <c r="I3434" s="719">
        <v>0.76388888888888884</v>
      </c>
      <c r="J3434" s="728" t="s">
        <v>1825</v>
      </c>
      <c r="K3434" s="710">
        <v>33228</v>
      </c>
      <c r="L3434" s="936">
        <v>6904605</v>
      </c>
      <c r="M3434" s="21">
        <v>42779</v>
      </c>
      <c r="N3434" s="963" t="s">
        <v>2448</v>
      </c>
      <c r="O3434" s="927">
        <v>40763</v>
      </c>
      <c r="P3434" s="892">
        <v>140</v>
      </c>
      <c r="Q3434" s="901" t="s">
        <v>2449</v>
      </c>
      <c r="R3434" s="1088"/>
      <c r="S3434" s="196">
        <v>0</v>
      </c>
      <c r="T3434" s="533">
        <v>60841</v>
      </c>
      <c r="V3434" s="544"/>
      <c r="W3434" s="599"/>
    </row>
    <row r="3435" spans="1:1024" s="599" customFormat="1" ht="20.25" customHeight="1" x14ac:dyDescent="0.25">
      <c r="A3435" s="186">
        <v>3841</v>
      </c>
      <c r="B3435" s="186"/>
      <c r="C3435" s="186" t="s">
        <v>1520</v>
      </c>
      <c r="D3435" s="4" t="s">
        <v>235</v>
      </c>
      <c r="E3435" s="1156" t="s">
        <v>236</v>
      </c>
      <c r="F3435" s="710">
        <v>45274</v>
      </c>
      <c r="G3435" s="711">
        <v>0.375</v>
      </c>
      <c r="H3435" s="710">
        <v>45279</v>
      </c>
      <c r="I3435" s="711">
        <v>0.375</v>
      </c>
      <c r="J3435" s="728" t="s">
        <v>336</v>
      </c>
      <c r="K3435" s="710">
        <v>33263</v>
      </c>
      <c r="L3435" s="929" t="s">
        <v>1521</v>
      </c>
      <c r="M3435" s="21">
        <v>39294</v>
      </c>
      <c r="N3435" s="734" t="s">
        <v>1522</v>
      </c>
      <c r="O3435" s="920">
        <v>39944</v>
      </c>
      <c r="P3435" s="892" t="s">
        <v>4853</v>
      </c>
      <c r="Q3435" s="196"/>
      <c r="R3435" s="1008"/>
      <c r="S3435" s="884"/>
      <c r="T3435" s="527"/>
      <c r="U3435" s="156" t="s">
        <v>1523</v>
      </c>
      <c r="V3435" s="544"/>
      <c r="W3435" s="156"/>
      <c r="X3435" s="662"/>
      <c r="Y3435" s="662"/>
      <c r="Z3435" s="662"/>
      <c r="AA3435" s="662"/>
      <c r="AB3435" s="662"/>
      <c r="AC3435" s="662"/>
      <c r="AD3435" s="662"/>
      <c r="AE3435" s="662"/>
      <c r="AF3435" s="662"/>
      <c r="AG3435" s="662"/>
      <c r="AH3435" s="662"/>
      <c r="AI3435" s="662"/>
      <c r="AJ3435" s="662"/>
      <c r="AK3435" s="662"/>
      <c r="AL3435" s="662"/>
      <c r="AM3435" s="662"/>
      <c r="AN3435" s="662"/>
      <c r="AO3435" s="662"/>
      <c r="AP3435" s="662"/>
      <c r="AQ3435" s="662"/>
      <c r="AR3435" s="662"/>
      <c r="AS3435" s="662"/>
      <c r="AT3435" s="662"/>
      <c r="AU3435" s="662"/>
      <c r="AV3435" s="662"/>
      <c r="AW3435" s="662"/>
      <c r="AX3435" s="662"/>
      <c r="AY3435" s="662"/>
      <c r="AZ3435" s="662"/>
      <c r="BA3435" s="662"/>
      <c r="BB3435" s="662"/>
      <c r="BC3435" s="662"/>
      <c r="BD3435" s="662"/>
      <c r="BE3435" s="662"/>
      <c r="BF3435" s="662"/>
      <c r="BG3435" s="662"/>
      <c r="BH3435" s="662"/>
      <c r="BI3435" s="662"/>
      <c r="BJ3435" s="662"/>
      <c r="BK3435" s="662"/>
      <c r="BL3435" s="662"/>
      <c r="BM3435" s="662"/>
      <c r="BN3435" s="662"/>
      <c r="BO3435" s="662"/>
      <c r="BP3435" s="662"/>
      <c r="BQ3435" s="662"/>
      <c r="BR3435" s="662"/>
      <c r="BS3435" s="662"/>
      <c r="BT3435" s="662"/>
      <c r="BU3435" s="662"/>
      <c r="BV3435" s="662"/>
      <c r="BW3435" s="662"/>
      <c r="BX3435" s="662"/>
      <c r="BY3435" s="662"/>
      <c r="BZ3435" s="662"/>
      <c r="CA3435" s="662"/>
      <c r="CB3435" s="662"/>
      <c r="CC3435" s="662"/>
      <c r="CD3435" s="662"/>
      <c r="CE3435" s="662"/>
      <c r="CF3435" s="662"/>
      <c r="CG3435" s="662"/>
      <c r="CH3435" s="662"/>
      <c r="CI3435" s="662"/>
      <c r="CJ3435" s="662"/>
      <c r="CK3435" s="662"/>
      <c r="CL3435" s="662"/>
      <c r="CM3435" s="662"/>
      <c r="CN3435" s="662"/>
      <c r="CO3435" s="662"/>
      <c r="CP3435" s="662"/>
      <c r="CQ3435" s="662"/>
      <c r="CR3435" s="662"/>
      <c r="CS3435" s="662"/>
      <c r="CT3435" s="662"/>
      <c r="CU3435" s="662"/>
      <c r="CV3435" s="662"/>
      <c r="CW3435" s="662"/>
      <c r="CX3435" s="662"/>
      <c r="CY3435" s="662"/>
      <c r="CZ3435" s="662"/>
      <c r="DA3435" s="662"/>
      <c r="DB3435" s="662"/>
      <c r="DC3435" s="662"/>
      <c r="DD3435" s="662"/>
      <c r="DE3435" s="662"/>
      <c r="DF3435" s="662"/>
      <c r="DG3435" s="662"/>
      <c r="DH3435" s="662"/>
      <c r="DI3435" s="662"/>
      <c r="DJ3435" s="662"/>
      <c r="DK3435" s="662"/>
      <c r="DL3435" s="662"/>
      <c r="DM3435" s="662"/>
      <c r="DN3435" s="662"/>
      <c r="DO3435" s="662"/>
      <c r="DP3435" s="662"/>
      <c r="DQ3435" s="662"/>
      <c r="DR3435" s="662"/>
      <c r="DS3435" s="662"/>
      <c r="DT3435" s="662"/>
      <c r="DU3435" s="662"/>
      <c r="DV3435" s="662"/>
      <c r="DW3435" s="662"/>
      <c r="DX3435" s="662"/>
      <c r="DY3435" s="662"/>
      <c r="DZ3435" s="662"/>
      <c r="EA3435" s="662"/>
      <c r="EB3435" s="662"/>
      <c r="EC3435" s="662"/>
      <c r="ED3435" s="662"/>
      <c r="EE3435" s="662"/>
      <c r="EF3435" s="662"/>
      <c r="EG3435" s="662"/>
      <c r="EH3435" s="662"/>
      <c r="EI3435" s="662"/>
      <c r="EJ3435" s="662"/>
      <c r="EK3435" s="662"/>
      <c r="EL3435" s="662"/>
      <c r="EM3435" s="662"/>
      <c r="EN3435" s="662"/>
      <c r="EO3435" s="662"/>
      <c r="EP3435" s="662"/>
      <c r="EQ3435" s="662"/>
      <c r="ER3435" s="662"/>
      <c r="ES3435" s="662"/>
      <c r="ET3435" s="662"/>
      <c r="EU3435" s="662"/>
      <c r="EV3435" s="662"/>
      <c r="EW3435" s="662"/>
      <c r="EX3435" s="662"/>
      <c r="EY3435" s="662"/>
      <c r="EZ3435" s="662"/>
      <c r="FA3435" s="662"/>
      <c r="FB3435" s="662"/>
      <c r="FC3435" s="662"/>
      <c r="FD3435" s="662"/>
      <c r="FE3435" s="662"/>
      <c r="FF3435" s="662"/>
      <c r="FG3435" s="662"/>
      <c r="FH3435" s="662"/>
      <c r="FI3435" s="662"/>
      <c r="FJ3435" s="662"/>
      <c r="FK3435" s="662"/>
      <c r="FL3435" s="662"/>
      <c r="FM3435" s="662"/>
      <c r="FN3435" s="662"/>
      <c r="FO3435" s="662"/>
      <c r="FP3435" s="662"/>
      <c r="FQ3435" s="662"/>
      <c r="FR3435" s="662"/>
      <c r="FS3435" s="662"/>
      <c r="FT3435" s="662"/>
      <c r="FU3435" s="662"/>
      <c r="FV3435" s="662"/>
      <c r="FW3435" s="662"/>
      <c r="FX3435" s="662"/>
      <c r="FY3435" s="662"/>
      <c r="FZ3435" s="662"/>
      <c r="GA3435" s="662"/>
      <c r="GB3435" s="662"/>
      <c r="GC3435" s="662"/>
      <c r="GD3435" s="662"/>
      <c r="GE3435" s="662"/>
      <c r="GF3435" s="662"/>
      <c r="GG3435" s="662"/>
      <c r="GH3435" s="662"/>
      <c r="GI3435" s="662"/>
      <c r="GJ3435" s="662"/>
      <c r="GK3435" s="662"/>
      <c r="GL3435" s="662"/>
      <c r="GM3435" s="662"/>
      <c r="GN3435" s="662"/>
      <c r="GO3435" s="662"/>
      <c r="GP3435" s="662"/>
      <c r="GQ3435" s="662"/>
      <c r="GR3435" s="662"/>
      <c r="GS3435" s="662"/>
      <c r="GT3435" s="662"/>
      <c r="GU3435" s="662"/>
      <c r="GV3435" s="662"/>
      <c r="GW3435" s="662"/>
      <c r="GX3435" s="662"/>
      <c r="GY3435" s="662"/>
      <c r="GZ3435" s="662"/>
      <c r="HA3435" s="662"/>
      <c r="HB3435" s="662"/>
      <c r="HC3435" s="662"/>
      <c r="HD3435" s="662"/>
      <c r="HE3435" s="662"/>
      <c r="HF3435" s="662"/>
      <c r="HG3435" s="662"/>
      <c r="HH3435" s="662"/>
      <c r="HI3435" s="662"/>
      <c r="HJ3435" s="662"/>
      <c r="HK3435" s="662"/>
      <c r="HL3435" s="662"/>
      <c r="HM3435" s="662"/>
      <c r="HN3435" s="662"/>
      <c r="HO3435" s="662"/>
      <c r="HP3435" s="662"/>
      <c r="HQ3435" s="662"/>
      <c r="HR3435" s="662"/>
      <c r="HS3435" s="662"/>
      <c r="HT3435" s="662"/>
      <c r="HU3435" s="662"/>
      <c r="HV3435" s="662"/>
      <c r="HW3435" s="662"/>
      <c r="HX3435" s="662"/>
      <c r="HY3435" s="662"/>
      <c r="HZ3435" s="662"/>
      <c r="IA3435" s="662"/>
      <c r="IB3435" s="662"/>
      <c r="IC3435" s="662"/>
      <c r="ID3435" s="662"/>
      <c r="IE3435" s="662"/>
      <c r="IF3435" s="662"/>
      <c r="IG3435" s="662"/>
      <c r="IH3435" s="662"/>
      <c r="II3435" s="662"/>
      <c r="IJ3435" s="662"/>
      <c r="IK3435" s="662"/>
      <c r="IL3435" s="662"/>
      <c r="IM3435" s="662"/>
      <c r="IN3435" s="662"/>
      <c r="IO3435" s="662"/>
      <c r="IP3435" s="662"/>
      <c r="IQ3435" s="662"/>
      <c r="IR3435" s="662"/>
      <c r="IS3435" s="662"/>
      <c r="IT3435" s="662"/>
      <c r="IU3435" s="662"/>
      <c r="IV3435" s="662"/>
      <c r="IW3435" s="662"/>
      <c r="IX3435" s="662"/>
      <c r="IY3435" s="662"/>
      <c r="IZ3435" s="662"/>
      <c r="JA3435" s="662"/>
      <c r="JB3435" s="662"/>
      <c r="JC3435" s="662"/>
      <c r="JD3435" s="662"/>
      <c r="JE3435" s="662"/>
      <c r="JF3435" s="662"/>
      <c r="JG3435" s="662"/>
      <c r="JH3435" s="662"/>
      <c r="JI3435" s="662"/>
      <c r="JJ3435" s="662"/>
      <c r="JK3435" s="662"/>
      <c r="JL3435" s="662"/>
      <c r="JM3435" s="662"/>
      <c r="JN3435" s="662"/>
      <c r="JO3435" s="662"/>
      <c r="JP3435" s="662"/>
      <c r="JQ3435" s="662"/>
      <c r="JR3435" s="662"/>
      <c r="JS3435" s="662"/>
      <c r="JT3435" s="662"/>
      <c r="JU3435" s="662"/>
      <c r="JV3435" s="662"/>
      <c r="JW3435" s="662"/>
      <c r="JX3435" s="662"/>
      <c r="JY3435" s="662"/>
      <c r="JZ3435" s="662"/>
      <c r="KA3435" s="662"/>
      <c r="KB3435" s="662"/>
      <c r="KC3435" s="662"/>
      <c r="KD3435" s="662"/>
      <c r="KE3435" s="662"/>
      <c r="KF3435" s="662"/>
      <c r="KG3435" s="662"/>
      <c r="KH3435" s="662"/>
      <c r="KI3435" s="662"/>
      <c r="KJ3435" s="662"/>
      <c r="KK3435" s="662"/>
      <c r="KL3435" s="662"/>
      <c r="KM3435" s="662"/>
      <c r="KN3435" s="662"/>
      <c r="KO3435" s="662"/>
      <c r="KP3435" s="662"/>
      <c r="KQ3435" s="662"/>
      <c r="KR3435" s="662"/>
      <c r="KS3435" s="662"/>
      <c r="KT3435" s="662"/>
      <c r="KU3435" s="662"/>
      <c r="KV3435" s="662"/>
      <c r="KW3435" s="662"/>
      <c r="KX3435" s="662"/>
      <c r="KY3435" s="662"/>
      <c r="KZ3435" s="662"/>
      <c r="LA3435" s="662"/>
      <c r="LB3435" s="662"/>
      <c r="LC3435" s="662"/>
      <c r="LD3435" s="662"/>
      <c r="LE3435" s="662"/>
      <c r="LF3435" s="662"/>
      <c r="LG3435" s="662"/>
      <c r="LH3435" s="662"/>
      <c r="LI3435" s="662"/>
      <c r="LJ3435" s="662"/>
      <c r="LK3435" s="662"/>
      <c r="LL3435" s="662"/>
      <c r="LM3435" s="662"/>
      <c r="LN3435" s="662"/>
      <c r="LO3435" s="662"/>
      <c r="LP3435" s="662"/>
      <c r="LQ3435" s="662"/>
      <c r="LR3435" s="662"/>
      <c r="LS3435" s="662"/>
      <c r="LT3435" s="662"/>
      <c r="LU3435" s="662"/>
      <c r="LV3435" s="662"/>
      <c r="LW3435" s="662"/>
      <c r="LX3435" s="662"/>
      <c r="LY3435" s="662"/>
      <c r="LZ3435" s="662"/>
      <c r="MA3435" s="662"/>
      <c r="MB3435" s="662"/>
      <c r="MC3435" s="662"/>
      <c r="MD3435" s="662"/>
      <c r="ME3435" s="662"/>
      <c r="MF3435" s="662"/>
      <c r="MG3435" s="662"/>
      <c r="MH3435" s="662"/>
      <c r="MI3435" s="662"/>
      <c r="MJ3435" s="662"/>
      <c r="MK3435" s="662"/>
      <c r="ML3435" s="662"/>
      <c r="MM3435" s="662"/>
      <c r="MN3435" s="662"/>
      <c r="MO3435" s="662"/>
      <c r="MP3435" s="662"/>
      <c r="MQ3435" s="662"/>
      <c r="MR3435" s="662"/>
      <c r="MS3435" s="662"/>
      <c r="MT3435" s="662"/>
      <c r="MU3435" s="662"/>
      <c r="MV3435" s="662"/>
      <c r="MW3435" s="662"/>
      <c r="MX3435" s="662"/>
      <c r="MY3435" s="662"/>
      <c r="MZ3435" s="662"/>
      <c r="NA3435" s="662"/>
      <c r="NB3435" s="662"/>
      <c r="NC3435" s="662"/>
      <c r="ND3435" s="662"/>
      <c r="NE3435" s="662"/>
      <c r="NF3435" s="662"/>
      <c r="NG3435" s="662"/>
      <c r="NH3435" s="662"/>
      <c r="NI3435" s="662"/>
      <c r="NJ3435" s="662"/>
      <c r="NK3435" s="662"/>
      <c r="NL3435" s="662"/>
      <c r="NM3435" s="662"/>
      <c r="NN3435" s="662"/>
      <c r="NO3435" s="662"/>
      <c r="NP3435" s="662"/>
      <c r="NQ3435" s="662"/>
      <c r="NR3435" s="662"/>
      <c r="NS3435" s="662"/>
      <c r="NT3435" s="662"/>
      <c r="NU3435" s="662"/>
      <c r="NV3435" s="662"/>
      <c r="NW3435" s="662"/>
      <c r="NX3435" s="662"/>
      <c r="NY3435" s="662"/>
      <c r="NZ3435" s="662"/>
      <c r="OA3435" s="662"/>
      <c r="OB3435" s="662"/>
      <c r="OC3435" s="662"/>
      <c r="OD3435" s="662"/>
      <c r="OE3435" s="662"/>
      <c r="OF3435" s="662"/>
      <c r="OG3435" s="662"/>
      <c r="OH3435" s="662"/>
      <c r="OI3435" s="662"/>
      <c r="OJ3435" s="662"/>
      <c r="OK3435" s="662"/>
      <c r="OL3435" s="662"/>
      <c r="OM3435" s="662"/>
      <c r="ON3435" s="662"/>
      <c r="OO3435" s="662"/>
      <c r="OP3435" s="662"/>
      <c r="OQ3435" s="662"/>
      <c r="OR3435" s="662"/>
      <c r="OS3435" s="662"/>
      <c r="OT3435" s="662"/>
      <c r="OU3435" s="662"/>
      <c r="OV3435" s="662"/>
      <c r="OW3435" s="662"/>
      <c r="OX3435" s="662"/>
      <c r="OY3435" s="662"/>
      <c r="OZ3435" s="662"/>
      <c r="PA3435" s="662"/>
      <c r="PB3435" s="662"/>
      <c r="PC3435" s="662"/>
      <c r="PD3435" s="662"/>
      <c r="PE3435" s="662"/>
      <c r="PF3435" s="662"/>
      <c r="PG3435" s="662"/>
      <c r="PH3435" s="662"/>
      <c r="PI3435" s="662"/>
      <c r="PJ3435" s="662"/>
      <c r="PK3435" s="662"/>
      <c r="PL3435" s="662"/>
      <c r="PM3435" s="662"/>
      <c r="PN3435" s="662"/>
      <c r="PO3435" s="662"/>
      <c r="PP3435" s="662"/>
      <c r="PQ3435" s="662"/>
      <c r="PR3435" s="662"/>
      <c r="PS3435" s="662"/>
      <c r="PT3435" s="662"/>
      <c r="PU3435" s="662"/>
      <c r="PV3435" s="662"/>
      <c r="PW3435" s="662"/>
      <c r="PX3435" s="662"/>
      <c r="PY3435" s="662"/>
      <c r="PZ3435" s="662"/>
      <c r="QA3435" s="662"/>
      <c r="QB3435" s="662"/>
      <c r="QC3435" s="662"/>
      <c r="QD3435" s="662"/>
      <c r="QE3435" s="662"/>
      <c r="QF3435" s="662"/>
      <c r="QG3435" s="662"/>
      <c r="QH3435" s="662"/>
      <c r="QI3435" s="662"/>
      <c r="QJ3435" s="662"/>
      <c r="QK3435" s="662"/>
      <c r="QL3435" s="662"/>
      <c r="QM3435" s="662"/>
      <c r="QN3435" s="662"/>
      <c r="QO3435" s="662"/>
      <c r="QP3435" s="662"/>
      <c r="QQ3435" s="662"/>
      <c r="QR3435" s="662"/>
      <c r="QS3435" s="662"/>
      <c r="QT3435" s="662"/>
      <c r="QU3435" s="662"/>
      <c r="QV3435" s="662"/>
      <c r="QW3435" s="662"/>
      <c r="QX3435" s="662"/>
      <c r="QY3435" s="662"/>
      <c r="QZ3435" s="662"/>
      <c r="RA3435" s="662"/>
      <c r="RB3435" s="662"/>
      <c r="RC3435" s="662"/>
      <c r="RD3435" s="662"/>
      <c r="RE3435" s="662"/>
      <c r="RF3435" s="662"/>
      <c r="RG3435" s="662"/>
      <c r="RH3435" s="662"/>
      <c r="RI3435" s="662"/>
      <c r="RJ3435" s="662"/>
      <c r="RK3435" s="662"/>
      <c r="RL3435" s="662"/>
      <c r="RM3435" s="662"/>
      <c r="RN3435" s="662"/>
      <c r="RO3435" s="662"/>
      <c r="RP3435" s="662"/>
      <c r="RQ3435" s="662"/>
      <c r="RR3435" s="662"/>
      <c r="RS3435" s="662"/>
      <c r="RT3435" s="662"/>
      <c r="RU3435" s="662"/>
      <c r="RV3435" s="662"/>
      <c r="RW3435" s="662"/>
      <c r="RX3435" s="662"/>
      <c r="RY3435" s="662"/>
      <c r="RZ3435" s="662"/>
      <c r="SA3435" s="662"/>
      <c r="SB3435" s="662"/>
      <c r="SC3435" s="662"/>
      <c r="SD3435" s="662"/>
      <c r="SE3435" s="662"/>
      <c r="SF3435" s="662"/>
      <c r="SG3435" s="662"/>
      <c r="SH3435" s="662"/>
      <c r="SI3435" s="662"/>
      <c r="SJ3435" s="662"/>
      <c r="SK3435" s="662"/>
      <c r="SL3435" s="662"/>
      <c r="SM3435" s="662"/>
      <c r="SN3435" s="662"/>
      <c r="SO3435" s="662"/>
      <c r="SP3435" s="662"/>
      <c r="SQ3435" s="662"/>
      <c r="SR3435" s="662"/>
      <c r="SS3435" s="662"/>
      <c r="ST3435" s="662"/>
      <c r="SU3435" s="662"/>
      <c r="SV3435" s="662"/>
      <c r="SW3435" s="662"/>
      <c r="SX3435" s="662"/>
      <c r="SY3435" s="662"/>
      <c r="SZ3435" s="662"/>
      <c r="TA3435" s="662"/>
      <c r="TB3435" s="662"/>
      <c r="TC3435" s="662"/>
      <c r="TD3435" s="662"/>
      <c r="TE3435" s="662"/>
      <c r="TF3435" s="662"/>
      <c r="TG3435" s="662"/>
      <c r="TH3435" s="662"/>
      <c r="TI3435" s="662"/>
      <c r="TJ3435" s="662"/>
      <c r="TK3435" s="662"/>
      <c r="TL3435" s="662"/>
      <c r="TM3435" s="662"/>
      <c r="TN3435" s="662"/>
      <c r="TO3435" s="662"/>
      <c r="TP3435" s="662"/>
      <c r="TQ3435" s="662"/>
      <c r="TR3435" s="662"/>
      <c r="TS3435" s="662"/>
      <c r="TT3435" s="662"/>
      <c r="TU3435" s="662"/>
      <c r="TV3435" s="662"/>
      <c r="TW3435" s="662"/>
      <c r="TX3435" s="662"/>
      <c r="TY3435" s="662"/>
      <c r="TZ3435" s="662"/>
      <c r="UA3435" s="662"/>
      <c r="UB3435" s="662"/>
      <c r="UC3435" s="662"/>
      <c r="UD3435" s="662"/>
      <c r="UE3435" s="662"/>
      <c r="UF3435" s="662"/>
      <c r="UG3435" s="662"/>
      <c r="UH3435" s="662"/>
      <c r="UI3435" s="662"/>
      <c r="UJ3435" s="662"/>
      <c r="UK3435" s="662"/>
      <c r="UL3435" s="662"/>
      <c r="UM3435" s="662"/>
      <c r="UN3435" s="662"/>
      <c r="UO3435" s="662"/>
      <c r="UP3435" s="662"/>
      <c r="UQ3435" s="662"/>
      <c r="UR3435" s="662"/>
      <c r="US3435" s="662"/>
      <c r="UT3435" s="662"/>
      <c r="UU3435" s="662"/>
      <c r="UV3435" s="662"/>
      <c r="UW3435" s="662"/>
      <c r="UX3435" s="662"/>
      <c r="UY3435" s="662"/>
      <c r="UZ3435" s="662"/>
      <c r="VA3435" s="662"/>
      <c r="VB3435" s="662"/>
      <c r="VC3435" s="662"/>
      <c r="VD3435" s="662"/>
      <c r="VE3435" s="662"/>
      <c r="VF3435" s="662"/>
      <c r="VG3435" s="662"/>
      <c r="VH3435" s="662"/>
      <c r="VI3435" s="662"/>
      <c r="VJ3435" s="662"/>
      <c r="VK3435" s="662"/>
      <c r="VL3435" s="662"/>
      <c r="VM3435" s="662"/>
      <c r="VN3435" s="662"/>
      <c r="VO3435" s="662"/>
      <c r="VP3435" s="662"/>
      <c r="VQ3435" s="662"/>
      <c r="VR3435" s="662"/>
      <c r="VS3435" s="662"/>
      <c r="VT3435" s="662"/>
      <c r="VU3435" s="662"/>
      <c r="VV3435" s="662"/>
      <c r="VW3435" s="662"/>
      <c r="VX3435" s="662"/>
      <c r="VY3435" s="662"/>
      <c r="VZ3435" s="662"/>
      <c r="WA3435" s="662"/>
      <c r="WB3435" s="662"/>
      <c r="WC3435" s="662"/>
      <c r="WD3435" s="662"/>
      <c r="WE3435" s="662"/>
      <c r="WF3435" s="662"/>
      <c r="WG3435" s="662"/>
      <c r="WH3435" s="662"/>
      <c r="WI3435" s="662"/>
      <c r="WJ3435" s="662"/>
      <c r="WK3435" s="662"/>
      <c r="WL3435" s="662"/>
      <c r="WM3435" s="662"/>
      <c r="WN3435" s="662"/>
      <c r="WO3435" s="662"/>
      <c r="WP3435" s="662"/>
      <c r="WQ3435" s="662"/>
      <c r="WR3435" s="662"/>
      <c r="WS3435" s="662"/>
      <c r="WT3435" s="662"/>
      <c r="WU3435" s="662"/>
      <c r="WV3435" s="662"/>
      <c r="WW3435" s="662"/>
      <c r="WX3435" s="662"/>
      <c r="WY3435" s="662"/>
      <c r="WZ3435" s="662"/>
      <c r="XA3435" s="662"/>
      <c r="XB3435" s="662"/>
      <c r="XC3435" s="662"/>
      <c r="XD3435" s="662"/>
      <c r="XE3435" s="662"/>
      <c r="XF3435" s="662"/>
      <c r="XG3435" s="662"/>
      <c r="XH3435" s="662"/>
      <c r="XI3435" s="662"/>
      <c r="XJ3435" s="662"/>
      <c r="XK3435" s="662"/>
      <c r="XL3435" s="662"/>
      <c r="XM3435" s="662"/>
      <c r="XN3435" s="662"/>
      <c r="XO3435" s="662"/>
      <c r="XP3435" s="662"/>
      <c r="XQ3435" s="662"/>
      <c r="XR3435" s="662"/>
      <c r="XS3435" s="662"/>
      <c r="XT3435" s="662"/>
      <c r="XU3435" s="662"/>
      <c r="XV3435" s="662"/>
      <c r="XW3435" s="662"/>
      <c r="XX3435" s="662"/>
      <c r="XY3435" s="662"/>
      <c r="XZ3435" s="662"/>
      <c r="YA3435" s="662"/>
      <c r="YB3435" s="662"/>
      <c r="YC3435" s="662"/>
      <c r="YD3435" s="662"/>
      <c r="YE3435" s="662"/>
      <c r="YF3435" s="662"/>
      <c r="YG3435" s="662"/>
      <c r="YH3435" s="662"/>
      <c r="YI3435" s="662"/>
      <c r="YJ3435" s="662"/>
      <c r="YK3435" s="662"/>
      <c r="YL3435" s="662"/>
      <c r="YM3435" s="662"/>
      <c r="YN3435" s="662"/>
      <c r="YO3435" s="662"/>
      <c r="YP3435" s="662"/>
      <c r="YQ3435" s="662"/>
      <c r="YR3435" s="662"/>
      <c r="YS3435" s="662"/>
      <c r="YT3435" s="662"/>
      <c r="YU3435" s="662"/>
      <c r="YV3435" s="662"/>
      <c r="YW3435" s="662"/>
      <c r="YX3435" s="662"/>
      <c r="YY3435" s="662"/>
      <c r="YZ3435" s="662"/>
      <c r="ZA3435" s="662"/>
      <c r="ZB3435" s="662"/>
      <c r="ZC3435" s="662"/>
      <c r="ZD3435" s="662"/>
      <c r="ZE3435" s="662"/>
      <c r="ZF3435" s="662"/>
      <c r="ZG3435" s="662"/>
      <c r="ZH3435" s="662"/>
      <c r="ZI3435" s="662"/>
      <c r="ZJ3435" s="662"/>
      <c r="ZK3435" s="662"/>
      <c r="ZL3435" s="662"/>
      <c r="ZM3435" s="662"/>
      <c r="ZN3435" s="662"/>
      <c r="ZO3435" s="662"/>
      <c r="ZP3435" s="662"/>
      <c r="ZQ3435" s="662"/>
      <c r="ZR3435" s="662"/>
      <c r="ZS3435" s="662"/>
      <c r="ZT3435" s="662"/>
      <c r="ZU3435" s="662"/>
      <c r="ZV3435" s="662"/>
      <c r="ZW3435" s="662"/>
      <c r="ZX3435" s="662"/>
      <c r="ZY3435" s="662"/>
      <c r="ZZ3435" s="662"/>
      <c r="AAA3435" s="662"/>
      <c r="AAB3435" s="662"/>
      <c r="AAC3435" s="662"/>
      <c r="AAD3435" s="662"/>
      <c r="AAE3435" s="662"/>
      <c r="AAF3435" s="662"/>
      <c r="AAG3435" s="662"/>
      <c r="AAH3435" s="662"/>
      <c r="AAI3435" s="662"/>
      <c r="AAJ3435" s="662"/>
      <c r="AAK3435" s="662"/>
      <c r="AAL3435" s="662"/>
      <c r="AAM3435" s="662"/>
      <c r="AAN3435" s="662"/>
      <c r="AAO3435" s="662"/>
      <c r="AAP3435" s="662"/>
      <c r="AAQ3435" s="662"/>
      <c r="AAR3435" s="662"/>
      <c r="AAS3435" s="662"/>
      <c r="AAT3435" s="662"/>
      <c r="AAU3435" s="662"/>
      <c r="AAV3435" s="662"/>
      <c r="AAW3435" s="662"/>
      <c r="AAX3435" s="662"/>
      <c r="AAY3435" s="662"/>
      <c r="AAZ3435" s="662"/>
      <c r="ABA3435" s="662"/>
      <c r="ABB3435" s="662"/>
      <c r="ABC3435" s="662"/>
      <c r="ABD3435" s="662"/>
      <c r="ABE3435" s="662"/>
      <c r="ABF3435" s="662"/>
      <c r="ABG3435" s="662"/>
      <c r="ABH3435" s="662"/>
      <c r="ABI3435" s="662"/>
      <c r="ABJ3435" s="662"/>
      <c r="ABK3435" s="662"/>
      <c r="ABL3435" s="662"/>
      <c r="ABM3435" s="662"/>
      <c r="ABN3435" s="662"/>
      <c r="ABO3435" s="662"/>
      <c r="ABP3435" s="662"/>
      <c r="ABQ3435" s="662"/>
      <c r="ABR3435" s="662"/>
      <c r="ABS3435" s="662"/>
      <c r="ABT3435" s="662"/>
      <c r="ABU3435" s="662"/>
      <c r="ABV3435" s="662"/>
      <c r="ABW3435" s="662"/>
      <c r="ABX3435" s="662"/>
      <c r="ABY3435" s="662"/>
      <c r="ABZ3435" s="662"/>
      <c r="ACA3435" s="662"/>
      <c r="ACB3435" s="662"/>
      <c r="ACC3435" s="662"/>
      <c r="ACD3435" s="662"/>
      <c r="ACE3435" s="662"/>
      <c r="ACF3435" s="662"/>
      <c r="ACG3435" s="662"/>
      <c r="ACH3435" s="662"/>
      <c r="ACI3435" s="662"/>
      <c r="ACJ3435" s="662"/>
      <c r="ACK3435" s="662"/>
      <c r="ACL3435" s="662"/>
      <c r="ACM3435" s="662"/>
      <c r="ACN3435" s="662"/>
      <c r="ACO3435" s="662"/>
      <c r="ACP3435" s="662"/>
      <c r="ACQ3435" s="662"/>
      <c r="ACR3435" s="662"/>
      <c r="ACS3435" s="662"/>
      <c r="ACT3435" s="662"/>
      <c r="ACU3435" s="662"/>
      <c r="ACV3435" s="662"/>
      <c r="ACW3435" s="662"/>
      <c r="ACX3435" s="662"/>
      <c r="ACY3435" s="662"/>
      <c r="ACZ3435" s="662"/>
      <c r="ADA3435" s="662"/>
      <c r="ADB3435" s="662"/>
      <c r="ADC3435" s="662"/>
      <c r="ADD3435" s="662"/>
      <c r="ADE3435" s="662"/>
      <c r="ADF3435" s="662"/>
      <c r="ADG3435" s="662"/>
      <c r="ADH3435" s="662"/>
      <c r="ADI3435" s="662"/>
      <c r="ADJ3435" s="662"/>
      <c r="ADK3435" s="662"/>
      <c r="ADL3435" s="662"/>
      <c r="ADM3435" s="662"/>
      <c r="ADN3435" s="662"/>
      <c r="ADO3435" s="662"/>
      <c r="ADP3435" s="662"/>
      <c r="ADQ3435" s="662"/>
      <c r="ADR3435" s="662"/>
      <c r="ADS3435" s="662"/>
      <c r="ADT3435" s="662"/>
      <c r="ADU3435" s="662"/>
      <c r="ADV3435" s="662"/>
      <c r="ADW3435" s="662"/>
      <c r="ADX3435" s="662"/>
      <c r="ADY3435" s="662"/>
      <c r="ADZ3435" s="662"/>
      <c r="AEA3435" s="662"/>
      <c r="AEB3435" s="662"/>
      <c r="AEC3435" s="662"/>
      <c r="AED3435" s="662"/>
      <c r="AEE3435" s="662"/>
      <c r="AEF3435" s="662"/>
      <c r="AEG3435" s="662"/>
      <c r="AEH3435" s="662"/>
      <c r="AEI3435" s="662"/>
      <c r="AEJ3435" s="662"/>
      <c r="AEK3435" s="662"/>
      <c r="AEL3435" s="662"/>
      <c r="AEM3435" s="662"/>
      <c r="AEN3435" s="662"/>
      <c r="AEO3435" s="662"/>
      <c r="AEP3435" s="662"/>
      <c r="AEQ3435" s="662"/>
      <c r="AER3435" s="662"/>
      <c r="AES3435" s="662"/>
      <c r="AET3435" s="662"/>
      <c r="AEU3435" s="662"/>
      <c r="AEV3435" s="662"/>
      <c r="AEW3435" s="662"/>
      <c r="AEX3435" s="662"/>
      <c r="AEY3435" s="662"/>
      <c r="AEZ3435" s="662"/>
      <c r="AFA3435" s="662"/>
      <c r="AFB3435" s="662"/>
      <c r="AFC3435" s="662"/>
      <c r="AFD3435" s="662"/>
      <c r="AFE3435" s="662"/>
      <c r="AFF3435" s="662"/>
      <c r="AFG3435" s="662"/>
      <c r="AFH3435" s="662"/>
      <c r="AFI3435" s="662"/>
      <c r="AFJ3435" s="662"/>
      <c r="AFK3435" s="662"/>
      <c r="AFL3435" s="662"/>
      <c r="AFM3435" s="662"/>
      <c r="AFN3435" s="662"/>
      <c r="AFO3435" s="662"/>
      <c r="AFP3435" s="662"/>
      <c r="AFQ3435" s="662"/>
      <c r="AFR3435" s="662"/>
      <c r="AFS3435" s="662"/>
      <c r="AFT3435" s="662"/>
      <c r="AFU3435" s="662"/>
      <c r="AFV3435" s="662"/>
      <c r="AFW3435" s="662"/>
      <c r="AFX3435" s="662"/>
      <c r="AFY3435" s="662"/>
      <c r="AFZ3435" s="662"/>
      <c r="AGA3435" s="662"/>
      <c r="AGB3435" s="662"/>
      <c r="AGC3435" s="662"/>
      <c r="AGD3435" s="662"/>
      <c r="AGE3435" s="662"/>
      <c r="AGF3435" s="662"/>
      <c r="AGG3435" s="662"/>
      <c r="AGH3435" s="662"/>
      <c r="AGI3435" s="662"/>
      <c r="AGJ3435" s="662"/>
      <c r="AGK3435" s="662"/>
      <c r="AGL3435" s="662"/>
      <c r="AGM3435" s="662"/>
      <c r="AGN3435" s="662"/>
      <c r="AGO3435" s="662"/>
      <c r="AGP3435" s="662"/>
      <c r="AGQ3435" s="662"/>
      <c r="AGR3435" s="662"/>
      <c r="AGS3435" s="662"/>
      <c r="AGT3435" s="662"/>
      <c r="AGU3435" s="662"/>
      <c r="AGV3435" s="662"/>
      <c r="AGW3435" s="662"/>
      <c r="AGX3435" s="662"/>
      <c r="AGY3435" s="662"/>
      <c r="AGZ3435" s="662"/>
      <c r="AHA3435" s="662"/>
      <c r="AHB3435" s="662"/>
      <c r="AHC3435" s="662"/>
      <c r="AHD3435" s="662"/>
      <c r="AHE3435" s="662"/>
      <c r="AHF3435" s="662"/>
      <c r="AHG3435" s="662"/>
      <c r="AHH3435" s="662"/>
      <c r="AHI3435" s="662"/>
      <c r="AHJ3435" s="662"/>
      <c r="AHK3435" s="662"/>
      <c r="AHL3435" s="662"/>
      <c r="AHM3435" s="662"/>
      <c r="AHN3435" s="662"/>
      <c r="AHO3435" s="662"/>
      <c r="AHP3435" s="662"/>
      <c r="AHQ3435" s="662"/>
      <c r="AHR3435" s="662"/>
      <c r="AHS3435" s="662"/>
      <c r="AHT3435" s="662"/>
      <c r="AHU3435" s="662"/>
      <c r="AHV3435" s="662"/>
      <c r="AHW3435" s="662"/>
      <c r="AHX3435" s="662"/>
      <c r="AHY3435" s="662"/>
      <c r="AHZ3435" s="662"/>
      <c r="AIA3435" s="662"/>
      <c r="AIB3435" s="662"/>
      <c r="AIC3435" s="662"/>
      <c r="AID3435" s="662"/>
      <c r="AIE3435" s="662"/>
      <c r="AIF3435" s="662"/>
      <c r="AIG3435" s="662"/>
      <c r="AIH3435" s="662"/>
      <c r="AII3435" s="662"/>
      <c r="AIJ3435" s="662"/>
      <c r="AIK3435" s="662"/>
      <c r="AIL3435" s="662"/>
      <c r="AIM3435" s="662"/>
      <c r="AIN3435" s="662"/>
      <c r="AIO3435" s="662"/>
      <c r="AIP3435" s="662"/>
      <c r="AIQ3435" s="662"/>
      <c r="AIR3435" s="662"/>
      <c r="AIS3435" s="662"/>
      <c r="AIT3435" s="662"/>
      <c r="AIU3435" s="662"/>
      <c r="AIV3435" s="662"/>
      <c r="AIW3435" s="662"/>
      <c r="AIX3435" s="662"/>
      <c r="AIY3435" s="662"/>
      <c r="AIZ3435" s="662"/>
      <c r="AJA3435" s="662"/>
      <c r="AJB3435" s="662"/>
      <c r="AJC3435" s="662"/>
      <c r="AJD3435" s="662"/>
      <c r="AJE3435" s="662"/>
      <c r="AJF3435" s="662"/>
      <c r="AJG3435" s="662"/>
      <c r="AJH3435" s="662"/>
      <c r="AJI3435" s="662"/>
      <c r="AJJ3435" s="662"/>
      <c r="AJK3435" s="662"/>
      <c r="AJL3435" s="662"/>
      <c r="AJM3435" s="662"/>
      <c r="AJN3435" s="662"/>
      <c r="AJO3435" s="662"/>
      <c r="AJP3435" s="662"/>
      <c r="AJQ3435" s="662"/>
      <c r="AJR3435" s="662"/>
      <c r="AJS3435" s="662"/>
      <c r="AJT3435" s="662"/>
      <c r="AJU3435" s="662"/>
      <c r="AJV3435" s="662"/>
      <c r="AJW3435" s="662"/>
      <c r="AJX3435" s="662"/>
      <c r="AJY3435" s="662"/>
      <c r="AJZ3435" s="662"/>
      <c r="AKA3435" s="662"/>
      <c r="AKB3435" s="662"/>
      <c r="AKC3435" s="662"/>
      <c r="AKD3435" s="662"/>
      <c r="AKE3435" s="662"/>
      <c r="AKF3435" s="662"/>
      <c r="AKG3435" s="662"/>
      <c r="AKH3435" s="662"/>
      <c r="AKI3435" s="662"/>
      <c r="AKJ3435" s="662"/>
      <c r="AKK3435" s="662"/>
      <c r="AKL3435" s="662"/>
      <c r="AKM3435" s="662"/>
      <c r="AKN3435" s="662"/>
      <c r="AKO3435" s="662"/>
      <c r="AKP3435" s="662"/>
      <c r="AKQ3435" s="662"/>
      <c r="AKR3435" s="662"/>
      <c r="AKS3435" s="662"/>
      <c r="AKT3435" s="662"/>
      <c r="AKU3435" s="662"/>
      <c r="AKV3435" s="662"/>
      <c r="AKW3435" s="662"/>
      <c r="AKX3435" s="662"/>
      <c r="AKY3435" s="662"/>
      <c r="AKZ3435" s="662"/>
      <c r="ALA3435" s="662"/>
      <c r="ALB3435" s="662"/>
      <c r="ALC3435" s="662"/>
      <c r="ALD3435" s="662"/>
      <c r="ALE3435" s="662"/>
      <c r="ALF3435" s="662"/>
      <c r="ALG3435" s="662"/>
      <c r="ALH3435" s="662"/>
      <c r="ALI3435" s="662"/>
      <c r="ALJ3435" s="662"/>
      <c r="ALK3435" s="662"/>
      <c r="ALL3435" s="662"/>
      <c r="ALM3435" s="662"/>
      <c r="ALN3435" s="662"/>
      <c r="ALO3435" s="662"/>
      <c r="ALP3435" s="662"/>
      <c r="ALQ3435" s="662"/>
      <c r="ALR3435" s="662"/>
      <c r="ALS3435" s="662"/>
      <c r="ALT3435" s="662"/>
      <c r="ALU3435" s="662"/>
      <c r="ALV3435" s="662"/>
      <c r="ALW3435" s="662"/>
      <c r="ALX3435" s="662"/>
      <c r="ALY3435" s="662"/>
      <c r="ALZ3435" s="662"/>
      <c r="AMA3435" s="662"/>
      <c r="AMB3435" s="662"/>
      <c r="AMC3435" s="662"/>
      <c r="AMD3435" s="662"/>
      <c r="AME3435" s="662"/>
      <c r="AMF3435" s="662"/>
      <c r="AMG3435" s="662"/>
      <c r="AMH3435" s="662"/>
      <c r="AMI3435" s="662"/>
      <c r="AMJ3435" s="662"/>
    </row>
    <row r="3436" spans="1:1024" s="599" customFormat="1" ht="21.75" customHeight="1" x14ac:dyDescent="0.25">
      <c r="A3436" s="186">
        <v>3754</v>
      </c>
      <c r="B3436" s="186"/>
      <c r="C3436" s="186" t="s">
        <v>1520</v>
      </c>
      <c r="D3436" s="4" t="s">
        <v>22</v>
      </c>
      <c r="E3436" s="1156" t="s">
        <v>364</v>
      </c>
      <c r="F3436" s="710">
        <v>45246</v>
      </c>
      <c r="G3436" s="711">
        <v>0.58333333333333337</v>
      </c>
      <c r="H3436" s="710">
        <v>45249</v>
      </c>
      <c r="I3436" s="711">
        <v>0.58333333333333337</v>
      </c>
      <c r="J3436" s="728" t="s">
        <v>449</v>
      </c>
      <c r="K3436" s="710">
        <v>33263</v>
      </c>
      <c r="L3436" s="929" t="s">
        <v>1521</v>
      </c>
      <c r="M3436" s="21">
        <v>39294</v>
      </c>
      <c r="N3436" s="734" t="s">
        <v>1522</v>
      </c>
      <c r="O3436" s="920">
        <v>39944</v>
      </c>
      <c r="P3436" s="892">
        <v>210</v>
      </c>
      <c r="Q3436" s="196"/>
      <c r="R3436" s="1008"/>
      <c r="S3436" s="884"/>
      <c r="T3436" s="527"/>
      <c r="U3436" s="156" t="s">
        <v>1523</v>
      </c>
      <c r="V3436" s="544"/>
      <c r="W3436" s="156"/>
      <c r="X3436" s="662"/>
      <c r="Y3436" s="662"/>
      <c r="Z3436" s="662"/>
      <c r="AA3436" s="662"/>
      <c r="AB3436" s="662"/>
      <c r="AC3436" s="662"/>
      <c r="AD3436" s="662"/>
      <c r="AE3436" s="662"/>
      <c r="AF3436" s="662"/>
      <c r="AG3436" s="662"/>
      <c r="AH3436" s="662"/>
      <c r="AI3436" s="662"/>
      <c r="AJ3436" s="662"/>
      <c r="AK3436" s="662"/>
      <c r="AL3436" s="662"/>
      <c r="AM3436" s="662"/>
      <c r="AN3436" s="662"/>
      <c r="AO3436" s="662"/>
      <c r="AP3436" s="662"/>
      <c r="AQ3436" s="662"/>
      <c r="AR3436" s="662"/>
      <c r="AS3436" s="662"/>
      <c r="AT3436" s="662"/>
      <c r="AU3436" s="662"/>
      <c r="AV3436" s="662"/>
      <c r="AW3436" s="662"/>
      <c r="AX3436" s="662"/>
      <c r="AY3436" s="662"/>
      <c r="AZ3436" s="662"/>
      <c r="BA3436" s="662"/>
      <c r="BB3436" s="662"/>
      <c r="BC3436" s="662"/>
      <c r="BD3436" s="662"/>
      <c r="BE3436" s="662"/>
      <c r="BF3436" s="662"/>
      <c r="BG3436" s="662"/>
      <c r="BH3436" s="662"/>
      <c r="BI3436" s="662"/>
      <c r="BJ3436" s="662"/>
      <c r="BK3436" s="662"/>
      <c r="BL3436" s="662"/>
      <c r="BM3436" s="662"/>
      <c r="BN3436" s="662"/>
      <c r="BO3436" s="662"/>
      <c r="BP3436" s="662"/>
      <c r="BQ3436" s="662"/>
      <c r="BR3436" s="662"/>
      <c r="BS3436" s="662"/>
      <c r="BT3436" s="662"/>
      <c r="BU3436" s="662"/>
      <c r="BV3436" s="662"/>
      <c r="BW3436" s="662"/>
      <c r="BX3436" s="662"/>
      <c r="BY3436" s="662"/>
      <c r="BZ3436" s="662"/>
      <c r="CA3436" s="662"/>
      <c r="CB3436" s="662"/>
      <c r="CC3436" s="662"/>
      <c r="CD3436" s="662"/>
      <c r="CE3436" s="662"/>
      <c r="CF3436" s="662"/>
      <c r="CG3436" s="662"/>
      <c r="CH3436" s="662"/>
      <c r="CI3436" s="662"/>
      <c r="CJ3436" s="662"/>
      <c r="CK3436" s="662"/>
      <c r="CL3436" s="662"/>
      <c r="CM3436" s="662"/>
      <c r="CN3436" s="662"/>
      <c r="CO3436" s="662"/>
      <c r="CP3436" s="662"/>
      <c r="CQ3436" s="662"/>
      <c r="CR3436" s="662"/>
      <c r="CS3436" s="662"/>
      <c r="CT3436" s="662"/>
      <c r="CU3436" s="662"/>
      <c r="CV3436" s="662"/>
      <c r="CW3436" s="662"/>
      <c r="CX3436" s="662"/>
      <c r="CY3436" s="662"/>
      <c r="CZ3436" s="662"/>
      <c r="DA3436" s="662"/>
      <c r="DB3436" s="662"/>
      <c r="DC3436" s="662"/>
      <c r="DD3436" s="662"/>
      <c r="DE3436" s="662"/>
      <c r="DF3436" s="662"/>
      <c r="DG3436" s="662"/>
      <c r="DH3436" s="662"/>
      <c r="DI3436" s="662"/>
      <c r="DJ3436" s="662"/>
      <c r="DK3436" s="662"/>
      <c r="DL3436" s="662"/>
      <c r="DM3436" s="662"/>
      <c r="DN3436" s="662"/>
      <c r="DO3436" s="662"/>
      <c r="DP3436" s="662"/>
      <c r="DQ3436" s="662"/>
      <c r="DR3436" s="662"/>
      <c r="DS3436" s="662"/>
      <c r="DT3436" s="662"/>
      <c r="DU3436" s="662"/>
      <c r="DV3436" s="662"/>
      <c r="DW3436" s="662"/>
      <c r="DX3436" s="662"/>
      <c r="DY3436" s="662"/>
      <c r="DZ3436" s="662"/>
      <c r="EA3436" s="662"/>
      <c r="EB3436" s="662"/>
      <c r="EC3436" s="662"/>
      <c r="ED3436" s="662"/>
      <c r="EE3436" s="662"/>
      <c r="EF3436" s="662"/>
      <c r="EG3436" s="662"/>
      <c r="EH3436" s="662"/>
      <c r="EI3436" s="662"/>
      <c r="EJ3436" s="662"/>
      <c r="EK3436" s="662"/>
      <c r="EL3436" s="662"/>
      <c r="EM3436" s="662"/>
      <c r="EN3436" s="662"/>
      <c r="EO3436" s="662"/>
      <c r="EP3436" s="662"/>
      <c r="EQ3436" s="662"/>
      <c r="ER3436" s="662"/>
      <c r="ES3436" s="662"/>
      <c r="ET3436" s="662"/>
      <c r="EU3436" s="662"/>
      <c r="EV3436" s="662"/>
      <c r="EW3436" s="662"/>
      <c r="EX3436" s="662"/>
      <c r="EY3436" s="662"/>
      <c r="EZ3436" s="662"/>
      <c r="FA3436" s="662"/>
      <c r="FB3436" s="662"/>
      <c r="FC3436" s="662"/>
      <c r="FD3436" s="662"/>
      <c r="FE3436" s="662"/>
      <c r="FF3436" s="662"/>
      <c r="FG3436" s="662"/>
      <c r="FH3436" s="662"/>
      <c r="FI3436" s="662"/>
      <c r="FJ3436" s="662"/>
      <c r="FK3436" s="662"/>
      <c r="FL3436" s="662"/>
      <c r="FM3436" s="662"/>
      <c r="FN3436" s="662"/>
      <c r="FO3436" s="662"/>
      <c r="FP3436" s="662"/>
      <c r="FQ3436" s="662"/>
      <c r="FR3436" s="662"/>
      <c r="FS3436" s="662"/>
      <c r="FT3436" s="662"/>
      <c r="FU3436" s="662"/>
      <c r="FV3436" s="662"/>
      <c r="FW3436" s="662"/>
      <c r="FX3436" s="662"/>
      <c r="FY3436" s="662"/>
      <c r="FZ3436" s="662"/>
      <c r="GA3436" s="662"/>
      <c r="GB3436" s="662"/>
      <c r="GC3436" s="662"/>
      <c r="GD3436" s="662"/>
      <c r="GE3436" s="662"/>
      <c r="GF3436" s="662"/>
      <c r="GG3436" s="662"/>
      <c r="GH3436" s="662"/>
      <c r="GI3436" s="662"/>
      <c r="GJ3436" s="662"/>
      <c r="GK3436" s="662"/>
      <c r="GL3436" s="662"/>
      <c r="GM3436" s="662"/>
      <c r="GN3436" s="662"/>
      <c r="GO3436" s="662"/>
      <c r="GP3436" s="662"/>
      <c r="GQ3436" s="662"/>
      <c r="GR3436" s="662"/>
      <c r="GS3436" s="662"/>
      <c r="GT3436" s="662"/>
      <c r="GU3436" s="662"/>
      <c r="GV3436" s="662"/>
      <c r="GW3436" s="662"/>
      <c r="GX3436" s="662"/>
      <c r="GY3436" s="662"/>
      <c r="GZ3436" s="662"/>
      <c r="HA3436" s="662"/>
      <c r="HB3436" s="662"/>
      <c r="HC3436" s="662"/>
      <c r="HD3436" s="662"/>
      <c r="HE3436" s="662"/>
      <c r="HF3436" s="662"/>
      <c r="HG3436" s="662"/>
      <c r="HH3436" s="662"/>
      <c r="HI3436" s="662"/>
      <c r="HJ3436" s="662"/>
      <c r="HK3436" s="662"/>
      <c r="HL3436" s="662"/>
      <c r="HM3436" s="662"/>
      <c r="HN3436" s="662"/>
      <c r="HO3436" s="662"/>
      <c r="HP3436" s="662"/>
      <c r="HQ3436" s="662"/>
      <c r="HR3436" s="662"/>
      <c r="HS3436" s="662"/>
      <c r="HT3436" s="662"/>
      <c r="HU3436" s="662"/>
      <c r="HV3436" s="662"/>
      <c r="HW3436" s="662"/>
      <c r="HX3436" s="662"/>
      <c r="HY3436" s="662"/>
      <c r="HZ3436" s="662"/>
      <c r="IA3436" s="662"/>
      <c r="IB3436" s="662"/>
      <c r="IC3436" s="662"/>
      <c r="ID3436" s="662"/>
      <c r="IE3436" s="662"/>
      <c r="IF3436" s="662"/>
      <c r="IG3436" s="662"/>
      <c r="IH3436" s="662"/>
      <c r="II3436" s="662"/>
      <c r="IJ3436" s="662"/>
      <c r="IK3436" s="662"/>
      <c r="IL3436" s="662"/>
      <c r="IM3436" s="662"/>
      <c r="IN3436" s="662"/>
      <c r="IO3436" s="662"/>
      <c r="IP3436" s="662"/>
      <c r="IQ3436" s="662"/>
      <c r="IR3436" s="662"/>
      <c r="IS3436" s="662"/>
      <c r="IT3436" s="662"/>
      <c r="IU3436" s="662"/>
      <c r="IV3436" s="662"/>
      <c r="IW3436" s="662"/>
      <c r="IX3436" s="662"/>
      <c r="IY3436" s="662"/>
      <c r="IZ3436" s="662"/>
      <c r="JA3436" s="662"/>
      <c r="JB3436" s="662"/>
      <c r="JC3436" s="662"/>
      <c r="JD3436" s="662"/>
      <c r="JE3436" s="662"/>
      <c r="JF3436" s="662"/>
      <c r="JG3436" s="662"/>
      <c r="JH3436" s="662"/>
      <c r="JI3436" s="662"/>
      <c r="JJ3436" s="662"/>
      <c r="JK3436" s="662"/>
      <c r="JL3436" s="662"/>
      <c r="JM3436" s="662"/>
      <c r="JN3436" s="662"/>
      <c r="JO3436" s="662"/>
      <c r="JP3436" s="662"/>
      <c r="JQ3436" s="662"/>
      <c r="JR3436" s="662"/>
      <c r="JS3436" s="662"/>
      <c r="JT3436" s="662"/>
      <c r="JU3436" s="662"/>
      <c r="JV3436" s="662"/>
      <c r="JW3436" s="662"/>
      <c r="JX3436" s="662"/>
      <c r="JY3436" s="662"/>
      <c r="JZ3436" s="662"/>
      <c r="KA3436" s="662"/>
      <c r="KB3436" s="662"/>
      <c r="KC3436" s="662"/>
      <c r="KD3436" s="662"/>
      <c r="KE3436" s="662"/>
      <c r="KF3436" s="662"/>
      <c r="KG3436" s="662"/>
      <c r="KH3436" s="662"/>
      <c r="KI3436" s="662"/>
      <c r="KJ3436" s="662"/>
      <c r="KK3436" s="662"/>
      <c r="KL3436" s="662"/>
      <c r="KM3436" s="662"/>
      <c r="KN3436" s="662"/>
      <c r="KO3436" s="662"/>
      <c r="KP3436" s="662"/>
      <c r="KQ3436" s="662"/>
      <c r="KR3436" s="662"/>
      <c r="KS3436" s="662"/>
      <c r="KT3436" s="662"/>
      <c r="KU3436" s="662"/>
      <c r="KV3436" s="662"/>
      <c r="KW3436" s="662"/>
      <c r="KX3436" s="662"/>
      <c r="KY3436" s="662"/>
      <c r="KZ3436" s="662"/>
      <c r="LA3436" s="662"/>
      <c r="LB3436" s="662"/>
      <c r="LC3436" s="662"/>
      <c r="LD3436" s="662"/>
      <c r="LE3436" s="662"/>
      <c r="LF3436" s="662"/>
      <c r="LG3436" s="662"/>
      <c r="LH3436" s="662"/>
      <c r="LI3436" s="662"/>
      <c r="LJ3436" s="662"/>
      <c r="LK3436" s="662"/>
      <c r="LL3436" s="662"/>
      <c r="LM3436" s="662"/>
      <c r="LN3436" s="662"/>
      <c r="LO3436" s="662"/>
      <c r="LP3436" s="662"/>
      <c r="LQ3436" s="662"/>
      <c r="LR3436" s="662"/>
      <c r="LS3436" s="662"/>
      <c r="LT3436" s="662"/>
      <c r="LU3436" s="662"/>
      <c r="LV3436" s="662"/>
      <c r="LW3436" s="662"/>
      <c r="LX3436" s="662"/>
      <c r="LY3436" s="662"/>
      <c r="LZ3436" s="662"/>
      <c r="MA3436" s="662"/>
      <c r="MB3436" s="662"/>
      <c r="MC3436" s="662"/>
      <c r="MD3436" s="662"/>
      <c r="ME3436" s="662"/>
      <c r="MF3436" s="662"/>
      <c r="MG3436" s="662"/>
      <c r="MH3436" s="662"/>
      <c r="MI3436" s="662"/>
      <c r="MJ3436" s="662"/>
      <c r="MK3436" s="662"/>
      <c r="ML3436" s="662"/>
      <c r="MM3436" s="662"/>
      <c r="MN3436" s="662"/>
      <c r="MO3436" s="662"/>
      <c r="MP3436" s="662"/>
      <c r="MQ3436" s="662"/>
      <c r="MR3436" s="662"/>
      <c r="MS3436" s="662"/>
      <c r="MT3436" s="662"/>
      <c r="MU3436" s="662"/>
      <c r="MV3436" s="662"/>
      <c r="MW3436" s="662"/>
      <c r="MX3436" s="662"/>
      <c r="MY3436" s="662"/>
      <c r="MZ3436" s="662"/>
      <c r="NA3436" s="662"/>
      <c r="NB3436" s="662"/>
      <c r="NC3436" s="662"/>
      <c r="ND3436" s="662"/>
      <c r="NE3436" s="662"/>
      <c r="NF3436" s="662"/>
      <c r="NG3436" s="662"/>
      <c r="NH3436" s="662"/>
      <c r="NI3436" s="662"/>
      <c r="NJ3436" s="662"/>
      <c r="NK3436" s="662"/>
      <c r="NL3436" s="662"/>
      <c r="NM3436" s="662"/>
      <c r="NN3436" s="662"/>
      <c r="NO3436" s="662"/>
      <c r="NP3436" s="662"/>
      <c r="NQ3436" s="662"/>
      <c r="NR3436" s="662"/>
      <c r="NS3436" s="662"/>
      <c r="NT3436" s="662"/>
      <c r="NU3436" s="662"/>
      <c r="NV3436" s="662"/>
      <c r="NW3436" s="662"/>
      <c r="NX3436" s="662"/>
      <c r="NY3436" s="662"/>
      <c r="NZ3436" s="662"/>
      <c r="OA3436" s="662"/>
      <c r="OB3436" s="662"/>
      <c r="OC3436" s="662"/>
      <c r="OD3436" s="662"/>
      <c r="OE3436" s="662"/>
      <c r="OF3436" s="662"/>
      <c r="OG3436" s="662"/>
      <c r="OH3436" s="662"/>
      <c r="OI3436" s="662"/>
      <c r="OJ3436" s="662"/>
      <c r="OK3436" s="662"/>
      <c r="OL3436" s="662"/>
      <c r="OM3436" s="662"/>
      <c r="ON3436" s="662"/>
      <c r="OO3436" s="662"/>
      <c r="OP3436" s="662"/>
      <c r="OQ3436" s="662"/>
      <c r="OR3436" s="662"/>
      <c r="OS3436" s="662"/>
      <c r="OT3436" s="662"/>
      <c r="OU3436" s="662"/>
      <c r="OV3436" s="662"/>
      <c r="OW3436" s="662"/>
      <c r="OX3436" s="662"/>
      <c r="OY3436" s="662"/>
      <c r="OZ3436" s="662"/>
      <c r="PA3436" s="662"/>
      <c r="PB3436" s="662"/>
      <c r="PC3436" s="662"/>
      <c r="PD3436" s="662"/>
      <c r="PE3436" s="662"/>
      <c r="PF3436" s="662"/>
      <c r="PG3436" s="662"/>
      <c r="PH3436" s="662"/>
      <c r="PI3436" s="662"/>
      <c r="PJ3436" s="662"/>
      <c r="PK3436" s="662"/>
      <c r="PL3436" s="662"/>
      <c r="PM3436" s="662"/>
      <c r="PN3436" s="662"/>
      <c r="PO3436" s="662"/>
      <c r="PP3436" s="662"/>
      <c r="PQ3436" s="662"/>
      <c r="PR3436" s="662"/>
      <c r="PS3436" s="662"/>
      <c r="PT3436" s="662"/>
      <c r="PU3436" s="662"/>
      <c r="PV3436" s="662"/>
      <c r="PW3436" s="662"/>
      <c r="PX3436" s="662"/>
      <c r="PY3436" s="662"/>
      <c r="PZ3436" s="662"/>
      <c r="QA3436" s="662"/>
      <c r="QB3436" s="662"/>
      <c r="QC3436" s="662"/>
      <c r="QD3436" s="662"/>
      <c r="QE3436" s="662"/>
      <c r="QF3436" s="662"/>
      <c r="QG3436" s="662"/>
      <c r="QH3436" s="662"/>
      <c r="QI3436" s="662"/>
      <c r="QJ3436" s="662"/>
      <c r="QK3436" s="662"/>
      <c r="QL3436" s="662"/>
      <c r="QM3436" s="662"/>
      <c r="QN3436" s="662"/>
      <c r="QO3436" s="662"/>
      <c r="QP3436" s="662"/>
      <c r="QQ3436" s="662"/>
      <c r="QR3436" s="662"/>
      <c r="QS3436" s="662"/>
      <c r="QT3436" s="662"/>
      <c r="QU3436" s="662"/>
      <c r="QV3436" s="662"/>
      <c r="QW3436" s="662"/>
      <c r="QX3436" s="662"/>
      <c r="QY3436" s="662"/>
      <c r="QZ3436" s="662"/>
      <c r="RA3436" s="662"/>
      <c r="RB3436" s="662"/>
      <c r="RC3436" s="662"/>
      <c r="RD3436" s="662"/>
      <c r="RE3436" s="662"/>
      <c r="RF3436" s="662"/>
      <c r="RG3436" s="662"/>
      <c r="RH3436" s="662"/>
      <c r="RI3436" s="662"/>
      <c r="RJ3436" s="662"/>
      <c r="RK3436" s="662"/>
      <c r="RL3436" s="662"/>
      <c r="RM3436" s="662"/>
      <c r="RN3436" s="662"/>
      <c r="RO3436" s="662"/>
      <c r="RP3436" s="662"/>
      <c r="RQ3436" s="662"/>
      <c r="RR3436" s="662"/>
      <c r="RS3436" s="662"/>
      <c r="RT3436" s="662"/>
      <c r="RU3436" s="662"/>
      <c r="RV3436" s="662"/>
      <c r="RW3436" s="662"/>
      <c r="RX3436" s="662"/>
      <c r="RY3436" s="662"/>
      <c r="RZ3436" s="662"/>
      <c r="SA3436" s="662"/>
      <c r="SB3436" s="662"/>
      <c r="SC3436" s="662"/>
      <c r="SD3436" s="662"/>
      <c r="SE3436" s="662"/>
      <c r="SF3436" s="662"/>
      <c r="SG3436" s="662"/>
      <c r="SH3436" s="662"/>
      <c r="SI3436" s="662"/>
      <c r="SJ3436" s="662"/>
      <c r="SK3436" s="662"/>
      <c r="SL3436" s="662"/>
      <c r="SM3436" s="662"/>
      <c r="SN3436" s="662"/>
      <c r="SO3436" s="662"/>
      <c r="SP3436" s="662"/>
      <c r="SQ3436" s="662"/>
      <c r="SR3436" s="662"/>
      <c r="SS3436" s="662"/>
      <c r="ST3436" s="662"/>
      <c r="SU3436" s="662"/>
      <c r="SV3436" s="662"/>
      <c r="SW3436" s="662"/>
      <c r="SX3436" s="662"/>
      <c r="SY3436" s="662"/>
      <c r="SZ3436" s="662"/>
      <c r="TA3436" s="662"/>
      <c r="TB3436" s="662"/>
      <c r="TC3436" s="662"/>
      <c r="TD3436" s="662"/>
      <c r="TE3436" s="662"/>
      <c r="TF3436" s="662"/>
      <c r="TG3436" s="662"/>
      <c r="TH3436" s="662"/>
      <c r="TI3436" s="662"/>
      <c r="TJ3436" s="662"/>
      <c r="TK3436" s="662"/>
      <c r="TL3436" s="662"/>
      <c r="TM3436" s="662"/>
      <c r="TN3436" s="662"/>
      <c r="TO3436" s="662"/>
      <c r="TP3436" s="662"/>
      <c r="TQ3436" s="662"/>
      <c r="TR3436" s="662"/>
      <c r="TS3436" s="662"/>
      <c r="TT3436" s="662"/>
      <c r="TU3436" s="662"/>
      <c r="TV3436" s="662"/>
      <c r="TW3436" s="662"/>
      <c r="TX3436" s="662"/>
      <c r="TY3436" s="662"/>
      <c r="TZ3436" s="662"/>
      <c r="UA3436" s="662"/>
      <c r="UB3436" s="662"/>
      <c r="UC3436" s="662"/>
      <c r="UD3436" s="662"/>
      <c r="UE3436" s="662"/>
      <c r="UF3436" s="662"/>
      <c r="UG3436" s="662"/>
      <c r="UH3436" s="662"/>
      <c r="UI3436" s="662"/>
      <c r="UJ3436" s="662"/>
      <c r="UK3436" s="662"/>
      <c r="UL3436" s="662"/>
      <c r="UM3436" s="662"/>
      <c r="UN3436" s="662"/>
      <c r="UO3436" s="662"/>
      <c r="UP3436" s="662"/>
      <c r="UQ3436" s="662"/>
      <c r="UR3436" s="662"/>
      <c r="US3436" s="662"/>
      <c r="UT3436" s="662"/>
      <c r="UU3436" s="662"/>
      <c r="UV3436" s="662"/>
      <c r="UW3436" s="662"/>
      <c r="UX3436" s="662"/>
      <c r="UY3436" s="662"/>
      <c r="UZ3436" s="662"/>
      <c r="VA3436" s="662"/>
      <c r="VB3436" s="662"/>
      <c r="VC3436" s="662"/>
      <c r="VD3436" s="662"/>
      <c r="VE3436" s="662"/>
      <c r="VF3436" s="662"/>
      <c r="VG3436" s="662"/>
      <c r="VH3436" s="662"/>
      <c r="VI3436" s="662"/>
      <c r="VJ3436" s="662"/>
      <c r="VK3436" s="662"/>
      <c r="VL3436" s="662"/>
      <c r="VM3436" s="662"/>
      <c r="VN3436" s="662"/>
      <c r="VO3436" s="662"/>
      <c r="VP3436" s="662"/>
      <c r="VQ3436" s="662"/>
      <c r="VR3436" s="662"/>
      <c r="VS3436" s="662"/>
      <c r="VT3436" s="662"/>
      <c r="VU3436" s="662"/>
      <c r="VV3436" s="662"/>
      <c r="VW3436" s="662"/>
      <c r="VX3436" s="662"/>
      <c r="VY3436" s="662"/>
      <c r="VZ3436" s="662"/>
      <c r="WA3436" s="662"/>
      <c r="WB3436" s="662"/>
      <c r="WC3436" s="662"/>
      <c r="WD3436" s="662"/>
      <c r="WE3436" s="662"/>
      <c r="WF3436" s="662"/>
      <c r="WG3436" s="662"/>
      <c r="WH3436" s="662"/>
      <c r="WI3436" s="662"/>
      <c r="WJ3436" s="662"/>
      <c r="WK3436" s="662"/>
      <c r="WL3436" s="662"/>
      <c r="WM3436" s="662"/>
      <c r="WN3436" s="662"/>
      <c r="WO3436" s="662"/>
      <c r="WP3436" s="662"/>
      <c r="WQ3436" s="662"/>
      <c r="WR3436" s="662"/>
      <c r="WS3436" s="662"/>
      <c r="WT3436" s="662"/>
      <c r="WU3436" s="662"/>
      <c r="WV3436" s="662"/>
      <c r="WW3436" s="662"/>
      <c r="WX3436" s="662"/>
      <c r="WY3436" s="662"/>
      <c r="WZ3436" s="662"/>
      <c r="XA3436" s="662"/>
      <c r="XB3436" s="662"/>
      <c r="XC3436" s="662"/>
      <c r="XD3436" s="662"/>
      <c r="XE3436" s="662"/>
      <c r="XF3436" s="662"/>
      <c r="XG3436" s="662"/>
      <c r="XH3436" s="662"/>
      <c r="XI3436" s="662"/>
      <c r="XJ3436" s="662"/>
      <c r="XK3436" s="662"/>
      <c r="XL3436" s="662"/>
      <c r="XM3436" s="662"/>
      <c r="XN3436" s="662"/>
      <c r="XO3436" s="662"/>
      <c r="XP3436" s="662"/>
      <c r="XQ3436" s="662"/>
      <c r="XR3436" s="662"/>
      <c r="XS3436" s="662"/>
      <c r="XT3436" s="662"/>
      <c r="XU3436" s="662"/>
      <c r="XV3436" s="662"/>
      <c r="XW3436" s="662"/>
      <c r="XX3436" s="662"/>
      <c r="XY3436" s="662"/>
      <c r="XZ3436" s="662"/>
      <c r="YA3436" s="662"/>
      <c r="YB3436" s="662"/>
      <c r="YC3436" s="662"/>
      <c r="YD3436" s="662"/>
      <c r="YE3436" s="662"/>
      <c r="YF3436" s="662"/>
      <c r="YG3436" s="662"/>
      <c r="YH3436" s="662"/>
      <c r="YI3436" s="662"/>
      <c r="YJ3436" s="662"/>
      <c r="YK3436" s="662"/>
      <c r="YL3436" s="662"/>
      <c r="YM3436" s="662"/>
      <c r="YN3436" s="662"/>
      <c r="YO3436" s="662"/>
      <c r="YP3436" s="662"/>
      <c r="YQ3436" s="662"/>
      <c r="YR3436" s="662"/>
      <c r="YS3436" s="662"/>
      <c r="YT3436" s="662"/>
      <c r="YU3436" s="662"/>
      <c r="YV3436" s="662"/>
      <c r="YW3436" s="662"/>
      <c r="YX3436" s="662"/>
      <c r="YY3436" s="662"/>
      <c r="YZ3436" s="662"/>
      <c r="ZA3436" s="662"/>
      <c r="ZB3436" s="662"/>
      <c r="ZC3436" s="662"/>
      <c r="ZD3436" s="662"/>
      <c r="ZE3436" s="662"/>
      <c r="ZF3436" s="662"/>
      <c r="ZG3436" s="662"/>
      <c r="ZH3436" s="662"/>
      <c r="ZI3436" s="662"/>
      <c r="ZJ3436" s="662"/>
      <c r="ZK3436" s="662"/>
      <c r="ZL3436" s="662"/>
      <c r="ZM3436" s="662"/>
      <c r="ZN3436" s="662"/>
      <c r="ZO3436" s="662"/>
      <c r="ZP3436" s="662"/>
      <c r="ZQ3436" s="662"/>
      <c r="ZR3436" s="662"/>
      <c r="ZS3436" s="662"/>
      <c r="ZT3436" s="662"/>
      <c r="ZU3436" s="662"/>
      <c r="ZV3436" s="662"/>
      <c r="ZW3436" s="662"/>
      <c r="ZX3436" s="662"/>
      <c r="ZY3436" s="662"/>
      <c r="ZZ3436" s="662"/>
      <c r="AAA3436" s="662"/>
      <c r="AAB3436" s="662"/>
      <c r="AAC3436" s="662"/>
      <c r="AAD3436" s="662"/>
      <c r="AAE3436" s="662"/>
      <c r="AAF3436" s="662"/>
      <c r="AAG3436" s="662"/>
      <c r="AAH3436" s="662"/>
      <c r="AAI3436" s="662"/>
      <c r="AAJ3436" s="662"/>
      <c r="AAK3436" s="662"/>
      <c r="AAL3436" s="662"/>
      <c r="AAM3436" s="662"/>
      <c r="AAN3436" s="662"/>
      <c r="AAO3436" s="662"/>
      <c r="AAP3436" s="662"/>
      <c r="AAQ3436" s="662"/>
      <c r="AAR3436" s="662"/>
      <c r="AAS3436" s="662"/>
      <c r="AAT3436" s="662"/>
      <c r="AAU3436" s="662"/>
      <c r="AAV3436" s="662"/>
      <c r="AAW3436" s="662"/>
      <c r="AAX3436" s="662"/>
      <c r="AAY3436" s="662"/>
      <c r="AAZ3436" s="662"/>
      <c r="ABA3436" s="662"/>
      <c r="ABB3436" s="662"/>
      <c r="ABC3436" s="662"/>
      <c r="ABD3436" s="662"/>
      <c r="ABE3436" s="662"/>
      <c r="ABF3436" s="662"/>
      <c r="ABG3436" s="662"/>
      <c r="ABH3436" s="662"/>
      <c r="ABI3436" s="662"/>
      <c r="ABJ3436" s="662"/>
      <c r="ABK3436" s="662"/>
      <c r="ABL3436" s="662"/>
      <c r="ABM3436" s="662"/>
      <c r="ABN3436" s="662"/>
      <c r="ABO3436" s="662"/>
      <c r="ABP3436" s="662"/>
      <c r="ABQ3436" s="662"/>
      <c r="ABR3436" s="662"/>
      <c r="ABS3436" s="662"/>
      <c r="ABT3436" s="662"/>
      <c r="ABU3436" s="662"/>
      <c r="ABV3436" s="662"/>
      <c r="ABW3436" s="662"/>
      <c r="ABX3436" s="662"/>
      <c r="ABY3436" s="662"/>
      <c r="ABZ3436" s="662"/>
      <c r="ACA3436" s="662"/>
      <c r="ACB3436" s="662"/>
      <c r="ACC3436" s="662"/>
      <c r="ACD3436" s="662"/>
      <c r="ACE3436" s="662"/>
      <c r="ACF3436" s="662"/>
      <c r="ACG3436" s="662"/>
      <c r="ACH3436" s="662"/>
      <c r="ACI3436" s="662"/>
      <c r="ACJ3436" s="662"/>
      <c r="ACK3436" s="662"/>
      <c r="ACL3436" s="662"/>
      <c r="ACM3436" s="662"/>
      <c r="ACN3436" s="662"/>
      <c r="ACO3436" s="662"/>
      <c r="ACP3436" s="662"/>
      <c r="ACQ3436" s="662"/>
      <c r="ACR3436" s="662"/>
      <c r="ACS3436" s="662"/>
      <c r="ACT3436" s="662"/>
      <c r="ACU3436" s="662"/>
      <c r="ACV3436" s="662"/>
      <c r="ACW3436" s="662"/>
      <c r="ACX3436" s="662"/>
      <c r="ACY3436" s="662"/>
      <c r="ACZ3436" s="662"/>
      <c r="ADA3436" s="662"/>
      <c r="ADB3436" s="662"/>
      <c r="ADC3436" s="662"/>
      <c r="ADD3436" s="662"/>
      <c r="ADE3436" s="662"/>
      <c r="ADF3436" s="662"/>
      <c r="ADG3436" s="662"/>
      <c r="ADH3436" s="662"/>
      <c r="ADI3436" s="662"/>
      <c r="ADJ3436" s="662"/>
      <c r="ADK3436" s="662"/>
      <c r="ADL3436" s="662"/>
      <c r="ADM3436" s="662"/>
      <c r="ADN3436" s="662"/>
      <c r="ADO3436" s="662"/>
      <c r="ADP3436" s="662"/>
      <c r="ADQ3436" s="662"/>
      <c r="ADR3436" s="662"/>
      <c r="ADS3436" s="662"/>
      <c r="ADT3436" s="662"/>
      <c r="ADU3436" s="662"/>
      <c r="ADV3436" s="662"/>
      <c r="ADW3436" s="662"/>
      <c r="ADX3436" s="662"/>
      <c r="ADY3436" s="662"/>
      <c r="ADZ3436" s="662"/>
      <c r="AEA3436" s="662"/>
      <c r="AEB3436" s="662"/>
      <c r="AEC3436" s="662"/>
      <c r="AED3436" s="662"/>
      <c r="AEE3436" s="662"/>
      <c r="AEF3436" s="662"/>
      <c r="AEG3436" s="662"/>
      <c r="AEH3436" s="662"/>
      <c r="AEI3436" s="662"/>
      <c r="AEJ3436" s="662"/>
      <c r="AEK3436" s="662"/>
      <c r="AEL3436" s="662"/>
      <c r="AEM3436" s="662"/>
      <c r="AEN3436" s="662"/>
      <c r="AEO3436" s="662"/>
      <c r="AEP3436" s="662"/>
      <c r="AEQ3436" s="662"/>
      <c r="AER3436" s="662"/>
      <c r="AES3436" s="662"/>
      <c r="AET3436" s="662"/>
      <c r="AEU3436" s="662"/>
      <c r="AEV3436" s="662"/>
      <c r="AEW3436" s="662"/>
      <c r="AEX3436" s="662"/>
      <c r="AEY3436" s="662"/>
      <c r="AEZ3436" s="662"/>
      <c r="AFA3436" s="662"/>
      <c r="AFB3436" s="662"/>
      <c r="AFC3436" s="662"/>
      <c r="AFD3436" s="662"/>
      <c r="AFE3436" s="662"/>
      <c r="AFF3436" s="662"/>
      <c r="AFG3436" s="662"/>
      <c r="AFH3436" s="662"/>
      <c r="AFI3436" s="662"/>
      <c r="AFJ3436" s="662"/>
      <c r="AFK3436" s="662"/>
      <c r="AFL3436" s="662"/>
      <c r="AFM3436" s="662"/>
      <c r="AFN3436" s="662"/>
      <c r="AFO3436" s="662"/>
      <c r="AFP3436" s="662"/>
      <c r="AFQ3436" s="662"/>
      <c r="AFR3436" s="662"/>
      <c r="AFS3436" s="662"/>
      <c r="AFT3436" s="662"/>
      <c r="AFU3436" s="662"/>
      <c r="AFV3436" s="662"/>
      <c r="AFW3436" s="662"/>
      <c r="AFX3436" s="662"/>
      <c r="AFY3436" s="662"/>
      <c r="AFZ3436" s="662"/>
      <c r="AGA3436" s="662"/>
      <c r="AGB3436" s="662"/>
      <c r="AGC3436" s="662"/>
      <c r="AGD3436" s="662"/>
      <c r="AGE3436" s="662"/>
      <c r="AGF3436" s="662"/>
      <c r="AGG3436" s="662"/>
      <c r="AGH3436" s="662"/>
      <c r="AGI3436" s="662"/>
      <c r="AGJ3436" s="662"/>
      <c r="AGK3436" s="662"/>
      <c r="AGL3436" s="662"/>
      <c r="AGM3436" s="662"/>
      <c r="AGN3436" s="662"/>
      <c r="AGO3436" s="662"/>
      <c r="AGP3436" s="662"/>
      <c r="AGQ3436" s="662"/>
      <c r="AGR3436" s="662"/>
      <c r="AGS3436" s="662"/>
      <c r="AGT3436" s="662"/>
      <c r="AGU3436" s="662"/>
      <c r="AGV3436" s="662"/>
      <c r="AGW3436" s="662"/>
      <c r="AGX3436" s="662"/>
      <c r="AGY3436" s="662"/>
      <c r="AGZ3436" s="662"/>
      <c r="AHA3436" s="662"/>
      <c r="AHB3436" s="662"/>
      <c r="AHC3436" s="662"/>
      <c r="AHD3436" s="662"/>
      <c r="AHE3436" s="662"/>
      <c r="AHF3436" s="662"/>
      <c r="AHG3436" s="662"/>
      <c r="AHH3436" s="662"/>
      <c r="AHI3436" s="662"/>
      <c r="AHJ3436" s="662"/>
      <c r="AHK3436" s="662"/>
      <c r="AHL3436" s="662"/>
      <c r="AHM3436" s="662"/>
      <c r="AHN3436" s="662"/>
      <c r="AHO3436" s="662"/>
      <c r="AHP3436" s="662"/>
      <c r="AHQ3436" s="662"/>
      <c r="AHR3436" s="662"/>
      <c r="AHS3436" s="662"/>
      <c r="AHT3436" s="662"/>
      <c r="AHU3436" s="662"/>
      <c r="AHV3436" s="662"/>
      <c r="AHW3436" s="662"/>
      <c r="AHX3436" s="662"/>
      <c r="AHY3436" s="662"/>
      <c r="AHZ3436" s="662"/>
      <c r="AIA3436" s="662"/>
      <c r="AIB3436" s="662"/>
      <c r="AIC3436" s="662"/>
      <c r="AID3436" s="662"/>
      <c r="AIE3436" s="662"/>
      <c r="AIF3436" s="662"/>
      <c r="AIG3436" s="662"/>
      <c r="AIH3436" s="662"/>
      <c r="AII3436" s="662"/>
      <c r="AIJ3436" s="662"/>
      <c r="AIK3436" s="662"/>
      <c r="AIL3436" s="662"/>
      <c r="AIM3436" s="662"/>
      <c r="AIN3436" s="662"/>
      <c r="AIO3436" s="662"/>
      <c r="AIP3436" s="662"/>
      <c r="AIQ3436" s="662"/>
      <c r="AIR3436" s="662"/>
      <c r="AIS3436" s="662"/>
      <c r="AIT3436" s="662"/>
      <c r="AIU3436" s="662"/>
      <c r="AIV3436" s="662"/>
      <c r="AIW3436" s="662"/>
      <c r="AIX3436" s="662"/>
      <c r="AIY3436" s="662"/>
      <c r="AIZ3436" s="662"/>
      <c r="AJA3436" s="662"/>
      <c r="AJB3436" s="662"/>
      <c r="AJC3436" s="662"/>
      <c r="AJD3436" s="662"/>
      <c r="AJE3436" s="662"/>
      <c r="AJF3436" s="662"/>
      <c r="AJG3436" s="662"/>
      <c r="AJH3436" s="662"/>
      <c r="AJI3436" s="662"/>
      <c r="AJJ3436" s="662"/>
      <c r="AJK3436" s="662"/>
      <c r="AJL3436" s="662"/>
      <c r="AJM3436" s="662"/>
      <c r="AJN3436" s="662"/>
      <c r="AJO3436" s="662"/>
      <c r="AJP3436" s="662"/>
      <c r="AJQ3436" s="662"/>
      <c r="AJR3436" s="662"/>
      <c r="AJS3436" s="662"/>
      <c r="AJT3436" s="662"/>
      <c r="AJU3436" s="662"/>
      <c r="AJV3436" s="662"/>
      <c r="AJW3436" s="662"/>
      <c r="AJX3436" s="662"/>
      <c r="AJY3436" s="662"/>
      <c r="AJZ3436" s="662"/>
      <c r="AKA3436" s="662"/>
      <c r="AKB3436" s="662"/>
      <c r="AKC3436" s="662"/>
      <c r="AKD3436" s="662"/>
      <c r="AKE3436" s="662"/>
      <c r="AKF3436" s="662"/>
      <c r="AKG3436" s="662"/>
      <c r="AKH3436" s="662"/>
      <c r="AKI3436" s="662"/>
      <c r="AKJ3436" s="662"/>
      <c r="AKK3436" s="662"/>
      <c r="AKL3436" s="662"/>
      <c r="AKM3436" s="662"/>
      <c r="AKN3436" s="662"/>
      <c r="AKO3436" s="662"/>
      <c r="AKP3436" s="662"/>
      <c r="AKQ3436" s="662"/>
      <c r="AKR3436" s="662"/>
      <c r="AKS3436" s="662"/>
      <c r="AKT3436" s="662"/>
      <c r="AKU3436" s="662"/>
      <c r="AKV3436" s="662"/>
      <c r="AKW3436" s="662"/>
      <c r="AKX3436" s="662"/>
      <c r="AKY3436" s="662"/>
      <c r="AKZ3436" s="662"/>
      <c r="ALA3436" s="662"/>
      <c r="ALB3436" s="662"/>
      <c r="ALC3436" s="662"/>
      <c r="ALD3436" s="662"/>
      <c r="ALE3436" s="662"/>
      <c r="ALF3436" s="662"/>
      <c r="ALG3436" s="662"/>
      <c r="ALH3436" s="662"/>
      <c r="ALI3436" s="662"/>
      <c r="ALJ3436" s="662"/>
      <c r="ALK3436" s="662"/>
      <c r="ALL3436" s="662"/>
      <c r="ALM3436" s="662"/>
      <c r="ALN3436" s="662"/>
      <c r="ALO3436" s="662"/>
      <c r="ALP3436" s="662"/>
      <c r="ALQ3436" s="662"/>
      <c r="ALR3436" s="662"/>
      <c r="ALS3436" s="662"/>
      <c r="ALT3436" s="662"/>
      <c r="ALU3436" s="662"/>
      <c r="ALV3436" s="662"/>
      <c r="ALW3436" s="662"/>
      <c r="ALX3436" s="662"/>
      <c r="ALY3436" s="662"/>
      <c r="ALZ3436" s="662"/>
      <c r="AMA3436" s="662"/>
      <c r="AMB3436" s="662"/>
      <c r="AMC3436" s="662"/>
      <c r="AMD3436" s="662"/>
      <c r="AME3436" s="662"/>
      <c r="AMF3436" s="662"/>
      <c r="AMG3436" s="662"/>
      <c r="AMH3436" s="662"/>
      <c r="AMI3436" s="662"/>
      <c r="AMJ3436" s="662"/>
    </row>
    <row r="3437" spans="1:1024" ht="31.5" customHeight="1" x14ac:dyDescent="0.25">
      <c r="A3437" s="795">
        <v>2355</v>
      </c>
      <c r="B3437" s="795"/>
      <c r="C3437" s="795" t="s">
        <v>1520</v>
      </c>
      <c r="D3437" s="826" t="s">
        <v>59</v>
      </c>
      <c r="E3437" s="1169" t="s">
        <v>243</v>
      </c>
      <c r="F3437" s="827">
        <v>45036</v>
      </c>
      <c r="G3437" s="979">
        <v>0.6694444444444444</v>
      </c>
      <c r="H3437" s="827">
        <v>45041</v>
      </c>
      <c r="I3437" s="979">
        <v>0.6875</v>
      </c>
      <c r="J3437" s="1335" t="s">
        <v>336</v>
      </c>
      <c r="K3437" s="1330">
        <v>33263</v>
      </c>
      <c r="L3437" s="993" t="s">
        <v>1521</v>
      </c>
      <c r="M3437" s="850">
        <v>39294</v>
      </c>
      <c r="N3437" s="1324" t="s">
        <v>1522</v>
      </c>
      <c r="O3437" s="972">
        <v>39944</v>
      </c>
      <c r="P3437" s="892">
        <v>500</v>
      </c>
      <c r="Q3437" s="196"/>
      <c r="R3437" s="1343"/>
      <c r="S3437" s="1344">
        <v>50459</v>
      </c>
      <c r="T3437" s="1345" t="s">
        <v>408</v>
      </c>
      <c r="U3437" s="676" t="s">
        <v>1523</v>
      </c>
      <c r="V3437" s="1388"/>
      <c r="W3437" s="677"/>
      <c r="X3437" s="678"/>
      <c r="Y3437" s="678"/>
      <c r="Z3437" s="678"/>
      <c r="AA3437" s="678"/>
      <c r="AB3437" s="678"/>
      <c r="AC3437" s="678"/>
      <c r="AD3437" s="678"/>
      <c r="AE3437" s="678"/>
      <c r="AF3437" s="678"/>
      <c r="AG3437" s="678"/>
      <c r="AH3437" s="678"/>
      <c r="AI3437" s="678"/>
      <c r="AJ3437" s="678"/>
      <c r="AK3437" s="678"/>
      <c r="AL3437" s="678"/>
      <c r="AM3437" s="678"/>
      <c r="AN3437" s="678"/>
      <c r="AO3437" s="678"/>
      <c r="AP3437" s="678"/>
      <c r="AQ3437" s="678"/>
      <c r="AR3437" s="678"/>
      <c r="AS3437" s="678"/>
      <c r="AT3437" s="678"/>
      <c r="AU3437" s="678"/>
      <c r="AV3437" s="678"/>
      <c r="AW3437" s="678"/>
      <c r="AX3437" s="678"/>
      <c r="AY3437" s="678"/>
      <c r="AZ3437" s="678"/>
      <c r="BA3437" s="678"/>
      <c r="BB3437" s="678"/>
      <c r="BC3437" s="678"/>
      <c r="BD3437" s="678"/>
      <c r="BE3437" s="678"/>
      <c r="BF3437" s="678"/>
      <c r="BG3437" s="678"/>
      <c r="BH3437" s="678"/>
      <c r="BI3437" s="678"/>
      <c r="BJ3437" s="678"/>
      <c r="BK3437" s="678"/>
      <c r="BL3437" s="678"/>
      <c r="BM3437" s="678"/>
      <c r="BN3437" s="678"/>
      <c r="BO3437" s="678"/>
      <c r="BP3437" s="678"/>
      <c r="BQ3437" s="678"/>
      <c r="BR3437" s="678"/>
      <c r="BS3437" s="678"/>
      <c r="BT3437" s="678"/>
      <c r="BU3437" s="678"/>
      <c r="BV3437" s="678"/>
      <c r="BW3437" s="678"/>
      <c r="BX3437" s="678"/>
      <c r="BY3437" s="678"/>
      <c r="BZ3437" s="678"/>
      <c r="CA3437" s="678"/>
      <c r="CB3437" s="678"/>
      <c r="CC3437" s="678"/>
      <c r="CD3437" s="678"/>
      <c r="CE3437" s="678"/>
      <c r="CF3437" s="678"/>
      <c r="CG3437" s="678"/>
      <c r="CH3437" s="678"/>
      <c r="CI3437" s="678"/>
      <c r="CJ3437" s="678"/>
      <c r="CK3437" s="678"/>
      <c r="CL3437" s="678"/>
      <c r="CM3437" s="678"/>
      <c r="CN3437" s="678"/>
      <c r="CO3437" s="678"/>
      <c r="CP3437" s="678"/>
      <c r="CQ3437" s="678"/>
      <c r="CR3437" s="678"/>
      <c r="CS3437" s="678"/>
      <c r="CT3437" s="678"/>
      <c r="CU3437" s="678"/>
      <c r="CV3437" s="678"/>
      <c r="CW3437" s="678"/>
      <c r="CX3437" s="678"/>
      <c r="CY3437" s="678"/>
      <c r="CZ3437" s="678"/>
      <c r="DA3437" s="678"/>
      <c r="DB3437" s="678"/>
      <c r="DC3437" s="678"/>
      <c r="DD3437" s="678"/>
      <c r="DE3437" s="678"/>
      <c r="DF3437" s="678"/>
      <c r="DG3437" s="678"/>
      <c r="DH3437" s="678"/>
      <c r="DI3437" s="678"/>
      <c r="DJ3437" s="678"/>
      <c r="DK3437" s="678"/>
      <c r="DL3437" s="678"/>
      <c r="DM3437" s="678"/>
      <c r="DN3437" s="678"/>
      <c r="DO3437" s="678"/>
      <c r="DP3437" s="678"/>
      <c r="DQ3437" s="678"/>
      <c r="DR3437" s="678"/>
      <c r="DS3437" s="678"/>
      <c r="DT3437" s="678"/>
      <c r="DU3437" s="678"/>
      <c r="DV3437" s="678"/>
      <c r="DW3437" s="678"/>
      <c r="DX3437" s="678"/>
      <c r="DY3437" s="678"/>
      <c r="DZ3437" s="678"/>
      <c r="EA3437" s="678"/>
      <c r="EB3437" s="678"/>
      <c r="EC3437" s="678"/>
      <c r="ED3437" s="678"/>
      <c r="EE3437" s="678"/>
      <c r="EF3437" s="678"/>
      <c r="EG3437" s="678"/>
      <c r="EH3437" s="678"/>
      <c r="EI3437" s="678"/>
      <c r="EJ3437" s="678"/>
      <c r="EK3437" s="678"/>
      <c r="EL3437" s="678"/>
      <c r="EM3437" s="678"/>
      <c r="EN3437" s="678"/>
      <c r="EO3437" s="678"/>
      <c r="EP3437" s="678"/>
      <c r="EQ3437" s="678"/>
      <c r="ER3437" s="678"/>
      <c r="ES3437" s="678"/>
      <c r="ET3437" s="678"/>
      <c r="EU3437" s="678"/>
      <c r="EV3437" s="678"/>
      <c r="EW3437" s="678"/>
      <c r="EX3437" s="678"/>
      <c r="EY3437" s="678"/>
      <c r="EZ3437" s="678"/>
      <c r="FA3437" s="678"/>
      <c r="FB3437" s="678"/>
      <c r="FC3437" s="678"/>
      <c r="FD3437" s="678"/>
      <c r="FE3437" s="678"/>
      <c r="FF3437" s="678"/>
      <c r="FG3437" s="678"/>
      <c r="FH3437" s="678"/>
      <c r="FI3437" s="678"/>
      <c r="FJ3437" s="678"/>
      <c r="FK3437" s="678"/>
      <c r="FL3437" s="678"/>
      <c r="FM3437" s="678"/>
      <c r="FN3437" s="678"/>
      <c r="FO3437" s="678"/>
      <c r="FP3437" s="678"/>
      <c r="FQ3437" s="678"/>
      <c r="FR3437" s="678"/>
      <c r="FS3437" s="678"/>
      <c r="FT3437" s="678"/>
      <c r="FU3437" s="678"/>
      <c r="FV3437" s="678"/>
      <c r="FW3437" s="678"/>
      <c r="FX3437" s="678"/>
      <c r="FY3437" s="678"/>
      <c r="FZ3437" s="678"/>
      <c r="GA3437" s="678"/>
      <c r="GB3437" s="678"/>
      <c r="GC3437" s="678"/>
      <c r="GD3437" s="678"/>
      <c r="GE3437" s="678"/>
      <c r="GF3437" s="678"/>
      <c r="GG3437" s="678"/>
      <c r="GH3437" s="678"/>
      <c r="GI3437" s="678"/>
      <c r="GJ3437" s="678"/>
      <c r="GK3437" s="678"/>
      <c r="GL3437" s="678"/>
      <c r="GM3437" s="678"/>
      <c r="GN3437" s="678"/>
      <c r="GO3437" s="678"/>
      <c r="GP3437" s="678"/>
      <c r="GQ3437" s="678"/>
      <c r="GR3437" s="678"/>
      <c r="GS3437" s="678"/>
      <c r="GT3437" s="678"/>
      <c r="GU3437" s="678"/>
      <c r="GV3437" s="678"/>
      <c r="GW3437" s="678"/>
      <c r="GX3437" s="678"/>
      <c r="GY3437" s="678"/>
      <c r="GZ3437" s="678"/>
      <c r="HA3437" s="678"/>
      <c r="HB3437" s="678"/>
      <c r="HC3437" s="678"/>
      <c r="HD3437" s="678"/>
      <c r="HE3437" s="678"/>
      <c r="HF3437" s="678"/>
      <c r="HG3437" s="678"/>
      <c r="HH3437" s="678"/>
      <c r="HI3437" s="678"/>
      <c r="HJ3437" s="678"/>
      <c r="HK3437" s="678"/>
      <c r="HL3437" s="678"/>
      <c r="HM3437" s="678"/>
      <c r="HN3437" s="678"/>
      <c r="HO3437" s="678"/>
      <c r="HP3437" s="678"/>
      <c r="HQ3437" s="678"/>
      <c r="HR3437" s="678"/>
      <c r="HS3437" s="678"/>
      <c r="HT3437" s="678"/>
      <c r="HU3437" s="678"/>
      <c r="HV3437" s="678"/>
      <c r="HW3437" s="678"/>
      <c r="HX3437" s="678"/>
      <c r="HY3437" s="678"/>
      <c r="HZ3437" s="678"/>
      <c r="IA3437" s="678"/>
      <c r="IB3437" s="678"/>
      <c r="IC3437" s="678"/>
      <c r="ID3437" s="678"/>
      <c r="IE3437" s="678"/>
      <c r="IF3437" s="678"/>
      <c r="IG3437" s="678"/>
      <c r="IH3437" s="678"/>
      <c r="II3437" s="678"/>
      <c r="IJ3437" s="678"/>
      <c r="IK3437" s="678"/>
      <c r="IL3437" s="678"/>
      <c r="IM3437" s="678"/>
      <c r="IN3437" s="678"/>
      <c r="IO3437" s="678"/>
      <c r="IP3437" s="678"/>
      <c r="IQ3437" s="678"/>
      <c r="IR3437" s="678"/>
      <c r="IS3437" s="678"/>
      <c r="IT3437" s="678"/>
      <c r="IU3437" s="678"/>
      <c r="IV3437" s="678"/>
      <c r="IW3437" s="678"/>
      <c r="IX3437" s="678"/>
      <c r="IY3437" s="678"/>
      <c r="IZ3437" s="678"/>
      <c r="JA3437" s="678"/>
      <c r="JB3437" s="678"/>
      <c r="JC3437" s="678"/>
      <c r="JD3437" s="678"/>
      <c r="JE3437" s="678"/>
      <c r="JF3437" s="678"/>
      <c r="JG3437" s="678"/>
      <c r="JH3437" s="678"/>
      <c r="JI3437" s="678"/>
      <c r="JJ3437" s="678"/>
      <c r="JK3437" s="678"/>
      <c r="JL3437" s="678"/>
      <c r="JM3437" s="678"/>
      <c r="JN3437" s="678"/>
      <c r="JO3437" s="678"/>
      <c r="JP3437" s="678"/>
      <c r="JQ3437" s="678"/>
      <c r="JR3437" s="678"/>
      <c r="JS3437" s="678"/>
      <c r="JT3437" s="678"/>
      <c r="JU3437" s="678"/>
      <c r="JV3437" s="678"/>
      <c r="JW3437" s="678"/>
      <c r="JX3437" s="678"/>
      <c r="JY3437" s="678"/>
      <c r="JZ3437" s="678"/>
      <c r="KA3437" s="678"/>
      <c r="KB3437" s="678"/>
      <c r="KC3437" s="678"/>
      <c r="KD3437" s="678"/>
      <c r="KE3437" s="678"/>
      <c r="KF3437" s="678"/>
      <c r="KG3437" s="678"/>
      <c r="KH3437" s="678"/>
      <c r="KI3437" s="678"/>
      <c r="KJ3437" s="678"/>
      <c r="KK3437" s="678"/>
      <c r="KL3437" s="678"/>
      <c r="KM3437" s="678"/>
      <c r="KN3437" s="678"/>
      <c r="KO3437" s="678"/>
      <c r="KP3437" s="678"/>
      <c r="KQ3437" s="678"/>
      <c r="KR3437" s="678"/>
      <c r="KS3437" s="678"/>
      <c r="KT3437" s="678"/>
      <c r="KU3437" s="678"/>
      <c r="KV3437" s="678"/>
      <c r="KW3437" s="678"/>
      <c r="KX3437" s="678"/>
      <c r="KY3437" s="678"/>
      <c r="KZ3437" s="678"/>
      <c r="LA3437" s="678"/>
      <c r="LB3437" s="678"/>
      <c r="LC3437" s="678"/>
      <c r="LD3437" s="678"/>
      <c r="LE3437" s="678"/>
      <c r="LF3437" s="678"/>
      <c r="LG3437" s="678"/>
      <c r="LH3437" s="678"/>
      <c r="LI3437" s="678"/>
      <c r="LJ3437" s="678"/>
      <c r="LK3437" s="678"/>
      <c r="LL3437" s="678"/>
      <c r="LM3437" s="678"/>
      <c r="LN3437" s="678"/>
      <c r="LO3437" s="678"/>
      <c r="LP3437" s="678"/>
      <c r="LQ3437" s="678"/>
      <c r="LR3437" s="678"/>
      <c r="LS3437" s="678"/>
      <c r="LT3437" s="678"/>
      <c r="LU3437" s="678"/>
      <c r="LV3437" s="678"/>
      <c r="LW3437" s="678"/>
      <c r="LX3437" s="678"/>
      <c r="LY3437" s="678"/>
      <c r="LZ3437" s="678"/>
      <c r="MA3437" s="678"/>
      <c r="MB3437" s="678"/>
      <c r="MC3437" s="678"/>
      <c r="MD3437" s="678"/>
      <c r="ME3437" s="678"/>
      <c r="MF3437" s="678"/>
      <c r="MG3437" s="678"/>
      <c r="MH3437" s="678"/>
      <c r="MI3437" s="678"/>
      <c r="MJ3437" s="678"/>
      <c r="MK3437" s="678"/>
      <c r="ML3437" s="678"/>
      <c r="MM3437" s="678"/>
      <c r="MN3437" s="678"/>
      <c r="MO3437" s="678"/>
      <c r="MP3437" s="678"/>
      <c r="MQ3437" s="678"/>
      <c r="MR3437" s="678"/>
      <c r="MS3437" s="678"/>
      <c r="MT3437" s="678"/>
      <c r="MU3437" s="678"/>
      <c r="MV3437" s="678"/>
      <c r="MW3437" s="678"/>
      <c r="MX3437" s="678"/>
      <c r="MY3437" s="678"/>
      <c r="MZ3437" s="678"/>
      <c r="NA3437" s="678"/>
      <c r="NB3437" s="678"/>
      <c r="NC3437" s="678"/>
      <c r="ND3437" s="678"/>
      <c r="NE3437" s="678"/>
      <c r="NF3437" s="678"/>
      <c r="NG3437" s="678"/>
      <c r="NH3437" s="678"/>
      <c r="NI3437" s="678"/>
      <c r="NJ3437" s="678"/>
      <c r="NK3437" s="678"/>
      <c r="NL3437" s="678"/>
      <c r="NM3437" s="678"/>
      <c r="NN3437" s="678"/>
      <c r="NO3437" s="678"/>
      <c r="NP3437" s="678"/>
      <c r="NQ3437" s="678"/>
      <c r="NR3437" s="678"/>
      <c r="NS3437" s="678"/>
      <c r="NT3437" s="678"/>
      <c r="NU3437" s="678"/>
      <c r="NV3437" s="678"/>
      <c r="NW3437" s="678"/>
      <c r="NX3437" s="678"/>
      <c r="NY3437" s="678"/>
      <c r="NZ3437" s="678"/>
      <c r="OA3437" s="678"/>
      <c r="OB3437" s="678"/>
      <c r="OC3437" s="678"/>
      <c r="OD3437" s="678"/>
      <c r="OE3437" s="678"/>
      <c r="OF3437" s="678"/>
      <c r="OG3437" s="678"/>
      <c r="OH3437" s="678"/>
      <c r="OI3437" s="678"/>
      <c r="OJ3437" s="678"/>
      <c r="OK3437" s="678"/>
      <c r="OL3437" s="678"/>
      <c r="OM3437" s="678"/>
      <c r="ON3437" s="678"/>
      <c r="OO3437" s="678"/>
      <c r="OP3437" s="678"/>
      <c r="OQ3437" s="678"/>
      <c r="OR3437" s="678"/>
      <c r="OS3437" s="678"/>
      <c r="OT3437" s="678"/>
      <c r="OU3437" s="678"/>
      <c r="OV3437" s="678"/>
      <c r="OW3437" s="678"/>
      <c r="OX3437" s="678"/>
      <c r="OY3437" s="678"/>
      <c r="OZ3437" s="678"/>
      <c r="PA3437" s="678"/>
      <c r="PB3437" s="678"/>
      <c r="PC3437" s="678"/>
      <c r="PD3437" s="678"/>
      <c r="PE3437" s="678"/>
      <c r="PF3437" s="678"/>
      <c r="PG3437" s="678"/>
      <c r="PH3437" s="678"/>
      <c r="PI3437" s="678"/>
      <c r="PJ3437" s="678"/>
      <c r="PK3437" s="678"/>
      <c r="PL3437" s="678"/>
      <c r="PM3437" s="678"/>
      <c r="PN3437" s="678"/>
      <c r="PO3437" s="678"/>
      <c r="PP3437" s="678"/>
      <c r="PQ3437" s="678"/>
      <c r="PR3437" s="678"/>
      <c r="PS3437" s="678"/>
      <c r="PT3437" s="678"/>
      <c r="PU3437" s="678"/>
      <c r="PV3437" s="678"/>
      <c r="PW3437" s="678"/>
      <c r="PX3437" s="678"/>
      <c r="PY3437" s="678"/>
      <c r="PZ3437" s="678"/>
      <c r="QA3437" s="678"/>
      <c r="QB3437" s="678"/>
      <c r="QC3437" s="678"/>
      <c r="QD3437" s="678"/>
      <c r="QE3437" s="678"/>
      <c r="QF3437" s="678"/>
      <c r="QG3437" s="678"/>
      <c r="QH3437" s="678"/>
      <c r="QI3437" s="678"/>
      <c r="QJ3437" s="678"/>
      <c r="QK3437" s="678"/>
      <c r="QL3437" s="678"/>
      <c r="QM3437" s="678"/>
      <c r="QN3437" s="678"/>
      <c r="QO3437" s="678"/>
      <c r="QP3437" s="678"/>
      <c r="QQ3437" s="678"/>
      <c r="QR3437" s="678"/>
      <c r="QS3437" s="678"/>
      <c r="QT3437" s="678"/>
      <c r="QU3437" s="678"/>
      <c r="QV3437" s="678"/>
      <c r="QW3437" s="678"/>
      <c r="QX3437" s="678"/>
      <c r="QY3437" s="678"/>
      <c r="QZ3437" s="678"/>
      <c r="RA3437" s="678"/>
      <c r="RB3437" s="678"/>
      <c r="RC3437" s="678"/>
      <c r="RD3437" s="678"/>
      <c r="RE3437" s="678"/>
      <c r="RF3437" s="678"/>
      <c r="RG3437" s="678"/>
      <c r="RH3437" s="678"/>
      <c r="RI3437" s="678"/>
      <c r="RJ3437" s="678"/>
      <c r="RK3437" s="678"/>
      <c r="RL3437" s="678"/>
      <c r="RM3437" s="678"/>
      <c r="RN3437" s="678"/>
      <c r="RO3437" s="678"/>
      <c r="RP3437" s="678"/>
      <c r="RQ3437" s="678"/>
      <c r="RR3437" s="678"/>
      <c r="RS3437" s="678"/>
      <c r="RT3437" s="678"/>
      <c r="RU3437" s="678"/>
      <c r="RV3437" s="678"/>
      <c r="RW3437" s="678"/>
      <c r="RX3437" s="678"/>
      <c r="RY3437" s="678"/>
      <c r="RZ3437" s="678"/>
      <c r="SA3437" s="678"/>
      <c r="SB3437" s="678"/>
      <c r="SC3437" s="678"/>
      <c r="SD3437" s="678"/>
      <c r="SE3437" s="678"/>
      <c r="SF3437" s="678"/>
      <c r="SG3437" s="678"/>
      <c r="SH3437" s="678"/>
      <c r="SI3437" s="678"/>
      <c r="SJ3437" s="678"/>
      <c r="SK3437" s="678"/>
      <c r="SL3437" s="678"/>
      <c r="SM3437" s="678"/>
      <c r="SN3437" s="678"/>
      <c r="SO3437" s="678"/>
      <c r="SP3437" s="678"/>
      <c r="SQ3437" s="678"/>
      <c r="SR3437" s="678"/>
      <c r="SS3437" s="678"/>
      <c r="ST3437" s="678"/>
      <c r="SU3437" s="678"/>
      <c r="SV3437" s="678"/>
      <c r="SW3437" s="678"/>
      <c r="SX3437" s="678"/>
      <c r="SY3437" s="678"/>
      <c r="SZ3437" s="678"/>
      <c r="TA3437" s="678"/>
      <c r="TB3437" s="678"/>
      <c r="TC3437" s="678"/>
      <c r="TD3437" s="678"/>
      <c r="TE3437" s="678"/>
      <c r="TF3437" s="678"/>
      <c r="TG3437" s="678"/>
      <c r="TH3437" s="678"/>
      <c r="TI3437" s="678"/>
      <c r="TJ3437" s="678"/>
      <c r="TK3437" s="678"/>
      <c r="TL3437" s="678"/>
      <c r="TM3437" s="678"/>
      <c r="TN3437" s="678"/>
      <c r="TO3437" s="678"/>
      <c r="TP3437" s="678"/>
      <c r="TQ3437" s="678"/>
      <c r="TR3437" s="678"/>
      <c r="TS3437" s="678"/>
      <c r="TT3437" s="678"/>
      <c r="TU3437" s="678"/>
      <c r="TV3437" s="678"/>
      <c r="TW3437" s="678"/>
      <c r="TX3437" s="678"/>
      <c r="TY3437" s="678"/>
      <c r="TZ3437" s="678"/>
      <c r="UA3437" s="678"/>
      <c r="UB3437" s="678"/>
      <c r="UC3437" s="678"/>
      <c r="UD3437" s="678"/>
      <c r="UE3437" s="678"/>
      <c r="UF3437" s="678"/>
      <c r="UG3437" s="678"/>
      <c r="UH3437" s="678"/>
      <c r="UI3437" s="678"/>
      <c r="UJ3437" s="678"/>
      <c r="UK3437" s="678"/>
      <c r="UL3437" s="678"/>
      <c r="UM3437" s="678"/>
      <c r="UN3437" s="678"/>
      <c r="UO3437" s="678"/>
      <c r="UP3437" s="678"/>
      <c r="UQ3437" s="678"/>
      <c r="UR3437" s="678"/>
      <c r="US3437" s="678"/>
      <c r="UT3437" s="678"/>
      <c r="UU3437" s="678"/>
      <c r="UV3437" s="678"/>
      <c r="UW3437" s="678"/>
      <c r="UX3437" s="678"/>
      <c r="UY3437" s="678"/>
      <c r="UZ3437" s="678"/>
      <c r="VA3437" s="678"/>
      <c r="VB3437" s="678"/>
      <c r="VC3437" s="678"/>
      <c r="VD3437" s="678"/>
      <c r="VE3437" s="678"/>
      <c r="VF3437" s="678"/>
      <c r="VG3437" s="678"/>
      <c r="VH3437" s="678"/>
      <c r="VI3437" s="678"/>
      <c r="VJ3437" s="678"/>
      <c r="VK3437" s="678"/>
      <c r="VL3437" s="678"/>
      <c r="VM3437" s="678"/>
      <c r="VN3437" s="678"/>
      <c r="VO3437" s="678"/>
      <c r="VP3437" s="678"/>
      <c r="VQ3437" s="678"/>
      <c r="VR3437" s="678"/>
      <c r="VS3437" s="678"/>
      <c r="VT3437" s="678"/>
      <c r="VU3437" s="678"/>
      <c r="VV3437" s="678"/>
      <c r="VW3437" s="678"/>
      <c r="VX3437" s="678"/>
      <c r="VY3437" s="678"/>
      <c r="VZ3437" s="678"/>
      <c r="WA3437" s="678"/>
      <c r="WB3437" s="678"/>
      <c r="WC3437" s="678"/>
      <c r="WD3437" s="678"/>
      <c r="WE3437" s="678"/>
      <c r="WF3437" s="678"/>
      <c r="WG3437" s="678"/>
      <c r="WH3437" s="678"/>
      <c r="WI3437" s="678"/>
      <c r="WJ3437" s="678"/>
      <c r="WK3437" s="678"/>
      <c r="WL3437" s="678"/>
      <c r="WM3437" s="678"/>
      <c r="WN3437" s="678"/>
      <c r="WO3437" s="678"/>
      <c r="WP3437" s="678"/>
      <c r="WQ3437" s="678"/>
      <c r="WR3437" s="678"/>
      <c r="WS3437" s="678"/>
      <c r="WT3437" s="678"/>
      <c r="WU3437" s="678"/>
      <c r="WV3437" s="678"/>
      <c r="WW3437" s="678"/>
      <c r="WX3437" s="678"/>
      <c r="WY3437" s="678"/>
      <c r="WZ3437" s="678"/>
      <c r="XA3437" s="678"/>
      <c r="XB3437" s="678"/>
      <c r="XC3437" s="678"/>
      <c r="XD3437" s="678"/>
      <c r="XE3437" s="678"/>
      <c r="XF3437" s="678"/>
      <c r="XG3437" s="678"/>
      <c r="XH3437" s="678"/>
      <c r="XI3437" s="678"/>
      <c r="XJ3437" s="678"/>
      <c r="XK3437" s="678"/>
      <c r="XL3437" s="678"/>
      <c r="XM3437" s="678"/>
      <c r="XN3437" s="678"/>
      <c r="XO3437" s="678"/>
      <c r="XP3437" s="678"/>
      <c r="XQ3437" s="678"/>
      <c r="XR3437" s="678"/>
      <c r="XS3437" s="678"/>
      <c r="XT3437" s="678"/>
      <c r="XU3437" s="678"/>
      <c r="XV3437" s="678"/>
      <c r="XW3437" s="678"/>
      <c r="XX3437" s="678"/>
      <c r="XY3437" s="678"/>
      <c r="XZ3437" s="678"/>
      <c r="YA3437" s="678"/>
      <c r="YB3437" s="678"/>
      <c r="YC3437" s="678"/>
      <c r="YD3437" s="678"/>
      <c r="YE3437" s="678"/>
      <c r="YF3437" s="678"/>
      <c r="YG3437" s="678"/>
      <c r="YH3437" s="678"/>
      <c r="YI3437" s="678"/>
      <c r="YJ3437" s="678"/>
      <c r="YK3437" s="678"/>
      <c r="YL3437" s="678"/>
      <c r="YM3437" s="678"/>
      <c r="YN3437" s="678"/>
      <c r="YO3437" s="678"/>
      <c r="YP3437" s="678"/>
      <c r="YQ3437" s="678"/>
      <c r="YR3437" s="678"/>
      <c r="YS3437" s="678"/>
      <c r="YT3437" s="678"/>
      <c r="YU3437" s="678"/>
      <c r="YV3437" s="678"/>
      <c r="YW3437" s="678"/>
      <c r="YX3437" s="678"/>
      <c r="YY3437" s="678"/>
      <c r="YZ3437" s="678"/>
      <c r="ZA3437" s="678"/>
      <c r="ZB3437" s="678"/>
      <c r="ZC3437" s="678"/>
      <c r="ZD3437" s="678"/>
      <c r="ZE3437" s="678"/>
      <c r="ZF3437" s="678"/>
      <c r="ZG3437" s="678"/>
      <c r="ZH3437" s="678"/>
      <c r="ZI3437" s="678"/>
      <c r="ZJ3437" s="678"/>
      <c r="ZK3437" s="678"/>
      <c r="ZL3437" s="678"/>
      <c r="ZM3437" s="678"/>
      <c r="ZN3437" s="678"/>
      <c r="ZO3437" s="678"/>
      <c r="ZP3437" s="678"/>
      <c r="ZQ3437" s="678"/>
      <c r="ZR3437" s="678"/>
      <c r="ZS3437" s="678"/>
      <c r="ZT3437" s="678"/>
      <c r="ZU3437" s="678"/>
      <c r="ZV3437" s="678"/>
      <c r="ZW3437" s="678"/>
      <c r="ZX3437" s="678"/>
      <c r="ZY3437" s="678"/>
      <c r="ZZ3437" s="678"/>
      <c r="AAA3437" s="678"/>
      <c r="AAB3437" s="678"/>
      <c r="AAC3437" s="678"/>
      <c r="AAD3437" s="678"/>
      <c r="AAE3437" s="678"/>
      <c r="AAF3437" s="678"/>
      <c r="AAG3437" s="678"/>
      <c r="AAH3437" s="678"/>
      <c r="AAI3437" s="678"/>
      <c r="AAJ3437" s="678"/>
      <c r="AAK3437" s="678"/>
      <c r="AAL3437" s="678"/>
      <c r="AAM3437" s="678"/>
      <c r="AAN3437" s="678"/>
      <c r="AAO3437" s="678"/>
      <c r="AAP3437" s="678"/>
      <c r="AAQ3437" s="678"/>
      <c r="AAR3437" s="678"/>
      <c r="AAS3437" s="678"/>
      <c r="AAT3437" s="678"/>
      <c r="AAU3437" s="678"/>
      <c r="AAV3437" s="678"/>
      <c r="AAW3437" s="678"/>
      <c r="AAX3437" s="678"/>
      <c r="AAY3437" s="678"/>
      <c r="AAZ3437" s="678"/>
      <c r="ABA3437" s="678"/>
      <c r="ABB3437" s="678"/>
      <c r="ABC3437" s="678"/>
      <c r="ABD3437" s="678"/>
      <c r="ABE3437" s="678"/>
      <c r="ABF3437" s="678"/>
      <c r="ABG3437" s="678"/>
      <c r="ABH3437" s="678"/>
      <c r="ABI3437" s="678"/>
      <c r="ABJ3437" s="678"/>
      <c r="ABK3437" s="678"/>
      <c r="ABL3437" s="678"/>
      <c r="ABM3437" s="678"/>
      <c r="ABN3437" s="678"/>
      <c r="ABO3437" s="678"/>
      <c r="ABP3437" s="678"/>
      <c r="ABQ3437" s="678"/>
      <c r="ABR3437" s="678"/>
      <c r="ABS3437" s="678"/>
      <c r="ABT3437" s="678"/>
      <c r="ABU3437" s="678"/>
      <c r="ABV3437" s="678"/>
      <c r="ABW3437" s="678"/>
      <c r="ABX3437" s="678"/>
      <c r="ABY3437" s="678"/>
      <c r="ABZ3437" s="678"/>
      <c r="ACA3437" s="678"/>
      <c r="ACB3437" s="678"/>
      <c r="ACC3437" s="678"/>
      <c r="ACD3437" s="678"/>
      <c r="ACE3437" s="678"/>
      <c r="ACF3437" s="678"/>
      <c r="ACG3437" s="678"/>
      <c r="ACH3437" s="678"/>
      <c r="ACI3437" s="678"/>
      <c r="ACJ3437" s="678"/>
      <c r="ACK3437" s="678"/>
      <c r="ACL3437" s="678"/>
      <c r="ACM3437" s="678"/>
      <c r="ACN3437" s="678"/>
      <c r="ACO3437" s="678"/>
      <c r="ACP3437" s="678"/>
      <c r="ACQ3437" s="678"/>
      <c r="ACR3437" s="678"/>
      <c r="ACS3437" s="678"/>
      <c r="ACT3437" s="678"/>
      <c r="ACU3437" s="678"/>
      <c r="ACV3437" s="678"/>
      <c r="ACW3437" s="678"/>
      <c r="ACX3437" s="678"/>
      <c r="ACY3437" s="678"/>
      <c r="ACZ3437" s="678"/>
      <c r="ADA3437" s="678"/>
      <c r="ADB3437" s="678"/>
      <c r="ADC3437" s="678"/>
      <c r="ADD3437" s="678"/>
      <c r="ADE3437" s="678"/>
      <c r="ADF3437" s="678"/>
      <c r="ADG3437" s="678"/>
      <c r="ADH3437" s="678"/>
      <c r="ADI3437" s="678"/>
      <c r="ADJ3437" s="678"/>
      <c r="ADK3437" s="678"/>
      <c r="ADL3437" s="678"/>
      <c r="ADM3437" s="678"/>
      <c r="ADN3437" s="678"/>
      <c r="ADO3437" s="678"/>
      <c r="ADP3437" s="678"/>
      <c r="ADQ3437" s="678"/>
      <c r="ADR3437" s="678"/>
      <c r="ADS3437" s="678"/>
      <c r="ADT3437" s="678"/>
      <c r="ADU3437" s="678"/>
      <c r="ADV3437" s="678"/>
      <c r="ADW3437" s="678"/>
      <c r="ADX3437" s="678"/>
      <c r="ADY3437" s="678"/>
      <c r="ADZ3437" s="678"/>
      <c r="AEA3437" s="678"/>
      <c r="AEB3437" s="678"/>
      <c r="AEC3437" s="678"/>
      <c r="AED3437" s="678"/>
      <c r="AEE3437" s="678"/>
      <c r="AEF3437" s="678"/>
      <c r="AEG3437" s="678"/>
      <c r="AEH3437" s="678"/>
      <c r="AEI3437" s="678"/>
      <c r="AEJ3437" s="678"/>
      <c r="AEK3437" s="678"/>
      <c r="AEL3437" s="678"/>
      <c r="AEM3437" s="678"/>
      <c r="AEN3437" s="678"/>
      <c r="AEO3437" s="678"/>
      <c r="AEP3437" s="678"/>
      <c r="AEQ3437" s="678"/>
      <c r="AER3437" s="678"/>
      <c r="AES3437" s="678"/>
      <c r="AET3437" s="678"/>
      <c r="AEU3437" s="678"/>
      <c r="AEV3437" s="678"/>
      <c r="AEW3437" s="678"/>
      <c r="AEX3437" s="678"/>
      <c r="AEY3437" s="678"/>
      <c r="AEZ3437" s="678"/>
      <c r="AFA3437" s="678"/>
      <c r="AFB3437" s="678"/>
      <c r="AFC3437" s="678"/>
      <c r="AFD3437" s="678"/>
      <c r="AFE3437" s="678"/>
      <c r="AFF3437" s="678"/>
      <c r="AFG3437" s="678"/>
      <c r="AFH3437" s="678"/>
      <c r="AFI3437" s="678"/>
      <c r="AFJ3437" s="678"/>
      <c r="AFK3437" s="678"/>
      <c r="AFL3437" s="678"/>
      <c r="AFM3437" s="678"/>
      <c r="AFN3437" s="678"/>
      <c r="AFO3437" s="678"/>
      <c r="AFP3437" s="678"/>
      <c r="AFQ3437" s="678"/>
      <c r="AFR3437" s="678"/>
      <c r="AFS3437" s="678"/>
      <c r="AFT3437" s="678"/>
      <c r="AFU3437" s="678"/>
      <c r="AFV3437" s="678"/>
      <c r="AFW3437" s="678"/>
      <c r="AFX3437" s="678"/>
      <c r="AFY3437" s="678"/>
      <c r="AFZ3437" s="678"/>
      <c r="AGA3437" s="678"/>
      <c r="AGB3437" s="678"/>
      <c r="AGC3437" s="678"/>
      <c r="AGD3437" s="678"/>
      <c r="AGE3437" s="678"/>
      <c r="AGF3437" s="678"/>
      <c r="AGG3437" s="678"/>
      <c r="AGH3437" s="678"/>
      <c r="AGI3437" s="678"/>
      <c r="AGJ3437" s="678"/>
      <c r="AGK3437" s="678"/>
      <c r="AGL3437" s="678"/>
      <c r="AGM3437" s="678"/>
      <c r="AGN3437" s="678"/>
      <c r="AGO3437" s="678"/>
      <c r="AGP3437" s="678"/>
      <c r="AGQ3437" s="678"/>
      <c r="AGR3437" s="678"/>
      <c r="AGS3437" s="678"/>
      <c r="AGT3437" s="678"/>
      <c r="AGU3437" s="678"/>
      <c r="AGV3437" s="678"/>
      <c r="AGW3437" s="678"/>
      <c r="AGX3437" s="678"/>
      <c r="AGY3437" s="678"/>
      <c r="AGZ3437" s="678"/>
      <c r="AHA3437" s="678"/>
      <c r="AHB3437" s="678"/>
      <c r="AHC3437" s="678"/>
      <c r="AHD3437" s="678"/>
      <c r="AHE3437" s="678"/>
      <c r="AHF3437" s="678"/>
      <c r="AHG3437" s="678"/>
      <c r="AHH3437" s="678"/>
      <c r="AHI3437" s="678"/>
      <c r="AHJ3437" s="678"/>
      <c r="AHK3437" s="678"/>
      <c r="AHL3437" s="678"/>
      <c r="AHM3437" s="678"/>
      <c r="AHN3437" s="678"/>
      <c r="AHO3437" s="678"/>
      <c r="AHP3437" s="678"/>
      <c r="AHQ3437" s="678"/>
      <c r="AHR3437" s="678"/>
      <c r="AHS3437" s="678"/>
      <c r="AHT3437" s="678"/>
      <c r="AHU3437" s="678"/>
      <c r="AHV3437" s="678"/>
      <c r="AHW3437" s="678"/>
      <c r="AHX3437" s="678"/>
      <c r="AHY3437" s="678"/>
      <c r="AHZ3437" s="678"/>
      <c r="AIA3437" s="678"/>
      <c r="AIB3437" s="678"/>
      <c r="AIC3437" s="678"/>
      <c r="AID3437" s="678"/>
      <c r="AIE3437" s="678"/>
      <c r="AIF3437" s="678"/>
      <c r="AIG3437" s="678"/>
      <c r="AIH3437" s="678"/>
      <c r="AII3437" s="678"/>
      <c r="AIJ3437" s="678"/>
      <c r="AIK3437" s="678"/>
      <c r="AIL3437" s="678"/>
      <c r="AIM3437" s="678"/>
      <c r="AIN3437" s="678"/>
      <c r="AIO3437" s="678"/>
      <c r="AIP3437" s="678"/>
      <c r="AIQ3437" s="678"/>
      <c r="AIR3437" s="678"/>
      <c r="AIS3437" s="678"/>
      <c r="AIT3437" s="678"/>
      <c r="AIU3437" s="678"/>
      <c r="AIV3437" s="678"/>
      <c r="AIW3437" s="678"/>
      <c r="AIX3437" s="678"/>
      <c r="AIY3437" s="678"/>
      <c r="AIZ3437" s="678"/>
      <c r="AJA3437" s="678"/>
      <c r="AJB3437" s="678"/>
      <c r="AJC3437" s="678"/>
      <c r="AJD3437" s="678"/>
      <c r="AJE3437" s="678"/>
      <c r="AJF3437" s="678"/>
      <c r="AJG3437" s="678"/>
      <c r="AJH3437" s="678"/>
      <c r="AJI3437" s="678"/>
      <c r="AJJ3437" s="678"/>
      <c r="AJK3437" s="678"/>
      <c r="AJL3437" s="678"/>
      <c r="AJM3437" s="678"/>
      <c r="AJN3437" s="678"/>
      <c r="AJO3437" s="678"/>
      <c r="AJP3437" s="678"/>
      <c r="AJQ3437" s="678"/>
      <c r="AJR3437" s="678"/>
      <c r="AJS3437" s="678"/>
      <c r="AJT3437" s="678"/>
      <c r="AJU3437" s="678"/>
      <c r="AJV3437" s="678"/>
      <c r="AJW3437" s="678"/>
      <c r="AJX3437" s="678"/>
      <c r="AJY3437" s="678"/>
      <c r="AJZ3437" s="678"/>
      <c r="AKA3437" s="678"/>
      <c r="AKB3437" s="678"/>
      <c r="AKC3437" s="678"/>
      <c r="AKD3437" s="678"/>
      <c r="AKE3437" s="678"/>
      <c r="AKF3437" s="678"/>
      <c r="AKG3437" s="678"/>
      <c r="AKH3437" s="678"/>
      <c r="AKI3437" s="678"/>
      <c r="AKJ3437" s="678"/>
      <c r="AKK3437" s="678"/>
      <c r="AKL3437" s="678"/>
      <c r="AKM3437" s="678"/>
      <c r="AKN3437" s="678"/>
      <c r="AKO3437" s="678"/>
      <c r="AKP3437" s="678"/>
      <c r="AKQ3437" s="678"/>
      <c r="AKR3437" s="678"/>
      <c r="AKS3437" s="678"/>
      <c r="AKT3437" s="678"/>
      <c r="AKU3437" s="678"/>
      <c r="AKV3437" s="678"/>
      <c r="AKW3437" s="678"/>
      <c r="AKX3437" s="678"/>
      <c r="AKY3437" s="678"/>
      <c r="AKZ3437" s="678"/>
      <c r="ALA3437" s="678"/>
      <c r="ALB3437" s="678"/>
      <c r="ALC3437" s="678"/>
      <c r="ALD3437" s="678"/>
      <c r="ALE3437" s="678"/>
      <c r="ALF3437" s="678"/>
      <c r="ALG3437" s="678"/>
      <c r="ALH3437" s="678"/>
      <c r="ALI3437" s="678"/>
      <c r="ALJ3437" s="678"/>
      <c r="ALK3437" s="678"/>
      <c r="ALL3437" s="678"/>
      <c r="ALM3437" s="678"/>
      <c r="ALN3437" s="678"/>
      <c r="ALO3437" s="678"/>
      <c r="ALP3437" s="678"/>
      <c r="ALQ3437" s="678"/>
      <c r="ALR3437" s="678"/>
      <c r="ALS3437" s="678"/>
      <c r="ALT3437" s="678"/>
      <c r="ALU3437" s="678"/>
      <c r="ALV3437" s="678"/>
      <c r="ALW3437" s="678"/>
      <c r="ALX3437" s="678"/>
      <c r="ALY3437" s="678"/>
      <c r="ALZ3437" s="678"/>
      <c r="AMA3437" s="678"/>
      <c r="AMB3437" s="678"/>
      <c r="AMC3437" s="678"/>
      <c r="AMD3437" s="678"/>
      <c r="AME3437" s="678"/>
      <c r="AMF3437" s="678"/>
      <c r="AMG3437" s="678"/>
      <c r="AMH3437" s="678"/>
      <c r="AMI3437" s="678"/>
      <c r="AMJ3437" s="678"/>
    </row>
    <row r="3438" spans="1:1024" ht="21" customHeight="1" x14ac:dyDescent="0.25">
      <c r="A3438" s="186">
        <v>2112</v>
      </c>
      <c r="B3438" s="186"/>
      <c r="C3438" s="186" t="s">
        <v>1520</v>
      </c>
      <c r="D3438" s="4" t="s">
        <v>35</v>
      </c>
      <c r="E3438" s="1156" t="s">
        <v>313</v>
      </c>
      <c r="F3438" s="725">
        <v>44989</v>
      </c>
      <c r="G3438" s="720">
        <v>0.60416666666666663</v>
      </c>
      <c r="H3438" s="725">
        <v>44993</v>
      </c>
      <c r="I3438" s="720">
        <v>0.54166666666666663</v>
      </c>
      <c r="J3438" s="728" t="s">
        <v>1880</v>
      </c>
      <c r="K3438" s="710">
        <v>33263</v>
      </c>
      <c r="L3438" s="929" t="s">
        <v>1521</v>
      </c>
      <c r="M3438" s="21">
        <v>39294</v>
      </c>
      <c r="N3438" s="734" t="s">
        <v>1522</v>
      </c>
      <c r="O3438" s="920">
        <v>39944</v>
      </c>
      <c r="P3438" s="892">
        <v>280</v>
      </c>
      <c r="Q3438" s="196"/>
      <c r="R3438" s="1008"/>
      <c r="S3438" s="884"/>
      <c r="T3438" s="527"/>
      <c r="U3438" s="545" t="s">
        <v>1523</v>
      </c>
      <c r="V3438" s="544"/>
    </row>
    <row r="3439" spans="1:1024" ht="30" customHeight="1" x14ac:dyDescent="0.35">
      <c r="A3439" s="376">
        <v>1719</v>
      </c>
      <c r="B3439" s="376">
        <v>26685915</v>
      </c>
      <c r="C3439" s="376" t="s">
        <v>2314</v>
      </c>
      <c r="D3439" s="376" t="s">
        <v>59</v>
      </c>
      <c r="E3439" s="1166" t="s">
        <v>2315</v>
      </c>
      <c r="F3439" s="1329">
        <v>44932</v>
      </c>
      <c r="G3439" s="1331">
        <v>0.79166666666666663</v>
      </c>
      <c r="H3439" s="710">
        <v>44934</v>
      </c>
      <c r="I3439" s="1218">
        <v>0.79166666666666663</v>
      </c>
      <c r="J3439" s="728" t="s">
        <v>1825</v>
      </c>
      <c r="K3439" s="710">
        <v>25752</v>
      </c>
      <c r="L3439" s="929">
        <v>4196869</v>
      </c>
      <c r="M3439" s="21">
        <v>39805</v>
      </c>
      <c r="N3439" s="18" t="s">
        <v>2316</v>
      </c>
      <c r="O3439" s="927">
        <v>35705</v>
      </c>
      <c r="P3439" s="892">
        <v>160</v>
      </c>
      <c r="R3439" s="1002"/>
      <c r="S3439" s="895"/>
      <c r="T3439" s="533"/>
      <c r="V3439" s="544"/>
      <c r="W3439" s="636"/>
    </row>
    <row r="3440" spans="1:1024" s="546" customFormat="1" ht="47.25" customHeight="1" x14ac:dyDescent="0.25">
      <c r="A3440" s="4">
        <v>2215</v>
      </c>
      <c r="B3440" s="4"/>
      <c r="C3440" s="4" t="s">
        <v>1652</v>
      </c>
      <c r="D3440" s="4" t="s">
        <v>35</v>
      </c>
      <c r="E3440" s="1156" t="s">
        <v>119</v>
      </c>
      <c r="F3440" s="725">
        <v>45016</v>
      </c>
      <c r="G3440" s="720">
        <v>0.73958333333333337</v>
      </c>
      <c r="H3440" s="725">
        <v>45020</v>
      </c>
      <c r="I3440" s="720">
        <v>0.73958333333333337</v>
      </c>
      <c r="J3440" s="728" t="s">
        <v>162</v>
      </c>
      <c r="K3440" s="725">
        <v>24920</v>
      </c>
      <c r="L3440" s="929" t="s">
        <v>1653</v>
      </c>
      <c r="M3440" s="19">
        <v>43419</v>
      </c>
      <c r="N3440" s="929" t="s">
        <v>1654</v>
      </c>
      <c r="O3440" s="932">
        <v>33282</v>
      </c>
      <c r="P3440" s="892" t="s">
        <v>1338</v>
      </c>
      <c r="Q3440" s="908"/>
      <c r="R3440" s="1011"/>
      <c r="S3440" s="908">
        <v>79401</v>
      </c>
      <c r="T3440" s="550" t="s">
        <v>1655</v>
      </c>
      <c r="U3440" s="545" t="s">
        <v>333</v>
      </c>
      <c r="V3440" s="550"/>
      <c r="W3440" s="156"/>
    </row>
    <row r="3441" spans="1:1024" ht="20.25" customHeight="1" x14ac:dyDescent="0.25">
      <c r="A3441" s="4">
        <v>2214</v>
      </c>
      <c r="B3441" s="4"/>
      <c r="C3441" s="4" t="s">
        <v>1676</v>
      </c>
      <c r="D3441" s="4" t="s">
        <v>235</v>
      </c>
      <c r="E3441" s="1156" t="s">
        <v>370</v>
      </c>
      <c r="F3441" s="725">
        <v>45016</v>
      </c>
      <c r="G3441" s="720">
        <v>0.375</v>
      </c>
      <c r="H3441" s="725">
        <v>45016</v>
      </c>
      <c r="I3441" s="720">
        <v>0.91666666666666663</v>
      </c>
      <c r="J3441" s="728" t="s">
        <v>797</v>
      </c>
      <c r="K3441" s="710">
        <v>23610</v>
      </c>
      <c r="L3441" s="929" t="s">
        <v>1677</v>
      </c>
      <c r="M3441" s="21">
        <v>44120</v>
      </c>
      <c r="N3441" s="928" t="s">
        <v>1678</v>
      </c>
      <c r="O3441" s="920">
        <v>31612</v>
      </c>
      <c r="P3441" s="1019">
        <v>80</v>
      </c>
      <c r="Q3441" s="196"/>
      <c r="R3441" s="1017"/>
      <c r="S3441" s="196">
        <v>80574</v>
      </c>
      <c r="T3441" s="533"/>
      <c r="V3441" s="544"/>
    </row>
    <row r="3442" spans="1:1024" s="599" customFormat="1" ht="20.25" hidden="1" customHeight="1" x14ac:dyDescent="0.25">
      <c r="A3442" s="799">
        <v>216</v>
      </c>
      <c r="B3442" s="799"/>
      <c r="C3442" s="799" t="s">
        <v>3585</v>
      </c>
      <c r="D3442" s="799" t="s">
        <v>22</v>
      </c>
      <c r="E3442" s="1165" t="s">
        <v>364</v>
      </c>
      <c r="F3442" s="807">
        <v>44622</v>
      </c>
      <c r="G3442" s="806">
        <v>0.4375</v>
      </c>
      <c r="H3442" s="807">
        <v>44623</v>
      </c>
      <c r="I3442" s="806">
        <v>0.4375</v>
      </c>
      <c r="J3442" s="730"/>
      <c r="K3442" s="720"/>
      <c r="L3442" s="799"/>
      <c r="M3442" s="19"/>
      <c r="N3442" s="926"/>
      <c r="O3442" s="927"/>
      <c r="P3442" s="1043"/>
      <c r="Q3442" s="915"/>
      <c r="R3442" s="1118"/>
      <c r="S3442" s="915"/>
      <c r="T3442" s="668"/>
      <c r="U3442" s="156"/>
      <c r="V3442" s="668" t="s">
        <v>3549</v>
      </c>
      <c r="W3442" s="156"/>
      <c r="X3442" s="662"/>
      <c r="Y3442" s="662"/>
      <c r="Z3442" s="662"/>
      <c r="AA3442" s="662"/>
      <c r="AB3442" s="662"/>
      <c r="AC3442" s="662"/>
      <c r="AD3442" s="662"/>
      <c r="AE3442" s="662"/>
      <c r="AF3442" s="662"/>
      <c r="AG3442" s="662"/>
      <c r="AH3442" s="662"/>
      <c r="AI3442" s="662"/>
      <c r="AJ3442" s="662"/>
      <c r="AK3442" s="662"/>
      <c r="AL3442" s="662"/>
      <c r="AM3442" s="662"/>
      <c r="AN3442" s="662"/>
      <c r="AO3442" s="662"/>
      <c r="AP3442" s="662"/>
      <c r="AQ3442" s="662"/>
      <c r="AR3442" s="662"/>
      <c r="AS3442" s="662"/>
      <c r="AT3442" s="662"/>
      <c r="AU3442" s="662"/>
      <c r="AV3442" s="662"/>
      <c r="AW3442" s="662"/>
      <c r="AX3442" s="662"/>
      <c r="AY3442" s="662"/>
      <c r="AZ3442" s="662"/>
      <c r="BA3442" s="662"/>
      <c r="BB3442" s="662"/>
      <c r="BC3442" s="662"/>
      <c r="BD3442" s="662"/>
      <c r="BE3442" s="662"/>
      <c r="BF3442" s="662"/>
      <c r="BG3442" s="662"/>
      <c r="BH3442" s="662"/>
      <c r="BI3442" s="662"/>
      <c r="BJ3442" s="662"/>
      <c r="BK3442" s="662"/>
      <c r="BL3442" s="662"/>
      <c r="BM3442" s="662"/>
      <c r="BN3442" s="662"/>
      <c r="BO3442" s="662"/>
      <c r="BP3442" s="662"/>
      <c r="BQ3442" s="662"/>
      <c r="BR3442" s="662"/>
      <c r="BS3442" s="662"/>
      <c r="BT3442" s="662"/>
      <c r="BU3442" s="662"/>
      <c r="BV3442" s="662"/>
      <c r="BW3442" s="662"/>
      <c r="BX3442" s="662"/>
      <c r="BY3442" s="662"/>
      <c r="BZ3442" s="662"/>
      <c r="CA3442" s="662"/>
      <c r="CB3442" s="662"/>
      <c r="CC3442" s="662"/>
      <c r="CD3442" s="662"/>
      <c r="CE3442" s="662"/>
      <c r="CF3442" s="662"/>
      <c r="CG3442" s="662"/>
      <c r="CH3442" s="662"/>
      <c r="CI3442" s="662"/>
      <c r="CJ3442" s="662"/>
      <c r="CK3442" s="662"/>
      <c r="CL3442" s="662"/>
      <c r="CM3442" s="662"/>
      <c r="CN3442" s="662"/>
      <c r="CO3442" s="662"/>
      <c r="CP3442" s="662"/>
      <c r="CQ3442" s="662"/>
      <c r="CR3442" s="662"/>
      <c r="CS3442" s="662"/>
      <c r="CT3442" s="662"/>
      <c r="CU3442" s="662"/>
      <c r="CV3442" s="662"/>
      <c r="CW3442" s="662"/>
      <c r="CX3442" s="662"/>
      <c r="CY3442" s="662"/>
      <c r="CZ3442" s="662"/>
      <c r="DA3442" s="662"/>
      <c r="DB3442" s="662"/>
      <c r="DC3442" s="662"/>
      <c r="DD3442" s="662"/>
      <c r="DE3442" s="662"/>
      <c r="DF3442" s="662"/>
      <c r="DG3442" s="662"/>
      <c r="DH3442" s="662"/>
      <c r="DI3442" s="662"/>
      <c r="DJ3442" s="662"/>
      <c r="DK3442" s="662"/>
      <c r="DL3442" s="662"/>
      <c r="DM3442" s="662"/>
      <c r="DN3442" s="662"/>
      <c r="DO3442" s="662"/>
      <c r="DP3442" s="662"/>
      <c r="DQ3442" s="662"/>
      <c r="DR3442" s="662"/>
      <c r="DS3442" s="662"/>
      <c r="DT3442" s="662"/>
      <c r="DU3442" s="662"/>
      <c r="DV3442" s="662"/>
      <c r="DW3442" s="662"/>
      <c r="DX3442" s="662"/>
      <c r="DY3442" s="662"/>
      <c r="DZ3442" s="662"/>
      <c r="EA3442" s="662"/>
      <c r="EB3442" s="662"/>
      <c r="EC3442" s="662"/>
      <c r="ED3442" s="662"/>
      <c r="EE3442" s="662"/>
      <c r="EF3442" s="662"/>
      <c r="EG3442" s="662"/>
      <c r="EH3442" s="662"/>
      <c r="EI3442" s="662"/>
      <c r="EJ3442" s="662"/>
      <c r="EK3442" s="662"/>
      <c r="EL3442" s="662"/>
      <c r="EM3442" s="662"/>
      <c r="EN3442" s="662"/>
      <c r="EO3442" s="662"/>
      <c r="EP3442" s="662"/>
      <c r="EQ3442" s="662"/>
      <c r="ER3442" s="662"/>
      <c r="ES3442" s="662"/>
      <c r="ET3442" s="662"/>
      <c r="EU3442" s="662"/>
      <c r="EV3442" s="662"/>
      <c r="EW3442" s="662"/>
      <c r="EX3442" s="662"/>
      <c r="EY3442" s="662"/>
      <c r="EZ3442" s="662"/>
      <c r="FA3442" s="662"/>
      <c r="FB3442" s="662"/>
      <c r="FC3442" s="662"/>
      <c r="FD3442" s="662"/>
      <c r="FE3442" s="662"/>
      <c r="FF3442" s="662"/>
      <c r="FG3442" s="662"/>
      <c r="FH3442" s="662"/>
      <c r="FI3442" s="662"/>
      <c r="FJ3442" s="662"/>
      <c r="FK3442" s="662"/>
      <c r="FL3442" s="662"/>
      <c r="FM3442" s="662"/>
      <c r="FN3442" s="662"/>
      <c r="FO3442" s="662"/>
      <c r="FP3442" s="662"/>
      <c r="FQ3442" s="662"/>
      <c r="FR3442" s="662"/>
      <c r="FS3442" s="662"/>
      <c r="FT3442" s="662"/>
      <c r="FU3442" s="662"/>
      <c r="FV3442" s="662"/>
      <c r="FW3442" s="662"/>
      <c r="FX3442" s="662"/>
      <c r="FY3442" s="662"/>
      <c r="FZ3442" s="662"/>
      <c r="GA3442" s="662"/>
      <c r="GB3442" s="662"/>
      <c r="GC3442" s="662"/>
      <c r="GD3442" s="662"/>
      <c r="GE3442" s="662"/>
      <c r="GF3442" s="662"/>
      <c r="GG3442" s="662"/>
      <c r="GH3442" s="662"/>
      <c r="GI3442" s="662"/>
      <c r="GJ3442" s="662"/>
      <c r="GK3442" s="662"/>
      <c r="GL3442" s="662"/>
      <c r="GM3442" s="662"/>
      <c r="GN3442" s="662"/>
      <c r="GO3442" s="662"/>
      <c r="GP3442" s="662"/>
      <c r="GQ3442" s="662"/>
      <c r="GR3442" s="662"/>
      <c r="GS3442" s="662"/>
      <c r="GT3442" s="662"/>
      <c r="GU3442" s="662"/>
      <c r="GV3442" s="662"/>
      <c r="GW3442" s="662"/>
      <c r="GX3442" s="662"/>
      <c r="GY3442" s="662"/>
      <c r="GZ3442" s="662"/>
      <c r="HA3442" s="662"/>
      <c r="HB3442" s="662"/>
      <c r="HC3442" s="662"/>
      <c r="HD3442" s="662"/>
      <c r="HE3442" s="662"/>
      <c r="HF3442" s="662"/>
      <c r="HG3442" s="662"/>
      <c r="HH3442" s="662"/>
      <c r="HI3442" s="662"/>
      <c r="HJ3442" s="662"/>
      <c r="HK3442" s="662"/>
      <c r="HL3442" s="662"/>
      <c r="HM3442" s="662"/>
      <c r="HN3442" s="662"/>
      <c r="HO3442" s="662"/>
      <c r="HP3442" s="662"/>
      <c r="HQ3442" s="662"/>
      <c r="HR3442" s="662"/>
      <c r="HS3442" s="662"/>
      <c r="HT3442" s="662"/>
      <c r="HU3442" s="662"/>
      <c r="HV3442" s="662"/>
      <c r="HW3442" s="662"/>
      <c r="HX3442" s="662"/>
      <c r="HY3442" s="662"/>
      <c r="HZ3442" s="662"/>
      <c r="IA3442" s="662"/>
      <c r="IB3442" s="662"/>
      <c r="IC3442" s="662"/>
      <c r="ID3442" s="662"/>
      <c r="IE3442" s="662"/>
      <c r="IF3442" s="662"/>
      <c r="IG3442" s="662"/>
      <c r="IH3442" s="662"/>
      <c r="II3442" s="662"/>
      <c r="IJ3442" s="662"/>
      <c r="IK3442" s="662"/>
      <c r="IL3442" s="662"/>
      <c r="IM3442" s="662"/>
      <c r="IN3442" s="662"/>
      <c r="IO3442" s="662"/>
      <c r="IP3442" s="662"/>
      <c r="IQ3442" s="662"/>
      <c r="IR3442" s="662"/>
      <c r="IS3442" s="662"/>
      <c r="IT3442" s="662"/>
      <c r="IU3442" s="662"/>
      <c r="IV3442" s="662"/>
      <c r="IW3442" s="662"/>
      <c r="IX3442" s="662"/>
      <c r="IY3442" s="662"/>
      <c r="IZ3442" s="662"/>
      <c r="JA3442" s="662"/>
      <c r="JB3442" s="662"/>
      <c r="JC3442" s="662"/>
      <c r="JD3442" s="662"/>
      <c r="JE3442" s="662"/>
      <c r="JF3442" s="662"/>
      <c r="JG3442" s="662"/>
      <c r="JH3442" s="662"/>
      <c r="JI3442" s="662"/>
      <c r="JJ3442" s="662"/>
      <c r="JK3442" s="662"/>
      <c r="JL3442" s="662"/>
      <c r="JM3442" s="662"/>
      <c r="JN3442" s="662"/>
      <c r="JO3442" s="662"/>
      <c r="JP3442" s="662"/>
      <c r="JQ3442" s="662"/>
      <c r="JR3442" s="662"/>
      <c r="JS3442" s="662"/>
      <c r="JT3442" s="662"/>
      <c r="JU3442" s="662"/>
      <c r="JV3442" s="662"/>
      <c r="JW3442" s="662"/>
      <c r="JX3442" s="662"/>
      <c r="JY3442" s="662"/>
      <c r="JZ3442" s="662"/>
      <c r="KA3442" s="662"/>
      <c r="KB3442" s="662"/>
      <c r="KC3442" s="662"/>
      <c r="KD3442" s="662"/>
      <c r="KE3442" s="662"/>
      <c r="KF3442" s="662"/>
      <c r="KG3442" s="662"/>
      <c r="KH3442" s="662"/>
      <c r="KI3442" s="662"/>
      <c r="KJ3442" s="662"/>
      <c r="KK3442" s="662"/>
      <c r="KL3442" s="662"/>
      <c r="KM3442" s="662"/>
      <c r="KN3442" s="662"/>
      <c r="KO3442" s="662"/>
      <c r="KP3442" s="662"/>
      <c r="KQ3442" s="662"/>
      <c r="KR3442" s="662"/>
      <c r="KS3442" s="662"/>
      <c r="KT3442" s="662"/>
      <c r="KU3442" s="662"/>
      <c r="KV3442" s="662"/>
      <c r="KW3442" s="662"/>
      <c r="KX3442" s="662"/>
      <c r="KY3442" s="662"/>
      <c r="KZ3442" s="662"/>
      <c r="LA3442" s="662"/>
      <c r="LB3442" s="662"/>
      <c r="LC3442" s="662"/>
      <c r="LD3442" s="662"/>
      <c r="LE3442" s="662"/>
      <c r="LF3442" s="662"/>
      <c r="LG3442" s="662"/>
      <c r="LH3442" s="662"/>
      <c r="LI3442" s="662"/>
      <c r="LJ3442" s="662"/>
      <c r="LK3442" s="662"/>
      <c r="LL3442" s="662"/>
      <c r="LM3442" s="662"/>
      <c r="LN3442" s="662"/>
      <c r="LO3442" s="662"/>
      <c r="LP3442" s="662"/>
      <c r="LQ3442" s="662"/>
      <c r="LR3442" s="662"/>
      <c r="LS3442" s="662"/>
      <c r="LT3442" s="662"/>
      <c r="LU3442" s="662"/>
      <c r="LV3442" s="662"/>
      <c r="LW3442" s="662"/>
      <c r="LX3442" s="662"/>
      <c r="LY3442" s="662"/>
      <c r="LZ3442" s="662"/>
      <c r="MA3442" s="662"/>
      <c r="MB3442" s="662"/>
      <c r="MC3442" s="662"/>
      <c r="MD3442" s="662"/>
      <c r="ME3442" s="662"/>
      <c r="MF3442" s="662"/>
      <c r="MG3442" s="662"/>
      <c r="MH3442" s="662"/>
      <c r="MI3442" s="662"/>
      <c r="MJ3442" s="662"/>
      <c r="MK3442" s="662"/>
      <c r="ML3442" s="662"/>
      <c r="MM3442" s="662"/>
      <c r="MN3442" s="662"/>
      <c r="MO3442" s="662"/>
      <c r="MP3442" s="662"/>
      <c r="MQ3442" s="662"/>
      <c r="MR3442" s="662"/>
      <c r="MS3442" s="662"/>
      <c r="MT3442" s="662"/>
      <c r="MU3442" s="662"/>
      <c r="MV3442" s="662"/>
      <c r="MW3442" s="662"/>
      <c r="MX3442" s="662"/>
      <c r="MY3442" s="662"/>
      <c r="MZ3442" s="662"/>
      <c r="NA3442" s="662"/>
      <c r="NB3442" s="662"/>
      <c r="NC3442" s="662"/>
      <c r="ND3442" s="662"/>
      <c r="NE3442" s="662"/>
      <c r="NF3442" s="662"/>
      <c r="NG3442" s="662"/>
      <c r="NH3442" s="662"/>
      <c r="NI3442" s="662"/>
      <c r="NJ3442" s="662"/>
      <c r="NK3442" s="662"/>
      <c r="NL3442" s="662"/>
      <c r="NM3442" s="662"/>
      <c r="NN3442" s="662"/>
      <c r="NO3442" s="662"/>
      <c r="NP3442" s="662"/>
      <c r="NQ3442" s="662"/>
      <c r="NR3442" s="662"/>
      <c r="NS3442" s="662"/>
      <c r="NT3442" s="662"/>
      <c r="NU3442" s="662"/>
      <c r="NV3442" s="662"/>
      <c r="NW3442" s="662"/>
      <c r="NX3442" s="662"/>
      <c r="NY3442" s="662"/>
      <c r="NZ3442" s="662"/>
      <c r="OA3442" s="662"/>
      <c r="OB3442" s="662"/>
      <c r="OC3442" s="662"/>
      <c r="OD3442" s="662"/>
      <c r="OE3442" s="662"/>
      <c r="OF3442" s="662"/>
      <c r="OG3442" s="662"/>
      <c r="OH3442" s="662"/>
      <c r="OI3442" s="662"/>
      <c r="OJ3442" s="662"/>
      <c r="OK3442" s="662"/>
      <c r="OL3442" s="662"/>
      <c r="OM3442" s="662"/>
      <c r="ON3442" s="662"/>
      <c r="OO3442" s="662"/>
      <c r="OP3442" s="662"/>
      <c r="OQ3442" s="662"/>
      <c r="OR3442" s="662"/>
      <c r="OS3442" s="662"/>
      <c r="OT3442" s="662"/>
      <c r="OU3442" s="662"/>
      <c r="OV3442" s="662"/>
      <c r="OW3442" s="662"/>
      <c r="OX3442" s="662"/>
      <c r="OY3442" s="662"/>
      <c r="OZ3442" s="662"/>
      <c r="PA3442" s="662"/>
      <c r="PB3442" s="662"/>
      <c r="PC3442" s="662"/>
      <c r="PD3442" s="662"/>
      <c r="PE3442" s="662"/>
      <c r="PF3442" s="662"/>
      <c r="PG3442" s="662"/>
      <c r="PH3442" s="662"/>
      <c r="PI3442" s="662"/>
      <c r="PJ3442" s="662"/>
      <c r="PK3442" s="662"/>
      <c r="PL3442" s="662"/>
      <c r="PM3442" s="662"/>
      <c r="PN3442" s="662"/>
      <c r="PO3442" s="662"/>
      <c r="PP3442" s="662"/>
      <c r="PQ3442" s="662"/>
      <c r="PR3442" s="662"/>
      <c r="PS3442" s="662"/>
      <c r="PT3442" s="662"/>
      <c r="PU3442" s="662"/>
      <c r="PV3442" s="662"/>
      <c r="PW3442" s="662"/>
      <c r="PX3442" s="662"/>
      <c r="PY3442" s="662"/>
      <c r="PZ3442" s="662"/>
      <c r="QA3442" s="662"/>
      <c r="QB3442" s="662"/>
      <c r="QC3442" s="662"/>
      <c r="QD3442" s="662"/>
      <c r="QE3442" s="662"/>
      <c r="QF3442" s="662"/>
      <c r="QG3442" s="662"/>
      <c r="QH3442" s="662"/>
      <c r="QI3442" s="662"/>
      <c r="QJ3442" s="662"/>
      <c r="QK3442" s="662"/>
      <c r="QL3442" s="662"/>
      <c r="QM3442" s="662"/>
      <c r="QN3442" s="662"/>
      <c r="QO3442" s="662"/>
      <c r="QP3442" s="662"/>
      <c r="QQ3442" s="662"/>
      <c r="QR3442" s="662"/>
      <c r="QS3442" s="662"/>
      <c r="QT3442" s="662"/>
      <c r="QU3442" s="662"/>
      <c r="QV3442" s="662"/>
      <c r="QW3442" s="662"/>
      <c r="QX3442" s="662"/>
      <c r="QY3442" s="662"/>
      <c r="QZ3442" s="662"/>
      <c r="RA3442" s="662"/>
      <c r="RB3442" s="662"/>
      <c r="RC3442" s="662"/>
      <c r="RD3442" s="662"/>
      <c r="RE3442" s="662"/>
      <c r="RF3442" s="662"/>
      <c r="RG3442" s="662"/>
      <c r="RH3442" s="662"/>
      <c r="RI3442" s="662"/>
      <c r="RJ3442" s="662"/>
      <c r="RK3442" s="662"/>
      <c r="RL3442" s="662"/>
      <c r="RM3442" s="662"/>
      <c r="RN3442" s="662"/>
      <c r="RO3442" s="662"/>
      <c r="RP3442" s="662"/>
      <c r="RQ3442" s="662"/>
      <c r="RR3442" s="662"/>
      <c r="RS3442" s="662"/>
      <c r="RT3442" s="662"/>
      <c r="RU3442" s="662"/>
      <c r="RV3442" s="662"/>
      <c r="RW3442" s="662"/>
      <c r="RX3442" s="662"/>
      <c r="RY3442" s="662"/>
      <c r="RZ3442" s="662"/>
      <c r="SA3442" s="662"/>
      <c r="SB3442" s="662"/>
      <c r="SC3442" s="662"/>
      <c r="SD3442" s="662"/>
      <c r="SE3442" s="662"/>
      <c r="SF3442" s="662"/>
      <c r="SG3442" s="662"/>
      <c r="SH3442" s="662"/>
      <c r="SI3442" s="662"/>
      <c r="SJ3442" s="662"/>
      <c r="SK3442" s="662"/>
      <c r="SL3442" s="662"/>
      <c r="SM3442" s="662"/>
      <c r="SN3442" s="662"/>
      <c r="SO3442" s="662"/>
      <c r="SP3442" s="662"/>
      <c r="SQ3442" s="662"/>
      <c r="SR3442" s="662"/>
      <c r="SS3442" s="662"/>
      <c r="ST3442" s="662"/>
      <c r="SU3442" s="662"/>
      <c r="SV3442" s="662"/>
      <c r="SW3442" s="662"/>
      <c r="SX3442" s="662"/>
      <c r="SY3442" s="662"/>
      <c r="SZ3442" s="662"/>
      <c r="TA3442" s="662"/>
      <c r="TB3442" s="662"/>
      <c r="TC3442" s="662"/>
      <c r="TD3442" s="662"/>
      <c r="TE3442" s="662"/>
      <c r="TF3442" s="662"/>
      <c r="TG3442" s="662"/>
      <c r="TH3442" s="662"/>
      <c r="TI3442" s="662"/>
      <c r="TJ3442" s="662"/>
      <c r="TK3442" s="662"/>
      <c r="TL3442" s="662"/>
      <c r="TM3442" s="662"/>
      <c r="TN3442" s="662"/>
      <c r="TO3442" s="662"/>
      <c r="TP3442" s="662"/>
      <c r="TQ3442" s="662"/>
      <c r="TR3442" s="662"/>
      <c r="TS3442" s="662"/>
      <c r="TT3442" s="662"/>
      <c r="TU3442" s="662"/>
      <c r="TV3442" s="662"/>
      <c r="TW3442" s="662"/>
      <c r="TX3442" s="662"/>
      <c r="TY3442" s="662"/>
      <c r="TZ3442" s="662"/>
      <c r="UA3442" s="662"/>
      <c r="UB3442" s="662"/>
      <c r="UC3442" s="662"/>
      <c r="UD3442" s="662"/>
      <c r="UE3442" s="662"/>
      <c r="UF3442" s="662"/>
      <c r="UG3442" s="662"/>
      <c r="UH3442" s="662"/>
      <c r="UI3442" s="662"/>
      <c r="UJ3442" s="662"/>
      <c r="UK3442" s="662"/>
      <c r="UL3442" s="662"/>
      <c r="UM3442" s="662"/>
      <c r="UN3442" s="662"/>
      <c r="UO3442" s="662"/>
      <c r="UP3442" s="662"/>
      <c r="UQ3442" s="662"/>
      <c r="UR3442" s="662"/>
      <c r="US3442" s="662"/>
      <c r="UT3442" s="662"/>
      <c r="UU3442" s="662"/>
      <c r="UV3442" s="662"/>
      <c r="UW3442" s="662"/>
      <c r="UX3442" s="662"/>
      <c r="UY3442" s="662"/>
      <c r="UZ3442" s="662"/>
      <c r="VA3442" s="662"/>
      <c r="VB3442" s="662"/>
      <c r="VC3442" s="662"/>
      <c r="VD3442" s="662"/>
      <c r="VE3442" s="662"/>
      <c r="VF3442" s="662"/>
      <c r="VG3442" s="662"/>
      <c r="VH3442" s="662"/>
      <c r="VI3442" s="662"/>
      <c r="VJ3442" s="662"/>
      <c r="VK3442" s="662"/>
      <c r="VL3442" s="662"/>
      <c r="VM3442" s="662"/>
      <c r="VN3442" s="662"/>
      <c r="VO3442" s="662"/>
      <c r="VP3442" s="662"/>
      <c r="VQ3442" s="662"/>
      <c r="VR3442" s="662"/>
      <c r="VS3442" s="662"/>
      <c r="VT3442" s="662"/>
      <c r="VU3442" s="662"/>
      <c r="VV3442" s="662"/>
      <c r="VW3442" s="662"/>
      <c r="VX3442" s="662"/>
      <c r="VY3442" s="662"/>
      <c r="VZ3442" s="662"/>
      <c r="WA3442" s="662"/>
      <c r="WB3442" s="662"/>
      <c r="WC3442" s="662"/>
      <c r="WD3442" s="662"/>
      <c r="WE3442" s="662"/>
      <c r="WF3442" s="662"/>
      <c r="WG3442" s="662"/>
      <c r="WH3442" s="662"/>
      <c r="WI3442" s="662"/>
      <c r="WJ3442" s="662"/>
      <c r="WK3442" s="662"/>
      <c r="WL3442" s="662"/>
      <c r="WM3442" s="662"/>
      <c r="WN3442" s="662"/>
      <c r="WO3442" s="662"/>
      <c r="WP3442" s="662"/>
      <c r="WQ3442" s="662"/>
      <c r="WR3442" s="662"/>
      <c r="WS3442" s="662"/>
      <c r="WT3442" s="662"/>
      <c r="WU3442" s="662"/>
      <c r="WV3442" s="662"/>
      <c r="WW3442" s="662"/>
      <c r="WX3442" s="662"/>
      <c r="WY3442" s="662"/>
      <c r="WZ3442" s="662"/>
      <c r="XA3442" s="662"/>
      <c r="XB3442" s="662"/>
      <c r="XC3442" s="662"/>
      <c r="XD3442" s="662"/>
      <c r="XE3442" s="662"/>
      <c r="XF3442" s="662"/>
      <c r="XG3442" s="662"/>
      <c r="XH3442" s="662"/>
      <c r="XI3442" s="662"/>
      <c r="XJ3442" s="662"/>
      <c r="XK3442" s="662"/>
      <c r="XL3442" s="662"/>
      <c r="XM3442" s="662"/>
      <c r="XN3442" s="662"/>
      <c r="XO3442" s="662"/>
      <c r="XP3442" s="662"/>
      <c r="XQ3442" s="662"/>
      <c r="XR3442" s="662"/>
      <c r="XS3442" s="662"/>
      <c r="XT3442" s="662"/>
      <c r="XU3442" s="662"/>
      <c r="XV3442" s="662"/>
      <c r="XW3442" s="662"/>
      <c r="XX3442" s="662"/>
      <c r="XY3442" s="662"/>
      <c r="XZ3442" s="662"/>
      <c r="YA3442" s="662"/>
      <c r="YB3442" s="662"/>
      <c r="YC3442" s="662"/>
      <c r="YD3442" s="662"/>
      <c r="YE3442" s="662"/>
      <c r="YF3442" s="662"/>
      <c r="YG3442" s="662"/>
      <c r="YH3442" s="662"/>
      <c r="YI3442" s="662"/>
      <c r="YJ3442" s="662"/>
      <c r="YK3442" s="662"/>
      <c r="YL3442" s="662"/>
      <c r="YM3442" s="662"/>
      <c r="YN3442" s="662"/>
      <c r="YO3442" s="662"/>
      <c r="YP3442" s="662"/>
      <c r="YQ3442" s="662"/>
      <c r="YR3442" s="662"/>
      <c r="YS3442" s="662"/>
      <c r="YT3442" s="662"/>
      <c r="YU3442" s="662"/>
      <c r="YV3442" s="662"/>
      <c r="YW3442" s="662"/>
      <c r="YX3442" s="662"/>
      <c r="YY3442" s="662"/>
      <c r="YZ3442" s="662"/>
      <c r="ZA3442" s="662"/>
      <c r="ZB3442" s="662"/>
      <c r="ZC3442" s="662"/>
      <c r="ZD3442" s="662"/>
      <c r="ZE3442" s="662"/>
      <c r="ZF3442" s="662"/>
      <c r="ZG3442" s="662"/>
      <c r="ZH3442" s="662"/>
      <c r="ZI3442" s="662"/>
      <c r="ZJ3442" s="662"/>
      <c r="ZK3442" s="662"/>
      <c r="ZL3442" s="662"/>
      <c r="ZM3442" s="662"/>
      <c r="ZN3442" s="662"/>
      <c r="ZO3442" s="662"/>
      <c r="ZP3442" s="662"/>
      <c r="ZQ3442" s="662"/>
      <c r="ZR3442" s="662"/>
      <c r="ZS3442" s="662"/>
      <c r="ZT3442" s="662"/>
      <c r="ZU3442" s="662"/>
      <c r="ZV3442" s="662"/>
      <c r="ZW3442" s="662"/>
      <c r="ZX3442" s="662"/>
      <c r="ZY3442" s="662"/>
      <c r="ZZ3442" s="662"/>
      <c r="AAA3442" s="662"/>
      <c r="AAB3442" s="662"/>
      <c r="AAC3442" s="662"/>
      <c r="AAD3442" s="662"/>
      <c r="AAE3442" s="662"/>
      <c r="AAF3442" s="662"/>
      <c r="AAG3442" s="662"/>
      <c r="AAH3442" s="662"/>
      <c r="AAI3442" s="662"/>
      <c r="AAJ3442" s="662"/>
      <c r="AAK3442" s="662"/>
      <c r="AAL3442" s="662"/>
      <c r="AAM3442" s="662"/>
      <c r="AAN3442" s="662"/>
      <c r="AAO3442" s="662"/>
      <c r="AAP3442" s="662"/>
      <c r="AAQ3442" s="662"/>
      <c r="AAR3442" s="662"/>
      <c r="AAS3442" s="662"/>
      <c r="AAT3442" s="662"/>
      <c r="AAU3442" s="662"/>
      <c r="AAV3442" s="662"/>
      <c r="AAW3442" s="662"/>
      <c r="AAX3442" s="662"/>
      <c r="AAY3442" s="662"/>
      <c r="AAZ3442" s="662"/>
      <c r="ABA3442" s="662"/>
      <c r="ABB3442" s="662"/>
      <c r="ABC3442" s="662"/>
      <c r="ABD3442" s="662"/>
      <c r="ABE3442" s="662"/>
      <c r="ABF3442" s="662"/>
      <c r="ABG3442" s="662"/>
      <c r="ABH3442" s="662"/>
      <c r="ABI3442" s="662"/>
      <c r="ABJ3442" s="662"/>
      <c r="ABK3442" s="662"/>
      <c r="ABL3442" s="662"/>
      <c r="ABM3442" s="662"/>
      <c r="ABN3442" s="662"/>
      <c r="ABO3442" s="662"/>
      <c r="ABP3442" s="662"/>
      <c r="ABQ3442" s="662"/>
      <c r="ABR3442" s="662"/>
      <c r="ABS3442" s="662"/>
      <c r="ABT3442" s="662"/>
      <c r="ABU3442" s="662"/>
      <c r="ABV3442" s="662"/>
      <c r="ABW3442" s="662"/>
      <c r="ABX3442" s="662"/>
      <c r="ABY3442" s="662"/>
      <c r="ABZ3442" s="662"/>
      <c r="ACA3442" s="662"/>
      <c r="ACB3442" s="662"/>
      <c r="ACC3442" s="662"/>
      <c r="ACD3442" s="662"/>
      <c r="ACE3442" s="662"/>
      <c r="ACF3442" s="662"/>
      <c r="ACG3442" s="662"/>
      <c r="ACH3442" s="662"/>
      <c r="ACI3442" s="662"/>
      <c r="ACJ3442" s="662"/>
      <c r="ACK3442" s="662"/>
      <c r="ACL3442" s="662"/>
      <c r="ACM3442" s="662"/>
      <c r="ACN3442" s="662"/>
      <c r="ACO3442" s="662"/>
      <c r="ACP3442" s="662"/>
      <c r="ACQ3442" s="662"/>
      <c r="ACR3442" s="662"/>
      <c r="ACS3442" s="662"/>
      <c r="ACT3442" s="662"/>
      <c r="ACU3442" s="662"/>
      <c r="ACV3442" s="662"/>
      <c r="ACW3442" s="662"/>
      <c r="ACX3442" s="662"/>
      <c r="ACY3442" s="662"/>
      <c r="ACZ3442" s="662"/>
      <c r="ADA3442" s="662"/>
      <c r="ADB3442" s="662"/>
      <c r="ADC3442" s="662"/>
      <c r="ADD3442" s="662"/>
      <c r="ADE3442" s="662"/>
      <c r="ADF3442" s="662"/>
      <c r="ADG3442" s="662"/>
      <c r="ADH3442" s="662"/>
      <c r="ADI3442" s="662"/>
      <c r="ADJ3442" s="662"/>
      <c r="ADK3442" s="662"/>
      <c r="ADL3442" s="662"/>
      <c r="ADM3442" s="662"/>
      <c r="ADN3442" s="662"/>
      <c r="ADO3442" s="662"/>
      <c r="ADP3442" s="662"/>
      <c r="ADQ3442" s="662"/>
      <c r="ADR3442" s="662"/>
      <c r="ADS3442" s="662"/>
      <c r="ADT3442" s="662"/>
      <c r="ADU3442" s="662"/>
      <c r="ADV3442" s="662"/>
      <c r="ADW3442" s="662"/>
      <c r="ADX3442" s="662"/>
      <c r="ADY3442" s="662"/>
      <c r="ADZ3442" s="662"/>
      <c r="AEA3442" s="662"/>
      <c r="AEB3442" s="662"/>
      <c r="AEC3442" s="662"/>
      <c r="AED3442" s="662"/>
      <c r="AEE3442" s="662"/>
      <c r="AEF3442" s="662"/>
      <c r="AEG3442" s="662"/>
      <c r="AEH3442" s="662"/>
      <c r="AEI3442" s="662"/>
      <c r="AEJ3442" s="662"/>
      <c r="AEK3442" s="662"/>
      <c r="AEL3442" s="662"/>
      <c r="AEM3442" s="662"/>
      <c r="AEN3442" s="662"/>
      <c r="AEO3442" s="662"/>
      <c r="AEP3442" s="662"/>
      <c r="AEQ3442" s="662"/>
      <c r="AER3442" s="662"/>
      <c r="AES3442" s="662"/>
      <c r="AET3442" s="662"/>
      <c r="AEU3442" s="662"/>
      <c r="AEV3442" s="662"/>
      <c r="AEW3442" s="662"/>
      <c r="AEX3442" s="662"/>
      <c r="AEY3442" s="662"/>
      <c r="AEZ3442" s="662"/>
      <c r="AFA3442" s="662"/>
      <c r="AFB3442" s="662"/>
      <c r="AFC3442" s="662"/>
      <c r="AFD3442" s="662"/>
      <c r="AFE3442" s="662"/>
      <c r="AFF3442" s="662"/>
      <c r="AFG3442" s="662"/>
      <c r="AFH3442" s="662"/>
      <c r="AFI3442" s="662"/>
      <c r="AFJ3442" s="662"/>
      <c r="AFK3442" s="662"/>
      <c r="AFL3442" s="662"/>
      <c r="AFM3442" s="662"/>
      <c r="AFN3442" s="662"/>
      <c r="AFO3442" s="662"/>
      <c r="AFP3442" s="662"/>
      <c r="AFQ3442" s="662"/>
      <c r="AFR3442" s="662"/>
      <c r="AFS3442" s="662"/>
      <c r="AFT3442" s="662"/>
      <c r="AFU3442" s="662"/>
      <c r="AFV3442" s="662"/>
      <c r="AFW3442" s="662"/>
      <c r="AFX3442" s="662"/>
      <c r="AFY3442" s="662"/>
      <c r="AFZ3442" s="662"/>
      <c r="AGA3442" s="662"/>
      <c r="AGB3442" s="662"/>
      <c r="AGC3442" s="662"/>
      <c r="AGD3442" s="662"/>
      <c r="AGE3442" s="662"/>
      <c r="AGF3442" s="662"/>
      <c r="AGG3442" s="662"/>
      <c r="AGH3442" s="662"/>
      <c r="AGI3442" s="662"/>
      <c r="AGJ3442" s="662"/>
      <c r="AGK3442" s="662"/>
      <c r="AGL3442" s="662"/>
      <c r="AGM3442" s="662"/>
      <c r="AGN3442" s="662"/>
      <c r="AGO3442" s="662"/>
      <c r="AGP3442" s="662"/>
      <c r="AGQ3442" s="662"/>
      <c r="AGR3442" s="662"/>
      <c r="AGS3442" s="662"/>
      <c r="AGT3442" s="662"/>
      <c r="AGU3442" s="662"/>
      <c r="AGV3442" s="662"/>
      <c r="AGW3442" s="662"/>
      <c r="AGX3442" s="662"/>
      <c r="AGY3442" s="662"/>
      <c r="AGZ3442" s="662"/>
      <c r="AHA3442" s="662"/>
      <c r="AHB3442" s="662"/>
      <c r="AHC3442" s="662"/>
      <c r="AHD3442" s="662"/>
      <c r="AHE3442" s="662"/>
      <c r="AHF3442" s="662"/>
      <c r="AHG3442" s="662"/>
      <c r="AHH3442" s="662"/>
      <c r="AHI3442" s="662"/>
      <c r="AHJ3442" s="662"/>
      <c r="AHK3442" s="662"/>
      <c r="AHL3442" s="662"/>
      <c r="AHM3442" s="662"/>
      <c r="AHN3442" s="662"/>
      <c r="AHO3442" s="662"/>
      <c r="AHP3442" s="662"/>
      <c r="AHQ3442" s="662"/>
      <c r="AHR3442" s="662"/>
      <c r="AHS3442" s="662"/>
      <c r="AHT3442" s="662"/>
      <c r="AHU3442" s="662"/>
      <c r="AHV3442" s="662"/>
      <c r="AHW3442" s="662"/>
      <c r="AHX3442" s="662"/>
      <c r="AHY3442" s="662"/>
      <c r="AHZ3442" s="662"/>
      <c r="AIA3442" s="662"/>
      <c r="AIB3442" s="662"/>
      <c r="AIC3442" s="662"/>
      <c r="AID3442" s="662"/>
      <c r="AIE3442" s="662"/>
      <c r="AIF3442" s="662"/>
      <c r="AIG3442" s="662"/>
      <c r="AIH3442" s="662"/>
      <c r="AII3442" s="662"/>
      <c r="AIJ3442" s="662"/>
      <c r="AIK3442" s="662"/>
      <c r="AIL3442" s="662"/>
      <c r="AIM3442" s="662"/>
      <c r="AIN3442" s="662"/>
      <c r="AIO3442" s="662"/>
      <c r="AIP3442" s="662"/>
      <c r="AIQ3442" s="662"/>
      <c r="AIR3442" s="662"/>
      <c r="AIS3442" s="662"/>
      <c r="AIT3442" s="662"/>
      <c r="AIU3442" s="662"/>
      <c r="AIV3442" s="662"/>
      <c r="AIW3442" s="662"/>
      <c r="AIX3442" s="662"/>
      <c r="AIY3442" s="662"/>
      <c r="AIZ3442" s="662"/>
      <c r="AJA3442" s="662"/>
      <c r="AJB3442" s="662"/>
      <c r="AJC3442" s="662"/>
      <c r="AJD3442" s="662"/>
      <c r="AJE3442" s="662"/>
      <c r="AJF3442" s="662"/>
      <c r="AJG3442" s="662"/>
      <c r="AJH3442" s="662"/>
      <c r="AJI3442" s="662"/>
      <c r="AJJ3442" s="662"/>
      <c r="AJK3442" s="662"/>
      <c r="AJL3442" s="662"/>
      <c r="AJM3442" s="662"/>
      <c r="AJN3442" s="662"/>
      <c r="AJO3442" s="662"/>
      <c r="AJP3442" s="662"/>
      <c r="AJQ3442" s="662"/>
      <c r="AJR3442" s="662"/>
      <c r="AJS3442" s="662"/>
      <c r="AJT3442" s="662"/>
      <c r="AJU3442" s="662"/>
      <c r="AJV3442" s="662"/>
      <c r="AJW3442" s="662"/>
      <c r="AJX3442" s="662"/>
      <c r="AJY3442" s="662"/>
      <c r="AJZ3442" s="662"/>
      <c r="AKA3442" s="662"/>
      <c r="AKB3442" s="662"/>
      <c r="AKC3442" s="662"/>
      <c r="AKD3442" s="662"/>
      <c r="AKE3442" s="662"/>
      <c r="AKF3442" s="662"/>
      <c r="AKG3442" s="662"/>
      <c r="AKH3442" s="662"/>
      <c r="AKI3442" s="662"/>
      <c r="AKJ3442" s="662"/>
      <c r="AKK3442" s="662"/>
      <c r="AKL3442" s="662"/>
      <c r="AKM3442" s="662"/>
      <c r="AKN3442" s="662"/>
      <c r="AKO3442" s="662"/>
      <c r="AKP3442" s="662"/>
      <c r="AKQ3442" s="662"/>
      <c r="AKR3442" s="662"/>
      <c r="AKS3442" s="662"/>
      <c r="AKT3442" s="662"/>
      <c r="AKU3442" s="662"/>
      <c r="AKV3442" s="662"/>
      <c r="AKW3442" s="662"/>
      <c r="AKX3442" s="662"/>
      <c r="AKY3442" s="662"/>
      <c r="AKZ3442" s="662"/>
      <c r="ALA3442" s="662"/>
      <c r="ALB3442" s="662"/>
      <c r="ALC3442" s="662"/>
      <c r="ALD3442" s="662"/>
      <c r="ALE3442" s="662"/>
      <c r="ALF3442" s="662"/>
      <c r="ALG3442" s="662"/>
      <c r="ALH3442" s="662"/>
      <c r="ALI3442" s="662"/>
      <c r="ALJ3442" s="662"/>
      <c r="ALK3442" s="662"/>
      <c r="ALL3442" s="662"/>
      <c r="ALM3442" s="662"/>
      <c r="ALN3442" s="662"/>
      <c r="ALO3442" s="662"/>
      <c r="ALP3442" s="662"/>
      <c r="ALQ3442" s="662"/>
      <c r="ALR3442" s="662"/>
      <c r="ALS3442" s="662"/>
      <c r="ALT3442" s="662"/>
      <c r="ALU3442" s="662"/>
      <c r="ALV3442" s="662"/>
      <c r="ALW3442" s="662"/>
      <c r="ALX3442" s="662"/>
      <c r="ALY3442" s="662"/>
      <c r="ALZ3442" s="662"/>
      <c r="AMA3442" s="662"/>
      <c r="AMB3442" s="662"/>
      <c r="AMC3442" s="662"/>
      <c r="AMD3442" s="662"/>
      <c r="AME3442" s="662"/>
      <c r="AMF3442" s="662"/>
      <c r="AMG3442" s="662"/>
      <c r="AMH3442" s="662"/>
      <c r="AMI3442" s="662"/>
      <c r="AMJ3442" s="662"/>
    </row>
    <row r="3443" spans="1:1024" s="546" customFormat="1" ht="18.75" hidden="1" customHeight="1" x14ac:dyDescent="0.25">
      <c r="A3443" s="1430">
        <v>2391</v>
      </c>
      <c r="B3443" s="1430">
        <v>53145035</v>
      </c>
      <c r="C3443" s="1430" t="s">
        <v>1408</v>
      </c>
      <c r="D3443" s="1430" t="s">
        <v>193</v>
      </c>
      <c r="E3443" s="1166" t="s">
        <v>194</v>
      </c>
      <c r="F3443" s="1554">
        <v>45047</v>
      </c>
      <c r="G3443" s="1570">
        <v>0.77222222222222225</v>
      </c>
      <c r="H3443" s="1554">
        <v>45051</v>
      </c>
      <c r="I3443" s="1570">
        <v>0.625</v>
      </c>
      <c r="J3443" s="1595" t="s">
        <v>162</v>
      </c>
      <c r="K3443" s="1554">
        <v>33720</v>
      </c>
      <c r="L3443" s="1609" t="s">
        <v>1409</v>
      </c>
      <c r="M3443" s="1554">
        <v>44847</v>
      </c>
      <c r="N3443" s="1639">
        <v>100342200107</v>
      </c>
      <c r="O3443" s="1652">
        <v>40828</v>
      </c>
      <c r="P3443" s="902">
        <v>360</v>
      </c>
      <c r="Q3443" s="890"/>
      <c r="R3443" s="1691"/>
      <c r="S3443" s="1732">
        <v>77140</v>
      </c>
      <c r="T3443" s="1771"/>
      <c r="U3443" s="1795" t="s">
        <v>1411</v>
      </c>
      <c r="V3443" s="1771" t="s">
        <v>1410</v>
      </c>
      <c r="W3443" s="1823"/>
    </row>
    <row r="3444" spans="1:1024" ht="20.25" hidden="1" customHeight="1" x14ac:dyDescent="0.25">
      <c r="A3444" s="1">
        <v>615</v>
      </c>
      <c r="B3444" s="1520"/>
      <c r="C3444" s="1" t="s">
        <v>3606</v>
      </c>
      <c r="D3444" s="1" t="s">
        <v>412</v>
      </c>
      <c r="E3444" s="1158" t="s">
        <v>60</v>
      </c>
      <c r="F3444" s="19">
        <v>44606</v>
      </c>
      <c r="G3444" s="796">
        <v>0.375</v>
      </c>
      <c r="H3444" s="19">
        <v>44614</v>
      </c>
      <c r="I3444" s="796">
        <v>0.375</v>
      </c>
      <c r="J3444" s="730"/>
      <c r="K3444" s="796"/>
      <c r="L3444" s="1"/>
      <c r="N3444" s="924"/>
      <c r="O3444" s="208"/>
      <c r="Q3444" s="1039"/>
      <c r="R3444" s="1044"/>
      <c r="S3444" s="1039"/>
      <c r="T3444" s="555"/>
      <c r="V3444" s="555" t="s">
        <v>3549</v>
      </c>
    </row>
    <row r="3445" spans="1:1024" ht="20.25" hidden="1" customHeight="1" x14ac:dyDescent="0.25">
      <c r="A3445" s="837">
        <v>602</v>
      </c>
      <c r="B3445" s="809"/>
      <c r="C3445" s="809" t="s">
        <v>3606</v>
      </c>
      <c r="D3445" s="809" t="s">
        <v>35</v>
      </c>
      <c r="E3445" s="1159" t="s">
        <v>261</v>
      </c>
      <c r="F3445" s="810">
        <v>44593</v>
      </c>
      <c r="G3445" s="811">
        <v>0.41666666666666669</v>
      </c>
      <c r="H3445" s="810">
        <v>44602</v>
      </c>
      <c r="I3445" s="811">
        <v>0.5</v>
      </c>
      <c r="J3445" s="730"/>
      <c r="K3445" s="973"/>
      <c r="L3445" s="837"/>
      <c r="M3445" s="834"/>
      <c r="N3445" s="974"/>
      <c r="O3445" s="975"/>
      <c r="Q3445" s="1120"/>
      <c r="R3445" s="1121"/>
      <c r="S3445" s="1120"/>
      <c r="T3445" s="670"/>
      <c r="V3445" s="670" t="s">
        <v>3549</v>
      </c>
      <c r="W3445" s="690"/>
      <c r="X3445" s="678"/>
      <c r="Y3445" s="678"/>
      <c r="Z3445" s="678"/>
      <c r="AA3445" s="678"/>
      <c r="AB3445" s="678"/>
      <c r="AC3445" s="678"/>
      <c r="AD3445" s="678"/>
      <c r="AE3445" s="678"/>
      <c r="AF3445" s="678"/>
      <c r="AG3445" s="678"/>
      <c r="AH3445" s="678"/>
      <c r="AI3445" s="678"/>
      <c r="AJ3445" s="678"/>
      <c r="AK3445" s="678"/>
      <c r="AL3445" s="678"/>
      <c r="AM3445" s="678"/>
      <c r="AN3445" s="678"/>
      <c r="AO3445" s="678"/>
      <c r="AP3445" s="678"/>
      <c r="AQ3445" s="678"/>
      <c r="AR3445" s="678"/>
      <c r="AS3445" s="678"/>
      <c r="AT3445" s="678"/>
      <c r="AU3445" s="678"/>
      <c r="AV3445" s="678"/>
      <c r="AW3445" s="678"/>
      <c r="AX3445" s="678"/>
      <c r="AY3445" s="678"/>
      <c r="AZ3445" s="678"/>
      <c r="BA3445" s="678"/>
      <c r="BB3445" s="678"/>
      <c r="BC3445" s="678"/>
      <c r="BD3445" s="678"/>
      <c r="BE3445" s="678"/>
      <c r="BF3445" s="678"/>
      <c r="BG3445" s="678"/>
      <c r="BH3445" s="678"/>
      <c r="BI3445" s="678"/>
      <c r="BJ3445" s="678"/>
      <c r="BK3445" s="678"/>
      <c r="BL3445" s="678"/>
      <c r="BM3445" s="678"/>
      <c r="BN3445" s="678"/>
      <c r="BO3445" s="678"/>
      <c r="BP3445" s="678"/>
      <c r="BQ3445" s="678"/>
      <c r="BR3445" s="678"/>
      <c r="BS3445" s="678"/>
      <c r="BT3445" s="678"/>
      <c r="BU3445" s="678"/>
      <c r="BV3445" s="678"/>
      <c r="BW3445" s="678"/>
      <c r="BX3445" s="678"/>
      <c r="BY3445" s="678"/>
      <c r="BZ3445" s="678"/>
      <c r="CA3445" s="678"/>
      <c r="CB3445" s="678"/>
      <c r="CC3445" s="678"/>
      <c r="CD3445" s="678"/>
      <c r="CE3445" s="678"/>
      <c r="CF3445" s="678"/>
      <c r="CG3445" s="678"/>
      <c r="CH3445" s="678"/>
      <c r="CI3445" s="678"/>
      <c r="CJ3445" s="678"/>
      <c r="CK3445" s="678"/>
      <c r="CL3445" s="678"/>
      <c r="CM3445" s="678"/>
      <c r="CN3445" s="678"/>
      <c r="CO3445" s="678"/>
      <c r="CP3445" s="678"/>
      <c r="CQ3445" s="678"/>
      <c r="CR3445" s="678"/>
      <c r="CS3445" s="678"/>
      <c r="CT3445" s="678"/>
      <c r="CU3445" s="678"/>
      <c r="CV3445" s="678"/>
      <c r="CW3445" s="678"/>
      <c r="CX3445" s="678"/>
      <c r="CY3445" s="678"/>
      <c r="CZ3445" s="678"/>
      <c r="DA3445" s="678"/>
      <c r="DB3445" s="678"/>
      <c r="DC3445" s="678"/>
      <c r="DD3445" s="678"/>
      <c r="DE3445" s="678"/>
      <c r="DF3445" s="678"/>
      <c r="DG3445" s="678"/>
      <c r="DH3445" s="678"/>
      <c r="DI3445" s="678"/>
      <c r="DJ3445" s="678"/>
      <c r="DK3445" s="678"/>
      <c r="DL3445" s="678"/>
      <c r="DM3445" s="678"/>
      <c r="DN3445" s="678"/>
      <c r="DO3445" s="678"/>
      <c r="DP3445" s="678"/>
      <c r="DQ3445" s="678"/>
      <c r="DR3445" s="678"/>
      <c r="DS3445" s="678"/>
      <c r="DT3445" s="678"/>
      <c r="DU3445" s="678"/>
      <c r="DV3445" s="678"/>
      <c r="DW3445" s="678"/>
      <c r="DX3445" s="678"/>
      <c r="DY3445" s="678"/>
      <c r="DZ3445" s="678"/>
      <c r="EA3445" s="678"/>
      <c r="EB3445" s="678"/>
      <c r="EC3445" s="678"/>
      <c r="ED3445" s="678"/>
      <c r="EE3445" s="678"/>
      <c r="EF3445" s="678"/>
      <c r="EG3445" s="678"/>
      <c r="EH3445" s="678"/>
      <c r="EI3445" s="678"/>
      <c r="EJ3445" s="678"/>
      <c r="EK3445" s="678"/>
      <c r="EL3445" s="678"/>
      <c r="EM3445" s="678"/>
      <c r="EN3445" s="678"/>
      <c r="EO3445" s="678"/>
      <c r="EP3445" s="678"/>
      <c r="EQ3445" s="678"/>
      <c r="ER3445" s="678"/>
      <c r="ES3445" s="678"/>
      <c r="ET3445" s="678"/>
      <c r="EU3445" s="678"/>
      <c r="EV3445" s="678"/>
      <c r="EW3445" s="678"/>
      <c r="EX3445" s="678"/>
      <c r="EY3445" s="678"/>
      <c r="EZ3445" s="678"/>
      <c r="FA3445" s="678"/>
      <c r="FB3445" s="678"/>
      <c r="FC3445" s="678"/>
      <c r="FD3445" s="678"/>
      <c r="FE3445" s="678"/>
      <c r="FF3445" s="678"/>
      <c r="FG3445" s="678"/>
      <c r="FH3445" s="678"/>
      <c r="FI3445" s="678"/>
      <c r="FJ3445" s="678"/>
      <c r="FK3445" s="678"/>
      <c r="FL3445" s="678"/>
      <c r="FM3445" s="678"/>
      <c r="FN3445" s="678"/>
      <c r="FO3445" s="678"/>
      <c r="FP3445" s="678"/>
      <c r="FQ3445" s="678"/>
      <c r="FR3445" s="678"/>
      <c r="FS3445" s="678"/>
      <c r="FT3445" s="678"/>
      <c r="FU3445" s="678"/>
      <c r="FV3445" s="678"/>
      <c r="FW3445" s="678"/>
      <c r="FX3445" s="678"/>
      <c r="FY3445" s="678"/>
      <c r="FZ3445" s="678"/>
      <c r="GA3445" s="678"/>
      <c r="GB3445" s="678"/>
      <c r="GC3445" s="678"/>
      <c r="GD3445" s="678"/>
      <c r="GE3445" s="678"/>
      <c r="GF3445" s="678"/>
      <c r="GG3445" s="678"/>
      <c r="GH3445" s="678"/>
      <c r="GI3445" s="678"/>
      <c r="GJ3445" s="678"/>
      <c r="GK3445" s="678"/>
      <c r="GL3445" s="678"/>
      <c r="GM3445" s="678"/>
      <c r="GN3445" s="678"/>
      <c r="GO3445" s="678"/>
      <c r="GP3445" s="678"/>
      <c r="GQ3445" s="678"/>
      <c r="GR3445" s="678"/>
      <c r="GS3445" s="678"/>
      <c r="GT3445" s="678"/>
      <c r="GU3445" s="678"/>
      <c r="GV3445" s="678"/>
      <c r="GW3445" s="678"/>
      <c r="GX3445" s="678"/>
      <c r="GY3445" s="678"/>
      <c r="GZ3445" s="678"/>
      <c r="HA3445" s="678"/>
      <c r="HB3445" s="678"/>
      <c r="HC3445" s="678"/>
      <c r="HD3445" s="678"/>
      <c r="HE3445" s="678"/>
      <c r="HF3445" s="678"/>
      <c r="HG3445" s="678"/>
      <c r="HH3445" s="678"/>
      <c r="HI3445" s="678"/>
      <c r="HJ3445" s="678"/>
      <c r="HK3445" s="678"/>
      <c r="HL3445" s="678"/>
      <c r="HM3445" s="678"/>
      <c r="HN3445" s="678"/>
      <c r="HO3445" s="678"/>
      <c r="HP3445" s="678"/>
      <c r="HQ3445" s="678"/>
      <c r="HR3445" s="678"/>
      <c r="HS3445" s="678"/>
      <c r="HT3445" s="678"/>
      <c r="HU3445" s="678"/>
      <c r="HV3445" s="678"/>
      <c r="HW3445" s="678"/>
      <c r="HX3445" s="678"/>
      <c r="HY3445" s="678"/>
      <c r="HZ3445" s="678"/>
      <c r="IA3445" s="678"/>
      <c r="IB3445" s="678"/>
      <c r="IC3445" s="678"/>
      <c r="ID3445" s="678"/>
      <c r="IE3445" s="678"/>
      <c r="IF3445" s="678"/>
      <c r="IG3445" s="678"/>
      <c r="IH3445" s="678"/>
      <c r="II3445" s="678"/>
      <c r="IJ3445" s="678"/>
      <c r="IK3445" s="678"/>
      <c r="IL3445" s="678"/>
      <c r="IM3445" s="678"/>
      <c r="IN3445" s="678"/>
      <c r="IO3445" s="678"/>
      <c r="IP3445" s="678"/>
      <c r="IQ3445" s="678"/>
      <c r="IR3445" s="678"/>
      <c r="IS3445" s="678"/>
      <c r="IT3445" s="678"/>
      <c r="IU3445" s="678"/>
      <c r="IV3445" s="678"/>
      <c r="IW3445" s="678"/>
      <c r="IX3445" s="678"/>
      <c r="IY3445" s="678"/>
      <c r="IZ3445" s="678"/>
      <c r="JA3445" s="678"/>
      <c r="JB3445" s="678"/>
      <c r="JC3445" s="678"/>
      <c r="JD3445" s="678"/>
      <c r="JE3445" s="678"/>
      <c r="JF3445" s="678"/>
      <c r="JG3445" s="678"/>
      <c r="JH3445" s="678"/>
      <c r="JI3445" s="678"/>
      <c r="JJ3445" s="678"/>
      <c r="JK3445" s="678"/>
      <c r="JL3445" s="678"/>
      <c r="JM3445" s="678"/>
      <c r="JN3445" s="678"/>
      <c r="JO3445" s="678"/>
      <c r="JP3445" s="678"/>
      <c r="JQ3445" s="678"/>
      <c r="JR3445" s="678"/>
      <c r="JS3445" s="678"/>
      <c r="JT3445" s="678"/>
      <c r="JU3445" s="678"/>
      <c r="JV3445" s="678"/>
      <c r="JW3445" s="678"/>
      <c r="JX3445" s="678"/>
      <c r="JY3445" s="678"/>
      <c r="JZ3445" s="678"/>
      <c r="KA3445" s="678"/>
      <c r="KB3445" s="678"/>
      <c r="KC3445" s="678"/>
      <c r="KD3445" s="678"/>
      <c r="KE3445" s="678"/>
      <c r="KF3445" s="678"/>
      <c r="KG3445" s="678"/>
      <c r="KH3445" s="678"/>
      <c r="KI3445" s="678"/>
      <c r="KJ3445" s="678"/>
      <c r="KK3445" s="678"/>
      <c r="KL3445" s="678"/>
      <c r="KM3445" s="678"/>
      <c r="KN3445" s="678"/>
      <c r="KO3445" s="678"/>
      <c r="KP3445" s="678"/>
      <c r="KQ3445" s="678"/>
      <c r="KR3445" s="678"/>
      <c r="KS3445" s="678"/>
      <c r="KT3445" s="678"/>
      <c r="KU3445" s="678"/>
      <c r="KV3445" s="678"/>
      <c r="KW3445" s="678"/>
      <c r="KX3445" s="678"/>
      <c r="KY3445" s="678"/>
      <c r="KZ3445" s="678"/>
      <c r="LA3445" s="678"/>
      <c r="LB3445" s="678"/>
      <c r="LC3445" s="678"/>
      <c r="LD3445" s="678"/>
      <c r="LE3445" s="678"/>
      <c r="LF3445" s="678"/>
      <c r="LG3445" s="678"/>
      <c r="LH3445" s="678"/>
      <c r="LI3445" s="678"/>
      <c r="LJ3445" s="678"/>
      <c r="LK3445" s="678"/>
      <c r="LL3445" s="678"/>
      <c r="LM3445" s="678"/>
      <c r="LN3445" s="678"/>
      <c r="LO3445" s="678"/>
      <c r="LP3445" s="678"/>
      <c r="LQ3445" s="678"/>
      <c r="LR3445" s="678"/>
      <c r="LS3445" s="678"/>
      <c r="LT3445" s="678"/>
      <c r="LU3445" s="678"/>
      <c r="LV3445" s="678"/>
      <c r="LW3445" s="678"/>
      <c r="LX3445" s="678"/>
      <c r="LY3445" s="678"/>
      <c r="LZ3445" s="678"/>
      <c r="MA3445" s="678"/>
      <c r="MB3445" s="678"/>
      <c r="MC3445" s="678"/>
      <c r="MD3445" s="678"/>
      <c r="ME3445" s="678"/>
      <c r="MF3445" s="678"/>
      <c r="MG3445" s="678"/>
      <c r="MH3445" s="678"/>
      <c r="MI3445" s="678"/>
      <c r="MJ3445" s="678"/>
      <c r="MK3445" s="678"/>
      <c r="ML3445" s="678"/>
      <c r="MM3445" s="678"/>
      <c r="MN3445" s="678"/>
      <c r="MO3445" s="678"/>
      <c r="MP3445" s="678"/>
      <c r="MQ3445" s="678"/>
      <c r="MR3445" s="678"/>
      <c r="MS3445" s="678"/>
      <c r="MT3445" s="678"/>
      <c r="MU3445" s="678"/>
      <c r="MV3445" s="678"/>
      <c r="MW3445" s="678"/>
      <c r="MX3445" s="678"/>
      <c r="MY3445" s="678"/>
      <c r="MZ3445" s="678"/>
      <c r="NA3445" s="678"/>
      <c r="NB3445" s="678"/>
      <c r="NC3445" s="678"/>
      <c r="ND3445" s="678"/>
      <c r="NE3445" s="678"/>
      <c r="NF3445" s="678"/>
      <c r="NG3445" s="678"/>
      <c r="NH3445" s="678"/>
      <c r="NI3445" s="678"/>
      <c r="NJ3445" s="678"/>
      <c r="NK3445" s="678"/>
      <c r="NL3445" s="678"/>
      <c r="NM3445" s="678"/>
      <c r="NN3445" s="678"/>
      <c r="NO3445" s="678"/>
      <c r="NP3445" s="678"/>
      <c r="NQ3445" s="678"/>
      <c r="NR3445" s="678"/>
      <c r="NS3445" s="678"/>
      <c r="NT3445" s="678"/>
      <c r="NU3445" s="678"/>
      <c r="NV3445" s="678"/>
      <c r="NW3445" s="678"/>
      <c r="NX3445" s="678"/>
      <c r="NY3445" s="678"/>
      <c r="NZ3445" s="678"/>
      <c r="OA3445" s="678"/>
      <c r="OB3445" s="678"/>
      <c r="OC3445" s="678"/>
      <c r="OD3445" s="678"/>
      <c r="OE3445" s="678"/>
      <c r="OF3445" s="678"/>
      <c r="OG3445" s="678"/>
      <c r="OH3445" s="678"/>
      <c r="OI3445" s="678"/>
      <c r="OJ3445" s="678"/>
      <c r="OK3445" s="678"/>
      <c r="OL3445" s="678"/>
      <c r="OM3445" s="678"/>
      <c r="ON3445" s="678"/>
      <c r="OO3445" s="678"/>
      <c r="OP3445" s="678"/>
      <c r="OQ3445" s="678"/>
      <c r="OR3445" s="678"/>
      <c r="OS3445" s="678"/>
      <c r="OT3445" s="678"/>
      <c r="OU3445" s="678"/>
      <c r="OV3445" s="678"/>
      <c r="OW3445" s="678"/>
      <c r="OX3445" s="678"/>
      <c r="OY3445" s="678"/>
      <c r="OZ3445" s="678"/>
      <c r="PA3445" s="678"/>
      <c r="PB3445" s="678"/>
      <c r="PC3445" s="678"/>
      <c r="PD3445" s="678"/>
      <c r="PE3445" s="678"/>
      <c r="PF3445" s="678"/>
      <c r="PG3445" s="678"/>
      <c r="PH3445" s="678"/>
      <c r="PI3445" s="678"/>
      <c r="PJ3445" s="678"/>
      <c r="PK3445" s="678"/>
      <c r="PL3445" s="678"/>
      <c r="PM3445" s="678"/>
      <c r="PN3445" s="678"/>
      <c r="PO3445" s="678"/>
      <c r="PP3445" s="678"/>
      <c r="PQ3445" s="678"/>
      <c r="PR3445" s="678"/>
      <c r="PS3445" s="678"/>
      <c r="PT3445" s="678"/>
      <c r="PU3445" s="678"/>
      <c r="PV3445" s="678"/>
      <c r="PW3445" s="678"/>
      <c r="PX3445" s="678"/>
      <c r="PY3445" s="678"/>
      <c r="PZ3445" s="678"/>
      <c r="QA3445" s="678"/>
      <c r="QB3445" s="678"/>
      <c r="QC3445" s="678"/>
      <c r="QD3445" s="678"/>
      <c r="QE3445" s="678"/>
      <c r="QF3445" s="678"/>
      <c r="QG3445" s="678"/>
      <c r="QH3445" s="678"/>
      <c r="QI3445" s="678"/>
      <c r="QJ3445" s="678"/>
      <c r="QK3445" s="678"/>
      <c r="QL3445" s="678"/>
      <c r="QM3445" s="678"/>
      <c r="QN3445" s="678"/>
      <c r="QO3445" s="678"/>
      <c r="QP3445" s="678"/>
      <c r="QQ3445" s="678"/>
      <c r="QR3445" s="678"/>
      <c r="QS3445" s="678"/>
      <c r="QT3445" s="678"/>
      <c r="QU3445" s="678"/>
      <c r="QV3445" s="678"/>
      <c r="QW3445" s="678"/>
      <c r="QX3445" s="678"/>
      <c r="QY3445" s="678"/>
      <c r="QZ3445" s="678"/>
      <c r="RA3445" s="678"/>
      <c r="RB3445" s="678"/>
      <c r="RC3445" s="678"/>
      <c r="RD3445" s="678"/>
      <c r="RE3445" s="678"/>
      <c r="RF3445" s="678"/>
      <c r="RG3445" s="678"/>
      <c r="RH3445" s="678"/>
      <c r="RI3445" s="678"/>
      <c r="RJ3445" s="678"/>
      <c r="RK3445" s="678"/>
      <c r="RL3445" s="678"/>
      <c r="RM3445" s="678"/>
      <c r="RN3445" s="678"/>
      <c r="RO3445" s="678"/>
      <c r="RP3445" s="678"/>
      <c r="RQ3445" s="678"/>
      <c r="RR3445" s="678"/>
      <c r="RS3445" s="678"/>
      <c r="RT3445" s="678"/>
      <c r="RU3445" s="678"/>
      <c r="RV3445" s="678"/>
      <c r="RW3445" s="678"/>
      <c r="RX3445" s="678"/>
      <c r="RY3445" s="678"/>
      <c r="RZ3445" s="678"/>
      <c r="SA3445" s="678"/>
      <c r="SB3445" s="678"/>
      <c r="SC3445" s="678"/>
      <c r="SD3445" s="678"/>
      <c r="SE3445" s="678"/>
      <c r="SF3445" s="678"/>
      <c r="SG3445" s="678"/>
      <c r="SH3445" s="678"/>
      <c r="SI3445" s="678"/>
      <c r="SJ3445" s="678"/>
      <c r="SK3445" s="678"/>
      <c r="SL3445" s="678"/>
      <c r="SM3445" s="678"/>
      <c r="SN3445" s="678"/>
      <c r="SO3445" s="678"/>
      <c r="SP3445" s="678"/>
      <c r="SQ3445" s="678"/>
      <c r="SR3445" s="678"/>
      <c r="SS3445" s="678"/>
      <c r="ST3445" s="678"/>
      <c r="SU3445" s="678"/>
      <c r="SV3445" s="678"/>
      <c r="SW3445" s="678"/>
      <c r="SX3445" s="678"/>
      <c r="SY3445" s="678"/>
      <c r="SZ3445" s="678"/>
      <c r="TA3445" s="678"/>
      <c r="TB3445" s="678"/>
      <c r="TC3445" s="678"/>
      <c r="TD3445" s="678"/>
      <c r="TE3445" s="678"/>
      <c r="TF3445" s="678"/>
      <c r="TG3445" s="678"/>
      <c r="TH3445" s="678"/>
      <c r="TI3445" s="678"/>
      <c r="TJ3445" s="678"/>
      <c r="TK3445" s="678"/>
      <c r="TL3445" s="678"/>
      <c r="TM3445" s="678"/>
      <c r="TN3445" s="678"/>
      <c r="TO3445" s="678"/>
      <c r="TP3445" s="678"/>
      <c r="TQ3445" s="678"/>
      <c r="TR3445" s="678"/>
      <c r="TS3445" s="678"/>
      <c r="TT3445" s="678"/>
      <c r="TU3445" s="678"/>
      <c r="TV3445" s="678"/>
      <c r="TW3445" s="678"/>
      <c r="TX3445" s="678"/>
      <c r="TY3445" s="678"/>
      <c r="TZ3445" s="678"/>
      <c r="UA3445" s="678"/>
      <c r="UB3445" s="678"/>
      <c r="UC3445" s="678"/>
      <c r="UD3445" s="678"/>
      <c r="UE3445" s="678"/>
      <c r="UF3445" s="678"/>
      <c r="UG3445" s="678"/>
      <c r="UH3445" s="678"/>
      <c r="UI3445" s="678"/>
      <c r="UJ3445" s="678"/>
      <c r="UK3445" s="678"/>
      <c r="UL3445" s="678"/>
      <c r="UM3445" s="678"/>
      <c r="UN3445" s="678"/>
      <c r="UO3445" s="678"/>
      <c r="UP3445" s="678"/>
      <c r="UQ3445" s="678"/>
      <c r="UR3445" s="678"/>
      <c r="US3445" s="678"/>
      <c r="UT3445" s="678"/>
      <c r="UU3445" s="678"/>
      <c r="UV3445" s="678"/>
      <c r="UW3445" s="678"/>
      <c r="UX3445" s="678"/>
      <c r="UY3445" s="678"/>
      <c r="UZ3445" s="678"/>
      <c r="VA3445" s="678"/>
      <c r="VB3445" s="678"/>
      <c r="VC3445" s="678"/>
      <c r="VD3445" s="678"/>
      <c r="VE3445" s="678"/>
      <c r="VF3445" s="678"/>
      <c r="VG3445" s="678"/>
      <c r="VH3445" s="678"/>
      <c r="VI3445" s="678"/>
      <c r="VJ3445" s="678"/>
      <c r="VK3445" s="678"/>
      <c r="VL3445" s="678"/>
      <c r="VM3445" s="678"/>
      <c r="VN3445" s="678"/>
      <c r="VO3445" s="678"/>
      <c r="VP3445" s="678"/>
      <c r="VQ3445" s="678"/>
      <c r="VR3445" s="678"/>
      <c r="VS3445" s="678"/>
      <c r="VT3445" s="678"/>
      <c r="VU3445" s="678"/>
      <c r="VV3445" s="678"/>
      <c r="VW3445" s="678"/>
      <c r="VX3445" s="678"/>
      <c r="VY3445" s="678"/>
      <c r="VZ3445" s="678"/>
      <c r="WA3445" s="678"/>
      <c r="WB3445" s="678"/>
      <c r="WC3445" s="678"/>
      <c r="WD3445" s="678"/>
      <c r="WE3445" s="678"/>
      <c r="WF3445" s="678"/>
      <c r="WG3445" s="678"/>
      <c r="WH3445" s="678"/>
      <c r="WI3445" s="678"/>
      <c r="WJ3445" s="678"/>
      <c r="WK3445" s="678"/>
      <c r="WL3445" s="678"/>
      <c r="WM3445" s="678"/>
      <c r="WN3445" s="678"/>
      <c r="WO3445" s="678"/>
      <c r="WP3445" s="678"/>
      <c r="WQ3445" s="678"/>
      <c r="WR3445" s="678"/>
      <c r="WS3445" s="678"/>
      <c r="WT3445" s="678"/>
      <c r="WU3445" s="678"/>
      <c r="WV3445" s="678"/>
      <c r="WW3445" s="678"/>
      <c r="WX3445" s="678"/>
      <c r="WY3445" s="678"/>
      <c r="WZ3445" s="678"/>
      <c r="XA3445" s="678"/>
      <c r="XB3445" s="678"/>
      <c r="XC3445" s="678"/>
      <c r="XD3445" s="678"/>
      <c r="XE3445" s="678"/>
      <c r="XF3445" s="678"/>
      <c r="XG3445" s="678"/>
      <c r="XH3445" s="678"/>
      <c r="XI3445" s="678"/>
      <c r="XJ3445" s="678"/>
      <c r="XK3445" s="678"/>
      <c r="XL3445" s="678"/>
      <c r="XM3445" s="678"/>
      <c r="XN3445" s="678"/>
      <c r="XO3445" s="678"/>
      <c r="XP3445" s="678"/>
      <c r="XQ3445" s="678"/>
      <c r="XR3445" s="678"/>
      <c r="XS3445" s="678"/>
      <c r="XT3445" s="678"/>
      <c r="XU3445" s="678"/>
      <c r="XV3445" s="678"/>
      <c r="XW3445" s="678"/>
      <c r="XX3445" s="678"/>
      <c r="XY3445" s="678"/>
      <c r="XZ3445" s="678"/>
      <c r="YA3445" s="678"/>
      <c r="YB3445" s="678"/>
      <c r="YC3445" s="678"/>
      <c r="YD3445" s="678"/>
      <c r="YE3445" s="678"/>
      <c r="YF3445" s="678"/>
      <c r="YG3445" s="678"/>
      <c r="YH3445" s="678"/>
      <c r="YI3445" s="678"/>
      <c r="YJ3445" s="678"/>
      <c r="YK3445" s="678"/>
      <c r="YL3445" s="678"/>
      <c r="YM3445" s="678"/>
      <c r="YN3445" s="678"/>
      <c r="YO3445" s="678"/>
      <c r="YP3445" s="678"/>
      <c r="YQ3445" s="678"/>
      <c r="YR3445" s="678"/>
      <c r="YS3445" s="678"/>
      <c r="YT3445" s="678"/>
      <c r="YU3445" s="678"/>
      <c r="YV3445" s="678"/>
      <c r="YW3445" s="678"/>
      <c r="YX3445" s="678"/>
      <c r="YY3445" s="678"/>
      <c r="YZ3445" s="678"/>
      <c r="ZA3445" s="678"/>
      <c r="ZB3445" s="678"/>
      <c r="ZC3445" s="678"/>
      <c r="ZD3445" s="678"/>
      <c r="ZE3445" s="678"/>
      <c r="ZF3445" s="678"/>
      <c r="ZG3445" s="678"/>
      <c r="ZH3445" s="678"/>
      <c r="ZI3445" s="678"/>
      <c r="ZJ3445" s="678"/>
      <c r="ZK3445" s="678"/>
      <c r="ZL3445" s="678"/>
      <c r="ZM3445" s="678"/>
      <c r="ZN3445" s="678"/>
      <c r="ZO3445" s="678"/>
      <c r="ZP3445" s="678"/>
      <c r="ZQ3445" s="678"/>
      <c r="ZR3445" s="678"/>
      <c r="ZS3445" s="678"/>
      <c r="ZT3445" s="678"/>
      <c r="ZU3445" s="678"/>
      <c r="ZV3445" s="678"/>
      <c r="ZW3445" s="678"/>
      <c r="ZX3445" s="678"/>
      <c r="ZY3445" s="678"/>
      <c r="ZZ3445" s="678"/>
      <c r="AAA3445" s="678"/>
      <c r="AAB3445" s="678"/>
      <c r="AAC3445" s="678"/>
      <c r="AAD3445" s="678"/>
      <c r="AAE3445" s="678"/>
      <c r="AAF3445" s="678"/>
      <c r="AAG3445" s="678"/>
      <c r="AAH3445" s="678"/>
      <c r="AAI3445" s="678"/>
      <c r="AAJ3445" s="678"/>
      <c r="AAK3445" s="678"/>
      <c r="AAL3445" s="678"/>
      <c r="AAM3445" s="678"/>
      <c r="AAN3445" s="678"/>
      <c r="AAO3445" s="678"/>
      <c r="AAP3445" s="678"/>
      <c r="AAQ3445" s="678"/>
      <c r="AAR3445" s="678"/>
      <c r="AAS3445" s="678"/>
      <c r="AAT3445" s="678"/>
      <c r="AAU3445" s="678"/>
      <c r="AAV3445" s="678"/>
      <c r="AAW3445" s="678"/>
      <c r="AAX3445" s="678"/>
      <c r="AAY3445" s="678"/>
      <c r="AAZ3445" s="678"/>
      <c r="ABA3445" s="678"/>
      <c r="ABB3445" s="678"/>
      <c r="ABC3445" s="678"/>
      <c r="ABD3445" s="678"/>
      <c r="ABE3445" s="678"/>
      <c r="ABF3445" s="678"/>
      <c r="ABG3445" s="678"/>
      <c r="ABH3445" s="678"/>
      <c r="ABI3445" s="678"/>
      <c r="ABJ3445" s="678"/>
      <c r="ABK3445" s="678"/>
      <c r="ABL3445" s="678"/>
      <c r="ABM3445" s="678"/>
      <c r="ABN3445" s="678"/>
      <c r="ABO3445" s="678"/>
      <c r="ABP3445" s="678"/>
      <c r="ABQ3445" s="678"/>
      <c r="ABR3445" s="678"/>
      <c r="ABS3445" s="678"/>
      <c r="ABT3445" s="678"/>
      <c r="ABU3445" s="678"/>
      <c r="ABV3445" s="678"/>
      <c r="ABW3445" s="678"/>
      <c r="ABX3445" s="678"/>
      <c r="ABY3445" s="678"/>
      <c r="ABZ3445" s="678"/>
      <c r="ACA3445" s="678"/>
      <c r="ACB3445" s="678"/>
      <c r="ACC3445" s="678"/>
      <c r="ACD3445" s="678"/>
      <c r="ACE3445" s="678"/>
      <c r="ACF3445" s="678"/>
      <c r="ACG3445" s="678"/>
      <c r="ACH3445" s="678"/>
      <c r="ACI3445" s="678"/>
      <c r="ACJ3445" s="678"/>
      <c r="ACK3445" s="678"/>
      <c r="ACL3445" s="678"/>
      <c r="ACM3445" s="678"/>
      <c r="ACN3445" s="678"/>
      <c r="ACO3445" s="678"/>
      <c r="ACP3445" s="678"/>
      <c r="ACQ3445" s="678"/>
      <c r="ACR3445" s="678"/>
      <c r="ACS3445" s="678"/>
      <c r="ACT3445" s="678"/>
      <c r="ACU3445" s="678"/>
      <c r="ACV3445" s="678"/>
      <c r="ACW3445" s="678"/>
      <c r="ACX3445" s="678"/>
      <c r="ACY3445" s="678"/>
      <c r="ACZ3445" s="678"/>
      <c r="ADA3445" s="678"/>
      <c r="ADB3445" s="678"/>
      <c r="ADC3445" s="678"/>
      <c r="ADD3445" s="678"/>
      <c r="ADE3445" s="678"/>
      <c r="ADF3445" s="678"/>
      <c r="ADG3445" s="678"/>
      <c r="ADH3445" s="678"/>
      <c r="ADI3445" s="678"/>
      <c r="ADJ3445" s="678"/>
      <c r="ADK3445" s="678"/>
      <c r="ADL3445" s="678"/>
      <c r="ADM3445" s="678"/>
      <c r="ADN3445" s="678"/>
      <c r="ADO3445" s="678"/>
      <c r="ADP3445" s="678"/>
      <c r="ADQ3445" s="678"/>
      <c r="ADR3445" s="678"/>
      <c r="ADS3445" s="678"/>
      <c r="ADT3445" s="678"/>
      <c r="ADU3445" s="678"/>
      <c r="ADV3445" s="678"/>
      <c r="ADW3445" s="678"/>
      <c r="ADX3445" s="678"/>
      <c r="ADY3445" s="678"/>
      <c r="ADZ3445" s="678"/>
      <c r="AEA3445" s="678"/>
      <c r="AEB3445" s="678"/>
      <c r="AEC3445" s="678"/>
      <c r="AED3445" s="678"/>
      <c r="AEE3445" s="678"/>
      <c r="AEF3445" s="678"/>
      <c r="AEG3445" s="678"/>
      <c r="AEH3445" s="678"/>
      <c r="AEI3445" s="678"/>
      <c r="AEJ3445" s="678"/>
      <c r="AEK3445" s="678"/>
      <c r="AEL3445" s="678"/>
      <c r="AEM3445" s="678"/>
      <c r="AEN3445" s="678"/>
      <c r="AEO3445" s="678"/>
      <c r="AEP3445" s="678"/>
      <c r="AEQ3445" s="678"/>
      <c r="AER3445" s="678"/>
      <c r="AES3445" s="678"/>
      <c r="AET3445" s="678"/>
      <c r="AEU3445" s="678"/>
      <c r="AEV3445" s="678"/>
      <c r="AEW3445" s="678"/>
      <c r="AEX3445" s="678"/>
      <c r="AEY3445" s="678"/>
      <c r="AEZ3445" s="678"/>
      <c r="AFA3445" s="678"/>
      <c r="AFB3445" s="678"/>
      <c r="AFC3445" s="678"/>
      <c r="AFD3445" s="678"/>
      <c r="AFE3445" s="678"/>
      <c r="AFF3445" s="678"/>
      <c r="AFG3445" s="678"/>
      <c r="AFH3445" s="678"/>
      <c r="AFI3445" s="678"/>
      <c r="AFJ3445" s="678"/>
      <c r="AFK3445" s="678"/>
      <c r="AFL3445" s="678"/>
      <c r="AFM3445" s="678"/>
      <c r="AFN3445" s="678"/>
      <c r="AFO3445" s="678"/>
      <c r="AFP3445" s="678"/>
      <c r="AFQ3445" s="678"/>
      <c r="AFR3445" s="678"/>
      <c r="AFS3445" s="678"/>
      <c r="AFT3445" s="678"/>
      <c r="AFU3445" s="678"/>
      <c r="AFV3445" s="678"/>
      <c r="AFW3445" s="678"/>
      <c r="AFX3445" s="678"/>
      <c r="AFY3445" s="678"/>
      <c r="AFZ3445" s="678"/>
      <c r="AGA3445" s="678"/>
      <c r="AGB3445" s="678"/>
      <c r="AGC3445" s="678"/>
      <c r="AGD3445" s="678"/>
      <c r="AGE3445" s="678"/>
      <c r="AGF3445" s="678"/>
      <c r="AGG3445" s="678"/>
      <c r="AGH3445" s="678"/>
      <c r="AGI3445" s="678"/>
      <c r="AGJ3445" s="678"/>
      <c r="AGK3445" s="678"/>
      <c r="AGL3445" s="678"/>
      <c r="AGM3445" s="678"/>
      <c r="AGN3445" s="678"/>
      <c r="AGO3445" s="678"/>
      <c r="AGP3445" s="678"/>
      <c r="AGQ3445" s="678"/>
      <c r="AGR3445" s="678"/>
      <c r="AGS3445" s="678"/>
      <c r="AGT3445" s="678"/>
      <c r="AGU3445" s="678"/>
      <c r="AGV3445" s="678"/>
      <c r="AGW3445" s="678"/>
      <c r="AGX3445" s="678"/>
      <c r="AGY3445" s="678"/>
      <c r="AGZ3445" s="678"/>
      <c r="AHA3445" s="678"/>
      <c r="AHB3445" s="678"/>
      <c r="AHC3445" s="678"/>
      <c r="AHD3445" s="678"/>
      <c r="AHE3445" s="678"/>
      <c r="AHF3445" s="678"/>
      <c r="AHG3445" s="678"/>
      <c r="AHH3445" s="678"/>
      <c r="AHI3445" s="678"/>
      <c r="AHJ3445" s="678"/>
      <c r="AHK3445" s="678"/>
      <c r="AHL3445" s="678"/>
      <c r="AHM3445" s="678"/>
      <c r="AHN3445" s="678"/>
      <c r="AHO3445" s="678"/>
      <c r="AHP3445" s="678"/>
      <c r="AHQ3445" s="678"/>
      <c r="AHR3445" s="678"/>
      <c r="AHS3445" s="678"/>
      <c r="AHT3445" s="678"/>
      <c r="AHU3445" s="678"/>
      <c r="AHV3445" s="678"/>
      <c r="AHW3445" s="678"/>
      <c r="AHX3445" s="678"/>
      <c r="AHY3445" s="678"/>
      <c r="AHZ3445" s="678"/>
      <c r="AIA3445" s="678"/>
      <c r="AIB3445" s="678"/>
      <c r="AIC3445" s="678"/>
      <c r="AID3445" s="678"/>
      <c r="AIE3445" s="678"/>
      <c r="AIF3445" s="678"/>
      <c r="AIG3445" s="678"/>
      <c r="AIH3445" s="678"/>
      <c r="AII3445" s="678"/>
      <c r="AIJ3445" s="678"/>
      <c r="AIK3445" s="678"/>
      <c r="AIL3445" s="678"/>
      <c r="AIM3445" s="678"/>
      <c r="AIN3445" s="678"/>
      <c r="AIO3445" s="678"/>
      <c r="AIP3445" s="678"/>
      <c r="AIQ3445" s="678"/>
      <c r="AIR3445" s="678"/>
      <c r="AIS3445" s="678"/>
      <c r="AIT3445" s="678"/>
      <c r="AIU3445" s="678"/>
      <c r="AIV3445" s="678"/>
      <c r="AIW3445" s="678"/>
      <c r="AIX3445" s="678"/>
      <c r="AIY3445" s="678"/>
      <c r="AIZ3445" s="678"/>
      <c r="AJA3445" s="678"/>
      <c r="AJB3445" s="678"/>
      <c r="AJC3445" s="678"/>
      <c r="AJD3445" s="678"/>
      <c r="AJE3445" s="678"/>
      <c r="AJF3445" s="678"/>
      <c r="AJG3445" s="678"/>
      <c r="AJH3445" s="678"/>
      <c r="AJI3445" s="678"/>
      <c r="AJJ3445" s="678"/>
      <c r="AJK3445" s="678"/>
      <c r="AJL3445" s="678"/>
      <c r="AJM3445" s="678"/>
      <c r="AJN3445" s="678"/>
      <c r="AJO3445" s="678"/>
      <c r="AJP3445" s="678"/>
      <c r="AJQ3445" s="678"/>
      <c r="AJR3445" s="678"/>
      <c r="AJS3445" s="678"/>
      <c r="AJT3445" s="678"/>
      <c r="AJU3445" s="678"/>
      <c r="AJV3445" s="678"/>
      <c r="AJW3445" s="678"/>
      <c r="AJX3445" s="678"/>
      <c r="AJY3445" s="678"/>
      <c r="AJZ3445" s="678"/>
      <c r="AKA3445" s="678"/>
      <c r="AKB3445" s="678"/>
      <c r="AKC3445" s="678"/>
      <c r="AKD3445" s="678"/>
      <c r="AKE3445" s="678"/>
      <c r="AKF3445" s="678"/>
      <c r="AKG3445" s="678"/>
      <c r="AKH3445" s="678"/>
      <c r="AKI3445" s="678"/>
      <c r="AKJ3445" s="678"/>
      <c r="AKK3445" s="678"/>
      <c r="AKL3445" s="678"/>
      <c r="AKM3445" s="678"/>
      <c r="AKN3445" s="678"/>
      <c r="AKO3445" s="678"/>
      <c r="AKP3445" s="678"/>
      <c r="AKQ3445" s="678"/>
      <c r="AKR3445" s="678"/>
      <c r="AKS3445" s="678"/>
      <c r="AKT3445" s="678"/>
      <c r="AKU3445" s="678"/>
      <c r="AKV3445" s="678"/>
      <c r="AKW3445" s="678"/>
      <c r="AKX3445" s="678"/>
      <c r="AKY3445" s="678"/>
      <c r="AKZ3445" s="678"/>
      <c r="ALA3445" s="678"/>
      <c r="ALB3445" s="678"/>
      <c r="ALC3445" s="678"/>
      <c r="ALD3445" s="678"/>
      <c r="ALE3445" s="678"/>
      <c r="ALF3445" s="678"/>
      <c r="ALG3445" s="678"/>
      <c r="ALH3445" s="678"/>
      <c r="ALI3445" s="678"/>
      <c r="ALJ3445" s="678"/>
      <c r="ALK3445" s="678"/>
      <c r="ALL3445" s="678"/>
      <c r="ALM3445" s="678"/>
      <c r="ALN3445" s="678"/>
      <c r="ALO3445" s="678"/>
      <c r="ALP3445" s="678"/>
      <c r="ALQ3445" s="678"/>
      <c r="ALR3445" s="678"/>
      <c r="ALS3445" s="678"/>
      <c r="ALT3445" s="678"/>
      <c r="ALU3445" s="678"/>
      <c r="ALV3445" s="678"/>
      <c r="ALW3445" s="678"/>
      <c r="ALX3445" s="678"/>
      <c r="ALY3445" s="678"/>
      <c r="ALZ3445" s="678"/>
      <c r="AMA3445" s="678"/>
      <c r="AMB3445" s="678"/>
      <c r="AMC3445" s="678"/>
      <c r="AMD3445" s="678"/>
      <c r="AME3445" s="678"/>
      <c r="AMF3445" s="678"/>
      <c r="AMG3445" s="678"/>
      <c r="AMH3445" s="678"/>
      <c r="AMI3445" s="678"/>
      <c r="AMJ3445" s="678"/>
    </row>
    <row r="3446" spans="1:1024" ht="18.75" hidden="1" customHeight="1" x14ac:dyDescent="0.25">
      <c r="A3446" s="4"/>
      <c r="B3446" s="826"/>
      <c r="C3446" s="186" t="s">
        <v>5313</v>
      </c>
      <c r="D3446" s="186" t="s">
        <v>35</v>
      </c>
      <c r="E3446" s="1156" t="s">
        <v>36</v>
      </c>
      <c r="F3446" s="710">
        <v>45319</v>
      </c>
      <c r="G3446" s="711">
        <v>0.39583333333333331</v>
      </c>
      <c r="H3446" s="710">
        <v>45328</v>
      </c>
      <c r="I3446" s="711">
        <v>0.54166666666666663</v>
      </c>
      <c r="J3446" s="728" t="s">
        <v>4196</v>
      </c>
      <c r="K3446" s="725"/>
      <c r="L3446" s="929"/>
      <c r="N3446" s="929"/>
      <c r="O3446" s="932"/>
      <c r="P3446" s="1019" t="s">
        <v>5375</v>
      </c>
      <c r="Q3446" s="884"/>
      <c r="S3446" s="907"/>
      <c r="T3446" s="544"/>
      <c r="V3446" s="544"/>
    </row>
    <row r="3447" spans="1:1024" ht="18.75" hidden="1" customHeight="1" x14ac:dyDescent="0.25">
      <c r="A3447" s="826"/>
      <c r="B3447" s="826"/>
      <c r="C3447" s="826" t="s">
        <v>1656</v>
      </c>
      <c r="D3447" s="826" t="s">
        <v>649</v>
      </c>
      <c r="E3447" s="1169" t="s">
        <v>95</v>
      </c>
      <c r="F3447" s="827">
        <v>45009</v>
      </c>
      <c r="G3447" s="979">
        <v>0.41666666666666669</v>
      </c>
      <c r="H3447" s="827">
        <v>45020</v>
      </c>
      <c r="I3447" s="979">
        <v>0.41666666666666669</v>
      </c>
      <c r="J3447" s="1592" t="s">
        <v>430</v>
      </c>
      <c r="K3447" s="827"/>
      <c r="L3447" s="993"/>
      <c r="M3447" s="834"/>
      <c r="N3447" s="1323"/>
      <c r="O3447" s="1326"/>
      <c r="P3447" s="892">
        <v>770</v>
      </c>
      <c r="R3447" s="1676"/>
      <c r="S3447" s="1722"/>
      <c r="T3447" s="680"/>
      <c r="U3447" s="676"/>
      <c r="V3447" s="680"/>
      <c r="W3447" s="677"/>
      <c r="X3447" s="678"/>
      <c r="Y3447" s="678"/>
      <c r="Z3447" s="678"/>
      <c r="AA3447" s="678"/>
      <c r="AB3447" s="678"/>
      <c r="AC3447" s="678"/>
      <c r="AD3447" s="678"/>
      <c r="AE3447" s="678"/>
      <c r="AF3447" s="678"/>
      <c r="AG3447" s="678"/>
      <c r="AH3447" s="678"/>
      <c r="AI3447" s="678"/>
      <c r="AJ3447" s="678"/>
      <c r="AK3447" s="678"/>
      <c r="AL3447" s="678"/>
      <c r="AM3447" s="678"/>
      <c r="AN3447" s="678"/>
      <c r="AO3447" s="678"/>
      <c r="AP3447" s="678"/>
      <c r="AQ3447" s="678"/>
      <c r="AR3447" s="678"/>
      <c r="AS3447" s="678"/>
      <c r="AT3447" s="678"/>
      <c r="AU3447" s="678"/>
      <c r="AV3447" s="678"/>
      <c r="AW3447" s="678"/>
      <c r="AX3447" s="678"/>
      <c r="AY3447" s="678"/>
      <c r="AZ3447" s="678"/>
      <c r="BA3447" s="678"/>
      <c r="BB3447" s="678"/>
      <c r="BC3447" s="678"/>
      <c r="BD3447" s="678"/>
      <c r="BE3447" s="678"/>
      <c r="BF3447" s="678"/>
      <c r="BG3447" s="678"/>
      <c r="BH3447" s="678"/>
      <c r="BI3447" s="678"/>
      <c r="BJ3447" s="678"/>
      <c r="BK3447" s="678"/>
      <c r="BL3447" s="678"/>
      <c r="BM3447" s="678"/>
      <c r="BN3447" s="678"/>
      <c r="BO3447" s="678"/>
      <c r="BP3447" s="678"/>
      <c r="BQ3447" s="678"/>
      <c r="BR3447" s="678"/>
      <c r="BS3447" s="678"/>
      <c r="BT3447" s="678"/>
      <c r="BU3447" s="678"/>
      <c r="BV3447" s="678"/>
      <c r="BW3447" s="678"/>
      <c r="BX3447" s="678"/>
      <c r="BY3447" s="678"/>
      <c r="BZ3447" s="678"/>
      <c r="CA3447" s="678"/>
      <c r="CB3447" s="678"/>
      <c r="CC3447" s="678"/>
      <c r="CD3447" s="678"/>
      <c r="CE3447" s="678"/>
      <c r="CF3447" s="678"/>
      <c r="CG3447" s="678"/>
      <c r="CH3447" s="678"/>
      <c r="CI3447" s="678"/>
      <c r="CJ3447" s="678"/>
      <c r="CK3447" s="678"/>
      <c r="CL3447" s="678"/>
      <c r="CM3447" s="678"/>
      <c r="CN3447" s="678"/>
      <c r="CO3447" s="678"/>
      <c r="CP3447" s="678"/>
      <c r="CQ3447" s="678"/>
      <c r="CR3447" s="678"/>
      <c r="CS3447" s="678"/>
      <c r="CT3447" s="678"/>
      <c r="CU3447" s="678"/>
      <c r="CV3447" s="678"/>
      <c r="CW3447" s="678"/>
      <c r="CX3447" s="678"/>
      <c r="CY3447" s="678"/>
      <c r="CZ3447" s="678"/>
      <c r="DA3447" s="678"/>
      <c r="DB3447" s="678"/>
      <c r="DC3447" s="678"/>
      <c r="DD3447" s="678"/>
      <c r="DE3447" s="678"/>
      <c r="DF3447" s="678"/>
      <c r="DG3447" s="678"/>
      <c r="DH3447" s="678"/>
      <c r="DI3447" s="678"/>
      <c r="DJ3447" s="678"/>
      <c r="DK3447" s="678"/>
      <c r="DL3447" s="678"/>
      <c r="DM3447" s="678"/>
      <c r="DN3447" s="678"/>
      <c r="DO3447" s="678"/>
      <c r="DP3447" s="678"/>
      <c r="DQ3447" s="678"/>
      <c r="DR3447" s="678"/>
      <c r="DS3447" s="678"/>
      <c r="DT3447" s="678"/>
      <c r="DU3447" s="678"/>
      <c r="DV3447" s="678"/>
      <c r="DW3447" s="678"/>
      <c r="DX3447" s="678"/>
      <c r="DY3447" s="678"/>
      <c r="DZ3447" s="678"/>
      <c r="EA3447" s="678"/>
      <c r="EB3447" s="678"/>
      <c r="EC3447" s="678"/>
      <c r="ED3447" s="678"/>
      <c r="EE3447" s="678"/>
      <c r="EF3447" s="678"/>
      <c r="EG3447" s="678"/>
      <c r="EH3447" s="678"/>
      <c r="EI3447" s="678"/>
      <c r="EJ3447" s="678"/>
      <c r="EK3447" s="678"/>
      <c r="EL3447" s="678"/>
      <c r="EM3447" s="678"/>
      <c r="EN3447" s="678"/>
      <c r="EO3447" s="678"/>
      <c r="EP3447" s="678"/>
      <c r="EQ3447" s="678"/>
      <c r="ER3447" s="678"/>
      <c r="ES3447" s="678"/>
      <c r="ET3447" s="678"/>
      <c r="EU3447" s="678"/>
      <c r="EV3447" s="678"/>
      <c r="EW3447" s="678"/>
      <c r="EX3447" s="678"/>
      <c r="EY3447" s="678"/>
      <c r="EZ3447" s="678"/>
      <c r="FA3447" s="678"/>
      <c r="FB3447" s="678"/>
      <c r="FC3447" s="678"/>
      <c r="FD3447" s="678"/>
      <c r="FE3447" s="678"/>
      <c r="FF3447" s="678"/>
      <c r="FG3447" s="678"/>
      <c r="FH3447" s="678"/>
      <c r="FI3447" s="678"/>
      <c r="FJ3447" s="678"/>
      <c r="FK3447" s="678"/>
      <c r="FL3447" s="678"/>
      <c r="FM3447" s="678"/>
      <c r="FN3447" s="678"/>
      <c r="FO3447" s="678"/>
      <c r="FP3447" s="678"/>
      <c r="FQ3447" s="678"/>
      <c r="FR3447" s="678"/>
      <c r="FS3447" s="678"/>
      <c r="FT3447" s="678"/>
      <c r="FU3447" s="678"/>
      <c r="FV3447" s="678"/>
      <c r="FW3447" s="678"/>
      <c r="FX3447" s="678"/>
      <c r="FY3447" s="678"/>
      <c r="FZ3447" s="678"/>
      <c r="GA3447" s="678"/>
      <c r="GB3447" s="678"/>
      <c r="GC3447" s="678"/>
      <c r="GD3447" s="678"/>
      <c r="GE3447" s="678"/>
      <c r="GF3447" s="678"/>
      <c r="GG3447" s="678"/>
      <c r="GH3447" s="678"/>
      <c r="GI3447" s="678"/>
      <c r="GJ3447" s="678"/>
      <c r="GK3447" s="678"/>
      <c r="GL3447" s="678"/>
      <c r="GM3447" s="678"/>
      <c r="GN3447" s="678"/>
      <c r="GO3447" s="678"/>
      <c r="GP3447" s="678"/>
      <c r="GQ3447" s="678"/>
      <c r="GR3447" s="678"/>
      <c r="GS3447" s="678"/>
      <c r="GT3447" s="678"/>
      <c r="GU3447" s="678"/>
      <c r="GV3447" s="678"/>
      <c r="GW3447" s="678"/>
      <c r="GX3447" s="678"/>
      <c r="GY3447" s="678"/>
      <c r="GZ3447" s="678"/>
      <c r="HA3447" s="678"/>
      <c r="HB3447" s="678"/>
      <c r="HC3447" s="678"/>
      <c r="HD3447" s="678"/>
      <c r="HE3447" s="678"/>
      <c r="HF3447" s="678"/>
      <c r="HG3447" s="678"/>
      <c r="HH3447" s="678"/>
      <c r="HI3447" s="678"/>
      <c r="HJ3447" s="678"/>
      <c r="HK3447" s="678"/>
      <c r="HL3447" s="678"/>
      <c r="HM3447" s="678"/>
      <c r="HN3447" s="678"/>
      <c r="HO3447" s="678"/>
      <c r="HP3447" s="678"/>
      <c r="HQ3447" s="678"/>
      <c r="HR3447" s="678"/>
      <c r="HS3447" s="678"/>
      <c r="HT3447" s="678"/>
      <c r="HU3447" s="678"/>
      <c r="HV3447" s="678"/>
      <c r="HW3447" s="678"/>
      <c r="HX3447" s="678"/>
      <c r="HY3447" s="678"/>
      <c r="HZ3447" s="678"/>
      <c r="IA3447" s="678"/>
      <c r="IB3447" s="678"/>
      <c r="IC3447" s="678"/>
      <c r="ID3447" s="678"/>
      <c r="IE3447" s="678"/>
      <c r="IF3447" s="678"/>
      <c r="IG3447" s="678"/>
      <c r="IH3447" s="678"/>
      <c r="II3447" s="678"/>
      <c r="IJ3447" s="678"/>
      <c r="IK3447" s="678"/>
      <c r="IL3447" s="678"/>
      <c r="IM3447" s="678"/>
      <c r="IN3447" s="678"/>
      <c r="IO3447" s="678"/>
      <c r="IP3447" s="678"/>
      <c r="IQ3447" s="678"/>
      <c r="IR3447" s="678"/>
      <c r="IS3447" s="678"/>
      <c r="IT3447" s="678"/>
      <c r="IU3447" s="678"/>
      <c r="IV3447" s="678"/>
      <c r="IW3447" s="678"/>
      <c r="IX3447" s="678"/>
      <c r="IY3447" s="678"/>
      <c r="IZ3447" s="678"/>
      <c r="JA3447" s="678"/>
      <c r="JB3447" s="678"/>
      <c r="JC3447" s="678"/>
      <c r="JD3447" s="678"/>
      <c r="JE3447" s="678"/>
      <c r="JF3447" s="678"/>
      <c r="JG3447" s="678"/>
      <c r="JH3447" s="678"/>
      <c r="JI3447" s="678"/>
      <c r="JJ3447" s="678"/>
      <c r="JK3447" s="678"/>
      <c r="JL3447" s="678"/>
      <c r="JM3447" s="678"/>
      <c r="JN3447" s="678"/>
      <c r="JO3447" s="678"/>
      <c r="JP3447" s="678"/>
      <c r="JQ3447" s="678"/>
      <c r="JR3447" s="678"/>
      <c r="JS3447" s="678"/>
      <c r="JT3447" s="678"/>
      <c r="JU3447" s="678"/>
      <c r="JV3447" s="678"/>
      <c r="JW3447" s="678"/>
      <c r="JX3447" s="678"/>
      <c r="JY3447" s="678"/>
      <c r="JZ3447" s="678"/>
      <c r="KA3447" s="678"/>
      <c r="KB3447" s="678"/>
      <c r="KC3447" s="678"/>
      <c r="KD3447" s="678"/>
      <c r="KE3447" s="678"/>
      <c r="KF3447" s="678"/>
      <c r="KG3447" s="678"/>
      <c r="KH3447" s="678"/>
      <c r="KI3447" s="678"/>
      <c r="KJ3447" s="678"/>
      <c r="KK3447" s="678"/>
      <c r="KL3447" s="678"/>
      <c r="KM3447" s="678"/>
      <c r="KN3447" s="678"/>
      <c r="KO3447" s="678"/>
      <c r="KP3447" s="678"/>
      <c r="KQ3447" s="678"/>
      <c r="KR3447" s="678"/>
      <c r="KS3447" s="678"/>
      <c r="KT3447" s="678"/>
      <c r="KU3447" s="678"/>
      <c r="KV3447" s="678"/>
      <c r="KW3447" s="678"/>
      <c r="KX3447" s="678"/>
      <c r="KY3447" s="678"/>
      <c r="KZ3447" s="678"/>
      <c r="LA3447" s="678"/>
      <c r="LB3447" s="678"/>
      <c r="LC3447" s="678"/>
      <c r="LD3447" s="678"/>
      <c r="LE3447" s="678"/>
      <c r="LF3447" s="678"/>
      <c r="LG3447" s="678"/>
      <c r="LH3447" s="678"/>
      <c r="LI3447" s="678"/>
      <c r="LJ3447" s="678"/>
      <c r="LK3447" s="678"/>
      <c r="LL3447" s="678"/>
      <c r="LM3447" s="678"/>
      <c r="LN3447" s="678"/>
      <c r="LO3447" s="678"/>
      <c r="LP3447" s="678"/>
      <c r="LQ3447" s="678"/>
      <c r="LR3447" s="678"/>
      <c r="LS3447" s="678"/>
      <c r="LT3447" s="678"/>
      <c r="LU3447" s="678"/>
      <c r="LV3447" s="678"/>
      <c r="LW3447" s="678"/>
      <c r="LX3447" s="678"/>
      <c r="LY3447" s="678"/>
      <c r="LZ3447" s="678"/>
      <c r="MA3447" s="678"/>
      <c r="MB3447" s="678"/>
      <c r="MC3447" s="678"/>
      <c r="MD3447" s="678"/>
      <c r="ME3447" s="678"/>
      <c r="MF3447" s="678"/>
      <c r="MG3447" s="678"/>
      <c r="MH3447" s="678"/>
      <c r="MI3447" s="678"/>
      <c r="MJ3447" s="678"/>
      <c r="MK3447" s="678"/>
      <c r="ML3447" s="678"/>
      <c r="MM3447" s="678"/>
      <c r="MN3447" s="678"/>
      <c r="MO3447" s="678"/>
      <c r="MP3447" s="678"/>
      <c r="MQ3447" s="678"/>
      <c r="MR3447" s="678"/>
      <c r="MS3447" s="678"/>
      <c r="MT3447" s="678"/>
      <c r="MU3447" s="678"/>
      <c r="MV3447" s="678"/>
      <c r="MW3447" s="678"/>
      <c r="MX3447" s="678"/>
      <c r="MY3447" s="678"/>
      <c r="MZ3447" s="678"/>
      <c r="NA3447" s="678"/>
      <c r="NB3447" s="678"/>
      <c r="NC3447" s="678"/>
      <c r="ND3447" s="678"/>
      <c r="NE3447" s="678"/>
      <c r="NF3447" s="678"/>
      <c r="NG3447" s="678"/>
      <c r="NH3447" s="678"/>
      <c r="NI3447" s="678"/>
      <c r="NJ3447" s="678"/>
      <c r="NK3447" s="678"/>
      <c r="NL3447" s="678"/>
      <c r="NM3447" s="678"/>
      <c r="NN3447" s="678"/>
      <c r="NO3447" s="678"/>
      <c r="NP3447" s="678"/>
      <c r="NQ3447" s="678"/>
      <c r="NR3447" s="678"/>
      <c r="NS3447" s="678"/>
      <c r="NT3447" s="678"/>
      <c r="NU3447" s="678"/>
      <c r="NV3447" s="678"/>
      <c r="NW3447" s="678"/>
      <c r="NX3447" s="678"/>
      <c r="NY3447" s="678"/>
      <c r="NZ3447" s="678"/>
      <c r="OA3447" s="678"/>
      <c r="OB3447" s="678"/>
      <c r="OC3447" s="678"/>
      <c r="OD3447" s="678"/>
      <c r="OE3447" s="678"/>
      <c r="OF3447" s="678"/>
      <c r="OG3447" s="678"/>
      <c r="OH3447" s="678"/>
      <c r="OI3447" s="678"/>
      <c r="OJ3447" s="678"/>
      <c r="OK3447" s="678"/>
      <c r="OL3447" s="678"/>
      <c r="OM3447" s="678"/>
      <c r="ON3447" s="678"/>
      <c r="OO3447" s="678"/>
      <c r="OP3447" s="678"/>
      <c r="OQ3447" s="678"/>
      <c r="OR3447" s="678"/>
      <c r="OS3447" s="678"/>
      <c r="OT3447" s="678"/>
      <c r="OU3447" s="678"/>
      <c r="OV3447" s="678"/>
      <c r="OW3447" s="678"/>
      <c r="OX3447" s="678"/>
      <c r="OY3447" s="678"/>
      <c r="OZ3447" s="678"/>
      <c r="PA3447" s="678"/>
      <c r="PB3447" s="678"/>
      <c r="PC3447" s="678"/>
      <c r="PD3447" s="678"/>
      <c r="PE3447" s="678"/>
      <c r="PF3447" s="678"/>
      <c r="PG3447" s="678"/>
      <c r="PH3447" s="678"/>
      <c r="PI3447" s="678"/>
      <c r="PJ3447" s="678"/>
      <c r="PK3447" s="678"/>
      <c r="PL3447" s="678"/>
      <c r="PM3447" s="678"/>
      <c r="PN3447" s="678"/>
      <c r="PO3447" s="678"/>
      <c r="PP3447" s="678"/>
      <c r="PQ3447" s="678"/>
      <c r="PR3447" s="678"/>
      <c r="PS3447" s="678"/>
      <c r="PT3447" s="678"/>
      <c r="PU3447" s="678"/>
      <c r="PV3447" s="678"/>
      <c r="PW3447" s="678"/>
      <c r="PX3447" s="678"/>
      <c r="PY3447" s="678"/>
      <c r="PZ3447" s="678"/>
      <c r="QA3447" s="678"/>
      <c r="QB3447" s="678"/>
      <c r="QC3447" s="678"/>
      <c r="QD3447" s="678"/>
      <c r="QE3447" s="678"/>
      <c r="QF3447" s="678"/>
      <c r="QG3447" s="678"/>
      <c r="QH3447" s="678"/>
      <c r="QI3447" s="678"/>
      <c r="QJ3447" s="678"/>
      <c r="QK3447" s="678"/>
      <c r="QL3447" s="678"/>
      <c r="QM3447" s="678"/>
      <c r="QN3447" s="678"/>
      <c r="QO3447" s="678"/>
      <c r="QP3447" s="678"/>
      <c r="QQ3447" s="678"/>
      <c r="QR3447" s="678"/>
      <c r="QS3447" s="678"/>
      <c r="QT3447" s="678"/>
      <c r="QU3447" s="678"/>
      <c r="QV3447" s="678"/>
      <c r="QW3447" s="678"/>
      <c r="QX3447" s="678"/>
      <c r="QY3447" s="678"/>
      <c r="QZ3447" s="678"/>
      <c r="RA3447" s="678"/>
      <c r="RB3447" s="678"/>
      <c r="RC3447" s="678"/>
      <c r="RD3447" s="678"/>
      <c r="RE3447" s="678"/>
      <c r="RF3447" s="678"/>
      <c r="RG3447" s="678"/>
      <c r="RH3447" s="678"/>
      <c r="RI3447" s="678"/>
      <c r="RJ3447" s="678"/>
      <c r="RK3447" s="678"/>
      <c r="RL3447" s="678"/>
      <c r="RM3447" s="678"/>
      <c r="RN3447" s="678"/>
      <c r="RO3447" s="678"/>
      <c r="RP3447" s="678"/>
      <c r="RQ3447" s="678"/>
      <c r="RR3447" s="678"/>
      <c r="RS3447" s="678"/>
      <c r="RT3447" s="678"/>
      <c r="RU3447" s="678"/>
      <c r="RV3447" s="678"/>
      <c r="RW3447" s="678"/>
      <c r="RX3447" s="678"/>
      <c r="RY3447" s="678"/>
      <c r="RZ3447" s="678"/>
      <c r="SA3447" s="678"/>
      <c r="SB3447" s="678"/>
      <c r="SC3447" s="678"/>
      <c r="SD3447" s="678"/>
      <c r="SE3447" s="678"/>
      <c r="SF3447" s="678"/>
      <c r="SG3447" s="678"/>
      <c r="SH3447" s="678"/>
      <c r="SI3447" s="678"/>
      <c r="SJ3447" s="678"/>
      <c r="SK3447" s="678"/>
      <c r="SL3447" s="678"/>
      <c r="SM3447" s="678"/>
      <c r="SN3447" s="678"/>
      <c r="SO3447" s="678"/>
      <c r="SP3447" s="678"/>
      <c r="SQ3447" s="678"/>
      <c r="SR3447" s="678"/>
      <c r="SS3447" s="678"/>
      <c r="ST3447" s="678"/>
      <c r="SU3447" s="678"/>
      <c r="SV3447" s="678"/>
      <c r="SW3447" s="678"/>
      <c r="SX3447" s="678"/>
      <c r="SY3447" s="678"/>
      <c r="SZ3447" s="678"/>
      <c r="TA3447" s="678"/>
      <c r="TB3447" s="678"/>
      <c r="TC3447" s="678"/>
      <c r="TD3447" s="678"/>
      <c r="TE3447" s="678"/>
      <c r="TF3447" s="678"/>
      <c r="TG3447" s="678"/>
      <c r="TH3447" s="678"/>
      <c r="TI3447" s="678"/>
      <c r="TJ3447" s="678"/>
      <c r="TK3447" s="678"/>
      <c r="TL3447" s="678"/>
      <c r="TM3447" s="678"/>
      <c r="TN3447" s="678"/>
      <c r="TO3447" s="678"/>
      <c r="TP3447" s="678"/>
      <c r="TQ3447" s="678"/>
      <c r="TR3447" s="678"/>
      <c r="TS3447" s="678"/>
      <c r="TT3447" s="678"/>
      <c r="TU3447" s="678"/>
      <c r="TV3447" s="678"/>
      <c r="TW3447" s="678"/>
      <c r="TX3447" s="678"/>
      <c r="TY3447" s="678"/>
      <c r="TZ3447" s="678"/>
      <c r="UA3447" s="678"/>
      <c r="UB3447" s="678"/>
      <c r="UC3447" s="678"/>
      <c r="UD3447" s="678"/>
      <c r="UE3447" s="678"/>
      <c r="UF3447" s="678"/>
      <c r="UG3447" s="678"/>
      <c r="UH3447" s="678"/>
      <c r="UI3447" s="678"/>
      <c r="UJ3447" s="678"/>
      <c r="UK3447" s="678"/>
      <c r="UL3447" s="678"/>
      <c r="UM3447" s="678"/>
      <c r="UN3447" s="678"/>
      <c r="UO3447" s="678"/>
      <c r="UP3447" s="678"/>
      <c r="UQ3447" s="678"/>
      <c r="UR3447" s="678"/>
      <c r="US3447" s="678"/>
      <c r="UT3447" s="678"/>
      <c r="UU3447" s="678"/>
      <c r="UV3447" s="678"/>
      <c r="UW3447" s="678"/>
      <c r="UX3447" s="678"/>
      <c r="UY3447" s="678"/>
      <c r="UZ3447" s="678"/>
      <c r="VA3447" s="678"/>
      <c r="VB3447" s="678"/>
      <c r="VC3447" s="678"/>
      <c r="VD3447" s="678"/>
      <c r="VE3447" s="678"/>
      <c r="VF3447" s="678"/>
      <c r="VG3447" s="678"/>
      <c r="VH3447" s="678"/>
      <c r="VI3447" s="678"/>
      <c r="VJ3447" s="678"/>
      <c r="VK3447" s="678"/>
      <c r="VL3447" s="678"/>
      <c r="VM3447" s="678"/>
      <c r="VN3447" s="678"/>
      <c r="VO3447" s="678"/>
      <c r="VP3447" s="678"/>
      <c r="VQ3447" s="678"/>
      <c r="VR3447" s="678"/>
      <c r="VS3447" s="678"/>
      <c r="VT3447" s="678"/>
      <c r="VU3447" s="678"/>
      <c r="VV3447" s="678"/>
      <c r="VW3447" s="678"/>
      <c r="VX3447" s="678"/>
      <c r="VY3447" s="678"/>
      <c r="VZ3447" s="678"/>
      <c r="WA3447" s="678"/>
      <c r="WB3447" s="678"/>
      <c r="WC3447" s="678"/>
      <c r="WD3447" s="678"/>
      <c r="WE3447" s="678"/>
      <c r="WF3447" s="678"/>
      <c r="WG3447" s="678"/>
      <c r="WH3447" s="678"/>
      <c r="WI3447" s="678"/>
      <c r="WJ3447" s="678"/>
      <c r="WK3447" s="678"/>
      <c r="WL3447" s="678"/>
      <c r="WM3447" s="678"/>
      <c r="WN3447" s="678"/>
      <c r="WO3447" s="678"/>
      <c r="WP3447" s="678"/>
      <c r="WQ3447" s="678"/>
      <c r="WR3447" s="678"/>
      <c r="WS3447" s="678"/>
      <c r="WT3447" s="678"/>
      <c r="WU3447" s="678"/>
      <c r="WV3447" s="678"/>
      <c r="WW3447" s="678"/>
      <c r="WX3447" s="678"/>
      <c r="WY3447" s="678"/>
      <c r="WZ3447" s="678"/>
      <c r="XA3447" s="678"/>
      <c r="XB3447" s="678"/>
      <c r="XC3447" s="678"/>
      <c r="XD3447" s="678"/>
      <c r="XE3447" s="678"/>
      <c r="XF3447" s="678"/>
      <c r="XG3447" s="678"/>
      <c r="XH3447" s="678"/>
      <c r="XI3447" s="678"/>
      <c r="XJ3447" s="678"/>
      <c r="XK3447" s="678"/>
      <c r="XL3447" s="678"/>
      <c r="XM3447" s="678"/>
      <c r="XN3447" s="678"/>
      <c r="XO3447" s="678"/>
      <c r="XP3447" s="678"/>
      <c r="XQ3447" s="678"/>
      <c r="XR3447" s="678"/>
      <c r="XS3447" s="678"/>
      <c r="XT3447" s="678"/>
      <c r="XU3447" s="678"/>
      <c r="XV3447" s="678"/>
      <c r="XW3447" s="678"/>
      <c r="XX3447" s="678"/>
      <c r="XY3447" s="678"/>
      <c r="XZ3447" s="678"/>
      <c r="YA3447" s="678"/>
      <c r="YB3447" s="678"/>
      <c r="YC3447" s="678"/>
      <c r="YD3447" s="678"/>
      <c r="YE3447" s="678"/>
      <c r="YF3447" s="678"/>
      <c r="YG3447" s="678"/>
      <c r="YH3447" s="678"/>
      <c r="YI3447" s="678"/>
      <c r="YJ3447" s="678"/>
      <c r="YK3447" s="678"/>
      <c r="YL3447" s="678"/>
      <c r="YM3447" s="678"/>
      <c r="YN3447" s="678"/>
      <c r="YO3447" s="678"/>
      <c r="YP3447" s="678"/>
      <c r="YQ3447" s="678"/>
      <c r="YR3447" s="678"/>
      <c r="YS3447" s="678"/>
      <c r="YT3447" s="678"/>
      <c r="YU3447" s="678"/>
      <c r="YV3447" s="678"/>
      <c r="YW3447" s="678"/>
      <c r="YX3447" s="678"/>
      <c r="YY3447" s="678"/>
      <c r="YZ3447" s="678"/>
      <c r="ZA3447" s="678"/>
      <c r="ZB3447" s="678"/>
      <c r="ZC3447" s="678"/>
      <c r="ZD3447" s="678"/>
      <c r="ZE3447" s="678"/>
      <c r="ZF3447" s="678"/>
      <c r="ZG3447" s="678"/>
      <c r="ZH3447" s="678"/>
      <c r="ZI3447" s="678"/>
      <c r="ZJ3447" s="678"/>
      <c r="ZK3447" s="678"/>
      <c r="ZL3447" s="678"/>
      <c r="ZM3447" s="678"/>
      <c r="ZN3447" s="678"/>
      <c r="ZO3447" s="678"/>
      <c r="ZP3447" s="678"/>
      <c r="ZQ3447" s="678"/>
      <c r="ZR3447" s="678"/>
      <c r="ZS3447" s="678"/>
      <c r="ZT3447" s="678"/>
      <c r="ZU3447" s="678"/>
      <c r="ZV3447" s="678"/>
      <c r="ZW3447" s="678"/>
      <c r="ZX3447" s="678"/>
      <c r="ZY3447" s="678"/>
      <c r="ZZ3447" s="678"/>
      <c r="AAA3447" s="678"/>
      <c r="AAB3447" s="678"/>
      <c r="AAC3447" s="678"/>
      <c r="AAD3447" s="678"/>
      <c r="AAE3447" s="678"/>
      <c r="AAF3447" s="678"/>
      <c r="AAG3447" s="678"/>
      <c r="AAH3447" s="678"/>
      <c r="AAI3447" s="678"/>
      <c r="AAJ3447" s="678"/>
      <c r="AAK3447" s="678"/>
      <c r="AAL3447" s="678"/>
      <c r="AAM3447" s="678"/>
      <c r="AAN3447" s="678"/>
      <c r="AAO3447" s="678"/>
      <c r="AAP3447" s="678"/>
      <c r="AAQ3447" s="678"/>
      <c r="AAR3447" s="678"/>
      <c r="AAS3447" s="678"/>
      <c r="AAT3447" s="678"/>
      <c r="AAU3447" s="678"/>
      <c r="AAV3447" s="678"/>
      <c r="AAW3447" s="678"/>
      <c r="AAX3447" s="678"/>
      <c r="AAY3447" s="678"/>
      <c r="AAZ3447" s="678"/>
      <c r="ABA3447" s="678"/>
      <c r="ABB3447" s="678"/>
      <c r="ABC3447" s="678"/>
      <c r="ABD3447" s="678"/>
      <c r="ABE3447" s="678"/>
      <c r="ABF3447" s="678"/>
      <c r="ABG3447" s="678"/>
      <c r="ABH3447" s="678"/>
      <c r="ABI3447" s="678"/>
      <c r="ABJ3447" s="678"/>
      <c r="ABK3447" s="678"/>
      <c r="ABL3447" s="678"/>
      <c r="ABM3447" s="678"/>
      <c r="ABN3447" s="678"/>
      <c r="ABO3447" s="678"/>
      <c r="ABP3447" s="678"/>
      <c r="ABQ3447" s="678"/>
      <c r="ABR3447" s="678"/>
      <c r="ABS3447" s="678"/>
      <c r="ABT3447" s="678"/>
      <c r="ABU3447" s="678"/>
      <c r="ABV3447" s="678"/>
      <c r="ABW3447" s="678"/>
      <c r="ABX3447" s="678"/>
      <c r="ABY3447" s="678"/>
      <c r="ABZ3447" s="678"/>
      <c r="ACA3447" s="678"/>
      <c r="ACB3447" s="678"/>
      <c r="ACC3447" s="678"/>
      <c r="ACD3447" s="678"/>
      <c r="ACE3447" s="678"/>
      <c r="ACF3447" s="678"/>
      <c r="ACG3447" s="678"/>
      <c r="ACH3447" s="678"/>
      <c r="ACI3447" s="678"/>
      <c r="ACJ3447" s="678"/>
      <c r="ACK3447" s="678"/>
      <c r="ACL3447" s="678"/>
      <c r="ACM3447" s="678"/>
      <c r="ACN3447" s="678"/>
      <c r="ACO3447" s="678"/>
      <c r="ACP3447" s="678"/>
      <c r="ACQ3447" s="678"/>
      <c r="ACR3447" s="678"/>
      <c r="ACS3447" s="678"/>
      <c r="ACT3447" s="678"/>
      <c r="ACU3447" s="678"/>
      <c r="ACV3447" s="678"/>
      <c r="ACW3447" s="678"/>
      <c r="ACX3447" s="678"/>
      <c r="ACY3447" s="678"/>
      <c r="ACZ3447" s="678"/>
      <c r="ADA3447" s="678"/>
      <c r="ADB3447" s="678"/>
      <c r="ADC3447" s="678"/>
      <c r="ADD3447" s="678"/>
      <c r="ADE3447" s="678"/>
      <c r="ADF3447" s="678"/>
      <c r="ADG3447" s="678"/>
      <c r="ADH3447" s="678"/>
      <c r="ADI3447" s="678"/>
      <c r="ADJ3447" s="678"/>
      <c r="ADK3447" s="678"/>
      <c r="ADL3447" s="678"/>
      <c r="ADM3447" s="678"/>
      <c r="ADN3447" s="678"/>
      <c r="ADO3447" s="678"/>
      <c r="ADP3447" s="678"/>
      <c r="ADQ3447" s="678"/>
      <c r="ADR3447" s="678"/>
      <c r="ADS3447" s="678"/>
      <c r="ADT3447" s="678"/>
      <c r="ADU3447" s="678"/>
      <c r="ADV3447" s="678"/>
      <c r="ADW3447" s="678"/>
      <c r="ADX3447" s="678"/>
      <c r="ADY3447" s="678"/>
      <c r="ADZ3447" s="678"/>
      <c r="AEA3447" s="678"/>
      <c r="AEB3447" s="678"/>
      <c r="AEC3447" s="678"/>
      <c r="AED3447" s="678"/>
      <c r="AEE3447" s="678"/>
      <c r="AEF3447" s="678"/>
      <c r="AEG3447" s="678"/>
      <c r="AEH3447" s="678"/>
      <c r="AEI3447" s="678"/>
      <c r="AEJ3447" s="678"/>
      <c r="AEK3447" s="678"/>
      <c r="AEL3447" s="678"/>
      <c r="AEM3447" s="678"/>
      <c r="AEN3447" s="678"/>
      <c r="AEO3447" s="678"/>
      <c r="AEP3447" s="678"/>
      <c r="AEQ3447" s="678"/>
      <c r="AER3447" s="678"/>
      <c r="AES3447" s="678"/>
      <c r="AET3447" s="678"/>
      <c r="AEU3447" s="678"/>
      <c r="AEV3447" s="678"/>
      <c r="AEW3447" s="678"/>
      <c r="AEX3447" s="678"/>
      <c r="AEY3447" s="678"/>
      <c r="AEZ3447" s="678"/>
      <c r="AFA3447" s="678"/>
      <c r="AFB3447" s="678"/>
      <c r="AFC3447" s="678"/>
      <c r="AFD3447" s="678"/>
      <c r="AFE3447" s="678"/>
      <c r="AFF3447" s="678"/>
      <c r="AFG3447" s="678"/>
      <c r="AFH3447" s="678"/>
      <c r="AFI3447" s="678"/>
      <c r="AFJ3447" s="678"/>
      <c r="AFK3447" s="678"/>
      <c r="AFL3447" s="678"/>
      <c r="AFM3447" s="678"/>
      <c r="AFN3447" s="678"/>
      <c r="AFO3447" s="678"/>
      <c r="AFP3447" s="678"/>
      <c r="AFQ3447" s="678"/>
      <c r="AFR3447" s="678"/>
      <c r="AFS3447" s="678"/>
      <c r="AFT3447" s="678"/>
      <c r="AFU3447" s="678"/>
      <c r="AFV3447" s="678"/>
      <c r="AFW3447" s="678"/>
      <c r="AFX3447" s="678"/>
      <c r="AFY3447" s="678"/>
      <c r="AFZ3447" s="678"/>
      <c r="AGA3447" s="678"/>
      <c r="AGB3447" s="678"/>
      <c r="AGC3447" s="678"/>
      <c r="AGD3447" s="678"/>
      <c r="AGE3447" s="678"/>
      <c r="AGF3447" s="678"/>
      <c r="AGG3447" s="678"/>
      <c r="AGH3447" s="678"/>
      <c r="AGI3447" s="678"/>
      <c r="AGJ3447" s="678"/>
      <c r="AGK3447" s="678"/>
      <c r="AGL3447" s="678"/>
      <c r="AGM3447" s="678"/>
      <c r="AGN3447" s="678"/>
      <c r="AGO3447" s="678"/>
      <c r="AGP3447" s="678"/>
      <c r="AGQ3447" s="678"/>
      <c r="AGR3447" s="678"/>
      <c r="AGS3447" s="678"/>
      <c r="AGT3447" s="678"/>
      <c r="AGU3447" s="678"/>
      <c r="AGV3447" s="678"/>
      <c r="AGW3447" s="678"/>
      <c r="AGX3447" s="678"/>
      <c r="AGY3447" s="678"/>
      <c r="AGZ3447" s="678"/>
      <c r="AHA3447" s="678"/>
      <c r="AHB3447" s="678"/>
      <c r="AHC3447" s="678"/>
      <c r="AHD3447" s="678"/>
      <c r="AHE3447" s="678"/>
      <c r="AHF3447" s="678"/>
      <c r="AHG3447" s="678"/>
      <c r="AHH3447" s="678"/>
      <c r="AHI3447" s="678"/>
      <c r="AHJ3447" s="678"/>
      <c r="AHK3447" s="678"/>
      <c r="AHL3447" s="678"/>
      <c r="AHM3447" s="678"/>
      <c r="AHN3447" s="678"/>
      <c r="AHO3447" s="678"/>
      <c r="AHP3447" s="678"/>
      <c r="AHQ3447" s="678"/>
      <c r="AHR3447" s="678"/>
      <c r="AHS3447" s="678"/>
      <c r="AHT3447" s="678"/>
      <c r="AHU3447" s="678"/>
      <c r="AHV3447" s="678"/>
      <c r="AHW3447" s="678"/>
      <c r="AHX3447" s="678"/>
      <c r="AHY3447" s="678"/>
      <c r="AHZ3447" s="678"/>
      <c r="AIA3447" s="678"/>
      <c r="AIB3447" s="678"/>
      <c r="AIC3447" s="678"/>
      <c r="AID3447" s="678"/>
      <c r="AIE3447" s="678"/>
      <c r="AIF3447" s="678"/>
      <c r="AIG3447" s="678"/>
      <c r="AIH3447" s="678"/>
      <c r="AII3447" s="678"/>
      <c r="AIJ3447" s="678"/>
      <c r="AIK3447" s="678"/>
      <c r="AIL3447" s="678"/>
      <c r="AIM3447" s="678"/>
      <c r="AIN3447" s="678"/>
      <c r="AIO3447" s="678"/>
      <c r="AIP3447" s="678"/>
      <c r="AIQ3447" s="678"/>
      <c r="AIR3447" s="678"/>
      <c r="AIS3447" s="678"/>
      <c r="AIT3447" s="678"/>
      <c r="AIU3447" s="678"/>
      <c r="AIV3447" s="678"/>
      <c r="AIW3447" s="678"/>
      <c r="AIX3447" s="678"/>
      <c r="AIY3447" s="678"/>
      <c r="AIZ3447" s="678"/>
      <c r="AJA3447" s="678"/>
      <c r="AJB3447" s="678"/>
      <c r="AJC3447" s="678"/>
      <c r="AJD3447" s="678"/>
      <c r="AJE3447" s="678"/>
      <c r="AJF3447" s="678"/>
      <c r="AJG3447" s="678"/>
      <c r="AJH3447" s="678"/>
      <c r="AJI3447" s="678"/>
      <c r="AJJ3447" s="678"/>
      <c r="AJK3447" s="678"/>
      <c r="AJL3447" s="678"/>
      <c r="AJM3447" s="678"/>
      <c r="AJN3447" s="678"/>
      <c r="AJO3447" s="678"/>
      <c r="AJP3447" s="678"/>
      <c r="AJQ3447" s="678"/>
      <c r="AJR3447" s="678"/>
      <c r="AJS3447" s="678"/>
      <c r="AJT3447" s="678"/>
      <c r="AJU3447" s="678"/>
      <c r="AJV3447" s="678"/>
      <c r="AJW3447" s="678"/>
      <c r="AJX3447" s="678"/>
      <c r="AJY3447" s="678"/>
      <c r="AJZ3447" s="678"/>
      <c r="AKA3447" s="678"/>
      <c r="AKB3447" s="678"/>
      <c r="AKC3447" s="678"/>
      <c r="AKD3447" s="678"/>
      <c r="AKE3447" s="678"/>
      <c r="AKF3447" s="678"/>
      <c r="AKG3447" s="678"/>
      <c r="AKH3447" s="678"/>
      <c r="AKI3447" s="678"/>
      <c r="AKJ3447" s="678"/>
      <c r="AKK3447" s="678"/>
      <c r="AKL3447" s="678"/>
      <c r="AKM3447" s="678"/>
      <c r="AKN3447" s="678"/>
      <c r="AKO3447" s="678"/>
      <c r="AKP3447" s="678"/>
      <c r="AKQ3447" s="678"/>
      <c r="AKR3447" s="678"/>
      <c r="AKS3447" s="678"/>
      <c r="AKT3447" s="678"/>
      <c r="AKU3447" s="678"/>
      <c r="AKV3447" s="678"/>
      <c r="AKW3447" s="678"/>
      <c r="AKX3447" s="678"/>
      <c r="AKY3447" s="678"/>
      <c r="AKZ3447" s="678"/>
      <c r="ALA3447" s="678"/>
      <c r="ALB3447" s="678"/>
      <c r="ALC3447" s="678"/>
      <c r="ALD3447" s="678"/>
      <c r="ALE3447" s="678"/>
      <c r="ALF3447" s="678"/>
      <c r="ALG3447" s="678"/>
      <c r="ALH3447" s="678"/>
      <c r="ALI3447" s="678"/>
      <c r="ALJ3447" s="678"/>
      <c r="ALK3447" s="678"/>
      <c r="ALL3447" s="678"/>
      <c r="ALM3447" s="678"/>
      <c r="ALN3447" s="678"/>
      <c r="ALO3447" s="678"/>
      <c r="ALP3447" s="678"/>
      <c r="ALQ3447" s="678"/>
      <c r="ALR3447" s="678"/>
      <c r="ALS3447" s="678"/>
      <c r="ALT3447" s="678"/>
      <c r="ALU3447" s="678"/>
      <c r="ALV3447" s="678"/>
      <c r="ALW3447" s="678"/>
      <c r="ALX3447" s="678"/>
      <c r="ALY3447" s="678"/>
      <c r="ALZ3447" s="678"/>
      <c r="AMA3447" s="678"/>
      <c r="AMB3447" s="678"/>
      <c r="AMC3447" s="678"/>
      <c r="AMD3447" s="678"/>
      <c r="AME3447" s="678"/>
      <c r="AMF3447" s="678"/>
      <c r="AMG3447" s="678"/>
      <c r="AMH3447" s="678"/>
      <c r="AMI3447" s="678"/>
      <c r="AMJ3447" s="678"/>
    </row>
    <row r="3448" spans="1:1024" ht="30.75" hidden="1" customHeight="1" x14ac:dyDescent="0.25">
      <c r="A3448" s="186"/>
      <c r="B3448" s="186"/>
      <c r="C3448" s="4" t="s">
        <v>6695</v>
      </c>
      <c r="D3448" s="186" t="s">
        <v>94</v>
      </c>
      <c r="E3448" s="1156" t="s">
        <v>422</v>
      </c>
      <c r="F3448" s="710">
        <v>45457</v>
      </c>
      <c r="G3448" s="711">
        <v>0.33333333333333331</v>
      </c>
      <c r="H3448" s="710">
        <v>45464</v>
      </c>
      <c r="I3448" s="711">
        <v>0.33333333333333331</v>
      </c>
      <c r="J3448" s="743" t="s">
        <v>6708</v>
      </c>
      <c r="K3448" s="710"/>
      <c r="L3448" s="929"/>
      <c r="M3448" s="21"/>
      <c r="N3448" s="934"/>
      <c r="O3448" s="920"/>
      <c r="P3448" s="892" t="s">
        <v>6709</v>
      </c>
      <c r="Q3448" s="907"/>
      <c r="R3448" s="1017"/>
      <c r="S3448" s="1039"/>
      <c r="T3448" s="544"/>
      <c r="V3448" s="544"/>
    </row>
    <row r="3449" spans="1:1024" ht="105.75" hidden="1" customHeight="1" x14ac:dyDescent="0.3">
      <c r="A3449" s="1457"/>
      <c r="B3449" s="735"/>
      <c r="C3449" s="735" t="s">
        <v>1615</v>
      </c>
      <c r="D3449" s="1457" t="s">
        <v>22</v>
      </c>
      <c r="E3449" s="1169" t="s">
        <v>364</v>
      </c>
      <c r="F3449" s="1550">
        <v>44997</v>
      </c>
      <c r="G3449" s="1566"/>
      <c r="H3449" s="1550">
        <v>45027</v>
      </c>
      <c r="I3449" s="1566"/>
      <c r="J3449" s="1589" t="s">
        <v>37</v>
      </c>
      <c r="K3449" s="948"/>
      <c r="L3449" s="929"/>
      <c r="M3449" s="741"/>
      <c r="N3449" s="949"/>
      <c r="O3449" s="950"/>
      <c r="P3449" s="902"/>
      <c r="Q3449" s="890"/>
      <c r="R3449" s="1057"/>
      <c r="S3449" s="890"/>
      <c r="T3449" s="584"/>
      <c r="U3449" s="594"/>
      <c r="V3449" s="592" t="s">
        <v>666</v>
      </c>
      <c r="W3449" s="594"/>
    </row>
    <row r="3450" spans="1:1024" ht="23.25" hidden="1" customHeight="1" x14ac:dyDescent="0.25">
      <c r="A3450" s="826"/>
      <c r="B3450" s="4"/>
      <c r="C3450" s="4" t="s">
        <v>745</v>
      </c>
      <c r="D3450" s="826" t="s">
        <v>764</v>
      </c>
      <c r="E3450" s="1169" t="s">
        <v>95</v>
      </c>
      <c r="F3450" s="827">
        <v>45005</v>
      </c>
      <c r="G3450" s="979">
        <v>0.5</v>
      </c>
      <c r="H3450" s="827">
        <v>45008</v>
      </c>
      <c r="I3450" s="979">
        <v>0.58333333333333337</v>
      </c>
      <c r="J3450" s="1335" t="s">
        <v>449</v>
      </c>
      <c r="K3450" s="1330"/>
      <c r="L3450" s="993"/>
      <c r="M3450" s="850"/>
      <c r="N3450" s="971"/>
      <c r="O3450" s="972"/>
      <c r="P3450" s="892">
        <v>210</v>
      </c>
      <c r="Q3450" s="196"/>
      <c r="R3450" s="1662"/>
      <c r="S3450" s="1702"/>
      <c r="T3450" s="1752"/>
      <c r="U3450" s="1346"/>
      <c r="V3450" s="1388"/>
      <c r="W3450" s="1807"/>
      <c r="X3450" s="678"/>
      <c r="Y3450" s="678"/>
      <c r="Z3450" s="678"/>
      <c r="AA3450" s="678"/>
      <c r="AB3450" s="678"/>
      <c r="AC3450" s="678"/>
      <c r="AD3450" s="678"/>
      <c r="AE3450" s="678"/>
      <c r="AF3450" s="678"/>
      <c r="AG3450" s="678"/>
      <c r="AH3450" s="678"/>
      <c r="AI3450" s="678"/>
      <c r="AJ3450" s="678"/>
      <c r="AK3450" s="678"/>
      <c r="AL3450" s="678"/>
      <c r="AM3450" s="678"/>
      <c r="AN3450" s="678"/>
      <c r="AO3450" s="678"/>
      <c r="AP3450" s="678"/>
      <c r="AQ3450" s="678"/>
      <c r="AR3450" s="678"/>
      <c r="AS3450" s="678"/>
      <c r="AT3450" s="678"/>
      <c r="AU3450" s="678"/>
      <c r="AV3450" s="678"/>
      <c r="AW3450" s="678"/>
      <c r="AX3450" s="678"/>
      <c r="AY3450" s="678"/>
      <c r="AZ3450" s="678"/>
      <c r="BA3450" s="678"/>
      <c r="BB3450" s="678"/>
      <c r="BC3450" s="678"/>
      <c r="BD3450" s="678"/>
      <c r="BE3450" s="678"/>
      <c r="BF3450" s="678"/>
      <c r="BG3450" s="678"/>
      <c r="BH3450" s="678"/>
      <c r="BI3450" s="678"/>
      <c r="BJ3450" s="678"/>
      <c r="BK3450" s="678"/>
      <c r="BL3450" s="678"/>
      <c r="BM3450" s="678"/>
      <c r="BN3450" s="678"/>
      <c r="BO3450" s="678"/>
      <c r="BP3450" s="678"/>
      <c r="BQ3450" s="678"/>
      <c r="BR3450" s="678"/>
      <c r="BS3450" s="678"/>
      <c r="BT3450" s="678"/>
      <c r="BU3450" s="678"/>
      <c r="BV3450" s="678"/>
      <c r="BW3450" s="678"/>
      <c r="BX3450" s="678"/>
      <c r="BY3450" s="678"/>
      <c r="BZ3450" s="678"/>
      <c r="CA3450" s="678"/>
      <c r="CB3450" s="678"/>
      <c r="CC3450" s="678"/>
      <c r="CD3450" s="678"/>
      <c r="CE3450" s="678"/>
      <c r="CF3450" s="678"/>
      <c r="CG3450" s="678"/>
      <c r="CH3450" s="678"/>
      <c r="CI3450" s="678"/>
      <c r="CJ3450" s="678"/>
      <c r="CK3450" s="678"/>
      <c r="CL3450" s="678"/>
      <c r="CM3450" s="678"/>
      <c r="CN3450" s="678"/>
      <c r="CO3450" s="678"/>
      <c r="CP3450" s="678"/>
      <c r="CQ3450" s="678"/>
      <c r="CR3450" s="678"/>
      <c r="CS3450" s="678"/>
      <c r="CT3450" s="678"/>
      <c r="CU3450" s="678"/>
      <c r="CV3450" s="678"/>
      <c r="CW3450" s="678"/>
      <c r="CX3450" s="678"/>
      <c r="CY3450" s="678"/>
      <c r="CZ3450" s="678"/>
      <c r="DA3450" s="678"/>
      <c r="DB3450" s="678"/>
      <c r="DC3450" s="678"/>
      <c r="DD3450" s="678"/>
      <c r="DE3450" s="678"/>
      <c r="DF3450" s="678"/>
      <c r="DG3450" s="678"/>
      <c r="DH3450" s="678"/>
      <c r="DI3450" s="678"/>
      <c r="DJ3450" s="678"/>
      <c r="DK3450" s="678"/>
      <c r="DL3450" s="678"/>
      <c r="DM3450" s="678"/>
      <c r="DN3450" s="678"/>
      <c r="DO3450" s="678"/>
      <c r="DP3450" s="678"/>
      <c r="DQ3450" s="678"/>
      <c r="DR3450" s="678"/>
      <c r="DS3450" s="678"/>
      <c r="DT3450" s="678"/>
      <c r="DU3450" s="678"/>
      <c r="DV3450" s="678"/>
      <c r="DW3450" s="678"/>
      <c r="DX3450" s="678"/>
      <c r="DY3450" s="678"/>
      <c r="DZ3450" s="678"/>
      <c r="EA3450" s="678"/>
      <c r="EB3450" s="678"/>
      <c r="EC3450" s="678"/>
      <c r="ED3450" s="678"/>
      <c r="EE3450" s="678"/>
      <c r="EF3450" s="678"/>
      <c r="EG3450" s="678"/>
      <c r="EH3450" s="678"/>
      <c r="EI3450" s="678"/>
      <c r="EJ3450" s="678"/>
      <c r="EK3450" s="678"/>
      <c r="EL3450" s="678"/>
      <c r="EM3450" s="678"/>
      <c r="EN3450" s="678"/>
      <c r="EO3450" s="678"/>
      <c r="EP3450" s="678"/>
      <c r="EQ3450" s="678"/>
      <c r="ER3450" s="678"/>
      <c r="ES3450" s="678"/>
      <c r="ET3450" s="678"/>
      <c r="EU3450" s="678"/>
      <c r="EV3450" s="678"/>
      <c r="EW3450" s="678"/>
      <c r="EX3450" s="678"/>
      <c r="EY3450" s="678"/>
      <c r="EZ3450" s="678"/>
      <c r="FA3450" s="678"/>
      <c r="FB3450" s="678"/>
      <c r="FC3450" s="678"/>
      <c r="FD3450" s="678"/>
      <c r="FE3450" s="678"/>
      <c r="FF3450" s="678"/>
      <c r="FG3450" s="678"/>
      <c r="FH3450" s="678"/>
      <c r="FI3450" s="678"/>
      <c r="FJ3450" s="678"/>
      <c r="FK3450" s="678"/>
      <c r="FL3450" s="678"/>
      <c r="FM3450" s="678"/>
      <c r="FN3450" s="678"/>
      <c r="FO3450" s="678"/>
      <c r="FP3450" s="678"/>
      <c r="FQ3450" s="678"/>
      <c r="FR3450" s="678"/>
      <c r="FS3450" s="678"/>
      <c r="FT3450" s="678"/>
      <c r="FU3450" s="678"/>
      <c r="FV3450" s="678"/>
      <c r="FW3450" s="678"/>
      <c r="FX3450" s="678"/>
      <c r="FY3450" s="678"/>
      <c r="FZ3450" s="678"/>
      <c r="GA3450" s="678"/>
      <c r="GB3450" s="678"/>
      <c r="GC3450" s="678"/>
      <c r="GD3450" s="678"/>
      <c r="GE3450" s="678"/>
      <c r="GF3450" s="678"/>
      <c r="GG3450" s="678"/>
      <c r="GH3450" s="678"/>
      <c r="GI3450" s="678"/>
      <c r="GJ3450" s="678"/>
      <c r="GK3450" s="678"/>
      <c r="GL3450" s="678"/>
      <c r="GM3450" s="678"/>
      <c r="GN3450" s="678"/>
      <c r="GO3450" s="678"/>
      <c r="GP3450" s="678"/>
      <c r="GQ3450" s="678"/>
      <c r="GR3450" s="678"/>
      <c r="GS3450" s="678"/>
      <c r="GT3450" s="678"/>
      <c r="GU3450" s="678"/>
      <c r="GV3450" s="678"/>
      <c r="GW3450" s="678"/>
      <c r="GX3450" s="678"/>
      <c r="GY3450" s="678"/>
      <c r="GZ3450" s="678"/>
      <c r="HA3450" s="678"/>
      <c r="HB3450" s="678"/>
      <c r="HC3450" s="678"/>
      <c r="HD3450" s="678"/>
      <c r="HE3450" s="678"/>
      <c r="HF3450" s="678"/>
      <c r="HG3450" s="678"/>
      <c r="HH3450" s="678"/>
      <c r="HI3450" s="678"/>
      <c r="HJ3450" s="678"/>
      <c r="HK3450" s="678"/>
      <c r="HL3450" s="678"/>
      <c r="HM3450" s="678"/>
      <c r="HN3450" s="678"/>
      <c r="HO3450" s="678"/>
      <c r="HP3450" s="678"/>
      <c r="HQ3450" s="678"/>
      <c r="HR3450" s="678"/>
      <c r="HS3450" s="678"/>
      <c r="HT3450" s="678"/>
      <c r="HU3450" s="678"/>
      <c r="HV3450" s="678"/>
      <c r="HW3450" s="678"/>
      <c r="HX3450" s="678"/>
      <c r="HY3450" s="678"/>
      <c r="HZ3450" s="678"/>
      <c r="IA3450" s="678"/>
      <c r="IB3450" s="678"/>
      <c r="IC3450" s="678"/>
      <c r="ID3450" s="678"/>
      <c r="IE3450" s="678"/>
      <c r="IF3450" s="678"/>
      <c r="IG3450" s="678"/>
      <c r="IH3450" s="678"/>
      <c r="II3450" s="678"/>
      <c r="IJ3450" s="678"/>
      <c r="IK3450" s="678"/>
      <c r="IL3450" s="678"/>
      <c r="IM3450" s="678"/>
      <c r="IN3450" s="678"/>
      <c r="IO3450" s="678"/>
      <c r="IP3450" s="678"/>
      <c r="IQ3450" s="678"/>
      <c r="IR3450" s="678"/>
      <c r="IS3450" s="678"/>
      <c r="IT3450" s="678"/>
      <c r="IU3450" s="678"/>
      <c r="IV3450" s="678"/>
      <c r="IW3450" s="678"/>
      <c r="IX3450" s="678"/>
      <c r="IY3450" s="678"/>
      <c r="IZ3450" s="678"/>
      <c r="JA3450" s="678"/>
      <c r="JB3450" s="678"/>
      <c r="JC3450" s="678"/>
      <c r="JD3450" s="678"/>
      <c r="JE3450" s="678"/>
      <c r="JF3450" s="678"/>
      <c r="JG3450" s="678"/>
      <c r="JH3450" s="678"/>
      <c r="JI3450" s="678"/>
      <c r="JJ3450" s="678"/>
      <c r="JK3450" s="678"/>
      <c r="JL3450" s="678"/>
      <c r="JM3450" s="678"/>
      <c r="JN3450" s="678"/>
      <c r="JO3450" s="678"/>
      <c r="JP3450" s="678"/>
      <c r="JQ3450" s="678"/>
      <c r="JR3450" s="678"/>
      <c r="JS3450" s="678"/>
      <c r="JT3450" s="678"/>
      <c r="JU3450" s="678"/>
      <c r="JV3450" s="678"/>
      <c r="JW3450" s="678"/>
      <c r="JX3450" s="678"/>
      <c r="JY3450" s="678"/>
      <c r="JZ3450" s="678"/>
      <c r="KA3450" s="678"/>
      <c r="KB3450" s="678"/>
      <c r="KC3450" s="678"/>
      <c r="KD3450" s="678"/>
      <c r="KE3450" s="678"/>
      <c r="KF3450" s="678"/>
      <c r="KG3450" s="678"/>
      <c r="KH3450" s="678"/>
      <c r="KI3450" s="678"/>
      <c r="KJ3450" s="678"/>
      <c r="KK3450" s="678"/>
      <c r="KL3450" s="678"/>
      <c r="KM3450" s="678"/>
      <c r="KN3450" s="678"/>
      <c r="KO3450" s="678"/>
      <c r="KP3450" s="678"/>
      <c r="KQ3450" s="678"/>
      <c r="KR3450" s="678"/>
      <c r="KS3450" s="678"/>
      <c r="KT3450" s="678"/>
      <c r="KU3450" s="678"/>
      <c r="KV3450" s="678"/>
      <c r="KW3450" s="678"/>
      <c r="KX3450" s="678"/>
      <c r="KY3450" s="678"/>
      <c r="KZ3450" s="678"/>
      <c r="LA3450" s="678"/>
      <c r="LB3450" s="678"/>
      <c r="LC3450" s="678"/>
      <c r="LD3450" s="678"/>
      <c r="LE3450" s="678"/>
      <c r="LF3450" s="678"/>
      <c r="LG3450" s="678"/>
      <c r="LH3450" s="678"/>
      <c r="LI3450" s="678"/>
      <c r="LJ3450" s="678"/>
      <c r="LK3450" s="678"/>
      <c r="LL3450" s="678"/>
      <c r="LM3450" s="678"/>
      <c r="LN3450" s="678"/>
      <c r="LO3450" s="678"/>
      <c r="LP3450" s="678"/>
      <c r="LQ3450" s="678"/>
      <c r="LR3450" s="678"/>
      <c r="LS3450" s="678"/>
      <c r="LT3450" s="678"/>
      <c r="LU3450" s="678"/>
      <c r="LV3450" s="678"/>
      <c r="LW3450" s="678"/>
      <c r="LX3450" s="678"/>
      <c r="LY3450" s="678"/>
      <c r="LZ3450" s="678"/>
      <c r="MA3450" s="678"/>
      <c r="MB3450" s="678"/>
      <c r="MC3450" s="678"/>
      <c r="MD3450" s="678"/>
      <c r="ME3450" s="678"/>
      <c r="MF3450" s="678"/>
      <c r="MG3450" s="678"/>
      <c r="MH3450" s="678"/>
      <c r="MI3450" s="678"/>
      <c r="MJ3450" s="678"/>
      <c r="MK3450" s="678"/>
      <c r="ML3450" s="678"/>
      <c r="MM3450" s="678"/>
      <c r="MN3450" s="678"/>
      <c r="MO3450" s="678"/>
      <c r="MP3450" s="678"/>
      <c r="MQ3450" s="678"/>
      <c r="MR3450" s="678"/>
      <c r="MS3450" s="678"/>
      <c r="MT3450" s="678"/>
      <c r="MU3450" s="678"/>
      <c r="MV3450" s="678"/>
      <c r="MW3450" s="678"/>
      <c r="MX3450" s="678"/>
      <c r="MY3450" s="678"/>
      <c r="MZ3450" s="678"/>
      <c r="NA3450" s="678"/>
      <c r="NB3450" s="678"/>
      <c r="NC3450" s="678"/>
      <c r="ND3450" s="678"/>
      <c r="NE3450" s="678"/>
      <c r="NF3450" s="678"/>
      <c r="NG3450" s="678"/>
      <c r="NH3450" s="678"/>
      <c r="NI3450" s="678"/>
      <c r="NJ3450" s="678"/>
      <c r="NK3450" s="678"/>
      <c r="NL3450" s="678"/>
      <c r="NM3450" s="678"/>
      <c r="NN3450" s="678"/>
      <c r="NO3450" s="678"/>
      <c r="NP3450" s="678"/>
      <c r="NQ3450" s="678"/>
      <c r="NR3450" s="678"/>
      <c r="NS3450" s="678"/>
      <c r="NT3450" s="678"/>
      <c r="NU3450" s="678"/>
      <c r="NV3450" s="678"/>
      <c r="NW3450" s="678"/>
      <c r="NX3450" s="678"/>
      <c r="NY3450" s="678"/>
      <c r="NZ3450" s="678"/>
      <c r="OA3450" s="678"/>
      <c r="OB3450" s="678"/>
      <c r="OC3450" s="678"/>
      <c r="OD3450" s="678"/>
      <c r="OE3450" s="678"/>
      <c r="OF3450" s="678"/>
      <c r="OG3450" s="678"/>
      <c r="OH3450" s="678"/>
      <c r="OI3450" s="678"/>
      <c r="OJ3450" s="678"/>
      <c r="OK3450" s="678"/>
      <c r="OL3450" s="678"/>
      <c r="OM3450" s="678"/>
      <c r="ON3450" s="678"/>
      <c r="OO3450" s="678"/>
      <c r="OP3450" s="678"/>
      <c r="OQ3450" s="678"/>
      <c r="OR3450" s="678"/>
      <c r="OS3450" s="678"/>
      <c r="OT3450" s="678"/>
      <c r="OU3450" s="678"/>
      <c r="OV3450" s="678"/>
      <c r="OW3450" s="678"/>
      <c r="OX3450" s="678"/>
      <c r="OY3450" s="678"/>
      <c r="OZ3450" s="678"/>
      <c r="PA3450" s="678"/>
      <c r="PB3450" s="678"/>
      <c r="PC3450" s="678"/>
      <c r="PD3450" s="678"/>
      <c r="PE3450" s="678"/>
      <c r="PF3450" s="678"/>
      <c r="PG3450" s="678"/>
      <c r="PH3450" s="678"/>
      <c r="PI3450" s="678"/>
      <c r="PJ3450" s="678"/>
      <c r="PK3450" s="678"/>
      <c r="PL3450" s="678"/>
      <c r="PM3450" s="678"/>
      <c r="PN3450" s="678"/>
      <c r="PO3450" s="678"/>
      <c r="PP3450" s="678"/>
      <c r="PQ3450" s="678"/>
      <c r="PR3450" s="678"/>
      <c r="PS3450" s="678"/>
      <c r="PT3450" s="678"/>
      <c r="PU3450" s="678"/>
      <c r="PV3450" s="678"/>
      <c r="PW3450" s="678"/>
      <c r="PX3450" s="678"/>
      <c r="PY3450" s="678"/>
      <c r="PZ3450" s="678"/>
      <c r="QA3450" s="678"/>
      <c r="QB3450" s="678"/>
      <c r="QC3450" s="678"/>
      <c r="QD3450" s="678"/>
      <c r="QE3450" s="678"/>
      <c r="QF3450" s="678"/>
      <c r="QG3450" s="678"/>
      <c r="QH3450" s="678"/>
      <c r="QI3450" s="678"/>
      <c r="QJ3450" s="678"/>
      <c r="QK3450" s="678"/>
      <c r="QL3450" s="678"/>
      <c r="QM3450" s="678"/>
      <c r="QN3450" s="678"/>
      <c r="QO3450" s="678"/>
      <c r="QP3450" s="678"/>
      <c r="QQ3450" s="678"/>
      <c r="QR3450" s="678"/>
      <c r="QS3450" s="678"/>
      <c r="QT3450" s="678"/>
      <c r="QU3450" s="678"/>
      <c r="QV3450" s="678"/>
      <c r="QW3450" s="678"/>
      <c r="QX3450" s="678"/>
      <c r="QY3450" s="678"/>
      <c r="QZ3450" s="678"/>
      <c r="RA3450" s="678"/>
      <c r="RB3450" s="678"/>
      <c r="RC3450" s="678"/>
      <c r="RD3450" s="678"/>
      <c r="RE3450" s="678"/>
      <c r="RF3450" s="678"/>
      <c r="RG3450" s="678"/>
      <c r="RH3450" s="678"/>
      <c r="RI3450" s="678"/>
      <c r="RJ3450" s="678"/>
      <c r="RK3450" s="678"/>
      <c r="RL3450" s="678"/>
      <c r="RM3450" s="678"/>
      <c r="RN3450" s="678"/>
      <c r="RO3450" s="678"/>
      <c r="RP3450" s="678"/>
      <c r="RQ3450" s="678"/>
      <c r="RR3450" s="678"/>
      <c r="RS3450" s="678"/>
      <c r="RT3450" s="678"/>
      <c r="RU3450" s="678"/>
      <c r="RV3450" s="678"/>
      <c r="RW3450" s="678"/>
      <c r="RX3450" s="678"/>
      <c r="RY3450" s="678"/>
      <c r="RZ3450" s="678"/>
      <c r="SA3450" s="678"/>
      <c r="SB3450" s="678"/>
      <c r="SC3450" s="678"/>
      <c r="SD3450" s="678"/>
      <c r="SE3450" s="678"/>
      <c r="SF3450" s="678"/>
      <c r="SG3450" s="678"/>
      <c r="SH3450" s="678"/>
      <c r="SI3450" s="678"/>
      <c r="SJ3450" s="678"/>
      <c r="SK3450" s="678"/>
      <c r="SL3450" s="678"/>
      <c r="SM3450" s="678"/>
      <c r="SN3450" s="678"/>
      <c r="SO3450" s="678"/>
      <c r="SP3450" s="678"/>
      <c r="SQ3450" s="678"/>
      <c r="SR3450" s="678"/>
      <c r="SS3450" s="678"/>
      <c r="ST3450" s="678"/>
      <c r="SU3450" s="678"/>
      <c r="SV3450" s="678"/>
      <c r="SW3450" s="678"/>
      <c r="SX3450" s="678"/>
      <c r="SY3450" s="678"/>
      <c r="SZ3450" s="678"/>
      <c r="TA3450" s="678"/>
      <c r="TB3450" s="678"/>
      <c r="TC3450" s="678"/>
      <c r="TD3450" s="678"/>
      <c r="TE3450" s="678"/>
      <c r="TF3450" s="678"/>
      <c r="TG3450" s="678"/>
      <c r="TH3450" s="678"/>
      <c r="TI3450" s="678"/>
      <c r="TJ3450" s="678"/>
      <c r="TK3450" s="678"/>
      <c r="TL3450" s="678"/>
      <c r="TM3450" s="678"/>
      <c r="TN3450" s="678"/>
      <c r="TO3450" s="678"/>
      <c r="TP3450" s="678"/>
      <c r="TQ3450" s="678"/>
      <c r="TR3450" s="678"/>
      <c r="TS3450" s="678"/>
      <c r="TT3450" s="678"/>
      <c r="TU3450" s="678"/>
      <c r="TV3450" s="678"/>
      <c r="TW3450" s="678"/>
      <c r="TX3450" s="678"/>
      <c r="TY3450" s="678"/>
      <c r="TZ3450" s="678"/>
      <c r="UA3450" s="678"/>
      <c r="UB3450" s="678"/>
      <c r="UC3450" s="678"/>
      <c r="UD3450" s="678"/>
      <c r="UE3450" s="678"/>
      <c r="UF3450" s="678"/>
      <c r="UG3450" s="678"/>
      <c r="UH3450" s="678"/>
      <c r="UI3450" s="678"/>
      <c r="UJ3450" s="678"/>
      <c r="UK3450" s="678"/>
      <c r="UL3450" s="678"/>
      <c r="UM3450" s="678"/>
      <c r="UN3450" s="678"/>
      <c r="UO3450" s="678"/>
      <c r="UP3450" s="678"/>
      <c r="UQ3450" s="678"/>
      <c r="UR3450" s="678"/>
      <c r="US3450" s="678"/>
      <c r="UT3450" s="678"/>
      <c r="UU3450" s="678"/>
      <c r="UV3450" s="678"/>
      <c r="UW3450" s="678"/>
      <c r="UX3450" s="678"/>
      <c r="UY3450" s="678"/>
      <c r="UZ3450" s="678"/>
      <c r="VA3450" s="678"/>
      <c r="VB3450" s="678"/>
      <c r="VC3450" s="678"/>
      <c r="VD3450" s="678"/>
      <c r="VE3450" s="678"/>
      <c r="VF3450" s="678"/>
      <c r="VG3450" s="678"/>
      <c r="VH3450" s="678"/>
      <c r="VI3450" s="678"/>
      <c r="VJ3450" s="678"/>
      <c r="VK3450" s="678"/>
      <c r="VL3450" s="678"/>
      <c r="VM3450" s="678"/>
      <c r="VN3450" s="678"/>
      <c r="VO3450" s="678"/>
      <c r="VP3450" s="678"/>
      <c r="VQ3450" s="678"/>
      <c r="VR3450" s="678"/>
      <c r="VS3450" s="678"/>
      <c r="VT3450" s="678"/>
      <c r="VU3450" s="678"/>
      <c r="VV3450" s="678"/>
      <c r="VW3450" s="678"/>
      <c r="VX3450" s="678"/>
      <c r="VY3450" s="678"/>
      <c r="VZ3450" s="678"/>
      <c r="WA3450" s="678"/>
      <c r="WB3450" s="678"/>
      <c r="WC3450" s="678"/>
      <c r="WD3450" s="678"/>
      <c r="WE3450" s="678"/>
      <c r="WF3450" s="678"/>
      <c r="WG3450" s="678"/>
      <c r="WH3450" s="678"/>
      <c r="WI3450" s="678"/>
      <c r="WJ3450" s="678"/>
      <c r="WK3450" s="678"/>
      <c r="WL3450" s="678"/>
      <c r="WM3450" s="678"/>
      <c r="WN3450" s="678"/>
      <c r="WO3450" s="678"/>
      <c r="WP3450" s="678"/>
      <c r="WQ3450" s="678"/>
      <c r="WR3450" s="678"/>
      <c r="WS3450" s="678"/>
      <c r="WT3450" s="678"/>
      <c r="WU3450" s="678"/>
      <c r="WV3450" s="678"/>
      <c r="WW3450" s="678"/>
      <c r="WX3450" s="678"/>
      <c r="WY3450" s="678"/>
      <c r="WZ3450" s="678"/>
      <c r="XA3450" s="678"/>
      <c r="XB3450" s="678"/>
      <c r="XC3450" s="678"/>
      <c r="XD3450" s="678"/>
      <c r="XE3450" s="678"/>
      <c r="XF3450" s="678"/>
      <c r="XG3450" s="678"/>
      <c r="XH3450" s="678"/>
      <c r="XI3450" s="678"/>
      <c r="XJ3450" s="678"/>
      <c r="XK3450" s="678"/>
      <c r="XL3450" s="678"/>
      <c r="XM3450" s="678"/>
      <c r="XN3450" s="678"/>
      <c r="XO3450" s="678"/>
      <c r="XP3450" s="678"/>
      <c r="XQ3450" s="678"/>
      <c r="XR3450" s="678"/>
      <c r="XS3450" s="678"/>
      <c r="XT3450" s="678"/>
      <c r="XU3450" s="678"/>
      <c r="XV3450" s="678"/>
      <c r="XW3450" s="678"/>
      <c r="XX3450" s="678"/>
      <c r="XY3450" s="678"/>
      <c r="XZ3450" s="678"/>
      <c r="YA3450" s="678"/>
      <c r="YB3450" s="678"/>
      <c r="YC3450" s="678"/>
      <c r="YD3450" s="678"/>
      <c r="YE3450" s="678"/>
      <c r="YF3450" s="678"/>
      <c r="YG3450" s="678"/>
      <c r="YH3450" s="678"/>
      <c r="YI3450" s="678"/>
      <c r="YJ3450" s="678"/>
      <c r="YK3450" s="678"/>
      <c r="YL3450" s="678"/>
      <c r="YM3450" s="678"/>
      <c r="YN3450" s="678"/>
      <c r="YO3450" s="678"/>
      <c r="YP3450" s="678"/>
      <c r="YQ3450" s="678"/>
      <c r="YR3450" s="678"/>
      <c r="YS3450" s="678"/>
      <c r="YT3450" s="678"/>
      <c r="YU3450" s="678"/>
      <c r="YV3450" s="678"/>
      <c r="YW3450" s="678"/>
      <c r="YX3450" s="678"/>
      <c r="YY3450" s="678"/>
      <c r="YZ3450" s="678"/>
      <c r="ZA3450" s="678"/>
      <c r="ZB3450" s="678"/>
      <c r="ZC3450" s="678"/>
      <c r="ZD3450" s="678"/>
      <c r="ZE3450" s="678"/>
      <c r="ZF3450" s="678"/>
      <c r="ZG3450" s="678"/>
      <c r="ZH3450" s="678"/>
      <c r="ZI3450" s="678"/>
      <c r="ZJ3450" s="678"/>
      <c r="ZK3450" s="678"/>
      <c r="ZL3450" s="678"/>
      <c r="ZM3450" s="678"/>
      <c r="ZN3450" s="678"/>
      <c r="ZO3450" s="678"/>
      <c r="ZP3450" s="678"/>
      <c r="ZQ3450" s="678"/>
      <c r="ZR3450" s="678"/>
      <c r="ZS3450" s="678"/>
      <c r="ZT3450" s="678"/>
      <c r="ZU3450" s="678"/>
      <c r="ZV3450" s="678"/>
      <c r="ZW3450" s="678"/>
      <c r="ZX3450" s="678"/>
      <c r="ZY3450" s="678"/>
      <c r="ZZ3450" s="678"/>
      <c r="AAA3450" s="678"/>
      <c r="AAB3450" s="678"/>
      <c r="AAC3450" s="678"/>
      <c r="AAD3450" s="678"/>
      <c r="AAE3450" s="678"/>
      <c r="AAF3450" s="678"/>
      <c r="AAG3450" s="678"/>
      <c r="AAH3450" s="678"/>
      <c r="AAI3450" s="678"/>
      <c r="AAJ3450" s="678"/>
      <c r="AAK3450" s="678"/>
      <c r="AAL3450" s="678"/>
      <c r="AAM3450" s="678"/>
      <c r="AAN3450" s="678"/>
      <c r="AAO3450" s="678"/>
      <c r="AAP3450" s="678"/>
      <c r="AAQ3450" s="678"/>
      <c r="AAR3450" s="678"/>
      <c r="AAS3450" s="678"/>
      <c r="AAT3450" s="678"/>
      <c r="AAU3450" s="678"/>
      <c r="AAV3450" s="678"/>
      <c r="AAW3450" s="678"/>
      <c r="AAX3450" s="678"/>
      <c r="AAY3450" s="678"/>
      <c r="AAZ3450" s="678"/>
      <c r="ABA3450" s="678"/>
      <c r="ABB3450" s="678"/>
      <c r="ABC3450" s="678"/>
      <c r="ABD3450" s="678"/>
      <c r="ABE3450" s="678"/>
      <c r="ABF3450" s="678"/>
      <c r="ABG3450" s="678"/>
      <c r="ABH3450" s="678"/>
      <c r="ABI3450" s="678"/>
      <c r="ABJ3450" s="678"/>
      <c r="ABK3450" s="678"/>
      <c r="ABL3450" s="678"/>
      <c r="ABM3450" s="678"/>
      <c r="ABN3450" s="678"/>
      <c r="ABO3450" s="678"/>
      <c r="ABP3450" s="678"/>
      <c r="ABQ3450" s="678"/>
      <c r="ABR3450" s="678"/>
      <c r="ABS3450" s="678"/>
      <c r="ABT3450" s="678"/>
      <c r="ABU3450" s="678"/>
      <c r="ABV3450" s="678"/>
      <c r="ABW3450" s="678"/>
      <c r="ABX3450" s="678"/>
      <c r="ABY3450" s="678"/>
      <c r="ABZ3450" s="678"/>
      <c r="ACA3450" s="678"/>
      <c r="ACB3450" s="678"/>
      <c r="ACC3450" s="678"/>
      <c r="ACD3450" s="678"/>
      <c r="ACE3450" s="678"/>
      <c r="ACF3450" s="678"/>
      <c r="ACG3450" s="678"/>
      <c r="ACH3450" s="678"/>
      <c r="ACI3450" s="678"/>
      <c r="ACJ3450" s="678"/>
      <c r="ACK3450" s="678"/>
      <c r="ACL3450" s="678"/>
      <c r="ACM3450" s="678"/>
      <c r="ACN3450" s="678"/>
      <c r="ACO3450" s="678"/>
      <c r="ACP3450" s="678"/>
      <c r="ACQ3450" s="678"/>
      <c r="ACR3450" s="678"/>
      <c r="ACS3450" s="678"/>
      <c r="ACT3450" s="678"/>
      <c r="ACU3450" s="678"/>
      <c r="ACV3450" s="678"/>
      <c r="ACW3450" s="678"/>
      <c r="ACX3450" s="678"/>
      <c r="ACY3450" s="678"/>
      <c r="ACZ3450" s="678"/>
      <c r="ADA3450" s="678"/>
      <c r="ADB3450" s="678"/>
      <c r="ADC3450" s="678"/>
      <c r="ADD3450" s="678"/>
      <c r="ADE3450" s="678"/>
      <c r="ADF3450" s="678"/>
      <c r="ADG3450" s="678"/>
      <c r="ADH3450" s="678"/>
      <c r="ADI3450" s="678"/>
      <c r="ADJ3450" s="678"/>
      <c r="ADK3450" s="678"/>
      <c r="ADL3450" s="678"/>
      <c r="ADM3450" s="678"/>
      <c r="ADN3450" s="678"/>
      <c r="ADO3450" s="678"/>
      <c r="ADP3450" s="678"/>
      <c r="ADQ3450" s="678"/>
      <c r="ADR3450" s="678"/>
      <c r="ADS3450" s="678"/>
      <c r="ADT3450" s="678"/>
      <c r="ADU3450" s="678"/>
      <c r="ADV3450" s="678"/>
      <c r="ADW3450" s="678"/>
      <c r="ADX3450" s="678"/>
      <c r="ADY3450" s="678"/>
      <c r="ADZ3450" s="678"/>
      <c r="AEA3450" s="678"/>
      <c r="AEB3450" s="678"/>
      <c r="AEC3450" s="678"/>
      <c r="AED3450" s="678"/>
      <c r="AEE3450" s="678"/>
      <c r="AEF3450" s="678"/>
      <c r="AEG3450" s="678"/>
      <c r="AEH3450" s="678"/>
      <c r="AEI3450" s="678"/>
      <c r="AEJ3450" s="678"/>
      <c r="AEK3450" s="678"/>
      <c r="AEL3450" s="678"/>
      <c r="AEM3450" s="678"/>
      <c r="AEN3450" s="678"/>
      <c r="AEO3450" s="678"/>
      <c r="AEP3450" s="678"/>
      <c r="AEQ3450" s="678"/>
      <c r="AER3450" s="678"/>
      <c r="AES3450" s="678"/>
      <c r="AET3450" s="678"/>
      <c r="AEU3450" s="678"/>
      <c r="AEV3450" s="678"/>
      <c r="AEW3450" s="678"/>
      <c r="AEX3450" s="678"/>
      <c r="AEY3450" s="678"/>
      <c r="AEZ3450" s="678"/>
      <c r="AFA3450" s="678"/>
      <c r="AFB3450" s="678"/>
      <c r="AFC3450" s="678"/>
      <c r="AFD3450" s="678"/>
      <c r="AFE3450" s="678"/>
      <c r="AFF3450" s="678"/>
      <c r="AFG3450" s="678"/>
      <c r="AFH3450" s="678"/>
      <c r="AFI3450" s="678"/>
      <c r="AFJ3450" s="678"/>
      <c r="AFK3450" s="678"/>
      <c r="AFL3450" s="678"/>
      <c r="AFM3450" s="678"/>
      <c r="AFN3450" s="678"/>
      <c r="AFO3450" s="678"/>
      <c r="AFP3450" s="678"/>
      <c r="AFQ3450" s="678"/>
      <c r="AFR3450" s="678"/>
      <c r="AFS3450" s="678"/>
      <c r="AFT3450" s="678"/>
      <c r="AFU3450" s="678"/>
      <c r="AFV3450" s="678"/>
      <c r="AFW3450" s="678"/>
      <c r="AFX3450" s="678"/>
      <c r="AFY3450" s="678"/>
      <c r="AFZ3450" s="678"/>
      <c r="AGA3450" s="678"/>
      <c r="AGB3450" s="678"/>
      <c r="AGC3450" s="678"/>
      <c r="AGD3450" s="678"/>
      <c r="AGE3450" s="678"/>
      <c r="AGF3450" s="678"/>
      <c r="AGG3450" s="678"/>
      <c r="AGH3450" s="678"/>
      <c r="AGI3450" s="678"/>
      <c r="AGJ3450" s="678"/>
      <c r="AGK3450" s="678"/>
      <c r="AGL3450" s="678"/>
      <c r="AGM3450" s="678"/>
      <c r="AGN3450" s="678"/>
      <c r="AGO3450" s="678"/>
      <c r="AGP3450" s="678"/>
      <c r="AGQ3450" s="678"/>
      <c r="AGR3450" s="678"/>
      <c r="AGS3450" s="678"/>
      <c r="AGT3450" s="678"/>
      <c r="AGU3450" s="678"/>
      <c r="AGV3450" s="678"/>
      <c r="AGW3450" s="678"/>
      <c r="AGX3450" s="678"/>
      <c r="AGY3450" s="678"/>
      <c r="AGZ3450" s="678"/>
      <c r="AHA3450" s="678"/>
      <c r="AHB3450" s="678"/>
      <c r="AHC3450" s="678"/>
      <c r="AHD3450" s="678"/>
      <c r="AHE3450" s="678"/>
      <c r="AHF3450" s="678"/>
      <c r="AHG3450" s="678"/>
      <c r="AHH3450" s="678"/>
      <c r="AHI3450" s="678"/>
      <c r="AHJ3450" s="678"/>
      <c r="AHK3450" s="678"/>
      <c r="AHL3450" s="678"/>
      <c r="AHM3450" s="678"/>
      <c r="AHN3450" s="678"/>
      <c r="AHO3450" s="678"/>
      <c r="AHP3450" s="678"/>
      <c r="AHQ3450" s="678"/>
      <c r="AHR3450" s="678"/>
      <c r="AHS3450" s="678"/>
      <c r="AHT3450" s="678"/>
      <c r="AHU3450" s="678"/>
      <c r="AHV3450" s="678"/>
      <c r="AHW3450" s="678"/>
      <c r="AHX3450" s="678"/>
      <c r="AHY3450" s="678"/>
      <c r="AHZ3450" s="678"/>
      <c r="AIA3450" s="678"/>
      <c r="AIB3450" s="678"/>
      <c r="AIC3450" s="678"/>
      <c r="AID3450" s="678"/>
      <c r="AIE3450" s="678"/>
      <c r="AIF3450" s="678"/>
      <c r="AIG3450" s="678"/>
      <c r="AIH3450" s="678"/>
      <c r="AII3450" s="678"/>
      <c r="AIJ3450" s="678"/>
      <c r="AIK3450" s="678"/>
      <c r="AIL3450" s="678"/>
      <c r="AIM3450" s="678"/>
      <c r="AIN3450" s="678"/>
      <c r="AIO3450" s="678"/>
      <c r="AIP3450" s="678"/>
      <c r="AIQ3450" s="678"/>
      <c r="AIR3450" s="678"/>
      <c r="AIS3450" s="678"/>
      <c r="AIT3450" s="678"/>
      <c r="AIU3450" s="678"/>
      <c r="AIV3450" s="678"/>
      <c r="AIW3450" s="678"/>
      <c r="AIX3450" s="678"/>
      <c r="AIY3450" s="678"/>
      <c r="AIZ3450" s="678"/>
      <c r="AJA3450" s="678"/>
      <c r="AJB3450" s="678"/>
      <c r="AJC3450" s="678"/>
      <c r="AJD3450" s="678"/>
      <c r="AJE3450" s="678"/>
      <c r="AJF3450" s="678"/>
      <c r="AJG3450" s="678"/>
      <c r="AJH3450" s="678"/>
      <c r="AJI3450" s="678"/>
      <c r="AJJ3450" s="678"/>
      <c r="AJK3450" s="678"/>
      <c r="AJL3450" s="678"/>
      <c r="AJM3450" s="678"/>
      <c r="AJN3450" s="678"/>
      <c r="AJO3450" s="678"/>
      <c r="AJP3450" s="678"/>
      <c r="AJQ3450" s="678"/>
      <c r="AJR3450" s="678"/>
      <c r="AJS3450" s="678"/>
      <c r="AJT3450" s="678"/>
      <c r="AJU3450" s="678"/>
      <c r="AJV3450" s="678"/>
      <c r="AJW3450" s="678"/>
      <c r="AJX3450" s="678"/>
      <c r="AJY3450" s="678"/>
      <c r="AJZ3450" s="678"/>
      <c r="AKA3450" s="678"/>
      <c r="AKB3450" s="678"/>
      <c r="AKC3450" s="678"/>
      <c r="AKD3450" s="678"/>
      <c r="AKE3450" s="678"/>
      <c r="AKF3450" s="678"/>
      <c r="AKG3450" s="678"/>
      <c r="AKH3450" s="678"/>
      <c r="AKI3450" s="678"/>
      <c r="AKJ3450" s="678"/>
      <c r="AKK3450" s="678"/>
      <c r="AKL3450" s="678"/>
      <c r="AKM3450" s="678"/>
      <c r="AKN3450" s="678"/>
      <c r="AKO3450" s="678"/>
      <c r="AKP3450" s="678"/>
      <c r="AKQ3450" s="678"/>
      <c r="AKR3450" s="678"/>
      <c r="AKS3450" s="678"/>
      <c r="AKT3450" s="678"/>
      <c r="AKU3450" s="678"/>
      <c r="AKV3450" s="678"/>
      <c r="AKW3450" s="678"/>
      <c r="AKX3450" s="678"/>
      <c r="AKY3450" s="678"/>
      <c r="AKZ3450" s="678"/>
      <c r="ALA3450" s="678"/>
      <c r="ALB3450" s="678"/>
      <c r="ALC3450" s="678"/>
      <c r="ALD3450" s="678"/>
      <c r="ALE3450" s="678"/>
      <c r="ALF3450" s="678"/>
      <c r="ALG3450" s="678"/>
      <c r="ALH3450" s="678"/>
      <c r="ALI3450" s="678"/>
      <c r="ALJ3450" s="678"/>
      <c r="ALK3450" s="678"/>
      <c r="ALL3450" s="678"/>
      <c r="ALM3450" s="678"/>
      <c r="ALN3450" s="678"/>
      <c r="ALO3450" s="678"/>
      <c r="ALP3450" s="678"/>
      <c r="ALQ3450" s="678"/>
      <c r="ALR3450" s="678"/>
      <c r="ALS3450" s="678"/>
      <c r="ALT3450" s="678"/>
      <c r="ALU3450" s="678"/>
      <c r="ALV3450" s="678"/>
      <c r="ALW3450" s="678"/>
      <c r="ALX3450" s="678"/>
      <c r="ALY3450" s="678"/>
      <c r="ALZ3450" s="678"/>
      <c r="AMA3450" s="678"/>
      <c r="AMB3450" s="678"/>
      <c r="AMC3450" s="678"/>
      <c r="AMD3450" s="678"/>
      <c r="AME3450" s="678"/>
      <c r="AMF3450" s="678"/>
      <c r="AMG3450" s="678"/>
      <c r="AMH3450" s="678"/>
      <c r="AMI3450" s="678"/>
      <c r="AMJ3450" s="678"/>
    </row>
    <row r="3451" spans="1:1024" ht="43.5" hidden="1" customHeight="1" x14ac:dyDescent="0.25">
      <c r="A3451" s="795"/>
      <c r="B3451" s="186"/>
      <c r="C3451" s="186" t="s">
        <v>745</v>
      </c>
      <c r="D3451" s="795" t="s">
        <v>764</v>
      </c>
      <c r="E3451" s="1169" t="s">
        <v>95</v>
      </c>
      <c r="F3451" s="1330">
        <v>45003</v>
      </c>
      <c r="G3451" s="982">
        <v>0.45833333333333331</v>
      </c>
      <c r="H3451" s="1330">
        <v>45005</v>
      </c>
      <c r="I3451" s="982">
        <v>0.5</v>
      </c>
      <c r="J3451" s="1335" t="s">
        <v>330</v>
      </c>
      <c r="K3451" s="1330"/>
      <c r="L3451" s="993"/>
      <c r="M3451" s="850"/>
      <c r="N3451" s="1324"/>
      <c r="O3451" s="972"/>
      <c r="P3451" s="892">
        <v>140</v>
      </c>
      <c r="Q3451" s="196"/>
      <c r="R3451" s="1662"/>
      <c r="S3451" s="1702"/>
      <c r="T3451" s="1776"/>
      <c r="U3451" s="1346"/>
      <c r="V3451" s="1388"/>
      <c r="W3451" s="1807"/>
      <c r="X3451" s="678"/>
      <c r="Y3451" s="678"/>
      <c r="Z3451" s="678"/>
      <c r="AA3451" s="678"/>
      <c r="AB3451" s="678"/>
      <c r="AC3451" s="678"/>
      <c r="AD3451" s="678"/>
      <c r="AE3451" s="678"/>
      <c r="AF3451" s="678"/>
      <c r="AG3451" s="678"/>
      <c r="AH3451" s="678"/>
      <c r="AI3451" s="678"/>
      <c r="AJ3451" s="678"/>
      <c r="AK3451" s="678"/>
      <c r="AL3451" s="678"/>
      <c r="AM3451" s="678"/>
      <c r="AN3451" s="678"/>
      <c r="AO3451" s="678"/>
      <c r="AP3451" s="678"/>
      <c r="AQ3451" s="678"/>
      <c r="AR3451" s="678"/>
      <c r="AS3451" s="678"/>
      <c r="AT3451" s="678"/>
      <c r="AU3451" s="678"/>
      <c r="AV3451" s="678"/>
      <c r="AW3451" s="678"/>
      <c r="AX3451" s="678"/>
      <c r="AY3451" s="678"/>
      <c r="AZ3451" s="678"/>
      <c r="BA3451" s="678"/>
      <c r="BB3451" s="678"/>
      <c r="BC3451" s="678"/>
      <c r="BD3451" s="678"/>
      <c r="BE3451" s="678"/>
      <c r="BF3451" s="678"/>
      <c r="BG3451" s="678"/>
      <c r="BH3451" s="678"/>
      <c r="BI3451" s="678"/>
      <c r="BJ3451" s="678"/>
      <c r="BK3451" s="678"/>
      <c r="BL3451" s="678"/>
      <c r="BM3451" s="678"/>
      <c r="BN3451" s="678"/>
      <c r="BO3451" s="678"/>
      <c r="BP3451" s="678"/>
      <c r="BQ3451" s="678"/>
      <c r="BR3451" s="678"/>
      <c r="BS3451" s="678"/>
      <c r="BT3451" s="678"/>
      <c r="BU3451" s="678"/>
      <c r="BV3451" s="678"/>
      <c r="BW3451" s="678"/>
      <c r="BX3451" s="678"/>
      <c r="BY3451" s="678"/>
      <c r="BZ3451" s="678"/>
      <c r="CA3451" s="678"/>
      <c r="CB3451" s="678"/>
      <c r="CC3451" s="678"/>
      <c r="CD3451" s="678"/>
      <c r="CE3451" s="678"/>
      <c r="CF3451" s="678"/>
      <c r="CG3451" s="678"/>
      <c r="CH3451" s="678"/>
      <c r="CI3451" s="678"/>
      <c r="CJ3451" s="678"/>
      <c r="CK3451" s="678"/>
      <c r="CL3451" s="678"/>
      <c r="CM3451" s="678"/>
      <c r="CN3451" s="678"/>
      <c r="CO3451" s="678"/>
      <c r="CP3451" s="678"/>
      <c r="CQ3451" s="678"/>
      <c r="CR3451" s="678"/>
      <c r="CS3451" s="678"/>
      <c r="CT3451" s="678"/>
      <c r="CU3451" s="678"/>
      <c r="CV3451" s="678"/>
      <c r="CW3451" s="678"/>
      <c r="CX3451" s="678"/>
      <c r="CY3451" s="678"/>
      <c r="CZ3451" s="678"/>
      <c r="DA3451" s="678"/>
      <c r="DB3451" s="678"/>
      <c r="DC3451" s="678"/>
      <c r="DD3451" s="678"/>
      <c r="DE3451" s="678"/>
      <c r="DF3451" s="678"/>
      <c r="DG3451" s="678"/>
      <c r="DH3451" s="678"/>
      <c r="DI3451" s="678"/>
      <c r="DJ3451" s="678"/>
      <c r="DK3451" s="678"/>
      <c r="DL3451" s="678"/>
      <c r="DM3451" s="678"/>
      <c r="DN3451" s="678"/>
      <c r="DO3451" s="678"/>
      <c r="DP3451" s="678"/>
      <c r="DQ3451" s="678"/>
      <c r="DR3451" s="678"/>
      <c r="DS3451" s="678"/>
      <c r="DT3451" s="678"/>
      <c r="DU3451" s="678"/>
      <c r="DV3451" s="678"/>
      <c r="DW3451" s="678"/>
      <c r="DX3451" s="678"/>
      <c r="DY3451" s="678"/>
      <c r="DZ3451" s="678"/>
      <c r="EA3451" s="678"/>
      <c r="EB3451" s="678"/>
      <c r="EC3451" s="678"/>
      <c r="ED3451" s="678"/>
      <c r="EE3451" s="678"/>
      <c r="EF3451" s="678"/>
      <c r="EG3451" s="678"/>
      <c r="EH3451" s="678"/>
      <c r="EI3451" s="678"/>
      <c r="EJ3451" s="678"/>
      <c r="EK3451" s="678"/>
      <c r="EL3451" s="678"/>
      <c r="EM3451" s="678"/>
      <c r="EN3451" s="678"/>
      <c r="EO3451" s="678"/>
      <c r="EP3451" s="678"/>
      <c r="EQ3451" s="678"/>
      <c r="ER3451" s="678"/>
      <c r="ES3451" s="678"/>
      <c r="ET3451" s="678"/>
      <c r="EU3451" s="678"/>
      <c r="EV3451" s="678"/>
      <c r="EW3451" s="678"/>
      <c r="EX3451" s="678"/>
      <c r="EY3451" s="678"/>
      <c r="EZ3451" s="678"/>
      <c r="FA3451" s="678"/>
      <c r="FB3451" s="678"/>
      <c r="FC3451" s="678"/>
      <c r="FD3451" s="678"/>
      <c r="FE3451" s="678"/>
      <c r="FF3451" s="678"/>
      <c r="FG3451" s="678"/>
      <c r="FH3451" s="678"/>
      <c r="FI3451" s="678"/>
      <c r="FJ3451" s="678"/>
      <c r="FK3451" s="678"/>
      <c r="FL3451" s="678"/>
      <c r="FM3451" s="678"/>
      <c r="FN3451" s="678"/>
      <c r="FO3451" s="678"/>
      <c r="FP3451" s="678"/>
      <c r="FQ3451" s="678"/>
      <c r="FR3451" s="678"/>
      <c r="FS3451" s="678"/>
      <c r="FT3451" s="678"/>
      <c r="FU3451" s="678"/>
      <c r="FV3451" s="678"/>
      <c r="FW3451" s="678"/>
      <c r="FX3451" s="678"/>
      <c r="FY3451" s="678"/>
      <c r="FZ3451" s="678"/>
      <c r="GA3451" s="678"/>
      <c r="GB3451" s="678"/>
      <c r="GC3451" s="678"/>
      <c r="GD3451" s="678"/>
      <c r="GE3451" s="678"/>
      <c r="GF3451" s="678"/>
      <c r="GG3451" s="678"/>
      <c r="GH3451" s="678"/>
      <c r="GI3451" s="678"/>
      <c r="GJ3451" s="678"/>
      <c r="GK3451" s="678"/>
      <c r="GL3451" s="678"/>
      <c r="GM3451" s="678"/>
      <c r="GN3451" s="678"/>
      <c r="GO3451" s="678"/>
      <c r="GP3451" s="678"/>
      <c r="GQ3451" s="678"/>
      <c r="GR3451" s="678"/>
      <c r="GS3451" s="678"/>
      <c r="GT3451" s="678"/>
      <c r="GU3451" s="678"/>
      <c r="GV3451" s="678"/>
      <c r="GW3451" s="678"/>
      <c r="GX3451" s="678"/>
      <c r="GY3451" s="678"/>
      <c r="GZ3451" s="678"/>
      <c r="HA3451" s="678"/>
      <c r="HB3451" s="678"/>
      <c r="HC3451" s="678"/>
      <c r="HD3451" s="678"/>
      <c r="HE3451" s="678"/>
      <c r="HF3451" s="678"/>
      <c r="HG3451" s="678"/>
      <c r="HH3451" s="678"/>
      <c r="HI3451" s="678"/>
      <c r="HJ3451" s="678"/>
      <c r="HK3451" s="678"/>
      <c r="HL3451" s="678"/>
      <c r="HM3451" s="678"/>
      <c r="HN3451" s="678"/>
      <c r="HO3451" s="678"/>
      <c r="HP3451" s="678"/>
      <c r="HQ3451" s="678"/>
      <c r="HR3451" s="678"/>
      <c r="HS3451" s="678"/>
      <c r="HT3451" s="678"/>
      <c r="HU3451" s="678"/>
      <c r="HV3451" s="678"/>
      <c r="HW3451" s="678"/>
      <c r="HX3451" s="678"/>
      <c r="HY3451" s="678"/>
      <c r="HZ3451" s="678"/>
      <c r="IA3451" s="678"/>
      <c r="IB3451" s="678"/>
      <c r="IC3451" s="678"/>
      <c r="ID3451" s="678"/>
      <c r="IE3451" s="678"/>
      <c r="IF3451" s="678"/>
      <c r="IG3451" s="678"/>
      <c r="IH3451" s="678"/>
      <c r="II3451" s="678"/>
      <c r="IJ3451" s="678"/>
      <c r="IK3451" s="678"/>
      <c r="IL3451" s="678"/>
      <c r="IM3451" s="678"/>
      <c r="IN3451" s="678"/>
      <c r="IO3451" s="678"/>
      <c r="IP3451" s="678"/>
      <c r="IQ3451" s="678"/>
      <c r="IR3451" s="678"/>
      <c r="IS3451" s="678"/>
      <c r="IT3451" s="678"/>
      <c r="IU3451" s="678"/>
      <c r="IV3451" s="678"/>
      <c r="IW3451" s="678"/>
      <c r="IX3451" s="678"/>
      <c r="IY3451" s="678"/>
      <c r="IZ3451" s="678"/>
      <c r="JA3451" s="678"/>
      <c r="JB3451" s="678"/>
      <c r="JC3451" s="678"/>
      <c r="JD3451" s="678"/>
      <c r="JE3451" s="678"/>
      <c r="JF3451" s="678"/>
      <c r="JG3451" s="678"/>
      <c r="JH3451" s="678"/>
      <c r="JI3451" s="678"/>
      <c r="JJ3451" s="678"/>
      <c r="JK3451" s="678"/>
      <c r="JL3451" s="678"/>
      <c r="JM3451" s="678"/>
      <c r="JN3451" s="678"/>
      <c r="JO3451" s="678"/>
      <c r="JP3451" s="678"/>
      <c r="JQ3451" s="678"/>
      <c r="JR3451" s="678"/>
      <c r="JS3451" s="678"/>
      <c r="JT3451" s="678"/>
      <c r="JU3451" s="678"/>
      <c r="JV3451" s="678"/>
      <c r="JW3451" s="678"/>
      <c r="JX3451" s="678"/>
      <c r="JY3451" s="678"/>
      <c r="JZ3451" s="678"/>
      <c r="KA3451" s="678"/>
      <c r="KB3451" s="678"/>
      <c r="KC3451" s="678"/>
      <c r="KD3451" s="678"/>
      <c r="KE3451" s="678"/>
      <c r="KF3451" s="678"/>
      <c r="KG3451" s="678"/>
      <c r="KH3451" s="678"/>
      <c r="KI3451" s="678"/>
      <c r="KJ3451" s="678"/>
      <c r="KK3451" s="678"/>
      <c r="KL3451" s="678"/>
      <c r="KM3451" s="678"/>
      <c r="KN3451" s="678"/>
      <c r="KO3451" s="678"/>
      <c r="KP3451" s="678"/>
      <c r="KQ3451" s="678"/>
      <c r="KR3451" s="678"/>
      <c r="KS3451" s="678"/>
      <c r="KT3451" s="678"/>
      <c r="KU3451" s="678"/>
      <c r="KV3451" s="678"/>
      <c r="KW3451" s="678"/>
      <c r="KX3451" s="678"/>
      <c r="KY3451" s="678"/>
      <c r="KZ3451" s="678"/>
      <c r="LA3451" s="678"/>
      <c r="LB3451" s="678"/>
      <c r="LC3451" s="678"/>
      <c r="LD3451" s="678"/>
      <c r="LE3451" s="678"/>
      <c r="LF3451" s="678"/>
      <c r="LG3451" s="678"/>
      <c r="LH3451" s="678"/>
      <c r="LI3451" s="678"/>
      <c r="LJ3451" s="678"/>
      <c r="LK3451" s="678"/>
      <c r="LL3451" s="678"/>
      <c r="LM3451" s="678"/>
      <c r="LN3451" s="678"/>
      <c r="LO3451" s="678"/>
      <c r="LP3451" s="678"/>
      <c r="LQ3451" s="678"/>
      <c r="LR3451" s="678"/>
      <c r="LS3451" s="678"/>
      <c r="LT3451" s="678"/>
      <c r="LU3451" s="678"/>
      <c r="LV3451" s="678"/>
      <c r="LW3451" s="678"/>
      <c r="LX3451" s="678"/>
      <c r="LY3451" s="678"/>
      <c r="LZ3451" s="678"/>
      <c r="MA3451" s="678"/>
      <c r="MB3451" s="678"/>
      <c r="MC3451" s="678"/>
      <c r="MD3451" s="678"/>
      <c r="ME3451" s="678"/>
      <c r="MF3451" s="678"/>
      <c r="MG3451" s="678"/>
      <c r="MH3451" s="678"/>
      <c r="MI3451" s="678"/>
      <c r="MJ3451" s="678"/>
      <c r="MK3451" s="678"/>
      <c r="ML3451" s="678"/>
      <c r="MM3451" s="678"/>
      <c r="MN3451" s="678"/>
      <c r="MO3451" s="678"/>
      <c r="MP3451" s="678"/>
      <c r="MQ3451" s="678"/>
      <c r="MR3451" s="678"/>
      <c r="MS3451" s="678"/>
      <c r="MT3451" s="678"/>
      <c r="MU3451" s="678"/>
      <c r="MV3451" s="678"/>
      <c r="MW3451" s="678"/>
      <c r="MX3451" s="678"/>
      <c r="MY3451" s="678"/>
      <c r="MZ3451" s="678"/>
      <c r="NA3451" s="678"/>
      <c r="NB3451" s="678"/>
      <c r="NC3451" s="678"/>
      <c r="ND3451" s="678"/>
      <c r="NE3451" s="678"/>
      <c r="NF3451" s="678"/>
      <c r="NG3451" s="678"/>
      <c r="NH3451" s="678"/>
      <c r="NI3451" s="678"/>
      <c r="NJ3451" s="678"/>
      <c r="NK3451" s="678"/>
      <c r="NL3451" s="678"/>
      <c r="NM3451" s="678"/>
      <c r="NN3451" s="678"/>
      <c r="NO3451" s="678"/>
      <c r="NP3451" s="678"/>
      <c r="NQ3451" s="678"/>
      <c r="NR3451" s="678"/>
      <c r="NS3451" s="678"/>
      <c r="NT3451" s="678"/>
      <c r="NU3451" s="678"/>
      <c r="NV3451" s="678"/>
      <c r="NW3451" s="678"/>
      <c r="NX3451" s="678"/>
      <c r="NY3451" s="678"/>
      <c r="NZ3451" s="678"/>
      <c r="OA3451" s="678"/>
      <c r="OB3451" s="678"/>
      <c r="OC3451" s="678"/>
      <c r="OD3451" s="678"/>
      <c r="OE3451" s="678"/>
      <c r="OF3451" s="678"/>
      <c r="OG3451" s="678"/>
      <c r="OH3451" s="678"/>
      <c r="OI3451" s="678"/>
      <c r="OJ3451" s="678"/>
      <c r="OK3451" s="678"/>
      <c r="OL3451" s="678"/>
      <c r="OM3451" s="678"/>
      <c r="ON3451" s="678"/>
      <c r="OO3451" s="678"/>
      <c r="OP3451" s="678"/>
      <c r="OQ3451" s="678"/>
      <c r="OR3451" s="678"/>
      <c r="OS3451" s="678"/>
      <c r="OT3451" s="678"/>
      <c r="OU3451" s="678"/>
      <c r="OV3451" s="678"/>
      <c r="OW3451" s="678"/>
      <c r="OX3451" s="678"/>
      <c r="OY3451" s="678"/>
      <c r="OZ3451" s="678"/>
      <c r="PA3451" s="678"/>
      <c r="PB3451" s="678"/>
      <c r="PC3451" s="678"/>
      <c r="PD3451" s="678"/>
      <c r="PE3451" s="678"/>
      <c r="PF3451" s="678"/>
      <c r="PG3451" s="678"/>
      <c r="PH3451" s="678"/>
      <c r="PI3451" s="678"/>
      <c r="PJ3451" s="678"/>
      <c r="PK3451" s="678"/>
      <c r="PL3451" s="678"/>
      <c r="PM3451" s="678"/>
      <c r="PN3451" s="678"/>
      <c r="PO3451" s="678"/>
      <c r="PP3451" s="678"/>
      <c r="PQ3451" s="678"/>
      <c r="PR3451" s="678"/>
      <c r="PS3451" s="678"/>
      <c r="PT3451" s="678"/>
      <c r="PU3451" s="678"/>
      <c r="PV3451" s="678"/>
      <c r="PW3451" s="678"/>
      <c r="PX3451" s="678"/>
      <c r="PY3451" s="678"/>
      <c r="PZ3451" s="678"/>
      <c r="QA3451" s="678"/>
      <c r="QB3451" s="678"/>
      <c r="QC3451" s="678"/>
      <c r="QD3451" s="678"/>
      <c r="QE3451" s="678"/>
      <c r="QF3451" s="678"/>
      <c r="QG3451" s="678"/>
      <c r="QH3451" s="678"/>
      <c r="QI3451" s="678"/>
      <c r="QJ3451" s="678"/>
      <c r="QK3451" s="678"/>
      <c r="QL3451" s="678"/>
      <c r="QM3451" s="678"/>
      <c r="QN3451" s="678"/>
      <c r="QO3451" s="678"/>
      <c r="QP3451" s="678"/>
      <c r="QQ3451" s="678"/>
      <c r="QR3451" s="678"/>
      <c r="QS3451" s="678"/>
      <c r="QT3451" s="678"/>
      <c r="QU3451" s="678"/>
      <c r="QV3451" s="678"/>
      <c r="QW3451" s="678"/>
      <c r="QX3451" s="678"/>
      <c r="QY3451" s="678"/>
      <c r="QZ3451" s="678"/>
      <c r="RA3451" s="678"/>
      <c r="RB3451" s="678"/>
      <c r="RC3451" s="678"/>
      <c r="RD3451" s="678"/>
      <c r="RE3451" s="678"/>
      <c r="RF3451" s="678"/>
      <c r="RG3451" s="678"/>
      <c r="RH3451" s="678"/>
      <c r="RI3451" s="678"/>
      <c r="RJ3451" s="678"/>
      <c r="RK3451" s="678"/>
      <c r="RL3451" s="678"/>
      <c r="RM3451" s="678"/>
      <c r="RN3451" s="678"/>
      <c r="RO3451" s="678"/>
      <c r="RP3451" s="678"/>
      <c r="RQ3451" s="678"/>
      <c r="RR3451" s="678"/>
      <c r="RS3451" s="678"/>
      <c r="RT3451" s="678"/>
      <c r="RU3451" s="678"/>
      <c r="RV3451" s="678"/>
      <c r="RW3451" s="678"/>
      <c r="RX3451" s="678"/>
      <c r="RY3451" s="678"/>
      <c r="RZ3451" s="678"/>
      <c r="SA3451" s="678"/>
      <c r="SB3451" s="678"/>
      <c r="SC3451" s="678"/>
      <c r="SD3451" s="678"/>
      <c r="SE3451" s="678"/>
      <c r="SF3451" s="678"/>
      <c r="SG3451" s="678"/>
      <c r="SH3451" s="678"/>
      <c r="SI3451" s="678"/>
      <c r="SJ3451" s="678"/>
      <c r="SK3451" s="678"/>
      <c r="SL3451" s="678"/>
      <c r="SM3451" s="678"/>
      <c r="SN3451" s="678"/>
      <c r="SO3451" s="678"/>
      <c r="SP3451" s="678"/>
      <c r="SQ3451" s="678"/>
      <c r="SR3451" s="678"/>
      <c r="SS3451" s="678"/>
      <c r="ST3451" s="678"/>
      <c r="SU3451" s="678"/>
      <c r="SV3451" s="678"/>
      <c r="SW3451" s="678"/>
      <c r="SX3451" s="678"/>
      <c r="SY3451" s="678"/>
      <c r="SZ3451" s="678"/>
      <c r="TA3451" s="678"/>
      <c r="TB3451" s="678"/>
      <c r="TC3451" s="678"/>
      <c r="TD3451" s="678"/>
      <c r="TE3451" s="678"/>
      <c r="TF3451" s="678"/>
      <c r="TG3451" s="678"/>
      <c r="TH3451" s="678"/>
      <c r="TI3451" s="678"/>
      <c r="TJ3451" s="678"/>
      <c r="TK3451" s="678"/>
      <c r="TL3451" s="678"/>
      <c r="TM3451" s="678"/>
      <c r="TN3451" s="678"/>
      <c r="TO3451" s="678"/>
      <c r="TP3451" s="678"/>
      <c r="TQ3451" s="678"/>
      <c r="TR3451" s="678"/>
      <c r="TS3451" s="678"/>
      <c r="TT3451" s="678"/>
      <c r="TU3451" s="678"/>
      <c r="TV3451" s="678"/>
      <c r="TW3451" s="678"/>
      <c r="TX3451" s="678"/>
      <c r="TY3451" s="678"/>
      <c r="TZ3451" s="678"/>
      <c r="UA3451" s="678"/>
      <c r="UB3451" s="678"/>
      <c r="UC3451" s="678"/>
      <c r="UD3451" s="678"/>
      <c r="UE3451" s="678"/>
      <c r="UF3451" s="678"/>
      <c r="UG3451" s="678"/>
      <c r="UH3451" s="678"/>
      <c r="UI3451" s="678"/>
      <c r="UJ3451" s="678"/>
      <c r="UK3451" s="678"/>
      <c r="UL3451" s="678"/>
      <c r="UM3451" s="678"/>
      <c r="UN3451" s="678"/>
      <c r="UO3451" s="678"/>
      <c r="UP3451" s="678"/>
      <c r="UQ3451" s="678"/>
      <c r="UR3451" s="678"/>
      <c r="US3451" s="678"/>
      <c r="UT3451" s="678"/>
      <c r="UU3451" s="678"/>
      <c r="UV3451" s="678"/>
      <c r="UW3451" s="678"/>
      <c r="UX3451" s="678"/>
      <c r="UY3451" s="678"/>
      <c r="UZ3451" s="678"/>
      <c r="VA3451" s="678"/>
      <c r="VB3451" s="678"/>
      <c r="VC3451" s="678"/>
      <c r="VD3451" s="678"/>
      <c r="VE3451" s="678"/>
      <c r="VF3451" s="678"/>
      <c r="VG3451" s="678"/>
      <c r="VH3451" s="678"/>
      <c r="VI3451" s="678"/>
      <c r="VJ3451" s="678"/>
      <c r="VK3451" s="678"/>
      <c r="VL3451" s="678"/>
      <c r="VM3451" s="678"/>
      <c r="VN3451" s="678"/>
      <c r="VO3451" s="678"/>
      <c r="VP3451" s="678"/>
      <c r="VQ3451" s="678"/>
      <c r="VR3451" s="678"/>
      <c r="VS3451" s="678"/>
      <c r="VT3451" s="678"/>
      <c r="VU3451" s="678"/>
      <c r="VV3451" s="678"/>
      <c r="VW3451" s="678"/>
      <c r="VX3451" s="678"/>
      <c r="VY3451" s="678"/>
      <c r="VZ3451" s="678"/>
      <c r="WA3451" s="678"/>
      <c r="WB3451" s="678"/>
      <c r="WC3451" s="678"/>
      <c r="WD3451" s="678"/>
      <c r="WE3451" s="678"/>
      <c r="WF3451" s="678"/>
      <c r="WG3451" s="678"/>
      <c r="WH3451" s="678"/>
      <c r="WI3451" s="678"/>
      <c r="WJ3451" s="678"/>
      <c r="WK3451" s="678"/>
      <c r="WL3451" s="678"/>
      <c r="WM3451" s="678"/>
      <c r="WN3451" s="678"/>
      <c r="WO3451" s="678"/>
      <c r="WP3451" s="678"/>
      <c r="WQ3451" s="678"/>
      <c r="WR3451" s="678"/>
      <c r="WS3451" s="678"/>
      <c r="WT3451" s="678"/>
      <c r="WU3451" s="678"/>
      <c r="WV3451" s="678"/>
      <c r="WW3451" s="678"/>
      <c r="WX3451" s="678"/>
      <c r="WY3451" s="678"/>
      <c r="WZ3451" s="678"/>
      <c r="XA3451" s="678"/>
      <c r="XB3451" s="678"/>
      <c r="XC3451" s="678"/>
      <c r="XD3451" s="678"/>
      <c r="XE3451" s="678"/>
      <c r="XF3451" s="678"/>
      <c r="XG3451" s="678"/>
      <c r="XH3451" s="678"/>
      <c r="XI3451" s="678"/>
      <c r="XJ3451" s="678"/>
      <c r="XK3451" s="678"/>
      <c r="XL3451" s="678"/>
      <c r="XM3451" s="678"/>
      <c r="XN3451" s="678"/>
      <c r="XO3451" s="678"/>
      <c r="XP3451" s="678"/>
      <c r="XQ3451" s="678"/>
      <c r="XR3451" s="678"/>
      <c r="XS3451" s="678"/>
      <c r="XT3451" s="678"/>
      <c r="XU3451" s="678"/>
      <c r="XV3451" s="678"/>
      <c r="XW3451" s="678"/>
      <c r="XX3451" s="678"/>
      <c r="XY3451" s="678"/>
      <c r="XZ3451" s="678"/>
      <c r="YA3451" s="678"/>
      <c r="YB3451" s="678"/>
      <c r="YC3451" s="678"/>
      <c r="YD3451" s="678"/>
      <c r="YE3451" s="678"/>
      <c r="YF3451" s="678"/>
      <c r="YG3451" s="678"/>
      <c r="YH3451" s="678"/>
      <c r="YI3451" s="678"/>
      <c r="YJ3451" s="678"/>
      <c r="YK3451" s="678"/>
      <c r="YL3451" s="678"/>
      <c r="YM3451" s="678"/>
      <c r="YN3451" s="678"/>
      <c r="YO3451" s="678"/>
      <c r="YP3451" s="678"/>
      <c r="YQ3451" s="678"/>
      <c r="YR3451" s="678"/>
      <c r="YS3451" s="678"/>
      <c r="YT3451" s="678"/>
      <c r="YU3451" s="678"/>
      <c r="YV3451" s="678"/>
      <c r="YW3451" s="678"/>
      <c r="YX3451" s="678"/>
      <c r="YY3451" s="678"/>
      <c r="YZ3451" s="678"/>
      <c r="ZA3451" s="678"/>
      <c r="ZB3451" s="678"/>
      <c r="ZC3451" s="678"/>
      <c r="ZD3451" s="678"/>
      <c r="ZE3451" s="678"/>
      <c r="ZF3451" s="678"/>
      <c r="ZG3451" s="678"/>
      <c r="ZH3451" s="678"/>
      <c r="ZI3451" s="678"/>
      <c r="ZJ3451" s="678"/>
      <c r="ZK3451" s="678"/>
      <c r="ZL3451" s="678"/>
      <c r="ZM3451" s="678"/>
      <c r="ZN3451" s="678"/>
      <c r="ZO3451" s="678"/>
      <c r="ZP3451" s="678"/>
      <c r="ZQ3451" s="678"/>
      <c r="ZR3451" s="678"/>
      <c r="ZS3451" s="678"/>
      <c r="ZT3451" s="678"/>
      <c r="ZU3451" s="678"/>
      <c r="ZV3451" s="678"/>
      <c r="ZW3451" s="678"/>
      <c r="ZX3451" s="678"/>
      <c r="ZY3451" s="678"/>
      <c r="ZZ3451" s="678"/>
      <c r="AAA3451" s="678"/>
      <c r="AAB3451" s="678"/>
      <c r="AAC3451" s="678"/>
      <c r="AAD3451" s="678"/>
      <c r="AAE3451" s="678"/>
      <c r="AAF3451" s="678"/>
      <c r="AAG3451" s="678"/>
      <c r="AAH3451" s="678"/>
      <c r="AAI3451" s="678"/>
      <c r="AAJ3451" s="678"/>
      <c r="AAK3451" s="678"/>
      <c r="AAL3451" s="678"/>
      <c r="AAM3451" s="678"/>
      <c r="AAN3451" s="678"/>
      <c r="AAO3451" s="678"/>
      <c r="AAP3451" s="678"/>
      <c r="AAQ3451" s="678"/>
      <c r="AAR3451" s="678"/>
      <c r="AAS3451" s="678"/>
      <c r="AAT3451" s="678"/>
      <c r="AAU3451" s="678"/>
      <c r="AAV3451" s="678"/>
      <c r="AAW3451" s="678"/>
      <c r="AAX3451" s="678"/>
      <c r="AAY3451" s="678"/>
      <c r="AAZ3451" s="678"/>
      <c r="ABA3451" s="678"/>
      <c r="ABB3451" s="678"/>
      <c r="ABC3451" s="678"/>
      <c r="ABD3451" s="678"/>
      <c r="ABE3451" s="678"/>
      <c r="ABF3451" s="678"/>
      <c r="ABG3451" s="678"/>
      <c r="ABH3451" s="678"/>
      <c r="ABI3451" s="678"/>
      <c r="ABJ3451" s="678"/>
      <c r="ABK3451" s="678"/>
      <c r="ABL3451" s="678"/>
      <c r="ABM3451" s="678"/>
      <c r="ABN3451" s="678"/>
      <c r="ABO3451" s="678"/>
      <c r="ABP3451" s="678"/>
      <c r="ABQ3451" s="678"/>
      <c r="ABR3451" s="678"/>
      <c r="ABS3451" s="678"/>
      <c r="ABT3451" s="678"/>
      <c r="ABU3451" s="678"/>
      <c r="ABV3451" s="678"/>
      <c r="ABW3451" s="678"/>
      <c r="ABX3451" s="678"/>
      <c r="ABY3451" s="678"/>
      <c r="ABZ3451" s="678"/>
      <c r="ACA3451" s="678"/>
      <c r="ACB3451" s="678"/>
      <c r="ACC3451" s="678"/>
      <c r="ACD3451" s="678"/>
      <c r="ACE3451" s="678"/>
      <c r="ACF3451" s="678"/>
      <c r="ACG3451" s="678"/>
      <c r="ACH3451" s="678"/>
      <c r="ACI3451" s="678"/>
      <c r="ACJ3451" s="678"/>
      <c r="ACK3451" s="678"/>
      <c r="ACL3451" s="678"/>
      <c r="ACM3451" s="678"/>
      <c r="ACN3451" s="678"/>
      <c r="ACO3451" s="678"/>
      <c r="ACP3451" s="678"/>
      <c r="ACQ3451" s="678"/>
      <c r="ACR3451" s="678"/>
      <c r="ACS3451" s="678"/>
      <c r="ACT3451" s="678"/>
      <c r="ACU3451" s="678"/>
      <c r="ACV3451" s="678"/>
      <c r="ACW3451" s="678"/>
      <c r="ACX3451" s="678"/>
      <c r="ACY3451" s="678"/>
      <c r="ACZ3451" s="678"/>
      <c r="ADA3451" s="678"/>
      <c r="ADB3451" s="678"/>
      <c r="ADC3451" s="678"/>
      <c r="ADD3451" s="678"/>
      <c r="ADE3451" s="678"/>
      <c r="ADF3451" s="678"/>
      <c r="ADG3451" s="678"/>
      <c r="ADH3451" s="678"/>
      <c r="ADI3451" s="678"/>
      <c r="ADJ3451" s="678"/>
      <c r="ADK3451" s="678"/>
      <c r="ADL3451" s="678"/>
      <c r="ADM3451" s="678"/>
      <c r="ADN3451" s="678"/>
      <c r="ADO3451" s="678"/>
      <c r="ADP3451" s="678"/>
      <c r="ADQ3451" s="678"/>
      <c r="ADR3451" s="678"/>
      <c r="ADS3451" s="678"/>
      <c r="ADT3451" s="678"/>
      <c r="ADU3451" s="678"/>
      <c r="ADV3451" s="678"/>
      <c r="ADW3451" s="678"/>
      <c r="ADX3451" s="678"/>
      <c r="ADY3451" s="678"/>
      <c r="ADZ3451" s="678"/>
      <c r="AEA3451" s="678"/>
      <c r="AEB3451" s="678"/>
      <c r="AEC3451" s="678"/>
      <c r="AED3451" s="678"/>
      <c r="AEE3451" s="678"/>
      <c r="AEF3451" s="678"/>
      <c r="AEG3451" s="678"/>
      <c r="AEH3451" s="678"/>
      <c r="AEI3451" s="678"/>
      <c r="AEJ3451" s="678"/>
      <c r="AEK3451" s="678"/>
      <c r="AEL3451" s="678"/>
      <c r="AEM3451" s="678"/>
      <c r="AEN3451" s="678"/>
      <c r="AEO3451" s="678"/>
      <c r="AEP3451" s="678"/>
      <c r="AEQ3451" s="678"/>
      <c r="AER3451" s="678"/>
      <c r="AES3451" s="678"/>
      <c r="AET3451" s="678"/>
      <c r="AEU3451" s="678"/>
      <c r="AEV3451" s="678"/>
      <c r="AEW3451" s="678"/>
      <c r="AEX3451" s="678"/>
      <c r="AEY3451" s="678"/>
      <c r="AEZ3451" s="678"/>
      <c r="AFA3451" s="678"/>
      <c r="AFB3451" s="678"/>
      <c r="AFC3451" s="678"/>
      <c r="AFD3451" s="678"/>
      <c r="AFE3451" s="678"/>
      <c r="AFF3451" s="678"/>
      <c r="AFG3451" s="678"/>
      <c r="AFH3451" s="678"/>
      <c r="AFI3451" s="678"/>
      <c r="AFJ3451" s="678"/>
      <c r="AFK3451" s="678"/>
      <c r="AFL3451" s="678"/>
      <c r="AFM3451" s="678"/>
      <c r="AFN3451" s="678"/>
      <c r="AFO3451" s="678"/>
      <c r="AFP3451" s="678"/>
      <c r="AFQ3451" s="678"/>
      <c r="AFR3451" s="678"/>
      <c r="AFS3451" s="678"/>
      <c r="AFT3451" s="678"/>
      <c r="AFU3451" s="678"/>
      <c r="AFV3451" s="678"/>
      <c r="AFW3451" s="678"/>
      <c r="AFX3451" s="678"/>
      <c r="AFY3451" s="678"/>
      <c r="AFZ3451" s="678"/>
      <c r="AGA3451" s="678"/>
      <c r="AGB3451" s="678"/>
      <c r="AGC3451" s="678"/>
      <c r="AGD3451" s="678"/>
      <c r="AGE3451" s="678"/>
      <c r="AGF3451" s="678"/>
      <c r="AGG3451" s="678"/>
      <c r="AGH3451" s="678"/>
      <c r="AGI3451" s="678"/>
      <c r="AGJ3451" s="678"/>
      <c r="AGK3451" s="678"/>
      <c r="AGL3451" s="678"/>
      <c r="AGM3451" s="678"/>
      <c r="AGN3451" s="678"/>
      <c r="AGO3451" s="678"/>
      <c r="AGP3451" s="678"/>
      <c r="AGQ3451" s="678"/>
      <c r="AGR3451" s="678"/>
      <c r="AGS3451" s="678"/>
      <c r="AGT3451" s="678"/>
      <c r="AGU3451" s="678"/>
      <c r="AGV3451" s="678"/>
      <c r="AGW3451" s="678"/>
      <c r="AGX3451" s="678"/>
      <c r="AGY3451" s="678"/>
      <c r="AGZ3451" s="678"/>
      <c r="AHA3451" s="678"/>
      <c r="AHB3451" s="678"/>
      <c r="AHC3451" s="678"/>
      <c r="AHD3451" s="678"/>
      <c r="AHE3451" s="678"/>
      <c r="AHF3451" s="678"/>
      <c r="AHG3451" s="678"/>
      <c r="AHH3451" s="678"/>
      <c r="AHI3451" s="678"/>
      <c r="AHJ3451" s="678"/>
      <c r="AHK3451" s="678"/>
      <c r="AHL3451" s="678"/>
      <c r="AHM3451" s="678"/>
      <c r="AHN3451" s="678"/>
      <c r="AHO3451" s="678"/>
      <c r="AHP3451" s="678"/>
      <c r="AHQ3451" s="678"/>
      <c r="AHR3451" s="678"/>
      <c r="AHS3451" s="678"/>
      <c r="AHT3451" s="678"/>
      <c r="AHU3451" s="678"/>
      <c r="AHV3451" s="678"/>
      <c r="AHW3451" s="678"/>
      <c r="AHX3451" s="678"/>
      <c r="AHY3451" s="678"/>
      <c r="AHZ3451" s="678"/>
      <c r="AIA3451" s="678"/>
      <c r="AIB3451" s="678"/>
      <c r="AIC3451" s="678"/>
      <c r="AID3451" s="678"/>
      <c r="AIE3451" s="678"/>
      <c r="AIF3451" s="678"/>
      <c r="AIG3451" s="678"/>
      <c r="AIH3451" s="678"/>
      <c r="AII3451" s="678"/>
      <c r="AIJ3451" s="678"/>
      <c r="AIK3451" s="678"/>
      <c r="AIL3451" s="678"/>
      <c r="AIM3451" s="678"/>
      <c r="AIN3451" s="678"/>
      <c r="AIO3451" s="678"/>
      <c r="AIP3451" s="678"/>
      <c r="AIQ3451" s="678"/>
      <c r="AIR3451" s="678"/>
      <c r="AIS3451" s="678"/>
      <c r="AIT3451" s="678"/>
      <c r="AIU3451" s="678"/>
      <c r="AIV3451" s="678"/>
      <c r="AIW3451" s="678"/>
      <c r="AIX3451" s="678"/>
      <c r="AIY3451" s="678"/>
      <c r="AIZ3451" s="678"/>
      <c r="AJA3451" s="678"/>
      <c r="AJB3451" s="678"/>
      <c r="AJC3451" s="678"/>
      <c r="AJD3451" s="678"/>
      <c r="AJE3451" s="678"/>
      <c r="AJF3451" s="678"/>
      <c r="AJG3451" s="678"/>
      <c r="AJH3451" s="678"/>
      <c r="AJI3451" s="678"/>
      <c r="AJJ3451" s="678"/>
      <c r="AJK3451" s="678"/>
      <c r="AJL3451" s="678"/>
      <c r="AJM3451" s="678"/>
      <c r="AJN3451" s="678"/>
      <c r="AJO3451" s="678"/>
      <c r="AJP3451" s="678"/>
      <c r="AJQ3451" s="678"/>
      <c r="AJR3451" s="678"/>
      <c r="AJS3451" s="678"/>
      <c r="AJT3451" s="678"/>
      <c r="AJU3451" s="678"/>
      <c r="AJV3451" s="678"/>
      <c r="AJW3451" s="678"/>
      <c r="AJX3451" s="678"/>
      <c r="AJY3451" s="678"/>
      <c r="AJZ3451" s="678"/>
      <c r="AKA3451" s="678"/>
      <c r="AKB3451" s="678"/>
      <c r="AKC3451" s="678"/>
      <c r="AKD3451" s="678"/>
      <c r="AKE3451" s="678"/>
      <c r="AKF3451" s="678"/>
      <c r="AKG3451" s="678"/>
      <c r="AKH3451" s="678"/>
      <c r="AKI3451" s="678"/>
      <c r="AKJ3451" s="678"/>
      <c r="AKK3451" s="678"/>
      <c r="AKL3451" s="678"/>
      <c r="AKM3451" s="678"/>
      <c r="AKN3451" s="678"/>
      <c r="AKO3451" s="678"/>
      <c r="AKP3451" s="678"/>
      <c r="AKQ3451" s="678"/>
      <c r="AKR3451" s="678"/>
      <c r="AKS3451" s="678"/>
      <c r="AKT3451" s="678"/>
      <c r="AKU3451" s="678"/>
      <c r="AKV3451" s="678"/>
      <c r="AKW3451" s="678"/>
      <c r="AKX3451" s="678"/>
      <c r="AKY3451" s="678"/>
      <c r="AKZ3451" s="678"/>
      <c r="ALA3451" s="678"/>
      <c r="ALB3451" s="678"/>
      <c r="ALC3451" s="678"/>
      <c r="ALD3451" s="678"/>
      <c r="ALE3451" s="678"/>
      <c r="ALF3451" s="678"/>
      <c r="ALG3451" s="678"/>
      <c r="ALH3451" s="678"/>
      <c r="ALI3451" s="678"/>
      <c r="ALJ3451" s="678"/>
      <c r="ALK3451" s="678"/>
      <c r="ALL3451" s="678"/>
      <c r="ALM3451" s="678"/>
      <c r="ALN3451" s="678"/>
      <c r="ALO3451" s="678"/>
      <c r="ALP3451" s="678"/>
      <c r="ALQ3451" s="678"/>
      <c r="ALR3451" s="678"/>
      <c r="ALS3451" s="678"/>
      <c r="ALT3451" s="678"/>
      <c r="ALU3451" s="678"/>
      <c r="ALV3451" s="678"/>
      <c r="ALW3451" s="678"/>
      <c r="ALX3451" s="678"/>
      <c r="ALY3451" s="678"/>
      <c r="ALZ3451" s="678"/>
      <c r="AMA3451" s="678"/>
      <c r="AMB3451" s="678"/>
      <c r="AMC3451" s="678"/>
      <c r="AMD3451" s="678"/>
      <c r="AME3451" s="678"/>
      <c r="AMF3451" s="678"/>
      <c r="AMG3451" s="678"/>
      <c r="AMH3451" s="678"/>
      <c r="AMI3451" s="678"/>
      <c r="AMJ3451" s="678"/>
    </row>
    <row r="3452" spans="1:1024" ht="20.25" hidden="1" customHeight="1" x14ac:dyDescent="0.3">
      <c r="A3452" s="826"/>
      <c r="C3452" s="4" t="s">
        <v>745</v>
      </c>
      <c r="D3452" s="826" t="s">
        <v>1720</v>
      </c>
      <c r="E3452" s="1169" t="s">
        <v>276</v>
      </c>
      <c r="F3452" s="827">
        <v>44997</v>
      </c>
      <c r="G3452" s="979">
        <v>0.54166666666666663</v>
      </c>
      <c r="H3452" s="827">
        <v>44999</v>
      </c>
      <c r="I3452" s="979">
        <v>0.54166666666666663</v>
      </c>
      <c r="J3452" s="1335" t="s">
        <v>1825</v>
      </c>
      <c r="K3452" s="725"/>
      <c r="L3452" s="929"/>
      <c r="N3452" s="931"/>
      <c r="O3452" s="932"/>
      <c r="P3452" s="892">
        <v>160</v>
      </c>
      <c r="T3452" s="555"/>
      <c r="U3452" s="156"/>
      <c r="W3452" s="599"/>
    </row>
    <row r="3453" spans="1:1024" ht="20.25" hidden="1" customHeight="1" x14ac:dyDescent="0.25">
      <c r="A3453" s="795"/>
      <c r="B3453" s="795"/>
      <c r="C3453" s="795" t="s">
        <v>1615</v>
      </c>
      <c r="D3453" s="1358" t="s">
        <v>22</v>
      </c>
      <c r="E3453" s="1175" t="s">
        <v>364</v>
      </c>
      <c r="F3453" s="827">
        <v>44992</v>
      </c>
      <c r="G3453" s="979">
        <v>0.75</v>
      </c>
      <c r="H3453" s="827">
        <v>44997</v>
      </c>
      <c r="I3453" s="979">
        <v>0.75</v>
      </c>
      <c r="J3453" s="1592" t="s">
        <v>1818</v>
      </c>
      <c r="K3453" s="1330"/>
      <c r="L3453" s="993"/>
      <c r="M3453" s="850"/>
      <c r="N3453" s="971"/>
      <c r="O3453" s="972"/>
      <c r="P3453" s="892">
        <v>350</v>
      </c>
      <c r="Q3453" s="196"/>
      <c r="R3453" s="1662"/>
      <c r="S3453" s="1702"/>
      <c r="T3453" s="1388"/>
      <c r="U3453" s="677"/>
      <c r="V3453" s="1388"/>
      <c r="W3453" s="1382"/>
      <c r="X3453" s="678"/>
      <c r="Y3453" s="678"/>
      <c r="Z3453" s="678"/>
      <c r="AA3453" s="678"/>
      <c r="AB3453" s="678"/>
      <c r="AC3453" s="678"/>
      <c r="AD3453" s="678"/>
      <c r="AE3453" s="678"/>
      <c r="AF3453" s="678"/>
      <c r="AG3453" s="678"/>
      <c r="AH3453" s="678"/>
      <c r="AI3453" s="678"/>
      <c r="AJ3453" s="678"/>
      <c r="AK3453" s="678"/>
      <c r="AL3453" s="678"/>
      <c r="AM3453" s="678"/>
      <c r="AN3453" s="678"/>
      <c r="AO3453" s="678"/>
      <c r="AP3453" s="678"/>
      <c r="AQ3453" s="678"/>
      <c r="AR3453" s="678"/>
      <c r="AS3453" s="678"/>
      <c r="AT3453" s="678"/>
      <c r="AU3453" s="678"/>
      <c r="AV3453" s="678"/>
      <c r="AW3453" s="678"/>
      <c r="AX3453" s="678"/>
      <c r="AY3453" s="678"/>
      <c r="AZ3453" s="678"/>
      <c r="BA3453" s="678"/>
      <c r="BB3453" s="678"/>
      <c r="BC3453" s="678"/>
      <c r="BD3453" s="678"/>
      <c r="BE3453" s="678"/>
      <c r="BF3453" s="678"/>
      <c r="BG3453" s="678"/>
      <c r="BH3453" s="678"/>
      <c r="BI3453" s="678"/>
      <c r="BJ3453" s="678"/>
      <c r="BK3453" s="678"/>
      <c r="BL3453" s="678"/>
      <c r="BM3453" s="678"/>
      <c r="BN3453" s="678"/>
      <c r="BO3453" s="678"/>
      <c r="BP3453" s="678"/>
      <c r="BQ3453" s="678"/>
      <c r="BR3453" s="678"/>
      <c r="BS3453" s="678"/>
      <c r="BT3453" s="678"/>
      <c r="BU3453" s="678"/>
      <c r="BV3453" s="678"/>
      <c r="BW3453" s="678"/>
      <c r="BX3453" s="678"/>
      <c r="BY3453" s="678"/>
      <c r="BZ3453" s="678"/>
      <c r="CA3453" s="678"/>
      <c r="CB3453" s="678"/>
      <c r="CC3453" s="678"/>
      <c r="CD3453" s="678"/>
      <c r="CE3453" s="678"/>
      <c r="CF3453" s="678"/>
      <c r="CG3453" s="678"/>
      <c r="CH3453" s="678"/>
      <c r="CI3453" s="678"/>
      <c r="CJ3453" s="678"/>
      <c r="CK3453" s="678"/>
      <c r="CL3453" s="678"/>
      <c r="CM3453" s="678"/>
      <c r="CN3453" s="678"/>
      <c r="CO3453" s="678"/>
      <c r="CP3453" s="678"/>
      <c r="CQ3453" s="678"/>
      <c r="CR3453" s="678"/>
      <c r="CS3453" s="678"/>
      <c r="CT3453" s="678"/>
      <c r="CU3453" s="678"/>
      <c r="CV3453" s="678"/>
      <c r="CW3453" s="678"/>
      <c r="CX3453" s="678"/>
      <c r="CY3453" s="678"/>
      <c r="CZ3453" s="678"/>
      <c r="DA3453" s="678"/>
      <c r="DB3453" s="678"/>
      <c r="DC3453" s="678"/>
      <c r="DD3453" s="678"/>
      <c r="DE3453" s="678"/>
      <c r="DF3453" s="678"/>
      <c r="DG3453" s="678"/>
      <c r="DH3453" s="678"/>
      <c r="DI3453" s="678"/>
      <c r="DJ3453" s="678"/>
      <c r="DK3453" s="678"/>
      <c r="DL3453" s="678"/>
      <c r="DM3453" s="678"/>
      <c r="DN3453" s="678"/>
      <c r="DO3453" s="678"/>
      <c r="DP3453" s="678"/>
      <c r="DQ3453" s="678"/>
      <c r="DR3453" s="678"/>
      <c r="DS3453" s="678"/>
      <c r="DT3453" s="678"/>
      <c r="DU3453" s="678"/>
      <c r="DV3453" s="678"/>
      <c r="DW3453" s="678"/>
      <c r="DX3453" s="678"/>
      <c r="DY3453" s="678"/>
      <c r="DZ3453" s="678"/>
      <c r="EA3453" s="678"/>
      <c r="EB3453" s="678"/>
      <c r="EC3453" s="678"/>
      <c r="ED3453" s="678"/>
      <c r="EE3453" s="678"/>
      <c r="EF3453" s="678"/>
      <c r="EG3453" s="678"/>
      <c r="EH3453" s="678"/>
      <c r="EI3453" s="678"/>
      <c r="EJ3453" s="678"/>
      <c r="EK3453" s="678"/>
      <c r="EL3453" s="678"/>
      <c r="EM3453" s="678"/>
      <c r="EN3453" s="678"/>
      <c r="EO3453" s="678"/>
      <c r="EP3453" s="678"/>
      <c r="EQ3453" s="678"/>
      <c r="ER3453" s="678"/>
      <c r="ES3453" s="678"/>
      <c r="ET3453" s="678"/>
      <c r="EU3453" s="678"/>
      <c r="EV3453" s="678"/>
      <c r="EW3453" s="678"/>
      <c r="EX3453" s="678"/>
      <c r="EY3453" s="678"/>
      <c r="EZ3453" s="678"/>
      <c r="FA3453" s="678"/>
      <c r="FB3453" s="678"/>
      <c r="FC3453" s="678"/>
      <c r="FD3453" s="678"/>
      <c r="FE3453" s="678"/>
      <c r="FF3453" s="678"/>
      <c r="FG3453" s="678"/>
      <c r="FH3453" s="678"/>
      <c r="FI3453" s="678"/>
      <c r="FJ3453" s="678"/>
      <c r="FK3453" s="678"/>
      <c r="FL3453" s="678"/>
      <c r="FM3453" s="678"/>
      <c r="FN3453" s="678"/>
      <c r="FO3453" s="678"/>
      <c r="FP3453" s="678"/>
      <c r="FQ3453" s="678"/>
      <c r="FR3453" s="678"/>
      <c r="FS3453" s="678"/>
      <c r="FT3453" s="678"/>
      <c r="FU3453" s="678"/>
      <c r="FV3453" s="678"/>
      <c r="FW3453" s="678"/>
      <c r="FX3453" s="678"/>
      <c r="FY3453" s="678"/>
      <c r="FZ3453" s="678"/>
      <c r="GA3453" s="678"/>
      <c r="GB3453" s="678"/>
      <c r="GC3453" s="678"/>
      <c r="GD3453" s="678"/>
      <c r="GE3453" s="678"/>
      <c r="GF3453" s="678"/>
      <c r="GG3453" s="678"/>
      <c r="GH3453" s="678"/>
      <c r="GI3453" s="678"/>
      <c r="GJ3453" s="678"/>
      <c r="GK3453" s="678"/>
      <c r="GL3453" s="678"/>
      <c r="GM3453" s="678"/>
      <c r="GN3453" s="678"/>
      <c r="GO3453" s="678"/>
      <c r="GP3453" s="678"/>
      <c r="GQ3453" s="678"/>
      <c r="GR3453" s="678"/>
      <c r="GS3453" s="678"/>
      <c r="GT3453" s="678"/>
      <c r="GU3453" s="678"/>
      <c r="GV3453" s="678"/>
      <c r="GW3453" s="678"/>
      <c r="GX3453" s="678"/>
      <c r="GY3453" s="678"/>
      <c r="GZ3453" s="678"/>
      <c r="HA3453" s="678"/>
      <c r="HB3453" s="678"/>
      <c r="HC3453" s="678"/>
      <c r="HD3453" s="678"/>
      <c r="HE3453" s="678"/>
      <c r="HF3453" s="678"/>
      <c r="HG3453" s="678"/>
      <c r="HH3453" s="678"/>
      <c r="HI3453" s="678"/>
      <c r="HJ3453" s="678"/>
      <c r="HK3453" s="678"/>
      <c r="HL3453" s="678"/>
      <c r="HM3453" s="678"/>
      <c r="HN3453" s="678"/>
      <c r="HO3453" s="678"/>
      <c r="HP3453" s="678"/>
      <c r="HQ3453" s="678"/>
      <c r="HR3453" s="678"/>
      <c r="HS3453" s="678"/>
      <c r="HT3453" s="678"/>
      <c r="HU3453" s="678"/>
      <c r="HV3453" s="678"/>
      <c r="HW3453" s="678"/>
      <c r="HX3453" s="678"/>
      <c r="HY3453" s="678"/>
      <c r="HZ3453" s="678"/>
      <c r="IA3453" s="678"/>
      <c r="IB3453" s="678"/>
      <c r="IC3453" s="678"/>
      <c r="ID3453" s="678"/>
      <c r="IE3453" s="678"/>
      <c r="IF3453" s="678"/>
      <c r="IG3453" s="678"/>
      <c r="IH3453" s="678"/>
      <c r="II3453" s="678"/>
      <c r="IJ3453" s="678"/>
      <c r="IK3453" s="678"/>
      <c r="IL3453" s="678"/>
      <c r="IM3453" s="678"/>
      <c r="IN3453" s="678"/>
      <c r="IO3453" s="678"/>
      <c r="IP3453" s="678"/>
      <c r="IQ3453" s="678"/>
      <c r="IR3453" s="678"/>
      <c r="IS3453" s="678"/>
      <c r="IT3453" s="678"/>
      <c r="IU3453" s="678"/>
      <c r="IV3453" s="678"/>
      <c r="IW3453" s="678"/>
      <c r="IX3453" s="678"/>
      <c r="IY3453" s="678"/>
      <c r="IZ3453" s="678"/>
      <c r="JA3453" s="678"/>
      <c r="JB3453" s="678"/>
      <c r="JC3453" s="678"/>
      <c r="JD3453" s="678"/>
      <c r="JE3453" s="678"/>
      <c r="JF3453" s="678"/>
      <c r="JG3453" s="678"/>
      <c r="JH3453" s="678"/>
      <c r="JI3453" s="678"/>
      <c r="JJ3453" s="678"/>
      <c r="JK3453" s="678"/>
      <c r="JL3453" s="678"/>
      <c r="JM3453" s="678"/>
      <c r="JN3453" s="678"/>
      <c r="JO3453" s="678"/>
      <c r="JP3453" s="678"/>
      <c r="JQ3453" s="678"/>
      <c r="JR3453" s="678"/>
      <c r="JS3453" s="678"/>
      <c r="JT3453" s="678"/>
      <c r="JU3453" s="678"/>
      <c r="JV3453" s="678"/>
      <c r="JW3453" s="678"/>
      <c r="JX3453" s="678"/>
      <c r="JY3453" s="678"/>
      <c r="JZ3453" s="678"/>
      <c r="KA3453" s="678"/>
      <c r="KB3453" s="678"/>
      <c r="KC3453" s="678"/>
      <c r="KD3453" s="678"/>
      <c r="KE3453" s="678"/>
      <c r="KF3453" s="678"/>
      <c r="KG3453" s="678"/>
      <c r="KH3453" s="678"/>
      <c r="KI3453" s="678"/>
      <c r="KJ3453" s="678"/>
      <c r="KK3453" s="678"/>
      <c r="KL3453" s="678"/>
      <c r="KM3453" s="678"/>
      <c r="KN3453" s="678"/>
      <c r="KO3453" s="678"/>
      <c r="KP3453" s="678"/>
      <c r="KQ3453" s="678"/>
      <c r="KR3453" s="678"/>
      <c r="KS3453" s="678"/>
      <c r="KT3453" s="678"/>
      <c r="KU3453" s="678"/>
      <c r="KV3453" s="678"/>
      <c r="KW3453" s="678"/>
      <c r="KX3453" s="678"/>
      <c r="KY3453" s="678"/>
      <c r="KZ3453" s="678"/>
      <c r="LA3453" s="678"/>
      <c r="LB3453" s="678"/>
      <c r="LC3453" s="678"/>
      <c r="LD3453" s="678"/>
      <c r="LE3453" s="678"/>
      <c r="LF3453" s="678"/>
      <c r="LG3453" s="678"/>
      <c r="LH3453" s="678"/>
      <c r="LI3453" s="678"/>
      <c r="LJ3453" s="678"/>
      <c r="LK3453" s="678"/>
      <c r="LL3453" s="678"/>
      <c r="LM3453" s="678"/>
      <c r="LN3453" s="678"/>
      <c r="LO3453" s="678"/>
      <c r="LP3453" s="678"/>
      <c r="LQ3453" s="678"/>
      <c r="LR3453" s="678"/>
      <c r="LS3453" s="678"/>
      <c r="LT3453" s="678"/>
      <c r="LU3453" s="678"/>
      <c r="LV3453" s="678"/>
      <c r="LW3453" s="678"/>
      <c r="LX3453" s="678"/>
      <c r="LY3453" s="678"/>
      <c r="LZ3453" s="678"/>
      <c r="MA3453" s="678"/>
      <c r="MB3453" s="678"/>
      <c r="MC3453" s="678"/>
      <c r="MD3453" s="678"/>
      <c r="ME3453" s="678"/>
      <c r="MF3453" s="678"/>
      <c r="MG3453" s="678"/>
      <c r="MH3453" s="678"/>
      <c r="MI3453" s="678"/>
      <c r="MJ3453" s="678"/>
      <c r="MK3453" s="678"/>
      <c r="ML3453" s="678"/>
      <c r="MM3453" s="678"/>
      <c r="MN3453" s="678"/>
      <c r="MO3453" s="678"/>
      <c r="MP3453" s="678"/>
      <c r="MQ3453" s="678"/>
      <c r="MR3453" s="678"/>
      <c r="MS3453" s="678"/>
      <c r="MT3453" s="678"/>
      <c r="MU3453" s="678"/>
      <c r="MV3453" s="678"/>
      <c r="MW3453" s="678"/>
      <c r="MX3453" s="678"/>
      <c r="MY3453" s="678"/>
      <c r="MZ3453" s="678"/>
      <c r="NA3453" s="678"/>
      <c r="NB3453" s="678"/>
      <c r="NC3453" s="678"/>
      <c r="ND3453" s="678"/>
      <c r="NE3453" s="678"/>
      <c r="NF3453" s="678"/>
      <c r="NG3453" s="678"/>
      <c r="NH3453" s="678"/>
      <c r="NI3453" s="678"/>
      <c r="NJ3453" s="678"/>
      <c r="NK3453" s="678"/>
      <c r="NL3453" s="678"/>
      <c r="NM3453" s="678"/>
      <c r="NN3453" s="678"/>
      <c r="NO3453" s="678"/>
      <c r="NP3453" s="678"/>
      <c r="NQ3453" s="678"/>
      <c r="NR3453" s="678"/>
      <c r="NS3453" s="678"/>
      <c r="NT3453" s="678"/>
      <c r="NU3453" s="678"/>
      <c r="NV3453" s="678"/>
      <c r="NW3453" s="678"/>
      <c r="NX3453" s="678"/>
      <c r="NY3453" s="678"/>
      <c r="NZ3453" s="678"/>
      <c r="OA3453" s="678"/>
      <c r="OB3453" s="678"/>
      <c r="OC3453" s="678"/>
      <c r="OD3453" s="678"/>
      <c r="OE3453" s="678"/>
      <c r="OF3453" s="678"/>
      <c r="OG3453" s="678"/>
      <c r="OH3453" s="678"/>
      <c r="OI3453" s="678"/>
      <c r="OJ3453" s="678"/>
      <c r="OK3453" s="678"/>
      <c r="OL3453" s="678"/>
      <c r="OM3453" s="678"/>
      <c r="ON3453" s="678"/>
      <c r="OO3453" s="678"/>
      <c r="OP3453" s="678"/>
      <c r="OQ3453" s="678"/>
      <c r="OR3453" s="678"/>
      <c r="OS3453" s="678"/>
      <c r="OT3453" s="678"/>
      <c r="OU3453" s="678"/>
      <c r="OV3453" s="678"/>
      <c r="OW3453" s="678"/>
      <c r="OX3453" s="678"/>
      <c r="OY3453" s="678"/>
      <c r="OZ3453" s="678"/>
      <c r="PA3453" s="678"/>
      <c r="PB3453" s="678"/>
      <c r="PC3453" s="678"/>
      <c r="PD3453" s="678"/>
      <c r="PE3453" s="678"/>
      <c r="PF3453" s="678"/>
      <c r="PG3453" s="678"/>
      <c r="PH3453" s="678"/>
      <c r="PI3453" s="678"/>
      <c r="PJ3453" s="678"/>
      <c r="PK3453" s="678"/>
      <c r="PL3453" s="678"/>
      <c r="PM3453" s="678"/>
      <c r="PN3453" s="678"/>
      <c r="PO3453" s="678"/>
      <c r="PP3453" s="678"/>
      <c r="PQ3453" s="678"/>
      <c r="PR3453" s="678"/>
      <c r="PS3453" s="678"/>
      <c r="PT3453" s="678"/>
      <c r="PU3453" s="678"/>
      <c r="PV3453" s="678"/>
      <c r="PW3453" s="678"/>
      <c r="PX3453" s="678"/>
      <c r="PY3453" s="678"/>
      <c r="PZ3453" s="678"/>
      <c r="QA3453" s="678"/>
      <c r="QB3453" s="678"/>
      <c r="QC3453" s="678"/>
      <c r="QD3453" s="678"/>
      <c r="QE3453" s="678"/>
      <c r="QF3453" s="678"/>
      <c r="QG3453" s="678"/>
      <c r="QH3453" s="678"/>
      <c r="QI3453" s="678"/>
      <c r="QJ3453" s="678"/>
      <c r="QK3453" s="678"/>
      <c r="QL3453" s="678"/>
      <c r="QM3453" s="678"/>
      <c r="QN3453" s="678"/>
      <c r="QO3453" s="678"/>
      <c r="QP3453" s="678"/>
      <c r="QQ3453" s="678"/>
      <c r="QR3453" s="678"/>
      <c r="QS3453" s="678"/>
      <c r="QT3453" s="678"/>
      <c r="QU3453" s="678"/>
      <c r="QV3453" s="678"/>
      <c r="QW3453" s="678"/>
      <c r="QX3453" s="678"/>
      <c r="QY3453" s="678"/>
      <c r="QZ3453" s="678"/>
      <c r="RA3453" s="678"/>
      <c r="RB3453" s="678"/>
      <c r="RC3453" s="678"/>
      <c r="RD3453" s="678"/>
      <c r="RE3453" s="678"/>
      <c r="RF3453" s="678"/>
      <c r="RG3453" s="678"/>
      <c r="RH3453" s="678"/>
      <c r="RI3453" s="678"/>
      <c r="RJ3453" s="678"/>
      <c r="RK3453" s="678"/>
      <c r="RL3453" s="678"/>
      <c r="RM3453" s="678"/>
      <c r="RN3453" s="678"/>
      <c r="RO3453" s="678"/>
      <c r="RP3453" s="678"/>
      <c r="RQ3453" s="678"/>
      <c r="RR3453" s="678"/>
      <c r="RS3453" s="678"/>
      <c r="RT3453" s="678"/>
      <c r="RU3453" s="678"/>
      <c r="RV3453" s="678"/>
      <c r="RW3453" s="678"/>
      <c r="RX3453" s="678"/>
      <c r="RY3453" s="678"/>
      <c r="RZ3453" s="678"/>
      <c r="SA3453" s="678"/>
      <c r="SB3453" s="678"/>
      <c r="SC3453" s="678"/>
      <c r="SD3453" s="678"/>
      <c r="SE3453" s="678"/>
      <c r="SF3453" s="678"/>
      <c r="SG3453" s="678"/>
      <c r="SH3453" s="678"/>
      <c r="SI3453" s="678"/>
      <c r="SJ3453" s="678"/>
      <c r="SK3453" s="678"/>
      <c r="SL3453" s="678"/>
      <c r="SM3453" s="678"/>
      <c r="SN3453" s="678"/>
      <c r="SO3453" s="678"/>
      <c r="SP3453" s="678"/>
      <c r="SQ3453" s="678"/>
      <c r="SR3453" s="678"/>
      <c r="SS3453" s="678"/>
      <c r="ST3453" s="678"/>
      <c r="SU3453" s="678"/>
      <c r="SV3453" s="678"/>
      <c r="SW3453" s="678"/>
      <c r="SX3453" s="678"/>
      <c r="SY3453" s="678"/>
      <c r="SZ3453" s="678"/>
      <c r="TA3453" s="678"/>
      <c r="TB3453" s="678"/>
      <c r="TC3453" s="678"/>
      <c r="TD3453" s="678"/>
      <c r="TE3453" s="678"/>
      <c r="TF3453" s="678"/>
      <c r="TG3453" s="678"/>
      <c r="TH3453" s="678"/>
      <c r="TI3453" s="678"/>
      <c r="TJ3453" s="678"/>
      <c r="TK3453" s="678"/>
      <c r="TL3453" s="678"/>
      <c r="TM3453" s="678"/>
      <c r="TN3453" s="678"/>
      <c r="TO3453" s="678"/>
      <c r="TP3453" s="678"/>
      <c r="TQ3453" s="678"/>
      <c r="TR3453" s="678"/>
      <c r="TS3453" s="678"/>
      <c r="TT3453" s="678"/>
      <c r="TU3453" s="678"/>
      <c r="TV3453" s="678"/>
      <c r="TW3453" s="678"/>
      <c r="TX3453" s="678"/>
      <c r="TY3453" s="678"/>
      <c r="TZ3453" s="678"/>
      <c r="UA3453" s="678"/>
      <c r="UB3453" s="678"/>
      <c r="UC3453" s="678"/>
      <c r="UD3453" s="678"/>
      <c r="UE3453" s="678"/>
      <c r="UF3453" s="678"/>
      <c r="UG3453" s="678"/>
      <c r="UH3453" s="678"/>
      <c r="UI3453" s="678"/>
      <c r="UJ3453" s="678"/>
      <c r="UK3453" s="678"/>
      <c r="UL3453" s="678"/>
      <c r="UM3453" s="678"/>
      <c r="UN3453" s="678"/>
      <c r="UO3453" s="678"/>
      <c r="UP3453" s="678"/>
      <c r="UQ3453" s="678"/>
      <c r="UR3453" s="678"/>
      <c r="US3453" s="678"/>
      <c r="UT3453" s="678"/>
      <c r="UU3453" s="678"/>
      <c r="UV3453" s="678"/>
      <c r="UW3453" s="678"/>
      <c r="UX3453" s="678"/>
      <c r="UY3453" s="678"/>
      <c r="UZ3453" s="678"/>
      <c r="VA3453" s="678"/>
      <c r="VB3453" s="678"/>
      <c r="VC3453" s="678"/>
      <c r="VD3453" s="678"/>
      <c r="VE3453" s="678"/>
      <c r="VF3453" s="678"/>
      <c r="VG3453" s="678"/>
      <c r="VH3453" s="678"/>
      <c r="VI3453" s="678"/>
      <c r="VJ3453" s="678"/>
      <c r="VK3453" s="678"/>
      <c r="VL3453" s="678"/>
      <c r="VM3453" s="678"/>
      <c r="VN3453" s="678"/>
      <c r="VO3453" s="678"/>
      <c r="VP3453" s="678"/>
      <c r="VQ3453" s="678"/>
      <c r="VR3453" s="678"/>
      <c r="VS3453" s="678"/>
      <c r="VT3453" s="678"/>
      <c r="VU3453" s="678"/>
      <c r="VV3453" s="678"/>
      <c r="VW3453" s="678"/>
      <c r="VX3453" s="678"/>
      <c r="VY3453" s="678"/>
      <c r="VZ3453" s="678"/>
      <c r="WA3453" s="678"/>
      <c r="WB3453" s="678"/>
      <c r="WC3453" s="678"/>
      <c r="WD3453" s="678"/>
      <c r="WE3453" s="678"/>
      <c r="WF3453" s="678"/>
      <c r="WG3453" s="678"/>
      <c r="WH3453" s="678"/>
      <c r="WI3453" s="678"/>
      <c r="WJ3453" s="678"/>
      <c r="WK3453" s="678"/>
      <c r="WL3453" s="678"/>
      <c r="WM3453" s="678"/>
      <c r="WN3453" s="678"/>
      <c r="WO3453" s="678"/>
      <c r="WP3453" s="678"/>
      <c r="WQ3453" s="678"/>
      <c r="WR3453" s="678"/>
      <c r="WS3453" s="678"/>
      <c r="WT3453" s="678"/>
      <c r="WU3453" s="678"/>
      <c r="WV3453" s="678"/>
      <c r="WW3453" s="678"/>
      <c r="WX3453" s="678"/>
      <c r="WY3453" s="678"/>
      <c r="WZ3453" s="678"/>
      <c r="XA3453" s="678"/>
      <c r="XB3453" s="678"/>
      <c r="XC3453" s="678"/>
      <c r="XD3453" s="678"/>
      <c r="XE3453" s="678"/>
      <c r="XF3453" s="678"/>
      <c r="XG3453" s="678"/>
      <c r="XH3453" s="678"/>
      <c r="XI3453" s="678"/>
      <c r="XJ3453" s="678"/>
      <c r="XK3453" s="678"/>
      <c r="XL3453" s="678"/>
      <c r="XM3453" s="678"/>
      <c r="XN3453" s="678"/>
      <c r="XO3453" s="678"/>
      <c r="XP3453" s="678"/>
      <c r="XQ3453" s="678"/>
      <c r="XR3453" s="678"/>
      <c r="XS3453" s="678"/>
      <c r="XT3453" s="678"/>
      <c r="XU3453" s="678"/>
      <c r="XV3453" s="678"/>
      <c r="XW3453" s="678"/>
      <c r="XX3453" s="678"/>
      <c r="XY3453" s="678"/>
      <c r="XZ3453" s="678"/>
      <c r="YA3453" s="678"/>
      <c r="YB3453" s="678"/>
      <c r="YC3453" s="678"/>
      <c r="YD3453" s="678"/>
      <c r="YE3453" s="678"/>
      <c r="YF3453" s="678"/>
      <c r="YG3453" s="678"/>
      <c r="YH3453" s="678"/>
      <c r="YI3453" s="678"/>
      <c r="YJ3453" s="678"/>
      <c r="YK3453" s="678"/>
      <c r="YL3453" s="678"/>
      <c r="YM3453" s="678"/>
      <c r="YN3453" s="678"/>
      <c r="YO3453" s="678"/>
      <c r="YP3453" s="678"/>
      <c r="YQ3453" s="678"/>
      <c r="YR3453" s="678"/>
      <c r="YS3453" s="678"/>
      <c r="YT3453" s="678"/>
      <c r="YU3453" s="678"/>
      <c r="YV3453" s="678"/>
      <c r="YW3453" s="678"/>
      <c r="YX3453" s="678"/>
      <c r="YY3453" s="678"/>
      <c r="YZ3453" s="678"/>
      <c r="ZA3453" s="678"/>
      <c r="ZB3453" s="678"/>
      <c r="ZC3453" s="678"/>
      <c r="ZD3453" s="678"/>
      <c r="ZE3453" s="678"/>
      <c r="ZF3453" s="678"/>
      <c r="ZG3453" s="678"/>
      <c r="ZH3453" s="678"/>
      <c r="ZI3453" s="678"/>
      <c r="ZJ3453" s="678"/>
      <c r="ZK3453" s="678"/>
      <c r="ZL3453" s="678"/>
      <c r="ZM3453" s="678"/>
      <c r="ZN3453" s="678"/>
      <c r="ZO3453" s="678"/>
      <c r="ZP3453" s="678"/>
      <c r="ZQ3453" s="678"/>
      <c r="ZR3453" s="678"/>
      <c r="ZS3453" s="678"/>
      <c r="ZT3453" s="678"/>
      <c r="ZU3453" s="678"/>
      <c r="ZV3453" s="678"/>
      <c r="ZW3453" s="678"/>
      <c r="ZX3453" s="678"/>
      <c r="ZY3453" s="678"/>
      <c r="ZZ3453" s="678"/>
      <c r="AAA3453" s="678"/>
      <c r="AAB3453" s="678"/>
      <c r="AAC3453" s="678"/>
      <c r="AAD3453" s="678"/>
      <c r="AAE3453" s="678"/>
      <c r="AAF3453" s="678"/>
      <c r="AAG3453" s="678"/>
      <c r="AAH3453" s="678"/>
      <c r="AAI3453" s="678"/>
      <c r="AAJ3453" s="678"/>
      <c r="AAK3453" s="678"/>
      <c r="AAL3453" s="678"/>
      <c r="AAM3453" s="678"/>
      <c r="AAN3453" s="678"/>
      <c r="AAO3453" s="678"/>
      <c r="AAP3453" s="678"/>
      <c r="AAQ3453" s="678"/>
      <c r="AAR3453" s="678"/>
      <c r="AAS3453" s="678"/>
      <c r="AAT3453" s="678"/>
      <c r="AAU3453" s="678"/>
      <c r="AAV3453" s="678"/>
      <c r="AAW3453" s="678"/>
      <c r="AAX3453" s="678"/>
      <c r="AAY3453" s="678"/>
      <c r="AAZ3453" s="678"/>
      <c r="ABA3453" s="678"/>
      <c r="ABB3453" s="678"/>
      <c r="ABC3453" s="678"/>
      <c r="ABD3453" s="678"/>
      <c r="ABE3453" s="678"/>
      <c r="ABF3453" s="678"/>
      <c r="ABG3453" s="678"/>
      <c r="ABH3453" s="678"/>
      <c r="ABI3453" s="678"/>
      <c r="ABJ3453" s="678"/>
      <c r="ABK3453" s="678"/>
      <c r="ABL3453" s="678"/>
      <c r="ABM3453" s="678"/>
      <c r="ABN3453" s="678"/>
      <c r="ABO3453" s="678"/>
      <c r="ABP3453" s="678"/>
      <c r="ABQ3453" s="678"/>
      <c r="ABR3453" s="678"/>
      <c r="ABS3453" s="678"/>
      <c r="ABT3453" s="678"/>
      <c r="ABU3453" s="678"/>
      <c r="ABV3453" s="678"/>
      <c r="ABW3453" s="678"/>
      <c r="ABX3453" s="678"/>
      <c r="ABY3453" s="678"/>
      <c r="ABZ3453" s="678"/>
      <c r="ACA3453" s="678"/>
      <c r="ACB3453" s="678"/>
      <c r="ACC3453" s="678"/>
      <c r="ACD3453" s="678"/>
      <c r="ACE3453" s="678"/>
      <c r="ACF3453" s="678"/>
      <c r="ACG3453" s="678"/>
      <c r="ACH3453" s="678"/>
      <c r="ACI3453" s="678"/>
      <c r="ACJ3453" s="678"/>
      <c r="ACK3453" s="678"/>
      <c r="ACL3453" s="678"/>
      <c r="ACM3453" s="678"/>
      <c r="ACN3453" s="678"/>
      <c r="ACO3453" s="678"/>
      <c r="ACP3453" s="678"/>
      <c r="ACQ3453" s="678"/>
      <c r="ACR3453" s="678"/>
      <c r="ACS3453" s="678"/>
      <c r="ACT3453" s="678"/>
      <c r="ACU3453" s="678"/>
      <c r="ACV3453" s="678"/>
      <c r="ACW3453" s="678"/>
      <c r="ACX3453" s="678"/>
      <c r="ACY3453" s="678"/>
      <c r="ACZ3453" s="678"/>
      <c r="ADA3453" s="678"/>
      <c r="ADB3453" s="678"/>
      <c r="ADC3453" s="678"/>
      <c r="ADD3453" s="678"/>
      <c r="ADE3453" s="678"/>
      <c r="ADF3453" s="678"/>
      <c r="ADG3453" s="678"/>
      <c r="ADH3453" s="678"/>
      <c r="ADI3453" s="678"/>
      <c r="ADJ3453" s="678"/>
      <c r="ADK3453" s="678"/>
      <c r="ADL3453" s="678"/>
      <c r="ADM3453" s="678"/>
      <c r="ADN3453" s="678"/>
      <c r="ADO3453" s="678"/>
      <c r="ADP3453" s="678"/>
      <c r="ADQ3453" s="678"/>
      <c r="ADR3453" s="678"/>
      <c r="ADS3453" s="678"/>
      <c r="ADT3453" s="678"/>
      <c r="ADU3453" s="678"/>
      <c r="ADV3453" s="678"/>
      <c r="ADW3453" s="678"/>
      <c r="ADX3453" s="678"/>
      <c r="ADY3453" s="678"/>
      <c r="ADZ3453" s="678"/>
      <c r="AEA3453" s="678"/>
      <c r="AEB3453" s="678"/>
      <c r="AEC3453" s="678"/>
      <c r="AED3453" s="678"/>
      <c r="AEE3453" s="678"/>
      <c r="AEF3453" s="678"/>
      <c r="AEG3453" s="678"/>
      <c r="AEH3453" s="678"/>
      <c r="AEI3453" s="678"/>
      <c r="AEJ3453" s="678"/>
      <c r="AEK3453" s="678"/>
      <c r="AEL3453" s="678"/>
      <c r="AEM3453" s="678"/>
      <c r="AEN3453" s="678"/>
      <c r="AEO3453" s="678"/>
      <c r="AEP3453" s="678"/>
      <c r="AEQ3453" s="678"/>
      <c r="AER3453" s="678"/>
      <c r="AES3453" s="678"/>
      <c r="AET3453" s="678"/>
      <c r="AEU3453" s="678"/>
      <c r="AEV3453" s="678"/>
      <c r="AEW3453" s="678"/>
      <c r="AEX3453" s="678"/>
      <c r="AEY3453" s="678"/>
      <c r="AEZ3453" s="678"/>
      <c r="AFA3453" s="678"/>
      <c r="AFB3453" s="678"/>
      <c r="AFC3453" s="678"/>
      <c r="AFD3453" s="678"/>
      <c r="AFE3453" s="678"/>
      <c r="AFF3453" s="678"/>
      <c r="AFG3453" s="678"/>
      <c r="AFH3453" s="678"/>
      <c r="AFI3453" s="678"/>
      <c r="AFJ3453" s="678"/>
      <c r="AFK3453" s="678"/>
      <c r="AFL3453" s="678"/>
      <c r="AFM3453" s="678"/>
      <c r="AFN3453" s="678"/>
      <c r="AFO3453" s="678"/>
      <c r="AFP3453" s="678"/>
      <c r="AFQ3453" s="678"/>
      <c r="AFR3453" s="678"/>
      <c r="AFS3453" s="678"/>
      <c r="AFT3453" s="678"/>
      <c r="AFU3453" s="678"/>
      <c r="AFV3453" s="678"/>
      <c r="AFW3453" s="678"/>
      <c r="AFX3453" s="678"/>
      <c r="AFY3453" s="678"/>
      <c r="AFZ3453" s="678"/>
      <c r="AGA3453" s="678"/>
      <c r="AGB3453" s="678"/>
      <c r="AGC3453" s="678"/>
      <c r="AGD3453" s="678"/>
      <c r="AGE3453" s="678"/>
      <c r="AGF3453" s="678"/>
      <c r="AGG3453" s="678"/>
      <c r="AGH3453" s="678"/>
      <c r="AGI3453" s="678"/>
      <c r="AGJ3453" s="678"/>
      <c r="AGK3453" s="678"/>
      <c r="AGL3453" s="678"/>
      <c r="AGM3453" s="678"/>
      <c r="AGN3453" s="678"/>
      <c r="AGO3453" s="678"/>
      <c r="AGP3453" s="678"/>
      <c r="AGQ3453" s="678"/>
      <c r="AGR3453" s="678"/>
      <c r="AGS3453" s="678"/>
      <c r="AGT3453" s="678"/>
      <c r="AGU3453" s="678"/>
      <c r="AGV3453" s="678"/>
      <c r="AGW3453" s="678"/>
      <c r="AGX3453" s="678"/>
      <c r="AGY3453" s="678"/>
      <c r="AGZ3453" s="678"/>
      <c r="AHA3453" s="678"/>
      <c r="AHB3453" s="678"/>
      <c r="AHC3453" s="678"/>
      <c r="AHD3453" s="678"/>
      <c r="AHE3453" s="678"/>
      <c r="AHF3453" s="678"/>
      <c r="AHG3453" s="678"/>
      <c r="AHH3453" s="678"/>
      <c r="AHI3453" s="678"/>
      <c r="AHJ3453" s="678"/>
      <c r="AHK3453" s="678"/>
      <c r="AHL3453" s="678"/>
      <c r="AHM3453" s="678"/>
      <c r="AHN3453" s="678"/>
      <c r="AHO3453" s="678"/>
      <c r="AHP3453" s="678"/>
      <c r="AHQ3453" s="678"/>
      <c r="AHR3453" s="678"/>
      <c r="AHS3453" s="678"/>
      <c r="AHT3453" s="678"/>
      <c r="AHU3453" s="678"/>
      <c r="AHV3453" s="678"/>
      <c r="AHW3453" s="678"/>
      <c r="AHX3453" s="678"/>
      <c r="AHY3453" s="678"/>
      <c r="AHZ3453" s="678"/>
      <c r="AIA3453" s="678"/>
      <c r="AIB3453" s="678"/>
      <c r="AIC3453" s="678"/>
      <c r="AID3453" s="678"/>
      <c r="AIE3453" s="678"/>
      <c r="AIF3453" s="678"/>
      <c r="AIG3453" s="678"/>
      <c r="AIH3453" s="678"/>
      <c r="AII3453" s="678"/>
      <c r="AIJ3453" s="678"/>
      <c r="AIK3453" s="678"/>
      <c r="AIL3453" s="678"/>
      <c r="AIM3453" s="678"/>
      <c r="AIN3453" s="678"/>
      <c r="AIO3453" s="678"/>
      <c r="AIP3453" s="678"/>
      <c r="AIQ3453" s="678"/>
      <c r="AIR3453" s="678"/>
      <c r="AIS3453" s="678"/>
      <c r="AIT3453" s="678"/>
      <c r="AIU3453" s="678"/>
      <c r="AIV3453" s="678"/>
      <c r="AIW3453" s="678"/>
      <c r="AIX3453" s="678"/>
      <c r="AIY3453" s="678"/>
      <c r="AIZ3453" s="678"/>
      <c r="AJA3453" s="678"/>
      <c r="AJB3453" s="678"/>
      <c r="AJC3453" s="678"/>
      <c r="AJD3453" s="678"/>
      <c r="AJE3453" s="678"/>
      <c r="AJF3453" s="678"/>
      <c r="AJG3453" s="678"/>
      <c r="AJH3453" s="678"/>
      <c r="AJI3453" s="678"/>
      <c r="AJJ3453" s="678"/>
      <c r="AJK3453" s="678"/>
      <c r="AJL3453" s="678"/>
      <c r="AJM3453" s="678"/>
      <c r="AJN3453" s="678"/>
      <c r="AJO3453" s="678"/>
      <c r="AJP3453" s="678"/>
      <c r="AJQ3453" s="678"/>
      <c r="AJR3453" s="678"/>
      <c r="AJS3453" s="678"/>
      <c r="AJT3453" s="678"/>
      <c r="AJU3453" s="678"/>
      <c r="AJV3453" s="678"/>
      <c r="AJW3453" s="678"/>
      <c r="AJX3453" s="678"/>
      <c r="AJY3453" s="678"/>
      <c r="AJZ3453" s="678"/>
      <c r="AKA3453" s="678"/>
      <c r="AKB3453" s="678"/>
      <c r="AKC3453" s="678"/>
      <c r="AKD3453" s="678"/>
      <c r="AKE3453" s="678"/>
      <c r="AKF3453" s="678"/>
      <c r="AKG3453" s="678"/>
      <c r="AKH3453" s="678"/>
      <c r="AKI3453" s="678"/>
      <c r="AKJ3453" s="678"/>
      <c r="AKK3453" s="678"/>
      <c r="AKL3453" s="678"/>
      <c r="AKM3453" s="678"/>
      <c r="AKN3453" s="678"/>
      <c r="AKO3453" s="678"/>
      <c r="AKP3453" s="678"/>
      <c r="AKQ3453" s="678"/>
      <c r="AKR3453" s="678"/>
      <c r="AKS3453" s="678"/>
      <c r="AKT3453" s="678"/>
      <c r="AKU3453" s="678"/>
      <c r="AKV3453" s="678"/>
      <c r="AKW3453" s="678"/>
      <c r="AKX3453" s="678"/>
      <c r="AKY3453" s="678"/>
      <c r="AKZ3453" s="678"/>
      <c r="ALA3453" s="678"/>
      <c r="ALB3453" s="678"/>
      <c r="ALC3453" s="678"/>
      <c r="ALD3453" s="678"/>
      <c r="ALE3453" s="678"/>
      <c r="ALF3453" s="678"/>
      <c r="ALG3453" s="678"/>
      <c r="ALH3453" s="678"/>
      <c r="ALI3453" s="678"/>
      <c r="ALJ3453" s="678"/>
      <c r="ALK3453" s="678"/>
      <c r="ALL3453" s="678"/>
      <c r="ALM3453" s="678"/>
      <c r="ALN3453" s="678"/>
      <c r="ALO3453" s="678"/>
      <c r="ALP3453" s="678"/>
      <c r="ALQ3453" s="678"/>
      <c r="ALR3453" s="678"/>
      <c r="ALS3453" s="678"/>
      <c r="ALT3453" s="678"/>
      <c r="ALU3453" s="678"/>
      <c r="ALV3453" s="678"/>
      <c r="ALW3453" s="678"/>
      <c r="ALX3453" s="678"/>
      <c r="ALY3453" s="678"/>
      <c r="ALZ3453" s="678"/>
      <c r="AMA3453" s="678"/>
      <c r="AMB3453" s="678"/>
      <c r="AMC3453" s="678"/>
      <c r="AMD3453" s="678"/>
      <c r="AME3453" s="678"/>
      <c r="AMF3453" s="678"/>
      <c r="AMG3453" s="678"/>
      <c r="AMH3453" s="678"/>
      <c r="AMI3453" s="678"/>
      <c r="AMJ3453" s="678"/>
    </row>
    <row r="3454" spans="1:1024" ht="20.25" hidden="1" customHeight="1" x14ac:dyDescent="0.25">
      <c r="A3454" s="795"/>
      <c r="B3454" s="795"/>
      <c r="C3454" s="795" t="s">
        <v>1615</v>
      </c>
      <c r="D3454" s="845" t="s">
        <v>1720</v>
      </c>
      <c r="E3454" s="1175" t="s">
        <v>342</v>
      </c>
      <c r="F3454" s="827">
        <v>44979</v>
      </c>
      <c r="G3454" s="979">
        <v>0.58333333333333337</v>
      </c>
      <c r="H3454" s="827">
        <v>44982</v>
      </c>
      <c r="I3454" s="979">
        <v>0.66666666666666663</v>
      </c>
      <c r="J3454" s="1335" t="s">
        <v>1849</v>
      </c>
      <c r="K3454" s="710"/>
      <c r="L3454" s="929"/>
      <c r="M3454" s="21"/>
      <c r="N3454" s="926"/>
      <c r="O3454" s="927"/>
      <c r="P3454" s="892">
        <v>210</v>
      </c>
      <c r="Q3454" s="196"/>
      <c r="U3454" s="156"/>
      <c r="V3454" s="544"/>
      <c r="W3454" s="599"/>
    </row>
    <row r="3455" spans="1:1024" s="599" customFormat="1" ht="26.25" hidden="1" customHeight="1" x14ac:dyDescent="0.25">
      <c r="A3455" s="186"/>
      <c r="B3455" s="186"/>
      <c r="C3455" s="186" t="s">
        <v>1615</v>
      </c>
      <c r="D3455" s="186" t="s">
        <v>35</v>
      </c>
      <c r="E3455" s="1156" t="s">
        <v>119</v>
      </c>
      <c r="F3455" s="718">
        <v>44933</v>
      </c>
      <c r="G3455" s="719">
        <v>0.45833333333333331</v>
      </c>
      <c r="H3455" s="710">
        <v>44940</v>
      </c>
      <c r="I3455" s="711">
        <v>0.45833333333333331</v>
      </c>
      <c r="J3455" s="728" t="s">
        <v>1980</v>
      </c>
      <c r="K3455" s="710"/>
      <c r="L3455" s="929"/>
      <c r="M3455" s="21"/>
      <c r="N3455" s="926"/>
      <c r="O3455" s="927"/>
      <c r="P3455" s="892">
        <v>520</v>
      </c>
      <c r="Q3455" s="196"/>
      <c r="R3455" s="1002"/>
      <c r="S3455" s="1110" t="s">
        <v>2271</v>
      </c>
      <c r="T3455" s="533"/>
      <c r="U3455" s="156"/>
      <c r="V3455" s="544"/>
      <c r="W3455" s="156"/>
      <c r="X3455" s="662"/>
      <c r="Y3455" s="662"/>
      <c r="Z3455" s="662"/>
      <c r="AA3455" s="662"/>
      <c r="AB3455" s="662"/>
      <c r="AC3455" s="662"/>
      <c r="AD3455" s="662"/>
      <c r="AE3455" s="662"/>
      <c r="AF3455" s="662"/>
      <c r="AG3455" s="662"/>
      <c r="AH3455" s="662"/>
      <c r="AI3455" s="662"/>
      <c r="AJ3455" s="662"/>
      <c r="AK3455" s="662"/>
      <c r="AL3455" s="662"/>
      <c r="AM3455" s="662"/>
      <c r="AN3455" s="662"/>
      <c r="AO3455" s="662"/>
      <c r="AP3455" s="662"/>
      <c r="AQ3455" s="662"/>
      <c r="AR3455" s="662"/>
      <c r="AS3455" s="662"/>
      <c r="AT3455" s="662"/>
      <c r="AU3455" s="662"/>
      <c r="AV3455" s="662"/>
      <c r="AW3455" s="662"/>
      <c r="AX3455" s="662"/>
      <c r="AY3455" s="662"/>
      <c r="AZ3455" s="662"/>
      <c r="BA3455" s="662"/>
      <c r="BB3455" s="662"/>
      <c r="BC3455" s="662"/>
      <c r="BD3455" s="662"/>
      <c r="BE3455" s="662"/>
      <c r="BF3455" s="662"/>
      <c r="BG3455" s="662"/>
      <c r="BH3455" s="662"/>
      <c r="BI3455" s="662"/>
      <c r="BJ3455" s="662"/>
      <c r="BK3455" s="662"/>
      <c r="BL3455" s="662"/>
      <c r="BM3455" s="662"/>
      <c r="BN3455" s="662"/>
      <c r="BO3455" s="662"/>
      <c r="BP3455" s="662"/>
      <c r="BQ3455" s="662"/>
      <c r="BR3455" s="662"/>
      <c r="BS3455" s="662"/>
      <c r="BT3455" s="662"/>
      <c r="BU3455" s="662"/>
      <c r="BV3455" s="662"/>
      <c r="BW3455" s="662"/>
      <c r="BX3455" s="662"/>
      <c r="BY3455" s="662"/>
      <c r="BZ3455" s="662"/>
      <c r="CA3455" s="662"/>
      <c r="CB3455" s="662"/>
      <c r="CC3455" s="662"/>
      <c r="CD3455" s="662"/>
      <c r="CE3455" s="662"/>
      <c r="CF3455" s="662"/>
      <c r="CG3455" s="662"/>
      <c r="CH3455" s="662"/>
      <c r="CI3455" s="662"/>
      <c r="CJ3455" s="662"/>
      <c r="CK3455" s="662"/>
      <c r="CL3455" s="662"/>
      <c r="CM3455" s="662"/>
      <c r="CN3455" s="662"/>
      <c r="CO3455" s="662"/>
      <c r="CP3455" s="662"/>
      <c r="CQ3455" s="662"/>
      <c r="CR3455" s="662"/>
      <c r="CS3455" s="662"/>
      <c r="CT3455" s="662"/>
      <c r="CU3455" s="662"/>
      <c r="CV3455" s="662"/>
      <c r="CW3455" s="662"/>
      <c r="CX3455" s="662"/>
      <c r="CY3455" s="662"/>
      <c r="CZ3455" s="662"/>
      <c r="DA3455" s="662"/>
      <c r="DB3455" s="662"/>
      <c r="DC3455" s="662"/>
      <c r="DD3455" s="662"/>
      <c r="DE3455" s="662"/>
      <c r="DF3455" s="662"/>
      <c r="DG3455" s="662"/>
      <c r="DH3455" s="662"/>
      <c r="DI3455" s="662"/>
      <c r="DJ3455" s="662"/>
      <c r="DK3455" s="662"/>
      <c r="DL3455" s="662"/>
      <c r="DM3455" s="662"/>
      <c r="DN3455" s="662"/>
      <c r="DO3455" s="662"/>
      <c r="DP3455" s="662"/>
      <c r="DQ3455" s="662"/>
      <c r="DR3455" s="662"/>
      <c r="DS3455" s="662"/>
      <c r="DT3455" s="662"/>
      <c r="DU3455" s="662"/>
      <c r="DV3455" s="662"/>
      <c r="DW3455" s="662"/>
      <c r="DX3455" s="662"/>
      <c r="DY3455" s="662"/>
      <c r="DZ3455" s="662"/>
      <c r="EA3455" s="662"/>
      <c r="EB3455" s="662"/>
      <c r="EC3455" s="662"/>
      <c r="ED3455" s="662"/>
      <c r="EE3455" s="662"/>
      <c r="EF3455" s="662"/>
      <c r="EG3455" s="662"/>
      <c r="EH3455" s="662"/>
      <c r="EI3455" s="662"/>
      <c r="EJ3455" s="662"/>
      <c r="EK3455" s="662"/>
      <c r="EL3455" s="662"/>
      <c r="EM3455" s="662"/>
      <c r="EN3455" s="662"/>
      <c r="EO3455" s="662"/>
      <c r="EP3455" s="662"/>
      <c r="EQ3455" s="662"/>
      <c r="ER3455" s="662"/>
      <c r="ES3455" s="662"/>
      <c r="ET3455" s="662"/>
      <c r="EU3455" s="662"/>
      <c r="EV3455" s="662"/>
      <c r="EW3455" s="662"/>
      <c r="EX3455" s="662"/>
      <c r="EY3455" s="662"/>
      <c r="EZ3455" s="662"/>
      <c r="FA3455" s="662"/>
      <c r="FB3455" s="662"/>
      <c r="FC3455" s="662"/>
      <c r="FD3455" s="662"/>
      <c r="FE3455" s="662"/>
      <c r="FF3455" s="662"/>
      <c r="FG3455" s="662"/>
      <c r="FH3455" s="662"/>
      <c r="FI3455" s="662"/>
      <c r="FJ3455" s="662"/>
      <c r="FK3455" s="662"/>
      <c r="FL3455" s="662"/>
      <c r="FM3455" s="662"/>
      <c r="FN3455" s="662"/>
      <c r="FO3455" s="662"/>
      <c r="FP3455" s="662"/>
      <c r="FQ3455" s="662"/>
      <c r="FR3455" s="662"/>
      <c r="FS3455" s="662"/>
      <c r="FT3455" s="662"/>
      <c r="FU3455" s="662"/>
      <c r="FV3455" s="662"/>
      <c r="FW3455" s="662"/>
      <c r="FX3455" s="662"/>
      <c r="FY3455" s="662"/>
      <c r="FZ3455" s="662"/>
      <c r="GA3455" s="662"/>
      <c r="GB3455" s="662"/>
      <c r="GC3455" s="662"/>
      <c r="GD3455" s="662"/>
      <c r="GE3455" s="662"/>
      <c r="GF3455" s="662"/>
      <c r="GG3455" s="662"/>
      <c r="GH3455" s="662"/>
      <c r="GI3455" s="662"/>
      <c r="GJ3455" s="662"/>
      <c r="GK3455" s="662"/>
      <c r="GL3455" s="662"/>
      <c r="GM3455" s="662"/>
      <c r="GN3455" s="662"/>
      <c r="GO3455" s="662"/>
      <c r="GP3455" s="662"/>
      <c r="GQ3455" s="662"/>
      <c r="GR3455" s="662"/>
      <c r="GS3455" s="662"/>
      <c r="GT3455" s="662"/>
      <c r="GU3455" s="662"/>
      <c r="GV3455" s="662"/>
      <c r="GW3455" s="662"/>
      <c r="GX3455" s="662"/>
      <c r="GY3455" s="662"/>
      <c r="GZ3455" s="662"/>
      <c r="HA3455" s="662"/>
      <c r="HB3455" s="662"/>
      <c r="HC3455" s="662"/>
      <c r="HD3455" s="662"/>
      <c r="HE3455" s="662"/>
      <c r="HF3455" s="662"/>
      <c r="HG3455" s="662"/>
      <c r="HH3455" s="662"/>
      <c r="HI3455" s="662"/>
      <c r="HJ3455" s="662"/>
      <c r="HK3455" s="662"/>
      <c r="HL3455" s="662"/>
      <c r="HM3455" s="662"/>
      <c r="HN3455" s="662"/>
      <c r="HO3455" s="662"/>
      <c r="HP3455" s="662"/>
      <c r="HQ3455" s="662"/>
      <c r="HR3455" s="662"/>
      <c r="HS3455" s="662"/>
      <c r="HT3455" s="662"/>
      <c r="HU3455" s="662"/>
      <c r="HV3455" s="662"/>
      <c r="HW3455" s="662"/>
      <c r="HX3455" s="662"/>
      <c r="HY3455" s="662"/>
      <c r="HZ3455" s="662"/>
      <c r="IA3455" s="662"/>
      <c r="IB3455" s="662"/>
      <c r="IC3455" s="662"/>
      <c r="ID3455" s="662"/>
      <c r="IE3455" s="662"/>
      <c r="IF3455" s="662"/>
      <c r="IG3455" s="662"/>
      <c r="IH3455" s="662"/>
      <c r="II3455" s="662"/>
      <c r="IJ3455" s="662"/>
      <c r="IK3455" s="662"/>
      <c r="IL3455" s="662"/>
      <c r="IM3455" s="662"/>
      <c r="IN3455" s="662"/>
      <c r="IO3455" s="662"/>
      <c r="IP3455" s="662"/>
      <c r="IQ3455" s="662"/>
      <c r="IR3455" s="662"/>
      <c r="IS3455" s="662"/>
      <c r="IT3455" s="662"/>
      <c r="IU3455" s="662"/>
      <c r="IV3455" s="662"/>
      <c r="IW3455" s="662"/>
      <c r="IX3455" s="662"/>
      <c r="IY3455" s="662"/>
      <c r="IZ3455" s="662"/>
      <c r="JA3455" s="662"/>
      <c r="JB3455" s="662"/>
      <c r="JC3455" s="662"/>
      <c r="JD3455" s="662"/>
      <c r="JE3455" s="662"/>
      <c r="JF3455" s="662"/>
      <c r="JG3455" s="662"/>
      <c r="JH3455" s="662"/>
      <c r="JI3455" s="662"/>
      <c r="JJ3455" s="662"/>
      <c r="JK3455" s="662"/>
      <c r="JL3455" s="662"/>
      <c r="JM3455" s="662"/>
      <c r="JN3455" s="662"/>
      <c r="JO3455" s="662"/>
      <c r="JP3455" s="662"/>
      <c r="JQ3455" s="662"/>
      <c r="JR3455" s="662"/>
      <c r="JS3455" s="662"/>
      <c r="JT3455" s="662"/>
      <c r="JU3455" s="662"/>
      <c r="JV3455" s="662"/>
      <c r="JW3455" s="662"/>
      <c r="JX3455" s="662"/>
      <c r="JY3455" s="662"/>
      <c r="JZ3455" s="662"/>
      <c r="KA3455" s="662"/>
      <c r="KB3455" s="662"/>
      <c r="KC3455" s="662"/>
      <c r="KD3455" s="662"/>
      <c r="KE3455" s="662"/>
      <c r="KF3455" s="662"/>
      <c r="KG3455" s="662"/>
      <c r="KH3455" s="662"/>
      <c r="KI3455" s="662"/>
      <c r="KJ3455" s="662"/>
      <c r="KK3455" s="662"/>
      <c r="KL3455" s="662"/>
      <c r="KM3455" s="662"/>
      <c r="KN3455" s="662"/>
      <c r="KO3455" s="662"/>
      <c r="KP3455" s="662"/>
      <c r="KQ3455" s="662"/>
      <c r="KR3455" s="662"/>
      <c r="KS3455" s="662"/>
      <c r="KT3455" s="662"/>
      <c r="KU3455" s="662"/>
      <c r="KV3455" s="662"/>
      <c r="KW3455" s="662"/>
      <c r="KX3455" s="662"/>
      <c r="KY3455" s="662"/>
      <c r="KZ3455" s="662"/>
      <c r="LA3455" s="662"/>
      <c r="LB3455" s="662"/>
      <c r="LC3455" s="662"/>
      <c r="LD3455" s="662"/>
      <c r="LE3455" s="662"/>
      <c r="LF3455" s="662"/>
      <c r="LG3455" s="662"/>
      <c r="LH3455" s="662"/>
      <c r="LI3455" s="662"/>
      <c r="LJ3455" s="662"/>
      <c r="LK3455" s="662"/>
      <c r="LL3455" s="662"/>
      <c r="LM3455" s="662"/>
      <c r="LN3455" s="662"/>
      <c r="LO3455" s="662"/>
      <c r="LP3455" s="662"/>
      <c r="LQ3455" s="662"/>
      <c r="LR3455" s="662"/>
      <c r="LS3455" s="662"/>
      <c r="LT3455" s="662"/>
      <c r="LU3455" s="662"/>
      <c r="LV3455" s="662"/>
      <c r="LW3455" s="662"/>
      <c r="LX3455" s="662"/>
      <c r="LY3455" s="662"/>
      <c r="LZ3455" s="662"/>
      <c r="MA3455" s="662"/>
      <c r="MB3455" s="662"/>
      <c r="MC3455" s="662"/>
      <c r="MD3455" s="662"/>
      <c r="ME3455" s="662"/>
      <c r="MF3455" s="662"/>
      <c r="MG3455" s="662"/>
      <c r="MH3455" s="662"/>
      <c r="MI3455" s="662"/>
      <c r="MJ3455" s="662"/>
      <c r="MK3455" s="662"/>
      <c r="ML3455" s="662"/>
      <c r="MM3455" s="662"/>
      <c r="MN3455" s="662"/>
      <c r="MO3455" s="662"/>
      <c r="MP3455" s="662"/>
      <c r="MQ3455" s="662"/>
      <c r="MR3455" s="662"/>
      <c r="MS3455" s="662"/>
      <c r="MT3455" s="662"/>
      <c r="MU3455" s="662"/>
      <c r="MV3455" s="662"/>
      <c r="MW3455" s="662"/>
      <c r="MX3455" s="662"/>
      <c r="MY3455" s="662"/>
      <c r="MZ3455" s="662"/>
      <c r="NA3455" s="662"/>
      <c r="NB3455" s="662"/>
      <c r="NC3455" s="662"/>
      <c r="ND3455" s="662"/>
      <c r="NE3455" s="662"/>
      <c r="NF3455" s="662"/>
      <c r="NG3455" s="662"/>
      <c r="NH3455" s="662"/>
      <c r="NI3455" s="662"/>
      <c r="NJ3455" s="662"/>
      <c r="NK3455" s="662"/>
      <c r="NL3455" s="662"/>
      <c r="NM3455" s="662"/>
      <c r="NN3455" s="662"/>
      <c r="NO3455" s="662"/>
      <c r="NP3455" s="662"/>
      <c r="NQ3455" s="662"/>
      <c r="NR3455" s="662"/>
      <c r="NS3455" s="662"/>
      <c r="NT3455" s="662"/>
      <c r="NU3455" s="662"/>
      <c r="NV3455" s="662"/>
      <c r="NW3455" s="662"/>
      <c r="NX3455" s="662"/>
      <c r="NY3455" s="662"/>
      <c r="NZ3455" s="662"/>
      <c r="OA3455" s="662"/>
      <c r="OB3455" s="662"/>
      <c r="OC3455" s="662"/>
      <c r="OD3455" s="662"/>
      <c r="OE3455" s="662"/>
      <c r="OF3455" s="662"/>
      <c r="OG3455" s="662"/>
      <c r="OH3455" s="662"/>
      <c r="OI3455" s="662"/>
      <c r="OJ3455" s="662"/>
      <c r="OK3455" s="662"/>
      <c r="OL3455" s="662"/>
      <c r="OM3455" s="662"/>
      <c r="ON3455" s="662"/>
      <c r="OO3455" s="662"/>
      <c r="OP3455" s="662"/>
      <c r="OQ3455" s="662"/>
      <c r="OR3455" s="662"/>
      <c r="OS3455" s="662"/>
      <c r="OT3455" s="662"/>
      <c r="OU3455" s="662"/>
      <c r="OV3455" s="662"/>
      <c r="OW3455" s="662"/>
      <c r="OX3455" s="662"/>
      <c r="OY3455" s="662"/>
      <c r="OZ3455" s="662"/>
      <c r="PA3455" s="662"/>
      <c r="PB3455" s="662"/>
      <c r="PC3455" s="662"/>
      <c r="PD3455" s="662"/>
      <c r="PE3455" s="662"/>
      <c r="PF3455" s="662"/>
      <c r="PG3455" s="662"/>
      <c r="PH3455" s="662"/>
      <c r="PI3455" s="662"/>
      <c r="PJ3455" s="662"/>
      <c r="PK3455" s="662"/>
      <c r="PL3455" s="662"/>
      <c r="PM3455" s="662"/>
      <c r="PN3455" s="662"/>
      <c r="PO3455" s="662"/>
      <c r="PP3455" s="662"/>
      <c r="PQ3455" s="662"/>
      <c r="PR3455" s="662"/>
      <c r="PS3455" s="662"/>
      <c r="PT3455" s="662"/>
      <c r="PU3455" s="662"/>
      <c r="PV3455" s="662"/>
      <c r="PW3455" s="662"/>
      <c r="PX3455" s="662"/>
      <c r="PY3455" s="662"/>
      <c r="PZ3455" s="662"/>
      <c r="QA3455" s="662"/>
      <c r="QB3455" s="662"/>
      <c r="QC3455" s="662"/>
      <c r="QD3455" s="662"/>
      <c r="QE3455" s="662"/>
      <c r="QF3455" s="662"/>
      <c r="QG3455" s="662"/>
      <c r="QH3455" s="662"/>
      <c r="QI3455" s="662"/>
      <c r="QJ3455" s="662"/>
      <c r="QK3455" s="662"/>
      <c r="QL3455" s="662"/>
      <c r="QM3455" s="662"/>
      <c r="QN3455" s="662"/>
      <c r="QO3455" s="662"/>
      <c r="QP3455" s="662"/>
      <c r="QQ3455" s="662"/>
      <c r="QR3455" s="662"/>
      <c r="QS3455" s="662"/>
      <c r="QT3455" s="662"/>
      <c r="QU3455" s="662"/>
      <c r="QV3455" s="662"/>
      <c r="QW3455" s="662"/>
      <c r="QX3455" s="662"/>
      <c r="QY3455" s="662"/>
      <c r="QZ3455" s="662"/>
      <c r="RA3455" s="662"/>
      <c r="RB3455" s="662"/>
      <c r="RC3455" s="662"/>
      <c r="RD3455" s="662"/>
      <c r="RE3455" s="662"/>
      <c r="RF3455" s="662"/>
      <c r="RG3455" s="662"/>
      <c r="RH3455" s="662"/>
      <c r="RI3455" s="662"/>
      <c r="RJ3455" s="662"/>
      <c r="RK3455" s="662"/>
      <c r="RL3455" s="662"/>
      <c r="RM3455" s="662"/>
      <c r="RN3455" s="662"/>
      <c r="RO3455" s="662"/>
      <c r="RP3455" s="662"/>
      <c r="RQ3455" s="662"/>
      <c r="RR3455" s="662"/>
      <c r="RS3455" s="662"/>
      <c r="RT3455" s="662"/>
      <c r="RU3455" s="662"/>
      <c r="RV3455" s="662"/>
      <c r="RW3455" s="662"/>
      <c r="RX3455" s="662"/>
      <c r="RY3455" s="662"/>
      <c r="RZ3455" s="662"/>
      <c r="SA3455" s="662"/>
      <c r="SB3455" s="662"/>
      <c r="SC3455" s="662"/>
      <c r="SD3455" s="662"/>
      <c r="SE3455" s="662"/>
      <c r="SF3455" s="662"/>
      <c r="SG3455" s="662"/>
      <c r="SH3455" s="662"/>
      <c r="SI3455" s="662"/>
      <c r="SJ3455" s="662"/>
      <c r="SK3455" s="662"/>
      <c r="SL3455" s="662"/>
      <c r="SM3455" s="662"/>
      <c r="SN3455" s="662"/>
      <c r="SO3455" s="662"/>
      <c r="SP3455" s="662"/>
      <c r="SQ3455" s="662"/>
      <c r="SR3455" s="662"/>
      <c r="SS3455" s="662"/>
      <c r="ST3455" s="662"/>
      <c r="SU3455" s="662"/>
      <c r="SV3455" s="662"/>
      <c r="SW3455" s="662"/>
      <c r="SX3455" s="662"/>
      <c r="SY3455" s="662"/>
      <c r="SZ3455" s="662"/>
      <c r="TA3455" s="662"/>
      <c r="TB3455" s="662"/>
      <c r="TC3455" s="662"/>
      <c r="TD3455" s="662"/>
      <c r="TE3455" s="662"/>
      <c r="TF3455" s="662"/>
      <c r="TG3455" s="662"/>
      <c r="TH3455" s="662"/>
      <c r="TI3455" s="662"/>
      <c r="TJ3455" s="662"/>
      <c r="TK3455" s="662"/>
      <c r="TL3455" s="662"/>
      <c r="TM3455" s="662"/>
      <c r="TN3455" s="662"/>
      <c r="TO3455" s="662"/>
      <c r="TP3455" s="662"/>
      <c r="TQ3455" s="662"/>
      <c r="TR3455" s="662"/>
      <c r="TS3455" s="662"/>
      <c r="TT3455" s="662"/>
      <c r="TU3455" s="662"/>
      <c r="TV3455" s="662"/>
      <c r="TW3455" s="662"/>
      <c r="TX3455" s="662"/>
      <c r="TY3455" s="662"/>
      <c r="TZ3455" s="662"/>
      <c r="UA3455" s="662"/>
      <c r="UB3455" s="662"/>
      <c r="UC3455" s="662"/>
      <c r="UD3455" s="662"/>
      <c r="UE3455" s="662"/>
      <c r="UF3455" s="662"/>
      <c r="UG3455" s="662"/>
      <c r="UH3455" s="662"/>
      <c r="UI3455" s="662"/>
      <c r="UJ3455" s="662"/>
      <c r="UK3455" s="662"/>
      <c r="UL3455" s="662"/>
      <c r="UM3455" s="662"/>
      <c r="UN3455" s="662"/>
      <c r="UO3455" s="662"/>
      <c r="UP3455" s="662"/>
      <c r="UQ3455" s="662"/>
      <c r="UR3455" s="662"/>
      <c r="US3455" s="662"/>
      <c r="UT3455" s="662"/>
      <c r="UU3455" s="662"/>
      <c r="UV3455" s="662"/>
      <c r="UW3455" s="662"/>
      <c r="UX3455" s="662"/>
      <c r="UY3455" s="662"/>
      <c r="UZ3455" s="662"/>
      <c r="VA3455" s="662"/>
      <c r="VB3455" s="662"/>
      <c r="VC3455" s="662"/>
      <c r="VD3455" s="662"/>
      <c r="VE3455" s="662"/>
      <c r="VF3455" s="662"/>
      <c r="VG3455" s="662"/>
      <c r="VH3455" s="662"/>
      <c r="VI3455" s="662"/>
      <c r="VJ3455" s="662"/>
      <c r="VK3455" s="662"/>
      <c r="VL3455" s="662"/>
      <c r="VM3455" s="662"/>
      <c r="VN3455" s="662"/>
      <c r="VO3455" s="662"/>
      <c r="VP3455" s="662"/>
      <c r="VQ3455" s="662"/>
      <c r="VR3455" s="662"/>
      <c r="VS3455" s="662"/>
      <c r="VT3455" s="662"/>
      <c r="VU3455" s="662"/>
      <c r="VV3455" s="662"/>
      <c r="VW3455" s="662"/>
      <c r="VX3455" s="662"/>
      <c r="VY3455" s="662"/>
      <c r="VZ3455" s="662"/>
      <c r="WA3455" s="662"/>
      <c r="WB3455" s="662"/>
      <c r="WC3455" s="662"/>
      <c r="WD3455" s="662"/>
      <c r="WE3455" s="662"/>
      <c r="WF3455" s="662"/>
      <c r="WG3455" s="662"/>
      <c r="WH3455" s="662"/>
      <c r="WI3455" s="662"/>
      <c r="WJ3455" s="662"/>
      <c r="WK3455" s="662"/>
      <c r="WL3455" s="662"/>
      <c r="WM3455" s="662"/>
      <c r="WN3455" s="662"/>
      <c r="WO3455" s="662"/>
      <c r="WP3455" s="662"/>
      <c r="WQ3455" s="662"/>
      <c r="WR3455" s="662"/>
      <c r="WS3455" s="662"/>
      <c r="WT3455" s="662"/>
      <c r="WU3455" s="662"/>
      <c r="WV3455" s="662"/>
      <c r="WW3455" s="662"/>
      <c r="WX3455" s="662"/>
      <c r="WY3455" s="662"/>
      <c r="WZ3455" s="662"/>
      <c r="XA3455" s="662"/>
      <c r="XB3455" s="662"/>
      <c r="XC3455" s="662"/>
      <c r="XD3455" s="662"/>
      <c r="XE3455" s="662"/>
      <c r="XF3455" s="662"/>
      <c r="XG3455" s="662"/>
      <c r="XH3455" s="662"/>
      <c r="XI3455" s="662"/>
      <c r="XJ3455" s="662"/>
      <c r="XK3455" s="662"/>
      <c r="XL3455" s="662"/>
      <c r="XM3455" s="662"/>
      <c r="XN3455" s="662"/>
      <c r="XO3455" s="662"/>
      <c r="XP3455" s="662"/>
      <c r="XQ3455" s="662"/>
      <c r="XR3455" s="662"/>
      <c r="XS3455" s="662"/>
      <c r="XT3455" s="662"/>
      <c r="XU3455" s="662"/>
      <c r="XV3455" s="662"/>
      <c r="XW3455" s="662"/>
      <c r="XX3455" s="662"/>
      <c r="XY3455" s="662"/>
      <c r="XZ3455" s="662"/>
      <c r="YA3455" s="662"/>
      <c r="YB3455" s="662"/>
      <c r="YC3455" s="662"/>
      <c r="YD3455" s="662"/>
      <c r="YE3455" s="662"/>
      <c r="YF3455" s="662"/>
      <c r="YG3455" s="662"/>
      <c r="YH3455" s="662"/>
      <c r="YI3455" s="662"/>
      <c r="YJ3455" s="662"/>
      <c r="YK3455" s="662"/>
      <c r="YL3455" s="662"/>
      <c r="YM3455" s="662"/>
      <c r="YN3455" s="662"/>
      <c r="YO3455" s="662"/>
      <c r="YP3455" s="662"/>
      <c r="YQ3455" s="662"/>
      <c r="YR3455" s="662"/>
      <c r="YS3455" s="662"/>
      <c r="YT3455" s="662"/>
      <c r="YU3455" s="662"/>
      <c r="YV3455" s="662"/>
      <c r="YW3455" s="662"/>
      <c r="YX3455" s="662"/>
      <c r="YY3455" s="662"/>
      <c r="YZ3455" s="662"/>
      <c r="ZA3455" s="662"/>
      <c r="ZB3455" s="662"/>
      <c r="ZC3455" s="662"/>
      <c r="ZD3455" s="662"/>
      <c r="ZE3455" s="662"/>
      <c r="ZF3455" s="662"/>
      <c r="ZG3455" s="662"/>
      <c r="ZH3455" s="662"/>
      <c r="ZI3455" s="662"/>
      <c r="ZJ3455" s="662"/>
      <c r="ZK3455" s="662"/>
      <c r="ZL3455" s="662"/>
      <c r="ZM3455" s="662"/>
      <c r="ZN3455" s="662"/>
      <c r="ZO3455" s="662"/>
      <c r="ZP3455" s="662"/>
      <c r="ZQ3455" s="662"/>
      <c r="ZR3455" s="662"/>
      <c r="ZS3455" s="662"/>
      <c r="ZT3455" s="662"/>
      <c r="ZU3455" s="662"/>
      <c r="ZV3455" s="662"/>
      <c r="ZW3455" s="662"/>
      <c r="ZX3455" s="662"/>
      <c r="ZY3455" s="662"/>
      <c r="ZZ3455" s="662"/>
      <c r="AAA3455" s="662"/>
      <c r="AAB3455" s="662"/>
      <c r="AAC3455" s="662"/>
      <c r="AAD3455" s="662"/>
      <c r="AAE3455" s="662"/>
      <c r="AAF3455" s="662"/>
      <c r="AAG3455" s="662"/>
      <c r="AAH3455" s="662"/>
      <c r="AAI3455" s="662"/>
      <c r="AAJ3455" s="662"/>
      <c r="AAK3455" s="662"/>
      <c r="AAL3455" s="662"/>
      <c r="AAM3455" s="662"/>
      <c r="AAN3455" s="662"/>
      <c r="AAO3455" s="662"/>
      <c r="AAP3455" s="662"/>
      <c r="AAQ3455" s="662"/>
      <c r="AAR3455" s="662"/>
      <c r="AAS3455" s="662"/>
      <c r="AAT3455" s="662"/>
      <c r="AAU3455" s="662"/>
      <c r="AAV3455" s="662"/>
      <c r="AAW3455" s="662"/>
      <c r="AAX3455" s="662"/>
      <c r="AAY3455" s="662"/>
      <c r="AAZ3455" s="662"/>
      <c r="ABA3455" s="662"/>
      <c r="ABB3455" s="662"/>
      <c r="ABC3455" s="662"/>
      <c r="ABD3455" s="662"/>
      <c r="ABE3455" s="662"/>
      <c r="ABF3455" s="662"/>
      <c r="ABG3455" s="662"/>
      <c r="ABH3455" s="662"/>
      <c r="ABI3455" s="662"/>
      <c r="ABJ3455" s="662"/>
      <c r="ABK3455" s="662"/>
      <c r="ABL3455" s="662"/>
      <c r="ABM3455" s="662"/>
      <c r="ABN3455" s="662"/>
      <c r="ABO3455" s="662"/>
      <c r="ABP3455" s="662"/>
      <c r="ABQ3455" s="662"/>
      <c r="ABR3455" s="662"/>
      <c r="ABS3455" s="662"/>
      <c r="ABT3455" s="662"/>
      <c r="ABU3455" s="662"/>
      <c r="ABV3455" s="662"/>
      <c r="ABW3455" s="662"/>
      <c r="ABX3455" s="662"/>
      <c r="ABY3455" s="662"/>
      <c r="ABZ3455" s="662"/>
      <c r="ACA3455" s="662"/>
      <c r="ACB3455" s="662"/>
      <c r="ACC3455" s="662"/>
      <c r="ACD3455" s="662"/>
      <c r="ACE3455" s="662"/>
      <c r="ACF3455" s="662"/>
      <c r="ACG3455" s="662"/>
      <c r="ACH3455" s="662"/>
      <c r="ACI3455" s="662"/>
      <c r="ACJ3455" s="662"/>
      <c r="ACK3455" s="662"/>
      <c r="ACL3455" s="662"/>
      <c r="ACM3455" s="662"/>
      <c r="ACN3455" s="662"/>
      <c r="ACO3455" s="662"/>
      <c r="ACP3455" s="662"/>
      <c r="ACQ3455" s="662"/>
      <c r="ACR3455" s="662"/>
      <c r="ACS3455" s="662"/>
      <c r="ACT3455" s="662"/>
      <c r="ACU3455" s="662"/>
      <c r="ACV3455" s="662"/>
      <c r="ACW3455" s="662"/>
      <c r="ACX3455" s="662"/>
      <c r="ACY3455" s="662"/>
      <c r="ACZ3455" s="662"/>
      <c r="ADA3455" s="662"/>
      <c r="ADB3455" s="662"/>
      <c r="ADC3455" s="662"/>
      <c r="ADD3455" s="662"/>
      <c r="ADE3455" s="662"/>
      <c r="ADF3455" s="662"/>
      <c r="ADG3455" s="662"/>
      <c r="ADH3455" s="662"/>
      <c r="ADI3455" s="662"/>
      <c r="ADJ3455" s="662"/>
      <c r="ADK3455" s="662"/>
      <c r="ADL3455" s="662"/>
      <c r="ADM3455" s="662"/>
      <c r="ADN3455" s="662"/>
      <c r="ADO3455" s="662"/>
      <c r="ADP3455" s="662"/>
      <c r="ADQ3455" s="662"/>
      <c r="ADR3455" s="662"/>
      <c r="ADS3455" s="662"/>
      <c r="ADT3455" s="662"/>
      <c r="ADU3455" s="662"/>
      <c r="ADV3455" s="662"/>
      <c r="ADW3455" s="662"/>
      <c r="ADX3455" s="662"/>
      <c r="ADY3455" s="662"/>
      <c r="ADZ3455" s="662"/>
      <c r="AEA3455" s="662"/>
      <c r="AEB3455" s="662"/>
      <c r="AEC3455" s="662"/>
      <c r="AED3455" s="662"/>
      <c r="AEE3455" s="662"/>
      <c r="AEF3455" s="662"/>
      <c r="AEG3455" s="662"/>
      <c r="AEH3455" s="662"/>
      <c r="AEI3455" s="662"/>
      <c r="AEJ3455" s="662"/>
      <c r="AEK3455" s="662"/>
      <c r="AEL3455" s="662"/>
      <c r="AEM3455" s="662"/>
      <c r="AEN3455" s="662"/>
      <c r="AEO3455" s="662"/>
      <c r="AEP3455" s="662"/>
      <c r="AEQ3455" s="662"/>
      <c r="AER3455" s="662"/>
      <c r="AES3455" s="662"/>
      <c r="AET3455" s="662"/>
      <c r="AEU3455" s="662"/>
      <c r="AEV3455" s="662"/>
      <c r="AEW3455" s="662"/>
      <c r="AEX3455" s="662"/>
      <c r="AEY3455" s="662"/>
      <c r="AEZ3455" s="662"/>
      <c r="AFA3455" s="662"/>
      <c r="AFB3455" s="662"/>
      <c r="AFC3455" s="662"/>
      <c r="AFD3455" s="662"/>
      <c r="AFE3455" s="662"/>
      <c r="AFF3455" s="662"/>
      <c r="AFG3455" s="662"/>
      <c r="AFH3455" s="662"/>
      <c r="AFI3455" s="662"/>
      <c r="AFJ3455" s="662"/>
      <c r="AFK3455" s="662"/>
      <c r="AFL3455" s="662"/>
      <c r="AFM3455" s="662"/>
      <c r="AFN3455" s="662"/>
      <c r="AFO3455" s="662"/>
      <c r="AFP3455" s="662"/>
      <c r="AFQ3455" s="662"/>
      <c r="AFR3455" s="662"/>
      <c r="AFS3455" s="662"/>
      <c r="AFT3455" s="662"/>
      <c r="AFU3455" s="662"/>
      <c r="AFV3455" s="662"/>
      <c r="AFW3455" s="662"/>
      <c r="AFX3455" s="662"/>
      <c r="AFY3455" s="662"/>
      <c r="AFZ3455" s="662"/>
      <c r="AGA3455" s="662"/>
      <c r="AGB3455" s="662"/>
      <c r="AGC3455" s="662"/>
      <c r="AGD3455" s="662"/>
      <c r="AGE3455" s="662"/>
      <c r="AGF3455" s="662"/>
      <c r="AGG3455" s="662"/>
      <c r="AGH3455" s="662"/>
      <c r="AGI3455" s="662"/>
      <c r="AGJ3455" s="662"/>
      <c r="AGK3455" s="662"/>
      <c r="AGL3455" s="662"/>
      <c r="AGM3455" s="662"/>
      <c r="AGN3455" s="662"/>
      <c r="AGO3455" s="662"/>
      <c r="AGP3455" s="662"/>
      <c r="AGQ3455" s="662"/>
      <c r="AGR3455" s="662"/>
      <c r="AGS3455" s="662"/>
      <c r="AGT3455" s="662"/>
      <c r="AGU3455" s="662"/>
      <c r="AGV3455" s="662"/>
      <c r="AGW3455" s="662"/>
      <c r="AGX3455" s="662"/>
      <c r="AGY3455" s="662"/>
      <c r="AGZ3455" s="662"/>
      <c r="AHA3455" s="662"/>
      <c r="AHB3455" s="662"/>
      <c r="AHC3455" s="662"/>
      <c r="AHD3455" s="662"/>
      <c r="AHE3455" s="662"/>
      <c r="AHF3455" s="662"/>
      <c r="AHG3455" s="662"/>
      <c r="AHH3455" s="662"/>
      <c r="AHI3455" s="662"/>
      <c r="AHJ3455" s="662"/>
      <c r="AHK3455" s="662"/>
      <c r="AHL3455" s="662"/>
      <c r="AHM3455" s="662"/>
      <c r="AHN3455" s="662"/>
      <c r="AHO3455" s="662"/>
      <c r="AHP3455" s="662"/>
      <c r="AHQ3455" s="662"/>
      <c r="AHR3455" s="662"/>
      <c r="AHS3455" s="662"/>
      <c r="AHT3455" s="662"/>
      <c r="AHU3455" s="662"/>
      <c r="AHV3455" s="662"/>
      <c r="AHW3455" s="662"/>
      <c r="AHX3455" s="662"/>
      <c r="AHY3455" s="662"/>
      <c r="AHZ3455" s="662"/>
      <c r="AIA3455" s="662"/>
      <c r="AIB3455" s="662"/>
      <c r="AIC3455" s="662"/>
      <c r="AID3455" s="662"/>
      <c r="AIE3455" s="662"/>
      <c r="AIF3455" s="662"/>
      <c r="AIG3455" s="662"/>
      <c r="AIH3455" s="662"/>
      <c r="AII3455" s="662"/>
      <c r="AIJ3455" s="662"/>
      <c r="AIK3455" s="662"/>
      <c r="AIL3455" s="662"/>
      <c r="AIM3455" s="662"/>
      <c r="AIN3455" s="662"/>
      <c r="AIO3455" s="662"/>
      <c r="AIP3455" s="662"/>
      <c r="AIQ3455" s="662"/>
      <c r="AIR3455" s="662"/>
      <c r="AIS3455" s="662"/>
      <c r="AIT3455" s="662"/>
      <c r="AIU3455" s="662"/>
      <c r="AIV3455" s="662"/>
      <c r="AIW3455" s="662"/>
      <c r="AIX3455" s="662"/>
      <c r="AIY3455" s="662"/>
      <c r="AIZ3455" s="662"/>
      <c r="AJA3455" s="662"/>
      <c r="AJB3455" s="662"/>
      <c r="AJC3455" s="662"/>
      <c r="AJD3455" s="662"/>
      <c r="AJE3455" s="662"/>
      <c r="AJF3455" s="662"/>
      <c r="AJG3455" s="662"/>
      <c r="AJH3455" s="662"/>
      <c r="AJI3455" s="662"/>
      <c r="AJJ3455" s="662"/>
      <c r="AJK3455" s="662"/>
      <c r="AJL3455" s="662"/>
      <c r="AJM3455" s="662"/>
      <c r="AJN3455" s="662"/>
      <c r="AJO3455" s="662"/>
      <c r="AJP3455" s="662"/>
      <c r="AJQ3455" s="662"/>
      <c r="AJR3455" s="662"/>
      <c r="AJS3455" s="662"/>
      <c r="AJT3455" s="662"/>
      <c r="AJU3455" s="662"/>
      <c r="AJV3455" s="662"/>
      <c r="AJW3455" s="662"/>
      <c r="AJX3455" s="662"/>
      <c r="AJY3455" s="662"/>
      <c r="AJZ3455" s="662"/>
      <c r="AKA3455" s="662"/>
      <c r="AKB3455" s="662"/>
      <c r="AKC3455" s="662"/>
      <c r="AKD3455" s="662"/>
      <c r="AKE3455" s="662"/>
      <c r="AKF3455" s="662"/>
      <c r="AKG3455" s="662"/>
      <c r="AKH3455" s="662"/>
      <c r="AKI3455" s="662"/>
      <c r="AKJ3455" s="662"/>
      <c r="AKK3455" s="662"/>
      <c r="AKL3455" s="662"/>
      <c r="AKM3455" s="662"/>
      <c r="AKN3455" s="662"/>
      <c r="AKO3455" s="662"/>
      <c r="AKP3455" s="662"/>
      <c r="AKQ3455" s="662"/>
      <c r="AKR3455" s="662"/>
      <c r="AKS3455" s="662"/>
      <c r="AKT3455" s="662"/>
      <c r="AKU3455" s="662"/>
      <c r="AKV3455" s="662"/>
      <c r="AKW3455" s="662"/>
      <c r="AKX3455" s="662"/>
      <c r="AKY3455" s="662"/>
      <c r="AKZ3455" s="662"/>
      <c r="ALA3455" s="662"/>
      <c r="ALB3455" s="662"/>
      <c r="ALC3455" s="662"/>
      <c r="ALD3455" s="662"/>
      <c r="ALE3455" s="662"/>
      <c r="ALF3455" s="662"/>
      <c r="ALG3455" s="662"/>
      <c r="ALH3455" s="662"/>
      <c r="ALI3455" s="662"/>
      <c r="ALJ3455" s="662"/>
      <c r="ALK3455" s="662"/>
      <c r="ALL3455" s="662"/>
      <c r="ALM3455" s="662"/>
      <c r="ALN3455" s="662"/>
      <c r="ALO3455" s="662"/>
      <c r="ALP3455" s="662"/>
      <c r="ALQ3455" s="662"/>
      <c r="ALR3455" s="662"/>
      <c r="ALS3455" s="662"/>
      <c r="ALT3455" s="662"/>
      <c r="ALU3455" s="662"/>
      <c r="ALV3455" s="662"/>
      <c r="ALW3455" s="662"/>
      <c r="ALX3455" s="662"/>
      <c r="ALY3455" s="662"/>
      <c r="ALZ3455" s="662"/>
      <c r="AMA3455" s="662"/>
      <c r="AMB3455" s="662"/>
      <c r="AMC3455" s="662"/>
      <c r="AMD3455" s="662"/>
      <c r="AME3455" s="662"/>
      <c r="AMF3455" s="662"/>
      <c r="AMG3455" s="662"/>
      <c r="AMH3455" s="662"/>
      <c r="AMI3455" s="662"/>
      <c r="AMJ3455" s="662"/>
    </row>
    <row r="3456" spans="1:1024" s="546" customFormat="1" ht="18.75" hidden="1" customHeight="1" x14ac:dyDescent="0.3">
      <c r="A3456" s="1506"/>
      <c r="B3456" s="1506"/>
      <c r="C3456" s="795" t="s">
        <v>1898</v>
      </c>
      <c r="D3456" s="1358" t="s">
        <v>59</v>
      </c>
      <c r="E3456" s="1175" t="s">
        <v>60</v>
      </c>
      <c r="F3456" s="827">
        <v>44991</v>
      </c>
      <c r="G3456" s="979">
        <v>0.83333333333333337</v>
      </c>
      <c r="H3456" s="827">
        <v>44992</v>
      </c>
      <c r="I3456" s="720">
        <v>0.72430555555555554</v>
      </c>
      <c r="J3456" s="1335" t="s">
        <v>1899</v>
      </c>
      <c r="K3456" s="750"/>
      <c r="L3456" s="929"/>
      <c r="M3456" s="19"/>
      <c r="N3456" s="952"/>
      <c r="O3456" s="953"/>
      <c r="P3456" s="892">
        <v>60</v>
      </c>
      <c r="Q3456" s="194"/>
      <c r="R3456" s="1033"/>
      <c r="S3456" s="194"/>
      <c r="T3456" s="563"/>
      <c r="U3456" s="545"/>
      <c r="V3456" s="555"/>
      <c r="W3456" s="156"/>
    </row>
    <row r="3457" spans="1:1024" s="546" customFormat="1" ht="18.75" hidden="1" customHeight="1" x14ac:dyDescent="0.25">
      <c r="A3457" s="186"/>
      <c r="B3457" s="186"/>
      <c r="C3457" s="186" t="s">
        <v>5426</v>
      </c>
      <c r="D3457" s="376" t="s">
        <v>412</v>
      </c>
      <c r="E3457" s="1166" t="s">
        <v>131</v>
      </c>
      <c r="F3457" s="710">
        <v>45352</v>
      </c>
      <c r="G3457" s="711">
        <v>0.70833333333333337</v>
      </c>
      <c r="H3457" s="710">
        <v>45356</v>
      </c>
      <c r="I3457" s="711">
        <v>0.70833333333333337</v>
      </c>
      <c r="J3457" s="728" t="s">
        <v>642</v>
      </c>
      <c r="K3457" s="710"/>
      <c r="L3457" s="734"/>
      <c r="M3457" s="21"/>
      <c r="N3457" s="1295"/>
      <c r="O3457" s="920"/>
      <c r="P3457" s="892" t="s">
        <v>5667</v>
      </c>
      <c r="Q3457" s="196"/>
      <c r="R3457" s="1002"/>
      <c r="S3457" s="196"/>
      <c r="T3457" s="580"/>
      <c r="U3457" s="545"/>
      <c r="V3457" s="544"/>
      <c r="W3457" s="156"/>
    </row>
    <row r="3458" spans="1:1024" s="579" customFormat="1" ht="20.25" hidden="1" customHeight="1" x14ac:dyDescent="0.25">
      <c r="A3458" s="186"/>
      <c r="B3458" s="186"/>
      <c r="C3458" s="186" t="s">
        <v>5426</v>
      </c>
      <c r="D3458" s="186" t="s">
        <v>22</v>
      </c>
      <c r="E3458" s="1156" t="s">
        <v>161</v>
      </c>
      <c r="F3458" s="710">
        <v>45352</v>
      </c>
      <c r="G3458" s="711">
        <v>0.54166666666666663</v>
      </c>
      <c r="H3458" s="710">
        <v>45354</v>
      </c>
      <c r="I3458" s="711">
        <v>0.54166666666666663</v>
      </c>
      <c r="J3458" s="728" t="s">
        <v>330</v>
      </c>
      <c r="K3458" s="710"/>
      <c r="L3458" s="734"/>
      <c r="M3458" s="21"/>
      <c r="N3458" s="734"/>
      <c r="O3458" s="920"/>
      <c r="P3458" s="892" t="s">
        <v>4863</v>
      </c>
      <c r="Q3458" s="1028" t="s">
        <v>5665</v>
      </c>
      <c r="R3458" s="1002"/>
      <c r="S3458" s="196"/>
      <c r="T3458" s="580"/>
      <c r="U3458" s="156"/>
      <c r="V3458" s="544"/>
      <c r="W3458" s="156"/>
      <c r="X3458" s="695"/>
      <c r="Y3458" s="695"/>
      <c r="Z3458" s="695"/>
      <c r="AA3458" s="695"/>
      <c r="AB3458" s="695"/>
      <c r="AC3458" s="695"/>
      <c r="AD3458" s="695"/>
      <c r="AE3458" s="695"/>
      <c r="AF3458" s="695"/>
      <c r="AG3458" s="695"/>
      <c r="AH3458" s="695"/>
      <c r="AI3458" s="695"/>
      <c r="AJ3458" s="695"/>
      <c r="AK3458" s="695"/>
      <c r="AL3458" s="695"/>
      <c r="AM3458" s="695"/>
      <c r="AN3458" s="695"/>
      <c r="AO3458" s="695"/>
      <c r="AP3458" s="695"/>
      <c r="AQ3458" s="695"/>
      <c r="AR3458" s="695"/>
      <c r="AS3458" s="695"/>
      <c r="AT3458" s="695"/>
      <c r="AU3458" s="695"/>
      <c r="AV3458" s="695"/>
      <c r="AW3458" s="695"/>
      <c r="AX3458" s="695"/>
      <c r="AY3458" s="695"/>
      <c r="AZ3458" s="695"/>
      <c r="BA3458" s="695"/>
      <c r="BB3458" s="695"/>
      <c r="BC3458" s="695"/>
      <c r="BD3458" s="695"/>
      <c r="BE3458" s="695"/>
      <c r="BF3458" s="695"/>
      <c r="BG3458" s="695"/>
      <c r="BH3458" s="695"/>
      <c r="BI3458" s="695"/>
      <c r="BJ3458" s="695"/>
      <c r="BK3458" s="695"/>
      <c r="BL3458" s="695"/>
      <c r="BM3458" s="695"/>
      <c r="BN3458" s="695"/>
      <c r="BO3458" s="695"/>
      <c r="BP3458" s="695"/>
      <c r="BQ3458" s="695"/>
      <c r="BR3458" s="695"/>
      <c r="BS3458" s="695"/>
      <c r="BT3458" s="695"/>
      <c r="BU3458" s="695"/>
      <c r="BV3458" s="695"/>
      <c r="BW3458" s="695"/>
      <c r="BX3458" s="695"/>
      <c r="BY3458" s="695"/>
      <c r="BZ3458" s="695"/>
      <c r="CA3458" s="695"/>
      <c r="CB3458" s="695"/>
      <c r="CC3458" s="695"/>
      <c r="CD3458" s="695"/>
      <c r="CE3458" s="695"/>
      <c r="CF3458" s="695"/>
      <c r="CG3458" s="695"/>
      <c r="CH3458" s="695"/>
      <c r="CI3458" s="695"/>
      <c r="CJ3458" s="695"/>
      <c r="CK3458" s="695"/>
      <c r="CL3458" s="695"/>
      <c r="CM3458" s="695"/>
      <c r="CN3458" s="695"/>
      <c r="CO3458" s="695"/>
      <c r="CP3458" s="695"/>
      <c r="CQ3458" s="695"/>
      <c r="CR3458" s="695"/>
      <c r="CS3458" s="695"/>
      <c r="CT3458" s="695"/>
      <c r="CU3458" s="695"/>
      <c r="CV3458" s="695"/>
      <c r="CW3458" s="695"/>
      <c r="CX3458" s="695"/>
      <c r="CY3458" s="695"/>
      <c r="CZ3458" s="695"/>
      <c r="DA3458" s="695"/>
      <c r="DB3458" s="695"/>
      <c r="DC3458" s="695"/>
      <c r="DD3458" s="695"/>
      <c r="DE3458" s="695"/>
      <c r="DF3458" s="695"/>
      <c r="DG3458" s="695"/>
      <c r="DH3458" s="695"/>
      <c r="DI3458" s="695"/>
      <c r="DJ3458" s="695"/>
      <c r="DK3458" s="695"/>
      <c r="DL3458" s="695"/>
      <c r="DM3458" s="695"/>
      <c r="DN3458" s="695"/>
      <c r="DO3458" s="695"/>
      <c r="DP3458" s="695"/>
      <c r="DQ3458" s="695"/>
      <c r="DR3458" s="695"/>
      <c r="DS3458" s="695"/>
      <c r="DT3458" s="695"/>
      <c r="DU3458" s="695"/>
      <c r="DV3458" s="695"/>
      <c r="DW3458" s="695"/>
      <c r="DX3458" s="695"/>
      <c r="DY3458" s="695"/>
      <c r="DZ3458" s="695"/>
      <c r="EA3458" s="695"/>
      <c r="EB3458" s="695"/>
      <c r="EC3458" s="695"/>
      <c r="ED3458" s="695"/>
      <c r="EE3458" s="695"/>
      <c r="EF3458" s="695"/>
      <c r="EG3458" s="695"/>
      <c r="EH3458" s="695"/>
      <c r="EI3458" s="695"/>
      <c r="EJ3458" s="695"/>
      <c r="EK3458" s="695"/>
      <c r="EL3458" s="695"/>
      <c r="EM3458" s="695"/>
      <c r="EN3458" s="695"/>
      <c r="EO3458" s="695"/>
      <c r="EP3458" s="695"/>
      <c r="EQ3458" s="695"/>
      <c r="ER3458" s="695"/>
      <c r="ES3458" s="695"/>
      <c r="ET3458" s="695"/>
      <c r="EU3458" s="695"/>
      <c r="EV3458" s="695"/>
      <c r="EW3458" s="695"/>
      <c r="EX3458" s="695"/>
      <c r="EY3458" s="695"/>
      <c r="EZ3458" s="695"/>
      <c r="FA3458" s="695"/>
      <c r="FB3458" s="695"/>
      <c r="FC3458" s="695"/>
      <c r="FD3458" s="695"/>
      <c r="FE3458" s="695"/>
      <c r="FF3458" s="695"/>
      <c r="FG3458" s="695"/>
      <c r="FH3458" s="695"/>
      <c r="FI3458" s="695"/>
      <c r="FJ3458" s="695"/>
      <c r="FK3458" s="695"/>
      <c r="FL3458" s="695"/>
      <c r="FM3458" s="695"/>
      <c r="FN3458" s="695"/>
      <c r="FO3458" s="695"/>
      <c r="FP3458" s="695"/>
      <c r="FQ3458" s="695"/>
      <c r="FR3458" s="695"/>
      <c r="FS3458" s="695"/>
      <c r="FT3458" s="695"/>
      <c r="FU3458" s="695"/>
      <c r="FV3458" s="695"/>
      <c r="FW3458" s="695"/>
      <c r="FX3458" s="695"/>
      <c r="FY3458" s="695"/>
      <c r="FZ3458" s="695"/>
      <c r="GA3458" s="695"/>
      <c r="GB3458" s="695"/>
      <c r="GC3458" s="695"/>
      <c r="GD3458" s="695"/>
      <c r="GE3458" s="695"/>
      <c r="GF3458" s="695"/>
      <c r="GG3458" s="695"/>
      <c r="GH3458" s="695"/>
      <c r="GI3458" s="695"/>
      <c r="GJ3458" s="695"/>
      <c r="GK3458" s="695"/>
      <c r="GL3458" s="695"/>
      <c r="GM3458" s="695"/>
      <c r="GN3458" s="695"/>
      <c r="GO3458" s="695"/>
      <c r="GP3458" s="695"/>
      <c r="GQ3458" s="695"/>
      <c r="GR3458" s="695"/>
      <c r="GS3458" s="695"/>
      <c r="GT3458" s="695"/>
      <c r="GU3458" s="695"/>
      <c r="GV3458" s="695"/>
      <c r="GW3458" s="695"/>
      <c r="GX3458" s="695"/>
      <c r="GY3458" s="695"/>
      <c r="GZ3458" s="695"/>
      <c r="HA3458" s="695"/>
      <c r="HB3458" s="695"/>
      <c r="HC3458" s="695"/>
      <c r="HD3458" s="695"/>
      <c r="HE3458" s="695"/>
      <c r="HF3458" s="695"/>
      <c r="HG3458" s="695"/>
      <c r="HH3458" s="695"/>
      <c r="HI3458" s="695"/>
      <c r="HJ3458" s="695"/>
      <c r="HK3458" s="695"/>
      <c r="HL3458" s="695"/>
      <c r="HM3458" s="695"/>
      <c r="HN3458" s="695"/>
      <c r="HO3458" s="695"/>
      <c r="HP3458" s="695"/>
      <c r="HQ3458" s="695"/>
      <c r="HR3458" s="695"/>
      <c r="HS3458" s="695"/>
      <c r="HT3458" s="695"/>
      <c r="HU3458" s="695"/>
      <c r="HV3458" s="695"/>
      <c r="HW3458" s="695"/>
      <c r="HX3458" s="695"/>
      <c r="HY3458" s="695"/>
      <c r="HZ3458" s="695"/>
      <c r="IA3458" s="695"/>
      <c r="IB3458" s="695"/>
      <c r="IC3458" s="695"/>
      <c r="ID3458" s="695"/>
      <c r="IE3458" s="695"/>
      <c r="IF3458" s="695"/>
      <c r="IG3458" s="695"/>
      <c r="IH3458" s="695"/>
      <c r="II3458" s="695"/>
      <c r="IJ3458" s="695"/>
      <c r="IK3458" s="695"/>
      <c r="IL3458" s="695"/>
      <c r="IM3458" s="695"/>
      <c r="IN3458" s="695"/>
      <c r="IO3458" s="695"/>
      <c r="IP3458" s="695"/>
      <c r="IQ3458" s="695"/>
      <c r="IR3458" s="695"/>
      <c r="IS3458" s="695"/>
      <c r="IT3458" s="695"/>
      <c r="IU3458" s="695"/>
      <c r="IV3458" s="695"/>
      <c r="IW3458" s="695"/>
      <c r="IX3458" s="695"/>
      <c r="IY3458" s="695"/>
      <c r="IZ3458" s="695"/>
      <c r="JA3458" s="695"/>
      <c r="JB3458" s="695"/>
      <c r="JC3458" s="695"/>
      <c r="JD3458" s="695"/>
      <c r="JE3458" s="695"/>
      <c r="JF3458" s="695"/>
      <c r="JG3458" s="695"/>
      <c r="JH3458" s="695"/>
      <c r="JI3458" s="695"/>
      <c r="JJ3458" s="695"/>
      <c r="JK3458" s="695"/>
      <c r="JL3458" s="695"/>
      <c r="JM3458" s="695"/>
      <c r="JN3458" s="695"/>
      <c r="JO3458" s="695"/>
      <c r="JP3458" s="695"/>
      <c r="JQ3458" s="695"/>
      <c r="JR3458" s="695"/>
      <c r="JS3458" s="695"/>
      <c r="JT3458" s="695"/>
      <c r="JU3458" s="695"/>
      <c r="JV3458" s="695"/>
      <c r="JW3458" s="695"/>
      <c r="JX3458" s="695"/>
      <c r="JY3458" s="695"/>
      <c r="JZ3458" s="695"/>
      <c r="KA3458" s="695"/>
      <c r="KB3458" s="695"/>
      <c r="KC3458" s="695"/>
      <c r="KD3458" s="695"/>
      <c r="KE3458" s="695"/>
      <c r="KF3458" s="695"/>
      <c r="KG3458" s="695"/>
      <c r="KH3458" s="695"/>
      <c r="KI3458" s="695"/>
      <c r="KJ3458" s="695"/>
      <c r="KK3458" s="695"/>
      <c r="KL3458" s="695"/>
      <c r="KM3458" s="695"/>
      <c r="KN3458" s="695"/>
      <c r="KO3458" s="695"/>
      <c r="KP3458" s="695"/>
      <c r="KQ3458" s="695"/>
      <c r="KR3458" s="695"/>
      <c r="KS3458" s="695"/>
      <c r="KT3458" s="695"/>
      <c r="KU3458" s="695"/>
      <c r="KV3458" s="695"/>
      <c r="KW3458" s="695"/>
      <c r="KX3458" s="695"/>
      <c r="KY3458" s="695"/>
      <c r="KZ3458" s="695"/>
      <c r="LA3458" s="695"/>
      <c r="LB3458" s="695"/>
      <c r="LC3458" s="695"/>
      <c r="LD3458" s="695"/>
      <c r="LE3458" s="695"/>
      <c r="LF3458" s="695"/>
      <c r="LG3458" s="695"/>
      <c r="LH3458" s="695"/>
      <c r="LI3458" s="695"/>
      <c r="LJ3458" s="695"/>
      <c r="LK3458" s="695"/>
      <c r="LL3458" s="695"/>
      <c r="LM3458" s="695"/>
      <c r="LN3458" s="695"/>
      <c r="LO3458" s="695"/>
      <c r="LP3458" s="695"/>
      <c r="LQ3458" s="695"/>
      <c r="LR3458" s="695"/>
      <c r="LS3458" s="695"/>
      <c r="LT3458" s="695"/>
      <c r="LU3458" s="695"/>
      <c r="LV3458" s="695"/>
      <c r="LW3458" s="695"/>
      <c r="LX3458" s="695"/>
      <c r="LY3458" s="695"/>
      <c r="LZ3458" s="695"/>
      <c r="MA3458" s="695"/>
      <c r="MB3458" s="695"/>
      <c r="MC3458" s="695"/>
      <c r="MD3458" s="695"/>
      <c r="ME3458" s="695"/>
      <c r="MF3458" s="695"/>
      <c r="MG3458" s="695"/>
      <c r="MH3458" s="695"/>
      <c r="MI3458" s="695"/>
      <c r="MJ3458" s="695"/>
      <c r="MK3458" s="695"/>
      <c r="ML3458" s="695"/>
      <c r="MM3458" s="695"/>
      <c r="MN3458" s="695"/>
      <c r="MO3458" s="695"/>
      <c r="MP3458" s="695"/>
      <c r="MQ3458" s="695"/>
      <c r="MR3458" s="695"/>
      <c r="MS3458" s="695"/>
      <c r="MT3458" s="695"/>
      <c r="MU3458" s="695"/>
      <c r="MV3458" s="695"/>
      <c r="MW3458" s="695"/>
      <c r="MX3458" s="695"/>
      <c r="MY3458" s="695"/>
      <c r="MZ3458" s="695"/>
      <c r="NA3458" s="695"/>
      <c r="NB3458" s="695"/>
      <c r="NC3458" s="695"/>
      <c r="ND3458" s="695"/>
      <c r="NE3458" s="695"/>
      <c r="NF3458" s="695"/>
      <c r="NG3458" s="695"/>
      <c r="NH3458" s="695"/>
      <c r="NI3458" s="695"/>
      <c r="NJ3458" s="695"/>
      <c r="NK3458" s="695"/>
      <c r="NL3458" s="695"/>
      <c r="NM3458" s="695"/>
      <c r="NN3458" s="695"/>
      <c r="NO3458" s="695"/>
      <c r="NP3458" s="695"/>
      <c r="NQ3458" s="695"/>
      <c r="NR3458" s="695"/>
      <c r="NS3458" s="695"/>
      <c r="NT3458" s="695"/>
      <c r="NU3458" s="695"/>
      <c r="NV3458" s="695"/>
      <c r="NW3458" s="695"/>
      <c r="NX3458" s="695"/>
      <c r="NY3458" s="695"/>
      <c r="NZ3458" s="695"/>
      <c r="OA3458" s="695"/>
      <c r="OB3458" s="695"/>
      <c r="OC3458" s="695"/>
      <c r="OD3458" s="695"/>
      <c r="OE3458" s="695"/>
      <c r="OF3458" s="695"/>
      <c r="OG3458" s="695"/>
      <c r="OH3458" s="695"/>
      <c r="OI3458" s="695"/>
      <c r="OJ3458" s="695"/>
      <c r="OK3458" s="695"/>
      <c r="OL3458" s="695"/>
      <c r="OM3458" s="695"/>
      <c r="ON3458" s="695"/>
      <c r="OO3458" s="695"/>
      <c r="OP3458" s="695"/>
      <c r="OQ3458" s="695"/>
      <c r="OR3458" s="695"/>
      <c r="OS3458" s="695"/>
      <c r="OT3458" s="695"/>
      <c r="OU3458" s="695"/>
      <c r="OV3458" s="695"/>
      <c r="OW3458" s="695"/>
      <c r="OX3458" s="695"/>
      <c r="OY3458" s="695"/>
      <c r="OZ3458" s="695"/>
      <c r="PA3458" s="695"/>
      <c r="PB3458" s="695"/>
      <c r="PC3458" s="695"/>
      <c r="PD3458" s="695"/>
      <c r="PE3458" s="695"/>
      <c r="PF3458" s="695"/>
      <c r="PG3458" s="695"/>
      <c r="PH3458" s="695"/>
      <c r="PI3458" s="695"/>
      <c r="PJ3458" s="695"/>
      <c r="PK3458" s="695"/>
      <c r="PL3458" s="695"/>
      <c r="PM3458" s="695"/>
      <c r="PN3458" s="695"/>
      <c r="PO3458" s="695"/>
      <c r="PP3458" s="695"/>
      <c r="PQ3458" s="695"/>
      <c r="PR3458" s="695"/>
      <c r="PS3458" s="695"/>
      <c r="PT3458" s="695"/>
      <c r="PU3458" s="695"/>
      <c r="PV3458" s="695"/>
      <c r="PW3458" s="695"/>
      <c r="PX3458" s="695"/>
      <c r="PY3458" s="695"/>
      <c r="PZ3458" s="695"/>
      <c r="QA3458" s="695"/>
      <c r="QB3458" s="695"/>
      <c r="QC3458" s="695"/>
      <c r="QD3458" s="695"/>
      <c r="QE3458" s="695"/>
      <c r="QF3458" s="695"/>
      <c r="QG3458" s="695"/>
      <c r="QH3458" s="695"/>
      <c r="QI3458" s="695"/>
      <c r="QJ3458" s="695"/>
      <c r="QK3458" s="695"/>
      <c r="QL3458" s="695"/>
      <c r="QM3458" s="695"/>
      <c r="QN3458" s="695"/>
      <c r="QO3458" s="695"/>
      <c r="QP3458" s="695"/>
      <c r="QQ3458" s="695"/>
      <c r="QR3458" s="695"/>
      <c r="QS3458" s="695"/>
      <c r="QT3458" s="695"/>
      <c r="QU3458" s="695"/>
      <c r="QV3458" s="695"/>
      <c r="QW3458" s="695"/>
      <c r="QX3458" s="695"/>
      <c r="QY3458" s="695"/>
      <c r="QZ3458" s="695"/>
      <c r="RA3458" s="695"/>
      <c r="RB3458" s="695"/>
      <c r="RC3458" s="695"/>
      <c r="RD3458" s="695"/>
      <c r="RE3458" s="695"/>
      <c r="RF3458" s="695"/>
      <c r="RG3458" s="695"/>
      <c r="RH3458" s="695"/>
      <c r="RI3458" s="695"/>
      <c r="RJ3458" s="695"/>
      <c r="RK3458" s="695"/>
      <c r="RL3458" s="695"/>
      <c r="RM3458" s="695"/>
      <c r="RN3458" s="695"/>
      <c r="RO3458" s="695"/>
      <c r="RP3458" s="695"/>
      <c r="RQ3458" s="695"/>
      <c r="RR3458" s="695"/>
      <c r="RS3458" s="695"/>
      <c r="RT3458" s="695"/>
      <c r="RU3458" s="695"/>
      <c r="RV3458" s="695"/>
      <c r="RW3458" s="695"/>
      <c r="RX3458" s="695"/>
      <c r="RY3458" s="695"/>
      <c r="RZ3458" s="695"/>
      <c r="SA3458" s="695"/>
      <c r="SB3458" s="695"/>
      <c r="SC3458" s="695"/>
      <c r="SD3458" s="695"/>
      <c r="SE3458" s="695"/>
      <c r="SF3458" s="695"/>
      <c r="SG3458" s="695"/>
      <c r="SH3458" s="695"/>
      <c r="SI3458" s="695"/>
      <c r="SJ3458" s="695"/>
      <c r="SK3458" s="695"/>
      <c r="SL3458" s="695"/>
      <c r="SM3458" s="695"/>
      <c r="SN3458" s="695"/>
      <c r="SO3458" s="695"/>
      <c r="SP3458" s="695"/>
      <c r="SQ3458" s="695"/>
      <c r="SR3458" s="695"/>
      <c r="SS3458" s="695"/>
      <c r="ST3458" s="695"/>
      <c r="SU3458" s="695"/>
      <c r="SV3458" s="695"/>
      <c r="SW3458" s="695"/>
      <c r="SX3458" s="695"/>
      <c r="SY3458" s="695"/>
      <c r="SZ3458" s="695"/>
      <c r="TA3458" s="695"/>
      <c r="TB3458" s="695"/>
      <c r="TC3458" s="695"/>
      <c r="TD3458" s="695"/>
      <c r="TE3458" s="695"/>
      <c r="TF3458" s="695"/>
      <c r="TG3458" s="695"/>
      <c r="TH3458" s="695"/>
      <c r="TI3458" s="695"/>
      <c r="TJ3458" s="695"/>
      <c r="TK3458" s="695"/>
      <c r="TL3458" s="695"/>
      <c r="TM3458" s="695"/>
      <c r="TN3458" s="695"/>
      <c r="TO3458" s="695"/>
      <c r="TP3458" s="695"/>
      <c r="TQ3458" s="695"/>
      <c r="TR3458" s="695"/>
      <c r="TS3458" s="695"/>
      <c r="TT3458" s="695"/>
      <c r="TU3458" s="695"/>
      <c r="TV3458" s="695"/>
      <c r="TW3458" s="695"/>
      <c r="TX3458" s="695"/>
      <c r="TY3458" s="695"/>
      <c r="TZ3458" s="695"/>
      <c r="UA3458" s="695"/>
      <c r="UB3458" s="695"/>
      <c r="UC3458" s="695"/>
      <c r="UD3458" s="695"/>
      <c r="UE3458" s="695"/>
      <c r="UF3458" s="695"/>
      <c r="UG3458" s="695"/>
      <c r="UH3458" s="695"/>
      <c r="UI3458" s="695"/>
      <c r="UJ3458" s="695"/>
      <c r="UK3458" s="695"/>
      <c r="UL3458" s="695"/>
      <c r="UM3458" s="695"/>
      <c r="UN3458" s="695"/>
      <c r="UO3458" s="695"/>
      <c r="UP3458" s="695"/>
      <c r="UQ3458" s="695"/>
      <c r="UR3458" s="695"/>
      <c r="US3458" s="695"/>
      <c r="UT3458" s="695"/>
      <c r="UU3458" s="695"/>
      <c r="UV3458" s="695"/>
      <c r="UW3458" s="695"/>
      <c r="UX3458" s="695"/>
      <c r="UY3458" s="695"/>
      <c r="UZ3458" s="695"/>
      <c r="VA3458" s="695"/>
      <c r="VB3458" s="695"/>
      <c r="VC3458" s="695"/>
      <c r="VD3458" s="695"/>
      <c r="VE3458" s="695"/>
      <c r="VF3458" s="695"/>
      <c r="VG3458" s="695"/>
      <c r="VH3458" s="695"/>
      <c r="VI3458" s="695"/>
      <c r="VJ3458" s="695"/>
      <c r="VK3458" s="695"/>
      <c r="VL3458" s="695"/>
      <c r="VM3458" s="695"/>
      <c r="VN3458" s="695"/>
      <c r="VO3458" s="695"/>
      <c r="VP3458" s="695"/>
      <c r="VQ3458" s="695"/>
      <c r="VR3458" s="695"/>
      <c r="VS3458" s="695"/>
      <c r="VT3458" s="695"/>
      <c r="VU3458" s="695"/>
      <c r="VV3458" s="695"/>
      <c r="VW3458" s="695"/>
      <c r="VX3458" s="695"/>
      <c r="VY3458" s="695"/>
      <c r="VZ3458" s="695"/>
      <c r="WA3458" s="695"/>
      <c r="WB3458" s="695"/>
      <c r="WC3458" s="695"/>
      <c r="WD3458" s="695"/>
      <c r="WE3458" s="695"/>
      <c r="WF3458" s="695"/>
      <c r="WG3458" s="695"/>
      <c r="WH3458" s="695"/>
      <c r="WI3458" s="695"/>
      <c r="WJ3458" s="695"/>
      <c r="WK3458" s="695"/>
      <c r="WL3458" s="695"/>
      <c r="WM3458" s="695"/>
      <c r="WN3458" s="695"/>
      <c r="WO3458" s="695"/>
      <c r="WP3458" s="695"/>
      <c r="WQ3458" s="695"/>
      <c r="WR3458" s="695"/>
      <c r="WS3458" s="695"/>
      <c r="WT3458" s="695"/>
      <c r="WU3458" s="695"/>
      <c r="WV3458" s="695"/>
      <c r="WW3458" s="695"/>
      <c r="WX3458" s="695"/>
      <c r="WY3458" s="695"/>
      <c r="WZ3458" s="695"/>
      <c r="XA3458" s="695"/>
      <c r="XB3458" s="695"/>
      <c r="XC3458" s="695"/>
      <c r="XD3458" s="695"/>
      <c r="XE3458" s="695"/>
      <c r="XF3458" s="695"/>
      <c r="XG3458" s="695"/>
      <c r="XH3458" s="695"/>
      <c r="XI3458" s="695"/>
      <c r="XJ3458" s="695"/>
      <c r="XK3458" s="695"/>
      <c r="XL3458" s="695"/>
      <c r="XM3458" s="695"/>
      <c r="XN3458" s="695"/>
      <c r="XO3458" s="695"/>
      <c r="XP3458" s="695"/>
      <c r="XQ3458" s="695"/>
      <c r="XR3458" s="695"/>
      <c r="XS3458" s="695"/>
      <c r="XT3458" s="695"/>
      <c r="XU3458" s="695"/>
      <c r="XV3458" s="695"/>
      <c r="XW3458" s="695"/>
      <c r="XX3458" s="695"/>
      <c r="XY3458" s="695"/>
      <c r="XZ3458" s="695"/>
      <c r="YA3458" s="695"/>
      <c r="YB3458" s="695"/>
      <c r="YC3458" s="695"/>
      <c r="YD3458" s="695"/>
      <c r="YE3458" s="695"/>
      <c r="YF3458" s="695"/>
      <c r="YG3458" s="695"/>
      <c r="YH3458" s="695"/>
      <c r="YI3458" s="695"/>
      <c r="YJ3458" s="695"/>
      <c r="YK3458" s="695"/>
      <c r="YL3458" s="695"/>
      <c r="YM3458" s="695"/>
      <c r="YN3458" s="695"/>
      <c r="YO3458" s="695"/>
      <c r="YP3458" s="695"/>
      <c r="YQ3458" s="695"/>
      <c r="YR3458" s="695"/>
      <c r="YS3458" s="695"/>
      <c r="YT3458" s="695"/>
      <c r="YU3458" s="695"/>
      <c r="YV3458" s="695"/>
      <c r="YW3458" s="695"/>
      <c r="YX3458" s="695"/>
      <c r="YY3458" s="695"/>
      <c r="YZ3458" s="695"/>
      <c r="ZA3458" s="695"/>
      <c r="ZB3458" s="695"/>
      <c r="ZC3458" s="695"/>
      <c r="ZD3458" s="695"/>
      <c r="ZE3458" s="695"/>
      <c r="ZF3458" s="695"/>
      <c r="ZG3458" s="695"/>
      <c r="ZH3458" s="695"/>
      <c r="ZI3458" s="695"/>
      <c r="ZJ3458" s="695"/>
      <c r="ZK3458" s="695"/>
      <c r="ZL3458" s="695"/>
      <c r="ZM3458" s="695"/>
      <c r="ZN3458" s="695"/>
      <c r="ZO3458" s="695"/>
      <c r="ZP3458" s="695"/>
      <c r="ZQ3458" s="695"/>
      <c r="ZR3458" s="695"/>
      <c r="ZS3458" s="695"/>
      <c r="ZT3458" s="695"/>
      <c r="ZU3458" s="695"/>
      <c r="ZV3458" s="695"/>
      <c r="ZW3458" s="695"/>
      <c r="ZX3458" s="695"/>
      <c r="ZY3458" s="695"/>
      <c r="ZZ3458" s="695"/>
      <c r="AAA3458" s="695"/>
      <c r="AAB3458" s="695"/>
      <c r="AAC3458" s="695"/>
      <c r="AAD3458" s="695"/>
      <c r="AAE3458" s="695"/>
      <c r="AAF3458" s="695"/>
      <c r="AAG3458" s="695"/>
      <c r="AAH3458" s="695"/>
      <c r="AAI3458" s="695"/>
      <c r="AAJ3458" s="695"/>
      <c r="AAK3458" s="695"/>
      <c r="AAL3458" s="695"/>
      <c r="AAM3458" s="695"/>
      <c r="AAN3458" s="695"/>
      <c r="AAO3458" s="695"/>
      <c r="AAP3458" s="695"/>
      <c r="AAQ3458" s="695"/>
      <c r="AAR3458" s="695"/>
      <c r="AAS3458" s="695"/>
      <c r="AAT3458" s="695"/>
      <c r="AAU3458" s="695"/>
      <c r="AAV3458" s="695"/>
      <c r="AAW3458" s="695"/>
      <c r="AAX3458" s="695"/>
      <c r="AAY3458" s="695"/>
      <c r="AAZ3458" s="695"/>
      <c r="ABA3458" s="695"/>
      <c r="ABB3458" s="695"/>
      <c r="ABC3458" s="695"/>
      <c r="ABD3458" s="695"/>
      <c r="ABE3458" s="695"/>
      <c r="ABF3458" s="695"/>
      <c r="ABG3458" s="695"/>
      <c r="ABH3458" s="695"/>
      <c r="ABI3458" s="695"/>
      <c r="ABJ3458" s="695"/>
      <c r="ABK3458" s="695"/>
      <c r="ABL3458" s="695"/>
      <c r="ABM3458" s="695"/>
      <c r="ABN3458" s="695"/>
      <c r="ABO3458" s="695"/>
      <c r="ABP3458" s="695"/>
      <c r="ABQ3458" s="695"/>
      <c r="ABR3458" s="695"/>
      <c r="ABS3458" s="695"/>
      <c r="ABT3458" s="695"/>
      <c r="ABU3458" s="695"/>
      <c r="ABV3458" s="695"/>
      <c r="ABW3458" s="695"/>
      <c r="ABX3458" s="695"/>
      <c r="ABY3458" s="695"/>
      <c r="ABZ3458" s="695"/>
      <c r="ACA3458" s="695"/>
      <c r="ACB3458" s="695"/>
      <c r="ACC3458" s="695"/>
      <c r="ACD3458" s="695"/>
      <c r="ACE3458" s="695"/>
      <c r="ACF3458" s="695"/>
      <c r="ACG3458" s="695"/>
      <c r="ACH3458" s="695"/>
      <c r="ACI3458" s="695"/>
      <c r="ACJ3458" s="695"/>
      <c r="ACK3458" s="695"/>
      <c r="ACL3458" s="695"/>
      <c r="ACM3458" s="695"/>
      <c r="ACN3458" s="695"/>
      <c r="ACO3458" s="695"/>
      <c r="ACP3458" s="695"/>
      <c r="ACQ3458" s="695"/>
      <c r="ACR3458" s="695"/>
      <c r="ACS3458" s="695"/>
      <c r="ACT3458" s="695"/>
      <c r="ACU3458" s="695"/>
      <c r="ACV3458" s="695"/>
      <c r="ACW3458" s="695"/>
      <c r="ACX3458" s="695"/>
      <c r="ACY3458" s="695"/>
      <c r="ACZ3458" s="695"/>
      <c r="ADA3458" s="695"/>
      <c r="ADB3458" s="695"/>
      <c r="ADC3458" s="695"/>
      <c r="ADD3458" s="695"/>
      <c r="ADE3458" s="695"/>
      <c r="ADF3458" s="695"/>
      <c r="ADG3458" s="695"/>
      <c r="ADH3458" s="695"/>
      <c r="ADI3458" s="695"/>
      <c r="ADJ3458" s="695"/>
      <c r="ADK3458" s="695"/>
      <c r="ADL3458" s="695"/>
      <c r="ADM3458" s="695"/>
      <c r="ADN3458" s="695"/>
      <c r="ADO3458" s="695"/>
      <c r="ADP3458" s="695"/>
      <c r="ADQ3458" s="695"/>
      <c r="ADR3458" s="695"/>
      <c r="ADS3458" s="695"/>
      <c r="ADT3458" s="695"/>
      <c r="ADU3458" s="695"/>
      <c r="ADV3458" s="695"/>
      <c r="ADW3458" s="695"/>
      <c r="ADX3458" s="695"/>
      <c r="ADY3458" s="695"/>
      <c r="ADZ3458" s="695"/>
      <c r="AEA3458" s="695"/>
      <c r="AEB3458" s="695"/>
      <c r="AEC3458" s="695"/>
      <c r="AED3458" s="695"/>
      <c r="AEE3458" s="695"/>
      <c r="AEF3458" s="695"/>
      <c r="AEG3458" s="695"/>
      <c r="AEH3458" s="695"/>
      <c r="AEI3458" s="695"/>
      <c r="AEJ3458" s="695"/>
      <c r="AEK3458" s="695"/>
      <c r="AEL3458" s="695"/>
      <c r="AEM3458" s="695"/>
      <c r="AEN3458" s="695"/>
      <c r="AEO3458" s="695"/>
      <c r="AEP3458" s="695"/>
      <c r="AEQ3458" s="695"/>
      <c r="AER3458" s="695"/>
      <c r="AES3458" s="695"/>
      <c r="AET3458" s="695"/>
      <c r="AEU3458" s="695"/>
      <c r="AEV3458" s="695"/>
      <c r="AEW3458" s="695"/>
      <c r="AEX3458" s="695"/>
      <c r="AEY3458" s="695"/>
      <c r="AEZ3458" s="695"/>
      <c r="AFA3458" s="695"/>
      <c r="AFB3458" s="695"/>
      <c r="AFC3458" s="695"/>
      <c r="AFD3458" s="695"/>
      <c r="AFE3458" s="695"/>
      <c r="AFF3458" s="695"/>
      <c r="AFG3458" s="695"/>
      <c r="AFH3458" s="695"/>
      <c r="AFI3458" s="695"/>
      <c r="AFJ3458" s="695"/>
      <c r="AFK3458" s="695"/>
      <c r="AFL3458" s="695"/>
      <c r="AFM3458" s="695"/>
      <c r="AFN3458" s="695"/>
      <c r="AFO3458" s="695"/>
      <c r="AFP3458" s="695"/>
      <c r="AFQ3458" s="695"/>
      <c r="AFR3458" s="695"/>
      <c r="AFS3458" s="695"/>
      <c r="AFT3458" s="695"/>
      <c r="AFU3458" s="695"/>
      <c r="AFV3458" s="695"/>
      <c r="AFW3458" s="695"/>
      <c r="AFX3458" s="695"/>
      <c r="AFY3458" s="695"/>
      <c r="AFZ3458" s="695"/>
      <c r="AGA3458" s="695"/>
      <c r="AGB3458" s="695"/>
      <c r="AGC3458" s="695"/>
      <c r="AGD3458" s="695"/>
      <c r="AGE3458" s="695"/>
      <c r="AGF3458" s="695"/>
      <c r="AGG3458" s="695"/>
      <c r="AGH3458" s="695"/>
      <c r="AGI3458" s="695"/>
      <c r="AGJ3458" s="695"/>
      <c r="AGK3458" s="695"/>
      <c r="AGL3458" s="695"/>
      <c r="AGM3458" s="695"/>
      <c r="AGN3458" s="695"/>
      <c r="AGO3458" s="695"/>
      <c r="AGP3458" s="695"/>
      <c r="AGQ3458" s="695"/>
      <c r="AGR3458" s="695"/>
      <c r="AGS3458" s="695"/>
      <c r="AGT3458" s="695"/>
      <c r="AGU3458" s="695"/>
      <c r="AGV3458" s="695"/>
      <c r="AGW3458" s="695"/>
      <c r="AGX3458" s="695"/>
      <c r="AGY3458" s="695"/>
      <c r="AGZ3458" s="695"/>
      <c r="AHA3458" s="695"/>
      <c r="AHB3458" s="695"/>
      <c r="AHC3458" s="695"/>
      <c r="AHD3458" s="695"/>
      <c r="AHE3458" s="695"/>
      <c r="AHF3458" s="695"/>
      <c r="AHG3458" s="695"/>
      <c r="AHH3458" s="695"/>
      <c r="AHI3458" s="695"/>
      <c r="AHJ3458" s="695"/>
      <c r="AHK3458" s="695"/>
      <c r="AHL3458" s="695"/>
      <c r="AHM3458" s="695"/>
      <c r="AHN3458" s="695"/>
      <c r="AHO3458" s="695"/>
      <c r="AHP3458" s="695"/>
      <c r="AHQ3458" s="695"/>
      <c r="AHR3458" s="695"/>
      <c r="AHS3458" s="695"/>
      <c r="AHT3458" s="695"/>
      <c r="AHU3458" s="695"/>
      <c r="AHV3458" s="695"/>
      <c r="AHW3458" s="695"/>
      <c r="AHX3458" s="695"/>
      <c r="AHY3458" s="695"/>
      <c r="AHZ3458" s="695"/>
      <c r="AIA3458" s="695"/>
      <c r="AIB3458" s="695"/>
      <c r="AIC3458" s="695"/>
      <c r="AID3458" s="695"/>
      <c r="AIE3458" s="695"/>
      <c r="AIF3458" s="695"/>
      <c r="AIG3458" s="695"/>
      <c r="AIH3458" s="695"/>
      <c r="AII3458" s="695"/>
      <c r="AIJ3458" s="695"/>
      <c r="AIK3458" s="695"/>
      <c r="AIL3458" s="695"/>
      <c r="AIM3458" s="695"/>
      <c r="AIN3458" s="695"/>
      <c r="AIO3458" s="695"/>
      <c r="AIP3458" s="695"/>
      <c r="AIQ3458" s="695"/>
      <c r="AIR3458" s="695"/>
      <c r="AIS3458" s="695"/>
      <c r="AIT3458" s="695"/>
      <c r="AIU3458" s="695"/>
      <c r="AIV3458" s="695"/>
      <c r="AIW3458" s="695"/>
      <c r="AIX3458" s="695"/>
      <c r="AIY3458" s="695"/>
      <c r="AIZ3458" s="695"/>
      <c r="AJA3458" s="695"/>
      <c r="AJB3458" s="695"/>
      <c r="AJC3458" s="695"/>
      <c r="AJD3458" s="695"/>
      <c r="AJE3458" s="695"/>
      <c r="AJF3458" s="695"/>
      <c r="AJG3458" s="695"/>
      <c r="AJH3458" s="695"/>
      <c r="AJI3458" s="695"/>
      <c r="AJJ3458" s="695"/>
      <c r="AJK3458" s="695"/>
      <c r="AJL3458" s="695"/>
      <c r="AJM3458" s="695"/>
      <c r="AJN3458" s="695"/>
      <c r="AJO3458" s="695"/>
      <c r="AJP3458" s="695"/>
      <c r="AJQ3458" s="695"/>
      <c r="AJR3458" s="695"/>
      <c r="AJS3458" s="695"/>
      <c r="AJT3458" s="695"/>
      <c r="AJU3458" s="695"/>
      <c r="AJV3458" s="695"/>
      <c r="AJW3458" s="695"/>
      <c r="AJX3458" s="695"/>
      <c r="AJY3458" s="695"/>
      <c r="AJZ3458" s="695"/>
      <c r="AKA3458" s="695"/>
      <c r="AKB3458" s="695"/>
      <c r="AKC3458" s="695"/>
      <c r="AKD3458" s="695"/>
      <c r="AKE3458" s="695"/>
      <c r="AKF3458" s="695"/>
      <c r="AKG3458" s="695"/>
      <c r="AKH3458" s="695"/>
      <c r="AKI3458" s="695"/>
      <c r="AKJ3458" s="695"/>
      <c r="AKK3458" s="695"/>
      <c r="AKL3458" s="695"/>
      <c r="AKM3458" s="695"/>
      <c r="AKN3458" s="695"/>
      <c r="AKO3458" s="695"/>
      <c r="AKP3458" s="695"/>
      <c r="AKQ3458" s="695"/>
      <c r="AKR3458" s="695"/>
      <c r="AKS3458" s="695"/>
      <c r="AKT3458" s="695"/>
      <c r="AKU3458" s="695"/>
      <c r="AKV3458" s="695"/>
      <c r="AKW3458" s="695"/>
      <c r="AKX3458" s="695"/>
      <c r="AKY3458" s="695"/>
      <c r="AKZ3458" s="695"/>
      <c r="ALA3458" s="695"/>
      <c r="ALB3458" s="695"/>
      <c r="ALC3458" s="695"/>
      <c r="ALD3458" s="695"/>
      <c r="ALE3458" s="695"/>
      <c r="ALF3458" s="695"/>
      <c r="ALG3458" s="695"/>
      <c r="ALH3458" s="695"/>
      <c r="ALI3458" s="695"/>
      <c r="ALJ3458" s="695"/>
      <c r="ALK3458" s="695"/>
      <c r="ALL3458" s="695"/>
      <c r="ALM3458" s="695"/>
      <c r="ALN3458" s="695"/>
      <c r="ALO3458" s="695"/>
      <c r="ALP3458" s="695"/>
      <c r="ALQ3458" s="695"/>
      <c r="ALR3458" s="695"/>
      <c r="ALS3458" s="695"/>
      <c r="ALT3458" s="695"/>
      <c r="ALU3458" s="695"/>
      <c r="ALV3458" s="695"/>
      <c r="ALW3458" s="695"/>
      <c r="ALX3458" s="695"/>
      <c r="ALY3458" s="695"/>
      <c r="ALZ3458" s="695"/>
      <c r="AMA3458" s="695"/>
      <c r="AMB3458" s="695"/>
      <c r="AMC3458" s="695"/>
      <c r="AMD3458" s="695"/>
      <c r="AME3458" s="695"/>
      <c r="AMF3458" s="695"/>
      <c r="AMG3458" s="695"/>
      <c r="AMH3458" s="695"/>
      <c r="AMI3458" s="695"/>
      <c r="AMJ3458" s="695"/>
    </row>
    <row r="3459" spans="1:1024" s="579" customFormat="1" ht="36.75" hidden="1" customHeight="1" x14ac:dyDescent="0.25">
      <c r="A3459" s="4"/>
      <c r="B3459" s="4"/>
      <c r="C3459" s="4" t="s">
        <v>4642</v>
      </c>
      <c r="D3459" s="186" t="s">
        <v>412</v>
      </c>
      <c r="E3459" s="1156" t="s">
        <v>153</v>
      </c>
      <c r="F3459" s="710">
        <v>45326</v>
      </c>
      <c r="G3459" s="711">
        <v>0.58333333333333337</v>
      </c>
      <c r="H3459" s="710">
        <v>45334</v>
      </c>
      <c r="I3459" s="711">
        <v>0.58333333333333337</v>
      </c>
      <c r="J3459" s="728" t="s">
        <v>5427</v>
      </c>
      <c r="K3459" s="725"/>
      <c r="L3459" s="929"/>
      <c r="M3459" s="19"/>
      <c r="N3459" s="931"/>
      <c r="O3459" s="932"/>
      <c r="P3459" s="892" t="s">
        <v>5047</v>
      </c>
      <c r="Q3459" s="1041" t="s">
        <v>5430</v>
      </c>
      <c r="R3459" s="1002"/>
      <c r="S3459" s="907"/>
      <c r="T3459" s="533"/>
      <c r="U3459" s="156"/>
      <c r="V3459" s="544"/>
      <c r="W3459" s="156"/>
      <c r="X3459" s="695"/>
      <c r="Y3459" s="695"/>
      <c r="Z3459" s="695"/>
      <c r="AA3459" s="695"/>
      <c r="AB3459" s="695"/>
      <c r="AC3459" s="695"/>
      <c r="AD3459" s="695"/>
      <c r="AE3459" s="695"/>
      <c r="AF3459" s="695"/>
      <c r="AG3459" s="695"/>
      <c r="AH3459" s="695"/>
      <c r="AI3459" s="695"/>
      <c r="AJ3459" s="695"/>
      <c r="AK3459" s="695"/>
      <c r="AL3459" s="695"/>
      <c r="AM3459" s="695"/>
      <c r="AN3459" s="695"/>
      <c r="AO3459" s="695"/>
      <c r="AP3459" s="695"/>
      <c r="AQ3459" s="695"/>
      <c r="AR3459" s="695"/>
      <c r="AS3459" s="695"/>
      <c r="AT3459" s="695"/>
      <c r="AU3459" s="695"/>
      <c r="AV3459" s="695"/>
      <c r="AW3459" s="695"/>
      <c r="AX3459" s="695"/>
      <c r="AY3459" s="695"/>
      <c r="AZ3459" s="695"/>
      <c r="BA3459" s="695"/>
      <c r="BB3459" s="695"/>
      <c r="BC3459" s="695"/>
      <c r="BD3459" s="695"/>
      <c r="BE3459" s="695"/>
      <c r="BF3459" s="695"/>
      <c r="BG3459" s="695"/>
      <c r="BH3459" s="695"/>
      <c r="BI3459" s="695"/>
      <c r="BJ3459" s="695"/>
      <c r="BK3459" s="695"/>
      <c r="BL3459" s="695"/>
      <c r="BM3459" s="695"/>
      <c r="BN3459" s="695"/>
      <c r="BO3459" s="695"/>
      <c r="BP3459" s="695"/>
      <c r="BQ3459" s="695"/>
      <c r="BR3459" s="695"/>
      <c r="BS3459" s="695"/>
      <c r="BT3459" s="695"/>
      <c r="BU3459" s="695"/>
      <c r="BV3459" s="695"/>
      <c r="BW3459" s="695"/>
      <c r="BX3459" s="695"/>
      <c r="BY3459" s="695"/>
      <c r="BZ3459" s="695"/>
      <c r="CA3459" s="695"/>
      <c r="CB3459" s="695"/>
      <c r="CC3459" s="695"/>
      <c r="CD3459" s="695"/>
      <c r="CE3459" s="695"/>
      <c r="CF3459" s="695"/>
      <c r="CG3459" s="695"/>
      <c r="CH3459" s="695"/>
      <c r="CI3459" s="695"/>
      <c r="CJ3459" s="695"/>
      <c r="CK3459" s="695"/>
      <c r="CL3459" s="695"/>
      <c r="CM3459" s="695"/>
      <c r="CN3459" s="695"/>
      <c r="CO3459" s="695"/>
      <c r="CP3459" s="695"/>
      <c r="CQ3459" s="695"/>
      <c r="CR3459" s="695"/>
      <c r="CS3459" s="695"/>
      <c r="CT3459" s="695"/>
      <c r="CU3459" s="695"/>
      <c r="CV3459" s="695"/>
      <c r="CW3459" s="695"/>
      <c r="CX3459" s="695"/>
      <c r="CY3459" s="695"/>
      <c r="CZ3459" s="695"/>
      <c r="DA3459" s="695"/>
      <c r="DB3459" s="695"/>
      <c r="DC3459" s="695"/>
      <c r="DD3459" s="695"/>
      <c r="DE3459" s="695"/>
      <c r="DF3459" s="695"/>
      <c r="DG3459" s="695"/>
      <c r="DH3459" s="695"/>
      <c r="DI3459" s="695"/>
      <c r="DJ3459" s="695"/>
      <c r="DK3459" s="695"/>
      <c r="DL3459" s="695"/>
      <c r="DM3459" s="695"/>
      <c r="DN3459" s="695"/>
      <c r="DO3459" s="695"/>
      <c r="DP3459" s="695"/>
      <c r="DQ3459" s="695"/>
      <c r="DR3459" s="695"/>
      <c r="DS3459" s="695"/>
      <c r="DT3459" s="695"/>
      <c r="DU3459" s="695"/>
      <c r="DV3459" s="695"/>
      <c r="DW3459" s="695"/>
      <c r="DX3459" s="695"/>
      <c r="DY3459" s="695"/>
      <c r="DZ3459" s="695"/>
      <c r="EA3459" s="695"/>
      <c r="EB3459" s="695"/>
      <c r="EC3459" s="695"/>
      <c r="ED3459" s="695"/>
      <c r="EE3459" s="695"/>
      <c r="EF3459" s="695"/>
      <c r="EG3459" s="695"/>
      <c r="EH3459" s="695"/>
      <c r="EI3459" s="695"/>
      <c r="EJ3459" s="695"/>
      <c r="EK3459" s="695"/>
      <c r="EL3459" s="695"/>
      <c r="EM3459" s="695"/>
      <c r="EN3459" s="695"/>
      <c r="EO3459" s="695"/>
      <c r="EP3459" s="695"/>
      <c r="EQ3459" s="695"/>
      <c r="ER3459" s="695"/>
      <c r="ES3459" s="695"/>
      <c r="ET3459" s="695"/>
      <c r="EU3459" s="695"/>
      <c r="EV3459" s="695"/>
      <c r="EW3459" s="695"/>
      <c r="EX3459" s="695"/>
      <c r="EY3459" s="695"/>
      <c r="EZ3459" s="695"/>
      <c r="FA3459" s="695"/>
      <c r="FB3459" s="695"/>
      <c r="FC3459" s="695"/>
      <c r="FD3459" s="695"/>
      <c r="FE3459" s="695"/>
      <c r="FF3459" s="695"/>
      <c r="FG3459" s="695"/>
      <c r="FH3459" s="695"/>
      <c r="FI3459" s="695"/>
      <c r="FJ3459" s="695"/>
      <c r="FK3459" s="695"/>
      <c r="FL3459" s="695"/>
      <c r="FM3459" s="695"/>
      <c r="FN3459" s="695"/>
      <c r="FO3459" s="695"/>
      <c r="FP3459" s="695"/>
      <c r="FQ3459" s="695"/>
      <c r="FR3459" s="695"/>
      <c r="FS3459" s="695"/>
      <c r="FT3459" s="695"/>
      <c r="FU3459" s="695"/>
      <c r="FV3459" s="695"/>
      <c r="FW3459" s="695"/>
      <c r="FX3459" s="695"/>
      <c r="FY3459" s="695"/>
      <c r="FZ3459" s="695"/>
      <c r="GA3459" s="695"/>
      <c r="GB3459" s="695"/>
      <c r="GC3459" s="695"/>
      <c r="GD3459" s="695"/>
      <c r="GE3459" s="695"/>
      <c r="GF3459" s="695"/>
      <c r="GG3459" s="695"/>
      <c r="GH3459" s="695"/>
      <c r="GI3459" s="695"/>
      <c r="GJ3459" s="695"/>
      <c r="GK3459" s="695"/>
      <c r="GL3459" s="695"/>
      <c r="GM3459" s="695"/>
      <c r="GN3459" s="695"/>
      <c r="GO3459" s="695"/>
      <c r="GP3459" s="695"/>
      <c r="GQ3459" s="695"/>
      <c r="GR3459" s="695"/>
      <c r="GS3459" s="695"/>
      <c r="GT3459" s="695"/>
      <c r="GU3459" s="695"/>
      <c r="GV3459" s="695"/>
      <c r="GW3459" s="695"/>
      <c r="GX3459" s="695"/>
      <c r="GY3459" s="695"/>
      <c r="GZ3459" s="695"/>
      <c r="HA3459" s="695"/>
      <c r="HB3459" s="695"/>
      <c r="HC3459" s="695"/>
      <c r="HD3459" s="695"/>
      <c r="HE3459" s="695"/>
      <c r="HF3459" s="695"/>
      <c r="HG3459" s="695"/>
      <c r="HH3459" s="695"/>
      <c r="HI3459" s="695"/>
      <c r="HJ3459" s="695"/>
      <c r="HK3459" s="695"/>
      <c r="HL3459" s="695"/>
      <c r="HM3459" s="695"/>
      <c r="HN3459" s="695"/>
      <c r="HO3459" s="695"/>
      <c r="HP3459" s="695"/>
      <c r="HQ3459" s="695"/>
      <c r="HR3459" s="695"/>
      <c r="HS3459" s="695"/>
      <c r="HT3459" s="695"/>
      <c r="HU3459" s="695"/>
      <c r="HV3459" s="695"/>
      <c r="HW3459" s="695"/>
      <c r="HX3459" s="695"/>
      <c r="HY3459" s="695"/>
      <c r="HZ3459" s="695"/>
      <c r="IA3459" s="695"/>
      <c r="IB3459" s="695"/>
      <c r="IC3459" s="695"/>
      <c r="ID3459" s="695"/>
      <c r="IE3459" s="695"/>
      <c r="IF3459" s="695"/>
      <c r="IG3459" s="695"/>
      <c r="IH3459" s="695"/>
      <c r="II3459" s="695"/>
      <c r="IJ3459" s="695"/>
      <c r="IK3459" s="695"/>
      <c r="IL3459" s="695"/>
      <c r="IM3459" s="695"/>
      <c r="IN3459" s="695"/>
      <c r="IO3459" s="695"/>
      <c r="IP3459" s="695"/>
      <c r="IQ3459" s="695"/>
      <c r="IR3459" s="695"/>
      <c r="IS3459" s="695"/>
      <c r="IT3459" s="695"/>
      <c r="IU3459" s="695"/>
      <c r="IV3459" s="695"/>
      <c r="IW3459" s="695"/>
      <c r="IX3459" s="695"/>
      <c r="IY3459" s="695"/>
      <c r="IZ3459" s="695"/>
      <c r="JA3459" s="695"/>
      <c r="JB3459" s="695"/>
      <c r="JC3459" s="695"/>
      <c r="JD3459" s="695"/>
      <c r="JE3459" s="695"/>
      <c r="JF3459" s="695"/>
      <c r="JG3459" s="695"/>
      <c r="JH3459" s="695"/>
      <c r="JI3459" s="695"/>
      <c r="JJ3459" s="695"/>
      <c r="JK3459" s="695"/>
      <c r="JL3459" s="695"/>
      <c r="JM3459" s="695"/>
      <c r="JN3459" s="695"/>
      <c r="JO3459" s="695"/>
      <c r="JP3459" s="695"/>
      <c r="JQ3459" s="695"/>
      <c r="JR3459" s="695"/>
      <c r="JS3459" s="695"/>
      <c r="JT3459" s="695"/>
      <c r="JU3459" s="695"/>
      <c r="JV3459" s="695"/>
      <c r="JW3459" s="695"/>
      <c r="JX3459" s="695"/>
      <c r="JY3459" s="695"/>
      <c r="JZ3459" s="695"/>
      <c r="KA3459" s="695"/>
      <c r="KB3459" s="695"/>
      <c r="KC3459" s="695"/>
      <c r="KD3459" s="695"/>
      <c r="KE3459" s="695"/>
      <c r="KF3459" s="695"/>
      <c r="KG3459" s="695"/>
      <c r="KH3459" s="695"/>
      <c r="KI3459" s="695"/>
      <c r="KJ3459" s="695"/>
      <c r="KK3459" s="695"/>
      <c r="KL3459" s="695"/>
      <c r="KM3459" s="695"/>
      <c r="KN3459" s="695"/>
      <c r="KO3459" s="695"/>
      <c r="KP3459" s="695"/>
      <c r="KQ3459" s="695"/>
      <c r="KR3459" s="695"/>
      <c r="KS3459" s="695"/>
      <c r="KT3459" s="695"/>
      <c r="KU3459" s="695"/>
      <c r="KV3459" s="695"/>
      <c r="KW3459" s="695"/>
      <c r="KX3459" s="695"/>
      <c r="KY3459" s="695"/>
      <c r="KZ3459" s="695"/>
      <c r="LA3459" s="695"/>
      <c r="LB3459" s="695"/>
      <c r="LC3459" s="695"/>
      <c r="LD3459" s="695"/>
      <c r="LE3459" s="695"/>
      <c r="LF3459" s="695"/>
      <c r="LG3459" s="695"/>
      <c r="LH3459" s="695"/>
      <c r="LI3459" s="695"/>
      <c r="LJ3459" s="695"/>
      <c r="LK3459" s="695"/>
      <c r="LL3459" s="695"/>
      <c r="LM3459" s="695"/>
      <c r="LN3459" s="695"/>
      <c r="LO3459" s="695"/>
      <c r="LP3459" s="695"/>
      <c r="LQ3459" s="695"/>
      <c r="LR3459" s="695"/>
      <c r="LS3459" s="695"/>
      <c r="LT3459" s="695"/>
      <c r="LU3459" s="695"/>
      <c r="LV3459" s="695"/>
      <c r="LW3459" s="695"/>
      <c r="LX3459" s="695"/>
      <c r="LY3459" s="695"/>
      <c r="LZ3459" s="695"/>
      <c r="MA3459" s="695"/>
      <c r="MB3459" s="695"/>
      <c r="MC3459" s="695"/>
      <c r="MD3459" s="695"/>
      <c r="ME3459" s="695"/>
      <c r="MF3459" s="695"/>
      <c r="MG3459" s="695"/>
      <c r="MH3459" s="695"/>
      <c r="MI3459" s="695"/>
      <c r="MJ3459" s="695"/>
      <c r="MK3459" s="695"/>
      <c r="ML3459" s="695"/>
      <c r="MM3459" s="695"/>
      <c r="MN3459" s="695"/>
      <c r="MO3459" s="695"/>
      <c r="MP3459" s="695"/>
      <c r="MQ3459" s="695"/>
      <c r="MR3459" s="695"/>
      <c r="MS3459" s="695"/>
      <c r="MT3459" s="695"/>
      <c r="MU3459" s="695"/>
      <c r="MV3459" s="695"/>
      <c r="MW3459" s="695"/>
      <c r="MX3459" s="695"/>
      <c r="MY3459" s="695"/>
      <c r="MZ3459" s="695"/>
      <c r="NA3459" s="695"/>
      <c r="NB3459" s="695"/>
      <c r="NC3459" s="695"/>
      <c r="ND3459" s="695"/>
      <c r="NE3459" s="695"/>
      <c r="NF3459" s="695"/>
      <c r="NG3459" s="695"/>
      <c r="NH3459" s="695"/>
      <c r="NI3459" s="695"/>
      <c r="NJ3459" s="695"/>
      <c r="NK3459" s="695"/>
      <c r="NL3459" s="695"/>
      <c r="NM3459" s="695"/>
      <c r="NN3459" s="695"/>
      <c r="NO3459" s="695"/>
      <c r="NP3459" s="695"/>
      <c r="NQ3459" s="695"/>
      <c r="NR3459" s="695"/>
      <c r="NS3459" s="695"/>
      <c r="NT3459" s="695"/>
      <c r="NU3459" s="695"/>
      <c r="NV3459" s="695"/>
      <c r="NW3459" s="695"/>
      <c r="NX3459" s="695"/>
      <c r="NY3459" s="695"/>
      <c r="NZ3459" s="695"/>
      <c r="OA3459" s="695"/>
      <c r="OB3459" s="695"/>
      <c r="OC3459" s="695"/>
      <c r="OD3459" s="695"/>
      <c r="OE3459" s="695"/>
      <c r="OF3459" s="695"/>
      <c r="OG3459" s="695"/>
      <c r="OH3459" s="695"/>
      <c r="OI3459" s="695"/>
      <c r="OJ3459" s="695"/>
      <c r="OK3459" s="695"/>
      <c r="OL3459" s="695"/>
      <c r="OM3459" s="695"/>
      <c r="ON3459" s="695"/>
      <c r="OO3459" s="695"/>
      <c r="OP3459" s="695"/>
      <c r="OQ3459" s="695"/>
      <c r="OR3459" s="695"/>
      <c r="OS3459" s="695"/>
      <c r="OT3459" s="695"/>
      <c r="OU3459" s="695"/>
      <c r="OV3459" s="695"/>
      <c r="OW3459" s="695"/>
      <c r="OX3459" s="695"/>
      <c r="OY3459" s="695"/>
      <c r="OZ3459" s="695"/>
      <c r="PA3459" s="695"/>
      <c r="PB3459" s="695"/>
      <c r="PC3459" s="695"/>
      <c r="PD3459" s="695"/>
      <c r="PE3459" s="695"/>
      <c r="PF3459" s="695"/>
      <c r="PG3459" s="695"/>
      <c r="PH3459" s="695"/>
      <c r="PI3459" s="695"/>
      <c r="PJ3459" s="695"/>
      <c r="PK3459" s="695"/>
      <c r="PL3459" s="695"/>
      <c r="PM3459" s="695"/>
      <c r="PN3459" s="695"/>
      <c r="PO3459" s="695"/>
      <c r="PP3459" s="695"/>
      <c r="PQ3459" s="695"/>
      <c r="PR3459" s="695"/>
      <c r="PS3459" s="695"/>
      <c r="PT3459" s="695"/>
      <c r="PU3459" s="695"/>
      <c r="PV3459" s="695"/>
      <c r="PW3459" s="695"/>
      <c r="PX3459" s="695"/>
      <c r="PY3459" s="695"/>
      <c r="PZ3459" s="695"/>
      <c r="QA3459" s="695"/>
      <c r="QB3459" s="695"/>
      <c r="QC3459" s="695"/>
      <c r="QD3459" s="695"/>
      <c r="QE3459" s="695"/>
      <c r="QF3459" s="695"/>
      <c r="QG3459" s="695"/>
      <c r="QH3459" s="695"/>
      <c r="QI3459" s="695"/>
      <c r="QJ3459" s="695"/>
      <c r="QK3459" s="695"/>
      <c r="QL3459" s="695"/>
      <c r="QM3459" s="695"/>
      <c r="QN3459" s="695"/>
      <c r="QO3459" s="695"/>
      <c r="QP3459" s="695"/>
      <c r="QQ3459" s="695"/>
      <c r="QR3459" s="695"/>
      <c r="QS3459" s="695"/>
      <c r="QT3459" s="695"/>
      <c r="QU3459" s="695"/>
      <c r="QV3459" s="695"/>
      <c r="QW3459" s="695"/>
      <c r="QX3459" s="695"/>
      <c r="QY3459" s="695"/>
      <c r="QZ3459" s="695"/>
      <c r="RA3459" s="695"/>
      <c r="RB3459" s="695"/>
      <c r="RC3459" s="695"/>
      <c r="RD3459" s="695"/>
      <c r="RE3459" s="695"/>
      <c r="RF3459" s="695"/>
      <c r="RG3459" s="695"/>
      <c r="RH3459" s="695"/>
      <c r="RI3459" s="695"/>
      <c r="RJ3459" s="695"/>
      <c r="RK3459" s="695"/>
      <c r="RL3459" s="695"/>
      <c r="RM3459" s="695"/>
      <c r="RN3459" s="695"/>
      <c r="RO3459" s="695"/>
      <c r="RP3459" s="695"/>
      <c r="RQ3459" s="695"/>
      <c r="RR3459" s="695"/>
      <c r="RS3459" s="695"/>
      <c r="RT3459" s="695"/>
      <c r="RU3459" s="695"/>
      <c r="RV3459" s="695"/>
      <c r="RW3459" s="695"/>
      <c r="RX3459" s="695"/>
      <c r="RY3459" s="695"/>
      <c r="RZ3459" s="695"/>
      <c r="SA3459" s="695"/>
      <c r="SB3459" s="695"/>
      <c r="SC3459" s="695"/>
      <c r="SD3459" s="695"/>
      <c r="SE3459" s="695"/>
      <c r="SF3459" s="695"/>
      <c r="SG3459" s="695"/>
      <c r="SH3459" s="695"/>
      <c r="SI3459" s="695"/>
      <c r="SJ3459" s="695"/>
      <c r="SK3459" s="695"/>
      <c r="SL3459" s="695"/>
      <c r="SM3459" s="695"/>
      <c r="SN3459" s="695"/>
      <c r="SO3459" s="695"/>
      <c r="SP3459" s="695"/>
      <c r="SQ3459" s="695"/>
      <c r="SR3459" s="695"/>
      <c r="SS3459" s="695"/>
      <c r="ST3459" s="695"/>
      <c r="SU3459" s="695"/>
      <c r="SV3459" s="695"/>
      <c r="SW3459" s="695"/>
      <c r="SX3459" s="695"/>
      <c r="SY3459" s="695"/>
      <c r="SZ3459" s="695"/>
      <c r="TA3459" s="695"/>
      <c r="TB3459" s="695"/>
      <c r="TC3459" s="695"/>
      <c r="TD3459" s="695"/>
      <c r="TE3459" s="695"/>
      <c r="TF3459" s="695"/>
      <c r="TG3459" s="695"/>
      <c r="TH3459" s="695"/>
      <c r="TI3459" s="695"/>
      <c r="TJ3459" s="695"/>
      <c r="TK3459" s="695"/>
      <c r="TL3459" s="695"/>
      <c r="TM3459" s="695"/>
      <c r="TN3459" s="695"/>
      <c r="TO3459" s="695"/>
      <c r="TP3459" s="695"/>
      <c r="TQ3459" s="695"/>
      <c r="TR3459" s="695"/>
      <c r="TS3459" s="695"/>
      <c r="TT3459" s="695"/>
      <c r="TU3459" s="695"/>
      <c r="TV3459" s="695"/>
      <c r="TW3459" s="695"/>
      <c r="TX3459" s="695"/>
      <c r="TY3459" s="695"/>
      <c r="TZ3459" s="695"/>
      <c r="UA3459" s="695"/>
      <c r="UB3459" s="695"/>
      <c r="UC3459" s="695"/>
      <c r="UD3459" s="695"/>
      <c r="UE3459" s="695"/>
      <c r="UF3459" s="695"/>
      <c r="UG3459" s="695"/>
      <c r="UH3459" s="695"/>
      <c r="UI3459" s="695"/>
      <c r="UJ3459" s="695"/>
      <c r="UK3459" s="695"/>
      <c r="UL3459" s="695"/>
      <c r="UM3459" s="695"/>
      <c r="UN3459" s="695"/>
      <c r="UO3459" s="695"/>
      <c r="UP3459" s="695"/>
      <c r="UQ3459" s="695"/>
      <c r="UR3459" s="695"/>
      <c r="US3459" s="695"/>
      <c r="UT3459" s="695"/>
      <c r="UU3459" s="695"/>
      <c r="UV3459" s="695"/>
      <c r="UW3459" s="695"/>
      <c r="UX3459" s="695"/>
      <c r="UY3459" s="695"/>
      <c r="UZ3459" s="695"/>
      <c r="VA3459" s="695"/>
      <c r="VB3459" s="695"/>
      <c r="VC3459" s="695"/>
      <c r="VD3459" s="695"/>
      <c r="VE3459" s="695"/>
      <c r="VF3459" s="695"/>
      <c r="VG3459" s="695"/>
      <c r="VH3459" s="695"/>
      <c r="VI3459" s="695"/>
      <c r="VJ3459" s="695"/>
      <c r="VK3459" s="695"/>
      <c r="VL3459" s="695"/>
      <c r="VM3459" s="695"/>
      <c r="VN3459" s="695"/>
      <c r="VO3459" s="695"/>
      <c r="VP3459" s="695"/>
      <c r="VQ3459" s="695"/>
      <c r="VR3459" s="695"/>
      <c r="VS3459" s="695"/>
      <c r="VT3459" s="695"/>
      <c r="VU3459" s="695"/>
      <c r="VV3459" s="695"/>
      <c r="VW3459" s="695"/>
      <c r="VX3459" s="695"/>
      <c r="VY3459" s="695"/>
      <c r="VZ3459" s="695"/>
      <c r="WA3459" s="695"/>
      <c r="WB3459" s="695"/>
      <c r="WC3459" s="695"/>
      <c r="WD3459" s="695"/>
      <c r="WE3459" s="695"/>
      <c r="WF3459" s="695"/>
      <c r="WG3459" s="695"/>
      <c r="WH3459" s="695"/>
      <c r="WI3459" s="695"/>
      <c r="WJ3459" s="695"/>
      <c r="WK3459" s="695"/>
      <c r="WL3459" s="695"/>
      <c r="WM3459" s="695"/>
      <c r="WN3459" s="695"/>
      <c r="WO3459" s="695"/>
      <c r="WP3459" s="695"/>
      <c r="WQ3459" s="695"/>
      <c r="WR3459" s="695"/>
      <c r="WS3459" s="695"/>
      <c r="WT3459" s="695"/>
      <c r="WU3459" s="695"/>
      <c r="WV3459" s="695"/>
      <c r="WW3459" s="695"/>
      <c r="WX3459" s="695"/>
      <c r="WY3459" s="695"/>
      <c r="WZ3459" s="695"/>
      <c r="XA3459" s="695"/>
      <c r="XB3459" s="695"/>
      <c r="XC3459" s="695"/>
      <c r="XD3459" s="695"/>
      <c r="XE3459" s="695"/>
      <c r="XF3459" s="695"/>
      <c r="XG3459" s="695"/>
      <c r="XH3459" s="695"/>
      <c r="XI3459" s="695"/>
      <c r="XJ3459" s="695"/>
      <c r="XK3459" s="695"/>
      <c r="XL3459" s="695"/>
      <c r="XM3459" s="695"/>
      <c r="XN3459" s="695"/>
      <c r="XO3459" s="695"/>
      <c r="XP3459" s="695"/>
      <c r="XQ3459" s="695"/>
      <c r="XR3459" s="695"/>
      <c r="XS3459" s="695"/>
      <c r="XT3459" s="695"/>
      <c r="XU3459" s="695"/>
      <c r="XV3459" s="695"/>
      <c r="XW3459" s="695"/>
      <c r="XX3459" s="695"/>
      <c r="XY3459" s="695"/>
      <c r="XZ3459" s="695"/>
      <c r="YA3459" s="695"/>
      <c r="YB3459" s="695"/>
      <c r="YC3459" s="695"/>
      <c r="YD3459" s="695"/>
      <c r="YE3459" s="695"/>
      <c r="YF3459" s="695"/>
      <c r="YG3459" s="695"/>
      <c r="YH3459" s="695"/>
      <c r="YI3459" s="695"/>
      <c r="YJ3459" s="695"/>
      <c r="YK3459" s="695"/>
      <c r="YL3459" s="695"/>
      <c r="YM3459" s="695"/>
      <c r="YN3459" s="695"/>
      <c r="YO3459" s="695"/>
      <c r="YP3459" s="695"/>
      <c r="YQ3459" s="695"/>
      <c r="YR3459" s="695"/>
      <c r="YS3459" s="695"/>
      <c r="YT3459" s="695"/>
      <c r="YU3459" s="695"/>
      <c r="YV3459" s="695"/>
      <c r="YW3459" s="695"/>
      <c r="YX3459" s="695"/>
      <c r="YY3459" s="695"/>
      <c r="YZ3459" s="695"/>
      <c r="ZA3459" s="695"/>
      <c r="ZB3459" s="695"/>
      <c r="ZC3459" s="695"/>
      <c r="ZD3459" s="695"/>
      <c r="ZE3459" s="695"/>
      <c r="ZF3459" s="695"/>
      <c r="ZG3459" s="695"/>
      <c r="ZH3459" s="695"/>
      <c r="ZI3459" s="695"/>
      <c r="ZJ3459" s="695"/>
      <c r="ZK3459" s="695"/>
      <c r="ZL3459" s="695"/>
      <c r="ZM3459" s="695"/>
      <c r="ZN3459" s="695"/>
      <c r="ZO3459" s="695"/>
      <c r="ZP3459" s="695"/>
      <c r="ZQ3459" s="695"/>
      <c r="ZR3459" s="695"/>
      <c r="ZS3459" s="695"/>
      <c r="ZT3459" s="695"/>
      <c r="ZU3459" s="695"/>
      <c r="ZV3459" s="695"/>
      <c r="ZW3459" s="695"/>
      <c r="ZX3459" s="695"/>
      <c r="ZY3459" s="695"/>
      <c r="ZZ3459" s="695"/>
      <c r="AAA3459" s="695"/>
      <c r="AAB3459" s="695"/>
      <c r="AAC3459" s="695"/>
      <c r="AAD3459" s="695"/>
      <c r="AAE3459" s="695"/>
      <c r="AAF3459" s="695"/>
      <c r="AAG3459" s="695"/>
      <c r="AAH3459" s="695"/>
      <c r="AAI3459" s="695"/>
      <c r="AAJ3459" s="695"/>
      <c r="AAK3459" s="695"/>
      <c r="AAL3459" s="695"/>
      <c r="AAM3459" s="695"/>
      <c r="AAN3459" s="695"/>
      <c r="AAO3459" s="695"/>
      <c r="AAP3459" s="695"/>
      <c r="AAQ3459" s="695"/>
      <c r="AAR3459" s="695"/>
      <c r="AAS3459" s="695"/>
      <c r="AAT3459" s="695"/>
      <c r="AAU3459" s="695"/>
      <c r="AAV3459" s="695"/>
      <c r="AAW3459" s="695"/>
      <c r="AAX3459" s="695"/>
      <c r="AAY3459" s="695"/>
      <c r="AAZ3459" s="695"/>
      <c r="ABA3459" s="695"/>
      <c r="ABB3459" s="695"/>
      <c r="ABC3459" s="695"/>
      <c r="ABD3459" s="695"/>
      <c r="ABE3459" s="695"/>
      <c r="ABF3459" s="695"/>
      <c r="ABG3459" s="695"/>
      <c r="ABH3459" s="695"/>
      <c r="ABI3459" s="695"/>
      <c r="ABJ3459" s="695"/>
      <c r="ABK3459" s="695"/>
      <c r="ABL3459" s="695"/>
      <c r="ABM3459" s="695"/>
      <c r="ABN3459" s="695"/>
      <c r="ABO3459" s="695"/>
      <c r="ABP3459" s="695"/>
      <c r="ABQ3459" s="695"/>
      <c r="ABR3459" s="695"/>
      <c r="ABS3459" s="695"/>
      <c r="ABT3459" s="695"/>
      <c r="ABU3459" s="695"/>
      <c r="ABV3459" s="695"/>
      <c r="ABW3459" s="695"/>
      <c r="ABX3459" s="695"/>
      <c r="ABY3459" s="695"/>
      <c r="ABZ3459" s="695"/>
      <c r="ACA3459" s="695"/>
      <c r="ACB3459" s="695"/>
      <c r="ACC3459" s="695"/>
      <c r="ACD3459" s="695"/>
      <c r="ACE3459" s="695"/>
      <c r="ACF3459" s="695"/>
      <c r="ACG3459" s="695"/>
      <c r="ACH3459" s="695"/>
      <c r="ACI3459" s="695"/>
      <c r="ACJ3459" s="695"/>
      <c r="ACK3459" s="695"/>
      <c r="ACL3459" s="695"/>
      <c r="ACM3459" s="695"/>
      <c r="ACN3459" s="695"/>
      <c r="ACO3459" s="695"/>
      <c r="ACP3459" s="695"/>
      <c r="ACQ3459" s="695"/>
      <c r="ACR3459" s="695"/>
      <c r="ACS3459" s="695"/>
      <c r="ACT3459" s="695"/>
      <c r="ACU3459" s="695"/>
      <c r="ACV3459" s="695"/>
      <c r="ACW3459" s="695"/>
      <c r="ACX3459" s="695"/>
      <c r="ACY3459" s="695"/>
      <c r="ACZ3459" s="695"/>
      <c r="ADA3459" s="695"/>
      <c r="ADB3459" s="695"/>
      <c r="ADC3459" s="695"/>
      <c r="ADD3459" s="695"/>
      <c r="ADE3459" s="695"/>
      <c r="ADF3459" s="695"/>
      <c r="ADG3459" s="695"/>
      <c r="ADH3459" s="695"/>
      <c r="ADI3459" s="695"/>
      <c r="ADJ3459" s="695"/>
      <c r="ADK3459" s="695"/>
      <c r="ADL3459" s="695"/>
      <c r="ADM3459" s="695"/>
      <c r="ADN3459" s="695"/>
      <c r="ADO3459" s="695"/>
      <c r="ADP3459" s="695"/>
      <c r="ADQ3459" s="695"/>
      <c r="ADR3459" s="695"/>
      <c r="ADS3459" s="695"/>
      <c r="ADT3459" s="695"/>
      <c r="ADU3459" s="695"/>
      <c r="ADV3459" s="695"/>
      <c r="ADW3459" s="695"/>
      <c r="ADX3459" s="695"/>
      <c r="ADY3459" s="695"/>
      <c r="ADZ3459" s="695"/>
      <c r="AEA3459" s="695"/>
      <c r="AEB3459" s="695"/>
      <c r="AEC3459" s="695"/>
      <c r="AED3459" s="695"/>
      <c r="AEE3459" s="695"/>
      <c r="AEF3459" s="695"/>
      <c r="AEG3459" s="695"/>
      <c r="AEH3459" s="695"/>
      <c r="AEI3459" s="695"/>
      <c r="AEJ3459" s="695"/>
      <c r="AEK3459" s="695"/>
      <c r="AEL3459" s="695"/>
      <c r="AEM3459" s="695"/>
      <c r="AEN3459" s="695"/>
      <c r="AEO3459" s="695"/>
      <c r="AEP3459" s="695"/>
      <c r="AEQ3459" s="695"/>
      <c r="AER3459" s="695"/>
      <c r="AES3459" s="695"/>
      <c r="AET3459" s="695"/>
      <c r="AEU3459" s="695"/>
      <c r="AEV3459" s="695"/>
      <c r="AEW3459" s="695"/>
      <c r="AEX3459" s="695"/>
      <c r="AEY3459" s="695"/>
      <c r="AEZ3459" s="695"/>
      <c r="AFA3459" s="695"/>
      <c r="AFB3459" s="695"/>
      <c r="AFC3459" s="695"/>
      <c r="AFD3459" s="695"/>
      <c r="AFE3459" s="695"/>
      <c r="AFF3459" s="695"/>
      <c r="AFG3459" s="695"/>
      <c r="AFH3459" s="695"/>
      <c r="AFI3459" s="695"/>
      <c r="AFJ3459" s="695"/>
      <c r="AFK3459" s="695"/>
      <c r="AFL3459" s="695"/>
      <c r="AFM3459" s="695"/>
      <c r="AFN3459" s="695"/>
      <c r="AFO3459" s="695"/>
      <c r="AFP3459" s="695"/>
      <c r="AFQ3459" s="695"/>
      <c r="AFR3459" s="695"/>
      <c r="AFS3459" s="695"/>
      <c r="AFT3459" s="695"/>
      <c r="AFU3459" s="695"/>
      <c r="AFV3459" s="695"/>
      <c r="AFW3459" s="695"/>
      <c r="AFX3459" s="695"/>
      <c r="AFY3459" s="695"/>
      <c r="AFZ3459" s="695"/>
      <c r="AGA3459" s="695"/>
      <c r="AGB3459" s="695"/>
      <c r="AGC3459" s="695"/>
      <c r="AGD3459" s="695"/>
      <c r="AGE3459" s="695"/>
      <c r="AGF3459" s="695"/>
      <c r="AGG3459" s="695"/>
      <c r="AGH3459" s="695"/>
      <c r="AGI3459" s="695"/>
      <c r="AGJ3459" s="695"/>
      <c r="AGK3459" s="695"/>
      <c r="AGL3459" s="695"/>
      <c r="AGM3459" s="695"/>
      <c r="AGN3459" s="695"/>
      <c r="AGO3459" s="695"/>
      <c r="AGP3459" s="695"/>
      <c r="AGQ3459" s="695"/>
      <c r="AGR3459" s="695"/>
      <c r="AGS3459" s="695"/>
      <c r="AGT3459" s="695"/>
      <c r="AGU3459" s="695"/>
      <c r="AGV3459" s="695"/>
      <c r="AGW3459" s="695"/>
      <c r="AGX3459" s="695"/>
      <c r="AGY3459" s="695"/>
      <c r="AGZ3459" s="695"/>
      <c r="AHA3459" s="695"/>
      <c r="AHB3459" s="695"/>
      <c r="AHC3459" s="695"/>
      <c r="AHD3459" s="695"/>
      <c r="AHE3459" s="695"/>
      <c r="AHF3459" s="695"/>
      <c r="AHG3459" s="695"/>
      <c r="AHH3459" s="695"/>
      <c r="AHI3459" s="695"/>
      <c r="AHJ3459" s="695"/>
      <c r="AHK3459" s="695"/>
      <c r="AHL3459" s="695"/>
      <c r="AHM3459" s="695"/>
      <c r="AHN3459" s="695"/>
      <c r="AHO3459" s="695"/>
      <c r="AHP3459" s="695"/>
      <c r="AHQ3459" s="695"/>
      <c r="AHR3459" s="695"/>
      <c r="AHS3459" s="695"/>
      <c r="AHT3459" s="695"/>
      <c r="AHU3459" s="695"/>
      <c r="AHV3459" s="695"/>
      <c r="AHW3459" s="695"/>
      <c r="AHX3459" s="695"/>
      <c r="AHY3459" s="695"/>
      <c r="AHZ3459" s="695"/>
      <c r="AIA3459" s="695"/>
      <c r="AIB3459" s="695"/>
      <c r="AIC3459" s="695"/>
      <c r="AID3459" s="695"/>
      <c r="AIE3459" s="695"/>
      <c r="AIF3459" s="695"/>
      <c r="AIG3459" s="695"/>
      <c r="AIH3459" s="695"/>
      <c r="AII3459" s="695"/>
      <c r="AIJ3459" s="695"/>
      <c r="AIK3459" s="695"/>
      <c r="AIL3459" s="695"/>
      <c r="AIM3459" s="695"/>
      <c r="AIN3459" s="695"/>
      <c r="AIO3459" s="695"/>
      <c r="AIP3459" s="695"/>
      <c r="AIQ3459" s="695"/>
      <c r="AIR3459" s="695"/>
      <c r="AIS3459" s="695"/>
      <c r="AIT3459" s="695"/>
      <c r="AIU3459" s="695"/>
      <c r="AIV3459" s="695"/>
      <c r="AIW3459" s="695"/>
      <c r="AIX3459" s="695"/>
      <c r="AIY3459" s="695"/>
      <c r="AIZ3459" s="695"/>
      <c r="AJA3459" s="695"/>
      <c r="AJB3459" s="695"/>
      <c r="AJC3459" s="695"/>
      <c r="AJD3459" s="695"/>
      <c r="AJE3459" s="695"/>
      <c r="AJF3459" s="695"/>
      <c r="AJG3459" s="695"/>
      <c r="AJH3459" s="695"/>
      <c r="AJI3459" s="695"/>
      <c r="AJJ3459" s="695"/>
      <c r="AJK3459" s="695"/>
      <c r="AJL3459" s="695"/>
      <c r="AJM3459" s="695"/>
      <c r="AJN3459" s="695"/>
      <c r="AJO3459" s="695"/>
      <c r="AJP3459" s="695"/>
      <c r="AJQ3459" s="695"/>
      <c r="AJR3459" s="695"/>
      <c r="AJS3459" s="695"/>
      <c r="AJT3459" s="695"/>
      <c r="AJU3459" s="695"/>
      <c r="AJV3459" s="695"/>
      <c r="AJW3459" s="695"/>
      <c r="AJX3459" s="695"/>
      <c r="AJY3459" s="695"/>
      <c r="AJZ3459" s="695"/>
      <c r="AKA3459" s="695"/>
      <c r="AKB3459" s="695"/>
      <c r="AKC3459" s="695"/>
      <c r="AKD3459" s="695"/>
      <c r="AKE3459" s="695"/>
      <c r="AKF3459" s="695"/>
      <c r="AKG3459" s="695"/>
      <c r="AKH3459" s="695"/>
      <c r="AKI3459" s="695"/>
      <c r="AKJ3459" s="695"/>
      <c r="AKK3459" s="695"/>
      <c r="AKL3459" s="695"/>
      <c r="AKM3459" s="695"/>
      <c r="AKN3459" s="695"/>
      <c r="AKO3459" s="695"/>
      <c r="AKP3459" s="695"/>
      <c r="AKQ3459" s="695"/>
      <c r="AKR3459" s="695"/>
      <c r="AKS3459" s="695"/>
      <c r="AKT3459" s="695"/>
      <c r="AKU3459" s="695"/>
      <c r="AKV3459" s="695"/>
      <c r="AKW3459" s="695"/>
      <c r="AKX3459" s="695"/>
      <c r="AKY3459" s="695"/>
      <c r="AKZ3459" s="695"/>
      <c r="ALA3459" s="695"/>
      <c r="ALB3459" s="695"/>
      <c r="ALC3459" s="695"/>
      <c r="ALD3459" s="695"/>
      <c r="ALE3459" s="695"/>
      <c r="ALF3459" s="695"/>
      <c r="ALG3459" s="695"/>
      <c r="ALH3459" s="695"/>
      <c r="ALI3459" s="695"/>
      <c r="ALJ3459" s="695"/>
      <c r="ALK3459" s="695"/>
      <c r="ALL3459" s="695"/>
      <c r="ALM3459" s="695"/>
      <c r="ALN3459" s="695"/>
      <c r="ALO3459" s="695"/>
      <c r="ALP3459" s="695"/>
      <c r="ALQ3459" s="695"/>
      <c r="ALR3459" s="695"/>
      <c r="ALS3459" s="695"/>
      <c r="ALT3459" s="695"/>
      <c r="ALU3459" s="695"/>
      <c r="ALV3459" s="695"/>
      <c r="ALW3459" s="695"/>
      <c r="ALX3459" s="695"/>
      <c r="ALY3459" s="695"/>
      <c r="ALZ3459" s="695"/>
      <c r="AMA3459" s="695"/>
      <c r="AMB3459" s="695"/>
      <c r="AMC3459" s="695"/>
      <c r="AMD3459" s="695"/>
      <c r="AME3459" s="695"/>
      <c r="AMF3459" s="695"/>
      <c r="AMG3459" s="695"/>
      <c r="AMH3459" s="695"/>
      <c r="AMI3459" s="695"/>
      <c r="AMJ3459" s="695"/>
    </row>
    <row r="3460" spans="1:1024" s="546" customFormat="1" ht="31.5" hidden="1" customHeight="1" x14ac:dyDescent="0.25">
      <c r="A3460" s="795"/>
      <c r="B3460" s="795"/>
      <c r="C3460" s="795" t="s">
        <v>809</v>
      </c>
      <c r="D3460" s="795" t="s">
        <v>412</v>
      </c>
      <c r="E3460" s="1169" t="s">
        <v>358</v>
      </c>
      <c r="F3460" s="1330">
        <v>45278</v>
      </c>
      <c r="G3460" s="982">
        <v>0.41666666666666669</v>
      </c>
      <c r="H3460" s="1330">
        <v>45287</v>
      </c>
      <c r="I3460" s="982">
        <v>0.375</v>
      </c>
      <c r="J3460" s="1335" t="s">
        <v>4905</v>
      </c>
      <c r="K3460" s="1330"/>
      <c r="L3460" s="825"/>
      <c r="M3460" s="850"/>
      <c r="N3460" s="980"/>
      <c r="O3460" s="981"/>
      <c r="P3460" s="892" t="s">
        <v>4930</v>
      </c>
      <c r="Q3460" s="884"/>
      <c r="R3460" s="1343"/>
      <c r="S3460" s="1344"/>
      <c r="T3460" s="1345"/>
      <c r="U3460" s="676"/>
      <c r="V3460" s="686" t="s">
        <v>4907</v>
      </c>
      <c r="W3460" s="677"/>
      <c r="X3460" s="696"/>
      <c r="Y3460" s="696"/>
      <c r="Z3460" s="696"/>
      <c r="AA3460" s="696"/>
      <c r="AB3460" s="696"/>
      <c r="AC3460" s="696"/>
      <c r="AD3460" s="696"/>
      <c r="AE3460" s="696"/>
      <c r="AF3460" s="696"/>
      <c r="AG3460" s="696"/>
      <c r="AH3460" s="696"/>
      <c r="AI3460" s="696"/>
      <c r="AJ3460" s="696"/>
      <c r="AK3460" s="696"/>
      <c r="AL3460" s="696"/>
      <c r="AM3460" s="696"/>
      <c r="AN3460" s="696"/>
      <c r="AO3460" s="696"/>
      <c r="AP3460" s="696"/>
      <c r="AQ3460" s="696"/>
      <c r="AR3460" s="696"/>
      <c r="AS3460" s="696"/>
      <c r="AT3460" s="696"/>
      <c r="AU3460" s="696"/>
      <c r="AV3460" s="696"/>
      <c r="AW3460" s="696"/>
      <c r="AX3460" s="696"/>
      <c r="AY3460" s="696"/>
      <c r="AZ3460" s="696"/>
      <c r="BA3460" s="696"/>
      <c r="BB3460" s="696"/>
      <c r="BC3460" s="696"/>
      <c r="BD3460" s="696"/>
      <c r="BE3460" s="696"/>
      <c r="BF3460" s="696"/>
      <c r="BG3460" s="696"/>
      <c r="BH3460" s="696"/>
      <c r="BI3460" s="696"/>
      <c r="BJ3460" s="696"/>
      <c r="BK3460" s="696"/>
      <c r="BL3460" s="696"/>
      <c r="BM3460" s="696"/>
      <c r="BN3460" s="696"/>
      <c r="BO3460" s="696"/>
      <c r="BP3460" s="696"/>
      <c r="BQ3460" s="696"/>
      <c r="BR3460" s="696"/>
      <c r="BS3460" s="696"/>
      <c r="BT3460" s="696"/>
      <c r="BU3460" s="696"/>
      <c r="BV3460" s="696"/>
      <c r="BW3460" s="696"/>
      <c r="BX3460" s="696"/>
      <c r="BY3460" s="696"/>
      <c r="BZ3460" s="696"/>
      <c r="CA3460" s="696"/>
      <c r="CB3460" s="696"/>
      <c r="CC3460" s="696"/>
      <c r="CD3460" s="696"/>
      <c r="CE3460" s="696"/>
      <c r="CF3460" s="696"/>
      <c r="CG3460" s="696"/>
      <c r="CH3460" s="696"/>
      <c r="CI3460" s="696"/>
      <c r="CJ3460" s="696"/>
      <c r="CK3460" s="696"/>
      <c r="CL3460" s="696"/>
      <c r="CM3460" s="696"/>
      <c r="CN3460" s="696"/>
      <c r="CO3460" s="696"/>
      <c r="CP3460" s="696"/>
      <c r="CQ3460" s="696"/>
      <c r="CR3460" s="696"/>
      <c r="CS3460" s="696"/>
      <c r="CT3460" s="696"/>
      <c r="CU3460" s="696"/>
      <c r="CV3460" s="696"/>
      <c r="CW3460" s="696"/>
      <c r="CX3460" s="696"/>
      <c r="CY3460" s="696"/>
      <c r="CZ3460" s="696"/>
      <c r="DA3460" s="696"/>
      <c r="DB3460" s="696"/>
      <c r="DC3460" s="696"/>
      <c r="DD3460" s="696"/>
      <c r="DE3460" s="696"/>
      <c r="DF3460" s="696"/>
      <c r="DG3460" s="696"/>
      <c r="DH3460" s="696"/>
      <c r="DI3460" s="696"/>
      <c r="DJ3460" s="696"/>
      <c r="DK3460" s="696"/>
      <c r="DL3460" s="696"/>
      <c r="DM3460" s="696"/>
      <c r="DN3460" s="696"/>
      <c r="DO3460" s="696"/>
      <c r="DP3460" s="696"/>
      <c r="DQ3460" s="696"/>
      <c r="DR3460" s="696"/>
      <c r="DS3460" s="696"/>
      <c r="DT3460" s="696"/>
      <c r="DU3460" s="696"/>
      <c r="DV3460" s="696"/>
      <c r="DW3460" s="696"/>
      <c r="DX3460" s="696"/>
      <c r="DY3460" s="696"/>
      <c r="DZ3460" s="696"/>
      <c r="EA3460" s="696"/>
      <c r="EB3460" s="696"/>
      <c r="EC3460" s="696"/>
      <c r="ED3460" s="696"/>
      <c r="EE3460" s="696"/>
      <c r="EF3460" s="696"/>
      <c r="EG3460" s="696"/>
      <c r="EH3460" s="696"/>
      <c r="EI3460" s="696"/>
      <c r="EJ3460" s="696"/>
      <c r="EK3460" s="696"/>
      <c r="EL3460" s="696"/>
      <c r="EM3460" s="696"/>
      <c r="EN3460" s="696"/>
      <c r="EO3460" s="696"/>
      <c r="EP3460" s="696"/>
      <c r="EQ3460" s="696"/>
      <c r="ER3460" s="696"/>
      <c r="ES3460" s="696"/>
      <c r="ET3460" s="696"/>
      <c r="EU3460" s="696"/>
      <c r="EV3460" s="696"/>
      <c r="EW3460" s="696"/>
      <c r="EX3460" s="696"/>
      <c r="EY3460" s="696"/>
      <c r="EZ3460" s="696"/>
      <c r="FA3460" s="696"/>
      <c r="FB3460" s="696"/>
      <c r="FC3460" s="696"/>
      <c r="FD3460" s="696"/>
      <c r="FE3460" s="696"/>
      <c r="FF3460" s="696"/>
      <c r="FG3460" s="696"/>
      <c r="FH3460" s="696"/>
      <c r="FI3460" s="696"/>
      <c r="FJ3460" s="696"/>
      <c r="FK3460" s="696"/>
      <c r="FL3460" s="696"/>
      <c r="FM3460" s="696"/>
      <c r="FN3460" s="696"/>
      <c r="FO3460" s="696"/>
      <c r="FP3460" s="696"/>
      <c r="FQ3460" s="696"/>
      <c r="FR3460" s="696"/>
      <c r="FS3460" s="696"/>
      <c r="FT3460" s="696"/>
      <c r="FU3460" s="696"/>
      <c r="FV3460" s="696"/>
      <c r="FW3460" s="696"/>
      <c r="FX3460" s="696"/>
      <c r="FY3460" s="696"/>
      <c r="FZ3460" s="696"/>
      <c r="GA3460" s="696"/>
      <c r="GB3460" s="696"/>
      <c r="GC3460" s="696"/>
      <c r="GD3460" s="696"/>
      <c r="GE3460" s="696"/>
      <c r="GF3460" s="696"/>
      <c r="GG3460" s="696"/>
      <c r="GH3460" s="696"/>
      <c r="GI3460" s="696"/>
      <c r="GJ3460" s="696"/>
      <c r="GK3460" s="696"/>
      <c r="GL3460" s="696"/>
      <c r="GM3460" s="696"/>
      <c r="GN3460" s="696"/>
      <c r="GO3460" s="696"/>
      <c r="GP3460" s="696"/>
      <c r="GQ3460" s="696"/>
      <c r="GR3460" s="696"/>
      <c r="GS3460" s="696"/>
      <c r="GT3460" s="696"/>
      <c r="GU3460" s="696"/>
      <c r="GV3460" s="696"/>
      <c r="GW3460" s="696"/>
      <c r="GX3460" s="696"/>
      <c r="GY3460" s="696"/>
      <c r="GZ3460" s="696"/>
      <c r="HA3460" s="696"/>
      <c r="HB3460" s="696"/>
      <c r="HC3460" s="696"/>
      <c r="HD3460" s="696"/>
      <c r="HE3460" s="696"/>
      <c r="HF3460" s="696"/>
      <c r="HG3460" s="696"/>
      <c r="HH3460" s="696"/>
      <c r="HI3460" s="696"/>
      <c r="HJ3460" s="696"/>
      <c r="HK3460" s="696"/>
      <c r="HL3460" s="696"/>
      <c r="HM3460" s="696"/>
      <c r="HN3460" s="696"/>
      <c r="HO3460" s="696"/>
      <c r="HP3460" s="696"/>
      <c r="HQ3460" s="696"/>
      <c r="HR3460" s="696"/>
      <c r="HS3460" s="696"/>
      <c r="HT3460" s="696"/>
      <c r="HU3460" s="696"/>
      <c r="HV3460" s="696"/>
      <c r="HW3460" s="696"/>
      <c r="HX3460" s="696"/>
      <c r="HY3460" s="696"/>
      <c r="HZ3460" s="696"/>
      <c r="IA3460" s="696"/>
      <c r="IB3460" s="696"/>
      <c r="IC3460" s="696"/>
      <c r="ID3460" s="696"/>
      <c r="IE3460" s="696"/>
      <c r="IF3460" s="696"/>
      <c r="IG3460" s="696"/>
      <c r="IH3460" s="696"/>
      <c r="II3460" s="696"/>
      <c r="IJ3460" s="696"/>
      <c r="IK3460" s="696"/>
      <c r="IL3460" s="696"/>
      <c r="IM3460" s="696"/>
      <c r="IN3460" s="696"/>
      <c r="IO3460" s="696"/>
      <c r="IP3460" s="696"/>
      <c r="IQ3460" s="696"/>
      <c r="IR3460" s="696"/>
      <c r="IS3460" s="696"/>
      <c r="IT3460" s="696"/>
      <c r="IU3460" s="696"/>
      <c r="IV3460" s="696"/>
      <c r="IW3460" s="696"/>
      <c r="IX3460" s="696"/>
      <c r="IY3460" s="696"/>
      <c r="IZ3460" s="696"/>
      <c r="JA3460" s="696"/>
      <c r="JB3460" s="696"/>
      <c r="JC3460" s="696"/>
      <c r="JD3460" s="696"/>
      <c r="JE3460" s="696"/>
      <c r="JF3460" s="696"/>
      <c r="JG3460" s="696"/>
      <c r="JH3460" s="696"/>
      <c r="JI3460" s="696"/>
      <c r="JJ3460" s="696"/>
      <c r="JK3460" s="696"/>
      <c r="JL3460" s="696"/>
      <c r="JM3460" s="696"/>
      <c r="JN3460" s="696"/>
      <c r="JO3460" s="696"/>
      <c r="JP3460" s="696"/>
      <c r="JQ3460" s="696"/>
      <c r="JR3460" s="696"/>
      <c r="JS3460" s="696"/>
      <c r="JT3460" s="696"/>
      <c r="JU3460" s="696"/>
      <c r="JV3460" s="696"/>
      <c r="JW3460" s="696"/>
      <c r="JX3460" s="696"/>
      <c r="JY3460" s="696"/>
      <c r="JZ3460" s="696"/>
      <c r="KA3460" s="696"/>
      <c r="KB3460" s="696"/>
      <c r="KC3460" s="696"/>
      <c r="KD3460" s="696"/>
      <c r="KE3460" s="696"/>
      <c r="KF3460" s="696"/>
      <c r="KG3460" s="696"/>
      <c r="KH3460" s="696"/>
      <c r="KI3460" s="696"/>
      <c r="KJ3460" s="696"/>
      <c r="KK3460" s="696"/>
      <c r="KL3460" s="696"/>
      <c r="KM3460" s="696"/>
      <c r="KN3460" s="696"/>
      <c r="KO3460" s="696"/>
      <c r="KP3460" s="696"/>
      <c r="KQ3460" s="696"/>
      <c r="KR3460" s="696"/>
      <c r="KS3460" s="696"/>
      <c r="KT3460" s="696"/>
      <c r="KU3460" s="696"/>
      <c r="KV3460" s="696"/>
      <c r="KW3460" s="696"/>
      <c r="KX3460" s="696"/>
      <c r="KY3460" s="696"/>
      <c r="KZ3460" s="696"/>
      <c r="LA3460" s="696"/>
      <c r="LB3460" s="696"/>
      <c r="LC3460" s="696"/>
      <c r="LD3460" s="696"/>
      <c r="LE3460" s="696"/>
      <c r="LF3460" s="696"/>
      <c r="LG3460" s="696"/>
      <c r="LH3460" s="696"/>
      <c r="LI3460" s="696"/>
      <c r="LJ3460" s="696"/>
      <c r="LK3460" s="696"/>
      <c r="LL3460" s="696"/>
      <c r="LM3460" s="696"/>
      <c r="LN3460" s="696"/>
      <c r="LO3460" s="696"/>
      <c r="LP3460" s="696"/>
      <c r="LQ3460" s="696"/>
      <c r="LR3460" s="696"/>
      <c r="LS3460" s="696"/>
      <c r="LT3460" s="696"/>
      <c r="LU3460" s="696"/>
      <c r="LV3460" s="696"/>
      <c r="LW3460" s="696"/>
      <c r="LX3460" s="696"/>
      <c r="LY3460" s="696"/>
      <c r="LZ3460" s="696"/>
      <c r="MA3460" s="696"/>
      <c r="MB3460" s="696"/>
      <c r="MC3460" s="696"/>
      <c r="MD3460" s="696"/>
      <c r="ME3460" s="696"/>
      <c r="MF3460" s="696"/>
      <c r="MG3460" s="696"/>
      <c r="MH3460" s="696"/>
      <c r="MI3460" s="696"/>
      <c r="MJ3460" s="696"/>
      <c r="MK3460" s="696"/>
      <c r="ML3460" s="696"/>
      <c r="MM3460" s="696"/>
      <c r="MN3460" s="696"/>
      <c r="MO3460" s="696"/>
      <c r="MP3460" s="696"/>
      <c r="MQ3460" s="696"/>
      <c r="MR3460" s="696"/>
      <c r="MS3460" s="696"/>
      <c r="MT3460" s="696"/>
      <c r="MU3460" s="696"/>
      <c r="MV3460" s="696"/>
      <c r="MW3460" s="696"/>
      <c r="MX3460" s="696"/>
      <c r="MY3460" s="696"/>
      <c r="MZ3460" s="696"/>
      <c r="NA3460" s="696"/>
      <c r="NB3460" s="696"/>
      <c r="NC3460" s="696"/>
      <c r="ND3460" s="696"/>
      <c r="NE3460" s="696"/>
      <c r="NF3460" s="696"/>
      <c r="NG3460" s="696"/>
      <c r="NH3460" s="696"/>
      <c r="NI3460" s="696"/>
      <c r="NJ3460" s="696"/>
      <c r="NK3460" s="696"/>
      <c r="NL3460" s="696"/>
      <c r="NM3460" s="696"/>
      <c r="NN3460" s="696"/>
      <c r="NO3460" s="696"/>
      <c r="NP3460" s="696"/>
      <c r="NQ3460" s="696"/>
      <c r="NR3460" s="696"/>
      <c r="NS3460" s="696"/>
      <c r="NT3460" s="696"/>
      <c r="NU3460" s="696"/>
      <c r="NV3460" s="696"/>
      <c r="NW3460" s="696"/>
      <c r="NX3460" s="696"/>
      <c r="NY3460" s="696"/>
      <c r="NZ3460" s="696"/>
      <c r="OA3460" s="696"/>
      <c r="OB3460" s="696"/>
      <c r="OC3460" s="696"/>
      <c r="OD3460" s="696"/>
      <c r="OE3460" s="696"/>
      <c r="OF3460" s="696"/>
      <c r="OG3460" s="696"/>
      <c r="OH3460" s="696"/>
      <c r="OI3460" s="696"/>
      <c r="OJ3460" s="696"/>
      <c r="OK3460" s="696"/>
      <c r="OL3460" s="696"/>
      <c r="OM3460" s="696"/>
      <c r="ON3460" s="696"/>
      <c r="OO3460" s="696"/>
      <c r="OP3460" s="696"/>
      <c r="OQ3460" s="696"/>
      <c r="OR3460" s="696"/>
      <c r="OS3460" s="696"/>
      <c r="OT3460" s="696"/>
      <c r="OU3460" s="696"/>
      <c r="OV3460" s="696"/>
      <c r="OW3460" s="696"/>
      <c r="OX3460" s="696"/>
      <c r="OY3460" s="696"/>
      <c r="OZ3460" s="696"/>
      <c r="PA3460" s="696"/>
      <c r="PB3460" s="696"/>
      <c r="PC3460" s="696"/>
      <c r="PD3460" s="696"/>
      <c r="PE3460" s="696"/>
      <c r="PF3460" s="696"/>
      <c r="PG3460" s="696"/>
      <c r="PH3460" s="696"/>
      <c r="PI3460" s="696"/>
      <c r="PJ3460" s="696"/>
      <c r="PK3460" s="696"/>
      <c r="PL3460" s="696"/>
      <c r="PM3460" s="696"/>
      <c r="PN3460" s="696"/>
      <c r="PO3460" s="696"/>
      <c r="PP3460" s="696"/>
      <c r="PQ3460" s="696"/>
      <c r="PR3460" s="696"/>
      <c r="PS3460" s="696"/>
      <c r="PT3460" s="696"/>
      <c r="PU3460" s="696"/>
      <c r="PV3460" s="696"/>
      <c r="PW3460" s="696"/>
      <c r="PX3460" s="696"/>
      <c r="PY3460" s="696"/>
      <c r="PZ3460" s="696"/>
      <c r="QA3460" s="696"/>
      <c r="QB3460" s="696"/>
      <c r="QC3460" s="696"/>
      <c r="QD3460" s="696"/>
      <c r="QE3460" s="696"/>
      <c r="QF3460" s="696"/>
      <c r="QG3460" s="696"/>
      <c r="QH3460" s="696"/>
      <c r="QI3460" s="696"/>
      <c r="QJ3460" s="696"/>
      <c r="QK3460" s="696"/>
      <c r="QL3460" s="696"/>
      <c r="QM3460" s="696"/>
      <c r="QN3460" s="696"/>
      <c r="QO3460" s="696"/>
      <c r="QP3460" s="696"/>
      <c r="QQ3460" s="696"/>
      <c r="QR3460" s="696"/>
      <c r="QS3460" s="696"/>
      <c r="QT3460" s="696"/>
      <c r="QU3460" s="696"/>
      <c r="QV3460" s="696"/>
      <c r="QW3460" s="696"/>
      <c r="QX3460" s="696"/>
      <c r="QY3460" s="696"/>
      <c r="QZ3460" s="696"/>
      <c r="RA3460" s="696"/>
      <c r="RB3460" s="696"/>
      <c r="RC3460" s="696"/>
      <c r="RD3460" s="696"/>
      <c r="RE3460" s="696"/>
      <c r="RF3460" s="696"/>
      <c r="RG3460" s="696"/>
      <c r="RH3460" s="696"/>
      <c r="RI3460" s="696"/>
      <c r="RJ3460" s="696"/>
      <c r="RK3460" s="696"/>
      <c r="RL3460" s="696"/>
      <c r="RM3460" s="696"/>
      <c r="RN3460" s="696"/>
      <c r="RO3460" s="696"/>
      <c r="RP3460" s="696"/>
      <c r="RQ3460" s="696"/>
      <c r="RR3460" s="696"/>
      <c r="RS3460" s="696"/>
      <c r="RT3460" s="696"/>
      <c r="RU3460" s="696"/>
      <c r="RV3460" s="696"/>
      <c r="RW3460" s="696"/>
      <c r="RX3460" s="696"/>
      <c r="RY3460" s="696"/>
      <c r="RZ3460" s="696"/>
      <c r="SA3460" s="696"/>
      <c r="SB3460" s="696"/>
      <c r="SC3460" s="696"/>
      <c r="SD3460" s="696"/>
      <c r="SE3460" s="696"/>
      <c r="SF3460" s="696"/>
      <c r="SG3460" s="696"/>
      <c r="SH3460" s="696"/>
      <c r="SI3460" s="696"/>
      <c r="SJ3460" s="696"/>
      <c r="SK3460" s="696"/>
      <c r="SL3460" s="696"/>
      <c r="SM3460" s="696"/>
      <c r="SN3460" s="696"/>
      <c r="SO3460" s="696"/>
      <c r="SP3460" s="696"/>
      <c r="SQ3460" s="696"/>
      <c r="SR3460" s="696"/>
      <c r="SS3460" s="696"/>
      <c r="ST3460" s="696"/>
      <c r="SU3460" s="696"/>
      <c r="SV3460" s="696"/>
      <c r="SW3460" s="696"/>
      <c r="SX3460" s="696"/>
      <c r="SY3460" s="696"/>
      <c r="SZ3460" s="696"/>
      <c r="TA3460" s="696"/>
      <c r="TB3460" s="696"/>
      <c r="TC3460" s="696"/>
      <c r="TD3460" s="696"/>
      <c r="TE3460" s="696"/>
      <c r="TF3460" s="696"/>
      <c r="TG3460" s="696"/>
      <c r="TH3460" s="696"/>
      <c r="TI3460" s="696"/>
      <c r="TJ3460" s="696"/>
      <c r="TK3460" s="696"/>
      <c r="TL3460" s="696"/>
      <c r="TM3460" s="696"/>
      <c r="TN3460" s="696"/>
      <c r="TO3460" s="696"/>
      <c r="TP3460" s="696"/>
      <c r="TQ3460" s="696"/>
      <c r="TR3460" s="696"/>
      <c r="TS3460" s="696"/>
      <c r="TT3460" s="696"/>
      <c r="TU3460" s="696"/>
      <c r="TV3460" s="696"/>
      <c r="TW3460" s="696"/>
      <c r="TX3460" s="696"/>
      <c r="TY3460" s="696"/>
      <c r="TZ3460" s="696"/>
      <c r="UA3460" s="696"/>
      <c r="UB3460" s="696"/>
      <c r="UC3460" s="696"/>
      <c r="UD3460" s="696"/>
      <c r="UE3460" s="696"/>
      <c r="UF3460" s="696"/>
      <c r="UG3460" s="696"/>
      <c r="UH3460" s="696"/>
      <c r="UI3460" s="696"/>
      <c r="UJ3460" s="696"/>
      <c r="UK3460" s="696"/>
      <c r="UL3460" s="696"/>
      <c r="UM3460" s="696"/>
      <c r="UN3460" s="696"/>
      <c r="UO3460" s="696"/>
      <c r="UP3460" s="696"/>
      <c r="UQ3460" s="696"/>
      <c r="UR3460" s="696"/>
      <c r="US3460" s="696"/>
      <c r="UT3460" s="696"/>
      <c r="UU3460" s="696"/>
      <c r="UV3460" s="696"/>
      <c r="UW3460" s="696"/>
      <c r="UX3460" s="696"/>
      <c r="UY3460" s="696"/>
      <c r="UZ3460" s="696"/>
      <c r="VA3460" s="696"/>
      <c r="VB3460" s="696"/>
      <c r="VC3460" s="696"/>
      <c r="VD3460" s="696"/>
      <c r="VE3460" s="696"/>
      <c r="VF3460" s="696"/>
      <c r="VG3460" s="696"/>
      <c r="VH3460" s="696"/>
      <c r="VI3460" s="696"/>
      <c r="VJ3460" s="696"/>
      <c r="VK3460" s="696"/>
      <c r="VL3460" s="696"/>
      <c r="VM3460" s="696"/>
      <c r="VN3460" s="696"/>
      <c r="VO3460" s="696"/>
      <c r="VP3460" s="696"/>
      <c r="VQ3460" s="696"/>
      <c r="VR3460" s="696"/>
      <c r="VS3460" s="696"/>
      <c r="VT3460" s="696"/>
      <c r="VU3460" s="696"/>
      <c r="VV3460" s="696"/>
      <c r="VW3460" s="696"/>
      <c r="VX3460" s="696"/>
      <c r="VY3460" s="696"/>
      <c r="VZ3460" s="696"/>
      <c r="WA3460" s="696"/>
      <c r="WB3460" s="696"/>
      <c r="WC3460" s="696"/>
      <c r="WD3460" s="696"/>
      <c r="WE3460" s="696"/>
      <c r="WF3460" s="696"/>
      <c r="WG3460" s="696"/>
      <c r="WH3460" s="696"/>
      <c r="WI3460" s="696"/>
      <c r="WJ3460" s="696"/>
      <c r="WK3460" s="696"/>
      <c r="WL3460" s="696"/>
      <c r="WM3460" s="696"/>
      <c r="WN3460" s="696"/>
      <c r="WO3460" s="696"/>
      <c r="WP3460" s="696"/>
      <c r="WQ3460" s="696"/>
      <c r="WR3460" s="696"/>
      <c r="WS3460" s="696"/>
      <c r="WT3460" s="696"/>
      <c r="WU3460" s="696"/>
      <c r="WV3460" s="696"/>
      <c r="WW3460" s="696"/>
      <c r="WX3460" s="696"/>
      <c r="WY3460" s="696"/>
      <c r="WZ3460" s="696"/>
      <c r="XA3460" s="696"/>
      <c r="XB3460" s="696"/>
      <c r="XC3460" s="696"/>
      <c r="XD3460" s="696"/>
      <c r="XE3460" s="696"/>
      <c r="XF3460" s="696"/>
      <c r="XG3460" s="696"/>
      <c r="XH3460" s="696"/>
      <c r="XI3460" s="696"/>
      <c r="XJ3460" s="696"/>
      <c r="XK3460" s="696"/>
      <c r="XL3460" s="696"/>
      <c r="XM3460" s="696"/>
      <c r="XN3460" s="696"/>
      <c r="XO3460" s="696"/>
      <c r="XP3460" s="696"/>
      <c r="XQ3460" s="696"/>
      <c r="XR3460" s="696"/>
      <c r="XS3460" s="696"/>
      <c r="XT3460" s="696"/>
      <c r="XU3460" s="696"/>
      <c r="XV3460" s="696"/>
      <c r="XW3460" s="696"/>
      <c r="XX3460" s="696"/>
      <c r="XY3460" s="696"/>
      <c r="XZ3460" s="696"/>
      <c r="YA3460" s="696"/>
      <c r="YB3460" s="696"/>
      <c r="YC3460" s="696"/>
      <c r="YD3460" s="696"/>
      <c r="YE3460" s="696"/>
      <c r="YF3460" s="696"/>
      <c r="YG3460" s="696"/>
      <c r="YH3460" s="696"/>
      <c r="YI3460" s="696"/>
      <c r="YJ3460" s="696"/>
      <c r="YK3460" s="696"/>
      <c r="YL3460" s="696"/>
      <c r="YM3460" s="696"/>
      <c r="YN3460" s="696"/>
      <c r="YO3460" s="696"/>
      <c r="YP3460" s="696"/>
      <c r="YQ3460" s="696"/>
      <c r="YR3460" s="696"/>
      <c r="YS3460" s="696"/>
      <c r="YT3460" s="696"/>
      <c r="YU3460" s="696"/>
      <c r="YV3460" s="696"/>
      <c r="YW3460" s="696"/>
      <c r="YX3460" s="696"/>
      <c r="YY3460" s="696"/>
      <c r="YZ3460" s="696"/>
      <c r="ZA3460" s="696"/>
      <c r="ZB3460" s="696"/>
      <c r="ZC3460" s="696"/>
      <c r="ZD3460" s="696"/>
      <c r="ZE3460" s="696"/>
      <c r="ZF3460" s="696"/>
      <c r="ZG3460" s="696"/>
      <c r="ZH3460" s="696"/>
      <c r="ZI3460" s="696"/>
      <c r="ZJ3460" s="696"/>
      <c r="ZK3460" s="696"/>
      <c r="ZL3460" s="696"/>
      <c r="ZM3460" s="696"/>
      <c r="ZN3460" s="696"/>
      <c r="ZO3460" s="696"/>
      <c r="ZP3460" s="696"/>
      <c r="ZQ3460" s="696"/>
      <c r="ZR3460" s="696"/>
      <c r="ZS3460" s="696"/>
      <c r="ZT3460" s="696"/>
      <c r="ZU3460" s="696"/>
      <c r="ZV3460" s="696"/>
      <c r="ZW3460" s="696"/>
      <c r="ZX3460" s="696"/>
      <c r="ZY3460" s="696"/>
      <c r="ZZ3460" s="696"/>
      <c r="AAA3460" s="696"/>
      <c r="AAB3460" s="696"/>
      <c r="AAC3460" s="696"/>
      <c r="AAD3460" s="696"/>
      <c r="AAE3460" s="696"/>
      <c r="AAF3460" s="696"/>
      <c r="AAG3460" s="696"/>
      <c r="AAH3460" s="696"/>
      <c r="AAI3460" s="696"/>
      <c r="AAJ3460" s="696"/>
      <c r="AAK3460" s="696"/>
      <c r="AAL3460" s="696"/>
      <c r="AAM3460" s="696"/>
      <c r="AAN3460" s="696"/>
      <c r="AAO3460" s="696"/>
      <c r="AAP3460" s="696"/>
      <c r="AAQ3460" s="696"/>
      <c r="AAR3460" s="696"/>
      <c r="AAS3460" s="696"/>
      <c r="AAT3460" s="696"/>
      <c r="AAU3460" s="696"/>
      <c r="AAV3460" s="696"/>
      <c r="AAW3460" s="696"/>
      <c r="AAX3460" s="696"/>
      <c r="AAY3460" s="696"/>
      <c r="AAZ3460" s="696"/>
      <c r="ABA3460" s="696"/>
      <c r="ABB3460" s="696"/>
      <c r="ABC3460" s="696"/>
      <c r="ABD3460" s="696"/>
      <c r="ABE3460" s="696"/>
      <c r="ABF3460" s="696"/>
      <c r="ABG3460" s="696"/>
      <c r="ABH3460" s="696"/>
      <c r="ABI3460" s="696"/>
      <c r="ABJ3460" s="696"/>
      <c r="ABK3460" s="696"/>
      <c r="ABL3460" s="696"/>
      <c r="ABM3460" s="696"/>
      <c r="ABN3460" s="696"/>
      <c r="ABO3460" s="696"/>
      <c r="ABP3460" s="696"/>
      <c r="ABQ3460" s="696"/>
      <c r="ABR3460" s="696"/>
      <c r="ABS3460" s="696"/>
      <c r="ABT3460" s="696"/>
      <c r="ABU3460" s="696"/>
      <c r="ABV3460" s="696"/>
      <c r="ABW3460" s="696"/>
      <c r="ABX3460" s="696"/>
      <c r="ABY3460" s="696"/>
      <c r="ABZ3460" s="696"/>
      <c r="ACA3460" s="696"/>
      <c r="ACB3460" s="696"/>
      <c r="ACC3460" s="696"/>
      <c r="ACD3460" s="696"/>
      <c r="ACE3460" s="696"/>
      <c r="ACF3460" s="696"/>
      <c r="ACG3460" s="696"/>
      <c r="ACH3460" s="696"/>
      <c r="ACI3460" s="696"/>
      <c r="ACJ3460" s="696"/>
      <c r="ACK3460" s="696"/>
      <c r="ACL3460" s="696"/>
      <c r="ACM3460" s="696"/>
      <c r="ACN3460" s="696"/>
      <c r="ACO3460" s="696"/>
      <c r="ACP3460" s="696"/>
      <c r="ACQ3460" s="696"/>
      <c r="ACR3460" s="696"/>
      <c r="ACS3460" s="696"/>
      <c r="ACT3460" s="696"/>
      <c r="ACU3460" s="696"/>
      <c r="ACV3460" s="696"/>
      <c r="ACW3460" s="696"/>
      <c r="ACX3460" s="696"/>
      <c r="ACY3460" s="696"/>
      <c r="ACZ3460" s="696"/>
      <c r="ADA3460" s="696"/>
      <c r="ADB3460" s="696"/>
      <c r="ADC3460" s="696"/>
      <c r="ADD3460" s="696"/>
      <c r="ADE3460" s="696"/>
      <c r="ADF3460" s="696"/>
      <c r="ADG3460" s="696"/>
      <c r="ADH3460" s="696"/>
      <c r="ADI3460" s="696"/>
      <c r="ADJ3460" s="696"/>
      <c r="ADK3460" s="696"/>
      <c r="ADL3460" s="696"/>
      <c r="ADM3460" s="696"/>
      <c r="ADN3460" s="696"/>
      <c r="ADO3460" s="696"/>
      <c r="ADP3460" s="696"/>
      <c r="ADQ3460" s="696"/>
      <c r="ADR3460" s="696"/>
      <c r="ADS3460" s="696"/>
      <c r="ADT3460" s="696"/>
      <c r="ADU3460" s="696"/>
      <c r="ADV3460" s="696"/>
      <c r="ADW3460" s="696"/>
      <c r="ADX3460" s="696"/>
      <c r="ADY3460" s="696"/>
      <c r="ADZ3460" s="696"/>
      <c r="AEA3460" s="696"/>
      <c r="AEB3460" s="696"/>
      <c r="AEC3460" s="696"/>
      <c r="AED3460" s="696"/>
      <c r="AEE3460" s="696"/>
      <c r="AEF3460" s="696"/>
      <c r="AEG3460" s="696"/>
      <c r="AEH3460" s="696"/>
      <c r="AEI3460" s="696"/>
      <c r="AEJ3460" s="696"/>
      <c r="AEK3460" s="696"/>
      <c r="AEL3460" s="696"/>
      <c r="AEM3460" s="696"/>
      <c r="AEN3460" s="696"/>
      <c r="AEO3460" s="696"/>
      <c r="AEP3460" s="696"/>
      <c r="AEQ3460" s="696"/>
      <c r="AER3460" s="696"/>
      <c r="AES3460" s="696"/>
      <c r="AET3460" s="696"/>
      <c r="AEU3460" s="696"/>
      <c r="AEV3460" s="696"/>
      <c r="AEW3460" s="696"/>
      <c r="AEX3460" s="696"/>
      <c r="AEY3460" s="696"/>
      <c r="AEZ3460" s="696"/>
      <c r="AFA3460" s="696"/>
      <c r="AFB3460" s="696"/>
      <c r="AFC3460" s="696"/>
      <c r="AFD3460" s="696"/>
      <c r="AFE3460" s="696"/>
      <c r="AFF3460" s="696"/>
      <c r="AFG3460" s="696"/>
      <c r="AFH3460" s="696"/>
      <c r="AFI3460" s="696"/>
      <c r="AFJ3460" s="696"/>
      <c r="AFK3460" s="696"/>
      <c r="AFL3460" s="696"/>
      <c r="AFM3460" s="696"/>
      <c r="AFN3460" s="696"/>
      <c r="AFO3460" s="696"/>
      <c r="AFP3460" s="696"/>
      <c r="AFQ3460" s="696"/>
      <c r="AFR3460" s="696"/>
      <c r="AFS3460" s="696"/>
      <c r="AFT3460" s="696"/>
      <c r="AFU3460" s="696"/>
      <c r="AFV3460" s="696"/>
      <c r="AFW3460" s="696"/>
      <c r="AFX3460" s="696"/>
      <c r="AFY3460" s="696"/>
      <c r="AFZ3460" s="696"/>
      <c r="AGA3460" s="696"/>
      <c r="AGB3460" s="696"/>
      <c r="AGC3460" s="696"/>
      <c r="AGD3460" s="696"/>
      <c r="AGE3460" s="696"/>
      <c r="AGF3460" s="696"/>
      <c r="AGG3460" s="696"/>
      <c r="AGH3460" s="696"/>
      <c r="AGI3460" s="696"/>
      <c r="AGJ3460" s="696"/>
      <c r="AGK3460" s="696"/>
      <c r="AGL3460" s="696"/>
      <c r="AGM3460" s="696"/>
      <c r="AGN3460" s="696"/>
      <c r="AGO3460" s="696"/>
      <c r="AGP3460" s="696"/>
      <c r="AGQ3460" s="696"/>
      <c r="AGR3460" s="696"/>
      <c r="AGS3460" s="696"/>
      <c r="AGT3460" s="696"/>
      <c r="AGU3460" s="696"/>
      <c r="AGV3460" s="696"/>
      <c r="AGW3460" s="696"/>
      <c r="AGX3460" s="696"/>
      <c r="AGY3460" s="696"/>
      <c r="AGZ3460" s="696"/>
      <c r="AHA3460" s="696"/>
      <c r="AHB3460" s="696"/>
      <c r="AHC3460" s="696"/>
      <c r="AHD3460" s="696"/>
      <c r="AHE3460" s="696"/>
      <c r="AHF3460" s="696"/>
      <c r="AHG3460" s="696"/>
      <c r="AHH3460" s="696"/>
      <c r="AHI3460" s="696"/>
      <c r="AHJ3460" s="696"/>
      <c r="AHK3460" s="696"/>
      <c r="AHL3460" s="696"/>
      <c r="AHM3460" s="696"/>
      <c r="AHN3460" s="696"/>
      <c r="AHO3460" s="696"/>
      <c r="AHP3460" s="696"/>
      <c r="AHQ3460" s="696"/>
      <c r="AHR3460" s="696"/>
      <c r="AHS3460" s="696"/>
      <c r="AHT3460" s="696"/>
      <c r="AHU3460" s="696"/>
      <c r="AHV3460" s="696"/>
      <c r="AHW3460" s="696"/>
      <c r="AHX3460" s="696"/>
      <c r="AHY3460" s="696"/>
      <c r="AHZ3460" s="696"/>
      <c r="AIA3460" s="696"/>
      <c r="AIB3460" s="696"/>
      <c r="AIC3460" s="696"/>
      <c r="AID3460" s="696"/>
      <c r="AIE3460" s="696"/>
      <c r="AIF3460" s="696"/>
      <c r="AIG3460" s="696"/>
      <c r="AIH3460" s="696"/>
      <c r="AII3460" s="696"/>
      <c r="AIJ3460" s="696"/>
      <c r="AIK3460" s="696"/>
      <c r="AIL3460" s="696"/>
      <c r="AIM3460" s="696"/>
      <c r="AIN3460" s="696"/>
      <c r="AIO3460" s="696"/>
      <c r="AIP3460" s="696"/>
      <c r="AIQ3460" s="696"/>
      <c r="AIR3460" s="696"/>
      <c r="AIS3460" s="696"/>
      <c r="AIT3460" s="696"/>
      <c r="AIU3460" s="696"/>
      <c r="AIV3460" s="696"/>
      <c r="AIW3460" s="696"/>
      <c r="AIX3460" s="696"/>
      <c r="AIY3460" s="696"/>
      <c r="AIZ3460" s="696"/>
      <c r="AJA3460" s="696"/>
      <c r="AJB3460" s="696"/>
      <c r="AJC3460" s="696"/>
      <c r="AJD3460" s="696"/>
      <c r="AJE3460" s="696"/>
      <c r="AJF3460" s="696"/>
      <c r="AJG3460" s="696"/>
      <c r="AJH3460" s="696"/>
      <c r="AJI3460" s="696"/>
      <c r="AJJ3460" s="696"/>
      <c r="AJK3460" s="696"/>
      <c r="AJL3460" s="696"/>
      <c r="AJM3460" s="696"/>
      <c r="AJN3460" s="696"/>
      <c r="AJO3460" s="696"/>
      <c r="AJP3460" s="696"/>
      <c r="AJQ3460" s="696"/>
      <c r="AJR3460" s="696"/>
      <c r="AJS3460" s="696"/>
      <c r="AJT3460" s="696"/>
      <c r="AJU3460" s="696"/>
      <c r="AJV3460" s="696"/>
      <c r="AJW3460" s="696"/>
      <c r="AJX3460" s="696"/>
      <c r="AJY3460" s="696"/>
      <c r="AJZ3460" s="696"/>
      <c r="AKA3460" s="696"/>
      <c r="AKB3460" s="696"/>
      <c r="AKC3460" s="696"/>
      <c r="AKD3460" s="696"/>
      <c r="AKE3460" s="696"/>
      <c r="AKF3460" s="696"/>
      <c r="AKG3460" s="696"/>
      <c r="AKH3460" s="696"/>
      <c r="AKI3460" s="696"/>
      <c r="AKJ3460" s="696"/>
      <c r="AKK3460" s="696"/>
      <c r="AKL3460" s="696"/>
      <c r="AKM3460" s="696"/>
      <c r="AKN3460" s="696"/>
      <c r="AKO3460" s="696"/>
      <c r="AKP3460" s="696"/>
      <c r="AKQ3460" s="696"/>
      <c r="AKR3460" s="696"/>
      <c r="AKS3460" s="696"/>
      <c r="AKT3460" s="696"/>
      <c r="AKU3460" s="696"/>
      <c r="AKV3460" s="696"/>
      <c r="AKW3460" s="696"/>
      <c r="AKX3460" s="696"/>
      <c r="AKY3460" s="696"/>
      <c r="AKZ3460" s="696"/>
      <c r="ALA3460" s="696"/>
      <c r="ALB3460" s="696"/>
      <c r="ALC3460" s="696"/>
      <c r="ALD3460" s="696"/>
      <c r="ALE3460" s="696"/>
      <c r="ALF3460" s="696"/>
      <c r="ALG3460" s="696"/>
      <c r="ALH3460" s="696"/>
      <c r="ALI3460" s="696"/>
      <c r="ALJ3460" s="696"/>
      <c r="ALK3460" s="696"/>
      <c r="ALL3460" s="696"/>
      <c r="ALM3460" s="696"/>
      <c r="ALN3460" s="696"/>
      <c r="ALO3460" s="696"/>
      <c r="ALP3460" s="696"/>
      <c r="ALQ3460" s="696"/>
      <c r="ALR3460" s="696"/>
      <c r="ALS3460" s="696"/>
      <c r="ALT3460" s="696"/>
      <c r="ALU3460" s="696"/>
      <c r="ALV3460" s="696"/>
      <c r="ALW3460" s="696"/>
      <c r="ALX3460" s="696"/>
      <c r="ALY3460" s="696"/>
      <c r="ALZ3460" s="696"/>
      <c r="AMA3460" s="696"/>
      <c r="AMB3460" s="696"/>
      <c r="AMC3460" s="696"/>
      <c r="AMD3460" s="696"/>
      <c r="AME3460" s="696"/>
      <c r="AMF3460" s="696"/>
      <c r="AMG3460" s="696"/>
      <c r="AMH3460" s="696"/>
      <c r="AMI3460" s="696"/>
      <c r="AMJ3460" s="696"/>
    </row>
    <row r="3461" spans="1:1024" s="546" customFormat="1" ht="20.25" hidden="1" customHeight="1" x14ac:dyDescent="0.25">
      <c r="A3461" s="186"/>
      <c r="B3461" s="186"/>
      <c r="C3461" s="186" t="s">
        <v>809</v>
      </c>
      <c r="D3461" s="186" t="s">
        <v>193</v>
      </c>
      <c r="E3461" s="1156" t="s">
        <v>194</v>
      </c>
      <c r="F3461" s="710">
        <v>45277</v>
      </c>
      <c r="G3461" s="711">
        <v>0.35416666666666669</v>
      </c>
      <c r="H3461" s="710">
        <v>45278</v>
      </c>
      <c r="I3461" s="711">
        <v>0.48125000000000001</v>
      </c>
      <c r="J3461" s="728" t="s">
        <v>797</v>
      </c>
      <c r="K3461" s="710"/>
      <c r="L3461" s="18"/>
      <c r="M3461" s="21"/>
      <c r="N3461" s="926"/>
      <c r="O3461" s="927"/>
      <c r="P3461" s="892"/>
      <c r="Q3461" s="884"/>
      <c r="R3461" s="1008"/>
      <c r="S3461" s="884"/>
      <c r="T3461" s="527"/>
      <c r="U3461" s="545"/>
      <c r="V3461" s="554" t="s">
        <v>4906</v>
      </c>
      <c r="W3461" s="156"/>
    </row>
    <row r="3462" spans="1:1024" s="546" customFormat="1" ht="26.25" hidden="1" customHeight="1" x14ac:dyDescent="0.25">
      <c r="A3462" s="869"/>
      <c r="B3462" s="869"/>
      <c r="C3462" s="814" t="s">
        <v>809</v>
      </c>
      <c r="D3462" s="869" t="s">
        <v>29</v>
      </c>
      <c r="E3462" s="1178" t="s">
        <v>30</v>
      </c>
      <c r="F3462" s="989">
        <v>45245</v>
      </c>
      <c r="G3462" s="1348">
        <v>0.33333333333333331</v>
      </c>
      <c r="H3462" s="21">
        <v>45249</v>
      </c>
      <c r="I3462" s="1348">
        <v>0.54166666666666663</v>
      </c>
      <c r="J3462" s="737" t="s">
        <v>162</v>
      </c>
      <c r="K3462" s="19"/>
      <c r="L3462" s="721"/>
      <c r="M3462" s="21"/>
      <c r="N3462" s="924"/>
      <c r="O3462" s="208"/>
      <c r="P3462" s="892">
        <v>420</v>
      </c>
      <c r="Q3462" s="884"/>
      <c r="R3462" s="1008"/>
      <c r="S3462" s="884"/>
      <c r="T3462" s="527"/>
      <c r="U3462" s="545"/>
      <c r="V3462" s="544" t="s">
        <v>4715</v>
      </c>
      <c r="W3462" s="636"/>
    </row>
    <row r="3463" spans="1:1024" s="546" customFormat="1" ht="18.75" hidden="1" customHeight="1" x14ac:dyDescent="0.25">
      <c r="A3463" s="4"/>
      <c r="B3463" s="4"/>
      <c r="C3463" s="4" t="s">
        <v>809</v>
      </c>
      <c r="D3463" s="4" t="s">
        <v>193</v>
      </c>
      <c r="E3463" s="1156" t="s">
        <v>194</v>
      </c>
      <c r="F3463" s="725">
        <v>45104</v>
      </c>
      <c r="G3463" s="720">
        <v>0.35416666666666669</v>
      </c>
      <c r="H3463" s="725">
        <v>45111</v>
      </c>
      <c r="I3463" s="720">
        <v>0.35416666666666669</v>
      </c>
      <c r="J3463" s="728" t="s">
        <v>85</v>
      </c>
      <c r="K3463" s="725"/>
      <c r="L3463" s="929"/>
      <c r="M3463" s="19"/>
      <c r="N3463" s="931"/>
      <c r="O3463" s="932"/>
      <c r="P3463" s="892">
        <v>800</v>
      </c>
      <c r="Q3463" s="901">
        <v>40</v>
      </c>
      <c r="R3463" s="1033"/>
      <c r="S3463" s="194"/>
      <c r="T3463" s="563"/>
      <c r="U3463" s="545"/>
      <c r="V3463" s="555"/>
      <c r="W3463" s="156"/>
    </row>
    <row r="3464" spans="1:1024" s="546" customFormat="1" ht="18.75" hidden="1" customHeight="1" x14ac:dyDescent="0.25">
      <c r="A3464" s="735"/>
      <c r="B3464" s="735"/>
      <c r="C3464" s="735" t="s">
        <v>5440</v>
      </c>
      <c r="D3464" s="1430" t="s">
        <v>35</v>
      </c>
      <c r="E3464" s="1166" t="s">
        <v>313</v>
      </c>
      <c r="F3464" s="741">
        <v>45329</v>
      </c>
      <c r="G3464" s="740">
        <v>0.70833333333333337</v>
      </c>
      <c r="H3464" s="741">
        <v>45332</v>
      </c>
      <c r="I3464" s="740">
        <v>0.77083333333333337</v>
      </c>
      <c r="J3464" s="732" t="s">
        <v>5441</v>
      </c>
      <c r="K3464" s="741"/>
      <c r="L3464" s="929"/>
      <c r="M3464" s="741"/>
      <c r="N3464" s="1465"/>
      <c r="O3464" s="930"/>
      <c r="P3464" s="902" t="s">
        <v>4643</v>
      </c>
      <c r="Q3464" s="890"/>
      <c r="R3464" s="1057"/>
      <c r="S3464" s="890"/>
      <c r="T3464" s="584"/>
      <c r="U3464" s="593"/>
      <c r="V3464" s="592"/>
      <c r="W3464" s="594"/>
    </row>
    <row r="3465" spans="1:1024" ht="18.75" hidden="1" customHeight="1" x14ac:dyDescent="0.25">
      <c r="A3465" s="186"/>
      <c r="B3465" s="186"/>
      <c r="C3465" s="186" t="s">
        <v>4187</v>
      </c>
      <c r="D3465" s="186" t="s">
        <v>35</v>
      </c>
      <c r="E3465" s="1156" t="s">
        <v>112</v>
      </c>
      <c r="F3465" s="710">
        <v>45340</v>
      </c>
      <c r="G3465" s="711"/>
      <c r="H3465" s="710">
        <v>45345</v>
      </c>
      <c r="I3465" s="711">
        <v>0.5</v>
      </c>
      <c r="J3465" s="743" t="s">
        <v>336</v>
      </c>
      <c r="K3465" s="710"/>
      <c r="L3465" s="929"/>
      <c r="M3465" s="21"/>
      <c r="N3465" s="934"/>
      <c r="O3465" s="920"/>
      <c r="P3465" s="892" t="s">
        <v>4843</v>
      </c>
      <c r="Q3465" s="196"/>
      <c r="R3465" s="1002"/>
      <c r="S3465" s="196"/>
      <c r="T3465" s="544"/>
      <c r="V3465" s="544"/>
    </row>
    <row r="3466" spans="1:1024" ht="18.75" hidden="1" customHeight="1" x14ac:dyDescent="0.25">
      <c r="A3466" s="186"/>
      <c r="B3466" s="795"/>
      <c r="C3466" s="186" t="s">
        <v>4187</v>
      </c>
      <c r="D3466" s="186" t="s">
        <v>657</v>
      </c>
      <c r="E3466" s="1156" t="s">
        <v>871</v>
      </c>
      <c r="F3466" s="710">
        <v>45338</v>
      </c>
      <c r="G3466" s="711">
        <v>0.41666666666666669</v>
      </c>
      <c r="H3466" s="710">
        <v>45341</v>
      </c>
      <c r="I3466" s="711">
        <v>0.41666666666666669</v>
      </c>
      <c r="J3466" s="728" t="s">
        <v>449</v>
      </c>
      <c r="K3466" s="710"/>
      <c r="L3466" s="734"/>
      <c r="M3466" s="21"/>
      <c r="N3466" s="734"/>
      <c r="O3466" s="920"/>
      <c r="P3466" s="1019" t="s">
        <v>4841</v>
      </c>
      <c r="Q3466" s="196"/>
      <c r="R3466" s="1002"/>
      <c r="S3466" s="196"/>
      <c r="T3466" s="579"/>
    </row>
    <row r="3467" spans="1:1024" ht="39.75" hidden="1" customHeight="1" x14ac:dyDescent="0.25">
      <c r="A3467" s="186"/>
      <c r="B3467" s="1520"/>
      <c r="C3467" s="186" t="s">
        <v>4187</v>
      </c>
      <c r="D3467" s="186" t="s">
        <v>412</v>
      </c>
      <c r="E3467" s="1156" t="s">
        <v>153</v>
      </c>
      <c r="F3467" s="718">
        <v>45291</v>
      </c>
      <c r="G3467" s="719">
        <v>0.77083333333333337</v>
      </c>
      <c r="H3467" s="718">
        <v>45294</v>
      </c>
      <c r="I3467" s="719">
        <v>0.6875</v>
      </c>
      <c r="J3467" s="737" t="s">
        <v>449</v>
      </c>
      <c r="K3467" s="19"/>
      <c r="L3467" s="921"/>
      <c r="N3467" s="921"/>
      <c r="O3467" s="209"/>
      <c r="P3467" s="889"/>
      <c r="Q3467" s="907"/>
      <c r="R3467" s="1008"/>
      <c r="S3467" s="884"/>
      <c r="T3467" s="527"/>
      <c r="U3467" s="564"/>
      <c r="V3467" s="527"/>
    </row>
    <row r="3468" spans="1:1024" ht="31.5" hidden="1" customHeight="1" x14ac:dyDescent="0.25">
      <c r="A3468" s="826"/>
      <c r="B3468" s="795"/>
      <c r="C3468" s="795" t="s">
        <v>4187</v>
      </c>
      <c r="D3468" s="795" t="s">
        <v>35</v>
      </c>
      <c r="E3468" s="1169" t="s">
        <v>171</v>
      </c>
      <c r="F3468" s="1330">
        <v>45259</v>
      </c>
      <c r="G3468" s="982">
        <v>0.58333333333333337</v>
      </c>
      <c r="H3468" s="1330">
        <v>45261</v>
      </c>
      <c r="I3468" s="982">
        <v>0.375</v>
      </c>
      <c r="J3468" s="1335" t="s">
        <v>330</v>
      </c>
      <c r="K3468" s="827"/>
      <c r="L3468" s="993"/>
      <c r="M3468" s="834"/>
      <c r="N3468" s="993"/>
      <c r="O3468" s="1326"/>
      <c r="P3468" s="892" t="s">
        <v>4863</v>
      </c>
      <c r="Q3468" s="196"/>
      <c r="R3468" s="1662"/>
      <c r="S3468" s="1702"/>
      <c r="T3468" s="1751"/>
      <c r="U3468" s="676"/>
      <c r="V3468" s="680"/>
      <c r="W3468" s="677"/>
      <c r="X3468" s="678"/>
      <c r="Y3468" s="678"/>
      <c r="Z3468" s="678"/>
      <c r="AA3468" s="678"/>
      <c r="AB3468" s="678"/>
      <c r="AC3468" s="678"/>
      <c r="AD3468" s="678"/>
      <c r="AE3468" s="678"/>
      <c r="AF3468" s="678"/>
      <c r="AG3468" s="678"/>
      <c r="AH3468" s="678"/>
      <c r="AI3468" s="678"/>
      <c r="AJ3468" s="678"/>
      <c r="AK3468" s="678"/>
      <c r="AL3468" s="678"/>
      <c r="AM3468" s="678"/>
      <c r="AN3468" s="678"/>
      <c r="AO3468" s="678"/>
      <c r="AP3468" s="678"/>
      <c r="AQ3468" s="678"/>
      <c r="AR3468" s="678"/>
      <c r="AS3468" s="678"/>
      <c r="AT3468" s="678"/>
      <c r="AU3468" s="678"/>
      <c r="AV3468" s="678"/>
      <c r="AW3468" s="678"/>
      <c r="AX3468" s="678"/>
      <c r="AY3468" s="678"/>
      <c r="AZ3468" s="678"/>
      <c r="BA3468" s="678"/>
      <c r="BB3468" s="678"/>
      <c r="BC3468" s="678"/>
      <c r="BD3468" s="678"/>
      <c r="BE3468" s="678"/>
      <c r="BF3468" s="678"/>
      <c r="BG3468" s="678"/>
      <c r="BH3468" s="678"/>
      <c r="BI3468" s="678"/>
      <c r="BJ3468" s="678"/>
      <c r="BK3468" s="678"/>
      <c r="BL3468" s="678"/>
      <c r="BM3468" s="678"/>
      <c r="BN3468" s="678"/>
      <c r="BO3468" s="678"/>
      <c r="BP3468" s="678"/>
      <c r="BQ3468" s="678"/>
      <c r="BR3468" s="678"/>
      <c r="BS3468" s="678"/>
      <c r="BT3468" s="678"/>
      <c r="BU3468" s="678"/>
      <c r="BV3468" s="678"/>
      <c r="BW3468" s="678"/>
      <c r="BX3468" s="678"/>
      <c r="BY3468" s="678"/>
      <c r="BZ3468" s="678"/>
      <c r="CA3468" s="678"/>
      <c r="CB3468" s="678"/>
      <c r="CC3468" s="678"/>
      <c r="CD3468" s="678"/>
      <c r="CE3468" s="678"/>
      <c r="CF3468" s="678"/>
      <c r="CG3468" s="678"/>
      <c r="CH3468" s="678"/>
      <c r="CI3468" s="678"/>
      <c r="CJ3468" s="678"/>
      <c r="CK3468" s="678"/>
      <c r="CL3468" s="678"/>
      <c r="CM3468" s="678"/>
      <c r="CN3468" s="678"/>
      <c r="CO3468" s="678"/>
      <c r="CP3468" s="678"/>
      <c r="CQ3468" s="678"/>
      <c r="CR3468" s="678"/>
      <c r="CS3468" s="678"/>
      <c r="CT3468" s="678"/>
      <c r="CU3468" s="678"/>
      <c r="CV3468" s="678"/>
      <c r="CW3468" s="678"/>
      <c r="CX3468" s="678"/>
      <c r="CY3468" s="678"/>
      <c r="CZ3468" s="678"/>
      <c r="DA3468" s="678"/>
      <c r="DB3468" s="678"/>
      <c r="DC3468" s="678"/>
      <c r="DD3468" s="678"/>
      <c r="DE3468" s="678"/>
      <c r="DF3468" s="678"/>
      <c r="DG3468" s="678"/>
      <c r="DH3468" s="678"/>
      <c r="DI3468" s="678"/>
      <c r="DJ3468" s="678"/>
      <c r="DK3468" s="678"/>
      <c r="DL3468" s="678"/>
      <c r="DM3468" s="678"/>
      <c r="DN3468" s="678"/>
      <c r="DO3468" s="678"/>
      <c r="DP3468" s="678"/>
      <c r="DQ3468" s="678"/>
      <c r="DR3468" s="678"/>
      <c r="DS3468" s="678"/>
      <c r="DT3468" s="678"/>
      <c r="DU3468" s="678"/>
      <c r="DV3468" s="678"/>
      <c r="DW3468" s="678"/>
      <c r="DX3468" s="678"/>
      <c r="DY3468" s="678"/>
      <c r="DZ3468" s="678"/>
      <c r="EA3468" s="678"/>
      <c r="EB3468" s="678"/>
      <c r="EC3468" s="678"/>
      <c r="ED3468" s="678"/>
      <c r="EE3468" s="678"/>
      <c r="EF3468" s="678"/>
      <c r="EG3468" s="678"/>
      <c r="EH3468" s="678"/>
      <c r="EI3468" s="678"/>
      <c r="EJ3468" s="678"/>
      <c r="EK3468" s="678"/>
      <c r="EL3468" s="678"/>
      <c r="EM3468" s="678"/>
      <c r="EN3468" s="678"/>
      <c r="EO3468" s="678"/>
      <c r="EP3468" s="678"/>
      <c r="EQ3468" s="678"/>
      <c r="ER3468" s="678"/>
      <c r="ES3468" s="678"/>
      <c r="ET3468" s="678"/>
      <c r="EU3468" s="678"/>
      <c r="EV3468" s="678"/>
      <c r="EW3468" s="678"/>
      <c r="EX3468" s="678"/>
      <c r="EY3468" s="678"/>
      <c r="EZ3468" s="678"/>
      <c r="FA3468" s="678"/>
      <c r="FB3468" s="678"/>
      <c r="FC3468" s="678"/>
      <c r="FD3468" s="678"/>
      <c r="FE3468" s="678"/>
      <c r="FF3468" s="678"/>
      <c r="FG3468" s="678"/>
      <c r="FH3468" s="678"/>
      <c r="FI3468" s="678"/>
      <c r="FJ3468" s="678"/>
      <c r="FK3468" s="678"/>
      <c r="FL3468" s="678"/>
      <c r="FM3468" s="678"/>
      <c r="FN3468" s="678"/>
      <c r="FO3468" s="678"/>
      <c r="FP3468" s="678"/>
      <c r="FQ3468" s="678"/>
      <c r="FR3468" s="678"/>
      <c r="FS3468" s="678"/>
      <c r="FT3468" s="678"/>
      <c r="FU3468" s="678"/>
      <c r="FV3468" s="678"/>
      <c r="FW3468" s="678"/>
      <c r="FX3468" s="678"/>
      <c r="FY3468" s="678"/>
      <c r="FZ3468" s="678"/>
      <c r="GA3468" s="678"/>
      <c r="GB3468" s="678"/>
      <c r="GC3468" s="678"/>
      <c r="GD3468" s="678"/>
      <c r="GE3468" s="678"/>
      <c r="GF3468" s="678"/>
      <c r="GG3468" s="678"/>
      <c r="GH3468" s="678"/>
      <c r="GI3468" s="678"/>
      <c r="GJ3468" s="678"/>
      <c r="GK3468" s="678"/>
      <c r="GL3468" s="678"/>
      <c r="GM3468" s="678"/>
      <c r="GN3468" s="678"/>
      <c r="GO3468" s="678"/>
      <c r="GP3468" s="678"/>
      <c r="GQ3468" s="678"/>
      <c r="GR3468" s="678"/>
      <c r="GS3468" s="678"/>
      <c r="GT3468" s="678"/>
      <c r="GU3468" s="678"/>
      <c r="GV3468" s="678"/>
      <c r="GW3468" s="678"/>
      <c r="GX3468" s="678"/>
      <c r="GY3468" s="678"/>
      <c r="GZ3468" s="678"/>
      <c r="HA3468" s="678"/>
      <c r="HB3468" s="678"/>
      <c r="HC3468" s="678"/>
      <c r="HD3468" s="678"/>
      <c r="HE3468" s="678"/>
      <c r="HF3468" s="678"/>
      <c r="HG3468" s="678"/>
      <c r="HH3468" s="678"/>
      <c r="HI3468" s="678"/>
      <c r="HJ3468" s="678"/>
      <c r="HK3468" s="678"/>
      <c r="HL3468" s="678"/>
      <c r="HM3468" s="678"/>
      <c r="HN3468" s="678"/>
      <c r="HO3468" s="678"/>
      <c r="HP3468" s="678"/>
      <c r="HQ3468" s="678"/>
      <c r="HR3468" s="678"/>
      <c r="HS3468" s="678"/>
      <c r="HT3468" s="678"/>
      <c r="HU3468" s="678"/>
      <c r="HV3468" s="678"/>
      <c r="HW3468" s="678"/>
      <c r="HX3468" s="678"/>
      <c r="HY3468" s="678"/>
      <c r="HZ3468" s="678"/>
      <c r="IA3468" s="678"/>
      <c r="IB3468" s="678"/>
      <c r="IC3468" s="678"/>
      <c r="ID3468" s="678"/>
      <c r="IE3468" s="678"/>
      <c r="IF3468" s="678"/>
      <c r="IG3468" s="678"/>
      <c r="IH3468" s="678"/>
      <c r="II3468" s="678"/>
      <c r="IJ3468" s="678"/>
      <c r="IK3468" s="678"/>
      <c r="IL3468" s="678"/>
      <c r="IM3468" s="678"/>
      <c r="IN3468" s="678"/>
      <c r="IO3468" s="678"/>
      <c r="IP3468" s="678"/>
      <c r="IQ3468" s="678"/>
      <c r="IR3468" s="678"/>
      <c r="IS3468" s="678"/>
      <c r="IT3468" s="678"/>
      <c r="IU3468" s="678"/>
      <c r="IV3468" s="678"/>
      <c r="IW3468" s="678"/>
      <c r="IX3468" s="678"/>
      <c r="IY3468" s="678"/>
      <c r="IZ3468" s="678"/>
      <c r="JA3468" s="678"/>
      <c r="JB3468" s="678"/>
      <c r="JC3468" s="678"/>
      <c r="JD3468" s="678"/>
      <c r="JE3468" s="678"/>
      <c r="JF3468" s="678"/>
      <c r="JG3468" s="678"/>
      <c r="JH3468" s="678"/>
      <c r="JI3468" s="678"/>
      <c r="JJ3468" s="678"/>
      <c r="JK3468" s="678"/>
      <c r="JL3468" s="678"/>
      <c r="JM3468" s="678"/>
      <c r="JN3468" s="678"/>
      <c r="JO3468" s="678"/>
      <c r="JP3468" s="678"/>
      <c r="JQ3468" s="678"/>
      <c r="JR3468" s="678"/>
      <c r="JS3468" s="678"/>
      <c r="JT3468" s="678"/>
      <c r="JU3468" s="678"/>
      <c r="JV3468" s="678"/>
      <c r="JW3468" s="678"/>
      <c r="JX3468" s="678"/>
      <c r="JY3468" s="678"/>
      <c r="JZ3468" s="678"/>
      <c r="KA3468" s="678"/>
      <c r="KB3468" s="678"/>
      <c r="KC3468" s="678"/>
      <c r="KD3468" s="678"/>
      <c r="KE3468" s="678"/>
      <c r="KF3468" s="678"/>
      <c r="KG3468" s="678"/>
      <c r="KH3468" s="678"/>
      <c r="KI3468" s="678"/>
      <c r="KJ3468" s="678"/>
      <c r="KK3468" s="678"/>
      <c r="KL3468" s="678"/>
      <c r="KM3468" s="678"/>
      <c r="KN3468" s="678"/>
      <c r="KO3468" s="678"/>
      <c r="KP3468" s="678"/>
      <c r="KQ3468" s="678"/>
      <c r="KR3468" s="678"/>
      <c r="KS3468" s="678"/>
      <c r="KT3468" s="678"/>
      <c r="KU3468" s="678"/>
      <c r="KV3468" s="678"/>
      <c r="KW3468" s="678"/>
      <c r="KX3468" s="678"/>
      <c r="KY3468" s="678"/>
      <c r="KZ3468" s="678"/>
      <c r="LA3468" s="678"/>
      <c r="LB3468" s="678"/>
      <c r="LC3468" s="678"/>
      <c r="LD3468" s="678"/>
      <c r="LE3468" s="678"/>
      <c r="LF3468" s="678"/>
      <c r="LG3468" s="678"/>
      <c r="LH3468" s="678"/>
      <c r="LI3468" s="678"/>
      <c r="LJ3468" s="678"/>
      <c r="LK3468" s="678"/>
      <c r="LL3468" s="678"/>
      <c r="LM3468" s="678"/>
      <c r="LN3468" s="678"/>
      <c r="LO3468" s="678"/>
      <c r="LP3468" s="678"/>
      <c r="LQ3468" s="678"/>
      <c r="LR3468" s="678"/>
      <c r="LS3468" s="678"/>
      <c r="LT3468" s="678"/>
      <c r="LU3468" s="678"/>
      <c r="LV3468" s="678"/>
      <c r="LW3468" s="678"/>
      <c r="LX3468" s="678"/>
      <c r="LY3468" s="678"/>
      <c r="LZ3468" s="678"/>
      <c r="MA3468" s="678"/>
      <c r="MB3468" s="678"/>
      <c r="MC3468" s="678"/>
      <c r="MD3468" s="678"/>
      <c r="ME3468" s="678"/>
      <c r="MF3468" s="678"/>
      <c r="MG3468" s="678"/>
      <c r="MH3468" s="678"/>
      <c r="MI3468" s="678"/>
      <c r="MJ3468" s="678"/>
      <c r="MK3468" s="678"/>
      <c r="ML3468" s="678"/>
      <c r="MM3468" s="678"/>
      <c r="MN3468" s="678"/>
      <c r="MO3468" s="678"/>
      <c r="MP3468" s="678"/>
      <c r="MQ3468" s="678"/>
      <c r="MR3468" s="678"/>
      <c r="MS3468" s="678"/>
      <c r="MT3468" s="678"/>
      <c r="MU3468" s="678"/>
      <c r="MV3468" s="678"/>
      <c r="MW3468" s="678"/>
      <c r="MX3468" s="678"/>
      <c r="MY3468" s="678"/>
      <c r="MZ3468" s="678"/>
      <c r="NA3468" s="678"/>
      <c r="NB3468" s="678"/>
      <c r="NC3468" s="678"/>
      <c r="ND3468" s="678"/>
      <c r="NE3468" s="678"/>
      <c r="NF3468" s="678"/>
      <c r="NG3468" s="678"/>
      <c r="NH3468" s="678"/>
      <c r="NI3468" s="678"/>
      <c r="NJ3468" s="678"/>
      <c r="NK3468" s="678"/>
      <c r="NL3468" s="678"/>
      <c r="NM3468" s="678"/>
      <c r="NN3468" s="678"/>
      <c r="NO3468" s="678"/>
      <c r="NP3468" s="678"/>
      <c r="NQ3468" s="678"/>
      <c r="NR3468" s="678"/>
      <c r="NS3468" s="678"/>
      <c r="NT3468" s="678"/>
      <c r="NU3468" s="678"/>
      <c r="NV3468" s="678"/>
      <c r="NW3468" s="678"/>
      <c r="NX3468" s="678"/>
      <c r="NY3468" s="678"/>
      <c r="NZ3468" s="678"/>
      <c r="OA3468" s="678"/>
      <c r="OB3468" s="678"/>
      <c r="OC3468" s="678"/>
      <c r="OD3468" s="678"/>
      <c r="OE3468" s="678"/>
      <c r="OF3468" s="678"/>
      <c r="OG3468" s="678"/>
      <c r="OH3468" s="678"/>
      <c r="OI3468" s="678"/>
      <c r="OJ3468" s="678"/>
      <c r="OK3468" s="678"/>
      <c r="OL3468" s="678"/>
      <c r="OM3468" s="678"/>
      <c r="ON3468" s="678"/>
      <c r="OO3468" s="678"/>
      <c r="OP3468" s="678"/>
      <c r="OQ3468" s="678"/>
      <c r="OR3468" s="678"/>
      <c r="OS3468" s="678"/>
      <c r="OT3468" s="678"/>
      <c r="OU3468" s="678"/>
      <c r="OV3468" s="678"/>
      <c r="OW3468" s="678"/>
      <c r="OX3468" s="678"/>
      <c r="OY3468" s="678"/>
      <c r="OZ3468" s="678"/>
      <c r="PA3468" s="678"/>
      <c r="PB3468" s="678"/>
      <c r="PC3468" s="678"/>
      <c r="PD3468" s="678"/>
      <c r="PE3468" s="678"/>
      <c r="PF3468" s="678"/>
      <c r="PG3468" s="678"/>
      <c r="PH3468" s="678"/>
      <c r="PI3468" s="678"/>
      <c r="PJ3468" s="678"/>
      <c r="PK3468" s="678"/>
      <c r="PL3468" s="678"/>
      <c r="PM3468" s="678"/>
      <c r="PN3468" s="678"/>
      <c r="PO3468" s="678"/>
      <c r="PP3468" s="678"/>
      <c r="PQ3468" s="678"/>
      <c r="PR3468" s="678"/>
      <c r="PS3468" s="678"/>
      <c r="PT3468" s="678"/>
      <c r="PU3468" s="678"/>
      <c r="PV3468" s="678"/>
      <c r="PW3468" s="678"/>
      <c r="PX3468" s="678"/>
      <c r="PY3468" s="678"/>
      <c r="PZ3468" s="678"/>
      <c r="QA3468" s="678"/>
      <c r="QB3468" s="678"/>
      <c r="QC3468" s="678"/>
      <c r="QD3468" s="678"/>
      <c r="QE3468" s="678"/>
      <c r="QF3468" s="678"/>
      <c r="QG3468" s="678"/>
      <c r="QH3468" s="678"/>
      <c r="QI3468" s="678"/>
      <c r="QJ3468" s="678"/>
      <c r="QK3468" s="678"/>
      <c r="QL3468" s="678"/>
      <c r="QM3468" s="678"/>
      <c r="QN3468" s="678"/>
      <c r="QO3468" s="678"/>
      <c r="QP3468" s="678"/>
      <c r="QQ3468" s="678"/>
      <c r="QR3468" s="678"/>
      <c r="QS3468" s="678"/>
      <c r="QT3468" s="678"/>
      <c r="QU3468" s="678"/>
      <c r="QV3468" s="678"/>
      <c r="QW3468" s="678"/>
      <c r="QX3468" s="678"/>
      <c r="QY3468" s="678"/>
      <c r="QZ3468" s="678"/>
      <c r="RA3468" s="678"/>
      <c r="RB3468" s="678"/>
      <c r="RC3468" s="678"/>
      <c r="RD3468" s="678"/>
      <c r="RE3468" s="678"/>
      <c r="RF3468" s="678"/>
      <c r="RG3468" s="678"/>
      <c r="RH3468" s="678"/>
      <c r="RI3468" s="678"/>
      <c r="RJ3468" s="678"/>
      <c r="RK3468" s="678"/>
      <c r="RL3468" s="678"/>
      <c r="RM3468" s="678"/>
      <c r="RN3468" s="678"/>
      <c r="RO3468" s="678"/>
      <c r="RP3468" s="678"/>
      <c r="RQ3468" s="678"/>
      <c r="RR3468" s="678"/>
      <c r="RS3468" s="678"/>
      <c r="RT3468" s="678"/>
      <c r="RU3468" s="678"/>
      <c r="RV3468" s="678"/>
      <c r="RW3468" s="678"/>
      <c r="RX3468" s="678"/>
      <c r="RY3468" s="678"/>
      <c r="RZ3468" s="678"/>
      <c r="SA3468" s="678"/>
      <c r="SB3468" s="678"/>
      <c r="SC3468" s="678"/>
      <c r="SD3468" s="678"/>
      <c r="SE3468" s="678"/>
      <c r="SF3468" s="678"/>
      <c r="SG3468" s="678"/>
      <c r="SH3468" s="678"/>
      <c r="SI3468" s="678"/>
      <c r="SJ3468" s="678"/>
      <c r="SK3468" s="678"/>
      <c r="SL3468" s="678"/>
      <c r="SM3468" s="678"/>
      <c r="SN3468" s="678"/>
      <c r="SO3468" s="678"/>
      <c r="SP3468" s="678"/>
      <c r="SQ3468" s="678"/>
      <c r="SR3468" s="678"/>
      <c r="SS3468" s="678"/>
      <c r="ST3468" s="678"/>
      <c r="SU3468" s="678"/>
      <c r="SV3468" s="678"/>
      <c r="SW3468" s="678"/>
      <c r="SX3468" s="678"/>
      <c r="SY3468" s="678"/>
      <c r="SZ3468" s="678"/>
      <c r="TA3468" s="678"/>
      <c r="TB3468" s="678"/>
      <c r="TC3468" s="678"/>
      <c r="TD3468" s="678"/>
      <c r="TE3468" s="678"/>
      <c r="TF3468" s="678"/>
      <c r="TG3468" s="678"/>
      <c r="TH3468" s="678"/>
      <c r="TI3468" s="678"/>
      <c r="TJ3468" s="678"/>
      <c r="TK3468" s="678"/>
      <c r="TL3468" s="678"/>
      <c r="TM3468" s="678"/>
      <c r="TN3468" s="678"/>
      <c r="TO3468" s="678"/>
      <c r="TP3468" s="678"/>
      <c r="TQ3468" s="678"/>
      <c r="TR3468" s="678"/>
      <c r="TS3468" s="678"/>
      <c r="TT3468" s="678"/>
      <c r="TU3468" s="678"/>
      <c r="TV3468" s="678"/>
      <c r="TW3468" s="678"/>
      <c r="TX3468" s="678"/>
      <c r="TY3468" s="678"/>
      <c r="TZ3468" s="678"/>
      <c r="UA3468" s="678"/>
      <c r="UB3468" s="678"/>
      <c r="UC3468" s="678"/>
      <c r="UD3468" s="678"/>
      <c r="UE3468" s="678"/>
      <c r="UF3468" s="678"/>
      <c r="UG3468" s="678"/>
      <c r="UH3468" s="678"/>
      <c r="UI3468" s="678"/>
      <c r="UJ3468" s="678"/>
      <c r="UK3468" s="678"/>
      <c r="UL3468" s="678"/>
      <c r="UM3468" s="678"/>
      <c r="UN3468" s="678"/>
      <c r="UO3468" s="678"/>
      <c r="UP3468" s="678"/>
      <c r="UQ3468" s="678"/>
      <c r="UR3468" s="678"/>
      <c r="US3468" s="678"/>
      <c r="UT3468" s="678"/>
      <c r="UU3468" s="678"/>
      <c r="UV3468" s="678"/>
      <c r="UW3468" s="678"/>
      <c r="UX3468" s="678"/>
      <c r="UY3468" s="678"/>
      <c r="UZ3468" s="678"/>
      <c r="VA3468" s="678"/>
      <c r="VB3468" s="678"/>
      <c r="VC3468" s="678"/>
      <c r="VD3468" s="678"/>
      <c r="VE3468" s="678"/>
      <c r="VF3468" s="678"/>
      <c r="VG3468" s="678"/>
      <c r="VH3468" s="678"/>
      <c r="VI3468" s="678"/>
      <c r="VJ3468" s="678"/>
      <c r="VK3468" s="678"/>
      <c r="VL3468" s="678"/>
      <c r="VM3468" s="678"/>
      <c r="VN3468" s="678"/>
      <c r="VO3468" s="678"/>
      <c r="VP3468" s="678"/>
      <c r="VQ3468" s="678"/>
      <c r="VR3468" s="678"/>
      <c r="VS3468" s="678"/>
      <c r="VT3468" s="678"/>
      <c r="VU3468" s="678"/>
      <c r="VV3468" s="678"/>
      <c r="VW3468" s="678"/>
      <c r="VX3468" s="678"/>
      <c r="VY3468" s="678"/>
      <c r="VZ3468" s="678"/>
      <c r="WA3468" s="678"/>
      <c r="WB3468" s="678"/>
      <c r="WC3468" s="678"/>
      <c r="WD3468" s="678"/>
      <c r="WE3468" s="678"/>
      <c r="WF3468" s="678"/>
      <c r="WG3468" s="678"/>
      <c r="WH3468" s="678"/>
      <c r="WI3468" s="678"/>
      <c r="WJ3468" s="678"/>
      <c r="WK3468" s="678"/>
      <c r="WL3468" s="678"/>
      <c r="WM3468" s="678"/>
      <c r="WN3468" s="678"/>
      <c r="WO3468" s="678"/>
      <c r="WP3468" s="678"/>
      <c r="WQ3468" s="678"/>
      <c r="WR3468" s="678"/>
      <c r="WS3468" s="678"/>
      <c r="WT3468" s="678"/>
      <c r="WU3468" s="678"/>
      <c r="WV3468" s="678"/>
      <c r="WW3468" s="678"/>
      <c r="WX3468" s="678"/>
      <c r="WY3468" s="678"/>
      <c r="WZ3468" s="678"/>
      <c r="XA3468" s="678"/>
      <c r="XB3468" s="678"/>
      <c r="XC3468" s="678"/>
      <c r="XD3468" s="678"/>
      <c r="XE3468" s="678"/>
      <c r="XF3468" s="678"/>
      <c r="XG3468" s="678"/>
      <c r="XH3468" s="678"/>
      <c r="XI3468" s="678"/>
      <c r="XJ3468" s="678"/>
      <c r="XK3468" s="678"/>
      <c r="XL3468" s="678"/>
      <c r="XM3468" s="678"/>
      <c r="XN3468" s="678"/>
      <c r="XO3468" s="678"/>
      <c r="XP3468" s="678"/>
      <c r="XQ3468" s="678"/>
      <c r="XR3468" s="678"/>
      <c r="XS3468" s="678"/>
      <c r="XT3468" s="678"/>
      <c r="XU3468" s="678"/>
      <c r="XV3468" s="678"/>
      <c r="XW3468" s="678"/>
      <c r="XX3468" s="678"/>
      <c r="XY3468" s="678"/>
      <c r="XZ3468" s="678"/>
      <c r="YA3468" s="678"/>
      <c r="YB3468" s="678"/>
      <c r="YC3468" s="678"/>
      <c r="YD3468" s="678"/>
      <c r="YE3468" s="678"/>
      <c r="YF3468" s="678"/>
      <c r="YG3468" s="678"/>
      <c r="YH3468" s="678"/>
      <c r="YI3468" s="678"/>
      <c r="YJ3468" s="678"/>
      <c r="YK3468" s="678"/>
      <c r="YL3468" s="678"/>
      <c r="YM3468" s="678"/>
      <c r="YN3468" s="678"/>
      <c r="YO3468" s="678"/>
      <c r="YP3468" s="678"/>
      <c r="YQ3468" s="678"/>
      <c r="YR3468" s="678"/>
      <c r="YS3468" s="678"/>
      <c r="YT3468" s="678"/>
      <c r="YU3468" s="678"/>
      <c r="YV3468" s="678"/>
      <c r="YW3468" s="678"/>
      <c r="YX3468" s="678"/>
      <c r="YY3468" s="678"/>
      <c r="YZ3468" s="678"/>
      <c r="ZA3468" s="678"/>
      <c r="ZB3468" s="678"/>
      <c r="ZC3468" s="678"/>
      <c r="ZD3468" s="678"/>
      <c r="ZE3468" s="678"/>
      <c r="ZF3468" s="678"/>
      <c r="ZG3468" s="678"/>
      <c r="ZH3468" s="678"/>
      <c r="ZI3468" s="678"/>
      <c r="ZJ3468" s="678"/>
      <c r="ZK3468" s="678"/>
      <c r="ZL3468" s="678"/>
      <c r="ZM3468" s="678"/>
      <c r="ZN3468" s="678"/>
      <c r="ZO3468" s="678"/>
      <c r="ZP3468" s="678"/>
      <c r="ZQ3468" s="678"/>
      <c r="ZR3468" s="678"/>
      <c r="ZS3468" s="678"/>
      <c r="ZT3468" s="678"/>
      <c r="ZU3468" s="678"/>
      <c r="ZV3468" s="678"/>
      <c r="ZW3468" s="678"/>
      <c r="ZX3468" s="678"/>
      <c r="ZY3468" s="678"/>
      <c r="ZZ3468" s="678"/>
      <c r="AAA3468" s="678"/>
      <c r="AAB3468" s="678"/>
      <c r="AAC3468" s="678"/>
      <c r="AAD3468" s="678"/>
      <c r="AAE3468" s="678"/>
      <c r="AAF3468" s="678"/>
      <c r="AAG3468" s="678"/>
      <c r="AAH3468" s="678"/>
      <c r="AAI3468" s="678"/>
      <c r="AAJ3468" s="678"/>
      <c r="AAK3468" s="678"/>
      <c r="AAL3468" s="678"/>
      <c r="AAM3468" s="678"/>
      <c r="AAN3468" s="678"/>
      <c r="AAO3468" s="678"/>
      <c r="AAP3468" s="678"/>
      <c r="AAQ3468" s="678"/>
      <c r="AAR3468" s="678"/>
      <c r="AAS3468" s="678"/>
      <c r="AAT3468" s="678"/>
      <c r="AAU3468" s="678"/>
      <c r="AAV3468" s="678"/>
      <c r="AAW3468" s="678"/>
      <c r="AAX3468" s="678"/>
      <c r="AAY3468" s="678"/>
      <c r="AAZ3468" s="678"/>
      <c r="ABA3468" s="678"/>
      <c r="ABB3468" s="678"/>
      <c r="ABC3468" s="678"/>
      <c r="ABD3468" s="678"/>
      <c r="ABE3468" s="678"/>
      <c r="ABF3468" s="678"/>
      <c r="ABG3468" s="678"/>
      <c r="ABH3468" s="678"/>
      <c r="ABI3468" s="678"/>
      <c r="ABJ3468" s="678"/>
      <c r="ABK3468" s="678"/>
      <c r="ABL3468" s="678"/>
      <c r="ABM3468" s="678"/>
      <c r="ABN3468" s="678"/>
      <c r="ABO3468" s="678"/>
      <c r="ABP3468" s="678"/>
      <c r="ABQ3468" s="678"/>
      <c r="ABR3468" s="678"/>
      <c r="ABS3468" s="678"/>
      <c r="ABT3468" s="678"/>
      <c r="ABU3468" s="678"/>
      <c r="ABV3468" s="678"/>
      <c r="ABW3468" s="678"/>
      <c r="ABX3468" s="678"/>
      <c r="ABY3468" s="678"/>
      <c r="ABZ3468" s="678"/>
      <c r="ACA3468" s="678"/>
      <c r="ACB3468" s="678"/>
      <c r="ACC3468" s="678"/>
      <c r="ACD3468" s="678"/>
      <c r="ACE3468" s="678"/>
      <c r="ACF3468" s="678"/>
      <c r="ACG3468" s="678"/>
      <c r="ACH3468" s="678"/>
      <c r="ACI3468" s="678"/>
      <c r="ACJ3468" s="678"/>
      <c r="ACK3468" s="678"/>
      <c r="ACL3468" s="678"/>
      <c r="ACM3468" s="678"/>
      <c r="ACN3468" s="678"/>
      <c r="ACO3468" s="678"/>
      <c r="ACP3468" s="678"/>
      <c r="ACQ3468" s="678"/>
      <c r="ACR3468" s="678"/>
      <c r="ACS3468" s="678"/>
      <c r="ACT3468" s="678"/>
      <c r="ACU3468" s="678"/>
      <c r="ACV3468" s="678"/>
      <c r="ACW3468" s="678"/>
      <c r="ACX3468" s="678"/>
      <c r="ACY3468" s="678"/>
      <c r="ACZ3468" s="678"/>
      <c r="ADA3468" s="678"/>
      <c r="ADB3468" s="678"/>
      <c r="ADC3468" s="678"/>
      <c r="ADD3468" s="678"/>
      <c r="ADE3468" s="678"/>
      <c r="ADF3468" s="678"/>
      <c r="ADG3468" s="678"/>
      <c r="ADH3468" s="678"/>
      <c r="ADI3468" s="678"/>
      <c r="ADJ3468" s="678"/>
      <c r="ADK3468" s="678"/>
      <c r="ADL3468" s="678"/>
      <c r="ADM3468" s="678"/>
      <c r="ADN3468" s="678"/>
      <c r="ADO3468" s="678"/>
      <c r="ADP3468" s="678"/>
      <c r="ADQ3468" s="678"/>
      <c r="ADR3468" s="678"/>
      <c r="ADS3468" s="678"/>
      <c r="ADT3468" s="678"/>
      <c r="ADU3468" s="678"/>
      <c r="ADV3468" s="678"/>
      <c r="ADW3468" s="678"/>
      <c r="ADX3468" s="678"/>
      <c r="ADY3468" s="678"/>
      <c r="ADZ3468" s="678"/>
      <c r="AEA3468" s="678"/>
      <c r="AEB3468" s="678"/>
      <c r="AEC3468" s="678"/>
      <c r="AED3468" s="678"/>
      <c r="AEE3468" s="678"/>
      <c r="AEF3468" s="678"/>
      <c r="AEG3468" s="678"/>
      <c r="AEH3468" s="678"/>
      <c r="AEI3468" s="678"/>
      <c r="AEJ3468" s="678"/>
      <c r="AEK3468" s="678"/>
      <c r="AEL3468" s="678"/>
      <c r="AEM3468" s="678"/>
      <c r="AEN3468" s="678"/>
      <c r="AEO3468" s="678"/>
      <c r="AEP3468" s="678"/>
      <c r="AEQ3468" s="678"/>
      <c r="AER3468" s="678"/>
      <c r="AES3468" s="678"/>
      <c r="AET3468" s="678"/>
      <c r="AEU3468" s="678"/>
      <c r="AEV3468" s="678"/>
      <c r="AEW3468" s="678"/>
      <c r="AEX3468" s="678"/>
      <c r="AEY3468" s="678"/>
      <c r="AEZ3468" s="678"/>
      <c r="AFA3468" s="678"/>
      <c r="AFB3468" s="678"/>
      <c r="AFC3468" s="678"/>
      <c r="AFD3468" s="678"/>
      <c r="AFE3468" s="678"/>
      <c r="AFF3468" s="678"/>
      <c r="AFG3468" s="678"/>
      <c r="AFH3468" s="678"/>
      <c r="AFI3468" s="678"/>
      <c r="AFJ3468" s="678"/>
      <c r="AFK3468" s="678"/>
      <c r="AFL3468" s="678"/>
      <c r="AFM3468" s="678"/>
      <c r="AFN3468" s="678"/>
      <c r="AFO3468" s="678"/>
      <c r="AFP3468" s="678"/>
      <c r="AFQ3468" s="678"/>
      <c r="AFR3468" s="678"/>
      <c r="AFS3468" s="678"/>
      <c r="AFT3468" s="678"/>
      <c r="AFU3468" s="678"/>
      <c r="AFV3468" s="678"/>
      <c r="AFW3468" s="678"/>
      <c r="AFX3468" s="678"/>
      <c r="AFY3468" s="678"/>
      <c r="AFZ3468" s="678"/>
      <c r="AGA3468" s="678"/>
      <c r="AGB3468" s="678"/>
      <c r="AGC3468" s="678"/>
      <c r="AGD3468" s="678"/>
      <c r="AGE3468" s="678"/>
      <c r="AGF3468" s="678"/>
      <c r="AGG3468" s="678"/>
      <c r="AGH3468" s="678"/>
      <c r="AGI3468" s="678"/>
      <c r="AGJ3468" s="678"/>
      <c r="AGK3468" s="678"/>
      <c r="AGL3468" s="678"/>
      <c r="AGM3468" s="678"/>
      <c r="AGN3468" s="678"/>
      <c r="AGO3468" s="678"/>
      <c r="AGP3468" s="678"/>
      <c r="AGQ3468" s="678"/>
      <c r="AGR3468" s="678"/>
      <c r="AGS3468" s="678"/>
      <c r="AGT3468" s="678"/>
      <c r="AGU3468" s="678"/>
      <c r="AGV3468" s="678"/>
      <c r="AGW3468" s="678"/>
      <c r="AGX3468" s="678"/>
      <c r="AGY3468" s="678"/>
      <c r="AGZ3468" s="678"/>
      <c r="AHA3468" s="678"/>
      <c r="AHB3468" s="678"/>
      <c r="AHC3468" s="678"/>
      <c r="AHD3468" s="678"/>
      <c r="AHE3468" s="678"/>
      <c r="AHF3468" s="678"/>
      <c r="AHG3468" s="678"/>
      <c r="AHH3468" s="678"/>
      <c r="AHI3468" s="678"/>
      <c r="AHJ3468" s="678"/>
      <c r="AHK3468" s="678"/>
      <c r="AHL3468" s="678"/>
      <c r="AHM3468" s="678"/>
      <c r="AHN3468" s="678"/>
      <c r="AHO3468" s="678"/>
      <c r="AHP3468" s="678"/>
      <c r="AHQ3468" s="678"/>
      <c r="AHR3468" s="678"/>
      <c r="AHS3468" s="678"/>
      <c r="AHT3468" s="678"/>
      <c r="AHU3468" s="678"/>
      <c r="AHV3468" s="678"/>
      <c r="AHW3468" s="678"/>
      <c r="AHX3468" s="678"/>
      <c r="AHY3468" s="678"/>
      <c r="AHZ3468" s="678"/>
      <c r="AIA3468" s="678"/>
      <c r="AIB3468" s="678"/>
      <c r="AIC3468" s="678"/>
      <c r="AID3468" s="678"/>
      <c r="AIE3468" s="678"/>
      <c r="AIF3468" s="678"/>
      <c r="AIG3468" s="678"/>
      <c r="AIH3468" s="678"/>
      <c r="AII3468" s="678"/>
      <c r="AIJ3468" s="678"/>
      <c r="AIK3468" s="678"/>
      <c r="AIL3468" s="678"/>
      <c r="AIM3468" s="678"/>
      <c r="AIN3468" s="678"/>
      <c r="AIO3468" s="678"/>
      <c r="AIP3468" s="678"/>
      <c r="AIQ3468" s="678"/>
      <c r="AIR3468" s="678"/>
      <c r="AIS3468" s="678"/>
      <c r="AIT3468" s="678"/>
      <c r="AIU3468" s="678"/>
      <c r="AIV3468" s="678"/>
      <c r="AIW3468" s="678"/>
      <c r="AIX3468" s="678"/>
      <c r="AIY3468" s="678"/>
      <c r="AIZ3468" s="678"/>
      <c r="AJA3468" s="678"/>
      <c r="AJB3468" s="678"/>
      <c r="AJC3468" s="678"/>
      <c r="AJD3468" s="678"/>
      <c r="AJE3468" s="678"/>
      <c r="AJF3468" s="678"/>
      <c r="AJG3468" s="678"/>
      <c r="AJH3468" s="678"/>
      <c r="AJI3468" s="678"/>
      <c r="AJJ3468" s="678"/>
      <c r="AJK3468" s="678"/>
      <c r="AJL3468" s="678"/>
      <c r="AJM3468" s="678"/>
      <c r="AJN3468" s="678"/>
      <c r="AJO3468" s="678"/>
      <c r="AJP3468" s="678"/>
      <c r="AJQ3468" s="678"/>
      <c r="AJR3468" s="678"/>
      <c r="AJS3468" s="678"/>
      <c r="AJT3468" s="678"/>
      <c r="AJU3468" s="678"/>
      <c r="AJV3468" s="678"/>
      <c r="AJW3468" s="678"/>
      <c r="AJX3468" s="678"/>
      <c r="AJY3468" s="678"/>
      <c r="AJZ3468" s="678"/>
      <c r="AKA3468" s="678"/>
      <c r="AKB3468" s="678"/>
      <c r="AKC3468" s="678"/>
      <c r="AKD3468" s="678"/>
      <c r="AKE3468" s="678"/>
      <c r="AKF3468" s="678"/>
      <c r="AKG3468" s="678"/>
      <c r="AKH3468" s="678"/>
      <c r="AKI3468" s="678"/>
      <c r="AKJ3468" s="678"/>
      <c r="AKK3468" s="678"/>
      <c r="AKL3468" s="678"/>
      <c r="AKM3468" s="678"/>
      <c r="AKN3468" s="678"/>
      <c r="AKO3468" s="678"/>
      <c r="AKP3468" s="678"/>
      <c r="AKQ3468" s="678"/>
      <c r="AKR3468" s="678"/>
      <c r="AKS3468" s="678"/>
      <c r="AKT3468" s="678"/>
      <c r="AKU3468" s="678"/>
      <c r="AKV3468" s="678"/>
      <c r="AKW3468" s="678"/>
      <c r="AKX3468" s="678"/>
      <c r="AKY3468" s="678"/>
      <c r="AKZ3468" s="678"/>
      <c r="ALA3468" s="678"/>
      <c r="ALB3468" s="678"/>
      <c r="ALC3468" s="678"/>
      <c r="ALD3468" s="678"/>
      <c r="ALE3468" s="678"/>
      <c r="ALF3468" s="678"/>
      <c r="ALG3468" s="678"/>
      <c r="ALH3468" s="678"/>
      <c r="ALI3468" s="678"/>
      <c r="ALJ3468" s="678"/>
      <c r="ALK3468" s="678"/>
      <c r="ALL3468" s="678"/>
      <c r="ALM3468" s="678"/>
      <c r="ALN3468" s="678"/>
      <c r="ALO3468" s="678"/>
      <c r="ALP3468" s="678"/>
      <c r="ALQ3468" s="678"/>
      <c r="ALR3468" s="678"/>
      <c r="ALS3468" s="678"/>
      <c r="ALT3468" s="678"/>
      <c r="ALU3468" s="678"/>
      <c r="ALV3468" s="678"/>
      <c r="ALW3468" s="678"/>
      <c r="ALX3468" s="678"/>
      <c r="ALY3468" s="678"/>
      <c r="ALZ3468" s="678"/>
      <c r="AMA3468" s="678"/>
      <c r="AMB3468" s="678"/>
      <c r="AMC3468" s="678"/>
      <c r="AMD3468" s="678"/>
      <c r="AME3468" s="678"/>
      <c r="AMF3468" s="678"/>
      <c r="AMG3468" s="678"/>
      <c r="AMH3468" s="678"/>
      <c r="AMI3468" s="678"/>
      <c r="AMJ3468" s="678"/>
    </row>
    <row r="3469" spans="1:1024" s="546" customFormat="1" ht="27" hidden="1" customHeight="1" x14ac:dyDescent="0.25">
      <c r="A3469" s="4"/>
      <c r="B3469" s="795"/>
      <c r="C3469" s="186" t="s">
        <v>4187</v>
      </c>
      <c r="D3469" s="186" t="s">
        <v>94</v>
      </c>
      <c r="E3469" s="1156" t="s">
        <v>95</v>
      </c>
      <c r="F3469" s="710">
        <v>45259</v>
      </c>
      <c r="G3469" s="711">
        <v>0.58333333333333337</v>
      </c>
      <c r="H3469" s="710">
        <v>45261</v>
      </c>
      <c r="I3469" s="711">
        <v>0.625</v>
      </c>
      <c r="J3469" s="728" t="s">
        <v>330</v>
      </c>
      <c r="K3469" s="725"/>
      <c r="L3469" s="929"/>
      <c r="M3469" s="19"/>
      <c r="N3469" s="929"/>
      <c r="O3469" s="932"/>
      <c r="P3469" s="892" t="s">
        <v>4863</v>
      </c>
      <c r="Q3469" s="196"/>
      <c r="R3469" s="1002"/>
      <c r="S3469" s="196"/>
      <c r="T3469" s="609"/>
      <c r="U3469" s="545"/>
      <c r="V3469" s="555"/>
      <c r="W3469" s="156"/>
    </row>
    <row r="3470" spans="1:1024" s="546" customFormat="1" ht="18.75" hidden="1" customHeight="1" x14ac:dyDescent="0.25">
      <c r="A3470" s="1457"/>
      <c r="B3470" s="1457"/>
      <c r="C3470" s="1457" t="s">
        <v>4187</v>
      </c>
      <c r="D3470" s="1457" t="s">
        <v>292</v>
      </c>
      <c r="E3470" s="1169" t="s">
        <v>138</v>
      </c>
      <c r="F3470" s="992">
        <v>45243</v>
      </c>
      <c r="G3470" s="1562">
        <v>0.625</v>
      </c>
      <c r="H3470" s="992">
        <v>45248</v>
      </c>
      <c r="I3470" s="1562">
        <v>0.6875</v>
      </c>
      <c r="J3470" s="1584" t="s">
        <v>336</v>
      </c>
      <c r="K3470" s="992"/>
      <c r="L3470" s="994"/>
      <c r="M3470" s="992"/>
      <c r="N3470" s="1637"/>
      <c r="O3470" s="995"/>
      <c r="P3470" s="902">
        <v>400</v>
      </c>
      <c r="Q3470" s="1079"/>
      <c r="R3470" s="1670"/>
      <c r="S3470" s="1713"/>
      <c r="T3470" s="1759"/>
      <c r="U3470" s="697"/>
      <c r="V3470" s="1775"/>
      <c r="W3470" s="1794"/>
      <c r="X3470" s="696"/>
      <c r="Y3470" s="696"/>
      <c r="Z3470" s="696"/>
      <c r="AA3470" s="696"/>
      <c r="AB3470" s="696"/>
      <c r="AC3470" s="696"/>
      <c r="AD3470" s="696"/>
      <c r="AE3470" s="696"/>
      <c r="AF3470" s="696"/>
      <c r="AG3470" s="696"/>
      <c r="AH3470" s="696"/>
      <c r="AI3470" s="696"/>
      <c r="AJ3470" s="696"/>
      <c r="AK3470" s="696"/>
      <c r="AL3470" s="696"/>
      <c r="AM3470" s="696"/>
      <c r="AN3470" s="696"/>
      <c r="AO3470" s="696"/>
      <c r="AP3470" s="696"/>
      <c r="AQ3470" s="696"/>
      <c r="AR3470" s="696"/>
      <c r="AS3470" s="696"/>
      <c r="AT3470" s="696"/>
      <c r="AU3470" s="696"/>
      <c r="AV3470" s="696"/>
      <c r="AW3470" s="696"/>
      <c r="AX3470" s="696"/>
      <c r="AY3470" s="696"/>
      <c r="AZ3470" s="696"/>
      <c r="BA3470" s="696"/>
      <c r="BB3470" s="696"/>
      <c r="BC3470" s="696"/>
      <c r="BD3470" s="696"/>
      <c r="BE3470" s="696"/>
      <c r="BF3470" s="696"/>
      <c r="BG3470" s="696"/>
      <c r="BH3470" s="696"/>
      <c r="BI3470" s="696"/>
      <c r="BJ3470" s="696"/>
      <c r="BK3470" s="696"/>
      <c r="BL3470" s="696"/>
      <c r="BM3470" s="696"/>
      <c r="BN3470" s="696"/>
      <c r="BO3470" s="696"/>
      <c r="BP3470" s="696"/>
      <c r="BQ3470" s="696"/>
      <c r="BR3470" s="696"/>
      <c r="BS3470" s="696"/>
      <c r="BT3470" s="696"/>
      <c r="BU3470" s="696"/>
      <c r="BV3470" s="696"/>
      <c r="BW3470" s="696"/>
      <c r="BX3470" s="696"/>
      <c r="BY3470" s="696"/>
      <c r="BZ3470" s="696"/>
      <c r="CA3470" s="696"/>
      <c r="CB3470" s="696"/>
      <c r="CC3470" s="696"/>
      <c r="CD3470" s="696"/>
      <c r="CE3470" s="696"/>
      <c r="CF3470" s="696"/>
      <c r="CG3470" s="696"/>
      <c r="CH3470" s="696"/>
      <c r="CI3470" s="696"/>
      <c r="CJ3470" s="696"/>
      <c r="CK3470" s="696"/>
      <c r="CL3470" s="696"/>
      <c r="CM3470" s="696"/>
      <c r="CN3470" s="696"/>
      <c r="CO3470" s="696"/>
      <c r="CP3470" s="696"/>
      <c r="CQ3470" s="696"/>
      <c r="CR3470" s="696"/>
      <c r="CS3470" s="696"/>
      <c r="CT3470" s="696"/>
      <c r="CU3470" s="696"/>
      <c r="CV3470" s="696"/>
      <c r="CW3470" s="696"/>
      <c r="CX3470" s="696"/>
      <c r="CY3470" s="696"/>
      <c r="CZ3470" s="696"/>
      <c r="DA3470" s="696"/>
      <c r="DB3470" s="696"/>
      <c r="DC3470" s="696"/>
      <c r="DD3470" s="696"/>
      <c r="DE3470" s="696"/>
      <c r="DF3470" s="696"/>
      <c r="DG3470" s="696"/>
      <c r="DH3470" s="696"/>
      <c r="DI3470" s="696"/>
      <c r="DJ3470" s="696"/>
      <c r="DK3470" s="696"/>
      <c r="DL3470" s="696"/>
      <c r="DM3470" s="696"/>
      <c r="DN3470" s="696"/>
      <c r="DO3470" s="696"/>
      <c r="DP3470" s="696"/>
      <c r="DQ3470" s="696"/>
      <c r="DR3470" s="696"/>
      <c r="DS3470" s="696"/>
      <c r="DT3470" s="696"/>
      <c r="DU3470" s="696"/>
      <c r="DV3470" s="696"/>
      <c r="DW3470" s="696"/>
      <c r="DX3470" s="696"/>
      <c r="DY3470" s="696"/>
      <c r="DZ3470" s="696"/>
      <c r="EA3470" s="696"/>
      <c r="EB3470" s="696"/>
      <c r="EC3470" s="696"/>
      <c r="ED3470" s="696"/>
      <c r="EE3470" s="696"/>
      <c r="EF3470" s="696"/>
      <c r="EG3470" s="696"/>
      <c r="EH3470" s="696"/>
      <c r="EI3470" s="696"/>
      <c r="EJ3470" s="696"/>
      <c r="EK3470" s="696"/>
      <c r="EL3470" s="696"/>
      <c r="EM3470" s="696"/>
      <c r="EN3470" s="696"/>
      <c r="EO3470" s="696"/>
      <c r="EP3470" s="696"/>
      <c r="EQ3470" s="696"/>
      <c r="ER3470" s="696"/>
      <c r="ES3470" s="696"/>
      <c r="ET3470" s="696"/>
      <c r="EU3470" s="696"/>
      <c r="EV3470" s="696"/>
      <c r="EW3470" s="696"/>
      <c r="EX3470" s="696"/>
      <c r="EY3470" s="696"/>
      <c r="EZ3470" s="696"/>
      <c r="FA3470" s="696"/>
      <c r="FB3470" s="696"/>
      <c r="FC3470" s="696"/>
      <c r="FD3470" s="696"/>
      <c r="FE3470" s="696"/>
      <c r="FF3470" s="696"/>
      <c r="FG3470" s="696"/>
      <c r="FH3470" s="696"/>
      <c r="FI3470" s="696"/>
      <c r="FJ3470" s="696"/>
      <c r="FK3470" s="696"/>
      <c r="FL3470" s="696"/>
      <c r="FM3470" s="696"/>
      <c r="FN3470" s="696"/>
      <c r="FO3470" s="696"/>
      <c r="FP3470" s="696"/>
      <c r="FQ3470" s="696"/>
      <c r="FR3470" s="696"/>
      <c r="FS3470" s="696"/>
      <c r="FT3470" s="696"/>
      <c r="FU3470" s="696"/>
      <c r="FV3470" s="696"/>
      <c r="FW3470" s="696"/>
      <c r="FX3470" s="696"/>
      <c r="FY3470" s="696"/>
      <c r="FZ3470" s="696"/>
      <c r="GA3470" s="696"/>
      <c r="GB3470" s="696"/>
      <c r="GC3470" s="696"/>
      <c r="GD3470" s="696"/>
      <c r="GE3470" s="696"/>
      <c r="GF3470" s="696"/>
      <c r="GG3470" s="696"/>
      <c r="GH3470" s="696"/>
      <c r="GI3470" s="696"/>
      <c r="GJ3470" s="696"/>
      <c r="GK3470" s="696"/>
      <c r="GL3470" s="696"/>
      <c r="GM3470" s="696"/>
      <c r="GN3470" s="696"/>
      <c r="GO3470" s="696"/>
      <c r="GP3470" s="696"/>
      <c r="GQ3470" s="696"/>
      <c r="GR3470" s="696"/>
      <c r="GS3470" s="696"/>
      <c r="GT3470" s="696"/>
      <c r="GU3470" s="696"/>
      <c r="GV3470" s="696"/>
      <c r="GW3470" s="696"/>
      <c r="GX3470" s="696"/>
      <c r="GY3470" s="696"/>
      <c r="GZ3470" s="696"/>
      <c r="HA3470" s="696"/>
      <c r="HB3470" s="696"/>
      <c r="HC3470" s="696"/>
      <c r="HD3470" s="696"/>
      <c r="HE3470" s="696"/>
      <c r="HF3470" s="696"/>
      <c r="HG3470" s="696"/>
      <c r="HH3470" s="696"/>
      <c r="HI3470" s="696"/>
      <c r="HJ3470" s="696"/>
      <c r="HK3470" s="696"/>
      <c r="HL3470" s="696"/>
      <c r="HM3470" s="696"/>
      <c r="HN3470" s="696"/>
      <c r="HO3470" s="696"/>
      <c r="HP3470" s="696"/>
      <c r="HQ3470" s="696"/>
      <c r="HR3470" s="696"/>
      <c r="HS3470" s="696"/>
      <c r="HT3470" s="696"/>
      <c r="HU3470" s="696"/>
      <c r="HV3470" s="696"/>
      <c r="HW3470" s="696"/>
      <c r="HX3470" s="696"/>
      <c r="HY3470" s="696"/>
      <c r="HZ3470" s="696"/>
      <c r="IA3470" s="696"/>
      <c r="IB3470" s="696"/>
      <c r="IC3470" s="696"/>
      <c r="ID3470" s="696"/>
      <c r="IE3470" s="696"/>
      <c r="IF3470" s="696"/>
      <c r="IG3470" s="696"/>
      <c r="IH3470" s="696"/>
      <c r="II3470" s="696"/>
      <c r="IJ3470" s="696"/>
      <c r="IK3470" s="696"/>
      <c r="IL3470" s="696"/>
      <c r="IM3470" s="696"/>
      <c r="IN3470" s="696"/>
      <c r="IO3470" s="696"/>
      <c r="IP3470" s="696"/>
      <c r="IQ3470" s="696"/>
      <c r="IR3470" s="696"/>
      <c r="IS3470" s="696"/>
      <c r="IT3470" s="696"/>
      <c r="IU3470" s="696"/>
      <c r="IV3470" s="696"/>
      <c r="IW3470" s="696"/>
      <c r="IX3470" s="696"/>
      <c r="IY3470" s="696"/>
      <c r="IZ3470" s="696"/>
      <c r="JA3470" s="696"/>
      <c r="JB3470" s="696"/>
      <c r="JC3470" s="696"/>
      <c r="JD3470" s="696"/>
      <c r="JE3470" s="696"/>
      <c r="JF3470" s="696"/>
      <c r="JG3470" s="696"/>
      <c r="JH3470" s="696"/>
      <c r="JI3470" s="696"/>
      <c r="JJ3470" s="696"/>
      <c r="JK3470" s="696"/>
      <c r="JL3470" s="696"/>
      <c r="JM3470" s="696"/>
      <c r="JN3470" s="696"/>
      <c r="JO3470" s="696"/>
      <c r="JP3470" s="696"/>
      <c r="JQ3470" s="696"/>
      <c r="JR3470" s="696"/>
      <c r="JS3470" s="696"/>
      <c r="JT3470" s="696"/>
      <c r="JU3470" s="696"/>
      <c r="JV3470" s="696"/>
      <c r="JW3470" s="696"/>
      <c r="JX3470" s="696"/>
      <c r="JY3470" s="696"/>
      <c r="JZ3470" s="696"/>
      <c r="KA3470" s="696"/>
      <c r="KB3470" s="696"/>
      <c r="KC3470" s="696"/>
      <c r="KD3470" s="696"/>
      <c r="KE3470" s="696"/>
      <c r="KF3470" s="696"/>
      <c r="KG3470" s="696"/>
      <c r="KH3470" s="696"/>
      <c r="KI3470" s="696"/>
      <c r="KJ3470" s="696"/>
      <c r="KK3470" s="696"/>
      <c r="KL3470" s="696"/>
      <c r="KM3470" s="696"/>
      <c r="KN3470" s="696"/>
      <c r="KO3470" s="696"/>
      <c r="KP3470" s="696"/>
      <c r="KQ3470" s="696"/>
      <c r="KR3470" s="696"/>
      <c r="KS3470" s="696"/>
      <c r="KT3470" s="696"/>
      <c r="KU3470" s="696"/>
      <c r="KV3470" s="696"/>
      <c r="KW3470" s="696"/>
      <c r="KX3470" s="696"/>
      <c r="KY3470" s="696"/>
      <c r="KZ3470" s="696"/>
      <c r="LA3470" s="696"/>
      <c r="LB3470" s="696"/>
      <c r="LC3470" s="696"/>
      <c r="LD3470" s="696"/>
      <c r="LE3470" s="696"/>
      <c r="LF3470" s="696"/>
      <c r="LG3470" s="696"/>
      <c r="LH3470" s="696"/>
      <c r="LI3470" s="696"/>
      <c r="LJ3470" s="696"/>
      <c r="LK3470" s="696"/>
      <c r="LL3470" s="696"/>
      <c r="LM3470" s="696"/>
      <c r="LN3470" s="696"/>
      <c r="LO3470" s="696"/>
      <c r="LP3470" s="696"/>
      <c r="LQ3470" s="696"/>
      <c r="LR3470" s="696"/>
      <c r="LS3470" s="696"/>
      <c r="LT3470" s="696"/>
      <c r="LU3470" s="696"/>
      <c r="LV3470" s="696"/>
      <c r="LW3470" s="696"/>
      <c r="LX3470" s="696"/>
      <c r="LY3470" s="696"/>
      <c r="LZ3470" s="696"/>
      <c r="MA3470" s="696"/>
      <c r="MB3470" s="696"/>
      <c r="MC3470" s="696"/>
      <c r="MD3470" s="696"/>
      <c r="ME3470" s="696"/>
      <c r="MF3470" s="696"/>
      <c r="MG3470" s="696"/>
      <c r="MH3470" s="696"/>
      <c r="MI3470" s="696"/>
      <c r="MJ3470" s="696"/>
      <c r="MK3470" s="696"/>
      <c r="ML3470" s="696"/>
      <c r="MM3470" s="696"/>
      <c r="MN3470" s="696"/>
      <c r="MO3470" s="696"/>
      <c r="MP3470" s="696"/>
      <c r="MQ3470" s="696"/>
      <c r="MR3470" s="696"/>
      <c r="MS3470" s="696"/>
      <c r="MT3470" s="696"/>
      <c r="MU3470" s="696"/>
      <c r="MV3470" s="696"/>
      <c r="MW3470" s="696"/>
      <c r="MX3470" s="696"/>
      <c r="MY3470" s="696"/>
      <c r="MZ3470" s="696"/>
      <c r="NA3470" s="696"/>
      <c r="NB3470" s="696"/>
      <c r="NC3470" s="696"/>
      <c r="ND3470" s="696"/>
      <c r="NE3470" s="696"/>
      <c r="NF3470" s="696"/>
      <c r="NG3470" s="696"/>
      <c r="NH3470" s="696"/>
      <c r="NI3470" s="696"/>
      <c r="NJ3470" s="696"/>
      <c r="NK3470" s="696"/>
      <c r="NL3470" s="696"/>
      <c r="NM3470" s="696"/>
      <c r="NN3470" s="696"/>
      <c r="NO3470" s="696"/>
      <c r="NP3470" s="696"/>
      <c r="NQ3470" s="696"/>
      <c r="NR3470" s="696"/>
      <c r="NS3470" s="696"/>
      <c r="NT3470" s="696"/>
      <c r="NU3470" s="696"/>
      <c r="NV3470" s="696"/>
      <c r="NW3470" s="696"/>
      <c r="NX3470" s="696"/>
      <c r="NY3470" s="696"/>
      <c r="NZ3470" s="696"/>
      <c r="OA3470" s="696"/>
      <c r="OB3470" s="696"/>
      <c r="OC3470" s="696"/>
      <c r="OD3470" s="696"/>
      <c r="OE3470" s="696"/>
      <c r="OF3470" s="696"/>
      <c r="OG3470" s="696"/>
      <c r="OH3470" s="696"/>
      <c r="OI3470" s="696"/>
      <c r="OJ3470" s="696"/>
      <c r="OK3470" s="696"/>
      <c r="OL3470" s="696"/>
      <c r="OM3470" s="696"/>
      <c r="ON3470" s="696"/>
      <c r="OO3470" s="696"/>
      <c r="OP3470" s="696"/>
      <c r="OQ3470" s="696"/>
      <c r="OR3470" s="696"/>
      <c r="OS3470" s="696"/>
      <c r="OT3470" s="696"/>
      <c r="OU3470" s="696"/>
      <c r="OV3470" s="696"/>
      <c r="OW3470" s="696"/>
      <c r="OX3470" s="696"/>
      <c r="OY3470" s="696"/>
      <c r="OZ3470" s="696"/>
      <c r="PA3470" s="696"/>
      <c r="PB3470" s="696"/>
      <c r="PC3470" s="696"/>
      <c r="PD3470" s="696"/>
      <c r="PE3470" s="696"/>
      <c r="PF3470" s="696"/>
      <c r="PG3470" s="696"/>
      <c r="PH3470" s="696"/>
      <c r="PI3470" s="696"/>
      <c r="PJ3470" s="696"/>
      <c r="PK3470" s="696"/>
      <c r="PL3470" s="696"/>
      <c r="PM3470" s="696"/>
      <c r="PN3470" s="696"/>
      <c r="PO3470" s="696"/>
      <c r="PP3470" s="696"/>
      <c r="PQ3470" s="696"/>
      <c r="PR3470" s="696"/>
      <c r="PS3470" s="696"/>
      <c r="PT3470" s="696"/>
      <c r="PU3470" s="696"/>
      <c r="PV3470" s="696"/>
      <c r="PW3470" s="696"/>
      <c r="PX3470" s="696"/>
      <c r="PY3470" s="696"/>
      <c r="PZ3470" s="696"/>
      <c r="QA3470" s="696"/>
      <c r="QB3470" s="696"/>
      <c r="QC3470" s="696"/>
      <c r="QD3470" s="696"/>
      <c r="QE3470" s="696"/>
      <c r="QF3470" s="696"/>
      <c r="QG3470" s="696"/>
      <c r="QH3470" s="696"/>
      <c r="QI3470" s="696"/>
      <c r="QJ3470" s="696"/>
      <c r="QK3470" s="696"/>
      <c r="QL3470" s="696"/>
      <c r="QM3470" s="696"/>
      <c r="QN3470" s="696"/>
      <c r="QO3470" s="696"/>
      <c r="QP3470" s="696"/>
      <c r="QQ3470" s="696"/>
      <c r="QR3470" s="696"/>
      <c r="QS3470" s="696"/>
      <c r="QT3470" s="696"/>
      <c r="QU3470" s="696"/>
      <c r="QV3470" s="696"/>
      <c r="QW3470" s="696"/>
      <c r="QX3470" s="696"/>
      <c r="QY3470" s="696"/>
      <c r="QZ3470" s="696"/>
      <c r="RA3470" s="696"/>
      <c r="RB3470" s="696"/>
      <c r="RC3470" s="696"/>
      <c r="RD3470" s="696"/>
      <c r="RE3470" s="696"/>
      <c r="RF3470" s="696"/>
      <c r="RG3470" s="696"/>
      <c r="RH3470" s="696"/>
      <c r="RI3470" s="696"/>
      <c r="RJ3470" s="696"/>
      <c r="RK3470" s="696"/>
      <c r="RL3470" s="696"/>
      <c r="RM3470" s="696"/>
      <c r="RN3470" s="696"/>
      <c r="RO3470" s="696"/>
      <c r="RP3470" s="696"/>
      <c r="RQ3470" s="696"/>
      <c r="RR3470" s="696"/>
      <c r="RS3470" s="696"/>
      <c r="RT3470" s="696"/>
      <c r="RU3470" s="696"/>
      <c r="RV3470" s="696"/>
      <c r="RW3470" s="696"/>
      <c r="RX3470" s="696"/>
      <c r="RY3470" s="696"/>
      <c r="RZ3470" s="696"/>
      <c r="SA3470" s="696"/>
      <c r="SB3470" s="696"/>
      <c r="SC3470" s="696"/>
      <c r="SD3470" s="696"/>
      <c r="SE3470" s="696"/>
      <c r="SF3470" s="696"/>
      <c r="SG3470" s="696"/>
      <c r="SH3470" s="696"/>
      <c r="SI3470" s="696"/>
      <c r="SJ3470" s="696"/>
      <c r="SK3470" s="696"/>
      <c r="SL3470" s="696"/>
      <c r="SM3470" s="696"/>
      <c r="SN3470" s="696"/>
      <c r="SO3470" s="696"/>
      <c r="SP3470" s="696"/>
      <c r="SQ3470" s="696"/>
      <c r="SR3470" s="696"/>
      <c r="SS3470" s="696"/>
      <c r="ST3470" s="696"/>
      <c r="SU3470" s="696"/>
      <c r="SV3470" s="696"/>
      <c r="SW3470" s="696"/>
      <c r="SX3470" s="696"/>
      <c r="SY3470" s="696"/>
      <c r="SZ3470" s="696"/>
      <c r="TA3470" s="696"/>
      <c r="TB3470" s="696"/>
      <c r="TC3470" s="696"/>
      <c r="TD3470" s="696"/>
      <c r="TE3470" s="696"/>
      <c r="TF3470" s="696"/>
      <c r="TG3470" s="696"/>
      <c r="TH3470" s="696"/>
      <c r="TI3470" s="696"/>
      <c r="TJ3470" s="696"/>
      <c r="TK3470" s="696"/>
      <c r="TL3470" s="696"/>
      <c r="TM3470" s="696"/>
      <c r="TN3470" s="696"/>
      <c r="TO3470" s="696"/>
      <c r="TP3470" s="696"/>
      <c r="TQ3470" s="696"/>
      <c r="TR3470" s="696"/>
      <c r="TS3470" s="696"/>
      <c r="TT3470" s="696"/>
      <c r="TU3470" s="696"/>
      <c r="TV3470" s="696"/>
      <c r="TW3470" s="696"/>
      <c r="TX3470" s="696"/>
      <c r="TY3470" s="696"/>
      <c r="TZ3470" s="696"/>
      <c r="UA3470" s="696"/>
      <c r="UB3470" s="696"/>
      <c r="UC3470" s="696"/>
      <c r="UD3470" s="696"/>
      <c r="UE3470" s="696"/>
      <c r="UF3470" s="696"/>
      <c r="UG3470" s="696"/>
      <c r="UH3470" s="696"/>
      <c r="UI3470" s="696"/>
      <c r="UJ3470" s="696"/>
      <c r="UK3470" s="696"/>
      <c r="UL3470" s="696"/>
      <c r="UM3470" s="696"/>
      <c r="UN3470" s="696"/>
      <c r="UO3470" s="696"/>
      <c r="UP3470" s="696"/>
      <c r="UQ3470" s="696"/>
      <c r="UR3470" s="696"/>
      <c r="US3470" s="696"/>
      <c r="UT3470" s="696"/>
      <c r="UU3470" s="696"/>
      <c r="UV3470" s="696"/>
      <c r="UW3470" s="696"/>
      <c r="UX3470" s="696"/>
      <c r="UY3470" s="696"/>
      <c r="UZ3470" s="696"/>
      <c r="VA3470" s="696"/>
      <c r="VB3470" s="696"/>
      <c r="VC3470" s="696"/>
      <c r="VD3470" s="696"/>
      <c r="VE3470" s="696"/>
      <c r="VF3470" s="696"/>
      <c r="VG3470" s="696"/>
      <c r="VH3470" s="696"/>
      <c r="VI3470" s="696"/>
      <c r="VJ3470" s="696"/>
      <c r="VK3470" s="696"/>
      <c r="VL3470" s="696"/>
      <c r="VM3470" s="696"/>
      <c r="VN3470" s="696"/>
      <c r="VO3470" s="696"/>
      <c r="VP3470" s="696"/>
      <c r="VQ3470" s="696"/>
      <c r="VR3470" s="696"/>
      <c r="VS3470" s="696"/>
      <c r="VT3470" s="696"/>
      <c r="VU3470" s="696"/>
      <c r="VV3470" s="696"/>
      <c r="VW3470" s="696"/>
      <c r="VX3470" s="696"/>
      <c r="VY3470" s="696"/>
      <c r="VZ3470" s="696"/>
      <c r="WA3470" s="696"/>
      <c r="WB3470" s="696"/>
      <c r="WC3470" s="696"/>
      <c r="WD3470" s="696"/>
      <c r="WE3470" s="696"/>
      <c r="WF3470" s="696"/>
      <c r="WG3470" s="696"/>
      <c r="WH3470" s="696"/>
      <c r="WI3470" s="696"/>
      <c r="WJ3470" s="696"/>
      <c r="WK3470" s="696"/>
      <c r="WL3470" s="696"/>
      <c r="WM3470" s="696"/>
      <c r="WN3470" s="696"/>
      <c r="WO3470" s="696"/>
      <c r="WP3470" s="696"/>
      <c r="WQ3470" s="696"/>
      <c r="WR3470" s="696"/>
      <c r="WS3470" s="696"/>
      <c r="WT3470" s="696"/>
      <c r="WU3470" s="696"/>
      <c r="WV3470" s="696"/>
      <c r="WW3470" s="696"/>
      <c r="WX3470" s="696"/>
      <c r="WY3470" s="696"/>
      <c r="WZ3470" s="696"/>
      <c r="XA3470" s="696"/>
      <c r="XB3470" s="696"/>
      <c r="XC3470" s="696"/>
      <c r="XD3470" s="696"/>
      <c r="XE3470" s="696"/>
      <c r="XF3470" s="696"/>
      <c r="XG3470" s="696"/>
      <c r="XH3470" s="696"/>
      <c r="XI3470" s="696"/>
      <c r="XJ3470" s="696"/>
      <c r="XK3470" s="696"/>
      <c r="XL3470" s="696"/>
      <c r="XM3470" s="696"/>
      <c r="XN3470" s="696"/>
      <c r="XO3470" s="696"/>
      <c r="XP3470" s="696"/>
      <c r="XQ3470" s="696"/>
      <c r="XR3470" s="696"/>
      <c r="XS3470" s="696"/>
      <c r="XT3470" s="696"/>
      <c r="XU3470" s="696"/>
      <c r="XV3470" s="696"/>
      <c r="XW3470" s="696"/>
      <c r="XX3470" s="696"/>
      <c r="XY3470" s="696"/>
      <c r="XZ3470" s="696"/>
      <c r="YA3470" s="696"/>
      <c r="YB3470" s="696"/>
      <c r="YC3470" s="696"/>
      <c r="YD3470" s="696"/>
      <c r="YE3470" s="696"/>
      <c r="YF3470" s="696"/>
      <c r="YG3470" s="696"/>
      <c r="YH3470" s="696"/>
      <c r="YI3470" s="696"/>
      <c r="YJ3470" s="696"/>
      <c r="YK3470" s="696"/>
      <c r="YL3470" s="696"/>
      <c r="YM3470" s="696"/>
      <c r="YN3470" s="696"/>
      <c r="YO3470" s="696"/>
      <c r="YP3470" s="696"/>
      <c r="YQ3470" s="696"/>
      <c r="YR3470" s="696"/>
      <c r="YS3470" s="696"/>
      <c r="YT3470" s="696"/>
      <c r="YU3470" s="696"/>
      <c r="YV3470" s="696"/>
      <c r="YW3470" s="696"/>
      <c r="YX3470" s="696"/>
      <c r="YY3470" s="696"/>
      <c r="YZ3470" s="696"/>
      <c r="ZA3470" s="696"/>
      <c r="ZB3470" s="696"/>
      <c r="ZC3470" s="696"/>
      <c r="ZD3470" s="696"/>
      <c r="ZE3470" s="696"/>
      <c r="ZF3470" s="696"/>
      <c r="ZG3470" s="696"/>
      <c r="ZH3470" s="696"/>
      <c r="ZI3470" s="696"/>
      <c r="ZJ3470" s="696"/>
      <c r="ZK3470" s="696"/>
      <c r="ZL3470" s="696"/>
      <c r="ZM3470" s="696"/>
      <c r="ZN3470" s="696"/>
      <c r="ZO3470" s="696"/>
      <c r="ZP3470" s="696"/>
      <c r="ZQ3470" s="696"/>
      <c r="ZR3470" s="696"/>
      <c r="ZS3470" s="696"/>
      <c r="ZT3470" s="696"/>
      <c r="ZU3470" s="696"/>
      <c r="ZV3470" s="696"/>
      <c r="ZW3470" s="696"/>
      <c r="ZX3470" s="696"/>
      <c r="ZY3470" s="696"/>
      <c r="ZZ3470" s="696"/>
      <c r="AAA3470" s="696"/>
      <c r="AAB3470" s="696"/>
      <c r="AAC3470" s="696"/>
      <c r="AAD3470" s="696"/>
      <c r="AAE3470" s="696"/>
      <c r="AAF3470" s="696"/>
      <c r="AAG3470" s="696"/>
      <c r="AAH3470" s="696"/>
      <c r="AAI3470" s="696"/>
      <c r="AAJ3470" s="696"/>
      <c r="AAK3470" s="696"/>
      <c r="AAL3470" s="696"/>
      <c r="AAM3470" s="696"/>
      <c r="AAN3470" s="696"/>
      <c r="AAO3470" s="696"/>
      <c r="AAP3470" s="696"/>
      <c r="AAQ3470" s="696"/>
      <c r="AAR3470" s="696"/>
      <c r="AAS3470" s="696"/>
      <c r="AAT3470" s="696"/>
      <c r="AAU3470" s="696"/>
      <c r="AAV3470" s="696"/>
      <c r="AAW3470" s="696"/>
      <c r="AAX3470" s="696"/>
      <c r="AAY3470" s="696"/>
      <c r="AAZ3470" s="696"/>
      <c r="ABA3470" s="696"/>
      <c r="ABB3470" s="696"/>
      <c r="ABC3470" s="696"/>
      <c r="ABD3470" s="696"/>
      <c r="ABE3470" s="696"/>
      <c r="ABF3470" s="696"/>
      <c r="ABG3470" s="696"/>
      <c r="ABH3470" s="696"/>
      <c r="ABI3470" s="696"/>
      <c r="ABJ3470" s="696"/>
      <c r="ABK3470" s="696"/>
      <c r="ABL3470" s="696"/>
      <c r="ABM3470" s="696"/>
      <c r="ABN3470" s="696"/>
      <c r="ABO3470" s="696"/>
      <c r="ABP3470" s="696"/>
      <c r="ABQ3470" s="696"/>
      <c r="ABR3470" s="696"/>
      <c r="ABS3470" s="696"/>
      <c r="ABT3470" s="696"/>
      <c r="ABU3470" s="696"/>
      <c r="ABV3470" s="696"/>
      <c r="ABW3470" s="696"/>
      <c r="ABX3470" s="696"/>
      <c r="ABY3470" s="696"/>
      <c r="ABZ3470" s="696"/>
      <c r="ACA3470" s="696"/>
      <c r="ACB3470" s="696"/>
      <c r="ACC3470" s="696"/>
      <c r="ACD3470" s="696"/>
      <c r="ACE3470" s="696"/>
      <c r="ACF3470" s="696"/>
      <c r="ACG3470" s="696"/>
      <c r="ACH3470" s="696"/>
      <c r="ACI3470" s="696"/>
      <c r="ACJ3470" s="696"/>
      <c r="ACK3470" s="696"/>
      <c r="ACL3470" s="696"/>
      <c r="ACM3470" s="696"/>
      <c r="ACN3470" s="696"/>
      <c r="ACO3470" s="696"/>
      <c r="ACP3470" s="696"/>
      <c r="ACQ3470" s="696"/>
      <c r="ACR3470" s="696"/>
      <c r="ACS3470" s="696"/>
      <c r="ACT3470" s="696"/>
      <c r="ACU3470" s="696"/>
      <c r="ACV3470" s="696"/>
      <c r="ACW3470" s="696"/>
      <c r="ACX3470" s="696"/>
      <c r="ACY3470" s="696"/>
      <c r="ACZ3470" s="696"/>
      <c r="ADA3470" s="696"/>
      <c r="ADB3470" s="696"/>
      <c r="ADC3470" s="696"/>
      <c r="ADD3470" s="696"/>
      <c r="ADE3470" s="696"/>
      <c r="ADF3470" s="696"/>
      <c r="ADG3470" s="696"/>
      <c r="ADH3470" s="696"/>
      <c r="ADI3470" s="696"/>
      <c r="ADJ3470" s="696"/>
      <c r="ADK3470" s="696"/>
      <c r="ADL3470" s="696"/>
      <c r="ADM3470" s="696"/>
      <c r="ADN3470" s="696"/>
      <c r="ADO3470" s="696"/>
      <c r="ADP3470" s="696"/>
      <c r="ADQ3470" s="696"/>
      <c r="ADR3470" s="696"/>
      <c r="ADS3470" s="696"/>
      <c r="ADT3470" s="696"/>
      <c r="ADU3470" s="696"/>
      <c r="ADV3470" s="696"/>
      <c r="ADW3470" s="696"/>
      <c r="ADX3470" s="696"/>
      <c r="ADY3470" s="696"/>
      <c r="ADZ3470" s="696"/>
      <c r="AEA3470" s="696"/>
      <c r="AEB3470" s="696"/>
      <c r="AEC3470" s="696"/>
      <c r="AED3470" s="696"/>
      <c r="AEE3470" s="696"/>
      <c r="AEF3470" s="696"/>
      <c r="AEG3470" s="696"/>
      <c r="AEH3470" s="696"/>
      <c r="AEI3470" s="696"/>
      <c r="AEJ3470" s="696"/>
      <c r="AEK3470" s="696"/>
      <c r="AEL3470" s="696"/>
      <c r="AEM3470" s="696"/>
      <c r="AEN3470" s="696"/>
      <c r="AEO3470" s="696"/>
      <c r="AEP3470" s="696"/>
      <c r="AEQ3470" s="696"/>
      <c r="AER3470" s="696"/>
      <c r="AES3470" s="696"/>
      <c r="AET3470" s="696"/>
      <c r="AEU3470" s="696"/>
      <c r="AEV3470" s="696"/>
      <c r="AEW3470" s="696"/>
      <c r="AEX3470" s="696"/>
      <c r="AEY3470" s="696"/>
      <c r="AEZ3470" s="696"/>
      <c r="AFA3470" s="696"/>
      <c r="AFB3470" s="696"/>
      <c r="AFC3470" s="696"/>
      <c r="AFD3470" s="696"/>
      <c r="AFE3470" s="696"/>
      <c r="AFF3470" s="696"/>
      <c r="AFG3470" s="696"/>
      <c r="AFH3470" s="696"/>
      <c r="AFI3470" s="696"/>
      <c r="AFJ3470" s="696"/>
      <c r="AFK3470" s="696"/>
      <c r="AFL3470" s="696"/>
      <c r="AFM3470" s="696"/>
      <c r="AFN3470" s="696"/>
      <c r="AFO3470" s="696"/>
      <c r="AFP3470" s="696"/>
      <c r="AFQ3470" s="696"/>
      <c r="AFR3470" s="696"/>
      <c r="AFS3470" s="696"/>
      <c r="AFT3470" s="696"/>
      <c r="AFU3470" s="696"/>
      <c r="AFV3470" s="696"/>
      <c r="AFW3470" s="696"/>
      <c r="AFX3470" s="696"/>
      <c r="AFY3470" s="696"/>
      <c r="AFZ3470" s="696"/>
      <c r="AGA3470" s="696"/>
      <c r="AGB3470" s="696"/>
      <c r="AGC3470" s="696"/>
      <c r="AGD3470" s="696"/>
      <c r="AGE3470" s="696"/>
      <c r="AGF3470" s="696"/>
      <c r="AGG3470" s="696"/>
      <c r="AGH3470" s="696"/>
      <c r="AGI3470" s="696"/>
      <c r="AGJ3470" s="696"/>
      <c r="AGK3470" s="696"/>
      <c r="AGL3470" s="696"/>
      <c r="AGM3470" s="696"/>
      <c r="AGN3470" s="696"/>
      <c r="AGO3470" s="696"/>
      <c r="AGP3470" s="696"/>
      <c r="AGQ3470" s="696"/>
      <c r="AGR3470" s="696"/>
      <c r="AGS3470" s="696"/>
      <c r="AGT3470" s="696"/>
      <c r="AGU3470" s="696"/>
      <c r="AGV3470" s="696"/>
      <c r="AGW3470" s="696"/>
      <c r="AGX3470" s="696"/>
      <c r="AGY3470" s="696"/>
      <c r="AGZ3470" s="696"/>
      <c r="AHA3470" s="696"/>
      <c r="AHB3470" s="696"/>
      <c r="AHC3470" s="696"/>
      <c r="AHD3470" s="696"/>
      <c r="AHE3470" s="696"/>
      <c r="AHF3470" s="696"/>
      <c r="AHG3470" s="696"/>
      <c r="AHH3470" s="696"/>
      <c r="AHI3470" s="696"/>
      <c r="AHJ3470" s="696"/>
      <c r="AHK3470" s="696"/>
      <c r="AHL3470" s="696"/>
      <c r="AHM3470" s="696"/>
      <c r="AHN3470" s="696"/>
      <c r="AHO3470" s="696"/>
      <c r="AHP3470" s="696"/>
      <c r="AHQ3470" s="696"/>
      <c r="AHR3470" s="696"/>
      <c r="AHS3470" s="696"/>
      <c r="AHT3470" s="696"/>
      <c r="AHU3470" s="696"/>
      <c r="AHV3470" s="696"/>
      <c r="AHW3470" s="696"/>
      <c r="AHX3470" s="696"/>
      <c r="AHY3470" s="696"/>
      <c r="AHZ3470" s="696"/>
      <c r="AIA3470" s="696"/>
      <c r="AIB3470" s="696"/>
      <c r="AIC3470" s="696"/>
      <c r="AID3470" s="696"/>
      <c r="AIE3470" s="696"/>
      <c r="AIF3470" s="696"/>
      <c r="AIG3470" s="696"/>
      <c r="AIH3470" s="696"/>
      <c r="AII3470" s="696"/>
      <c r="AIJ3470" s="696"/>
      <c r="AIK3470" s="696"/>
      <c r="AIL3470" s="696"/>
      <c r="AIM3470" s="696"/>
      <c r="AIN3470" s="696"/>
      <c r="AIO3470" s="696"/>
      <c r="AIP3470" s="696"/>
      <c r="AIQ3470" s="696"/>
      <c r="AIR3470" s="696"/>
      <c r="AIS3470" s="696"/>
      <c r="AIT3470" s="696"/>
      <c r="AIU3470" s="696"/>
      <c r="AIV3470" s="696"/>
      <c r="AIW3470" s="696"/>
      <c r="AIX3470" s="696"/>
      <c r="AIY3470" s="696"/>
      <c r="AIZ3470" s="696"/>
      <c r="AJA3470" s="696"/>
      <c r="AJB3470" s="696"/>
      <c r="AJC3470" s="696"/>
      <c r="AJD3470" s="696"/>
      <c r="AJE3470" s="696"/>
      <c r="AJF3470" s="696"/>
      <c r="AJG3470" s="696"/>
      <c r="AJH3470" s="696"/>
      <c r="AJI3470" s="696"/>
      <c r="AJJ3470" s="696"/>
      <c r="AJK3470" s="696"/>
      <c r="AJL3470" s="696"/>
      <c r="AJM3470" s="696"/>
      <c r="AJN3470" s="696"/>
      <c r="AJO3470" s="696"/>
      <c r="AJP3470" s="696"/>
      <c r="AJQ3470" s="696"/>
      <c r="AJR3470" s="696"/>
      <c r="AJS3470" s="696"/>
      <c r="AJT3470" s="696"/>
      <c r="AJU3470" s="696"/>
      <c r="AJV3470" s="696"/>
      <c r="AJW3470" s="696"/>
      <c r="AJX3470" s="696"/>
      <c r="AJY3470" s="696"/>
      <c r="AJZ3470" s="696"/>
      <c r="AKA3470" s="696"/>
      <c r="AKB3470" s="696"/>
      <c r="AKC3470" s="696"/>
      <c r="AKD3470" s="696"/>
      <c r="AKE3470" s="696"/>
      <c r="AKF3470" s="696"/>
      <c r="AKG3470" s="696"/>
      <c r="AKH3470" s="696"/>
      <c r="AKI3470" s="696"/>
      <c r="AKJ3470" s="696"/>
      <c r="AKK3470" s="696"/>
      <c r="AKL3470" s="696"/>
      <c r="AKM3470" s="696"/>
      <c r="AKN3470" s="696"/>
      <c r="AKO3470" s="696"/>
      <c r="AKP3470" s="696"/>
      <c r="AKQ3470" s="696"/>
      <c r="AKR3470" s="696"/>
      <c r="AKS3470" s="696"/>
      <c r="AKT3470" s="696"/>
      <c r="AKU3470" s="696"/>
      <c r="AKV3470" s="696"/>
      <c r="AKW3470" s="696"/>
      <c r="AKX3470" s="696"/>
      <c r="AKY3470" s="696"/>
      <c r="AKZ3470" s="696"/>
      <c r="ALA3470" s="696"/>
      <c r="ALB3470" s="696"/>
      <c r="ALC3470" s="696"/>
      <c r="ALD3470" s="696"/>
      <c r="ALE3470" s="696"/>
      <c r="ALF3470" s="696"/>
      <c r="ALG3470" s="696"/>
      <c r="ALH3470" s="696"/>
      <c r="ALI3470" s="696"/>
      <c r="ALJ3470" s="696"/>
      <c r="ALK3470" s="696"/>
      <c r="ALL3470" s="696"/>
      <c r="ALM3470" s="696"/>
      <c r="ALN3470" s="696"/>
      <c r="ALO3470" s="696"/>
      <c r="ALP3470" s="696"/>
      <c r="ALQ3470" s="696"/>
      <c r="ALR3470" s="696"/>
      <c r="ALS3470" s="696"/>
      <c r="ALT3470" s="696"/>
      <c r="ALU3470" s="696"/>
      <c r="ALV3470" s="696"/>
      <c r="ALW3470" s="696"/>
      <c r="ALX3470" s="696"/>
      <c r="ALY3470" s="696"/>
      <c r="ALZ3470" s="696"/>
      <c r="AMA3470" s="696"/>
      <c r="AMB3470" s="696"/>
      <c r="AMC3470" s="696"/>
      <c r="AMD3470" s="696"/>
      <c r="AME3470" s="696"/>
      <c r="AMF3470" s="696"/>
      <c r="AMG3470" s="696"/>
      <c r="AMH3470" s="696"/>
      <c r="AMI3470" s="696"/>
      <c r="AMJ3470" s="696"/>
    </row>
    <row r="3471" spans="1:1024" s="546" customFormat="1" ht="20.25" hidden="1" customHeight="1" x14ac:dyDescent="0.25">
      <c r="A3471" s="186"/>
      <c r="B3471" s="186"/>
      <c r="C3471" s="186" t="s">
        <v>4187</v>
      </c>
      <c r="D3471" s="795" t="s">
        <v>412</v>
      </c>
      <c r="E3471" s="1169" t="s">
        <v>131</v>
      </c>
      <c r="F3471" s="1330">
        <v>45192</v>
      </c>
      <c r="G3471" s="982">
        <v>0.5</v>
      </c>
      <c r="H3471" s="1330">
        <v>45195</v>
      </c>
      <c r="I3471" s="982">
        <v>0.5</v>
      </c>
      <c r="J3471" s="1335" t="s">
        <v>449</v>
      </c>
      <c r="K3471" s="710"/>
      <c r="L3471" s="734"/>
      <c r="M3471" s="21"/>
      <c r="N3471" s="734"/>
      <c r="O3471" s="920"/>
      <c r="P3471" s="892">
        <f>90*3</f>
        <v>270</v>
      </c>
      <c r="Q3471" s="196" t="s">
        <v>4187</v>
      </c>
      <c r="R3471" s="1017"/>
      <c r="S3471" s="196"/>
      <c r="T3471" s="579"/>
      <c r="U3471" s="676"/>
      <c r="V3471" s="544"/>
      <c r="W3471" s="156"/>
    </row>
    <row r="3472" spans="1:1024" s="546" customFormat="1" ht="20.25" hidden="1" customHeight="1" x14ac:dyDescent="0.3">
      <c r="A3472" s="826"/>
      <c r="B3472" s="750"/>
      <c r="C3472" s="186" t="s">
        <v>296</v>
      </c>
      <c r="D3472" s="795" t="s">
        <v>35</v>
      </c>
      <c r="E3472" s="1169" t="s">
        <v>261</v>
      </c>
      <c r="F3472" s="1330">
        <v>45155</v>
      </c>
      <c r="G3472" s="979">
        <v>0.66666666666666663</v>
      </c>
      <c r="H3472" s="827">
        <v>45159</v>
      </c>
      <c r="I3472" s="979">
        <v>0.70833333333333337</v>
      </c>
      <c r="J3472" s="1335" t="s">
        <v>162</v>
      </c>
      <c r="K3472" s="725"/>
      <c r="L3472" s="929"/>
      <c r="M3472" s="19"/>
      <c r="N3472" s="929"/>
      <c r="O3472" s="932"/>
      <c r="P3472" s="892">
        <v>600</v>
      </c>
      <c r="Q3472" s="194"/>
      <c r="R3472" s="1033"/>
      <c r="S3472" s="194"/>
      <c r="T3472" s="609"/>
      <c r="U3472" s="156"/>
      <c r="V3472" s="555"/>
      <c r="W3472" s="156"/>
    </row>
    <row r="3473" spans="1:1024" s="599" customFormat="1" ht="18.75" hidden="1" customHeight="1" x14ac:dyDescent="0.25">
      <c r="A3473" s="4"/>
      <c r="B3473" s="4"/>
      <c r="C3473" s="4" t="s">
        <v>296</v>
      </c>
      <c r="D3473" s="4" t="s">
        <v>59</v>
      </c>
      <c r="E3473" s="1156" t="s">
        <v>77</v>
      </c>
      <c r="F3473" s="725">
        <v>45107</v>
      </c>
      <c r="G3473" s="720">
        <v>0.95833333333333337</v>
      </c>
      <c r="H3473" s="725">
        <v>45110</v>
      </c>
      <c r="I3473" s="720">
        <v>0.95833333333333337</v>
      </c>
      <c r="J3473" s="728" t="s">
        <v>449</v>
      </c>
      <c r="K3473" s="725"/>
      <c r="L3473" s="929"/>
      <c r="M3473" s="19"/>
      <c r="N3473" s="931"/>
      <c r="O3473" s="932"/>
      <c r="P3473" s="892">
        <v>410</v>
      </c>
      <c r="Q3473" s="194"/>
      <c r="R3473" s="1033"/>
      <c r="S3473" s="194"/>
      <c r="T3473" s="563"/>
      <c r="U3473" s="156"/>
      <c r="V3473" s="555"/>
      <c r="W3473" s="156"/>
      <c r="X3473" s="662"/>
      <c r="Y3473" s="662"/>
      <c r="Z3473" s="662"/>
      <c r="AA3473" s="662"/>
      <c r="AB3473" s="662"/>
      <c r="AC3473" s="662"/>
      <c r="AD3473" s="662"/>
      <c r="AE3473" s="662"/>
      <c r="AF3473" s="662"/>
      <c r="AG3473" s="662"/>
      <c r="AH3473" s="662"/>
      <c r="AI3473" s="662"/>
      <c r="AJ3473" s="662"/>
      <c r="AK3473" s="662"/>
      <c r="AL3473" s="662"/>
      <c r="AM3473" s="662"/>
      <c r="AN3473" s="662"/>
      <c r="AO3473" s="662"/>
      <c r="AP3473" s="662"/>
      <c r="AQ3473" s="662"/>
      <c r="AR3473" s="662"/>
      <c r="AS3473" s="662"/>
      <c r="AT3473" s="662"/>
      <c r="AU3473" s="662"/>
      <c r="AV3473" s="662"/>
      <c r="AW3473" s="662"/>
      <c r="AX3473" s="662"/>
      <c r="AY3473" s="662"/>
      <c r="AZ3473" s="662"/>
      <c r="BA3473" s="662"/>
      <c r="BB3473" s="662"/>
      <c r="BC3473" s="662"/>
      <c r="BD3473" s="662"/>
      <c r="BE3473" s="662"/>
      <c r="BF3473" s="662"/>
      <c r="BG3473" s="662"/>
      <c r="BH3473" s="662"/>
      <c r="BI3473" s="662"/>
      <c r="BJ3473" s="662"/>
      <c r="BK3473" s="662"/>
      <c r="BL3473" s="662"/>
      <c r="BM3473" s="662"/>
      <c r="BN3473" s="662"/>
      <c r="BO3473" s="662"/>
      <c r="BP3473" s="662"/>
      <c r="BQ3473" s="662"/>
      <c r="BR3473" s="662"/>
      <c r="BS3473" s="662"/>
      <c r="BT3473" s="662"/>
      <c r="BU3473" s="662"/>
      <c r="BV3473" s="662"/>
      <c r="BW3473" s="662"/>
      <c r="BX3473" s="662"/>
      <c r="BY3473" s="662"/>
      <c r="BZ3473" s="662"/>
      <c r="CA3473" s="662"/>
      <c r="CB3473" s="662"/>
      <c r="CC3473" s="662"/>
      <c r="CD3473" s="662"/>
      <c r="CE3473" s="662"/>
      <c r="CF3473" s="662"/>
      <c r="CG3473" s="662"/>
      <c r="CH3473" s="662"/>
      <c r="CI3473" s="662"/>
      <c r="CJ3473" s="662"/>
      <c r="CK3473" s="662"/>
      <c r="CL3473" s="662"/>
      <c r="CM3473" s="662"/>
      <c r="CN3473" s="662"/>
      <c r="CO3473" s="662"/>
      <c r="CP3473" s="662"/>
      <c r="CQ3473" s="662"/>
      <c r="CR3473" s="662"/>
      <c r="CS3473" s="662"/>
      <c r="CT3473" s="662"/>
      <c r="CU3473" s="662"/>
      <c r="CV3473" s="662"/>
      <c r="CW3473" s="662"/>
      <c r="CX3473" s="662"/>
      <c r="CY3473" s="662"/>
      <c r="CZ3473" s="662"/>
      <c r="DA3473" s="662"/>
      <c r="DB3473" s="662"/>
      <c r="DC3473" s="662"/>
      <c r="DD3473" s="662"/>
      <c r="DE3473" s="662"/>
      <c r="DF3473" s="662"/>
      <c r="DG3473" s="662"/>
      <c r="DH3473" s="662"/>
      <c r="DI3473" s="662"/>
      <c r="DJ3473" s="662"/>
      <c r="DK3473" s="662"/>
      <c r="DL3473" s="662"/>
      <c r="DM3473" s="662"/>
      <c r="DN3473" s="662"/>
      <c r="DO3473" s="662"/>
      <c r="DP3473" s="662"/>
      <c r="DQ3473" s="662"/>
      <c r="DR3473" s="662"/>
      <c r="DS3473" s="662"/>
      <c r="DT3473" s="662"/>
      <c r="DU3473" s="662"/>
      <c r="DV3473" s="662"/>
      <c r="DW3473" s="662"/>
      <c r="DX3473" s="662"/>
      <c r="DY3473" s="662"/>
      <c r="DZ3473" s="662"/>
      <c r="EA3473" s="662"/>
      <c r="EB3473" s="662"/>
      <c r="EC3473" s="662"/>
      <c r="ED3473" s="662"/>
      <c r="EE3473" s="662"/>
      <c r="EF3473" s="662"/>
      <c r="EG3473" s="662"/>
      <c r="EH3473" s="662"/>
      <c r="EI3473" s="662"/>
      <c r="EJ3473" s="662"/>
      <c r="EK3473" s="662"/>
      <c r="EL3473" s="662"/>
      <c r="EM3473" s="662"/>
      <c r="EN3473" s="662"/>
      <c r="EO3473" s="662"/>
      <c r="EP3473" s="662"/>
      <c r="EQ3473" s="662"/>
      <c r="ER3473" s="662"/>
      <c r="ES3473" s="662"/>
      <c r="ET3473" s="662"/>
      <c r="EU3473" s="662"/>
      <c r="EV3473" s="662"/>
      <c r="EW3473" s="662"/>
      <c r="EX3473" s="662"/>
      <c r="EY3473" s="662"/>
      <c r="EZ3473" s="662"/>
      <c r="FA3473" s="662"/>
      <c r="FB3473" s="662"/>
      <c r="FC3473" s="662"/>
      <c r="FD3473" s="662"/>
      <c r="FE3473" s="662"/>
      <c r="FF3473" s="662"/>
      <c r="FG3473" s="662"/>
      <c r="FH3473" s="662"/>
      <c r="FI3473" s="662"/>
      <c r="FJ3473" s="662"/>
      <c r="FK3473" s="662"/>
      <c r="FL3473" s="662"/>
      <c r="FM3473" s="662"/>
      <c r="FN3473" s="662"/>
      <c r="FO3473" s="662"/>
      <c r="FP3473" s="662"/>
      <c r="FQ3473" s="662"/>
      <c r="FR3473" s="662"/>
      <c r="FS3473" s="662"/>
      <c r="FT3473" s="662"/>
      <c r="FU3473" s="662"/>
      <c r="FV3473" s="662"/>
      <c r="FW3473" s="662"/>
      <c r="FX3473" s="662"/>
      <c r="FY3473" s="662"/>
      <c r="FZ3473" s="662"/>
      <c r="GA3473" s="662"/>
      <c r="GB3473" s="662"/>
      <c r="GC3473" s="662"/>
      <c r="GD3473" s="662"/>
      <c r="GE3473" s="662"/>
      <c r="GF3473" s="662"/>
      <c r="GG3473" s="662"/>
      <c r="GH3473" s="662"/>
      <c r="GI3473" s="662"/>
      <c r="GJ3473" s="662"/>
      <c r="GK3473" s="662"/>
      <c r="GL3473" s="662"/>
      <c r="GM3473" s="662"/>
      <c r="GN3473" s="662"/>
      <c r="GO3473" s="662"/>
      <c r="GP3473" s="662"/>
      <c r="GQ3473" s="662"/>
      <c r="GR3473" s="662"/>
      <c r="GS3473" s="662"/>
      <c r="GT3473" s="662"/>
      <c r="GU3473" s="662"/>
      <c r="GV3473" s="662"/>
      <c r="GW3473" s="662"/>
      <c r="GX3473" s="662"/>
      <c r="GY3473" s="662"/>
      <c r="GZ3473" s="662"/>
      <c r="HA3473" s="662"/>
      <c r="HB3473" s="662"/>
      <c r="HC3473" s="662"/>
      <c r="HD3473" s="662"/>
      <c r="HE3473" s="662"/>
      <c r="HF3473" s="662"/>
      <c r="HG3473" s="662"/>
      <c r="HH3473" s="662"/>
      <c r="HI3473" s="662"/>
      <c r="HJ3473" s="662"/>
      <c r="HK3473" s="662"/>
      <c r="HL3473" s="662"/>
      <c r="HM3473" s="662"/>
      <c r="HN3473" s="662"/>
      <c r="HO3473" s="662"/>
      <c r="HP3473" s="662"/>
      <c r="HQ3473" s="662"/>
      <c r="HR3473" s="662"/>
      <c r="HS3473" s="662"/>
      <c r="HT3473" s="662"/>
      <c r="HU3473" s="662"/>
      <c r="HV3473" s="662"/>
      <c r="HW3473" s="662"/>
      <c r="HX3473" s="662"/>
      <c r="HY3473" s="662"/>
      <c r="HZ3473" s="662"/>
      <c r="IA3473" s="662"/>
      <c r="IB3473" s="662"/>
      <c r="IC3473" s="662"/>
      <c r="ID3473" s="662"/>
      <c r="IE3473" s="662"/>
      <c r="IF3473" s="662"/>
      <c r="IG3473" s="662"/>
      <c r="IH3473" s="662"/>
      <c r="II3473" s="662"/>
      <c r="IJ3473" s="662"/>
      <c r="IK3473" s="662"/>
      <c r="IL3473" s="662"/>
      <c r="IM3473" s="662"/>
      <c r="IN3473" s="662"/>
      <c r="IO3473" s="662"/>
      <c r="IP3473" s="662"/>
      <c r="IQ3473" s="662"/>
      <c r="IR3473" s="662"/>
      <c r="IS3473" s="662"/>
      <c r="IT3473" s="662"/>
      <c r="IU3473" s="662"/>
      <c r="IV3473" s="662"/>
      <c r="IW3473" s="662"/>
      <c r="IX3473" s="662"/>
      <c r="IY3473" s="662"/>
      <c r="IZ3473" s="662"/>
      <c r="JA3473" s="662"/>
      <c r="JB3473" s="662"/>
      <c r="JC3473" s="662"/>
      <c r="JD3473" s="662"/>
      <c r="JE3473" s="662"/>
      <c r="JF3473" s="662"/>
      <c r="JG3473" s="662"/>
      <c r="JH3473" s="662"/>
      <c r="JI3473" s="662"/>
      <c r="JJ3473" s="662"/>
      <c r="JK3473" s="662"/>
      <c r="JL3473" s="662"/>
      <c r="JM3473" s="662"/>
      <c r="JN3473" s="662"/>
      <c r="JO3473" s="662"/>
      <c r="JP3473" s="662"/>
      <c r="JQ3473" s="662"/>
      <c r="JR3473" s="662"/>
      <c r="JS3473" s="662"/>
      <c r="JT3473" s="662"/>
      <c r="JU3473" s="662"/>
      <c r="JV3473" s="662"/>
      <c r="JW3473" s="662"/>
      <c r="JX3473" s="662"/>
      <c r="JY3473" s="662"/>
      <c r="JZ3473" s="662"/>
      <c r="KA3473" s="662"/>
      <c r="KB3473" s="662"/>
      <c r="KC3473" s="662"/>
      <c r="KD3473" s="662"/>
      <c r="KE3473" s="662"/>
      <c r="KF3473" s="662"/>
      <c r="KG3473" s="662"/>
      <c r="KH3473" s="662"/>
      <c r="KI3473" s="662"/>
      <c r="KJ3473" s="662"/>
      <c r="KK3473" s="662"/>
      <c r="KL3473" s="662"/>
      <c r="KM3473" s="662"/>
      <c r="KN3473" s="662"/>
      <c r="KO3473" s="662"/>
      <c r="KP3473" s="662"/>
      <c r="KQ3473" s="662"/>
      <c r="KR3473" s="662"/>
      <c r="KS3473" s="662"/>
      <c r="KT3473" s="662"/>
      <c r="KU3473" s="662"/>
      <c r="KV3473" s="662"/>
      <c r="KW3473" s="662"/>
      <c r="KX3473" s="662"/>
      <c r="KY3473" s="662"/>
      <c r="KZ3473" s="662"/>
      <c r="LA3473" s="662"/>
      <c r="LB3473" s="662"/>
      <c r="LC3473" s="662"/>
      <c r="LD3473" s="662"/>
      <c r="LE3473" s="662"/>
      <c r="LF3473" s="662"/>
      <c r="LG3473" s="662"/>
      <c r="LH3473" s="662"/>
      <c r="LI3473" s="662"/>
      <c r="LJ3473" s="662"/>
      <c r="LK3473" s="662"/>
      <c r="LL3473" s="662"/>
      <c r="LM3473" s="662"/>
      <c r="LN3473" s="662"/>
      <c r="LO3473" s="662"/>
      <c r="LP3473" s="662"/>
      <c r="LQ3473" s="662"/>
      <c r="LR3473" s="662"/>
      <c r="LS3473" s="662"/>
      <c r="LT3473" s="662"/>
      <c r="LU3473" s="662"/>
      <c r="LV3473" s="662"/>
      <c r="LW3473" s="662"/>
      <c r="LX3473" s="662"/>
      <c r="LY3473" s="662"/>
      <c r="LZ3473" s="662"/>
      <c r="MA3473" s="662"/>
      <c r="MB3473" s="662"/>
      <c r="MC3473" s="662"/>
      <c r="MD3473" s="662"/>
      <c r="ME3473" s="662"/>
      <c r="MF3473" s="662"/>
      <c r="MG3473" s="662"/>
      <c r="MH3473" s="662"/>
      <c r="MI3473" s="662"/>
      <c r="MJ3473" s="662"/>
      <c r="MK3473" s="662"/>
      <c r="ML3473" s="662"/>
      <c r="MM3473" s="662"/>
      <c r="MN3473" s="662"/>
      <c r="MO3473" s="662"/>
      <c r="MP3473" s="662"/>
      <c r="MQ3473" s="662"/>
      <c r="MR3473" s="662"/>
      <c r="MS3473" s="662"/>
      <c r="MT3473" s="662"/>
      <c r="MU3473" s="662"/>
      <c r="MV3473" s="662"/>
      <c r="MW3473" s="662"/>
      <c r="MX3473" s="662"/>
      <c r="MY3473" s="662"/>
      <c r="MZ3473" s="662"/>
      <c r="NA3473" s="662"/>
      <c r="NB3473" s="662"/>
      <c r="NC3473" s="662"/>
      <c r="ND3473" s="662"/>
      <c r="NE3473" s="662"/>
      <c r="NF3473" s="662"/>
      <c r="NG3473" s="662"/>
      <c r="NH3473" s="662"/>
      <c r="NI3473" s="662"/>
      <c r="NJ3473" s="662"/>
      <c r="NK3473" s="662"/>
      <c r="NL3473" s="662"/>
      <c r="NM3473" s="662"/>
      <c r="NN3473" s="662"/>
      <c r="NO3473" s="662"/>
      <c r="NP3473" s="662"/>
      <c r="NQ3473" s="662"/>
      <c r="NR3473" s="662"/>
      <c r="NS3473" s="662"/>
      <c r="NT3473" s="662"/>
      <c r="NU3473" s="662"/>
      <c r="NV3473" s="662"/>
      <c r="NW3473" s="662"/>
      <c r="NX3473" s="662"/>
      <c r="NY3473" s="662"/>
      <c r="NZ3473" s="662"/>
      <c r="OA3473" s="662"/>
      <c r="OB3473" s="662"/>
      <c r="OC3473" s="662"/>
      <c r="OD3473" s="662"/>
      <c r="OE3473" s="662"/>
      <c r="OF3473" s="662"/>
      <c r="OG3473" s="662"/>
      <c r="OH3473" s="662"/>
      <c r="OI3473" s="662"/>
      <c r="OJ3473" s="662"/>
      <c r="OK3473" s="662"/>
      <c r="OL3473" s="662"/>
      <c r="OM3473" s="662"/>
      <c r="ON3473" s="662"/>
      <c r="OO3473" s="662"/>
      <c r="OP3473" s="662"/>
      <c r="OQ3473" s="662"/>
      <c r="OR3473" s="662"/>
      <c r="OS3473" s="662"/>
      <c r="OT3473" s="662"/>
      <c r="OU3473" s="662"/>
      <c r="OV3473" s="662"/>
      <c r="OW3473" s="662"/>
      <c r="OX3473" s="662"/>
      <c r="OY3473" s="662"/>
      <c r="OZ3473" s="662"/>
      <c r="PA3473" s="662"/>
      <c r="PB3473" s="662"/>
      <c r="PC3473" s="662"/>
      <c r="PD3473" s="662"/>
      <c r="PE3473" s="662"/>
      <c r="PF3473" s="662"/>
      <c r="PG3473" s="662"/>
      <c r="PH3473" s="662"/>
      <c r="PI3473" s="662"/>
      <c r="PJ3473" s="662"/>
      <c r="PK3473" s="662"/>
      <c r="PL3473" s="662"/>
      <c r="PM3473" s="662"/>
      <c r="PN3473" s="662"/>
      <c r="PO3473" s="662"/>
      <c r="PP3473" s="662"/>
      <c r="PQ3473" s="662"/>
      <c r="PR3473" s="662"/>
      <c r="PS3473" s="662"/>
      <c r="PT3473" s="662"/>
      <c r="PU3473" s="662"/>
      <c r="PV3473" s="662"/>
      <c r="PW3473" s="662"/>
      <c r="PX3473" s="662"/>
      <c r="PY3473" s="662"/>
      <c r="PZ3473" s="662"/>
      <c r="QA3473" s="662"/>
      <c r="QB3473" s="662"/>
      <c r="QC3473" s="662"/>
      <c r="QD3473" s="662"/>
      <c r="QE3473" s="662"/>
      <c r="QF3473" s="662"/>
      <c r="QG3473" s="662"/>
      <c r="QH3473" s="662"/>
      <c r="QI3473" s="662"/>
      <c r="QJ3473" s="662"/>
      <c r="QK3473" s="662"/>
      <c r="QL3473" s="662"/>
      <c r="QM3473" s="662"/>
      <c r="QN3473" s="662"/>
      <c r="QO3473" s="662"/>
      <c r="QP3473" s="662"/>
      <c r="QQ3473" s="662"/>
      <c r="QR3473" s="662"/>
      <c r="QS3473" s="662"/>
      <c r="QT3473" s="662"/>
      <c r="QU3473" s="662"/>
      <c r="QV3473" s="662"/>
      <c r="QW3473" s="662"/>
      <c r="QX3473" s="662"/>
      <c r="QY3473" s="662"/>
      <c r="QZ3473" s="662"/>
      <c r="RA3473" s="662"/>
      <c r="RB3473" s="662"/>
      <c r="RC3473" s="662"/>
      <c r="RD3473" s="662"/>
      <c r="RE3473" s="662"/>
      <c r="RF3473" s="662"/>
      <c r="RG3473" s="662"/>
      <c r="RH3473" s="662"/>
      <c r="RI3473" s="662"/>
      <c r="RJ3473" s="662"/>
      <c r="RK3473" s="662"/>
      <c r="RL3473" s="662"/>
      <c r="RM3473" s="662"/>
      <c r="RN3473" s="662"/>
      <c r="RO3473" s="662"/>
      <c r="RP3473" s="662"/>
      <c r="RQ3473" s="662"/>
      <c r="RR3473" s="662"/>
      <c r="RS3473" s="662"/>
      <c r="RT3473" s="662"/>
      <c r="RU3473" s="662"/>
      <c r="RV3473" s="662"/>
      <c r="RW3473" s="662"/>
      <c r="RX3473" s="662"/>
      <c r="RY3473" s="662"/>
      <c r="RZ3473" s="662"/>
      <c r="SA3473" s="662"/>
      <c r="SB3473" s="662"/>
      <c r="SC3473" s="662"/>
      <c r="SD3473" s="662"/>
      <c r="SE3473" s="662"/>
      <c r="SF3473" s="662"/>
      <c r="SG3473" s="662"/>
      <c r="SH3473" s="662"/>
      <c r="SI3473" s="662"/>
      <c r="SJ3473" s="662"/>
      <c r="SK3473" s="662"/>
      <c r="SL3473" s="662"/>
      <c r="SM3473" s="662"/>
      <c r="SN3473" s="662"/>
      <c r="SO3473" s="662"/>
      <c r="SP3473" s="662"/>
      <c r="SQ3473" s="662"/>
      <c r="SR3473" s="662"/>
      <c r="SS3473" s="662"/>
      <c r="ST3473" s="662"/>
      <c r="SU3473" s="662"/>
      <c r="SV3473" s="662"/>
      <c r="SW3473" s="662"/>
      <c r="SX3473" s="662"/>
      <c r="SY3473" s="662"/>
      <c r="SZ3473" s="662"/>
      <c r="TA3473" s="662"/>
      <c r="TB3473" s="662"/>
      <c r="TC3473" s="662"/>
      <c r="TD3473" s="662"/>
      <c r="TE3473" s="662"/>
      <c r="TF3473" s="662"/>
      <c r="TG3473" s="662"/>
      <c r="TH3473" s="662"/>
      <c r="TI3473" s="662"/>
      <c r="TJ3473" s="662"/>
      <c r="TK3473" s="662"/>
      <c r="TL3473" s="662"/>
      <c r="TM3473" s="662"/>
      <c r="TN3473" s="662"/>
      <c r="TO3473" s="662"/>
      <c r="TP3473" s="662"/>
      <c r="TQ3473" s="662"/>
      <c r="TR3473" s="662"/>
      <c r="TS3473" s="662"/>
      <c r="TT3473" s="662"/>
      <c r="TU3473" s="662"/>
      <c r="TV3473" s="662"/>
      <c r="TW3473" s="662"/>
      <c r="TX3473" s="662"/>
      <c r="TY3473" s="662"/>
      <c r="TZ3473" s="662"/>
      <c r="UA3473" s="662"/>
      <c r="UB3473" s="662"/>
      <c r="UC3473" s="662"/>
      <c r="UD3473" s="662"/>
      <c r="UE3473" s="662"/>
      <c r="UF3473" s="662"/>
      <c r="UG3473" s="662"/>
      <c r="UH3473" s="662"/>
      <c r="UI3473" s="662"/>
      <c r="UJ3473" s="662"/>
      <c r="UK3473" s="662"/>
      <c r="UL3473" s="662"/>
      <c r="UM3473" s="662"/>
      <c r="UN3473" s="662"/>
      <c r="UO3473" s="662"/>
      <c r="UP3473" s="662"/>
      <c r="UQ3473" s="662"/>
      <c r="UR3473" s="662"/>
      <c r="US3473" s="662"/>
      <c r="UT3473" s="662"/>
      <c r="UU3473" s="662"/>
      <c r="UV3473" s="662"/>
      <c r="UW3473" s="662"/>
      <c r="UX3473" s="662"/>
      <c r="UY3473" s="662"/>
      <c r="UZ3473" s="662"/>
      <c r="VA3473" s="662"/>
      <c r="VB3473" s="662"/>
      <c r="VC3473" s="662"/>
      <c r="VD3473" s="662"/>
      <c r="VE3473" s="662"/>
      <c r="VF3473" s="662"/>
      <c r="VG3473" s="662"/>
      <c r="VH3473" s="662"/>
      <c r="VI3473" s="662"/>
      <c r="VJ3473" s="662"/>
      <c r="VK3473" s="662"/>
      <c r="VL3473" s="662"/>
      <c r="VM3473" s="662"/>
      <c r="VN3473" s="662"/>
      <c r="VO3473" s="662"/>
      <c r="VP3473" s="662"/>
      <c r="VQ3473" s="662"/>
      <c r="VR3473" s="662"/>
      <c r="VS3473" s="662"/>
      <c r="VT3473" s="662"/>
      <c r="VU3473" s="662"/>
      <c r="VV3473" s="662"/>
      <c r="VW3473" s="662"/>
      <c r="VX3473" s="662"/>
      <c r="VY3473" s="662"/>
      <c r="VZ3473" s="662"/>
      <c r="WA3473" s="662"/>
      <c r="WB3473" s="662"/>
      <c r="WC3473" s="662"/>
      <c r="WD3473" s="662"/>
      <c r="WE3473" s="662"/>
      <c r="WF3473" s="662"/>
      <c r="WG3473" s="662"/>
      <c r="WH3473" s="662"/>
      <c r="WI3473" s="662"/>
      <c r="WJ3473" s="662"/>
      <c r="WK3473" s="662"/>
      <c r="WL3473" s="662"/>
      <c r="WM3473" s="662"/>
      <c r="WN3473" s="662"/>
      <c r="WO3473" s="662"/>
      <c r="WP3473" s="662"/>
      <c r="WQ3473" s="662"/>
      <c r="WR3473" s="662"/>
      <c r="WS3473" s="662"/>
      <c r="WT3473" s="662"/>
      <c r="WU3473" s="662"/>
      <c r="WV3473" s="662"/>
      <c r="WW3473" s="662"/>
      <c r="WX3473" s="662"/>
      <c r="WY3473" s="662"/>
      <c r="WZ3473" s="662"/>
      <c r="XA3473" s="662"/>
      <c r="XB3473" s="662"/>
      <c r="XC3473" s="662"/>
      <c r="XD3473" s="662"/>
      <c r="XE3473" s="662"/>
      <c r="XF3473" s="662"/>
      <c r="XG3473" s="662"/>
      <c r="XH3473" s="662"/>
      <c r="XI3473" s="662"/>
      <c r="XJ3473" s="662"/>
      <c r="XK3473" s="662"/>
      <c r="XL3473" s="662"/>
      <c r="XM3473" s="662"/>
      <c r="XN3473" s="662"/>
      <c r="XO3473" s="662"/>
      <c r="XP3473" s="662"/>
      <c r="XQ3473" s="662"/>
      <c r="XR3473" s="662"/>
      <c r="XS3473" s="662"/>
      <c r="XT3473" s="662"/>
      <c r="XU3473" s="662"/>
      <c r="XV3473" s="662"/>
      <c r="XW3473" s="662"/>
      <c r="XX3473" s="662"/>
      <c r="XY3473" s="662"/>
      <c r="XZ3473" s="662"/>
      <c r="YA3473" s="662"/>
      <c r="YB3473" s="662"/>
      <c r="YC3473" s="662"/>
      <c r="YD3473" s="662"/>
      <c r="YE3473" s="662"/>
      <c r="YF3473" s="662"/>
      <c r="YG3473" s="662"/>
      <c r="YH3473" s="662"/>
      <c r="YI3473" s="662"/>
      <c r="YJ3473" s="662"/>
      <c r="YK3473" s="662"/>
      <c r="YL3473" s="662"/>
      <c r="YM3473" s="662"/>
      <c r="YN3473" s="662"/>
      <c r="YO3473" s="662"/>
      <c r="YP3473" s="662"/>
      <c r="YQ3473" s="662"/>
      <c r="YR3473" s="662"/>
      <c r="YS3473" s="662"/>
      <c r="YT3473" s="662"/>
      <c r="YU3473" s="662"/>
      <c r="YV3473" s="662"/>
      <c r="YW3473" s="662"/>
      <c r="YX3473" s="662"/>
      <c r="YY3473" s="662"/>
      <c r="YZ3473" s="662"/>
      <c r="ZA3473" s="662"/>
      <c r="ZB3473" s="662"/>
      <c r="ZC3473" s="662"/>
      <c r="ZD3473" s="662"/>
      <c r="ZE3473" s="662"/>
      <c r="ZF3473" s="662"/>
      <c r="ZG3473" s="662"/>
      <c r="ZH3473" s="662"/>
      <c r="ZI3473" s="662"/>
      <c r="ZJ3473" s="662"/>
      <c r="ZK3473" s="662"/>
      <c r="ZL3473" s="662"/>
      <c r="ZM3473" s="662"/>
      <c r="ZN3473" s="662"/>
      <c r="ZO3473" s="662"/>
      <c r="ZP3473" s="662"/>
      <c r="ZQ3473" s="662"/>
      <c r="ZR3473" s="662"/>
      <c r="ZS3473" s="662"/>
      <c r="ZT3473" s="662"/>
      <c r="ZU3473" s="662"/>
      <c r="ZV3473" s="662"/>
      <c r="ZW3473" s="662"/>
      <c r="ZX3473" s="662"/>
      <c r="ZY3473" s="662"/>
      <c r="ZZ3473" s="662"/>
      <c r="AAA3473" s="662"/>
      <c r="AAB3473" s="662"/>
      <c r="AAC3473" s="662"/>
      <c r="AAD3473" s="662"/>
      <c r="AAE3473" s="662"/>
      <c r="AAF3473" s="662"/>
      <c r="AAG3473" s="662"/>
      <c r="AAH3473" s="662"/>
      <c r="AAI3473" s="662"/>
      <c r="AAJ3473" s="662"/>
      <c r="AAK3473" s="662"/>
      <c r="AAL3473" s="662"/>
      <c r="AAM3473" s="662"/>
      <c r="AAN3473" s="662"/>
      <c r="AAO3473" s="662"/>
      <c r="AAP3473" s="662"/>
      <c r="AAQ3473" s="662"/>
      <c r="AAR3473" s="662"/>
      <c r="AAS3473" s="662"/>
      <c r="AAT3473" s="662"/>
      <c r="AAU3473" s="662"/>
      <c r="AAV3473" s="662"/>
      <c r="AAW3473" s="662"/>
      <c r="AAX3473" s="662"/>
      <c r="AAY3473" s="662"/>
      <c r="AAZ3473" s="662"/>
      <c r="ABA3473" s="662"/>
      <c r="ABB3473" s="662"/>
      <c r="ABC3473" s="662"/>
      <c r="ABD3473" s="662"/>
      <c r="ABE3473" s="662"/>
      <c r="ABF3473" s="662"/>
      <c r="ABG3473" s="662"/>
      <c r="ABH3473" s="662"/>
      <c r="ABI3473" s="662"/>
      <c r="ABJ3473" s="662"/>
      <c r="ABK3473" s="662"/>
      <c r="ABL3473" s="662"/>
      <c r="ABM3473" s="662"/>
      <c r="ABN3473" s="662"/>
      <c r="ABO3473" s="662"/>
      <c r="ABP3473" s="662"/>
      <c r="ABQ3473" s="662"/>
      <c r="ABR3473" s="662"/>
      <c r="ABS3473" s="662"/>
      <c r="ABT3473" s="662"/>
      <c r="ABU3473" s="662"/>
      <c r="ABV3473" s="662"/>
      <c r="ABW3473" s="662"/>
      <c r="ABX3473" s="662"/>
      <c r="ABY3473" s="662"/>
      <c r="ABZ3473" s="662"/>
      <c r="ACA3473" s="662"/>
      <c r="ACB3473" s="662"/>
      <c r="ACC3473" s="662"/>
      <c r="ACD3473" s="662"/>
      <c r="ACE3473" s="662"/>
      <c r="ACF3473" s="662"/>
      <c r="ACG3473" s="662"/>
      <c r="ACH3473" s="662"/>
      <c r="ACI3473" s="662"/>
      <c r="ACJ3473" s="662"/>
      <c r="ACK3473" s="662"/>
      <c r="ACL3473" s="662"/>
      <c r="ACM3473" s="662"/>
      <c r="ACN3473" s="662"/>
      <c r="ACO3473" s="662"/>
      <c r="ACP3473" s="662"/>
      <c r="ACQ3473" s="662"/>
      <c r="ACR3473" s="662"/>
      <c r="ACS3473" s="662"/>
      <c r="ACT3473" s="662"/>
      <c r="ACU3473" s="662"/>
      <c r="ACV3473" s="662"/>
      <c r="ACW3473" s="662"/>
      <c r="ACX3473" s="662"/>
      <c r="ACY3473" s="662"/>
      <c r="ACZ3473" s="662"/>
      <c r="ADA3473" s="662"/>
      <c r="ADB3473" s="662"/>
      <c r="ADC3473" s="662"/>
      <c r="ADD3473" s="662"/>
      <c r="ADE3473" s="662"/>
      <c r="ADF3473" s="662"/>
      <c r="ADG3473" s="662"/>
      <c r="ADH3473" s="662"/>
      <c r="ADI3473" s="662"/>
      <c r="ADJ3473" s="662"/>
      <c r="ADK3473" s="662"/>
      <c r="ADL3473" s="662"/>
      <c r="ADM3473" s="662"/>
      <c r="ADN3473" s="662"/>
      <c r="ADO3473" s="662"/>
      <c r="ADP3473" s="662"/>
      <c r="ADQ3473" s="662"/>
      <c r="ADR3473" s="662"/>
      <c r="ADS3473" s="662"/>
      <c r="ADT3473" s="662"/>
      <c r="ADU3473" s="662"/>
      <c r="ADV3473" s="662"/>
      <c r="ADW3473" s="662"/>
      <c r="ADX3473" s="662"/>
      <c r="ADY3473" s="662"/>
      <c r="ADZ3473" s="662"/>
      <c r="AEA3473" s="662"/>
      <c r="AEB3473" s="662"/>
      <c r="AEC3473" s="662"/>
      <c r="AED3473" s="662"/>
      <c r="AEE3473" s="662"/>
      <c r="AEF3473" s="662"/>
      <c r="AEG3473" s="662"/>
      <c r="AEH3473" s="662"/>
      <c r="AEI3473" s="662"/>
      <c r="AEJ3473" s="662"/>
      <c r="AEK3473" s="662"/>
      <c r="AEL3473" s="662"/>
      <c r="AEM3473" s="662"/>
      <c r="AEN3473" s="662"/>
      <c r="AEO3473" s="662"/>
      <c r="AEP3473" s="662"/>
      <c r="AEQ3473" s="662"/>
      <c r="AER3473" s="662"/>
      <c r="AES3473" s="662"/>
      <c r="AET3473" s="662"/>
      <c r="AEU3473" s="662"/>
      <c r="AEV3473" s="662"/>
      <c r="AEW3473" s="662"/>
      <c r="AEX3473" s="662"/>
      <c r="AEY3473" s="662"/>
      <c r="AEZ3473" s="662"/>
      <c r="AFA3473" s="662"/>
      <c r="AFB3473" s="662"/>
      <c r="AFC3473" s="662"/>
      <c r="AFD3473" s="662"/>
      <c r="AFE3473" s="662"/>
      <c r="AFF3473" s="662"/>
      <c r="AFG3473" s="662"/>
      <c r="AFH3473" s="662"/>
      <c r="AFI3473" s="662"/>
      <c r="AFJ3473" s="662"/>
      <c r="AFK3473" s="662"/>
      <c r="AFL3473" s="662"/>
      <c r="AFM3473" s="662"/>
      <c r="AFN3473" s="662"/>
      <c r="AFO3473" s="662"/>
      <c r="AFP3473" s="662"/>
      <c r="AFQ3473" s="662"/>
      <c r="AFR3473" s="662"/>
      <c r="AFS3473" s="662"/>
      <c r="AFT3473" s="662"/>
      <c r="AFU3473" s="662"/>
      <c r="AFV3473" s="662"/>
      <c r="AFW3473" s="662"/>
      <c r="AFX3473" s="662"/>
      <c r="AFY3473" s="662"/>
      <c r="AFZ3473" s="662"/>
      <c r="AGA3473" s="662"/>
      <c r="AGB3473" s="662"/>
      <c r="AGC3473" s="662"/>
      <c r="AGD3473" s="662"/>
      <c r="AGE3473" s="662"/>
      <c r="AGF3473" s="662"/>
      <c r="AGG3473" s="662"/>
      <c r="AGH3473" s="662"/>
      <c r="AGI3473" s="662"/>
      <c r="AGJ3473" s="662"/>
      <c r="AGK3473" s="662"/>
      <c r="AGL3473" s="662"/>
      <c r="AGM3473" s="662"/>
      <c r="AGN3473" s="662"/>
      <c r="AGO3473" s="662"/>
      <c r="AGP3473" s="662"/>
      <c r="AGQ3473" s="662"/>
      <c r="AGR3473" s="662"/>
      <c r="AGS3473" s="662"/>
      <c r="AGT3473" s="662"/>
      <c r="AGU3473" s="662"/>
      <c r="AGV3473" s="662"/>
      <c r="AGW3473" s="662"/>
      <c r="AGX3473" s="662"/>
      <c r="AGY3473" s="662"/>
      <c r="AGZ3473" s="662"/>
      <c r="AHA3473" s="662"/>
      <c r="AHB3473" s="662"/>
      <c r="AHC3473" s="662"/>
      <c r="AHD3473" s="662"/>
      <c r="AHE3473" s="662"/>
      <c r="AHF3473" s="662"/>
      <c r="AHG3473" s="662"/>
      <c r="AHH3473" s="662"/>
      <c r="AHI3473" s="662"/>
      <c r="AHJ3473" s="662"/>
      <c r="AHK3473" s="662"/>
      <c r="AHL3473" s="662"/>
      <c r="AHM3473" s="662"/>
      <c r="AHN3473" s="662"/>
      <c r="AHO3473" s="662"/>
      <c r="AHP3473" s="662"/>
      <c r="AHQ3473" s="662"/>
      <c r="AHR3473" s="662"/>
      <c r="AHS3473" s="662"/>
      <c r="AHT3473" s="662"/>
      <c r="AHU3473" s="662"/>
      <c r="AHV3473" s="662"/>
      <c r="AHW3473" s="662"/>
      <c r="AHX3473" s="662"/>
      <c r="AHY3473" s="662"/>
      <c r="AHZ3473" s="662"/>
      <c r="AIA3473" s="662"/>
      <c r="AIB3473" s="662"/>
      <c r="AIC3473" s="662"/>
      <c r="AID3473" s="662"/>
      <c r="AIE3473" s="662"/>
      <c r="AIF3473" s="662"/>
      <c r="AIG3473" s="662"/>
      <c r="AIH3473" s="662"/>
      <c r="AII3473" s="662"/>
      <c r="AIJ3473" s="662"/>
      <c r="AIK3473" s="662"/>
      <c r="AIL3473" s="662"/>
      <c r="AIM3473" s="662"/>
      <c r="AIN3473" s="662"/>
      <c r="AIO3473" s="662"/>
      <c r="AIP3473" s="662"/>
      <c r="AIQ3473" s="662"/>
      <c r="AIR3473" s="662"/>
      <c r="AIS3473" s="662"/>
      <c r="AIT3473" s="662"/>
      <c r="AIU3473" s="662"/>
      <c r="AIV3473" s="662"/>
      <c r="AIW3473" s="662"/>
      <c r="AIX3473" s="662"/>
      <c r="AIY3473" s="662"/>
      <c r="AIZ3473" s="662"/>
      <c r="AJA3473" s="662"/>
      <c r="AJB3473" s="662"/>
      <c r="AJC3473" s="662"/>
      <c r="AJD3473" s="662"/>
      <c r="AJE3473" s="662"/>
      <c r="AJF3473" s="662"/>
      <c r="AJG3473" s="662"/>
      <c r="AJH3473" s="662"/>
      <c r="AJI3473" s="662"/>
      <c r="AJJ3473" s="662"/>
      <c r="AJK3473" s="662"/>
      <c r="AJL3473" s="662"/>
      <c r="AJM3473" s="662"/>
      <c r="AJN3473" s="662"/>
      <c r="AJO3473" s="662"/>
      <c r="AJP3473" s="662"/>
      <c r="AJQ3473" s="662"/>
      <c r="AJR3473" s="662"/>
      <c r="AJS3473" s="662"/>
      <c r="AJT3473" s="662"/>
      <c r="AJU3473" s="662"/>
      <c r="AJV3473" s="662"/>
      <c r="AJW3473" s="662"/>
      <c r="AJX3473" s="662"/>
      <c r="AJY3473" s="662"/>
      <c r="AJZ3473" s="662"/>
      <c r="AKA3473" s="662"/>
      <c r="AKB3473" s="662"/>
      <c r="AKC3473" s="662"/>
      <c r="AKD3473" s="662"/>
      <c r="AKE3473" s="662"/>
      <c r="AKF3473" s="662"/>
      <c r="AKG3473" s="662"/>
      <c r="AKH3473" s="662"/>
      <c r="AKI3473" s="662"/>
      <c r="AKJ3473" s="662"/>
      <c r="AKK3473" s="662"/>
      <c r="AKL3473" s="662"/>
      <c r="AKM3473" s="662"/>
      <c r="AKN3473" s="662"/>
      <c r="AKO3473" s="662"/>
      <c r="AKP3473" s="662"/>
      <c r="AKQ3473" s="662"/>
      <c r="AKR3473" s="662"/>
      <c r="AKS3473" s="662"/>
      <c r="AKT3473" s="662"/>
      <c r="AKU3473" s="662"/>
      <c r="AKV3473" s="662"/>
      <c r="AKW3473" s="662"/>
      <c r="AKX3473" s="662"/>
      <c r="AKY3473" s="662"/>
      <c r="AKZ3473" s="662"/>
      <c r="ALA3473" s="662"/>
      <c r="ALB3473" s="662"/>
      <c r="ALC3473" s="662"/>
      <c r="ALD3473" s="662"/>
      <c r="ALE3473" s="662"/>
      <c r="ALF3473" s="662"/>
      <c r="ALG3473" s="662"/>
      <c r="ALH3473" s="662"/>
      <c r="ALI3473" s="662"/>
      <c r="ALJ3473" s="662"/>
      <c r="ALK3473" s="662"/>
      <c r="ALL3473" s="662"/>
      <c r="ALM3473" s="662"/>
      <c r="ALN3473" s="662"/>
      <c r="ALO3473" s="662"/>
      <c r="ALP3473" s="662"/>
      <c r="ALQ3473" s="662"/>
      <c r="ALR3473" s="662"/>
      <c r="ALS3473" s="662"/>
      <c r="ALT3473" s="662"/>
      <c r="ALU3473" s="662"/>
      <c r="ALV3473" s="662"/>
      <c r="ALW3473" s="662"/>
      <c r="ALX3473" s="662"/>
      <c r="ALY3473" s="662"/>
      <c r="ALZ3473" s="662"/>
      <c r="AMA3473" s="662"/>
      <c r="AMB3473" s="662"/>
      <c r="AMC3473" s="662"/>
      <c r="AMD3473" s="662"/>
      <c r="AME3473" s="662"/>
      <c r="AMF3473" s="662"/>
      <c r="AMG3473" s="662"/>
      <c r="AMH3473" s="662"/>
      <c r="AMI3473" s="662"/>
      <c r="AMJ3473" s="662"/>
    </row>
    <row r="3474" spans="1:1024" s="546" customFormat="1" ht="48.75" hidden="1" customHeight="1" x14ac:dyDescent="0.25">
      <c r="A3474" s="795"/>
      <c r="B3474" s="4"/>
      <c r="C3474" s="186" t="s">
        <v>5518</v>
      </c>
      <c r="D3474" s="795" t="s">
        <v>22</v>
      </c>
      <c r="E3474" s="1543" t="s">
        <v>161</v>
      </c>
      <c r="F3474" s="1330">
        <v>45550</v>
      </c>
      <c r="G3474" s="982">
        <v>0.66666666666666663</v>
      </c>
      <c r="H3474" s="1330">
        <v>45555</v>
      </c>
      <c r="I3474" s="982">
        <v>0.83333333333333337</v>
      </c>
      <c r="J3474" s="1586" t="s">
        <v>336</v>
      </c>
      <c r="K3474" s="827"/>
      <c r="L3474" s="993"/>
      <c r="M3474" s="834"/>
      <c r="N3474" s="993"/>
      <c r="O3474" s="1326"/>
      <c r="P3474" s="1025"/>
      <c r="Q3474" s="884" t="s">
        <v>7722</v>
      </c>
      <c r="R3474" s="1662"/>
      <c r="S3474" s="1705"/>
      <c r="T3474" s="1705"/>
      <c r="U3474" s="676"/>
      <c r="V3474" s="1388"/>
      <c r="W3474" s="677"/>
      <c r="X3474" s="696"/>
      <c r="Y3474" s="696"/>
      <c r="Z3474" s="696"/>
      <c r="AA3474" s="696"/>
      <c r="AB3474" s="696"/>
      <c r="AC3474" s="696"/>
      <c r="AD3474" s="696"/>
      <c r="AE3474" s="696"/>
      <c r="AF3474" s="696"/>
      <c r="AG3474" s="696"/>
      <c r="AH3474" s="696"/>
      <c r="AI3474" s="696"/>
      <c r="AJ3474" s="696"/>
      <c r="AK3474" s="696"/>
      <c r="AL3474" s="696"/>
      <c r="AM3474" s="696"/>
      <c r="AN3474" s="696"/>
      <c r="AO3474" s="696"/>
      <c r="AP3474" s="696"/>
      <c r="AQ3474" s="696"/>
      <c r="AR3474" s="696"/>
      <c r="AS3474" s="696"/>
      <c r="AT3474" s="696"/>
      <c r="AU3474" s="696"/>
      <c r="AV3474" s="696"/>
      <c r="AW3474" s="696"/>
      <c r="AX3474" s="696"/>
      <c r="AY3474" s="696"/>
      <c r="AZ3474" s="696"/>
      <c r="BA3474" s="696"/>
      <c r="BB3474" s="696"/>
      <c r="BC3474" s="696"/>
      <c r="BD3474" s="696"/>
      <c r="BE3474" s="696"/>
      <c r="BF3474" s="696"/>
      <c r="BG3474" s="696"/>
      <c r="BH3474" s="696"/>
      <c r="BI3474" s="696"/>
      <c r="BJ3474" s="696"/>
      <c r="BK3474" s="696"/>
      <c r="BL3474" s="696"/>
      <c r="BM3474" s="696"/>
      <c r="BN3474" s="696"/>
      <c r="BO3474" s="696"/>
      <c r="BP3474" s="696"/>
      <c r="BQ3474" s="696"/>
      <c r="BR3474" s="696"/>
      <c r="BS3474" s="696"/>
      <c r="BT3474" s="696"/>
      <c r="BU3474" s="696"/>
      <c r="BV3474" s="696"/>
      <c r="BW3474" s="696"/>
      <c r="BX3474" s="696"/>
      <c r="BY3474" s="696"/>
      <c r="BZ3474" s="696"/>
      <c r="CA3474" s="696"/>
      <c r="CB3474" s="696"/>
      <c r="CC3474" s="696"/>
      <c r="CD3474" s="696"/>
      <c r="CE3474" s="696"/>
      <c r="CF3474" s="696"/>
      <c r="CG3474" s="696"/>
      <c r="CH3474" s="696"/>
      <c r="CI3474" s="696"/>
      <c r="CJ3474" s="696"/>
      <c r="CK3474" s="696"/>
      <c r="CL3474" s="696"/>
      <c r="CM3474" s="696"/>
      <c r="CN3474" s="696"/>
      <c r="CO3474" s="696"/>
      <c r="CP3474" s="696"/>
      <c r="CQ3474" s="696"/>
      <c r="CR3474" s="696"/>
      <c r="CS3474" s="696"/>
      <c r="CT3474" s="696"/>
      <c r="CU3474" s="696"/>
      <c r="CV3474" s="696"/>
      <c r="CW3474" s="696"/>
      <c r="CX3474" s="696"/>
      <c r="CY3474" s="696"/>
      <c r="CZ3474" s="696"/>
      <c r="DA3474" s="696"/>
      <c r="DB3474" s="696"/>
      <c r="DC3474" s="696"/>
      <c r="DD3474" s="696"/>
      <c r="DE3474" s="696"/>
      <c r="DF3474" s="696"/>
      <c r="DG3474" s="696"/>
      <c r="DH3474" s="696"/>
      <c r="DI3474" s="696"/>
      <c r="DJ3474" s="696"/>
      <c r="DK3474" s="696"/>
      <c r="DL3474" s="696"/>
      <c r="DM3474" s="696"/>
      <c r="DN3474" s="696"/>
      <c r="DO3474" s="696"/>
      <c r="DP3474" s="696"/>
      <c r="DQ3474" s="696"/>
      <c r="DR3474" s="696"/>
      <c r="DS3474" s="696"/>
      <c r="DT3474" s="696"/>
      <c r="DU3474" s="696"/>
      <c r="DV3474" s="696"/>
      <c r="DW3474" s="696"/>
      <c r="DX3474" s="696"/>
      <c r="DY3474" s="696"/>
      <c r="DZ3474" s="696"/>
      <c r="EA3474" s="696"/>
      <c r="EB3474" s="696"/>
      <c r="EC3474" s="696"/>
      <c r="ED3474" s="696"/>
      <c r="EE3474" s="696"/>
      <c r="EF3474" s="696"/>
      <c r="EG3474" s="696"/>
      <c r="EH3474" s="696"/>
      <c r="EI3474" s="696"/>
      <c r="EJ3474" s="696"/>
      <c r="EK3474" s="696"/>
      <c r="EL3474" s="696"/>
      <c r="EM3474" s="696"/>
      <c r="EN3474" s="696"/>
      <c r="EO3474" s="696"/>
      <c r="EP3474" s="696"/>
      <c r="EQ3474" s="696"/>
      <c r="ER3474" s="696"/>
      <c r="ES3474" s="696"/>
      <c r="ET3474" s="696"/>
      <c r="EU3474" s="696"/>
      <c r="EV3474" s="696"/>
      <c r="EW3474" s="696"/>
      <c r="EX3474" s="696"/>
      <c r="EY3474" s="696"/>
      <c r="EZ3474" s="696"/>
      <c r="FA3474" s="696"/>
      <c r="FB3474" s="696"/>
      <c r="FC3474" s="696"/>
      <c r="FD3474" s="696"/>
      <c r="FE3474" s="696"/>
      <c r="FF3474" s="696"/>
      <c r="FG3474" s="696"/>
      <c r="FH3474" s="696"/>
      <c r="FI3474" s="696"/>
      <c r="FJ3474" s="696"/>
      <c r="FK3474" s="696"/>
      <c r="FL3474" s="696"/>
      <c r="FM3474" s="696"/>
      <c r="FN3474" s="696"/>
      <c r="FO3474" s="696"/>
      <c r="FP3474" s="696"/>
      <c r="FQ3474" s="696"/>
      <c r="FR3474" s="696"/>
      <c r="FS3474" s="696"/>
      <c r="FT3474" s="696"/>
      <c r="FU3474" s="696"/>
      <c r="FV3474" s="696"/>
      <c r="FW3474" s="696"/>
      <c r="FX3474" s="696"/>
      <c r="FY3474" s="696"/>
      <c r="FZ3474" s="696"/>
      <c r="GA3474" s="696"/>
      <c r="GB3474" s="696"/>
      <c r="GC3474" s="696"/>
      <c r="GD3474" s="696"/>
      <c r="GE3474" s="696"/>
      <c r="GF3474" s="696"/>
      <c r="GG3474" s="696"/>
      <c r="GH3474" s="696"/>
      <c r="GI3474" s="696"/>
      <c r="GJ3474" s="696"/>
      <c r="GK3474" s="696"/>
      <c r="GL3474" s="696"/>
      <c r="GM3474" s="696"/>
      <c r="GN3474" s="696"/>
      <c r="GO3474" s="696"/>
      <c r="GP3474" s="696"/>
      <c r="GQ3474" s="696"/>
      <c r="GR3474" s="696"/>
      <c r="GS3474" s="696"/>
      <c r="GT3474" s="696"/>
      <c r="GU3474" s="696"/>
      <c r="GV3474" s="696"/>
      <c r="GW3474" s="696"/>
      <c r="GX3474" s="696"/>
      <c r="GY3474" s="696"/>
      <c r="GZ3474" s="696"/>
      <c r="HA3474" s="696"/>
      <c r="HB3474" s="696"/>
      <c r="HC3474" s="696"/>
      <c r="HD3474" s="696"/>
      <c r="HE3474" s="696"/>
      <c r="HF3474" s="696"/>
      <c r="HG3474" s="696"/>
      <c r="HH3474" s="696"/>
      <c r="HI3474" s="696"/>
      <c r="HJ3474" s="696"/>
      <c r="HK3474" s="696"/>
      <c r="HL3474" s="696"/>
      <c r="HM3474" s="696"/>
      <c r="HN3474" s="696"/>
      <c r="HO3474" s="696"/>
      <c r="HP3474" s="696"/>
      <c r="HQ3474" s="696"/>
      <c r="HR3474" s="696"/>
      <c r="HS3474" s="696"/>
      <c r="HT3474" s="696"/>
      <c r="HU3474" s="696"/>
      <c r="HV3474" s="696"/>
      <c r="HW3474" s="696"/>
      <c r="HX3474" s="696"/>
      <c r="HY3474" s="696"/>
      <c r="HZ3474" s="696"/>
      <c r="IA3474" s="696"/>
      <c r="IB3474" s="696"/>
      <c r="IC3474" s="696"/>
      <c r="ID3474" s="696"/>
      <c r="IE3474" s="696"/>
      <c r="IF3474" s="696"/>
      <c r="IG3474" s="696"/>
      <c r="IH3474" s="696"/>
      <c r="II3474" s="696"/>
      <c r="IJ3474" s="696"/>
      <c r="IK3474" s="696"/>
      <c r="IL3474" s="696"/>
      <c r="IM3474" s="696"/>
      <c r="IN3474" s="696"/>
      <c r="IO3474" s="696"/>
      <c r="IP3474" s="696"/>
      <c r="IQ3474" s="696"/>
      <c r="IR3474" s="696"/>
      <c r="IS3474" s="696"/>
      <c r="IT3474" s="696"/>
      <c r="IU3474" s="696"/>
      <c r="IV3474" s="696"/>
      <c r="IW3474" s="696"/>
      <c r="IX3474" s="696"/>
      <c r="IY3474" s="696"/>
      <c r="IZ3474" s="696"/>
      <c r="JA3474" s="696"/>
      <c r="JB3474" s="696"/>
      <c r="JC3474" s="696"/>
      <c r="JD3474" s="696"/>
      <c r="JE3474" s="696"/>
      <c r="JF3474" s="696"/>
      <c r="JG3474" s="696"/>
      <c r="JH3474" s="696"/>
      <c r="JI3474" s="696"/>
      <c r="JJ3474" s="696"/>
      <c r="JK3474" s="696"/>
      <c r="JL3474" s="696"/>
      <c r="JM3474" s="696"/>
      <c r="JN3474" s="696"/>
      <c r="JO3474" s="696"/>
      <c r="JP3474" s="696"/>
      <c r="JQ3474" s="696"/>
      <c r="JR3474" s="696"/>
      <c r="JS3474" s="696"/>
      <c r="JT3474" s="696"/>
      <c r="JU3474" s="696"/>
      <c r="JV3474" s="696"/>
      <c r="JW3474" s="696"/>
      <c r="JX3474" s="696"/>
      <c r="JY3474" s="696"/>
      <c r="JZ3474" s="696"/>
      <c r="KA3474" s="696"/>
      <c r="KB3474" s="696"/>
      <c r="KC3474" s="696"/>
      <c r="KD3474" s="696"/>
      <c r="KE3474" s="696"/>
      <c r="KF3474" s="696"/>
      <c r="KG3474" s="696"/>
      <c r="KH3474" s="696"/>
      <c r="KI3474" s="696"/>
      <c r="KJ3474" s="696"/>
      <c r="KK3474" s="696"/>
      <c r="KL3474" s="696"/>
      <c r="KM3474" s="696"/>
      <c r="KN3474" s="696"/>
      <c r="KO3474" s="696"/>
      <c r="KP3474" s="696"/>
      <c r="KQ3474" s="696"/>
      <c r="KR3474" s="696"/>
      <c r="KS3474" s="696"/>
      <c r="KT3474" s="696"/>
      <c r="KU3474" s="696"/>
      <c r="KV3474" s="696"/>
      <c r="KW3474" s="696"/>
      <c r="KX3474" s="696"/>
      <c r="KY3474" s="696"/>
      <c r="KZ3474" s="696"/>
      <c r="LA3474" s="696"/>
      <c r="LB3474" s="696"/>
      <c r="LC3474" s="696"/>
      <c r="LD3474" s="696"/>
      <c r="LE3474" s="696"/>
      <c r="LF3474" s="696"/>
      <c r="LG3474" s="696"/>
      <c r="LH3474" s="696"/>
      <c r="LI3474" s="696"/>
      <c r="LJ3474" s="696"/>
      <c r="LK3474" s="696"/>
      <c r="LL3474" s="696"/>
      <c r="LM3474" s="696"/>
      <c r="LN3474" s="696"/>
      <c r="LO3474" s="696"/>
      <c r="LP3474" s="696"/>
      <c r="LQ3474" s="696"/>
      <c r="LR3474" s="696"/>
      <c r="LS3474" s="696"/>
      <c r="LT3474" s="696"/>
      <c r="LU3474" s="696"/>
      <c r="LV3474" s="696"/>
      <c r="LW3474" s="696"/>
      <c r="LX3474" s="696"/>
      <c r="LY3474" s="696"/>
      <c r="LZ3474" s="696"/>
      <c r="MA3474" s="696"/>
      <c r="MB3474" s="696"/>
      <c r="MC3474" s="696"/>
      <c r="MD3474" s="696"/>
      <c r="ME3474" s="696"/>
      <c r="MF3474" s="696"/>
      <c r="MG3474" s="696"/>
      <c r="MH3474" s="696"/>
      <c r="MI3474" s="696"/>
      <c r="MJ3474" s="696"/>
      <c r="MK3474" s="696"/>
      <c r="ML3474" s="696"/>
      <c r="MM3474" s="696"/>
      <c r="MN3474" s="696"/>
      <c r="MO3474" s="696"/>
      <c r="MP3474" s="696"/>
      <c r="MQ3474" s="696"/>
      <c r="MR3474" s="696"/>
      <c r="MS3474" s="696"/>
      <c r="MT3474" s="696"/>
      <c r="MU3474" s="696"/>
      <c r="MV3474" s="696"/>
      <c r="MW3474" s="696"/>
      <c r="MX3474" s="696"/>
      <c r="MY3474" s="696"/>
      <c r="MZ3474" s="696"/>
      <c r="NA3474" s="696"/>
      <c r="NB3474" s="696"/>
      <c r="NC3474" s="696"/>
      <c r="ND3474" s="696"/>
      <c r="NE3474" s="696"/>
      <c r="NF3474" s="696"/>
      <c r="NG3474" s="696"/>
      <c r="NH3474" s="696"/>
      <c r="NI3474" s="696"/>
      <c r="NJ3474" s="696"/>
      <c r="NK3474" s="696"/>
      <c r="NL3474" s="696"/>
      <c r="NM3474" s="696"/>
      <c r="NN3474" s="696"/>
      <c r="NO3474" s="696"/>
      <c r="NP3474" s="696"/>
      <c r="NQ3474" s="696"/>
      <c r="NR3474" s="696"/>
      <c r="NS3474" s="696"/>
      <c r="NT3474" s="696"/>
      <c r="NU3474" s="696"/>
      <c r="NV3474" s="696"/>
      <c r="NW3474" s="696"/>
      <c r="NX3474" s="696"/>
      <c r="NY3474" s="696"/>
      <c r="NZ3474" s="696"/>
      <c r="OA3474" s="696"/>
      <c r="OB3474" s="696"/>
      <c r="OC3474" s="696"/>
      <c r="OD3474" s="696"/>
      <c r="OE3474" s="696"/>
      <c r="OF3474" s="696"/>
      <c r="OG3474" s="696"/>
      <c r="OH3474" s="696"/>
      <c r="OI3474" s="696"/>
      <c r="OJ3474" s="696"/>
      <c r="OK3474" s="696"/>
      <c r="OL3474" s="696"/>
      <c r="OM3474" s="696"/>
      <c r="ON3474" s="696"/>
      <c r="OO3474" s="696"/>
      <c r="OP3474" s="696"/>
      <c r="OQ3474" s="696"/>
      <c r="OR3474" s="696"/>
      <c r="OS3474" s="696"/>
      <c r="OT3474" s="696"/>
      <c r="OU3474" s="696"/>
      <c r="OV3474" s="696"/>
      <c r="OW3474" s="696"/>
      <c r="OX3474" s="696"/>
      <c r="OY3474" s="696"/>
      <c r="OZ3474" s="696"/>
      <c r="PA3474" s="696"/>
      <c r="PB3474" s="696"/>
      <c r="PC3474" s="696"/>
      <c r="PD3474" s="696"/>
      <c r="PE3474" s="696"/>
      <c r="PF3474" s="696"/>
      <c r="PG3474" s="696"/>
      <c r="PH3474" s="696"/>
      <c r="PI3474" s="696"/>
      <c r="PJ3474" s="696"/>
      <c r="PK3474" s="696"/>
      <c r="PL3474" s="696"/>
      <c r="PM3474" s="696"/>
      <c r="PN3474" s="696"/>
      <c r="PO3474" s="696"/>
      <c r="PP3474" s="696"/>
      <c r="PQ3474" s="696"/>
      <c r="PR3474" s="696"/>
      <c r="PS3474" s="696"/>
      <c r="PT3474" s="696"/>
      <c r="PU3474" s="696"/>
      <c r="PV3474" s="696"/>
      <c r="PW3474" s="696"/>
      <c r="PX3474" s="696"/>
      <c r="PY3474" s="696"/>
      <c r="PZ3474" s="696"/>
      <c r="QA3474" s="696"/>
      <c r="QB3474" s="696"/>
      <c r="QC3474" s="696"/>
      <c r="QD3474" s="696"/>
      <c r="QE3474" s="696"/>
      <c r="QF3474" s="696"/>
      <c r="QG3474" s="696"/>
      <c r="QH3474" s="696"/>
      <c r="QI3474" s="696"/>
      <c r="QJ3474" s="696"/>
      <c r="QK3474" s="696"/>
      <c r="QL3474" s="696"/>
      <c r="QM3474" s="696"/>
      <c r="QN3474" s="696"/>
      <c r="QO3474" s="696"/>
      <c r="QP3474" s="696"/>
      <c r="QQ3474" s="696"/>
      <c r="QR3474" s="696"/>
      <c r="QS3474" s="696"/>
      <c r="QT3474" s="696"/>
      <c r="QU3474" s="696"/>
      <c r="QV3474" s="696"/>
      <c r="QW3474" s="696"/>
      <c r="QX3474" s="696"/>
      <c r="QY3474" s="696"/>
      <c r="QZ3474" s="696"/>
      <c r="RA3474" s="696"/>
      <c r="RB3474" s="696"/>
      <c r="RC3474" s="696"/>
      <c r="RD3474" s="696"/>
      <c r="RE3474" s="696"/>
      <c r="RF3474" s="696"/>
      <c r="RG3474" s="696"/>
      <c r="RH3474" s="696"/>
      <c r="RI3474" s="696"/>
      <c r="RJ3474" s="696"/>
      <c r="RK3474" s="696"/>
      <c r="RL3474" s="696"/>
      <c r="RM3474" s="696"/>
      <c r="RN3474" s="696"/>
      <c r="RO3474" s="696"/>
      <c r="RP3474" s="696"/>
      <c r="RQ3474" s="696"/>
      <c r="RR3474" s="696"/>
      <c r="RS3474" s="696"/>
      <c r="RT3474" s="696"/>
      <c r="RU3474" s="696"/>
      <c r="RV3474" s="696"/>
      <c r="RW3474" s="696"/>
      <c r="RX3474" s="696"/>
      <c r="RY3474" s="696"/>
      <c r="RZ3474" s="696"/>
      <c r="SA3474" s="696"/>
      <c r="SB3474" s="696"/>
      <c r="SC3474" s="696"/>
      <c r="SD3474" s="696"/>
      <c r="SE3474" s="696"/>
      <c r="SF3474" s="696"/>
      <c r="SG3474" s="696"/>
      <c r="SH3474" s="696"/>
      <c r="SI3474" s="696"/>
      <c r="SJ3474" s="696"/>
      <c r="SK3474" s="696"/>
      <c r="SL3474" s="696"/>
      <c r="SM3474" s="696"/>
      <c r="SN3474" s="696"/>
      <c r="SO3474" s="696"/>
      <c r="SP3474" s="696"/>
      <c r="SQ3474" s="696"/>
      <c r="SR3474" s="696"/>
      <c r="SS3474" s="696"/>
      <c r="ST3474" s="696"/>
      <c r="SU3474" s="696"/>
      <c r="SV3474" s="696"/>
      <c r="SW3474" s="696"/>
      <c r="SX3474" s="696"/>
      <c r="SY3474" s="696"/>
      <c r="SZ3474" s="696"/>
      <c r="TA3474" s="696"/>
      <c r="TB3474" s="696"/>
      <c r="TC3474" s="696"/>
      <c r="TD3474" s="696"/>
      <c r="TE3474" s="696"/>
      <c r="TF3474" s="696"/>
      <c r="TG3474" s="696"/>
      <c r="TH3474" s="696"/>
      <c r="TI3474" s="696"/>
      <c r="TJ3474" s="696"/>
      <c r="TK3474" s="696"/>
      <c r="TL3474" s="696"/>
      <c r="TM3474" s="696"/>
      <c r="TN3474" s="696"/>
      <c r="TO3474" s="696"/>
      <c r="TP3474" s="696"/>
      <c r="TQ3474" s="696"/>
      <c r="TR3474" s="696"/>
      <c r="TS3474" s="696"/>
      <c r="TT3474" s="696"/>
      <c r="TU3474" s="696"/>
      <c r="TV3474" s="696"/>
      <c r="TW3474" s="696"/>
      <c r="TX3474" s="696"/>
      <c r="TY3474" s="696"/>
      <c r="TZ3474" s="696"/>
      <c r="UA3474" s="696"/>
      <c r="UB3474" s="696"/>
      <c r="UC3474" s="696"/>
      <c r="UD3474" s="696"/>
      <c r="UE3474" s="696"/>
      <c r="UF3474" s="696"/>
      <c r="UG3474" s="696"/>
      <c r="UH3474" s="696"/>
      <c r="UI3474" s="696"/>
      <c r="UJ3474" s="696"/>
      <c r="UK3474" s="696"/>
      <c r="UL3474" s="696"/>
      <c r="UM3474" s="696"/>
      <c r="UN3474" s="696"/>
      <c r="UO3474" s="696"/>
      <c r="UP3474" s="696"/>
      <c r="UQ3474" s="696"/>
      <c r="UR3474" s="696"/>
      <c r="US3474" s="696"/>
      <c r="UT3474" s="696"/>
      <c r="UU3474" s="696"/>
      <c r="UV3474" s="696"/>
      <c r="UW3474" s="696"/>
      <c r="UX3474" s="696"/>
      <c r="UY3474" s="696"/>
      <c r="UZ3474" s="696"/>
      <c r="VA3474" s="696"/>
      <c r="VB3474" s="696"/>
      <c r="VC3474" s="696"/>
      <c r="VD3474" s="696"/>
      <c r="VE3474" s="696"/>
      <c r="VF3474" s="696"/>
      <c r="VG3474" s="696"/>
      <c r="VH3474" s="696"/>
      <c r="VI3474" s="696"/>
      <c r="VJ3474" s="696"/>
      <c r="VK3474" s="696"/>
      <c r="VL3474" s="696"/>
      <c r="VM3474" s="696"/>
      <c r="VN3474" s="696"/>
      <c r="VO3474" s="696"/>
      <c r="VP3474" s="696"/>
      <c r="VQ3474" s="696"/>
      <c r="VR3474" s="696"/>
      <c r="VS3474" s="696"/>
      <c r="VT3474" s="696"/>
      <c r="VU3474" s="696"/>
      <c r="VV3474" s="696"/>
      <c r="VW3474" s="696"/>
      <c r="VX3474" s="696"/>
      <c r="VY3474" s="696"/>
      <c r="VZ3474" s="696"/>
      <c r="WA3474" s="696"/>
      <c r="WB3474" s="696"/>
      <c r="WC3474" s="696"/>
      <c r="WD3474" s="696"/>
      <c r="WE3474" s="696"/>
      <c r="WF3474" s="696"/>
      <c r="WG3474" s="696"/>
      <c r="WH3474" s="696"/>
      <c r="WI3474" s="696"/>
      <c r="WJ3474" s="696"/>
      <c r="WK3474" s="696"/>
      <c r="WL3474" s="696"/>
      <c r="WM3474" s="696"/>
      <c r="WN3474" s="696"/>
      <c r="WO3474" s="696"/>
      <c r="WP3474" s="696"/>
      <c r="WQ3474" s="696"/>
      <c r="WR3474" s="696"/>
      <c r="WS3474" s="696"/>
      <c r="WT3474" s="696"/>
      <c r="WU3474" s="696"/>
      <c r="WV3474" s="696"/>
      <c r="WW3474" s="696"/>
      <c r="WX3474" s="696"/>
      <c r="WY3474" s="696"/>
      <c r="WZ3474" s="696"/>
      <c r="XA3474" s="696"/>
      <c r="XB3474" s="696"/>
      <c r="XC3474" s="696"/>
      <c r="XD3474" s="696"/>
      <c r="XE3474" s="696"/>
      <c r="XF3474" s="696"/>
      <c r="XG3474" s="696"/>
      <c r="XH3474" s="696"/>
      <c r="XI3474" s="696"/>
      <c r="XJ3474" s="696"/>
      <c r="XK3474" s="696"/>
      <c r="XL3474" s="696"/>
      <c r="XM3474" s="696"/>
      <c r="XN3474" s="696"/>
      <c r="XO3474" s="696"/>
      <c r="XP3474" s="696"/>
      <c r="XQ3474" s="696"/>
      <c r="XR3474" s="696"/>
      <c r="XS3474" s="696"/>
      <c r="XT3474" s="696"/>
      <c r="XU3474" s="696"/>
      <c r="XV3474" s="696"/>
      <c r="XW3474" s="696"/>
      <c r="XX3474" s="696"/>
      <c r="XY3474" s="696"/>
      <c r="XZ3474" s="696"/>
      <c r="YA3474" s="696"/>
      <c r="YB3474" s="696"/>
      <c r="YC3474" s="696"/>
      <c r="YD3474" s="696"/>
      <c r="YE3474" s="696"/>
      <c r="YF3474" s="696"/>
      <c r="YG3474" s="696"/>
      <c r="YH3474" s="696"/>
      <c r="YI3474" s="696"/>
      <c r="YJ3474" s="696"/>
      <c r="YK3474" s="696"/>
      <c r="YL3474" s="696"/>
      <c r="YM3474" s="696"/>
      <c r="YN3474" s="696"/>
      <c r="YO3474" s="696"/>
      <c r="YP3474" s="696"/>
      <c r="YQ3474" s="696"/>
      <c r="YR3474" s="696"/>
      <c r="YS3474" s="696"/>
      <c r="YT3474" s="696"/>
      <c r="YU3474" s="696"/>
      <c r="YV3474" s="696"/>
      <c r="YW3474" s="696"/>
      <c r="YX3474" s="696"/>
      <c r="YY3474" s="696"/>
      <c r="YZ3474" s="696"/>
      <c r="ZA3474" s="696"/>
      <c r="ZB3474" s="696"/>
      <c r="ZC3474" s="696"/>
      <c r="ZD3474" s="696"/>
      <c r="ZE3474" s="696"/>
      <c r="ZF3474" s="696"/>
      <c r="ZG3474" s="696"/>
      <c r="ZH3474" s="696"/>
      <c r="ZI3474" s="696"/>
      <c r="ZJ3474" s="696"/>
      <c r="ZK3474" s="696"/>
      <c r="ZL3474" s="696"/>
      <c r="ZM3474" s="696"/>
      <c r="ZN3474" s="696"/>
      <c r="ZO3474" s="696"/>
      <c r="ZP3474" s="696"/>
      <c r="ZQ3474" s="696"/>
      <c r="ZR3474" s="696"/>
      <c r="ZS3474" s="696"/>
      <c r="ZT3474" s="696"/>
      <c r="ZU3474" s="696"/>
      <c r="ZV3474" s="696"/>
      <c r="ZW3474" s="696"/>
      <c r="ZX3474" s="696"/>
      <c r="ZY3474" s="696"/>
      <c r="ZZ3474" s="696"/>
      <c r="AAA3474" s="696"/>
      <c r="AAB3474" s="696"/>
      <c r="AAC3474" s="696"/>
      <c r="AAD3474" s="696"/>
      <c r="AAE3474" s="696"/>
      <c r="AAF3474" s="696"/>
      <c r="AAG3474" s="696"/>
      <c r="AAH3474" s="696"/>
      <c r="AAI3474" s="696"/>
      <c r="AAJ3474" s="696"/>
      <c r="AAK3474" s="696"/>
      <c r="AAL3474" s="696"/>
      <c r="AAM3474" s="696"/>
      <c r="AAN3474" s="696"/>
      <c r="AAO3474" s="696"/>
      <c r="AAP3474" s="696"/>
      <c r="AAQ3474" s="696"/>
      <c r="AAR3474" s="696"/>
      <c r="AAS3474" s="696"/>
      <c r="AAT3474" s="696"/>
      <c r="AAU3474" s="696"/>
      <c r="AAV3474" s="696"/>
      <c r="AAW3474" s="696"/>
      <c r="AAX3474" s="696"/>
      <c r="AAY3474" s="696"/>
      <c r="AAZ3474" s="696"/>
      <c r="ABA3474" s="696"/>
      <c r="ABB3474" s="696"/>
      <c r="ABC3474" s="696"/>
      <c r="ABD3474" s="696"/>
      <c r="ABE3474" s="696"/>
      <c r="ABF3474" s="696"/>
      <c r="ABG3474" s="696"/>
      <c r="ABH3474" s="696"/>
      <c r="ABI3474" s="696"/>
      <c r="ABJ3474" s="696"/>
      <c r="ABK3474" s="696"/>
      <c r="ABL3474" s="696"/>
      <c r="ABM3474" s="696"/>
      <c r="ABN3474" s="696"/>
      <c r="ABO3474" s="696"/>
      <c r="ABP3474" s="696"/>
      <c r="ABQ3474" s="696"/>
      <c r="ABR3474" s="696"/>
      <c r="ABS3474" s="696"/>
      <c r="ABT3474" s="696"/>
      <c r="ABU3474" s="696"/>
      <c r="ABV3474" s="696"/>
      <c r="ABW3474" s="696"/>
      <c r="ABX3474" s="696"/>
      <c r="ABY3474" s="696"/>
      <c r="ABZ3474" s="696"/>
      <c r="ACA3474" s="696"/>
      <c r="ACB3474" s="696"/>
      <c r="ACC3474" s="696"/>
      <c r="ACD3474" s="696"/>
      <c r="ACE3474" s="696"/>
      <c r="ACF3474" s="696"/>
      <c r="ACG3474" s="696"/>
      <c r="ACH3474" s="696"/>
      <c r="ACI3474" s="696"/>
      <c r="ACJ3474" s="696"/>
      <c r="ACK3474" s="696"/>
      <c r="ACL3474" s="696"/>
      <c r="ACM3474" s="696"/>
      <c r="ACN3474" s="696"/>
      <c r="ACO3474" s="696"/>
      <c r="ACP3474" s="696"/>
      <c r="ACQ3474" s="696"/>
      <c r="ACR3474" s="696"/>
      <c r="ACS3474" s="696"/>
      <c r="ACT3474" s="696"/>
      <c r="ACU3474" s="696"/>
      <c r="ACV3474" s="696"/>
      <c r="ACW3474" s="696"/>
      <c r="ACX3474" s="696"/>
      <c r="ACY3474" s="696"/>
      <c r="ACZ3474" s="696"/>
      <c r="ADA3474" s="696"/>
      <c r="ADB3474" s="696"/>
      <c r="ADC3474" s="696"/>
      <c r="ADD3474" s="696"/>
      <c r="ADE3474" s="696"/>
      <c r="ADF3474" s="696"/>
      <c r="ADG3474" s="696"/>
      <c r="ADH3474" s="696"/>
      <c r="ADI3474" s="696"/>
      <c r="ADJ3474" s="696"/>
      <c r="ADK3474" s="696"/>
      <c r="ADL3474" s="696"/>
      <c r="ADM3474" s="696"/>
      <c r="ADN3474" s="696"/>
      <c r="ADO3474" s="696"/>
      <c r="ADP3474" s="696"/>
      <c r="ADQ3474" s="696"/>
      <c r="ADR3474" s="696"/>
      <c r="ADS3474" s="696"/>
      <c r="ADT3474" s="696"/>
      <c r="ADU3474" s="696"/>
      <c r="ADV3474" s="696"/>
      <c r="ADW3474" s="696"/>
      <c r="ADX3474" s="696"/>
      <c r="ADY3474" s="696"/>
      <c r="ADZ3474" s="696"/>
      <c r="AEA3474" s="696"/>
      <c r="AEB3474" s="696"/>
      <c r="AEC3474" s="696"/>
      <c r="AED3474" s="696"/>
      <c r="AEE3474" s="696"/>
      <c r="AEF3474" s="696"/>
      <c r="AEG3474" s="696"/>
      <c r="AEH3474" s="696"/>
      <c r="AEI3474" s="696"/>
      <c r="AEJ3474" s="696"/>
      <c r="AEK3474" s="696"/>
      <c r="AEL3474" s="696"/>
      <c r="AEM3474" s="696"/>
      <c r="AEN3474" s="696"/>
      <c r="AEO3474" s="696"/>
      <c r="AEP3474" s="696"/>
      <c r="AEQ3474" s="696"/>
      <c r="AER3474" s="696"/>
      <c r="AES3474" s="696"/>
      <c r="AET3474" s="696"/>
      <c r="AEU3474" s="696"/>
      <c r="AEV3474" s="696"/>
      <c r="AEW3474" s="696"/>
      <c r="AEX3474" s="696"/>
      <c r="AEY3474" s="696"/>
      <c r="AEZ3474" s="696"/>
      <c r="AFA3474" s="696"/>
      <c r="AFB3474" s="696"/>
      <c r="AFC3474" s="696"/>
      <c r="AFD3474" s="696"/>
      <c r="AFE3474" s="696"/>
      <c r="AFF3474" s="696"/>
      <c r="AFG3474" s="696"/>
      <c r="AFH3474" s="696"/>
      <c r="AFI3474" s="696"/>
      <c r="AFJ3474" s="696"/>
      <c r="AFK3474" s="696"/>
      <c r="AFL3474" s="696"/>
      <c r="AFM3474" s="696"/>
      <c r="AFN3474" s="696"/>
      <c r="AFO3474" s="696"/>
      <c r="AFP3474" s="696"/>
      <c r="AFQ3474" s="696"/>
      <c r="AFR3474" s="696"/>
      <c r="AFS3474" s="696"/>
      <c r="AFT3474" s="696"/>
      <c r="AFU3474" s="696"/>
      <c r="AFV3474" s="696"/>
      <c r="AFW3474" s="696"/>
      <c r="AFX3474" s="696"/>
      <c r="AFY3474" s="696"/>
      <c r="AFZ3474" s="696"/>
      <c r="AGA3474" s="696"/>
      <c r="AGB3474" s="696"/>
      <c r="AGC3474" s="696"/>
      <c r="AGD3474" s="696"/>
      <c r="AGE3474" s="696"/>
      <c r="AGF3474" s="696"/>
      <c r="AGG3474" s="696"/>
      <c r="AGH3474" s="696"/>
      <c r="AGI3474" s="696"/>
      <c r="AGJ3474" s="696"/>
      <c r="AGK3474" s="696"/>
      <c r="AGL3474" s="696"/>
      <c r="AGM3474" s="696"/>
      <c r="AGN3474" s="696"/>
      <c r="AGO3474" s="696"/>
      <c r="AGP3474" s="696"/>
      <c r="AGQ3474" s="696"/>
      <c r="AGR3474" s="696"/>
      <c r="AGS3474" s="696"/>
      <c r="AGT3474" s="696"/>
      <c r="AGU3474" s="696"/>
      <c r="AGV3474" s="696"/>
      <c r="AGW3474" s="696"/>
      <c r="AGX3474" s="696"/>
      <c r="AGY3474" s="696"/>
      <c r="AGZ3474" s="696"/>
      <c r="AHA3474" s="696"/>
      <c r="AHB3474" s="696"/>
      <c r="AHC3474" s="696"/>
      <c r="AHD3474" s="696"/>
      <c r="AHE3474" s="696"/>
      <c r="AHF3474" s="696"/>
      <c r="AHG3474" s="696"/>
      <c r="AHH3474" s="696"/>
      <c r="AHI3474" s="696"/>
      <c r="AHJ3474" s="696"/>
      <c r="AHK3474" s="696"/>
      <c r="AHL3474" s="696"/>
      <c r="AHM3474" s="696"/>
      <c r="AHN3474" s="696"/>
      <c r="AHO3474" s="696"/>
      <c r="AHP3474" s="696"/>
      <c r="AHQ3474" s="696"/>
      <c r="AHR3474" s="696"/>
      <c r="AHS3474" s="696"/>
      <c r="AHT3474" s="696"/>
      <c r="AHU3474" s="696"/>
      <c r="AHV3474" s="696"/>
      <c r="AHW3474" s="696"/>
      <c r="AHX3474" s="696"/>
      <c r="AHY3474" s="696"/>
      <c r="AHZ3474" s="696"/>
      <c r="AIA3474" s="696"/>
      <c r="AIB3474" s="696"/>
      <c r="AIC3474" s="696"/>
      <c r="AID3474" s="696"/>
      <c r="AIE3474" s="696"/>
      <c r="AIF3474" s="696"/>
      <c r="AIG3474" s="696"/>
      <c r="AIH3474" s="696"/>
      <c r="AII3474" s="696"/>
      <c r="AIJ3474" s="696"/>
      <c r="AIK3474" s="696"/>
      <c r="AIL3474" s="696"/>
      <c r="AIM3474" s="696"/>
      <c r="AIN3474" s="696"/>
      <c r="AIO3474" s="696"/>
      <c r="AIP3474" s="696"/>
      <c r="AIQ3474" s="696"/>
      <c r="AIR3474" s="696"/>
      <c r="AIS3474" s="696"/>
      <c r="AIT3474" s="696"/>
      <c r="AIU3474" s="696"/>
      <c r="AIV3474" s="696"/>
      <c r="AIW3474" s="696"/>
      <c r="AIX3474" s="696"/>
      <c r="AIY3474" s="696"/>
      <c r="AIZ3474" s="696"/>
      <c r="AJA3474" s="696"/>
      <c r="AJB3474" s="696"/>
      <c r="AJC3474" s="696"/>
      <c r="AJD3474" s="696"/>
      <c r="AJE3474" s="696"/>
      <c r="AJF3474" s="696"/>
      <c r="AJG3474" s="696"/>
      <c r="AJH3474" s="696"/>
      <c r="AJI3474" s="696"/>
      <c r="AJJ3474" s="696"/>
      <c r="AJK3474" s="696"/>
      <c r="AJL3474" s="696"/>
      <c r="AJM3474" s="696"/>
      <c r="AJN3474" s="696"/>
      <c r="AJO3474" s="696"/>
      <c r="AJP3474" s="696"/>
      <c r="AJQ3474" s="696"/>
      <c r="AJR3474" s="696"/>
      <c r="AJS3474" s="696"/>
      <c r="AJT3474" s="696"/>
      <c r="AJU3474" s="696"/>
      <c r="AJV3474" s="696"/>
      <c r="AJW3474" s="696"/>
      <c r="AJX3474" s="696"/>
      <c r="AJY3474" s="696"/>
      <c r="AJZ3474" s="696"/>
      <c r="AKA3474" s="696"/>
      <c r="AKB3474" s="696"/>
      <c r="AKC3474" s="696"/>
      <c r="AKD3474" s="696"/>
      <c r="AKE3474" s="696"/>
      <c r="AKF3474" s="696"/>
      <c r="AKG3474" s="696"/>
      <c r="AKH3474" s="696"/>
      <c r="AKI3474" s="696"/>
      <c r="AKJ3474" s="696"/>
      <c r="AKK3474" s="696"/>
      <c r="AKL3474" s="696"/>
      <c r="AKM3474" s="696"/>
      <c r="AKN3474" s="696"/>
      <c r="AKO3474" s="696"/>
      <c r="AKP3474" s="696"/>
      <c r="AKQ3474" s="696"/>
      <c r="AKR3474" s="696"/>
      <c r="AKS3474" s="696"/>
      <c r="AKT3474" s="696"/>
      <c r="AKU3474" s="696"/>
      <c r="AKV3474" s="696"/>
      <c r="AKW3474" s="696"/>
      <c r="AKX3474" s="696"/>
      <c r="AKY3474" s="696"/>
      <c r="AKZ3474" s="696"/>
      <c r="ALA3474" s="696"/>
      <c r="ALB3474" s="696"/>
      <c r="ALC3474" s="696"/>
      <c r="ALD3474" s="696"/>
      <c r="ALE3474" s="696"/>
      <c r="ALF3474" s="696"/>
      <c r="ALG3474" s="696"/>
      <c r="ALH3474" s="696"/>
      <c r="ALI3474" s="696"/>
      <c r="ALJ3474" s="696"/>
      <c r="ALK3474" s="696"/>
      <c r="ALL3474" s="696"/>
      <c r="ALM3474" s="696"/>
      <c r="ALN3474" s="696"/>
      <c r="ALO3474" s="696"/>
      <c r="ALP3474" s="696"/>
      <c r="ALQ3474" s="696"/>
      <c r="ALR3474" s="696"/>
      <c r="ALS3474" s="696"/>
      <c r="ALT3474" s="696"/>
      <c r="ALU3474" s="696"/>
      <c r="ALV3474" s="696"/>
      <c r="ALW3474" s="696"/>
      <c r="ALX3474" s="696"/>
      <c r="ALY3474" s="696"/>
      <c r="ALZ3474" s="696"/>
      <c r="AMA3474" s="696"/>
      <c r="AMB3474" s="696"/>
      <c r="AMC3474" s="696"/>
      <c r="AMD3474" s="696"/>
      <c r="AME3474" s="696"/>
      <c r="AMF3474" s="696"/>
      <c r="AMG3474" s="696"/>
      <c r="AMH3474" s="696"/>
      <c r="AMI3474" s="696"/>
      <c r="AMJ3474" s="696"/>
    </row>
    <row r="3475" spans="1:1024" s="546" customFormat="1" ht="43.5" hidden="1" customHeight="1" x14ac:dyDescent="0.25">
      <c r="A3475" s="795"/>
      <c r="B3475" s="186"/>
      <c r="C3475" s="186" t="s">
        <v>5518</v>
      </c>
      <c r="D3475" s="795" t="s">
        <v>412</v>
      </c>
      <c r="E3475" s="1169" t="s">
        <v>243</v>
      </c>
      <c r="F3475" s="1330">
        <v>45350</v>
      </c>
      <c r="G3475" s="982"/>
      <c r="H3475" s="1330">
        <v>45352</v>
      </c>
      <c r="I3475" s="982"/>
      <c r="J3475" s="1335" t="s">
        <v>330</v>
      </c>
      <c r="K3475" s="710"/>
      <c r="L3475" s="734"/>
      <c r="M3475" s="21"/>
      <c r="N3475" s="734"/>
      <c r="O3475" s="920"/>
      <c r="P3475" s="892" t="s">
        <v>4863</v>
      </c>
      <c r="Q3475" s="196"/>
      <c r="R3475" s="1017"/>
      <c r="S3475" s="196"/>
      <c r="T3475" s="580"/>
      <c r="U3475" s="156"/>
      <c r="V3475" s="544"/>
      <c r="W3475" s="156"/>
    </row>
    <row r="3476" spans="1:1024" ht="43.5" hidden="1" customHeight="1" x14ac:dyDescent="0.25">
      <c r="A3476" s="795"/>
      <c r="B3476" s="186"/>
      <c r="C3476" s="186" t="s">
        <v>5518</v>
      </c>
      <c r="D3476" s="795" t="s">
        <v>4688</v>
      </c>
      <c r="E3476" s="1169" t="s">
        <v>4240</v>
      </c>
      <c r="F3476" s="1330">
        <v>45344</v>
      </c>
      <c r="G3476" s="982">
        <v>0.78472222222222221</v>
      </c>
      <c r="H3476" s="1330">
        <v>45352</v>
      </c>
      <c r="I3476" s="982">
        <v>0.78472222222222221</v>
      </c>
      <c r="J3476" s="1592" t="s">
        <v>113</v>
      </c>
      <c r="K3476" s="710"/>
      <c r="L3476" s="929"/>
      <c r="M3476" s="21"/>
      <c r="N3476" s="934"/>
      <c r="O3476" s="920"/>
      <c r="P3476" s="892" t="s">
        <v>4870</v>
      </c>
      <c r="Q3476" s="196"/>
      <c r="R3476" s="1017"/>
      <c r="T3476" s="544"/>
      <c r="U3476" s="156"/>
      <c r="V3476" s="544"/>
    </row>
    <row r="3477" spans="1:1024" ht="18.75" hidden="1" customHeight="1" x14ac:dyDescent="0.25">
      <c r="A3477" s="849"/>
      <c r="B3477" s="849"/>
      <c r="C3477" s="849" t="s">
        <v>5587</v>
      </c>
      <c r="D3477" s="849" t="s">
        <v>94</v>
      </c>
      <c r="E3477" s="1169" t="s">
        <v>422</v>
      </c>
      <c r="F3477" s="850">
        <v>45349</v>
      </c>
      <c r="G3477" s="1322">
        <v>0.45833333333333331</v>
      </c>
      <c r="H3477" s="850">
        <v>45352</v>
      </c>
      <c r="I3477" s="1332">
        <v>0.70833333333333337</v>
      </c>
      <c r="J3477" s="829" t="s">
        <v>449</v>
      </c>
      <c r="K3477" s="850"/>
      <c r="L3477" s="1621"/>
      <c r="M3477" s="1545"/>
      <c r="N3477" s="1621"/>
      <c r="O3477" s="977"/>
      <c r="P3477" s="1019" t="s">
        <v>5069</v>
      </c>
      <c r="Q3477" s="907"/>
      <c r="R3477" s="1663"/>
      <c r="S3477" s="1386"/>
      <c r="T3477" s="1388"/>
      <c r="U3477" s="1346"/>
      <c r="V3477" s="1388"/>
      <c r="W3477" s="1807"/>
      <c r="X3477" s="678"/>
      <c r="Y3477" s="678"/>
      <c r="Z3477" s="678"/>
      <c r="AA3477" s="678"/>
      <c r="AB3477" s="678"/>
      <c r="AC3477" s="678"/>
      <c r="AD3477" s="678"/>
      <c r="AE3477" s="678"/>
      <c r="AF3477" s="678"/>
      <c r="AG3477" s="678"/>
      <c r="AH3477" s="678"/>
      <c r="AI3477" s="678"/>
      <c r="AJ3477" s="678"/>
      <c r="AK3477" s="678"/>
      <c r="AL3477" s="678"/>
      <c r="AM3477" s="678"/>
      <c r="AN3477" s="678"/>
      <c r="AO3477" s="678"/>
      <c r="AP3477" s="678"/>
      <c r="AQ3477" s="678"/>
      <c r="AR3477" s="678"/>
      <c r="AS3477" s="678"/>
      <c r="AT3477" s="678"/>
      <c r="AU3477" s="678"/>
      <c r="AV3477" s="678"/>
      <c r="AW3477" s="678"/>
      <c r="AX3477" s="678"/>
      <c r="AY3477" s="678"/>
      <c r="AZ3477" s="678"/>
      <c r="BA3477" s="678"/>
      <c r="BB3477" s="678"/>
      <c r="BC3477" s="678"/>
      <c r="BD3477" s="678"/>
      <c r="BE3477" s="678"/>
      <c r="BF3477" s="678"/>
      <c r="BG3477" s="678"/>
      <c r="BH3477" s="678"/>
      <c r="BI3477" s="678"/>
      <c r="BJ3477" s="678"/>
      <c r="BK3477" s="678"/>
      <c r="BL3477" s="678"/>
      <c r="BM3477" s="678"/>
      <c r="BN3477" s="678"/>
      <c r="BO3477" s="678"/>
      <c r="BP3477" s="678"/>
      <c r="BQ3477" s="678"/>
      <c r="BR3477" s="678"/>
      <c r="BS3477" s="678"/>
      <c r="BT3477" s="678"/>
      <c r="BU3477" s="678"/>
      <c r="BV3477" s="678"/>
      <c r="BW3477" s="678"/>
      <c r="BX3477" s="678"/>
      <c r="BY3477" s="678"/>
      <c r="BZ3477" s="678"/>
      <c r="CA3477" s="678"/>
      <c r="CB3477" s="678"/>
      <c r="CC3477" s="678"/>
      <c r="CD3477" s="678"/>
      <c r="CE3477" s="678"/>
      <c r="CF3477" s="678"/>
      <c r="CG3477" s="678"/>
      <c r="CH3477" s="678"/>
      <c r="CI3477" s="678"/>
      <c r="CJ3477" s="678"/>
      <c r="CK3477" s="678"/>
      <c r="CL3477" s="678"/>
      <c r="CM3477" s="678"/>
      <c r="CN3477" s="678"/>
      <c r="CO3477" s="678"/>
      <c r="CP3477" s="678"/>
      <c r="CQ3477" s="678"/>
      <c r="CR3477" s="678"/>
      <c r="CS3477" s="678"/>
      <c r="CT3477" s="678"/>
      <c r="CU3477" s="678"/>
      <c r="CV3477" s="678"/>
      <c r="CW3477" s="678"/>
      <c r="CX3477" s="678"/>
      <c r="CY3477" s="678"/>
      <c r="CZ3477" s="678"/>
      <c r="DA3477" s="678"/>
      <c r="DB3477" s="678"/>
      <c r="DC3477" s="678"/>
      <c r="DD3477" s="678"/>
      <c r="DE3477" s="678"/>
      <c r="DF3477" s="678"/>
      <c r="DG3477" s="678"/>
      <c r="DH3477" s="678"/>
      <c r="DI3477" s="678"/>
      <c r="DJ3477" s="678"/>
      <c r="DK3477" s="678"/>
      <c r="DL3477" s="678"/>
      <c r="DM3477" s="678"/>
      <c r="DN3477" s="678"/>
      <c r="DO3477" s="678"/>
      <c r="DP3477" s="678"/>
      <c r="DQ3477" s="678"/>
      <c r="DR3477" s="678"/>
      <c r="DS3477" s="678"/>
      <c r="DT3477" s="678"/>
      <c r="DU3477" s="678"/>
      <c r="DV3477" s="678"/>
      <c r="DW3477" s="678"/>
      <c r="DX3477" s="678"/>
      <c r="DY3477" s="678"/>
      <c r="DZ3477" s="678"/>
      <c r="EA3477" s="678"/>
      <c r="EB3477" s="678"/>
      <c r="EC3477" s="678"/>
      <c r="ED3477" s="678"/>
      <c r="EE3477" s="678"/>
      <c r="EF3477" s="678"/>
      <c r="EG3477" s="678"/>
      <c r="EH3477" s="678"/>
      <c r="EI3477" s="678"/>
      <c r="EJ3477" s="678"/>
      <c r="EK3477" s="678"/>
      <c r="EL3477" s="678"/>
      <c r="EM3477" s="678"/>
      <c r="EN3477" s="678"/>
      <c r="EO3477" s="678"/>
      <c r="EP3477" s="678"/>
      <c r="EQ3477" s="678"/>
      <c r="ER3477" s="678"/>
      <c r="ES3477" s="678"/>
      <c r="ET3477" s="678"/>
      <c r="EU3477" s="678"/>
      <c r="EV3477" s="678"/>
      <c r="EW3477" s="678"/>
      <c r="EX3477" s="678"/>
      <c r="EY3477" s="678"/>
      <c r="EZ3477" s="678"/>
      <c r="FA3477" s="678"/>
      <c r="FB3477" s="678"/>
      <c r="FC3477" s="678"/>
      <c r="FD3477" s="678"/>
      <c r="FE3477" s="678"/>
      <c r="FF3477" s="678"/>
      <c r="FG3477" s="678"/>
      <c r="FH3477" s="678"/>
      <c r="FI3477" s="678"/>
      <c r="FJ3477" s="678"/>
      <c r="FK3477" s="678"/>
      <c r="FL3477" s="678"/>
      <c r="FM3477" s="678"/>
      <c r="FN3477" s="678"/>
      <c r="FO3477" s="678"/>
      <c r="FP3477" s="678"/>
      <c r="FQ3477" s="678"/>
      <c r="FR3477" s="678"/>
      <c r="FS3477" s="678"/>
      <c r="FT3477" s="678"/>
      <c r="FU3477" s="678"/>
      <c r="FV3477" s="678"/>
      <c r="FW3477" s="678"/>
      <c r="FX3477" s="678"/>
      <c r="FY3477" s="678"/>
      <c r="FZ3477" s="678"/>
      <c r="GA3477" s="678"/>
      <c r="GB3477" s="678"/>
      <c r="GC3477" s="678"/>
      <c r="GD3477" s="678"/>
      <c r="GE3477" s="678"/>
      <c r="GF3477" s="678"/>
      <c r="GG3477" s="678"/>
      <c r="GH3477" s="678"/>
      <c r="GI3477" s="678"/>
      <c r="GJ3477" s="678"/>
      <c r="GK3477" s="678"/>
      <c r="GL3477" s="678"/>
      <c r="GM3477" s="678"/>
      <c r="GN3477" s="678"/>
      <c r="GO3477" s="678"/>
      <c r="GP3477" s="678"/>
      <c r="GQ3477" s="678"/>
      <c r="GR3477" s="678"/>
      <c r="GS3477" s="678"/>
      <c r="GT3477" s="678"/>
      <c r="GU3477" s="678"/>
      <c r="GV3477" s="678"/>
      <c r="GW3477" s="678"/>
      <c r="GX3477" s="678"/>
      <c r="GY3477" s="678"/>
      <c r="GZ3477" s="678"/>
      <c r="HA3477" s="678"/>
      <c r="HB3477" s="678"/>
      <c r="HC3477" s="678"/>
      <c r="HD3477" s="678"/>
      <c r="HE3477" s="678"/>
      <c r="HF3477" s="678"/>
      <c r="HG3477" s="678"/>
      <c r="HH3477" s="678"/>
      <c r="HI3477" s="678"/>
      <c r="HJ3477" s="678"/>
      <c r="HK3477" s="678"/>
      <c r="HL3477" s="678"/>
      <c r="HM3477" s="678"/>
      <c r="HN3477" s="678"/>
      <c r="HO3477" s="678"/>
      <c r="HP3477" s="678"/>
      <c r="HQ3477" s="678"/>
      <c r="HR3477" s="678"/>
      <c r="HS3477" s="678"/>
      <c r="HT3477" s="678"/>
      <c r="HU3477" s="678"/>
      <c r="HV3477" s="678"/>
      <c r="HW3477" s="678"/>
      <c r="HX3477" s="678"/>
      <c r="HY3477" s="678"/>
      <c r="HZ3477" s="678"/>
      <c r="IA3477" s="678"/>
      <c r="IB3477" s="678"/>
      <c r="IC3477" s="678"/>
      <c r="ID3477" s="678"/>
      <c r="IE3477" s="678"/>
      <c r="IF3477" s="678"/>
      <c r="IG3477" s="678"/>
      <c r="IH3477" s="678"/>
      <c r="II3477" s="678"/>
      <c r="IJ3477" s="678"/>
      <c r="IK3477" s="678"/>
      <c r="IL3477" s="678"/>
      <c r="IM3477" s="678"/>
      <c r="IN3477" s="678"/>
      <c r="IO3477" s="678"/>
      <c r="IP3477" s="678"/>
      <c r="IQ3477" s="678"/>
      <c r="IR3477" s="678"/>
      <c r="IS3477" s="678"/>
      <c r="IT3477" s="678"/>
      <c r="IU3477" s="678"/>
      <c r="IV3477" s="678"/>
      <c r="IW3477" s="678"/>
      <c r="IX3477" s="678"/>
      <c r="IY3477" s="678"/>
      <c r="IZ3477" s="678"/>
      <c r="JA3477" s="678"/>
      <c r="JB3477" s="678"/>
      <c r="JC3477" s="678"/>
      <c r="JD3477" s="678"/>
      <c r="JE3477" s="678"/>
      <c r="JF3477" s="678"/>
      <c r="JG3477" s="678"/>
      <c r="JH3477" s="678"/>
      <c r="JI3477" s="678"/>
      <c r="JJ3477" s="678"/>
      <c r="JK3477" s="678"/>
      <c r="JL3477" s="678"/>
      <c r="JM3477" s="678"/>
      <c r="JN3477" s="678"/>
      <c r="JO3477" s="678"/>
      <c r="JP3477" s="678"/>
      <c r="JQ3477" s="678"/>
      <c r="JR3477" s="678"/>
      <c r="JS3477" s="678"/>
      <c r="JT3477" s="678"/>
      <c r="JU3477" s="678"/>
      <c r="JV3477" s="678"/>
      <c r="JW3477" s="678"/>
      <c r="JX3477" s="678"/>
      <c r="JY3477" s="678"/>
      <c r="JZ3477" s="678"/>
      <c r="KA3477" s="678"/>
      <c r="KB3477" s="678"/>
      <c r="KC3477" s="678"/>
      <c r="KD3477" s="678"/>
      <c r="KE3477" s="678"/>
      <c r="KF3477" s="678"/>
      <c r="KG3477" s="678"/>
      <c r="KH3477" s="678"/>
      <c r="KI3477" s="678"/>
      <c r="KJ3477" s="678"/>
      <c r="KK3477" s="678"/>
      <c r="KL3477" s="678"/>
      <c r="KM3477" s="678"/>
      <c r="KN3477" s="678"/>
      <c r="KO3477" s="678"/>
      <c r="KP3477" s="678"/>
      <c r="KQ3477" s="678"/>
      <c r="KR3477" s="678"/>
      <c r="KS3477" s="678"/>
      <c r="KT3477" s="678"/>
      <c r="KU3477" s="678"/>
      <c r="KV3477" s="678"/>
      <c r="KW3477" s="678"/>
      <c r="KX3477" s="678"/>
      <c r="KY3477" s="678"/>
      <c r="KZ3477" s="678"/>
      <c r="LA3477" s="678"/>
      <c r="LB3477" s="678"/>
      <c r="LC3477" s="678"/>
      <c r="LD3477" s="678"/>
      <c r="LE3477" s="678"/>
      <c r="LF3477" s="678"/>
      <c r="LG3477" s="678"/>
      <c r="LH3477" s="678"/>
      <c r="LI3477" s="678"/>
      <c r="LJ3477" s="678"/>
      <c r="LK3477" s="678"/>
      <c r="LL3477" s="678"/>
      <c r="LM3477" s="678"/>
      <c r="LN3477" s="678"/>
      <c r="LO3477" s="678"/>
      <c r="LP3477" s="678"/>
      <c r="LQ3477" s="678"/>
      <c r="LR3477" s="678"/>
      <c r="LS3477" s="678"/>
      <c r="LT3477" s="678"/>
      <c r="LU3477" s="678"/>
      <c r="LV3477" s="678"/>
      <c r="LW3477" s="678"/>
      <c r="LX3477" s="678"/>
      <c r="LY3477" s="678"/>
      <c r="LZ3477" s="678"/>
      <c r="MA3477" s="678"/>
      <c r="MB3477" s="678"/>
      <c r="MC3477" s="678"/>
      <c r="MD3477" s="678"/>
      <c r="ME3477" s="678"/>
      <c r="MF3477" s="678"/>
      <c r="MG3477" s="678"/>
      <c r="MH3477" s="678"/>
      <c r="MI3477" s="678"/>
      <c r="MJ3477" s="678"/>
      <c r="MK3477" s="678"/>
      <c r="ML3477" s="678"/>
      <c r="MM3477" s="678"/>
      <c r="MN3477" s="678"/>
      <c r="MO3477" s="678"/>
      <c r="MP3477" s="678"/>
      <c r="MQ3477" s="678"/>
      <c r="MR3477" s="678"/>
      <c r="MS3477" s="678"/>
      <c r="MT3477" s="678"/>
      <c r="MU3477" s="678"/>
      <c r="MV3477" s="678"/>
      <c r="MW3477" s="678"/>
      <c r="MX3477" s="678"/>
      <c r="MY3477" s="678"/>
      <c r="MZ3477" s="678"/>
      <c r="NA3477" s="678"/>
      <c r="NB3477" s="678"/>
      <c r="NC3477" s="678"/>
      <c r="ND3477" s="678"/>
      <c r="NE3477" s="678"/>
      <c r="NF3477" s="678"/>
      <c r="NG3477" s="678"/>
      <c r="NH3477" s="678"/>
      <c r="NI3477" s="678"/>
      <c r="NJ3477" s="678"/>
      <c r="NK3477" s="678"/>
      <c r="NL3477" s="678"/>
      <c r="NM3477" s="678"/>
      <c r="NN3477" s="678"/>
      <c r="NO3477" s="678"/>
      <c r="NP3477" s="678"/>
      <c r="NQ3477" s="678"/>
      <c r="NR3477" s="678"/>
      <c r="NS3477" s="678"/>
      <c r="NT3477" s="678"/>
      <c r="NU3477" s="678"/>
      <c r="NV3477" s="678"/>
      <c r="NW3477" s="678"/>
      <c r="NX3477" s="678"/>
      <c r="NY3477" s="678"/>
      <c r="NZ3477" s="678"/>
      <c r="OA3477" s="678"/>
      <c r="OB3477" s="678"/>
      <c r="OC3477" s="678"/>
      <c r="OD3477" s="678"/>
      <c r="OE3477" s="678"/>
      <c r="OF3477" s="678"/>
      <c r="OG3477" s="678"/>
      <c r="OH3477" s="678"/>
      <c r="OI3477" s="678"/>
      <c r="OJ3477" s="678"/>
      <c r="OK3477" s="678"/>
      <c r="OL3477" s="678"/>
      <c r="OM3477" s="678"/>
      <c r="ON3477" s="678"/>
      <c r="OO3477" s="678"/>
      <c r="OP3477" s="678"/>
      <c r="OQ3477" s="678"/>
      <c r="OR3477" s="678"/>
      <c r="OS3477" s="678"/>
      <c r="OT3477" s="678"/>
      <c r="OU3477" s="678"/>
      <c r="OV3477" s="678"/>
      <c r="OW3477" s="678"/>
      <c r="OX3477" s="678"/>
      <c r="OY3477" s="678"/>
      <c r="OZ3477" s="678"/>
      <c r="PA3477" s="678"/>
      <c r="PB3477" s="678"/>
      <c r="PC3477" s="678"/>
      <c r="PD3477" s="678"/>
      <c r="PE3477" s="678"/>
      <c r="PF3477" s="678"/>
      <c r="PG3477" s="678"/>
      <c r="PH3477" s="678"/>
      <c r="PI3477" s="678"/>
      <c r="PJ3477" s="678"/>
      <c r="PK3477" s="678"/>
      <c r="PL3477" s="678"/>
      <c r="PM3477" s="678"/>
      <c r="PN3477" s="678"/>
      <c r="PO3477" s="678"/>
      <c r="PP3477" s="678"/>
      <c r="PQ3477" s="678"/>
      <c r="PR3477" s="678"/>
      <c r="PS3477" s="678"/>
      <c r="PT3477" s="678"/>
      <c r="PU3477" s="678"/>
      <c r="PV3477" s="678"/>
      <c r="PW3477" s="678"/>
      <c r="PX3477" s="678"/>
      <c r="PY3477" s="678"/>
      <c r="PZ3477" s="678"/>
      <c r="QA3477" s="678"/>
      <c r="QB3477" s="678"/>
      <c r="QC3477" s="678"/>
      <c r="QD3477" s="678"/>
      <c r="QE3477" s="678"/>
      <c r="QF3477" s="678"/>
      <c r="QG3477" s="678"/>
      <c r="QH3477" s="678"/>
      <c r="QI3477" s="678"/>
      <c r="QJ3477" s="678"/>
      <c r="QK3477" s="678"/>
      <c r="QL3477" s="678"/>
      <c r="QM3477" s="678"/>
      <c r="QN3477" s="678"/>
      <c r="QO3477" s="678"/>
      <c r="QP3477" s="678"/>
      <c r="QQ3477" s="678"/>
      <c r="QR3477" s="678"/>
      <c r="QS3477" s="678"/>
      <c r="QT3477" s="678"/>
      <c r="QU3477" s="678"/>
      <c r="QV3477" s="678"/>
      <c r="QW3477" s="678"/>
      <c r="QX3477" s="678"/>
      <c r="QY3477" s="678"/>
      <c r="QZ3477" s="678"/>
      <c r="RA3477" s="678"/>
      <c r="RB3477" s="678"/>
      <c r="RC3477" s="678"/>
      <c r="RD3477" s="678"/>
      <c r="RE3477" s="678"/>
      <c r="RF3477" s="678"/>
      <c r="RG3477" s="678"/>
      <c r="RH3477" s="678"/>
      <c r="RI3477" s="678"/>
      <c r="RJ3477" s="678"/>
      <c r="RK3477" s="678"/>
      <c r="RL3477" s="678"/>
      <c r="RM3477" s="678"/>
      <c r="RN3477" s="678"/>
      <c r="RO3477" s="678"/>
      <c r="RP3477" s="678"/>
      <c r="RQ3477" s="678"/>
      <c r="RR3477" s="678"/>
      <c r="RS3477" s="678"/>
      <c r="RT3477" s="678"/>
      <c r="RU3477" s="678"/>
      <c r="RV3477" s="678"/>
      <c r="RW3477" s="678"/>
      <c r="RX3477" s="678"/>
      <c r="RY3477" s="678"/>
      <c r="RZ3477" s="678"/>
      <c r="SA3477" s="678"/>
      <c r="SB3477" s="678"/>
      <c r="SC3477" s="678"/>
      <c r="SD3477" s="678"/>
      <c r="SE3477" s="678"/>
      <c r="SF3477" s="678"/>
      <c r="SG3477" s="678"/>
      <c r="SH3477" s="678"/>
      <c r="SI3477" s="678"/>
      <c r="SJ3477" s="678"/>
      <c r="SK3477" s="678"/>
      <c r="SL3477" s="678"/>
      <c r="SM3477" s="678"/>
      <c r="SN3477" s="678"/>
      <c r="SO3477" s="678"/>
      <c r="SP3477" s="678"/>
      <c r="SQ3477" s="678"/>
      <c r="SR3477" s="678"/>
      <c r="SS3477" s="678"/>
      <c r="ST3477" s="678"/>
      <c r="SU3477" s="678"/>
      <c r="SV3477" s="678"/>
      <c r="SW3477" s="678"/>
      <c r="SX3477" s="678"/>
      <c r="SY3477" s="678"/>
      <c r="SZ3477" s="678"/>
      <c r="TA3477" s="678"/>
      <c r="TB3477" s="678"/>
      <c r="TC3477" s="678"/>
      <c r="TD3477" s="678"/>
      <c r="TE3477" s="678"/>
      <c r="TF3477" s="678"/>
      <c r="TG3477" s="678"/>
      <c r="TH3477" s="678"/>
      <c r="TI3477" s="678"/>
      <c r="TJ3477" s="678"/>
      <c r="TK3477" s="678"/>
      <c r="TL3477" s="678"/>
      <c r="TM3477" s="678"/>
      <c r="TN3477" s="678"/>
      <c r="TO3477" s="678"/>
      <c r="TP3477" s="678"/>
      <c r="TQ3477" s="678"/>
      <c r="TR3477" s="678"/>
      <c r="TS3477" s="678"/>
      <c r="TT3477" s="678"/>
      <c r="TU3477" s="678"/>
      <c r="TV3477" s="678"/>
      <c r="TW3477" s="678"/>
      <c r="TX3477" s="678"/>
      <c r="TY3477" s="678"/>
      <c r="TZ3477" s="678"/>
      <c r="UA3477" s="678"/>
      <c r="UB3477" s="678"/>
      <c r="UC3477" s="678"/>
      <c r="UD3477" s="678"/>
      <c r="UE3477" s="678"/>
      <c r="UF3477" s="678"/>
      <c r="UG3477" s="678"/>
      <c r="UH3477" s="678"/>
      <c r="UI3477" s="678"/>
      <c r="UJ3477" s="678"/>
      <c r="UK3477" s="678"/>
      <c r="UL3477" s="678"/>
      <c r="UM3477" s="678"/>
      <c r="UN3477" s="678"/>
      <c r="UO3477" s="678"/>
      <c r="UP3477" s="678"/>
      <c r="UQ3477" s="678"/>
      <c r="UR3477" s="678"/>
      <c r="US3477" s="678"/>
      <c r="UT3477" s="678"/>
      <c r="UU3477" s="678"/>
      <c r="UV3477" s="678"/>
      <c r="UW3477" s="678"/>
      <c r="UX3477" s="678"/>
      <c r="UY3477" s="678"/>
      <c r="UZ3477" s="678"/>
      <c r="VA3477" s="678"/>
      <c r="VB3477" s="678"/>
      <c r="VC3477" s="678"/>
      <c r="VD3477" s="678"/>
      <c r="VE3477" s="678"/>
      <c r="VF3477" s="678"/>
      <c r="VG3477" s="678"/>
      <c r="VH3477" s="678"/>
      <c r="VI3477" s="678"/>
      <c r="VJ3477" s="678"/>
      <c r="VK3477" s="678"/>
      <c r="VL3477" s="678"/>
      <c r="VM3477" s="678"/>
      <c r="VN3477" s="678"/>
      <c r="VO3477" s="678"/>
      <c r="VP3477" s="678"/>
      <c r="VQ3477" s="678"/>
      <c r="VR3477" s="678"/>
      <c r="VS3477" s="678"/>
      <c r="VT3477" s="678"/>
      <c r="VU3477" s="678"/>
      <c r="VV3477" s="678"/>
      <c r="VW3477" s="678"/>
      <c r="VX3477" s="678"/>
      <c r="VY3477" s="678"/>
      <c r="VZ3477" s="678"/>
      <c r="WA3477" s="678"/>
      <c r="WB3477" s="678"/>
      <c r="WC3477" s="678"/>
      <c r="WD3477" s="678"/>
      <c r="WE3477" s="678"/>
      <c r="WF3477" s="678"/>
      <c r="WG3477" s="678"/>
      <c r="WH3477" s="678"/>
      <c r="WI3477" s="678"/>
      <c r="WJ3477" s="678"/>
      <c r="WK3477" s="678"/>
      <c r="WL3477" s="678"/>
      <c r="WM3477" s="678"/>
      <c r="WN3477" s="678"/>
      <c r="WO3477" s="678"/>
      <c r="WP3477" s="678"/>
      <c r="WQ3477" s="678"/>
      <c r="WR3477" s="678"/>
      <c r="WS3477" s="678"/>
      <c r="WT3477" s="678"/>
      <c r="WU3477" s="678"/>
      <c r="WV3477" s="678"/>
      <c r="WW3477" s="678"/>
      <c r="WX3477" s="678"/>
      <c r="WY3477" s="678"/>
      <c r="WZ3477" s="678"/>
      <c r="XA3477" s="678"/>
      <c r="XB3477" s="678"/>
      <c r="XC3477" s="678"/>
      <c r="XD3477" s="678"/>
      <c r="XE3477" s="678"/>
      <c r="XF3477" s="678"/>
      <c r="XG3477" s="678"/>
      <c r="XH3477" s="678"/>
      <c r="XI3477" s="678"/>
      <c r="XJ3477" s="678"/>
      <c r="XK3477" s="678"/>
      <c r="XL3477" s="678"/>
      <c r="XM3477" s="678"/>
      <c r="XN3477" s="678"/>
      <c r="XO3477" s="678"/>
      <c r="XP3477" s="678"/>
      <c r="XQ3477" s="678"/>
      <c r="XR3477" s="678"/>
      <c r="XS3477" s="678"/>
      <c r="XT3477" s="678"/>
      <c r="XU3477" s="678"/>
      <c r="XV3477" s="678"/>
      <c r="XW3477" s="678"/>
      <c r="XX3477" s="678"/>
      <c r="XY3477" s="678"/>
      <c r="XZ3477" s="678"/>
      <c r="YA3477" s="678"/>
      <c r="YB3477" s="678"/>
      <c r="YC3477" s="678"/>
      <c r="YD3477" s="678"/>
      <c r="YE3477" s="678"/>
      <c r="YF3477" s="678"/>
      <c r="YG3477" s="678"/>
      <c r="YH3477" s="678"/>
      <c r="YI3477" s="678"/>
      <c r="YJ3477" s="678"/>
      <c r="YK3477" s="678"/>
      <c r="YL3477" s="678"/>
      <c r="YM3477" s="678"/>
      <c r="YN3477" s="678"/>
      <c r="YO3477" s="678"/>
      <c r="YP3477" s="678"/>
      <c r="YQ3477" s="678"/>
      <c r="YR3477" s="678"/>
      <c r="YS3477" s="678"/>
      <c r="YT3477" s="678"/>
      <c r="YU3477" s="678"/>
      <c r="YV3477" s="678"/>
      <c r="YW3477" s="678"/>
      <c r="YX3477" s="678"/>
      <c r="YY3477" s="678"/>
      <c r="YZ3477" s="678"/>
      <c r="ZA3477" s="678"/>
      <c r="ZB3477" s="678"/>
      <c r="ZC3477" s="678"/>
      <c r="ZD3477" s="678"/>
      <c r="ZE3477" s="678"/>
      <c r="ZF3477" s="678"/>
      <c r="ZG3477" s="678"/>
      <c r="ZH3477" s="678"/>
      <c r="ZI3477" s="678"/>
      <c r="ZJ3477" s="678"/>
      <c r="ZK3477" s="678"/>
      <c r="ZL3477" s="678"/>
      <c r="ZM3477" s="678"/>
      <c r="ZN3477" s="678"/>
      <c r="ZO3477" s="678"/>
      <c r="ZP3477" s="678"/>
      <c r="ZQ3477" s="678"/>
      <c r="ZR3477" s="678"/>
      <c r="ZS3477" s="678"/>
      <c r="ZT3477" s="678"/>
      <c r="ZU3477" s="678"/>
      <c r="ZV3477" s="678"/>
      <c r="ZW3477" s="678"/>
      <c r="ZX3477" s="678"/>
      <c r="ZY3477" s="678"/>
      <c r="ZZ3477" s="678"/>
      <c r="AAA3477" s="678"/>
      <c r="AAB3477" s="678"/>
      <c r="AAC3477" s="678"/>
      <c r="AAD3477" s="678"/>
      <c r="AAE3477" s="678"/>
      <c r="AAF3477" s="678"/>
      <c r="AAG3477" s="678"/>
      <c r="AAH3477" s="678"/>
      <c r="AAI3477" s="678"/>
      <c r="AAJ3477" s="678"/>
      <c r="AAK3477" s="678"/>
      <c r="AAL3477" s="678"/>
      <c r="AAM3477" s="678"/>
      <c r="AAN3477" s="678"/>
      <c r="AAO3477" s="678"/>
      <c r="AAP3477" s="678"/>
      <c r="AAQ3477" s="678"/>
      <c r="AAR3477" s="678"/>
      <c r="AAS3477" s="678"/>
      <c r="AAT3477" s="678"/>
      <c r="AAU3477" s="678"/>
      <c r="AAV3477" s="678"/>
      <c r="AAW3477" s="678"/>
      <c r="AAX3477" s="678"/>
      <c r="AAY3477" s="678"/>
      <c r="AAZ3477" s="678"/>
      <c r="ABA3477" s="678"/>
      <c r="ABB3477" s="678"/>
      <c r="ABC3477" s="678"/>
      <c r="ABD3477" s="678"/>
      <c r="ABE3477" s="678"/>
      <c r="ABF3477" s="678"/>
      <c r="ABG3477" s="678"/>
      <c r="ABH3477" s="678"/>
      <c r="ABI3477" s="678"/>
      <c r="ABJ3477" s="678"/>
      <c r="ABK3477" s="678"/>
      <c r="ABL3477" s="678"/>
      <c r="ABM3477" s="678"/>
      <c r="ABN3477" s="678"/>
      <c r="ABO3477" s="678"/>
      <c r="ABP3477" s="678"/>
      <c r="ABQ3477" s="678"/>
      <c r="ABR3477" s="678"/>
      <c r="ABS3477" s="678"/>
      <c r="ABT3477" s="678"/>
      <c r="ABU3477" s="678"/>
      <c r="ABV3477" s="678"/>
      <c r="ABW3477" s="678"/>
      <c r="ABX3477" s="678"/>
      <c r="ABY3477" s="678"/>
      <c r="ABZ3477" s="678"/>
      <c r="ACA3477" s="678"/>
      <c r="ACB3477" s="678"/>
      <c r="ACC3477" s="678"/>
      <c r="ACD3477" s="678"/>
      <c r="ACE3477" s="678"/>
      <c r="ACF3477" s="678"/>
      <c r="ACG3477" s="678"/>
      <c r="ACH3477" s="678"/>
      <c r="ACI3477" s="678"/>
      <c r="ACJ3477" s="678"/>
      <c r="ACK3477" s="678"/>
      <c r="ACL3477" s="678"/>
      <c r="ACM3477" s="678"/>
      <c r="ACN3477" s="678"/>
      <c r="ACO3477" s="678"/>
      <c r="ACP3477" s="678"/>
      <c r="ACQ3477" s="678"/>
      <c r="ACR3477" s="678"/>
      <c r="ACS3477" s="678"/>
      <c r="ACT3477" s="678"/>
      <c r="ACU3477" s="678"/>
      <c r="ACV3477" s="678"/>
      <c r="ACW3477" s="678"/>
      <c r="ACX3477" s="678"/>
      <c r="ACY3477" s="678"/>
      <c r="ACZ3477" s="678"/>
      <c r="ADA3477" s="678"/>
      <c r="ADB3477" s="678"/>
      <c r="ADC3477" s="678"/>
      <c r="ADD3477" s="678"/>
      <c r="ADE3477" s="678"/>
      <c r="ADF3477" s="678"/>
      <c r="ADG3477" s="678"/>
      <c r="ADH3477" s="678"/>
      <c r="ADI3477" s="678"/>
      <c r="ADJ3477" s="678"/>
      <c r="ADK3477" s="678"/>
      <c r="ADL3477" s="678"/>
      <c r="ADM3477" s="678"/>
      <c r="ADN3477" s="678"/>
      <c r="ADO3477" s="678"/>
      <c r="ADP3477" s="678"/>
      <c r="ADQ3477" s="678"/>
      <c r="ADR3477" s="678"/>
      <c r="ADS3477" s="678"/>
      <c r="ADT3477" s="678"/>
      <c r="ADU3477" s="678"/>
      <c r="ADV3477" s="678"/>
      <c r="ADW3477" s="678"/>
      <c r="ADX3477" s="678"/>
      <c r="ADY3477" s="678"/>
      <c r="ADZ3477" s="678"/>
      <c r="AEA3477" s="678"/>
      <c r="AEB3477" s="678"/>
      <c r="AEC3477" s="678"/>
      <c r="AED3477" s="678"/>
      <c r="AEE3477" s="678"/>
      <c r="AEF3477" s="678"/>
      <c r="AEG3477" s="678"/>
      <c r="AEH3477" s="678"/>
      <c r="AEI3477" s="678"/>
      <c r="AEJ3477" s="678"/>
      <c r="AEK3477" s="678"/>
      <c r="AEL3477" s="678"/>
      <c r="AEM3477" s="678"/>
      <c r="AEN3477" s="678"/>
      <c r="AEO3477" s="678"/>
      <c r="AEP3477" s="678"/>
      <c r="AEQ3477" s="678"/>
      <c r="AER3477" s="678"/>
      <c r="AES3477" s="678"/>
      <c r="AET3477" s="678"/>
      <c r="AEU3477" s="678"/>
      <c r="AEV3477" s="678"/>
      <c r="AEW3477" s="678"/>
      <c r="AEX3477" s="678"/>
      <c r="AEY3477" s="678"/>
      <c r="AEZ3477" s="678"/>
      <c r="AFA3477" s="678"/>
      <c r="AFB3477" s="678"/>
      <c r="AFC3477" s="678"/>
      <c r="AFD3477" s="678"/>
      <c r="AFE3477" s="678"/>
      <c r="AFF3477" s="678"/>
      <c r="AFG3477" s="678"/>
      <c r="AFH3477" s="678"/>
      <c r="AFI3477" s="678"/>
      <c r="AFJ3477" s="678"/>
      <c r="AFK3477" s="678"/>
      <c r="AFL3477" s="678"/>
      <c r="AFM3477" s="678"/>
      <c r="AFN3477" s="678"/>
      <c r="AFO3477" s="678"/>
      <c r="AFP3477" s="678"/>
      <c r="AFQ3477" s="678"/>
      <c r="AFR3477" s="678"/>
      <c r="AFS3477" s="678"/>
      <c r="AFT3477" s="678"/>
      <c r="AFU3477" s="678"/>
      <c r="AFV3477" s="678"/>
      <c r="AFW3477" s="678"/>
      <c r="AFX3477" s="678"/>
      <c r="AFY3477" s="678"/>
      <c r="AFZ3477" s="678"/>
      <c r="AGA3477" s="678"/>
      <c r="AGB3477" s="678"/>
      <c r="AGC3477" s="678"/>
      <c r="AGD3477" s="678"/>
      <c r="AGE3477" s="678"/>
      <c r="AGF3477" s="678"/>
      <c r="AGG3477" s="678"/>
      <c r="AGH3477" s="678"/>
      <c r="AGI3477" s="678"/>
      <c r="AGJ3477" s="678"/>
      <c r="AGK3477" s="678"/>
      <c r="AGL3477" s="678"/>
      <c r="AGM3477" s="678"/>
      <c r="AGN3477" s="678"/>
      <c r="AGO3477" s="678"/>
      <c r="AGP3477" s="678"/>
      <c r="AGQ3477" s="678"/>
      <c r="AGR3477" s="678"/>
      <c r="AGS3477" s="678"/>
      <c r="AGT3477" s="678"/>
      <c r="AGU3477" s="678"/>
      <c r="AGV3477" s="678"/>
      <c r="AGW3477" s="678"/>
      <c r="AGX3477" s="678"/>
      <c r="AGY3477" s="678"/>
      <c r="AGZ3477" s="678"/>
      <c r="AHA3477" s="678"/>
      <c r="AHB3477" s="678"/>
      <c r="AHC3477" s="678"/>
      <c r="AHD3477" s="678"/>
      <c r="AHE3477" s="678"/>
      <c r="AHF3477" s="678"/>
      <c r="AHG3477" s="678"/>
      <c r="AHH3477" s="678"/>
      <c r="AHI3477" s="678"/>
      <c r="AHJ3477" s="678"/>
      <c r="AHK3477" s="678"/>
      <c r="AHL3477" s="678"/>
      <c r="AHM3477" s="678"/>
      <c r="AHN3477" s="678"/>
      <c r="AHO3477" s="678"/>
      <c r="AHP3477" s="678"/>
      <c r="AHQ3477" s="678"/>
      <c r="AHR3477" s="678"/>
      <c r="AHS3477" s="678"/>
      <c r="AHT3477" s="678"/>
      <c r="AHU3477" s="678"/>
      <c r="AHV3477" s="678"/>
      <c r="AHW3477" s="678"/>
      <c r="AHX3477" s="678"/>
      <c r="AHY3477" s="678"/>
      <c r="AHZ3477" s="678"/>
      <c r="AIA3477" s="678"/>
      <c r="AIB3477" s="678"/>
      <c r="AIC3477" s="678"/>
      <c r="AID3477" s="678"/>
      <c r="AIE3477" s="678"/>
      <c r="AIF3477" s="678"/>
      <c r="AIG3477" s="678"/>
      <c r="AIH3477" s="678"/>
      <c r="AII3477" s="678"/>
      <c r="AIJ3477" s="678"/>
      <c r="AIK3477" s="678"/>
      <c r="AIL3477" s="678"/>
      <c r="AIM3477" s="678"/>
      <c r="AIN3477" s="678"/>
      <c r="AIO3477" s="678"/>
      <c r="AIP3477" s="678"/>
      <c r="AIQ3477" s="678"/>
      <c r="AIR3477" s="678"/>
      <c r="AIS3477" s="678"/>
      <c r="AIT3477" s="678"/>
      <c r="AIU3477" s="678"/>
      <c r="AIV3477" s="678"/>
      <c r="AIW3477" s="678"/>
      <c r="AIX3477" s="678"/>
      <c r="AIY3477" s="678"/>
      <c r="AIZ3477" s="678"/>
      <c r="AJA3477" s="678"/>
      <c r="AJB3477" s="678"/>
      <c r="AJC3477" s="678"/>
      <c r="AJD3477" s="678"/>
      <c r="AJE3477" s="678"/>
      <c r="AJF3477" s="678"/>
      <c r="AJG3477" s="678"/>
      <c r="AJH3477" s="678"/>
      <c r="AJI3477" s="678"/>
      <c r="AJJ3477" s="678"/>
      <c r="AJK3477" s="678"/>
      <c r="AJL3477" s="678"/>
      <c r="AJM3477" s="678"/>
      <c r="AJN3477" s="678"/>
      <c r="AJO3477" s="678"/>
      <c r="AJP3477" s="678"/>
      <c r="AJQ3477" s="678"/>
      <c r="AJR3477" s="678"/>
      <c r="AJS3477" s="678"/>
      <c r="AJT3477" s="678"/>
      <c r="AJU3477" s="678"/>
      <c r="AJV3477" s="678"/>
      <c r="AJW3477" s="678"/>
      <c r="AJX3477" s="678"/>
      <c r="AJY3477" s="678"/>
      <c r="AJZ3477" s="678"/>
      <c r="AKA3477" s="678"/>
      <c r="AKB3477" s="678"/>
      <c r="AKC3477" s="678"/>
      <c r="AKD3477" s="678"/>
      <c r="AKE3477" s="678"/>
      <c r="AKF3477" s="678"/>
      <c r="AKG3477" s="678"/>
      <c r="AKH3477" s="678"/>
      <c r="AKI3477" s="678"/>
      <c r="AKJ3477" s="678"/>
      <c r="AKK3477" s="678"/>
      <c r="AKL3477" s="678"/>
      <c r="AKM3477" s="678"/>
      <c r="AKN3477" s="678"/>
      <c r="AKO3477" s="678"/>
      <c r="AKP3477" s="678"/>
      <c r="AKQ3477" s="678"/>
      <c r="AKR3477" s="678"/>
      <c r="AKS3477" s="678"/>
      <c r="AKT3477" s="678"/>
      <c r="AKU3477" s="678"/>
      <c r="AKV3477" s="678"/>
      <c r="AKW3477" s="678"/>
      <c r="AKX3477" s="678"/>
      <c r="AKY3477" s="678"/>
      <c r="AKZ3477" s="678"/>
      <c r="ALA3477" s="678"/>
      <c r="ALB3477" s="678"/>
      <c r="ALC3477" s="678"/>
      <c r="ALD3477" s="678"/>
      <c r="ALE3477" s="678"/>
      <c r="ALF3477" s="678"/>
      <c r="ALG3477" s="678"/>
      <c r="ALH3477" s="678"/>
      <c r="ALI3477" s="678"/>
      <c r="ALJ3477" s="678"/>
      <c r="ALK3477" s="678"/>
      <c r="ALL3477" s="678"/>
      <c r="ALM3477" s="678"/>
      <c r="ALN3477" s="678"/>
      <c r="ALO3477" s="678"/>
      <c r="ALP3477" s="678"/>
      <c r="ALQ3477" s="678"/>
      <c r="ALR3477" s="678"/>
      <c r="ALS3477" s="678"/>
      <c r="ALT3477" s="678"/>
      <c r="ALU3477" s="678"/>
      <c r="ALV3477" s="678"/>
      <c r="ALW3477" s="678"/>
      <c r="ALX3477" s="678"/>
      <c r="ALY3477" s="678"/>
      <c r="ALZ3477" s="678"/>
      <c r="AMA3477" s="678"/>
      <c r="AMB3477" s="678"/>
      <c r="AMC3477" s="678"/>
      <c r="AMD3477" s="678"/>
      <c r="AME3477" s="678"/>
      <c r="AMF3477" s="678"/>
      <c r="AMG3477" s="678"/>
      <c r="AMH3477" s="678"/>
      <c r="AMI3477" s="678"/>
      <c r="AMJ3477" s="678"/>
    </row>
    <row r="3478" spans="1:1024" ht="18.75" hidden="1" customHeight="1" x14ac:dyDescent="0.25">
      <c r="A3478" s="820">
        <v>349</v>
      </c>
      <c r="B3478" s="820"/>
      <c r="C3478" s="820" t="s">
        <v>3704</v>
      </c>
      <c r="D3478" s="820" t="s">
        <v>35</v>
      </c>
      <c r="E3478" s="1158" t="s">
        <v>313</v>
      </c>
      <c r="F3478" s="867">
        <v>44464</v>
      </c>
      <c r="G3478" s="868">
        <v>0.58333333333333337</v>
      </c>
      <c r="H3478" s="867">
        <v>44479</v>
      </c>
      <c r="I3478" s="868">
        <v>0.41666666666666669</v>
      </c>
      <c r="J3478" s="730">
        <v>16</v>
      </c>
      <c r="K3478" s="796"/>
      <c r="L3478" s="820"/>
      <c r="N3478" s="924"/>
      <c r="O3478" s="208"/>
      <c r="Q3478" s="1151"/>
      <c r="R3478" s="1152"/>
      <c r="S3478" s="1151"/>
      <c r="T3478" s="694"/>
      <c r="V3478" s="694" t="s">
        <v>3705</v>
      </c>
    </row>
    <row r="3479" spans="1:1024" ht="18.75" customHeight="1" x14ac:dyDescent="0.25">
      <c r="A3479" s="186">
        <v>5623</v>
      </c>
      <c r="B3479" s="783"/>
      <c r="C3479" s="186" t="s">
        <v>7304</v>
      </c>
      <c r="D3479" s="186" t="s">
        <v>137</v>
      </c>
      <c r="E3479" s="1156" t="s">
        <v>5555</v>
      </c>
      <c r="F3479" s="718">
        <v>45599</v>
      </c>
      <c r="G3479" s="719">
        <v>0.83333333333333337</v>
      </c>
      <c r="H3479" s="718">
        <v>45601</v>
      </c>
      <c r="I3479" s="719">
        <v>0.83333333333333337</v>
      </c>
      <c r="J3479" s="737" t="s">
        <v>330</v>
      </c>
      <c r="K3479" s="710">
        <v>35972</v>
      </c>
      <c r="L3479" s="734" t="s">
        <v>7305</v>
      </c>
      <c r="M3479" s="710">
        <v>45209</v>
      </c>
      <c r="N3479" s="734" t="s">
        <v>7306</v>
      </c>
      <c r="O3479" s="920">
        <v>45086</v>
      </c>
      <c r="P3479" s="1019" t="s">
        <v>7634</v>
      </c>
      <c r="Q3479" s="196"/>
      <c r="R3479" s="1017"/>
      <c r="S3479" s="1658"/>
      <c r="T3479" s="544"/>
      <c r="U3479" s="545" t="s">
        <v>5899</v>
      </c>
      <c r="V3479" s="527"/>
    </row>
    <row r="3480" spans="1:1024" ht="42.75" customHeight="1" x14ac:dyDescent="0.25">
      <c r="A3480" s="1509">
        <v>5412</v>
      </c>
      <c r="B3480" s="1528"/>
      <c r="C3480" s="376" t="s">
        <v>7304</v>
      </c>
      <c r="D3480" s="376" t="s">
        <v>137</v>
      </c>
      <c r="E3480" s="1166" t="s">
        <v>6615</v>
      </c>
      <c r="F3480" s="1329">
        <v>45563</v>
      </c>
      <c r="G3480" s="1331">
        <v>0.77083333333333337</v>
      </c>
      <c r="H3480" s="718">
        <v>45566</v>
      </c>
      <c r="I3480" s="1331">
        <v>0.77083333333333337</v>
      </c>
      <c r="J3480" s="737" t="s">
        <v>709</v>
      </c>
      <c r="K3480" s="710">
        <v>35972</v>
      </c>
      <c r="L3480" s="734" t="s">
        <v>7305</v>
      </c>
      <c r="M3480" s="710">
        <v>45209</v>
      </c>
      <c r="N3480" s="734" t="s">
        <v>7306</v>
      </c>
      <c r="O3480" s="920">
        <v>45086</v>
      </c>
      <c r="P3480" s="1019" t="s">
        <v>7308</v>
      </c>
      <c r="Q3480" s="196"/>
      <c r="R3480" s="1002"/>
      <c r="S3480" s="196"/>
      <c r="T3480" s="544" t="s">
        <v>7311</v>
      </c>
      <c r="U3480" s="545" t="s">
        <v>5899</v>
      </c>
      <c r="V3480" s="527"/>
      <c r="W3480" s="636"/>
    </row>
    <row r="3481" spans="1:1024" ht="27" customHeight="1" x14ac:dyDescent="0.25">
      <c r="A3481" s="1504">
        <v>5345</v>
      </c>
      <c r="B3481" s="783"/>
      <c r="C3481" s="186" t="s">
        <v>7304</v>
      </c>
      <c r="D3481" s="795" t="s">
        <v>137</v>
      </c>
      <c r="E3481" s="1169" t="s">
        <v>6615</v>
      </c>
      <c r="F3481" s="841">
        <v>45560</v>
      </c>
      <c r="G3481" s="842">
        <v>0.77083333333333337</v>
      </c>
      <c r="H3481" s="841">
        <v>45562</v>
      </c>
      <c r="I3481" s="842">
        <v>0.77083333333333337</v>
      </c>
      <c r="J3481" s="1593" t="s">
        <v>330</v>
      </c>
      <c r="K3481" s="1330">
        <v>35972</v>
      </c>
      <c r="L3481" s="1324" t="s">
        <v>7305</v>
      </c>
      <c r="M3481" s="1330">
        <v>45209</v>
      </c>
      <c r="N3481" s="1324" t="s">
        <v>7306</v>
      </c>
      <c r="O3481" s="972">
        <v>45086</v>
      </c>
      <c r="P3481" s="1019" t="s">
        <v>4863</v>
      </c>
      <c r="Q3481" s="196"/>
      <c r="R3481" s="1662"/>
      <c r="S3481" s="1702"/>
      <c r="T3481" s="1752"/>
      <c r="U3481" s="676"/>
      <c r="V3481" s="1345"/>
      <c r="W3481" s="677"/>
      <c r="X3481" s="678"/>
      <c r="Y3481" s="678"/>
      <c r="Z3481" s="678"/>
      <c r="AA3481" s="678"/>
      <c r="AB3481" s="678"/>
      <c r="AC3481" s="678"/>
      <c r="AD3481" s="678"/>
      <c r="AE3481" s="678"/>
      <c r="AF3481" s="678"/>
      <c r="AG3481" s="678"/>
      <c r="AH3481" s="678"/>
      <c r="AI3481" s="678"/>
      <c r="AJ3481" s="678"/>
      <c r="AK3481" s="678"/>
      <c r="AL3481" s="678"/>
      <c r="AM3481" s="678"/>
      <c r="AN3481" s="678"/>
      <c r="AO3481" s="678"/>
      <c r="AP3481" s="678"/>
      <c r="AQ3481" s="678"/>
      <c r="AR3481" s="678"/>
      <c r="AS3481" s="678"/>
      <c r="AT3481" s="678"/>
      <c r="AU3481" s="678"/>
      <c r="AV3481" s="678"/>
      <c r="AW3481" s="678"/>
      <c r="AX3481" s="678"/>
      <c r="AY3481" s="678"/>
      <c r="AZ3481" s="678"/>
      <c r="BA3481" s="678"/>
      <c r="BB3481" s="678"/>
      <c r="BC3481" s="678"/>
      <c r="BD3481" s="678"/>
      <c r="BE3481" s="678"/>
      <c r="BF3481" s="678"/>
      <c r="BG3481" s="678"/>
      <c r="BH3481" s="678"/>
      <c r="BI3481" s="678"/>
      <c r="BJ3481" s="678"/>
      <c r="BK3481" s="678"/>
      <c r="BL3481" s="678"/>
      <c r="BM3481" s="678"/>
      <c r="BN3481" s="678"/>
      <c r="BO3481" s="678"/>
      <c r="BP3481" s="678"/>
      <c r="BQ3481" s="678"/>
      <c r="BR3481" s="678"/>
      <c r="BS3481" s="678"/>
      <c r="BT3481" s="678"/>
      <c r="BU3481" s="678"/>
      <c r="BV3481" s="678"/>
      <c r="BW3481" s="678"/>
      <c r="BX3481" s="678"/>
      <c r="BY3481" s="678"/>
      <c r="BZ3481" s="678"/>
      <c r="CA3481" s="678"/>
      <c r="CB3481" s="678"/>
      <c r="CC3481" s="678"/>
      <c r="CD3481" s="678"/>
      <c r="CE3481" s="678"/>
      <c r="CF3481" s="678"/>
      <c r="CG3481" s="678"/>
      <c r="CH3481" s="678"/>
      <c r="CI3481" s="678"/>
      <c r="CJ3481" s="678"/>
      <c r="CK3481" s="678"/>
      <c r="CL3481" s="678"/>
      <c r="CM3481" s="678"/>
      <c r="CN3481" s="678"/>
      <c r="CO3481" s="678"/>
      <c r="CP3481" s="678"/>
      <c r="CQ3481" s="678"/>
      <c r="CR3481" s="678"/>
      <c r="CS3481" s="678"/>
      <c r="CT3481" s="678"/>
      <c r="CU3481" s="678"/>
      <c r="CV3481" s="678"/>
      <c r="CW3481" s="678"/>
      <c r="CX3481" s="678"/>
      <c r="CY3481" s="678"/>
      <c r="CZ3481" s="678"/>
      <c r="DA3481" s="678"/>
      <c r="DB3481" s="678"/>
      <c r="DC3481" s="678"/>
      <c r="DD3481" s="678"/>
      <c r="DE3481" s="678"/>
      <c r="DF3481" s="678"/>
      <c r="DG3481" s="678"/>
      <c r="DH3481" s="678"/>
      <c r="DI3481" s="678"/>
      <c r="DJ3481" s="678"/>
      <c r="DK3481" s="678"/>
      <c r="DL3481" s="678"/>
      <c r="DM3481" s="678"/>
      <c r="DN3481" s="678"/>
      <c r="DO3481" s="678"/>
      <c r="DP3481" s="678"/>
      <c r="DQ3481" s="678"/>
      <c r="DR3481" s="678"/>
      <c r="DS3481" s="678"/>
      <c r="DT3481" s="678"/>
      <c r="DU3481" s="678"/>
      <c r="DV3481" s="678"/>
      <c r="DW3481" s="678"/>
      <c r="DX3481" s="678"/>
      <c r="DY3481" s="678"/>
      <c r="DZ3481" s="678"/>
      <c r="EA3481" s="678"/>
      <c r="EB3481" s="678"/>
      <c r="EC3481" s="678"/>
      <c r="ED3481" s="678"/>
      <c r="EE3481" s="678"/>
      <c r="EF3481" s="678"/>
      <c r="EG3481" s="678"/>
      <c r="EH3481" s="678"/>
      <c r="EI3481" s="678"/>
      <c r="EJ3481" s="678"/>
      <c r="EK3481" s="678"/>
      <c r="EL3481" s="678"/>
      <c r="EM3481" s="678"/>
      <c r="EN3481" s="678"/>
      <c r="EO3481" s="678"/>
      <c r="EP3481" s="678"/>
      <c r="EQ3481" s="678"/>
      <c r="ER3481" s="678"/>
      <c r="ES3481" s="678"/>
      <c r="ET3481" s="678"/>
      <c r="EU3481" s="678"/>
      <c r="EV3481" s="678"/>
      <c r="EW3481" s="678"/>
      <c r="EX3481" s="678"/>
      <c r="EY3481" s="678"/>
      <c r="EZ3481" s="678"/>
      <c r="FA3481" s="678"/>
      <c r="FB3481" s="678"/>
      <c r="FC3481" s="678"/>
      <c r="FD3481" s="678"/>
      <c r="FE3481" s="678"/>
      <c r="FF3481" s="678"/>
      <c r="FG3481" s="678"/>
      <c r="FH3481" s="678"/>
      <c r="FI3481" s="678"/>
      <c r="FJ3481" s="678"/>
      <c r="FK3481" s="678"/>
      <c r="FL3481" s="678"/>
      <c r="FM3481" s="678"/>
      <c r="FN3481" s="678"/>
      <c r="FO3481" s="678"/>
      <c r="FP3481" s="678"/>
      <c r="FQ3481" s="678"/>
      <c r="FR3481" s="678"/>
      <c r="FS3481" s="678"/>
      <c r="FT3481" s="678"/>
      <c r="FU3481" s="678"/>
      <c r="FV3481" s="678"/>
      <c r="FW3481" s="678"/>
      <c r="FX3481" s="678"/>
      <c r="FY3481" s="678"/>
      <c r="FZ3481" s="678"/>
      <c r="GA3481" s="678"/>
      <c r="GB3481" s="678"/>
      <c r="GC3481" s="678"/>
      <c r="GD3481" s="678"/>
      <c r="GE3481" s="678"/>
      <c r="GF3481" s="678"/>
      <c r="GG3481" s="678"/>
      <c r="GH3481" s="678"/>
      <c r="GI3481" s="678"/>
      <c r="GJ3481" s="678"/>
      <c r="GK3481" s="678"/>
      <c r="GL3481" s="678"/>
      <c r="GM3481" s="678"/>
      <c r="GN3481" s="678"/>
      <c r="GO3481" s="678"/>
      <c r="GP3481" s="678"/>
      <c r="GQ3481" s="678"/>
      <c r="GR3481" s="678"/>
      <c r="GS3481" s="678"/>
      <c r="GT3481" s="678"/>
      <c r="GU3481" s="678"/>
      <c r="GV3481" s="678"/>
      <c r="GW3481" s="678"/>
      <c r="GX3481" s="678"/>
      <c r="GY3481" s="678"/>
      <c r="GZ3481" s="678"/>
      <c r="HA3481" s="678"/>
      <c r="HB3481" s="678"/>
      <c r="HC3481" s="678"/>
      <c r="HD3481" s="678"/>
      <c r="HE3481" s="678"/>
      <c r="HF3481" s="678"/>
      <c r="HG3481" s="678"/>
      <c r="HH3481" s="678"/>
      <c r="HI3481" s="678"/>
      <c r="HJ3481" s="678"/>
      <c r="HK3481" s="678"/>
      <c r="HL3481" s="678"/>
      <c r="HM3481" s="678"/>
      <c r="HN3481" s="678"/>
      <c r="HO3481" s="678"/>
      <c r="HP3481" s="678"/>
      <c r="HQ3481" s="678"/>
      <c r="HR3481" s="678"/>
      <c r="HS3481" s="678"/>
      <c r="HT3481" s="678"/>
      <c r="HU3481" s="678"/>
      <c r="HV3481" s="678"/>
      <c r="HW3481" s="678"/>
      <c r="HX3481" s="678"/>
      <c r="HY3481" s="678"/>
      <c r="HZ3481" s="678"/>
      <c r="IA3481" s="678"/>
      <c r="IB3481" s="678"/>
      <c r="IC3481" s="678"/>
      <c r="ID3481" s="678"/>
      <c r="IE3481" s="678"/>
      <c r="IF3481" s="678"/>
      <c r="IG3481" s="678"/>
      <c r="IH3481" s="678"/>
      <c r="II3481" s="678"/>
      <c r="IJ3481" s="678"/>
      <c r="IK3481" s="678"/>
      <c r="IL3481" s="678"/>
      <c r="IM3481" s="678"/>
      <c r="IN3481" s="678"/>
      <c r="IO3481" s="678"/>
      <c r="IP3481" s="678"/>
      <c r="IQ3481" s="678"/>
      <c r="IR3481" s="678"/>
      <c r="IS3481" s="678"/>
      <c r="IT3481" s="678"/>
      <c r="IU3481" s="678"/>
      <c r="IV3481" s="678"/>
      <c r="IW3481" s="678"/>
      <c r="IX3481" s="678"/>
      <c r="IY3481" s="678"/>
      <c r="IZ3481" s="678"/>
      <c r="JA3481" s="678"/>
      <c r="JB3481" s="678"/>
      <c r="JC3481" s="678"/>
      <c r="JD3481" s="678"/>
      <c r="JE3481" s="678"/>
      <c r="JF3481" s="678"/>
      <c r="JG3481" s="678"/>
      <c r="JH3481" s="678"/>
      <c r="JI3481" s="678"/>
      <c r="JJ3481" s="678"/>
      <c r="JK3481" s="678"/>
      <c r="JL3481" s="678"/>
      <c r="JM3481" s="678"/>
      <c r="JN3481" s="678"/>
      <c r="JO3481" s="678"/>
      <c r="JP3481" s="678"/>
      <c r="JQ3481" s="678"/>
      <c r="JR3481" s="678"/>
      <c r="JS3481" s="678"/>
      <c r="JT3481" s="678"/>
      <c r="JU3481" s="678"/>
      <c r="JV3481" s="678"/>
      <c r="JW3481" s="678"/>
      <c r="JX3481" s="678"/>
      <c r="JY3481" s="678"/>
      <c r="JZ3481" s="678"/>
      <c r="KA3481" s="678"/>
      <c r="KB3481" s="678"/>
      <c r="KC3481" s="678"/>
      <c r="KD3481" s="678"/>
      <c r="KE3481" s="678"/>
      <c r="KF3481" s="678"/>
      <c r="KG3481" s="678"/>
      <c r="KH3481" s="678"/>
      <c r="KI3481" s="678"/>
      <c r="KJ3481" s="678"/>
      <c r="KK3481" s="678"/>
      <c r="KL3481" s="678"/>
      <c r="KM3481" s="678"/>
      <c r="KN3481" s="678"/>
      <c r="KO3481" s="678"/>
      <c r="KP3481" s="678"/>
      <c r="KQ3481" s="678"/>
      <c r="KR3481" s="678"/>
      <c r="KS3481" s="678"/>
      <c r="KT3481" s="678"/>
      <c r="KU3481" s="678"/>
      <c r="KV3481" s="678"/>
      <c r="KW3481" s="678"/>
      <c r="KX3481" s="678"/>
      <c r="KY3481" s="678"/>
      <c r="KZ3481" s="678"/>
      <c r="LA3481" s="678"/>
      <c r="LB3481" s="678"/>
      <c r="LC3481" s="678"/>
      <c r="LD3481" s="678"/>
      <c r="LE3481" s="678"/>
      <c r="LF3481" s="678"/>
      <c r="LG3481" s="678"/>
      <c r="LH3481" s="678"/>
      <c r="LI3481" s="678"/>
      <c r="LJ3481" s="678"/>
      <c r="LK3481" s="678"/>
      <c r="LL3481" s="678"/>
      <c r="LM3481" s="678"/>
      <c r="LN3481" s="678"/>
      <c r="LO3481" s="678"/>
      <c r="LP3481" s="678"/>
      <c r="LQ3481" s="678"/>
      <c r="LR3481" s="678"/>
      <c r="LS3481" s="678"/>
      <c r="LT3481" s="678"/>
      <c r="LU3481" s="678"/>
      <c r="LV3481" s="678"/>
      <c r="LW3481" s="678"/>
      <c r="LX3481" s="678"/>
      <c r="LY3481" s="678"/>
      <c r="LZ3481" s="678"/>
      <c r="MA3481" s="678"/>
      <c r="MB3481" s="678"/>
      <c r="MC3481" s="678"/>
      <c r="MD3481" s="678"/>
      <c r="ME3481" s="678"/>
      <c r="MF3481" s="678"/>
      <c r="MG3481" s="678"/>
      <c r="MH3481" s="678"/>
      <c r="MI3481" s="678"/>
      <c r="MJ3481" s="678"/>
      <c r="MK3481" s="678"/>
      <c r="ML3481" s="678"/>
      <c r="MM3481" s="678"/>
      <c r="MN3481" s="678"/>
      <c r="MO3481" s="678"/>
      <c r="MP3481" s="678"/>
      <c r="MQ3481" s="678"/>
      <c r="MR3481" s="678"/>
      <c r="MS3481" s="678"/>
      <c r="MT3481" s="678"/>
      <c r="MU3481" s="678"/>
      <c r="MV3481" s="678"/>
      <c r="MW3481" s="678"/>
      <c r="MX3481" s="678"/>
      <c r="MY3481" s="678"/>
      <c r="MZ3481" s="678"/>
      <c r="NA3481" s="678"/>
      <c r="NB3481" s="678"/>
      <c r="NC3481" s="678"/>
      <c r="ND3481" s="678"/>
      <c r="NE3481" s="678"/>
      <c r="NF3481" s="678"/>
      <c r="NG3481" s="678"/>
      <c r="NH3481" s="678"/>
      <c r="NI3481" s="678"/>
      <c r="NJ3481" s="678"/>
      <c r="NK3481" s="678"/>
      <c r="NL3481" s="678"/>
      <c r="NM3481" s="678"/>
      <c r="NN3481" s="678"/>
      <c r="NO3481" s="678"/>
      <c r="NP3481" s="678"/>
      <c r="NQ3481" s="678"/>
      <c r="NR3481" s="678"/>
      <c r="NS3481" s="678"/>
      <c r="NT3481" s="678"/>
      <c r="NU3481" s="678"/>
      <c r="NV3481" s="678"/>
      <c r="NW3481" s="678"/>
      <c r="NX3481" s="678"/>
      <c r="NY3481" s="678"/>
      <c r="NZ3481" s="678"/>
      <c r="OA3481" s="678"/>
      <c r="OB3481" s="678"/>
      <c r="OC3481" s="678"/>
      <c r="OD3481" s="678"/>
      <c r="OE3481" s="678"/>
      <c r="OF3481" s="678"/>
      <c r="OG3481" s="678"/>
      <c r="OH3481" s="678"/>
      <c r="OI3481" s="678"/>
      <c r="OJ3481" s="678"/>
      <c r="OK3481" s="678"/>
      <c r="OL3481" s="678"/>
      <c r="OM3481" s="678"/>
      <c r="ON3481" s="678"/>
      <c r="OO3481" s="678"/>
      <c r="OP3481" s="678"/>
      <c r="OQ3481" s="678"/>
      <c r="OR3481" s="678"/>
      <c r="OS3481" s="678"/>
      <c r="OT3481" s="678"/>
      <c r="OU3481" s="678"/>
      <c r="OV3481" s="678"/>
      <c r="OW3481" s="678"/>
      <c r="OX3481" s="678"/>
      <c r="OY3481" s="678"/>
      <c r="OZ3481" s="678"/>
      <c r="PA3481" s="678"/>
      <c r="PB3481" s="678"/>
      <c r="PC3481" s="678"/>
      <c r="PD3481" s="678"/>
      <c r="PE3481" s="678"/>
      <c r="PF3481" s="678"/>
      <c r="PG3481" s="678"/>
      <c r="PH3481" s="678"/>
      <c r="PI3481" s="678"/>
      <c r="PJ3481" s="678"/>
      <c r="PK3481" s="678"/>
      <c r="PL3481" s="678"/>
      <c r="PM3481" s="678"/>
      <c r="PN3481" s="678"/>
      <c r="PO3481" s="678"/>
      <c r="PP3481" s="678"/>
      <c r="PQ3481" s="678"/>
      <c r="PR3481" s="678"/>
      <c r="PS3481" s="678"/>
      <c r="PT3481" s="678"/>
      <c r="PU3481" s="678"/>
      <c r="PV3481" s="678"/>
      <c r="PW3481" s="678"/>
      <c r="PX3481" s="678"/>
      <c r="PY3481" s="678"/>
      <c r="PZ3481" s="678"/>
      <c r="QA3481" s="678"/>
      <c r="QB3481" s="678"/>
      <c r="QC3481" s="678"/>
      <c r="QD3481" s="678"/>
      <c r="QE3481" s="678"/>
      <c r="QF3481" s="678"/>
      <c r="QG3481" s="678"/>
      <c r="QH3481" s="678"/>
      <c r="QI3481" s="678"/>
      <c r="QJ3481" s="678"/>
      <c r="QK3481" s="678"/>
      <c r="QL3481" s="678"/>
      <c r="QM3481" s="678"/>
      <c r="QN3481" s="678"/>
      <c r="QO3481" s="678"/>
      <c r="QP3481" s="678"/>
      <c r="QQ3481" s="678"/>
      <c r="QR3481" s="678"/>
      <c r="QS3481" s="678"/>
      <c r="QT3481" s="678"/>
      <c r="QU3481" s="678"/>
      <c r="QV3481" s="678"/>
      <c r="QW3481" s="678"/>
      <c r="QX3481" s="678"/>
      <c r="QY3481" s="678"/>
      <c r="QZ3481" s="678"/>
      <c r="RA3481" s="678"/>
      <c r="RB3481" s="678"/>
      <c r="RC3481" s="678"/>
      <c r="RD3481" s="678"/>
      <c r="RE3481" s="678"/>
      <c r="RF3481" s="678"/>
      <c r="RG3481" s="678"/>
      <c r="RH3481" s="678"/>
      <c r="RI3481" s="678"/>
      <c r="RJ3481" s="678"/>
      <c r="RK3481" s="678"/>
      <c r="RL3481" s="678"/>
      <c r="RM3481" s="678"/>
      <c r="RN3481" s="678"/>
      <c r="RO3481" s="678"/>
      <c r="RP3481" s="678"/>
      <c r="RQ3481" s="678"/>
      <c r="RR3481" s="678"/>
      <c r="RS3481" s="678"/>
      <c r="RT3481" s="678"/>
      <c r="RU3481" s="678"/>
      <c r="RV3481" s="678"/>
      <c r="RW3481" s="678"/>
      <c r="RX3481" s="678"/>
      <c r="RY3481" s="678"/>
      <c r="RZ3481" s="678"/>
      <c r="SA3481" s="678"/>
      <c r="SB3481" s="678"/>
      <c r="SC3481" s="678"/>
      <c r="SD3481" s="678"/>
      <c r="SE3481" s="678"/>
      <c r="SF3481" s="678"/>
      <c r="SG3481" s="678"/>
      <c r="SH3481" s="678"/>
      <c r="SI3481" s="678"/>
      <c r="SJ3481" s="678"/>
      <c r="SK3481" s="678"/>
      <c r="SL3481" s="678"/>
      <c r="SM3481" s="678"/>
      <c r="SN3481" s="678"/>
      <c r="SO3481" s="678"/>
      <c r="SP3481" s="678"/>
      <c r="SQ3481" s="678"/>
      <c r="SR3481" s="678"/>
      <c r="SS3481" s="678"/>
      <c r="ST3481" s="678"/>
      <c r="SU3481" s="678"/>
      <c r="SV3481" s="678"/>
      <c r="SW3481" s="678"/>
      <c r="SX3481" s="678"/>
      <c r="SY3481" s="678"/>
      <c r="SZ3481" s="678"/>
      <c r="TA3481" s="678"/>
      <c r="TB3481" s="678"/>
      <c r="TC3481" s="678"/>
      <c r="TD3481" s="678"/>
      <c r="TE3481" s="678"/>
      <c r="TF3481" s="678"/>
      <c r="TG3481" s="678"/>
      <c r="TH3481" s="678"/>
      <c r="TI3481" s="678"/>
      <c r="TJ3481" s="678"/>
      <c r="TK3481" s="678"/>
      <c r="TL3481" s="678"/>
      <c r="TM3481" s="678"/>
      <c r="TN3481" s="678"/>
      <c r="TO3481" s="678"/>
      <c r="TP3481" s="678"/>
      <c r="TQ3481" s="678"/>
      <c r="TR3481" s="678"/>
      <c r="TS3481" s="678"/>
      <c r="TT3481" s="678"/>
      <c r="TU3481" s="678"/>
      <c r="TV3481" s="678"/>
      <c r="TW3481" s="678"/>
      <c r="TX3481" s="678"/>
      <c r="TY3481" s="678"/>
      <c r="TZ3481" s="678"/>
      <c r="UA3481" s="678"/>
      <c r="UB3481" s="678"/>
      <c r="UC3481" s="678"/>
      <c r="UD3481" s="678"/>
      <c r="UE3481" s="678"/>
      <c r="UF3481" s="678"/>
      <c r="UG3481" s="678"/>
      <c r="UH3481" s="678"/>
      <c r="UI3481" s="678"/>
      <c r="UJ3481" s="678"/>
      <c r="UK3481" s="678"/>
      <c r="UL3481" s="678"/>
      <c r="UM3481" s="678"/>
      <c r="UN3481" s="678"/>
      <c r="UO3481" s="678"/>
      <c r="UP3481" s="678"/>
      <c r="UQ3481" s="678"/>
      <c r="UR3481" s="678"/>
      <c r="US3481" s="678"/>
      <c r="UT3481" s="678"/>
      <c r="UU3481" s="678"/>
      <c r="UV3481" s="678"/>
      <c r="UW3481" s="678"/>
      <c r="UX3481" s="678"/>
      <c r="UY3481" s="678"/>
      <c r="UZ3481" s="678"/>
      <c r="VA3481" s="678"/>
      <c r="VB3481" s="678"/>
      <c r="VC3481" s="678"/>
      <c r="VD3481" s="678"/>
      <c r="VE3481" s="678"/>
      <c r="VF3481" s="678"/>
      <c r="VG3481" s="678"/>
      <c r="VH3481" s="678"/>
      <c r="VI3481" s="678"/>
      <c r="VJ3481" s="678"/>
      <c r="VK3481" s="678"/>
      <c r="VL3481" s="678"/>
      <c r="VM3481" s="678"/>
      <c r="VN3481" s="678"/>
      <c r="VO3481" s="678"/>
      <c r="VP3481" s="678"/>
      <c r="VQ3481" s="678"/>
      <c r="VR3481" s="678"/>
      <c r="VS3481" s="678"/>
      <c r="VT3481" s="678"/>
      <c r="VU3481" s="678"/>
      <c r="VV3481" s="678"/>
      <c r="VW3481" s="678"/>
      <c r="VX3481" s="678"/>
      <c r="VY3481" s="678"/>
      <c r="VZ3481" s="678"/>
      <c r="WA3481" s="678"/>
      <c r="WB3481" s="678"/>
      <c r="WC3481" s="678"/>
      <c r="WD3481" s="678"/>
      <c r="WE3481" s="678"/>
      <c r="WF3481" s="678"/>
      <c r="WG3481" s="678"/>
      <c r="WH3481" s="678"/>
      <c r="WI3481" s="678"/>
      <c r="WJ3481" s="678"/>
      <c r="WK3481" s="678"/>
      <c r="WL3481" s="678"/>
      <c r="WM3481" s="678"/>
      <c r="WN3481" s="678"/>
      <c r="WO3481" s="678"/>
      <c r="WP3481" s="678"/>
      <c r="WQ3481" s="678"/>
      <c r="WR3481" s="678"/>
      <c r="WS3481" s="678"/>
      <c r="WT3481" s="678"/>
      <c r="WU3481" s="678"/>
      <c r="WV3481" s="678"/>
      <c r="WW3481" s="678"/>
      <c r="WX3481" s="678"/>
      <c r="WY3481" s="678"/>
      <c r="WZ3481" s="678"/>
      <c r="XA3481" s="678"/>
      <c r="XB3481" s="678"/>
      <c r="XC3481" s="678"/>
      <c r="XD3481" s="678"/>
      <c r="XE3481" s="678"/>
      <c r="XF3481" s="678"/>
      <c r="XG3481" s="678"/>
      <c r="XH3481" s="678"/>
      <c r="XI3481" s="678"/>
      <c r="XJ3481" s="678"/>
      <c r="XK3481" s="678"/>
      <c r="XL3481" s="678"/>
      <c r="XM3481" s="678"/>
      <c r="XN3481" s="678"/>
      <c r="XO3481" s="678"/>
      <c r="XP3481" s="678"/>
      <c r="XQ3481" s="678"/>
      <c r="XR3481" s="678"/>
      <c r="XS3481" s="678"/>
      <c r="XT3481" s="678"/>
      <c r="XU3481" s="678"/>
      <c r="XV3481" s="678"/>
      <c r="XW3481" s="678"/>
      <c r="XX3481" s="678"/>
      <c r="XY3481" s="678"/>
      <c r="XZ3481" s="678"/>
      <c r="YA3481" s="678"/>
      <c r="YB3481" s="678"/>
      <c r="YC3481" s="678"/>
      <c r="YD3481" s="678"/>
      <c r="YE3481" s="678"/>
      <c r="YF3481" s="678"/>
      <c r="YG3481" s="678"/>
      <c r="YH3481" s="678"/>
      <c r="YI3481" s="678"/>
      <c r="YJ3481" s="678"/>
      <c r="YK3481" s="678"/>
      <c r="YL3481" s="678"/>
      <c r="YM3481" s="678"/>
      <c r="YN3481" s="678"/>
      <c r="YO3481" s="678"/>
      <c r="YP3481" s="678"/>
      <c r="YQ3481" s="678"/>
      <c r="YR3481" s="678"/>
      <c r="YS3481" s="678"/>
      <c r="YT3481" s="678"/>
      <c r="YU3481" s="678"/>
      <c r="YV3481" s="678"/>
      <c r="YW3481" s="678"/>
      <c r="YX3481" s="678"/>
      <c r="YY3481" s="678"/>
      <c r="YZ3481" s="678"/>
      <c r="ZA3481" s="678"/>
      <c r="ZB3481" s="678"/>
      <c r="ZC3481" s="678"/>
      <c r="ZD3481" s="678"/>
      <c r="ZE3481" s="678"/>
      <c r="ZF3481" s="678"/>
      <c r="ZG3481" s="678"/>
      <c r="ZH3481" s="678"/>
      <c r="ZI3481" s="678"/>
      <c r="ZJ3481" s="678"/>
      <c r="ZK3481" s="678"/>
      <c r="ZL3481" s="678"/>
      <c r="ZM3481" s="678"/>
      <c r="ZN3481" s="678"/>
      <c r="ZO3481" s="678"/>
      <c r="ZP3481" s="678"/>
      <c r="ZQ3481" s="678"/>
      <c r="ZR3481" s="678"/>
      <c r="ZS3481" s="678"/>
      <c r="ZT3481" s="678"/>
      <c r="ZU3481" s="678"/>
      <c r="ZV3481" s="678"/>
      <c r="ZW3481" s="678"/>
      <c r="ZX3481" s="678"/>
      <c r="ZY3481" s="678"/>
      <c r="ZZ3481" s="678"/>
      <c r="AAA3481" s="678"/>
      <c r="AAB3481" s="678"/>
      <c r="AAC3481" s="678"/>
      <c r="AAD3481" s="678"/>
      <c r="AAE3481" s="678"/>
      <c r="AAF3481" s="678"/>
      <c r="AAG3481" s="678"/>
      <c r="AAH3481" s="678"/>
      <c r="AAI3481" s="678"/>
      <c r="AAJ3481" s="678"/>
      <c r="AAK3481" s="678"/>
      <c r="AAL3481" s="678"/>
      <c r="AAM3481" s="678"/>
      <c r="AAN3481" s="678"/>
      <c r="AAO3481" s="678"/>
      <c r="AAP3481" s="678"/>
      <c r="AAQ3481" s="678"/>
      <c r="AAR3481" s="678"/>
      <c r="AAS3481" s="678"/>
      <c r="AAT3481" s="678"/>
      <c r="AAU3481" s="678"/>
      <c r="AAV3481" s="678"/>
      <c r="AAW3481" s="678"/>
      <c r="AAX3481" s="678"/>
      <c r="AAY3481" s="678"/>
      <c r="AAZ3481" s="678"/>
      <c r="ABA3481" s="678"/>
      <c r="ABB3481" s="678"/>
      <c r="ABC3481" s="678"/>
      <c r="ABD3481" s="678"/>
      <c r="ABE3481" s="678"/>
      <c r="ABF3481" s="678"/>
      <c r="ABG3481" s="678"/>
      <c r="ABH3481" s="678"/>
      <c r="ABI3481" s="678"/>
      <c r="ABJ3481" s="678"/>
      <c r="ABK3481" s="678"/>
      <c r="ABL3481" s="678"/>
      <c r="ABM3481" s="678"/>
      <c r="ABN3481" s="678"/>
      <c r="ABO3481" s="678"/>
      <c r="ABP3481" s="678"/>
      <c r="ABQ3481" s="678"/>
      <c r="ABR3481" s="678"/>
      <c r="ABS3481" s="678"/>
      <c r="ABT3481" s="678"/>
      <c r="ABU3481" s="678"/>
      <c r="ABV3481" s="678"/>
      <c r="ABW3481" s="678"/>
      <c r="ABX3481" s="678"/>
      <c r="ABY3481" s="678"/>
      <c r="ABZ3481" s="678"/>
      <c r="ACA3481" s="678"/>
      <c r="ACB3481" s="678"/>
      <c r="ACC3481" s="678"/>
      <c r="ACD3481" s="678"/>
      <c r="ACE3481" s="678"/>
      <c r="ACF3481" s="678"/>
      <c r="ACG3481" s="678"/>
      <c r="ACH3481" s="678"/>
      <c r="ACI3481" s="678"/>
      <c r="ACJ3481" s="678"/>
      <c r="ACK3481" s="678"/>
      <c r="ACL3481" s="678"/>
      <c r="ACM3481" s="678"/>
      <c r="ACN3481" s="678"/>
      <c r="ACO3481" s="678"/>
      <c r="ACP3481" s="678"/>
      <c r="ACQ3481" s="678"/>
      <c r="ACR3481" s="678"/>
      <c r="ACS3481" s="678"/>
      <c r="ACT3481" s="678"/>
      <c r="ACU3481" s="678"/>
      <c r="ACV3481" s="678"/>
      <c r="ACW3481" s="678"/>
      <c r="ACX3481" s="678"/>
      <c r="ACY3481" s="678"/>
      <c r="ACZ3481" s="678"/>
      <c r="ADA3481" s="678"/>
      <c r="ADB3481" s="678"/>
      <c r="ADC3481" s="678"/>
      <c r="ADD3481" s="678"/>
      <c r="ADE3481" s="678"/>
      <c r="ADF3481" s="678"/>
      <c r="ADG3481" s="678"/>
      <c r="ADH3481" s="678"/>
      <c r="ADI3481" s="678"/>
      <c r="ADJ3481" s="678"/>
      <c r="ADK3481" s="678"/>
      <c r="ADL3481" s="678"/>
      <c r="ADM3481" s="678"/>
      <c r="ADN3481" s="678"/>
      <c r="ADO3481" s="678"/>
      <c r="ADP3481" s="678"/>
      <c r="ADQ3481" s="678"/>
      <c r="ADR3481" s="678"/>
      <c r="ADS3481" s="678"/>
      <c r="ADT3481" s="678"/>
      <c r="ADU3481" s="678"/>
      <c r="ADV3481" s="678"/>
      <c r="ADW3481" s="678"/>
      <c r="ADX3481" s="678"/>
      <c r="ADY3481" s="678"/>
      <c r="ADZ3481" s="678"/>
      <c r="AEA3481" s="678"/>
      <c r="AEB3481" s="678"/>
      <c r="AEC3481" s="678"/>
      <c r="AED3481" s="678"/>
      <c r="AEE3481" s="678"/>
      <c r="AEF3481" s="678"/>
      <c r="AEG3481" s="678"/>
      <c r="AEH3481" s="678"/>
      <c r="AEI3481" s="678"/>
      <c r="AEJ3481" s="678"/>
      <c r="AEK3481" s="678"/>
      <c r="AEL3481" s="678"/>
      <c r="AEM3481" s="678"/>
      <c r="AEN3481" s="678"/>
      <c r="AEO3481" s="678"/>
      <c r="AEP3481" s="678"/>
      <c r="AEQ3481" s="678"/>
      <c r="AER3481" s="678"/>
      <c r="AES3481" s="678"/>
      <c r="AET3481" s="678"/>
      <c r="AEU3481" s="678"/>
      <c r="AEV3481" s="678"/>
      <c r="AEW3481" s="678"/>
      <c r="AEX3481" s="678"/>
      <c r="AEY3481" s="678"/>
      <c r="AEZ3481" s="678"/>
      <c r="AFA3481" s="678"/>
      <c r="AFB3481" s="678"/>
      <c r="AFC3481" s="678"/>
      <c r="AFD3481" s="678"/>
      <c r="AFE3481" s="678"/>
      <c r="AFF3481" s="678"/>
      <c r="AFG3481" s="678"/>
      <c r="AFH3481" s="678"/>
      <c r="AFI3481" s="678"/>
      <c r="AFJ3481" s="678"/>
      <c r="AFK3481" s="678"/>
      <c r="AFL3481" s="678"/>
      <c r="AFM3481" s="678"/>
      <c r="AFN3481" s="678"/>
      <c r="AFO3481" s="678"/>
      <c r="AFP3481" s="678"/>
      <c r="AFQ3481" s="678"/>
      <c r="AFR3481" s="678"/>
      <c r="AFS3481" s="678"/>
      <c r="AFT3481" s="678"/>
      <c r="AFU3481" s="678"/>
      <c r="AFV3481" s="678"/>
      <c r="AFW3481" s="678"/>
      <c r="AFX3481" s="678"/>
      <c r="AFY3481" s="678"/>
      <c r="AFZ3481" s="678"/>
      <c r="AGA3481" s="678"/>
      <c r="AGB3481" s="678"/>
      <c r="AGC3481" s="678"/>
      <c r="AGD3481" s="678"/>
      <c r="AGE3481" s="678"/>
      <c r="AGF3481" s="678"/>
      <c r="AGG3481" s="678"/>
      <c r="AGH3481" s="678"/>
      <c r="AGI3481" s="678"/>
      <c r="AGJ3481" s="678"/>
      <c r="AGK3481" s="678"/>
      <c r="AGL3481" s="678"/>
      <c r="AGM3481" s="678"/>
      <c r="AGN3481" s="678"/>
      <c r="AGO3481" s="678"/>
      <c r="AGP3481" s="678"/>
      <c r="AGQ3481" s="678"/>
      <c r="AGR3481" s="678"/>
      <c r="AGS3481" s="678"/>
      <c r="AGT3481" s="678"/>
      <c r="AGU3481" s="678"/>
      <c r="AGV3481" s="678"/>
      <c r="AGW3481" s="678"/>
      <c r="AGX3481" s="678"/>
      <c r="AGY3481" s="678"/>
      <c r="AGZ3481" s="678"/>
      <c r="AHA3481" s="678"/>
      <c r="AHB3481" s="678"/>
      <c r="AHC3481" s="678"/>
      <c r="AHD3481" s="678"/>
      <c r="AHE3481" s="678"/>
      <c r="AHF3481" s="678"/>
      <c r="AHG3481" s="678"/>
      <c r="AHH3481" s="678"/>
      <c r="AHI3481" s="678"/>
      <c r="AHJ3481" s="678"/>
      <c r="AHK3481" s="678"/>
      <c r="AHL3481" s="678"/>
      <c r="AHM3481" s="678"/>
      <c r="AHN3481" s="678"/>
      <c r="AHO3481" s="678"/>
      <c r="AHP3481" s="678"/>
      <c r="AHQ3481" s="678"/>
      <c r="AHR3481" s="678"/>
      <c r="AHS3481" s="678"/>
      <c r="AHT3481" s="678"/>
      <c r="AHU3481" s="678"/>
      <c r="AHV3481" s="678"/>
      <c r="AHW3481" s="678"/>
      <c r="AHX3481" s="678"/>
      <c r="AHY3481" s="678"/>
      <c r="AHZ3481" s="678"/>
      <c r="AIA3481" s="678"/>
      <c r="AIB3481" s="678"/>
      <c r="AIC3481" s="678"/>
      <c r="AID3481" s="678"/>
      <c r="AIE3481" s="678"/>
      <c r="AIF3481" s="678"/>
      <c r="AIG3481" s="678"/>
      <c r="AIH3481" s="678"/>
      <c r="AII3481" s="678"/>
      <c r="AIJ3481" s="678"/>
      <c r="AIK3481" s="678"/>
      <c r="AIL3481" s="678"/>
      <c r="AIM3481" s="678"/>
      <c r="AIN3481" s="678"/>
      <c r="AIO3481" s="678"/>
      <c r="AIP3481" s="678"/>
      <c r="AIQ3481" s="678"/>
      <c r="AIR3481" s="678"/>
      <c r="AIS3481" s="678"/>
      <c r="AIT3481" s="678"/>
      <c r="AIU3481" s="678"/>
      <c r="AIV3481" s="678"/>
      <c r="AIW3481" s="678"/>
      <c r="AIX3481" s="678"/>
      <c r="AIY3481" s="678"/>
      <c r="AIZ3481" s="678"/>
      <c r="AJA3481" s="678"/>
      <c r="AJB3481" s="678"/>
      <c r="AJC3481" s="678"/>
      <c r="AJD3481" s="678"/>
      <c r="AJE3481" s="678"/>
      <c r="AJF3481" s="678"/>
      <c r="AJG3481" s="678"/>
      <c r="AJH3481" s="678"/>
      <c r="AJI3481" s="678"/>
      <c r="AJJ3481" s="678"/>
      <c r="AJK3481" s="678"/>
      <c r="AJL3481" s="678"/>
      <c r="AJM3481" s="678"/>
      <c r="AJN3481" s="678"/>
      <c r="AJO3481" s="678"/>
      <c r="AJP3481" s="678"/>
      <c r="AJQ3481" s="678"/>
      <c r="AJR3481" s="678"/>
      <c r="AJS3481" s="678"/>
      <c r="AJT3481" s="678"/>
      <c r="AJU3481" s="678"/>
      <c r="AJV3481" s="678"/>
      <c r="AJW3481" s="678"/>
      <c r="AJX3481" s="678"/>
      <c r="AJY3481" s="678"/>
      <c r="AJZ3481" s="678"/>
      <c r="AKA3481" s="678"/>
      <c r="AKB3481" s="678"/>
      <c r="AKC3481" s="678"/>
      <c r="AKD3481" s="678"/>
      <c r="AKE3481" s="678"/>
      <c r="AKF3481" s="678"/>
      <c r="AKG3481" s="678"/>
      <c r="AKH3481" s="678"/>
      <c r="AKI3481" s="678"/>
      <c r="AKJ3481" s="678"/>
      <c r="AKK3481" s="678"/>
      <c r="AKL3481" s="678"/>
      <c r="AKM3481" s="678"/>
      <c r="AKN3481" s="678"/>
      <c r="AKO3481" s="678"/>
      <c r="AKP3481" s="678"/>
      <c r="AKQ3481" s="678"/>
      <c r="AKR3481" s="678"/>
      <c r="AKS3481" s="678"/>
      <c r="AKT3481" s="678"/>
      <c r="AKU3481" s="678"/>
      <c r="AKV3481" s="678"/>
      <c r="AKW3481" s="678"/>
      <c r="AKX3481" s="678"/>
      <c r="AKY3481" s="678"/>
      <c r="AKZ3481" s="678"/>
      <c r="ALA3481" s="678"/>
      <c r="ALB3481" s="678"/>
      <c r="ALC3481" s="678"/>
      <c r="ALD3481" s="678"/>
      <c r="ALE3481" s="678"/>
      <c r="ALF3481" s="678"/>
      <c r="ALG3481" s="678"/>
      <c r="ALH3481" s="678"/>
      <c r="ALI3481" s="678"/>
      <c r="ALJ3481" s="678"/>
      <c r="ALK3481" s="678"/>
      <c r="ALL3481" s="678"/>
      <c r="ALM3481" s="678"/>
      <c r="ALN3481" s="678"/>
      <c r="ALO3481" s="678"/>
      <c r="ALP3481" s="678"/>
      <c r="ALQ3481" s="678"/>
      <c r="ALR3481" s="678"/>
      <c r="ALS3481" s="678"/>
      <c r="ALT3481" s="678"/>
      <c r="ALU3481" s="678"/>
      <c r="ALV3481" s="678"/>
      <c r="ALW3481" s="678"/>
      <c r="ALX3481" s="678"/>
      <c r="ALY3481" s="678"/>
      <c r="ALZ3481" s="678"/>
      <c r="AMA3481" s="678"/>
      <c r="AMB3481" s="678"/>
      <c r="AMC3481" s="678"/>
      <c r="AMD3481" s="678"/>
      <c r="AME3481" s="678"/>
      <c r="AMF3481" s="678"/>
      <c r="AMG3481" s="678"/>
      <c r="AMH3481" s="678"/>
      <c r="AMI3481" s="678"/>
      <c r="AMJ3481" s="678"/>
    </row>
    <row r="3482" spans="1:1024" ht="31.5" customHeight="1" x14ac:dyDescent="0.25">
      <c r="A3482" s="186">
        <v>2578</v>
      </c>
      <c r="B3482" s="186">
        <v>93104373</v>
      </c>
      <c r="C3482" s="186" t="s">
        <v>1159</v>
      </c>
      <c r="D3482" s="376" t="s">
        <v>22</v>
      </c>
      <c r="E3482" s="1166" t="s">
        <v>161</v>
      </c>
      <c r="F3482" s="710">
        <v>45074</v>
      </c>
      <c r="G3482" s="711">
        <v>0.83333333333333337</v>
      </c>
      <c r="H3482" s="710">
        <v>45075</v>
      </c>
      <c r="I3482" s="711">
        <v>0.79166666666666663</v>
      </c>
      <c r="J3482" s="743" t="s">
        <v>797</v>
      </c>
      <c r="K3482" s="710">
        <v>36905</v>
      </c>
      <c r="L3482" s="929" t="s">
        <v>1160</v>
      </c>
      <c r="M3482" s="21">
        <v>44636</v>
      </c>
      <c r="N3482" s="965" t="s">
        <v>1161</v>
      </c>
      <c r="O3482" s="920">
        <v>43523</v>
      </c>
      <c r="P3482" s="892">
        <v>80</v>
      </c>
      <c r="Q3482" s="196"/>
      <c r="R3482" s="1002"/>
      <c r="S3482" s="196"/>
      <c r="T3482" s="544"/>
      <c r="U3482" s="551" t="s">
        <v>1162</v>
      </c>
      <c r="V3482" s="544"/>
      <c r="W3482" s="128"/>
    </row>
    <row r="3483" spans="1:1024" ht="31.5" customHeight="1" x14ac:dyDescent="0.25">
      <c r="A3483" s="186">
        <v>2120</v>
      </c>
      <c r="B3483" s="186"/>
      <c r="C3483" s="186" t="s">
        <v>1838</v>
      </c>
      <c r="D3483" s="4" t="s">
        <v>35</v>
      </c>
      <c r="E3483" s="1156" t="s">
        <v>178</v>
      </c>
      <c r="F3483" s="725">
        <v>44992</v>
      </c>
      <c r="G3483" s="720">
        <v>0.56597222222222221</v>
      </c>
      <c r="H3483" s="725">
        <v>44998</v>
      </c>
      <c r="I3483" s="720">
        <v>0.56597222222222221</v>
      </c>
      <c r="J3483" s="743" t="s">
        <v>1839</v>
      </c>
      <c r="K3483" s="710">
        <v>30421</v>
      </c>
      <c r="L3483" s="929"/>
      <c r="M3483" s="21"/>
      <c r="N3483" s="934" t="s">
        <v>1840</v>
      </c>
      <c r="O3483" s="920">
        <v>44671</v>
      </c>
      <c r="P3483" s="892">
        <v>370</v>
      </c>
      <c r="Q3483" s="196"/>
      <c r="R3483" s="1002"/>
      <c r="S3483" s="196">
        <v>25840</v>
      </c>
      <c r="T3483" s="544"/>
      <c r="V3483" s="544"/>
      <c r="W3483" s="599"/>
    </row>
    <row r="3484" spans="1:1024" s="599" customFormat="1" ht="28.5" customHeight="1" x14ac:dyDescent="0.25">
      <c r="A3484" s="186">
        <v>4328</v>
      </c>
      <c r="B3484" s="4"/>
      <c r="C3484" s="4" t="s">
        <v>1761</v>
      </c>
      <c r="D3484" s="4" t="s">
        <v>35</v>
      </c>
      <c r="E3484" s="1156" t="s">
        <v>313</v>
      </c>
      <c r="F3484" s="725">
        <v>45360</v>
      </c>
      <c r="G3484" s="720">
        <v>0.625</v>
      </c>
      <c r="H3484" s="725">
        <v>45362</v>
      </c>
      <c r="I3484" s="720">
        <v>0.64930555555555558</v>
      </c>
      <c r="J3484" s="743" t="s">
        <v>330</v>
      </c>
      <c r="K3484" s="710">
        <v>29491</v>
      </c>
      <c r="L3484" s="929" t="s">
        <v>1762</v>
      </c>
      <c r="M3484" s="21">
        <v>44806</v>
      </c>
      <c r="N3484" s="734" t="s">
        <v>1763</v>
      </c>
      <c r="O3484" s="920">
        <v>40877</v>
      </c>
      <c r="P3484" s="892" t="s">
        <v>5255</v>
      </c>
      <c r="Q3484" s="196"/>
      <c r="R3484" s="1008"/>
      <c r="S3484" s="1018" t="s">
        <v>724</v>
      </c>
      <c r="T3484" s="527">
        <v>102691</v>
      </c>
      <c r="U3484" s="551" t="s">
        <v>1764</v>
      </c>
      <c r="V3484" s="544"/>
      <c r="W3484" s="128"/>
      <c r="X3484" s="662"/>
      <c r="Y3484" s="662"/>
      <c r="Z3484" s="662"/>
      <c r="AA3484" s="662"/>
      <c r="AB3484" s="662"/>
      <c r="AC3484" s="662"/>
      <c r="AD3484" s="662"/>
      <c r="AE3484" s="662"/>
      <c r="AF3484" s="662"/>
      <c r="AG3484" s="662"/>
      <c r="AH3484" s="662"/>
      <c r="AI3484" s="662"/>
      <c r="AJ3484" s="662"/>
      <c r="AK3484" s="662"/>
      <c r="AL3484" s="662"/>
      <c r="AM3484" s="662"/>
      <c r="AN3484" s="662"/>
      <c r="AO3484" s="662"/>
      <c r="AP3484" s="662"/>
      <c r="AQ3484" s="662"/>
      <c r="AR3484" s="662"/>
      <c r="AS3484" s="662"/>
      <c r="AT3484" s="662"/>
      <c r="AU3484" s="662"/>
      <c r="AV3484" s="662"/>
      <c r="AW3484" s="662"/>
      <c r="AX3484" s="662"/>
      <c r="AY3484" s="662"/>
      <c r="AZ3484" s="662"/>
      <c r="BA3484" s="662"/>
      <c r="BB3484" s="662"/>
      <c r="BC3484" s="662"/>
      <c r="BD3484" s="662"/>
      <c r="BE3484" s="662"/>
      <c r="BF3484" s="662"/>
      <c r="BG3484" s="662"/>
      <c r="BH3484" s="662"/>
      <c r="BI3484" s="662"/>
      <c r="BJ3484" s="662"/>
      <c r="BK3484" s="662"/>
      <c r="BL3484" s="662"/>
      <c r="BM3484" s="662"/>
      <c r="BN3484" s="662"/>
      <c r="BO3484" s="662"/>
      <c r="BP3484" s="662"/>
      <c r="BQ3484" s="662"/>
      <c r="BR3484" s="662"/>
      <c r="BS3484" s="662"/>
      <c r="BT3484" s="662"/>
      <c r="BU3484" s="662"/>
      <c r="BV3484" s="662"/>
      <c r="BW3484" s="662"/>
      <c r="BX3484" s="662"/>
      <c r="BY3484" s="662"/>
      <c r="BZ3484" s="662"/>
      <c r="CA3484" s="662"/>
      <c r="CB3484" s="662"/>
      <c r="CC3484" s="662"/>
      <c r="CD3484" s="662"/>
      <c r="CE3484" s="662"/>
      <c r="CF3484" s="662"/>
      <c r="CG3484" s="662"/>
      <c r="CH3484" s="662"/>
      <c r="CI3484" s="662"/>
      <c r="CJ3484" s="662"/>
      <c r="CK3484" s="662"/>
      <c r="CL3484" s="662"/>
      <c r="CM3484" s="662"/>
      <c r="CN3484" s="662"/>
      <c r="CO3484" s="662"/>
      <c r="CP3484" s="662"/>
      <c r="CQ3484" s="662"/>
      <c r="CR3484" s="662"/>
      <c r="CS3484" s="662"/>
      <c r="CT3484" s="662"/>
      <c r="CU3484" s="662"/>
      <c r="CV3484" s="662"/>
      <c r="CW3484" s="662"/>
      <c r="CX3484" s="662"/>
      <c r="CY3484" s="662"/>
      <c r="CZ3484" s="662"/>
      <c r="DA3484" s="662"/>
      <c r="DB3484" s="662"/>
      <c r="DC3484" s="662"/>
      <c r="DD3484" s="662"/>
      <c r="DE3484" s="662"/>
      <c r="DF3484" s="662"/>
      <c r="DG3484" s="662"/>
      <c r="DH3484" s="662"/>
      <c r="DI3484" s="662"/>
      <c r="DJ3484" s="662"/>
      <c r="DK3484" s="662"/>
      <c r="DL3484" s="662"/>
      <c r="DM3484" s="662"/>
      <c r="DN3484" s="662"/>
      <c r="DO3484" s="662"/>
      <c r="DP3484" s="662"/>
      <c r="DQ3484" s="662"/>
      <c r="DR3484" s="662"/>
      <c r="DS3484" s="662"/>
      <c r="DT3484" s="662"/>
      <c r="DU3484" s="662"/>
      <c r="DV3484" s="662"/>
      <c r="DW3484" s="662"/>
      <c r="DX3484" s="662"/>
      <c r="DY3484" s="662"/>
      <c r="DZ3484" s="662"/>
      <c r="EA3484" s="662"/>
      <c r="EB3484" s="662"/>
      <c r="EC3484" s="662"/>
      <c r="ED3484" s="662"/>
      <c r="EE3484" s="662"/>
      <c r="EF3484" s="662"/>
      <c r="EG3484" s="662"/>
      <c r="EH3484" s="662"/>
      <c r="EI3484" s="662"/>
      <c r="EJ3484" s="662"/>
      <c r="EK3484" s="662"/>
      <c r="EL3484" s="662"/>
      <c r="EM3484" s="662"/>
      <c r="EN3484" s="662"/>
      <c r="EO3484" s="662"/>
      <c r="EP3484" s="662"/>
      <c r="EQ3484" s="662"/>
      <c r="ER3484" s="662"/>
      <c r="ES3484" s="662"/>
      <c r="ET3484" s="662"/>
      <c r="EU3484" s="662"/>
      <c r="EV3484" s="662"/>
      <c r="EW3484" s="662"/>
      <c r="EX3484" s="662"/>
      <c r="EY3484" s="662"/>
      <c r="EZ3484" s="662"/>
      <c r="FA3484" s="662"/>
      <c r="FB3484" s="662"/>
      <c r="FC3484" s="662"/>
      <c r="FD3484" s="662"/>
      <c r="FE3484" s="662"/>
      <c r="FF3484" s="662"/>
      <c r="FG3484" s="662"/>
      <c r="FH3484" s="662"/>
      <c r="FI3484" s="662"/>
      <c r="FJ3484" s="662"/>
      <c r="FK3484" s="662"/>
      <c r="FL3484" s="662"/>
      <c r="FM3484" s="662"/>
      <c r="FN3484" s="662"/>
      <c r="FO3484" s="662"/>
      <c r="FP3484" s="662"/>
      <c r="FQ3484" s="662"/>
      <c r="FR3484" s="662"/>
      <c r="FS3484" s="662"/>
      <c r="FT3484" s="662"/>
      <c r="FU3484" s="662"/>
      <c r="FV3484" s="662"/>
      <c r="FW3484" s="662"/>
      <c r="FX3484" s="662"/>
      <c r="FY3484" s="662"/>
      <c r="FZ3484" s="662"/>
      <c r="GA3484" s="662"/>
      <c r="GB3484" s="662"/>
      <c r="GC3484" s="662"/>
      <c r="GD3484" s="662"/>
      <c r="GE3484" s="662"/>
      <c r="GF3484" s="662"/>
      <c r="GG3484" s="662"/>
      <c r="GH3484" s="662"/>
      <c r="GI3484" s="662"/>
      <c r="GJ3484" s="662"/>
      <c r="GK3484" s="662"/>
      <c r="GL3484" s="662"/>
      <c r="GM3484" s="662"/>
      <c r="GN3484" s="662"/>
      <c r="GO3484" s="662"/>
      <c r="GP3484" s="662"/>
      <c r="GQ3484" s="662"/>
      <c r="GR3484" s="662"/>
      <c r="GS3484" s="662"/>
      <c r="GT3484" s="662"/>
      <c r="GU3484" s="662"/>
      <c r="GV3484" s="662"/>
      <c r="GW3484" s="662"/>
      <c r="GX3484" s="662"/>
      <c r="GY3484" s="662"/>
      <c r="GZ3484" s="662"/>
      <c r="HA3484" s="662"/>
      <c r="HB3484" s="662"/>
      <c r="HC3484" s="662"/>
      <c r="HD3484" s="662"/>
      <c r="HE3484" s="662"/>
      <c r="HF3484" s="662"/>
      <c r="HG3484" s="662"/>
      <c r="HH3484" s="662"/>
      <c r="HI3484" s="662"/>
      <c r="HJ3484" s="662"/>
      <c r="HK3484" s="662"/>
      <c r="HL3484" s="662"/>
      <c r="HM3484" s="662"/>
      <c r="HN3484" s="662"/>
      <c r="HO3484" s="662"/>
      <c r="HP3484" s="662"/>
      <c r="HQ3484" s="662"/>
      <c r="HR3484" s="662"/>
      <c r="HS3484" s="662"/>
      <c r="HT3484" s="662"/>
      <c r="HU3484" s="662"/>
      <c r="HV3484" s="662"/>
      <c r="HW3484" s="662"/>
      <c r="HX3484" s="662"/>
      <c r="HY3484" s="662"/>
      <c r="HZ3484" s="662"/>
      <c r="IA3484" s="662"/>
      <c r="IB3484" s="662"/>
      <c r="IC3484" s="662"/>
      <c r="ID3484" s="662"/>
      <c r="IE3484" s="662"/>
      <c r="IF3484" s="662"/>
      <c r="IG3484" s="662"/>
      <c r="IH3484" s="662"/>
      <c r="II3484" s="662"/>
      <c r="IJ3484" s="662"/>
      <c r="IK3484" s="662"/>
      <c r="IL3484" s="662"/>
      <c r="IM3484" s="662"/>
      <c r="IN3484" s="662"/>
      <c r="IO3484" s="662"/>
      <c r="IP3484" s="662"/>
      <c r="IQ3484" s="662"/>
      <c r="IR3484" s="662"/>
      <c r="IS3484" s="662"/>
      <c r="IT3484" s="662"/>
      <c r="IU3484" s="662"/>
      <c r="IV3484" s="662"/>
      <c r="IW3484" s="662"/>
      <c r="IX3484" s="662"/>
      <c r="IY3484" s="662"/>
      <c r="IZ3484" s="662"/>
      <c r="JA3484" s="662"/>
      <c r="JB3484" s="662"/>
      <c r="JC3484" s="662"/>
      <c r="JD3484" s="662"/>
      <c r="JE3484" s="662"/>
      <c r="JF3484" s="662"/>
      <c r="JG3484" s="662"/>
      <c r="JH3484" s="662"/>
      <c r="JI3484" s="662"/>
      <c r="JJ3484" s="662"/>
      <c r="JK3484" s="662"/>
      <c r="JL3484" s="662"/>
      <c r="JM3484" s="662"/>
      <c r="JN3484" s="662"/>
      <c r="JO3484" s="662"/>
      <c r="JP3484" s="662"/>
      <c r="JQ3484" s="662"/>
      <c r="JR3484" s="662"/>
      <c r="JS3484" s="662"/>
      <c r="JT3484" s="662"/>
      <c r="JU3484" s="662"/>
      <c r="JV3484" s="662"/>
      <c r="JW3484" s="662"/>
      <c r="JX3484" s="662"/>
      <c r="JY3484" s="662"/>
      <c r="JZ3484" s="662"/>
      <c r="KA3484" s="662"/>
      <c r="KB3484" s="662"/>
      <c r="KC3484" s="662"/>
      <c r="KD3484" s="662"/>
      <c r="KE3484" s="662"/>
      <c r="KF3484" s="662"/>
      <c r="KG3484" s="662"/>
      <c r="KH3484" s="662"/>
      <c r="KI3484" s="662"/>
      <c r="KJ3484" s="662"/>
      <c r="KK3484" s="662"/>
      <c r="KL3484" s="662"/>
      <c r="KM3484" s="662"/>
      <c r="KN3484" s="662"/>
      <c r="KO3484" s="662"/>
      <c r="KP3484" s="662"/>
      <c r="KQ3484" s="662"/>
      <c r="KR3484" s="662"/>
      <c r="KS3484" s="662"/>
      <c r="KT3484" s="662"/>
      <c r="KU3484" s="662"/>
      <c r="KV3484" s="662"/>
      <c r="KW3484" s="662"/>
      <c r="KX3484" s="662"/>
      <c r="KY3484" s="662"/>
      <c r="KZ3484" s="662"/>
      <c r="LA3484" s="662"/>
      <c r="LB3484" s="662"/>
      <c r="LC3484" s="662"/>
      <c r="LD3484" s="662"/>
      <c r="LE3484" s="662"/>
      <c r="LF3484" s="662"/>
      <c r="LG3484" s="662"/>
      <c r="LH3484" s="662"/>
      <c r="LI3484" s="662"/>
      <c r="LJ3484" s="662"/>
      <c r="LK3484" s="662"/>
      <c r="LL3484" s="662"/>
      <c r="LM3484" s="662"/>
      <c r="LN3484" s="662"/>
      <c r="LO3484" s="662"/>
      <c r="LP3484" s="662"/>
      <c r="LQ3484" s="662"/>
      <c r="LR3484" s="662"/>
      <c r="LS3484" s="662"/>
      <c r="LT3484" s="662"/>
      <c r="LU3484" s="662"/>
      <c r="LV3484" s="662"/>
      <c r="LW3484" s="662"/>
      <c r="LX3484" s="662"/>
      <c r="LY3484" s="662"/>
      <c r="LZ3484" s="662"/>
      <c r="MA3484" s="662"/>
      <c r="MB3484" s="662"/>
      <c r="MC3484" s="662"/>
      <c r="MD3484" s="662"/>
      <c r="ME3484" s="662"/>
      <c r="MF3484" s="662"/>
      <c r="MG3484" s="662"/>
      <c r="MH3484" s="662"/>
      <c r="MI3484" s="662"/>
      <c r="MJ3484" s="662"/>
      <c r="MK3484" s="662"/>
      <c r="ML3484" s="662"/>
      <c r="MM3484" s="662"/>
      <c r="MN3484" s="662"/>
      <c r="MO3484" s="662"/>
      <c r="MP3484" s="662"/>
      <c r="MQ3484" s="662"/>
      <c r="MR3484" s="662"/>
      <c r="MS3484" s="662"/>
      <c r="MT3484" s="662"/>
      <c r="MU3484" s="662"/>
      <c r="MV3484" s="662"/>
      <c r="MW3484" s="662"/>
      <c r="MX3484" s="662"/>
      <c r="MY3484" s="662"/>
      <c r="MZ3484" s="662"/>
      <c r="NA3484" s="662"/>
      <c r="NB3484" s="662"/>
      <c r="NC3484" s="662"/>
      <c r="ND3484" s="662"/>
      <c r="NE3484" s="662"/>
      <c r="NF3484" s="662"/>
      <c r="NG3484" s="662"/>
      <c r="NH3484" s="662"/>
      <c r="NI3484" s="662"/>
      <c r="NJ3484" s="662"/>
      <c r="NK3484" s="662"/>
      <c r="NL3484" s="662"/>
      <c r="NM3484" s="662"/>
      <c r="NN3484" s="662"/>
      <c r="NO3484" s="662"/>
      <c r="NP3484" s="662"/>
      <c r="NQ3484" s="662"/>
      <c r="NR3484" s="662"/>
      <c r="NS3484" s="662"/>
      <c r="NT3484" s="662"/>
      <c r="NU3484" s="662"/>
      <c r="NV3484" s="662"/>
      <c r="NW3484" s="662"/>
      <c r="NX3484" s="662"/>
      <c r="NY3484" s="662"/>
      <c r="NZ3484" s="662"/>
      <c r="OA3484" s="662"/>
      <c r="OB3484" s="662"/>
      <c r="OC3484" s="662"/>
      <c r="OD3484" s="662"/>
      <c r="OE3484" s="662"/>
      <c r="OF3484" s="662"/>
      <c r="OG3484" s="662"/>
      <c r="OH3484" s="662"/>
      <c r="OI3484" s="662"/>
      <c r="OJ3484" s="662"/>
      <c r="OK3484" s="662"/>
      <c r="OL3484" s="662"/>
      <c r="OM3484" s="662"/>
      <c r="ON3484" s="662"/>
      <c r="OO3484" s="662"/>
      <c r="OP3484" s="662"/>
      <c r="OQ3484" s="662"/>
      <c r="OR3484" s="662"/>
      <c r="OS3484" s="662"/>
      <c r="OT3484" s="662"/>
      <c r="OU3484" s="662"/>
      <c r="OV3484" s="662"/>
      <c r="OW3484" s="662"/>
      <c r="OX3484" s="662"/>
      <c r="OY3484" s="662"/>
      <c r="OZ3484" s="662"/>
      <c r="PA3484" s="662"/>
      <c r="PB3484" s="662"/>
      <c r="PC3484" s="662"/>
      <c r="PD3484" s="662"/>
      <c r="PE3484" s="662"/>
      <c r="PF3484" s="662"/>
      <c r="PG3484" s="662"/>
      <c r="PH3484" s="662"/>
      <c r="PI3484" s="662"/>
      <c r="PJ3484" s="662"/>
      <c r="PK3484" s="662"/>
      <c r="PL3484" s="662"/>
      <c r="PM3484" s="662"/>
      <c r="PN3484" s="662"/>
      <c r="PO3484" s="662"/>
      <c r="PP3484" s="662"/>
      <c r="PQ3484" s="662"/>
      <c r="PR3484" s="662"/>
      <c r="PS3484" s="662"/>
      <c r="PT3484" s="662"/>
      <c r="PU3484" s="662"/>
      <c r="PV3484" s="662"/>
      <c r="PW3484" s="662"/>
      <c r="PX3484" s="662"/>
      <c r="PY3484" s="662"/>
      <c r="PZ3484" s="662"/>
      <c r="QA3484" s="662"/>
      <c r="QB3484" s="662"/>
      <c r="QC3484" s="662"/>
      <c r="QD3484" s="662"/>
      <c r="QE3484" s="662"/>
      <c r="QF3484" s="662"/>
      <c r="QG3484" s="662"/>
      <c r="QH3484" s="662"/>
      <c r="QI3484" s="662"/>
      <c r="QJ3484" s="662"/>
      <c r="QK3484" s="662"/>
      <c r="QL3484" s="662"/>
      <c r="QM3484" s="662"/>
      <c r="QN3484" s="662"/>
      <c r="QO3484" s="662"/>
      <c r="QP3484" s="662"/>
      <c r="QQ3484" s="662"/>
      <c r="QR3484" s="662"/>
      <c r="QS3484" s="662"/>
      <c r="QT3484" s="662"/>
      <c r="QU3484" s="662"/>
      <c r="QV3484" s="662"/>
      <c r="QW3484" s="662"/>
      <c r="QX3484" s="662"/>
      <c r="QY3484" s="662"/>
      <c r="QZ3484" s="662"/>
      <c r="RA3484" s="662"/>
      <c r="RB3484" s="662"/>
      <c r="RC3484" s="662"/>
      <c r="RD3484" s="662"/>
      <c r="RE3484" s="662"/>
      <c r="RF3484" s="662"/>
      <c r="RG3484" s="662"/>
      <c r="RH3484" s="662"/>
      <c r="RI3484" s="662"/>
      <c r="RJ3484" s="662"/>
      <c r="RK3484" s="662"/>
      <c r="RL3484" s="662"/>
      <c r="RM3484" s="662"/>
      <c r="RN3484" s="662"/>
      <c r="RO3484" s="662"/>
      <c r="RP3484" s="662"/>
      <c r="RQ3484" s="662"/>
      <c r="RR3484" s="662"/>
      <c r="RS3484" s="662"/>
      <c r="RT3484" s="662"/>
      <c r="RU3484" s="662"/>
      <c r="RV3484" s="662"/>
      <c r="RW3484" s="662"/>
      <c r="RX3484" s="662"/>
      <c r="RY3484" s="662"/>
      <c r="RZ3484" s="662"/>
      <c r="SA3484" s="662"/>
      <c r="SB3484" s="662"/>
      <c r="SC3484" s="662"/>
      <c r="SD3484" s="662"/>
      <c r="SE3484" s="662"/>
      <c r="SF3484" s="662"/>
      <c r="SG3484" s="662"/>
      <c r="SH3484" s="662"/>
      <c r="SI3484" s="662"/>
      <c r="SJ3484" s="662"/>
      <c r="SK3484" s="662"/>
      <c r="SL3484" s="662"/>
      <c r="SM3484" s="662"/>
      <c r="SN3484" s="662"/>
      <c r="SO3484" s="662"/>
      <c r="SP3484" s="662"/>
      <c r="SQ3484" s="662"/>
      <c r="SR3484" s="662"/>
      <c r="SS3484" s="662"/>
      <c r="ST3484" s="662"/>
      <c r="SU3484" s="662"/>
      <c r="SV3484" s="662"/>
      <c r="SW3484" s="662"/>
      <c r="SX3484" s="662"/>
      <c r="SY3484" s="662"/>
      <c r="SZ3484" s="662"/>
      <c r="TA3484" s="662"/>
      <c r="TB3484" s="662"/>
      <c r="TC3484" s="662"/>
      <c r="TD3484" s="662"/>
      <c r="TE3484" s="662"/>
      <c r="TF3484" s="662"/>
      <c r="TG3484" s="662"/>
      <c r="TH3484" s="662"/>
      <c r="TI3484" s="662"/>
      <c r="TJ3484" s="662"/>
      <c r="TK3484" s="662"/>
      <c r="TL3484" s="662"/>
      <c r="TM3484" s="662"/>
      <c r="TN3484" s="662"/>
      <c r="TO3484" s="662"/>
      <c r="TP3484" s="662"/>
      <c r="TQ3484" s="662"/>
      <c r="TR3484" s="662"/>
      <c r="TS3484" s="662"/>
      <c r="TT3484" s="662"/>
      <c r="TU3484" s="662"/>
      <c r="TV3484" s="662"/>
      <c r="TW3484" s="662"/>
      <c r="TX3484" s="662"/>
      <c r="TY3484" s="662"/>
      <c r="TZ3484" s="662"/>
      <c r="UA3484" s="662"/>
      <c r="UB3484" s="662"/>
      <c r="UC3484" s="662"/>
      <c r="UD3484" s="662"/>
      <c r="UE3484" s="662"/>
      <c r="UF3484" s="662"/>
      <c r="UG3484" s="662"/>
      <c r="UH3484" s="662"/>
      <c r="UI3484" s="662"/>
      <c r="UJ3484" s="662"/>
      <c r="UK3484" s="662"/>
      <c r="UL3484" s="662"/>
      <c r="UM3484" s="662"/>
      <c r="UN3484" s="662"/>
      <c r="UO3484" s="662"/>
      <c r="UP3484" s="662"/>
      <c r="UQ3484" s="662"/>
      <c r="UR3484" s="662"/>
      <c r="US3484" s="662"/>
      <c r="UT3484" s="662"/>
      <c r="UU3484" s="662"/>
      <c r="UV3484" s="662"/>
      <c r="UW3484" s="662"/>
      <c r="UX3484" s="662"/>
      <c r="UY3484" s="662"/>
      <c r="UZ3484" s="662"/>
      <c r="VA3484" s="662"/>
      <c r="VB3484" s="662"/>
      <c r="VC3484" s="662"/>
      <c r="VD3484" s="662"/>
      <c r="VE3484" s="662"/>
      <c r="VF3484" s="662"/>
      <c r="VG3484" s="662"/>
      <c r="VH3484" s="662"/>
      <c r="VI3484" s="662"/>
      <c r="VJ3484" s="662"/>
      <c r="VK3484" s="662"/>
      <c r="VL3484" s="662"/>
      <c r="VM3484" s="662"/>
      <c r="VN3484" s="662"/>
      <c r="VO3484" s="662"/>
      <c r="VP3484" s="662"/>
      <c r="VQ3484" s="662"/>
      <c r="VR3484" s="662"/>
      <c r="VS3484" s="662"/>
      <c r="VT3484" s="662"/>
      <c r="VU3484" s="662"/>
      <c r="VV3484" s="662"/>
      <c r="VW3484" s="662"/>
      <c r="VX3484" s="662"/>
      <c r="VY3484" s="662"/>
      <c r="VZ3484" s="662"/>
      <c r="WA3484" s="662"/>
      <c r="WB3484" s="662"/>
      <c r="WC3484" s="662"/>
      <c r="WD3484" s="662"/>
      <c r="WE3484" s="662"/>
      <c r="WF3484" s="662"/>
      <c r="WG3484" s="662"/>
      <c r="WH3484" s="662"/>
      <c r="WI3484" s="662"/>
      <c r="WJ3484" s="662"/>
      <c r="WK3484" s="662"/>
      <c r="WL3484" s="662"/>
      <c r="WM3484" s="662"/>
      <c r="WN3484" s="662"/>
      <c r="WO3484" s="662"/>
      <c r="WP3484" s="662"/>
      <c r="WQ3484" s="662"/>
      <c r="WR3484" s="662"/>
      <c r="WS3484" s="662"/>
      <c r="WT3484" s="662"/>
      <c r="WU3484" s="662"/>
      <c r="WV3484" s="662"/>
      <c r="WW3484" s="662"/>
      <c r="WX3484" s="662"/>
      <c r="WY3484" s="662"/>
      <c r="WZ3484" s="662"/>
      <c r="XA3484" s="662"/>
      <c r="XB3484" s="662"/>
      <c r="XC3484" s="662"/>
      <c r="XD3484" s="662"/>
      <c r="XE3484" s="662"/>
      <c r="XF3484" s="662"/>
      <c r="XG3484" s="662"/>
      <c r="XH3484" s="662"/>
      <c r="XI3484" s="662"/>
      <c r="XJ3484" s="662"/>
      <c r="XK3484" s="662"/>
      <c r="XL3484" s="662"/>
      <c r="XM3484" s="662"/>
      <c r="XN3484" s="662"/>
      <c r="XO3484" s="662"/>
      <c r="XP3484" s="662"/>
      <c r="XQ3484" s="662"/>
      <c r="XR3484" s="662"/>
      <c r="XS3484" s="662"/>
      <c r="XT3484" s="662"/>
      <c r="XU3484" s="662"/>
      <c r="XV3484" s="662"/>
      <c r="XW3484" s="662"/>
      <c r="XX3484" s="662"/>
      <c r="XY3484" s="662"/>
      <c r="XZ3484" s="662"/>
      <c r="YA3484" s="662"/>
      <c r="YB3484" s="662"/>
      <c r="YC3484" s="662"/>
      <c r="YD3484" s="662"/>
      <c r="YE3484" s="662"/>
      <c r="YF3484" s="662"/>
      <c r="YG3484" s="662"/>
      <c r="YH3484" s="662"/>
      <c r="YI3484" s="662"/>
      <c r="YJ3484" s="662"/>
      <c r="YK3484" s="662"/>
      <c r="YL3484" s="662"/>
      <c r="YM3484" s="662"/>
      <c r="YN3484" s="662"/>
      <c r="YO3484" s="662"/>
      <c r="YP3484" s="662"/>
      <c r="YQ3484" s="662"/>
      <c r="YR3484" s="662"/>
      <c r="YS3484" s="662"/>
      <c r="YT3484" s="662"/>
      <c r="YU3484" s="662"/>
      <c r="YV3484" s="662"/>
      <c r="YW3484" s="662"/>
      <c r="YX3484" s="662"/>
      <c r="YY3484" s="662"/>
      <c r="YZ3484" s="662"/>
      <c r="ZA3484" s="662"/>
      <c r="ZB3484" s="662"/>
      <c r="ZC3484" s="662"/>
      <c r="ZD3484" s="662"/>
      <c r="ZE3484" s="662"/>
      <c r="ZF3484" s="662"/>
      <c r="ZG3484" s="662"/>
      <c r="ZH3484" s="662"/>
      <c r="ZI3484" s="662"/>
      <c r="ZJ3484" s="662"/>
      <c r="ZK3484" s="662"/>
      <c r="ZL3484" s="662"/>
      <c r="ZM3484" s="662"/>
      <c r="ZN3484" s="662"/>
      <c r="ZO3484" s="662"/>
      <c r="ZP3484" s="662"/>
      <c r="ZQ3484" s="662"/>
      <c r="ZR3484" s="662"/>
      <c r="ZS3484" s="662"/>
      <c r="ZT3484" s="662"/>
      <c r="ZU3484" s="662"/>
      <c r="ZV3484" s="662"/>
      <c r="ZW3484" s="662"/>
      <c r="ZX3484" s="662"/>
      <c r="ZY3484" s="662"/>
      <c r="ZZ3484" s="662"/>
      <c r="AAA3484" s="662"/>
      <c r="AAB3484" s="662"/>
      <c r="AAC3484" s="662"/>
      <c r="AAD3484" s="662"/>
      <c r="AAE3484" s="662"/>
      <c r="AAF3484" s="662"/>
      <c r="AAG3484" s="662"/>
      <c r="AAH3484" s="662"/>
      <c r="AAI3484" s="662"/>
      <c r="AAJ3484" s="662"/>
      <c r="AAK3484" s="662"/>
      <c r="AAL3484" s="662"/>
      <c r="AAM3484" s="662"/>
      <c r="AAN3484" s="662"/>
      <c r="AAO3484" s="662"/>
      <c r="AAP3484" s="662"/>
      <c r="AAQ3484" s="662"/>
      <c r="AAR3484" s="662"/>
      <c r="AAS3484" s="662"/>
      <c r="AAT3484" s="662"/>
      <c r="AAU3484" s="662"/>
      <c r="AAV3484" s="662"/>
      <c r="AAW3484" s="662"/>
      <c r="AAX3484" s="662"/>
      <c r="AAY3484" s="662"/>
      <c r="AAZ3484" s="662"/>
      <c r="ABA3484" s="662"/>
      <c r="ABB3484" s="662"/>
      <c r="ABC3484" s="662"/>
      <c r="ABD3484" s="662"/>
      <c r="ABE3484" s="662"/>
      <c r="ABF3484" s="662"/>
      <c r="ABG3484" s="662"/>
      <c r="ABH3484" s="662"/>
      <c r="ABI3484" s="662"/>
      <c r="ABJ3484" s="662"/>
      <c r="ABK3484" s="662"/>
      <c r="ABL3484" s="662"/>
      <c r="ABM3484" s="662"/>
      <c r="ABN3484" s="662"/>
      <c r="ABO3484" s="662"/>
      <c r="ABP3484" s="662"/>
      <c r="ABQ3484" s="662"/>
      <c r="ABR3484" s="662"/>
      <c r="ABS3484" s="662"/>
      <c r="ABT3484" s="662"/>
      <c r="ABU3484" s="662"/>
      <c r="ABV3484" s="662"/>
      <c r="ABW3484" s="662"/>
      <c r="ABX3484" s="662"/>
      <c r="ABY3484" s="662"/>
      <c r="ABZ3484" s="662"/>
      <c r="ACA3484" s="662"/>
      <c r="ACB3484" s="662"/>
      <c r="ACC3484" s="662"/>
      <c r="ACD3484" s="662"/>
      <c r="ACE3484" s="662"/>
      <c r="ACF3484" s="662"/>
      <c r="ACG3484" s="662"/>
      <c r="ACH3484" s="662"/>
      <c r="ACI3484" s="662"/>
      <c r="ACJ3484" s="662"/>
      <c r="ACK3484" s="662"/>
      <c r="ACL3484" s="662"/>
      <c r="ACM3484" s="662"/>
      <c r="ACN3484" s="662"/>
      <c r="ACO3484" s="662"/>
      <c r="ACP3484" s="662"/>
      <c r="ACQ3484" s="662"/>
      <c r="ACR3484" s="662"/>
      <c r="ACS3484" s="662"/>
      <c r="ACT3484" s="662"/>
      <c r="ACU3484" s="662"/>
      <c r="ACV3484" s="662"/>
      <c r="ACW3484" s="662"/>
      <c r="ACX3484" s="662"/>
      <c r="ACY3484" s="662"/>
      <c r="ACZ3484" s="662"/>
      <c r="ADA3484" s="662"/>
      <c r="ADB3484" s="662"/>
      <c r="ADC3484" s="662"/>
      <c r="ADD3484" s="662"/>
      <c r="ADE3484" s="662"/>
      <c r="ADF3484" s="662"/>
      <c r="ADG3484" s="662"/>
      <c r="ADH3484" s="662"/>
      <c r="ADI3484" s="662"/>
      <c r="ADJ3484" s="662"/>
      <c r="ADK3484" s="662"/>
      <c r="ADL3484" s="662"/>
      <c r="ADM3484" s="662"/>
      <c r="ADN3484" s="662"/>
      <c r="ADO3484" s="662"/>
      <c r="ADP3484" s="662"/>
      <c r="ADQ3484" s="662"/>
      <c r="ADR3484" s="662"/>
      <c r="ADS3484" s="662"/>
      <c r="ADT3484" s="662"/>
      <c r="ADU3484" s="662"/>
      <c r="ADV3484" s="662"/>
      <c r="ADW3484" s="662"/>
      <c r="ADX3484" s="662"/>
      <c r="ADY3484" s="662"/>
      <c r="ADZ3484" s="662"/>
      <c r="AEA3484" s="662"/>
      <c r="AEB3484" s="662"/>
      <c r="AEC3484" s="662"/>
      <c r="AED3484" s="662"/>
      <c r="AEE3484" s="662"/>
      <c r="AEF3484" s="662"/>
      <c r="AEG3484" s="662"/>
      <c r="AEH3484" s="662"/>
      <c r="AEI3484" s="662"/>
      <c r="AEJ3484" s="662"/>
      <c r="AEK3484" s="662"/>
      <c r="AEL3484" s="662"/>
      <c r="AEM3484" s="662"/>
      <c r="AEN3484" s="662"/>
      <c r="AEO3484" s="662"/>
      <c r="AEP3484" s="662"/>
      <c r="AEQ3484" s="662"/>
      <c r="AER3484" s="662"/>
      <c r="AES3484" s="662"/>
      <c r="AET3484" s="662"/>
      <c r="AEU3484" s="662"/>
      <c r="AEV3484" s="662"/>
      <c r="AEW3484" s="662"/>
      <c r="AEX3484" s="662"/>
      <c r="AEY3484" s="662"/>
      <c r="AEZ3484" s="662"/>
      <c r="AFA3484" s="662"/>
      <c r="AFB3484" s="662"/>
      <c r="AFC3484" s="662"/>
      <c r="AFD3484" s="662"/>
      <c r="AFE3484" s="662"/>
      <c r="AFF3484" s="662"/>
      <c r="AFG3484" s="662"/>
      <c r="AFH3484" s="662"/>
      <c r="AFI3484" s="662"/>
      <c r="AFJ3484" s="662"/>
      <c r="AFK3484" s="662"/>
      <c r="AFL3484" s="662"/>
      <c r="AFM3484" s="662"/>
      <c r="AFN3484" s="662"/>
      <c r="AFO3484" s="662"/>
      <c r="AFP3484" s="662"/>
      <c r="AFQ3484" s="662"/>
      <c r="AFR3484" s="662"/>
      <c r="AFS3484" s="662"/>
      <c r="AFT3484" s="662"/>
      <c r="AFU3484" s="662"/>
      <c r="AFV3484" s="662"/>
      <c r="AFW3484" s="662"/>
      <c r="AFX3484" s="662"/>
      <c r="AFY3484" s="662"/>
      <c r="AFZ3484" s="662"/>
      <c r="AGA3484" s="662"/>
      <c r="AGB3484" s="662"/>
      <c r="AGC3484" s="662"/>
      <c r="AGD3484" s="662"/>
      <c r="AGE3484" s="662"/>
      <c r="AGF3484" s="662"/>
      <c r="AGG3484" s="662"/>
      <c r="AGH3484" s="662"/>
      <c r="AGI3484" s="662"/>
      <c r="AGJ3484" s="662"/>
      <c r="AGK3484" s="662"/>
      <c r="AGL3484" s="662"/>
      <c r="AGM3484" s="662"/>
      <c r="AGN3484" s="662"/>
      <c r="AGO3484" s="662"/>
      <c r="AGP3484" s="662"/>
      <c r="AGQ3484" s="662"/>
      <c r="AGR3484" s="662"/>
      <c r="AGS3484" s="662"/>
      <c r="AGT3484" s="662"/>
      <c r="AGU3484" s="662"/>
      <c r="AGV3484" s="662"/>
      <c r="AGW3484" s="662"/>
      <c r="AGX3484" s="662"/>
      <c r="AGY3484" s="662"/>
      <c r="AGZ3484" s="662"/>
      <c r="AHA3484" s="662"/>
      <c r="AHB3484" s="662"/>
      <c r="AHC3484" s="662"/>
      <c r="AHD3484" s="662"/>
      <c r="AHE3484" s="662"/>
      <c r="AHF3484" s="662"/>
      <c r="AHG3484" s="662"/>
      <c r="AHH3484" s="662"/>
      <c r="AHI3484" s="662"/>
      <c r="AHJ3484" s="662"/>
      <c r="AHK3484" s="662"/>
      <c r="AHL3484" s="662"/>
      <c r="AHM3484" s="662"/>
      <c r="AHN3484" s="662"/>
      <c r="AHO3484" s="662"/>
      <c r="AHP3484" s="662"/>
      <c r="AHQ3484" s="662"/>
      <c r="AHR3484" s="662"/>
      <c r="AHS3484" s="662"/>
      <c r="AHT3484" s="662"/>
      <c r="AHU3484" s="662"/>
      <c r="AHV3484" s="662"/>
      <c r="AHW3484" s="662"/>
      <c r="AHX3484" s="662"/>
      <c r="AHY3484" s="662"/>
      <c r="AHZ3484" s="662"/>
      <c r="AIA3484" s="662"/>
      <c r="AIB3484" s="662"/>
      <c r="AIC3484" s="662"/>
      <c r="AID3484" s="662"/>
      <c r="AIE3484" s="662"/>
      <c r="AIF3484" s="662"/>
      <c r="AIG3484" s="662"/>
      <c r="AIH3484" s="662"/>
      <c r="AII3484" s="662"/>
      <c r="AIJ3484" s="662"/>
      <c r="AIK3484" s="662"/>
      <c r="AIL3484" s="662"/>
      <c r="AIM3484" s="662"/>
      <c r="AIN3484" s="662"/>
      <c r="AIO3484" s="662"/>
      <c r="AIP3484" s="662"/>
      <c r="AIQ3484" s="662"/>
      <c r="AIR3484" s="662"/>
      <c r="AIS3484" s="662"/>
      <c r="AIT3484" s="662"/>
      <c r="AIU3484" s="662"/>
      <c r="AIV3484" s="662"/>
      <c r="AIW3484" s="662"/>
      <c r="AIX3484" s="662"/>
      <c r="AIY3484" s="662"/>
      <c r="AIZ3484" s="662"/>
      <c r="AJA3484" s="662"/>
      <c r="AJB3484" s="662"/>
      <c r="AJC3484" s="662"/>
      <c r="AJD3484" s="662"/>
      <c r="AJE3484" s="662"/>
      <c r="AJF3484" s="662"/>
      <c r="AJG3484" s="662"/>
      <c r="AJH3484" s="662"/>
      <c r="AJI3484" s="662"/>
      <c r="AJJ3484" s="662"/>
      <c r="AJK3484" s="662"/>
      <c r="AJL3484" s="662"/>
      <c r="AJM3484" s="662"/>
      <c r="AJN3484" s="662"/>
      <c r="AJO3484" s="662"/>
      <c r="AJP3484" s="662"/>
      <c r="AJQ3484" s="662"/>
      <c r="AJR3484" s="662"/>
      <c r="AJS3484" s="662"/>
      <c r="AJT3484" s="662"/>
      <c r="AJU3484" s="662"/>
      <c r="AJV3484" s="662"/>
      <c r="AJW3484" s="662"/>
      <c r="AJX3484" s="662"/>
      <c r="AJY3484" s="662"/>
      <c r="AJZ3484" s="662"/>
      <c r="AKA3484" s="662"/>
      <c r="AKB3484" s="662"/>
      <c r="AKC3484" s="662"/>
      <c r="AKD3484" s="662"/>
      <c r="AKE3484" s="662"/>
      <c r="AKF3484" s="662"/>
      <c r="AKG3484" s="662"/>
      <c r="AKH3484" s="662"/>
      <c r="AKI3484" s="662"/>
      <c r="AKJ3484" s="662"/>
      <c r="AKK3484" s="662"/>
      <c r="AKL3484" s="662"/>
      <c r="AKM3484" s="662"/>
      <c r="AKN3484" s="662"/>
      <c r="AKO3484" s="662"/>
      <c r="AKP3484" s="662"/>
      <c r="AKQ3484" s="662"/>
      <c r="AKR3484" s="662"/>
      <c r="AKS3484" s="662"/>
      <c r="AKT3484" s="662"/>
      <c r="AKU3484" s="662"/>
      <c r="AKV3484" s="662"/>
      <c r="AKW3484" s="662"/>
      <c r="AKX3484" s="662"/>
      <c r="AKY3484" s="662"/>
      <c r="AKZ3484" s="662"/>
      <c r="ALA3484" s="662"/>
      <c r="ALB3484" s="662"/>
      <c r="ALC3484" s="662"/>
      <c r="ALD3484" s="662"/>
      <c r="ALE3484" s="662"/>
      <c r="ALF3484" s="662"/>
      <c r="ALG3484" s="662"/>
      <c r="ALH3484" s="662"/>
      <c r="ALI3484" s="662"/>
      <c r="ALJ3484" s="662"/>
      <c r="ALK3484" s="662"/>
      <c r="ALL3484" s="662"/>
      <c r="ALM3484" s="662"/>
      <c r="ALN3484" s="662"/>
      <c r="ALO3484" s="662"/>
      <c r="ALP3484" s="662"/>
      <c r="ALQ3484" s="662"/>
      <c r="ALR3484" s="662"/>
      <c r="ALS3484" s="662"/>
      <c r="ALT3484" s="662"/>
      <c r="ALU3484" s="662"/>
      <c r="ALV3484" s="662"/>
      <c r="ALW3484" s="662"/>
      <c r="ALX3484" s="662"/>
      <c r="ALY3484" s="662"/>
      <c r="ALZ3484" s="662"/>
      <c r="AMA3484" s="662"/>
      <c r="AMB3484" s="662"/>
      <c r="AMC3484" s="662"/>
      <c r="AMD3484" s="662"/>
      <c r="AME3484" s="662"/>
      <c r="AMF3484" s="662"/>
      <c r="AMG3484" s="662"/>
      <c r="AMH3484" s="662"/>
      <c r="AMI3484" s="662"/>
      <c r="AMJ3484" s="662"/>
    </row>
    <row r="3485" spans="1:1024" s="546" customFormat="1" ht="18.75" customHeight="1" x14ac:dyDescent="0.25">
      <c r="A3485" s="4">
        <v>2183</v>
      </c>
      <c r="B3485" s="4"/>
      <c r="C3485" s="4" t="s">
        <v>1761</v>
      </c>
      <c r="D3485" s="4" t="s">
        <v>35</v>
      </c>
      <c r="E3485" s="1156" t="s">
        <v>313</v>
      </c>
      <c r="F3485" s="725">
        <v>45004</v>
      </c>
      <c r="G3485" s="720">
        <v>0.5625</v>
      </c>
      <c r="H3485" s="725">
        <v>45005</v>
      </c>
      <c r="I3485" s="720">
        <v>0.5625</v>
      </c>
      <c r="J3485" s="743" t="s">
        <v>797</v>
      </c>
      <c r="K3485" s="710">
        <v>29491</v>
      </c>
      <c r="L3485" s="929" t="s">
        <v>1762</v>
      </c>
      <c r="M3485" s="21">
        <v>44806</v>
      </c>
      <c r="N3485" s="734" t="s">
        <v>1763</v>
      </c>
      <c r="O3485" s="920">
        <v>40877</v>
      </c>
      <c r="P3485" s="892">
        <v>160</v>
      </c>
      <c r="Q3485" s="196"/>
      <c r="R3485" s="1008"/>
      <c r="S3485" s="884"/>
      <c r="T3485" s="527"/>
      <c r="U3485" s="551" t="s">
        <v>1764</v>
      </c>
      <c r="V3485" s="544"/>
      <c r="W3485" s="128"/>
    </row>
    <row r="3486" spans="1:1024" ht="101.25" customHeight="1" x14ac:dyDescent="0.25">
      <c r="A3486" s="707">
        <v>4658</v>
      </c>
      <c r="B3486" s="1456">
        <v>99188830</v>
      </c>
      <c r="C3486" s="707" t="s">
        <v>6330</v>
      </c>
      <c r="D3486" s="707" t="s">
        <v>137</v>
      </c>
      <c r="E3486" s="1156" t="s">
        <v>5555</v>
      </c>
      <c r="F3486" s="708">
        <v>45433</v>
      </c>
      <c r="G3486" s="709">
        <v>0.75694444444444453</v>
      </c>
      <c r="H3486" s="708">
        <v>45440</v>
      </c>
      <c r="I3486" s="709">
        <v>0.54166666666666663</v>
      </c>
      <c r="J3486" s="745" t="s">
        <v>5219</v>
      </c>
      <c r="K3486" s="21">
        <v>32033</v>
      </c>
      <c r="L3486" s="721" t="s">
        <v>6331</v>
      </c>
      <c r="M3486" s="21">
        <v>44529</v>
      </c>
      <c r="N3486" s="721" t="s">
        <v>6332</v>
      </c>
      <c r="O3486" s="208">
        <v>39139</v>
      </c>
      <c r="P3486" s="1026"/>
      <c r="Q3486" s="1009"/>
      <c r="R3486" s="1027"/>
      <c r="S3486" s="1009"/>
      <c r="T3486" s="569"/>
      <c r="U3486" s="551" t="s">
        <v>6329</v>
      </c>
      <c r="V3486" s="544"/>
      <c r="W3486" s="128"/>
    </row>
    <row r="3487" spans="1:1024" s="546" customFormat="1" ht="18.75" customHeight="1" x14ac:dyDescent="0.25">
      <c r="A3487" s="707">
        <v>4818</v>
      </c>
      <c r="B3487" s="707">
        <v>99188830</v>
      </c>
      <c r="C3487" s="707" t="s">
        <v>6330</v>
      </c>
      <c r="D3487" s="707" t="s">
        <v>137</v>
      </c>
      <c r="E3487" s="1156" t="s">
        <v>5458</v>
      </c>
      <c r="F3487" s="708">
        <v>45419</v>
      </c>
      <c r="G3487" s="709">
        <v>0.4861111111111111</v>
      </c>
      <c r="H3487" s="708">
        <v>45433</v>
      </c>
      <c r="I3487" s="709">
        <v>0.75694444444444453</v>
      </c>
      <c r="J3487" s="745" t="s">
        <v>78</v>
      </c>
      <c r="K3487" s="21">
        <v>32033</v>
      </c>
      <c r="L3487" s="721" t="s">
        <v>6331</v>
      </c>
      <c r="M3487" s="21">
        <v>44529</v>
      </c>
      <c r="N3487" s="721" t="s">
        <v>6332</v>
      </c>
      <c r="O3487" s="208">
        <v>39139</v>
      </c>
      <c r="P3487" s="1026"/>
      <c r="Q3487" s="1009"/>
      <c r="R3487" s="1027"/>
      <c r="S3487" s="1009"/>
      <c r="T3487" s="569"/>
      <c r="U3487" s="551" t="s">
        <v>6329</v>
      </c>
      <c r="V3487" s="544"/>
      <c r="W3487" s="128"/>
    </row>
    <row r="3488" spans="1:1024" s="546" customFormat="1" ht="18.75" customHeight="1" x14ac:dyDescent="0.25">
      <c r="A3488" s="1267">
        <v>4906</v>
      </c>
      <c r="B3488" s="186"/>
      <c r="C3488" s="4" t="s">
        <v>7121</v>
      </c>
      <c r="D3488" s="376" t="s">
        <v>4688</v>
      </c>
      <c r="E3488" s="1166" t="s">
        <v>5913</v>
      </c>
      <c r="F3488" s="725">
        <v>45496</v>
      </c>
      <c r="G3488" s="720">
        <v>0.5</v>
      </c>
      <c r="H3488" s="725">
        <v>45503</v>
      </c>
      <c r="I3488" s="711">
        <v>0.5</v>
      </c>
      <c r="J3488" s="728" t="s">
        <v>85</v>
      </c>
      <c r="K3488" s="710"/>
      <c r="L3488" s="734" t="s">
        <v>7122</v>
      </c>
      <c r="M3488" s="19">
        <v>43346</v>
      </c>
      <c r="N3488" s="1295" t="s">
        <v>7123</v>
      </c>
      <c r="O3488" s="920">
        <v>41293</v>
      </c>
      <c r="P3488" s="892" t="s">
        <v>7169</v>
      </c>
      <c r="Q3488" s="901" t="s">
        <v>7168</v>
      </c>
      <c r="R3488" s="1002"/>
      <c r="S3488" s="196" t="s">
        <v>7127</v>
      </c>
      <c r="T3488" s="533" t="s">
        <v>296</v>
      </c>
      <c r="U3488" s="528" t="s">
        <v>291</v>
      </c>
      <c r="V3488" s="527"/>
      <c r="W3488" s="529"/>
    </row>
    <row r="3489" spans="1:1024" ht="43.5" customHeight="1" x14ac:dyDescent="0.25">
      <c r="A3489" s="186">
        <v>1185</v>
      </c>
      <c r="B3489" s="18"/>
      <c r="C3489" s="18" t="s">
        <v>3134</v>
      </c>
      <c r="D3489" s="376" t="s">
        <v>412</v>
      </c>
      <c r="E3489" s="1166" t="s">
        <v>243</v>
      </c>
      <c r="F3489" s="718">
        <v>44764</v>
      </c>
      <c r="G3489" s="719">
        <v>0.80694444444444446</v>
      </c>
      <c r="H3489" s="718">
        <v>44765</v>
      </c>
      <c r="I3489" s="842">
        <v>0.58333333333333337</v>
      </c>
      <c r="J3489" s="737" t="s">
        <v>2084</v>
      </c>
      <c r="K3489" s="720"/>
      <c r="L3489" s="18">
        <v>4138138</v>
      </c>
      <c r="M3489" s="21">
        <v>44714</v>
      </c>
      <c r="N3489" s="734" t="s">
        <v>3135</v>
      </c>
      <c r="O3489" s="927">
        <v>31369</v>
      </c>
      <c r="P3489" s="892">
        <v>100</v>
      </c>
      <c r="Q3489" s="884"/>
      <c r="R3489" s="1008"/>
      <c r="S3489" s="884"/>
      <c r="T3489" s="527" t="s">
        <v>3136</v>
      </c>
      <c r="U3489" s="156"/>
      <c r="V3489" s="554"/>
    </row>
    <row r="3490" spans="1:1024" ht="31.5" customHeight="1" x14ac:dyDescent="0.25">
      <c r="A3490" s="795">
        <v>4626</v>
      </c>
      <c r="B3490" s="795"/>
      <c r="C3490" s="186" t="s">
        <v>5676</v>
      </c>
      <c r="D3490" s="1358" t="s">
        <v>4688</v>
      </c>
      <c r="E3490" s="1175" t="s">
        <v>5913</v>
      </c>
      <c r="F3490" s="1330">
        <v>45396</v>
      </c>
      <c r="G3490" s="982">
        <v>0.52083333333333337</v>
      </c>
      <c r="H3490" s="1330">
        <v>45402</v>
      </c>
      <c r="I3490" s="982">
        <v>0.5</v>
      </c>
      <c r="J3490" s="1335" t="s">
        <v>864</v>
      </c>
      <c r="K3490" s="1330">
        <v>30525</v>
      </c>
      <c r="L3490" s="1324" t="s">
        <v>5677</v>
      </c>
      <c r="M3490" s="850">
        <v>44527</v>
      </c>
      <c r="N3490" s="1324" t="s">
        <v>5678</v>
      </c>
      <c r="O3490" s="972">
        <v>44322</v>
      </c>
      <c r="P3490" s="892" t="s">
        <v>5732</v>
      </c>
      <c r="Q3490" s="1030" t="s">
        <v>6042</v>
      </c>
      <c r="R3490" s="1002"/>
      <c r="S3490" s="196"/>
      <c r="T3490" s="533"/>
      <c r="U3490" s="128"/>
      <c r="V3490" s="544"/>
      <c r="W3490" s="1826"/>
      <c r="X3490" s="678"/>
      <c r="Y3490" s="678"/>
      <c r="Z3490" s="678"/>
      <c r="AA3490" s="678"/>
      <c r="AB3490" s="678"/>
      <c r="AC3490" s="678"/>
      <c r="AD3490" s="678"/>
      <c r="AE3490" s="678"/>
      <c r="AF3490" s="678"/>
      <c r="AG3490" s="678"/>
      <c r="AH3490" s="678"/>
      <c r="AI3490" s="678"/>
      <c r="AJ3490" s="678"/>
      <c r="AK3490" s="678"/>
      <c r="AL3490" s="678"/>
      <c r="AM3490" s="678"/>
      <c r="AN3490" s="678"/>
      <c r="AO3490" s="678"/>
      <c r="AP3490" s="678"/>
      <c r="AQ3490" s="678"/>
      <c r="AR3490" s="678"/>
      <c r="AS3490" s="678"/>
      <c r="AT3490" s="678"/>
      <c r="AU3490" s="678"/>
      <c r="AV3490" s="678"/>
      <c r="AW3490" s="678"/>
      <c r="AX3490" s="678"/>
      <c r="AY3490" s="678"/>
      <c r="AZ3490" s="678"/>
      <c r="BA3490" s="678"/>
      <c r="BB3490" s="678"/>
      <c r="BC3490" s="678"/>
      <c r="BD3490" s="678"/>
      <c r="BE3490" s="678"/>
      <c r="BF3490" s="678"/>
      <c r="BG3490" s="678"/>
      <c r="BH3490" s="678"/>
      <c r="BI3490" s="678"/>
      <c r="BJ3490" s="678"/>
      <c r="BK3490" s="678"/>
      <c r="BL3490" s="678"/>
      <c r="BM3490" s="678"/>
      <c r="BN3490" s="678"/>
      <c r="BO3490" s="678"/>
      <c r="BP3490" s="678"/>
      <c r="BQ3490" s="678"/>
      <c r="BR3490" s="678"/>
      <c r="BS3490" s="678"/>
      <c r="BT3490" s="678"/>
      <c r="BU3490" s="678"/>
      <c r="BV3490" s="678"/>
      <c r="BW3490" s="678"/>
      <c r="BX3490" s="678"/>
      <c r="BY3490" s="678"/>
      <c r="BZ3490" s="678"/>
      <c r="CA3490" s="678"/>
      <c r="CB3490" s="678"/>
      <c r="CC3490" s="678"/>
      <c r="CD3490" s="678"/>
      <c r="CE3490" s="678"/>
      <c r="CF3490" s="678"/>
      <c r="CG3490" s="678"/>
      <c r="CH3490" s="678"/>
      <c r="CI3490" s="678"/>
      <c r="CJ3490" s="678"/>
      <c r="CK3490" s="678"/>
      <c r="CL3490" s="678"/>
      <c r="CM3490" s="678"/>
      <c r="CN3490" s="678"/>
      <c r="CO3490" s="678"/>
      <c r="CP3490" s="678"/>
      <c r="CQ3490" s="678"/>
      <c r="CR3490" s="678"/>
      <c r="CS3490" s="678"/>
      <c r="CT3490" s="678"/>
      <c r="CU3490" s="678"/>
      <c r="CV3490" s="678"/>
      <c r="CW3490" s="678"/>
      <c r="CX3490" s="678"/>
      <c r="CY3490" s="678"/>
      <c r="CZ3490" s="678"/>
      <c r="DA3490" s="678"/>
      <c r="DB3490" s="678"/>
      <c r="DC3490" s="678"/>
      <c r="DD3490" s="678"/>
      <c r="DE3490" s="678"/>
      <c r="DF3490" s="678"/>
      <c r="DG3490" s="678"/>
      <c r="DH3490" s="678"/>
      <c r="DI3490" s="678"/>
      <c r="DJ3490" s="678"/>
      <c r="DK3490" s="678"/>
      <c r="DL3490" s="678"/>
      <c r="DM3490" s="678"/>
      <c r="DN3490" s="678"/>
      <c r="DO3490" s="678"/>
      <c r="DP3490" s="678"/>
      <c r="DQ3490" s="678"/>
      <c r="DR3490" s="678"/>
      <c r="DS3490" s="678"/>
      <c r="DT3490" s="678"/>
      <c r="DU3490" s="678"/>
      <c r="DV3490" s="678"/>
      <c r="DW3490" s="678"/>
      <c r="DX3490" s="678"/>
      <c r="DY3490" s="678"/>
      <c r="DZ3490" s="678"/>
      <c r="EA3490" s="678"/>
      <c r="EB3490" s="678"/>
      <c r="EC3490" s="678"/>
      <c r="ED3490" s="678"/>
      <c r="EE3490" s="678"/>
      <c r="EF3490" s="678"/>
      <c r="EG3490" s="678"/>
      <c r="EH3490" s="678"/>
      <c r="EI3490" s="678"/>
      <c r="EJ3490" s="678"/>
      <c r="EK3490" s="678"/>
      <c r="EL3490" s="678"/>
      <c r="EM3490" s="678"/>
      <c r="EN3490" s="678"/>
      <c r="EO3490" s="678"/>
      <c r="EP3490" s="678"/>
      <c r="EQ3490" s="678"/>
      <c r="ER3490" s="678"/>
      <c r="ES3490" s="678"/>
      <c r="ET3490" s="678"/>
      <c r="EU3490" s="678"/>
      <c r="EV3490" s="678"/>
      <c r="EW3490" s="678"/>
      <c r="EX3490" s="678"/>
      <c r="EY3490" s="678"/>
      <c r="EZ3490" s="678"/>
      <c r="FA3490" s="678"/>
      <c r="FB3490" s="678"/>
      <c r="FC3490" s="678"/>
      <c r="FD3490" s="678"/>
      <c r="FE3490" s="678"/>
      <c r="FF3490" s="678"/>
      <c r="FG3490" s="678"/>
      <c r="FH3490" s="678"/>
      <c r="FI3490" s="678"/>
      <c r="FJ3490" s="678"/>
      <c r="FK3490" s="678"/>
      <c r="FL3490" s="678"/>
      <c r="FM3490" s="678"/>
      <c r="FN3490" s="678"/>
      <c r="FO3490" s="678"/>
      <c r="FP3490" s="678"/>
      <c r="FQ3490" s="678"/>
      <c r="FR3490" s="678"/>
      <c r="FS3490" s="678"/>
      <c r="FT3490" s="678"/>
      <c r="FU3490" s="678"/>
      <c r="FV3490" s="678"/>
      <c r="FW3490" s="678"/>
      <c r="FX3490" s="678"/>
      <c r="FY3490" s="678"/>
      <c r="FZ3490" s="678"/>
      <c r="GA3490" s="678"/>
      <c r="GB3490" s="678"/>
      <c r="GC3490" s="678"/>
      <c r="GD3490" s="678"/>
      <c r="GE3490" s="678"/>
      <c r="GF3490" s="678"/>
      <c r="GG3490" s="678"/>
      <c r="GH3490" s="678"/>
      <c r="GI3490" s="678"/>
      <c r="GJ3490" s="678"/>
      <c r="GK3490" s="678"/>
      <c r="GL3490" s="678"/>
      <c r="GM3490" s="678"/>
      <c r="GN3490" s="678"/>
      <c r="GO3490" s="678"/>
      <c r="GP3490" s="678"/>
      <c r="GQ3490" s="678"/>
      <c r="GR3490" s="678"/>
      <c r="GS3490" s="678"/>
      <c r="GT3490" s="678"/>
      <c r="GU3490" s="678"/>
      <c r="GV3490" s="678"/>
      <c r="GW3490" s="678"/>
      <c r="GX3490" s="678"/>
      <c r="GY3490" s="678"/>
      <c r="GZ3490" s="678"/>
      <c r="HA3490" s="678"/>
      <c r="HB3490" s="678"/>
      <c r="HC3490" s="678"/>
      <c r="HD3490" s="678"/>
      <c r="HE3490" s="678"/>
      <c r="HF3490" s="678"/>
      <c r="HG3490" s="678"/>
      <c r="HH3490" s="678"/>
      <c r="HI3490" s="678"/>
      <c r="HJ3490" s="678"/>
      <c r="HK3490" s="678"/>
      <c r="HL3490" s="678"/>
      <c r="HM3490" s="678"/>
      <c r="HN3490" s="678"/>
      <c r="HO3490" s="678"/>
      <c r="HP3490" s="678"/>
      <c r="HQ3490" s="678"/>
      <c r="HR3490" s="678"/>
      <c r="HS3490" s="678"/>
      <c r="HT3490" s="678"/>
      <c r="HU3490" s="678"/>
      <c r="HV3490" s="678"/>
      <c r="HW3490" s="678"/>
      <c r="HX3490" s="678"/>
      <c r="HY3490" s="678"/>
      <c r="HZ3490" s="678"/>
      <c r="IA3490" s="678"/>
      <c r="IB3490" s="678"/>
      <c r="IC3490" s="678"/>
      <c r="ID3490" s="678"/>
      <c r="IE3490" s="678"/>
      <c r="IF3490" s="678"/>
      <c r="IG3490" s="678"/>
      <c r="IH3490" s="678"/>
      <c r="II3490" s="678"/>
      <c r="IJ3490" s="678"/>
      <c r="IK3490" s="678"/>
      <c r="IL3490" s="678"/>
      <c r="IM3490" s="678"/>
      <c r="IN3490" s="678"/>
      <c r="IO3490" s="678"/>
      <c r="IP3490" s="678"/>
      <c r="IQ3490" s="678"/>
      <c r="IR3490" s="678"/>
      <c r="IS3490" s="678"/>
      <c r="IT3490" s="678"/>
      <c r="IU3490" s="678"/>
      <c r="IV3490" s="678"/>
      <c r="IW3490" s="678"/>
      <c r="IX3490" s="678"/>
      <c r="IY3490" s="678"/>
      <c r="IZ3490" s="678"/>
      <c r="JA3490" s="678"/>
      <c r="JB3490" s="678"/>
      <c r="JC3490" s="678"/>
      <c r="JD3490" s="678"/>
      <c r="JE3490" s="678"/>
      <c r="JF3490" s="678"/>
      <c r="JG3490" s="678"/>
      <c r="JH3490" s="678"/>
      <c r="JI3490" s="678"/>
      <c r="JJ3490" s="678"/>
      <c r="JK3490" s="678"/>
      <c r="JL3490" s="678"/>
      <c r="JM3490" s="678"/>
      <c r="JN3490" s="678"/>
      <c r="JO3490" s="678"/>
      <c r="JP3490" s="678"/>
      <c r="JQ3490" s="678"/>
      <c r="JR3490" s="678"/>
      <c r="JS3490" s="678"/>
      <c r="JT3490" s="678"/>
      <c r="JU3490" s="678"/>
      <c r="JV3490" s="678"/>
      <c r="JW3490" s="678"/>
      <c r="JX3490" s="678"/>
      <c r="JY3490" s="678"/>
      <c r="JZ3490" s="678"/>
      <c r="KA3490" s="678"/>
      <c r="KB3490" s="678"/>
      <c r="KC3490" s="678"/>
      <c r="KD3490" s="678"/>
      <c r="KE3490" s="678"/>
      <c r="KF3490" s="678"/>
      <c r="KG3490" s="678"/>
      <c r="KH3490" s="678"/>
      <c r="KI3490" s="678"/>
      <c r="KJ3490" s="678"/>
      <c r="KK3490" s="678"/>
      <c r="KL3490" s="678"/>
      <c r="KM3490" s="678"/>
      <c r="KN3490" s="678"/>
      <c r="KO3490" s="678"/>
      <c r="KP3490" s="678"/>
      <c r="KQ3490" s="678"/>
      <c r="KR3490" s="678"/>
      <c r="KS3490" s="678"/>
      <c r="KT3490" s="678"/>
      <c r="KU3490" s="678"/>
      <c r="KV3490" s="678"/>
      <c r="KW3490" s="678"/>
      <c r="KX3490" s="678"/>
      <c r="KY3490" s="678"/>
      <c r="KZ3490" s="678"/>
      <c r="LA3490" s="678"/>
      <c r="LB3490" s="678"/>
      <c r="LC3490" s="678"/>
      <c r="LD3490" s="678"/>
      <c r="LE3490" s="678"/>
      <c r="LF3490" s="678"/>
      <c r="LG3490" s="678"/>
      <c r="LH3490" s="678"/>
      <c r="LI3490" s="678"/>
      <c r="LJ3490" s="678"/>
      <c r="LK3490" s="678"/>
      <c r="LL3490" s="678"/>
      <c r="LM3490" s="678"/>
      <c r="LN3490" s="678"/>
      <c r="LO3490" s="678"/>
      <c r="LP3490" s="678"/>
      <c r="LQ3490" s="678"/>
      <c r="LR3490" s="678"/>
      <c r="LS3490" s="678"/>
      <c r="LT3490" s="678"/>
      <c r="LU3490" s="678"/>
      <c r="LV3490" s="678"/>
      <c r="LW3490" s="678"/>
      <c r="LX3490" s="678"/>
      <c r="LY3490" s="678"/>
      <c r="LZ3490" s="678"/>
      <c r="MA3490" s="678"/>
      <c r="MB3490" s="678"/>
      <c r="MC3490" s="678"/>
      <c r="MD3490" s="678"/>
      <c r="ME3490" s="678"/>
      <c r="MF3490" s="678"/>
      <c r="MG3490" s="678"/>
      <c r="MH3490" s="678"/>
      <c r="MI3490" s="678"/>
      <c r="MJ3490" s="678"/>
      <c r="MK3490" s="678"/>
      <c r="ML3490" s="678"/>
      <c r="MM3490" s="678"/>
      <c r="MN3490" s="678"/>
      <c r="MO3490" s="678"/>
      <c r="MP3490" s="678"/>
      <c r="MQ3490" s="678"/>
      <c r="MR3490" s="678"/>
      <c r="MS3490" s="678"/>
      <c r="MT3490" s="678"/>
      <c r="MU3490" s="678"/>
      <c r="MV3490" s="678"/>
      <c r="MW3490" s="678"/>
      <c r="MX3490" s="678"/>
      <c r="MY3490" s="678"/>
      <c r="MZ3490" s="678"/>
      <c r="NA3490" s="678"/>
      <c r="NB3490" s="678"/>
      <c r="NC3490" s="678"/>
      <c r="ND3490" s="678"/>
      <c r="NE3490" s="678"/>
      <c r="NF3490" s="678"/>
      <c r="NG3490" s="678"/>
      <c r="NH3490" s="678"/>
      <c r="NI3490" s="678"/>
      <c r="NJ3490" s="678"/>
      <c r="NK3490" s="678"/>
      <c r="NL3490" s="678"/>
      <c r="NM3490" s="678"/>
      <c r="NN3490" s="678"/>
      <c r="NO3490" s="678"/>
      <c r="NP3490" s="678"/>
      <c r="NQ3490" s="678"/>
      <c r="NR3490" s="678"/>
      <c r="NS3490" s="678"/>
      <c r="NT3490" s="678"/>
      <c r="NU3490" s="678"/>
      <c r="NV3490" s="678"/>
      <c r="NW3490" s="678"/>
      <c r="NX3490" s="678"/>
      <c r="NY3490" s="678"/>
      <c r="NZ3490" s="678"/>
      <c r="OA3490" s="678"/>
      <c r="OB3490" s="678"/>
      <c r="OC3490" s="678"/>
      <c r="OD3490" s="678"/>
      <c r="OE3490" s="678"/>
      <c r="OF3490" s="678"/>
      <c r="OG3490" s="678"/>
      <c r="OH3490" s="678"/>
      <c r="OI3490" s="678"/>
      <c r="OJ3490" s="678"/>
      <c r="OK3490" s="678"/>
      <c r="OL3490" s="678"/>
      <c r="OM3490" s="678"/>
      <c r="ON3490" s="678"/>
      <c r="OO3490" s="678"/>
      <c r="OP3490" s="678"/>
      <c r="OQ3490" s="678"/>
      <c r="OR3490" s="678"/>
      <c r="OS3490" s="678"/>
      <c r="OT3490" s="678"/>
      <c r="OU3490" s="678"/>
      <c r="OV3490" s="678"/>
      <c r="OW3490" s="678"/>
      <c r="OX3490" s="678"/>
      <c r="OY3490" s="678"/>
      <c r="OZ3490" s="678"/>
      <c r="PA3490" s="678"/>
      <c r="PB3490" s="678"/>
      <c r="PC3490" s="678"/>
      <c r="PD3490" s="678"/>
      <c r="PE3490" s="678"/>
      <c r="PF3490" s="678"/>
      <c r="PG3490" s="678"/>
      <c r="PH3490" s="678"/>
      <c r="PI3490" s="678"/>
      <c r="PJ3490" s="678"/>
      <c r="PK3490" s="678"/>
      <c r="PL3490" s="678"/>
      <c r="PM3490" s="678"/>
      <c r="PN3490" s="678"/>
      <c r="PO3490" s="678"/>
      <c r="PP3490" s="678"/>
      <c r="PQ3490" s="678"/>
      <c r="PR3490" s="678"/>
      <c r="PS3490" s="678"/>
      <c r="PT3490" s="678"/>
      <c r="PU3490" s="678"/>
      <c r="PV3490" s="678"/>
      <c r="PW3490" s="678"/>
      <c r="PX3490" s="678"/>
      <c r="PY3490" s="678"/>
      <c r="PZ3490" s="678"/>
      <c r="QA3490" s="678"/>
      <c r="QB3490" s="678"/>
      <c r="QC3490" s="678"/>
      <c r="QD3490" s="678"/>
      <c r="QE3490" s="678"/>
      <c r="QF3490" s="678"/>
      <c r="QG3490" s="678"/>
      <c r="QH3490" s="678"/>
      <c r="QI3490" s="678"/>
      <c r="QJ3490" s="678"/>
      <c r="QK3490" s="678"/>
      <c r="QL3490" s="678"/>
      <c r="QM3490" s="678"/>
      <c r="QN3490" s="678"/>
      <c r="QO3490" s="678"/>
      <c r="QP3490" s="678"/>
      <c r="QQ3490" s="678"/>
      <c r="QR3490" s="678"/>
      <c r="QS3490" s="678"/>
      <c r="QT3490" s="678"/>
      <c r="QU3490" s="678"/>
      <c r="QV3490" s="678"/>
      <c r="QW3490" s="678"/>
      <c r="QX3490" s="678"/>
      <c r="QY3490" s="678"/>
      <c r="QZ3490" s="678"/>
      <c r="RA3490" s="678"/>
      <c r="RB3490" s="678"/>
      <c r="RC3490" s="678"/>
      <c r="RD3490" s="678"/>
      <c r="RE3490" s="678"/>
      <c r="RF3490" s="678"/>
      <c r="RG3490" s="678"/>
      <c r="RH3490" s="678"/>
      <c r="RI3490" s="678"/>
      <c r="RJ3490" s="678"/>
      <c r="RK3490" s="678"/>
      <c r="RL3490" s="678"/>
      <c r="RM3490" s="678"/>
      <c r="RN3490" s="678"/>
      <c r="RO3490" s="678"/>
      <c r="RP3490" s="678"/>
      <c r="RQ3490" s="678"/>
      <c r="RR3490" s="678"/>
      <c r="RS3490" s="678"/>
      <c r="RT3490" s="678"/>
      <c r="RU3490" s="678"/>
      <c r="RV3490" s="678"/>
      <c r="RW3490" s="678"/>
      <c r="RX3490" s="678"/>
      <c r="RY3490" s="678"/>
      <c r="RZ3490" s="678"/>
      <c r="SA3490" s="678"/>
      <c r="SB3490" s="678"/>
      <c r="SC3490" s="678"/>
      <c r="SD3490" s="678"/>
      <c r="SE3490" s="678"/>
      <c r="SF3490" s="678"/>
      <c r="SG3490" s="678"/>
      <c r="SH3490" s="678"/>
      <c r="SI3490" s="678"/>
      <c r="SJ3490" s="678"/>
      <c r="SK3490" s="678"/>
      <c r="SL3490" s="678"/>
      <c r="SM3490" s="678"/>
      <c r="SN3490" s="678"/>
      <c r="SO3490" s="678"/>
      <c r="SP3490" s="678"/>
      <c r="SQ3490" s="678"/>
      <c r="SR3490" s="678"/>
      <c r="SS3490" s="678"/>
      <c r="ST3490" s="678"/>
      <c r="SU3490" s="678"/>
      <c r="SV3490" s="678"/>
      <c r="SW3490" s="678"/>
      <c r="SX3490" s="678"/>
      <c r="SY3490" s="678"/>
      <c r="SZ3490" s="678"/>
      <c r="TA3490" s="678"/>
      <c r="TB3490" s="678"/>
      <c r="TC3490" s="678"/>
      <c r="TD3490" s="678"/>
      <c r="TE3490" s="678"/>
      <c r="TF3490" s="678"/>
      <c r="TG3490" s="678"/>
      <c r="TH3490" s="678"/>
      <c r="TI3490" s="678"/>
      <c r="TJ3490" s="678"/>
      <c r="TK3490" s="678"/>
      <c r="TL3490" s="678"/>
      <c r="TM3490" s="678"/>
      <c r="TN3490" s="678"/>
      <c r="TO3490" s="678"/>
      <c r="TP3490" s="678"/>
      <c r="TQ3490" s="678"/>
      <c r="TR3490" s="678"/>
      <c r="TS3490" s="678"/>
      <c r="TT3490" s="678"/>
      <c r="TU3490" s="678"/>
      <c r="TV3490" s="678"/>
      <c r="TW3490" s="678"/>
      <c r="TX3490" s="678"/>
      <c r="TY3490" s="678"/>
      <c r="TZ3490" s="678"/>
      <c r="UA3490" s="678"/>
      <c r="UB3490" s="678"/>
      <c r="UC3490" s="678"/>
      <c r="UD3490" s="678"/>
      <c r="UE3490" s="678"/>
      <c r="UF3490" s="678"/>
      <c r="UG3490" s="678"/>
      <c r="UH3490" s="678"/>
      <c r="UI3490" s="678"/>
      <c r="UJ3490" s="678"/>
      <c r="UK3490" s="678"/>
      <c r="UL3490" s="678"/>
      <c r="UM3490" s="678"/>
      <c r="UN3490" s="678"/>
      <c r="UO3490" s="678"/>
      <c r="UP3490" s="678"/>
      <c r="UQ3490" s="678"/>
      <c r="UR3490" s="678"/>
      <c r="US3490" s="678"/>
      <c r="UT3490" s="678"/>
      <c r="UU3490" s="678"/>
      <c r="UV3490" s="678"/>
      <c r="UW3490" s="678"/>
      <c r="UX3490" s="678"/>
      <c r="UY3490" s="678"/>
      <c r="UZ3490" s="678"/>
      <c r="VA3490" s="678"/>
      <c r="VB3490" s="678"/>
      <c r="VC3490" s="678"/>
      <c r="VD3490" s="678"/>
      <c r="VE3490" s="678"/>
      <c r="VF3490" s="678"/>
      <c r="VG3490" s="678"/>
      <c r="VH3490" s="678"/>
      <c r="VI3490" s="678"/>
      <c r="VJ3490" s="678"/>
      <c r="VK3490" s="678"/>
      <c r="VL3490" s="678"/>
      <c r="VM3490" s="678"/>
      <c r="VN3490" s="678"/>
      <c r="VO3490" s="678"/>
      <c r="VP3490" s="678"/>
      <c r="VQ3490" s="678"/>
      <c r="VR3490" s="678"/>
      <c r="VS3490" s="678"/>
      <c r="VT3490" s="678"/>
      <c r="VU3490" s="678"/>
      <c r="VV3490" s="678"/>
      <c r="VW3490" s="678"/>
      <c r="VX3490" s="678"/>
      <c r="VY3490" s="678"/>
      <c r="VZ3490" s="678"/>
      <c r="WA3490" s="678"/>
      <c r="WB3490" s="678"/>
      <c r="WC3490" s="678"/>
      <c r="WD3490" s="678"/>
      <c r="WE3490" s="678"/>
      <c r="WF3490" s="678"/>
      <c r="WG3490" s="678"/>
      <c r="WH3490" s="678"/>
      <c r="WI3490" s="678"/>
      <c r="WJ3490" s="678"/>
      <c r="WK3490" s="678"/>
      <c r="WL3490" s="678"/>
      <c r="WM3490" s="678"/>
      <c r="WN3490" s="678"/>
      <c r="WO3490" s="678"/>
      <c r="WP3490" s="678"/>
      <c r="WQ3490" s="678"/>
      <c r="WR3490" s="678"/>
      <c r="WS3490" s="678"/>
      <c r="WT3490" s="678"/>
      <c r="WU3490" s="678"/>
      <c r="WV3490" s="678"/>
      <c r="WW3490" s="678"/>
      <c r="WX3490" s="678"/>
      <c r="WY3490" s="678"/>
      <c r="WZ3490" s="678"/>
      <c r="XA3490" s="678"/>
      <c r="XB3490" s="678"/>
      <c r="XC3490" s="678"/>
      <c r="XD3490" s="678"/>
      <c r="XE3490" s="678"/>
      <c r="XF3490" s="678"/>
      <c r="XG3490" s="678"/>
      <c r="XH3490" s="678"/>
      <c r="XI3490" s="678"/>
      <c r="XJ3490" s="678"/>
      <c r="XK3490" s="678"/>
      <c r="XL3490" s="678"/>
      <c r="XM3490" s="678"/>
      <c r="XN3490" s="678"/>
      <c r="XO3490" s="678"/>
      <c r="XP3490" s="678"/>
      <c r="XQ3490" s="678"/>
      <c r="XR3490" s="678"/>
      <c r="XS3490" s="678"/>
      <c r="XT3490" s="678"/>
      <c r="XU3490" s="678"/>
      <c r="XV3490" s="678"/>
      <c r="XW3490" s="678"/>
      <c r="XX3490" s="678"/>
      <c r="XY3490" s="678"/>
      <c r="XZ3490" s="678"/>
      <c r="YA3490" s="678"/>
      <c r="YB3490" s="678"/>
      <c r="YC3490" s="678"/>
      <c r="YD3490" s="678"/>
      <c r="YE3490" s="678"/>
      <c r="YF3490" s="678"/>
      <c r="YG3490" s="678"/>
      <c r="YH3490" s="678"/>
      <c r="YI3490" s="678"/>
      <c r="YJ3490" s="678"/>
      <c r="YK3490" s="678"/>
      <c r="YL3490" s="678"/>
      <c r="YM3490" s="678"/>
      <c r="YN3490" s="678"/>
      <c r="YO3490" s="678"/>
      <c r="YP3490" s="678"/>
      <c r="YQ3490" s="678"/>
      <c r="YR3490" s="678"/>
      <c r="YS3490" s="678"/>
      <c r="YT3490" s="678"/>
      <c r="YU3490" s="678"/>
      <c r="YV3490" s="678"/>
      <c r="YW3490" s="678"/>
      <c r="YX3490" s="678"/>
      <c r="YY3490" s="678"/>
      <c r="YZ3490" s="678"/>
      <c r="ZA3490" s="678"/>
      <c r="ZB3490" s="678"/>
      <c r="ZC3490" s="678"/>
      <c r="ZD3490" s="678"/>
      <c r="ZE3490" s="678"/>
      <c r="ZF3490" s="678"/>
      <c r="ZG3490" s="678"/>
      <c r="ZH3490" s="678"/>
      <c r="ZI3490" s="678"/>
      <c r="ZJ3490" s="678"/>
      <c r="ZK3490" s="678"/>
      <c r="ZL3490" s="678"/>
      <c r="ZM3490" s="678"/>
      <c r="ZN3490" s="678"/>
      <c r="ZO3490" s="678"/>
      <c r="ZP3490" s="678"/>
      <c r="ZQ3490" s="678"/>
      <c r="ZR3490" s="678"/>
      <c r="ZS3490" s="678"/>
      <c r="ZT3490" s="678"/>
      <c r="ZU3490" s="678"/>
      <c r="ZV3490" s="678"/>
      <c r="ZW3490" s="678"/>
      <c r="ZX3490" s="678"/>
      <c r="ZY3490" s="678"/>
      <c r="ZZ3490" s="678"/>
      <c r="AAA3490" s="678"/>
      <c r="AAB3490" s="678"/>
      <c r="AAC3490" s="678"/>
      <c r="AAD3490" s="678"/>
      <c r="AAE3490" s="678"/>
      <c r="AAF3490" s="678"/>
      <c r="AAG3490" s="678"/>
      <c r="AAH3490" s="678"/>
      <c r="AAI3490" s="678"/>
      <c r="AAJ3490" s="678"/>
      <c r="AAK3490" s="678"/>
      <c r="AAL3490" s="678"/>
      <c r="AAM3490" s="678"/>
      <c r="AAN3490" s="678"/>
      <c r="AAO3490" s="678"/>
      <c r="AAP3490" s="678"/>
      <c r="AAQ3490" s="678"/>
      <c r="AAR3490" s="678"/>
      <c r="AAS3490" s="678"/>
      <c r="AAT3490" s="678"/>
      <c r="AAU3490" s="678"/>
      <c r="AAV3490" s="678"/>
      <c r="AAW3490" s="678"/>
      <c r="AAX3490" s="678"/>
      <c r="AAY3490" s="678"/>
      <c r="AAZ3490" s="678"/>
      <c r="ABA3490" s="678"/>
      <c r="ABB3490" s="678"/>
      <c r="ABC3490" s="678"/>
      <c r="ABD3490" s="678"/>
      <c r="ABE3490" s="678"/>
      <c r="ABF3490" s="678"/>
      <c r="ABG3490" s="678"/>
      <c r="ABH3490" s="678"/>
      <c r="ABI3490" s="678"/>
      <c r="ABJ3490" s="678"/>
      <c r="ABK3490" s="678"/>
      <c r="ABL3490" s="678"/>
      <c r="ABM3490" s="678"/>
      <c r="ABN3490" s="678"/>
      <c r="ABO3490" s="678"/>
      <c r="ABP3490" s="678"/>
      <c r="ABQ3490" s="678"/>
      <c r="ABR3490" s="678"/>
      <c r="ABS3490" s="678"/>
      <c r="ABT3490" s="678"/>
      <c r="ABU3490" s="678"/>
      <c r="ABV3490" s="678"/>
      <c r="ABW3490" s="678"/>
      <c r="ABX3490" s="678"/>
      <c r="ABY3490" s="678"/>
      <c r="ABZ3490" s="678"/>
      <c r="ACA3490" s="678"/>
      <c r="ACB3490" s="678"/>
      <c r="ACC3490" s="678"/>
      <c r="ACD3490" s="678"/>
      <c r="ACE3490" s="678"/>
      <c r="ACF3490" s="678"/>
      <c r="ACG3490" s="678"/>
      <c r="ACH3490" s="678"/>
      <c r="ACI3490" s="678"/>
      <c r="ACJ3490" s="678"/>
      <c r="ACK3490" s="678"/>
      <c r="ACL3490" s="678"/>
      <c r="ACM3490" s="678"/>
      <c r="ACN3490" s="678"/>
      <c r="ACO3490" s="678"/>
      <c r="ACP3490" s="678"/>
      <c r="ACQ3490" s="678"/>
      <c r="ACR3490" s="678"/>
      <c r="ACS3490" s="678"/>
      <c r="ACT3490" s="678"/>
      <c r="ACU3490" s="678"/>
      <c r="ACV3490" s="678"/>
      <c r="ACW3490" s="678"/>
      <c r="ACX3490" s="678"/>
      <c r="ACY3490" s="678"/>
      <c r="ACZ3490" s="678"/>
      <c r="ADA3490" s="678"/>
      <c r="ADB3490" s="678"/>
      <c r="ADC3490" s="678"/>
      <c r="ADD3490" s="678"/>
      <c r="ADE3490" s="678"/>
      <c r="ADF3490" s="678"/>
      <c r="ADG3490" s="678"/>
      <c r="ADH3490" s="678"/>
      <c r="ADI3490" s="678"/>
      <c r="ADJ3490" s="678"/>
      <c r="ADK3490" s="678"/>
      <c r="ADL3490" s="678"/>
      <c r="ADM3490" s="678"/>
      <c r="ADN3490" s="678"/>
      <c r="ADO3490" s="678"/>
      <c r="ADP3490" s="678"/>
      <c r="ADQ3490" s="678"/>
      <c r="ADR3490" s="678"/>
      <c r="ADS3490" s="678"/>
      <c r="ADT3490" s="678"/>
      <c r="ADU3490" s="678"/>
      <c r="ADV3490" s="678"/>
      <c r="ADW3490" s="678"/>
      <c r="ADX3490" s="678"/>
      <c r="ADY3490" s="678"/>
      <c r="ADZ3490" s="678"/>
      <c r="AEA3490" s="678"/>
      <c r="AEB3490" s="678"/>
      <c r="AEC3490" s="678"/>
      <c r="AED3490" s="678"/>
      <c r="AEE3490" s="678"/>
      <c r="AEF3490" s="678"/>
      <c r="AEG3490" s="678"/>
      <c r="AEH3490" s="678"/>
      <c r="AEI3490" s="678"/>
      <c r="AEJ3490" s="678"/>
      <c r="AEK3490" s="678"/>
      <c r="AEL3490" s="678"/>
      <c r="AEM3490" s="678"/>
      <c r="AEN3490" s="678"/>
      <c r="AEO3490" s="678"/>
      <c r="AEP3490" s="678"/>
      <c r="AEQ3490" s="678"/>
      <c r="AER3490" s="678"/>
      <c r="AES3490" s="678"/>
      <c r="AET3490" s="678"/>
      <c r="AEU3490" s="678"/>
      <c r="AEV3490" s="678"/>
      <c r="AEW3490" s="678"/>
      <c r="AEX3490" s="678"/>
      <c r="AEY3490" s="678"/>
      <c r="AEZ3490" s="678"/>
      <c r="AFA3490" s="678"/>
      <c r="AFB3490" s="678"/>
      <c r="AFC3490" s="678"/>
      <c r="AFD3490" s="678"/>
      <c r="AFE3490" s="678"/>
      <c r="AFF3490" s="678"/>
      <c r="AFG3490" s="678"/>
      <c r="AFH3490" s="678"/>
      <c r="AFI3490" s="678"/>
      <c r="AFJ3490" s="678"/>
      <c r="AFK3490" s="678"/>
      <c r="AFL3490" s="678"/>
      <c r="AFM3490" s="678"/>
      <c r="AFN3490" s="678"/>
      <c r="AFO3490" s="678"/>
      <c r="AFP3490" s="678"/>
      <c r="AFQ3490" s="678"/>
      <c r="AFR3490" s="678"/>
      <c r="AFS3490" s="678"/>
      <c r="AFT3490" s="678"/>
      <c r="AFU3490" s="678"/>
      <c r="AFV3490" s="678"/>
      <c r="AFW3490" s="678"/>
      <c r="AFX3490" s="678"/>
      <c r="AFY3490" s="678"/>
      <c r="AFZ3490" s="678"/>
      <c r="AGA3490" s="678"/>
      <c r="AGB3490" s="678"/>
      <c r="AGC3490" s="678"/>
      <c r="AGD3490" s="678"/>
      <c r="AGE3490" s="678"/>
      <c r="AGF3490" s="678"/>
      <c r="AGG3490" s="678"/>
      <c r="AGH3490" s="678"/>
      <c r="AGI3490" s="678"/>
      <c r="AGJ3490" s="678"/>
      <c r="AGK3490" s="678"/>
      <c r="AGL3490" s="678"/>
      <c r="AGM3490" s="678"/>
      <c r="AGN3490" s="678"/>
      <c r="AGO3490" s="678"/>
      <c r="AGP3490" s="678"/>
      <c r="AGQ3490" s="678"/>
      <c r="AGR3490" s="678"/>
      <c r="AGS3490" s="678"/>
      <c r="AGT3490" s="678"/>
      <c r="AGU3490" s="678"/>
      <c r="AGV3490" s="678"/>
      <c r="AGW3490" s="678"/>
      <c r="AGX3490" s="678"/>
      <c r="AGY3490" s="678"/>
      <c r="AGZ3490" s="678"/>
      <c r="AHA3490" s="678"/>
      <c r="AHB3490" s="678"/>
      <c r="AHC3490" s="678"/>
      <c r="AHD3490" s="678"/>
      <c r="AHE3490" s="678"/>
      <c r="AHF3490" s="678"/>
      <c r="AHG3490" s="678"/>
      <c r="AHH3490" s="678"/>
      <c r="AHI3490" s="678"/>
      <c r="AHJ3490" s="678"/>
      <c r="AHK3490" s="678"/>
      <c r="AHL3490" s="678"/>
      <c r="AHM3490" s="678"/>
      <c r="AHN3490" s="678"/>
      <c r="AHO3490" s="678"/>
      <c r="AHP3490" s="678"/>
      <c r="AHQ3490" s="678"/>
      <c r="AHR3490" s="678"/>
      <c r="AHS3490" s="678"/>
      <c r="AHT3490" s="678"/>
      <c r="AHU3490" s="678"/>
      <c r="AHV3490" s="678"/>
      <c r="AHW3490" s="678"/>
      <c r="AHX3490" s="678"/>
      <c r="AHY3490" s="678"/>
      <c r="AHZ3490" s="678"/>
      <c r="AIA3490" s="678"/>
      <c r="AIB3490" s="678"/>
      <c r="AIC3490" s="678"/>
      <c r="AID3490" s="678"/>
      <c r="AIE3490" s="678"/>
      <c r="AIF3490" s="678"/>
      <c r="AIG3490" s="678"/>
      <c r="AIH3490" s="678"/>
      <c r="AII3490" s="678"/>
      <c r="AIJ3490" s="678"/>
      <c r="AIK3490" s="678"/>
      <c r="AIL3490" s="678"/>
      <c r="AIM3490" s="678"/>
      <c r="AIN3490" s="678"/>
      <c r="AIO3490" s="678"/>
      <c r="AIP3490" s="678"/>
      <c r="AIQ3490" s="678"/>
      <c r="AIR3490" s="678"/>
      <c r="AIS3490" s="678"/>
      <c r="AIT3490" s="678"/>
      <c r="AIU3490" s="678"/>
      <c r="AIV3490" s="678"/>
      <c r="AIW3490" s="678"/>
      <c r="AIX3490" s="678"/>
      <c r="AIY3490" s="678"/>
      <c r="AIZ3490" s="678"/>
      <c r="AJA3490" s="678"/>
      <c r="AJB3490" s="678"/>
      <c r="AJC3490" s="678"/>
      <c r="AJD3490" s="678"/>
      <c r="AJE3490" s="678"/>
      <c r="AJF3490" s="678"/>
      <c r="AJG3490" s="678"/>
      <c r="AJH3490" s="678"/>
      <c r="AJI3490" s="678"/>
      <c r="AJJ3490" s="678"/>
      <c r="AJK3490" s="678"/>
      <c r="AJL3490" s="678"/>
      <c r="AJM3490" s="678"/>
      <c r="AJN3490" s="678"/>
      <c r="AJO3490" s="678"/>
      <c r="AJP3490" s="678"/>
      <c r="AJQ3490" s="678"/>
      <c r="AJR3490" s="678"/>
      <c r="AJS3490" s="678"/>
      <c r="AJT3490" s="678"/>
      <c r="AJU3490" s="678"/>
      <c r="AJV3490" s="678"/>
      <c r="AJW3490" s="678"/>
      <c r="AJX3490" s="678"/>
      <c r="AJY3490" s="678"/>
      <c r="AJZ3490" s="678"/>
      <c r="AKA3490" s="678"/>
      <c r="AKB3490" s="678"/>
      <c r="AKC3490" s="678"/>
      <c r="AKD3490" s="678"/>
      <c r="AKE3490" s="678"/>
      <c r="AKF3490" s="678"/>
      <c r="AKG3490" s="678"/>
      <c r="AKH3490" s="678"/>
      <c r="AKI3490" s="678"/>
      <c r="AKJ3490" s="678"/>
      <c r="AKK3490" s="678"/>
      <c r="AKL3490" s="678"/>
      <c r="AKM3490" s="678"/>
      <c r="AKN3490" s="678"/>
      <c r="AKO3490" s="678"/>
      <c r="AKP3490" s="678"/>
      <c r="AKQ3490" s="678"/>
      <c r="AKR3490" s="678"/>
      <c r="AKS3490" s="678"/>
      <c r="AKT3490" s="678"/>
      <c r="AKU3490" s="678"/>
      <c r="AKV3490" s="678"/>
      <c r="AKW3490" s="678"/>
      <c r="AKX3490" s="678"/>
      <c r="AKY3490" s="678"/>
      <c r="AKZ3490" s="678"/>
      <c r="ALA3490" s="678"/>
      <c r="ALB3490" s="678"/>
      <c r="ALC3490" s="678"/>
      <c r="ALD3490" s="678"/>
      <c r="ALE3490" s="678"/>
      <c r="ALF3490" s="678"/>
      <c r="ALG3490" s="678"/>
      <c r="ALH3490" s="678"/>
      <c r="ALI3490" s="678"/>
      <c r="ALJ3490" s="678"/>
      <c r="ALK3490" s="678"/>
      <c r="ALL3490" s="678"/>
      <c r="ALM3490" s="678"/>
      <c r="ALN3490" s="678"/>
      <c r="ALO3490" s="678"/>
      <c r="ALP3490" s="678"/>
      <c r="ALQ3490" s="678"/>
      <c r="ALR3490" s="678"/>
      <c r="ALS3490" s="678"/>
      <c r="ALT3490" s="678"/>
      <c r="ALU3490" s="678"/>
      <c r="ALV3490" s="678"/>
      <c r="ALW3490" s="678"/>
      <c r="ALX3490" s="678"/>
      <c r="ALY3490" s="678"/>
      <c r="ALZ3490" s="678"/>
      <c r="AMA3490" s="678"/>
      <c r="AMB3490" s="678"/>
      <c r="AMC3490" s="678"/>
      <c r="AMD3490" s="678"/>
      <c r="AME3490" s="678"/>
      <c r="AMF3490" s="678"/>
      <c r="AMG3490" s="678"/>
      <c r="AMH3490" s="678"/>
      <c r="AMI3490" s="678"/>
      <c r="AMJ3490" s="678"/>
    </row>
    <row r="3491" spans="1:1024" s="546" customFormat="1" ht="18.75" customHeight="1" x14ac:dyDescent="0.25">
      <c r="A3491" s="186">
        <v>4325</v>
      </c>
      <c r="B3491" s="186"/>
      <c r="C3491" s="186" t="s">
        <v>5676</v>
      </c>
      <c r="D3491" s="186" t="s">
        <v>35</v>
      </c>
      <c r="E3491" s="1156" t="s">
        <v>507</v>
      </c>
      <c r="F3491" s="710">
        <v>45358</v>
      </c>
      <c r="G3491" s="711">
        <v>0.54166666666666663</v>
      </c>
      <c r="H3491" s="710">
        <v>45361</v>
      </c>
      <c r="I3491" s="711">
        <v>0.54166666666666663</v>
      </c>
      <c r="J3491" s="728" t="s">
        <v>449</v>
      </c>
      <c r="K3491" s="710">
        <v>30525</v>
      </c>
      <c r="L3491" s="734" t="s">
        <v>5677</v>
      </c>
      <c r="M3491" s="21">
        <v>44527</v>
      </c>
      <c r="N3491" s="734" t="s">
        <v>5678</v>
      </c>
      <c r="O3491" s="920">
        <v>44322</v>
      </c>
      <c r="P3491" s="892" t="s">
        <v>5357</v>
      </c>
      <c r="Q3491" s="196"/>
      <c r="R3491" s="1002"/>
      <c r="S3491" s="196"/>
      <c r="T3491" s="580"/>
      <c r="U3491" s="551"/>
      <c r="V3491" s="544"/>
      <c r="W3491" s="128"/>
    </row>
    <row r="3492" spans="1:1024" ht="24" customHeight="1" x14ac:dyDescent="0.25">
      <c r="A3492" s="795">
        <v>5753</v>
      </c>
      <c r="B3492" s="186"/>
      <c r="C3492" s="186" t="s">
        <v>6380</v>
      </c>
      <c r="D3492" s="795" t="s">
        <v>35</v>
      </c>
      <c r="E3492" s="1169" t="s">
        <v>8094</v>
      </c>
      <c r="F3492" s="1330">
        <v>45618</v>
      </c>
      <c r="G3492" s="982">
        <v>0.4861111111111111</v>
      </c>
      <c r="H3492" s="1330">
        <v>45621</v>
      </c>
      <c r="I3492" s="982">
        <v>0.375</v>
      </c>
      <c r="J3492" s="1335" t="s">
        <v>449</v>
      </c>
      <c r="K3492" s="710">
        <v>30525</v>
      </c>
      <c r="L3492" s="734" t="s">
        <v>5677</v>
      </c>
      <c r="M3492" s="21">
        <v>44527</v>
      </c>
      <c r="N3492" s="734" t="s">
        <v>5678</v>
      </c>
      <c r="O3492" s="920">
        <v>44322</v>
      </c>
      <c r="P3492" s="1428" t="s">
        <v>8338</v>
      </c>
      <c r="Q3492" s="196" t="s">
        <v>8107</v>
      </c>
      <c r="R3492" s="1002"/>
      <c r="S3492" s="196"/>
      <c r="T3492" s="581"/>
      <c r="U3492" s="128"/>
      <c r="V3492" s="601" t="s">
        <v>6414</v>
      </c>
      <c r="W3492" s="128"/>
    </row>
    <row r="3493" spans="1:1024" ht="21" customHeight="1" x14ac:dyDescent="0.25">
      <c r="A3493" s="795">
        <v>4823</v>
      </c>
      <c r="B3493" s="186"/>
      <c r="C3493" s="186" t="s">
        <v>6380</v>
      </c>
      <c r="D3493" s="795" t="s">
        <v>22</v>
      </c>
      <c r="E3493" s="1169" t="s">
        <v>161</v>
      </c>
      <c r="F3493" s="1330">
        <v>45423</v>
      </c>
      <c r="G3493" s="982">
        <v>0.33333333333333331</v>
      </c>
      <c r="H3493" s="1330">
        <v>45427</v>
      </c>
      <c r="I3493" s="982">
        <v>0.5</v>
      </c>
      <c r="J3493" s="1335" t="s">
        <v>162</v>
      </c>
      <c r="K3493" s="710">
        <v>30525</v>
      </c>
      <c r="L3493" s="734" t="s">
        <v>5677</v>
      </c>
      <c r="M3493" s="21">
        <v>44527</v>
      </c>
      <c r="N3493" s="734" t="s">
        <v>5678</v>
      </c>
      <c r="O3493" s="920">
        <v>44322</v>
      </c>
      <c r="P3493" s="892" t="s">
        <v>5202</v>
      </c>
      <c r="Q3493" s="196"/>
      <c r="R3493" s="1002"/>
      <c r="S3493" s="196"/>
      <c r="T3493" s="581"/>
      <c r="U3493" s="128"/>
      <c r="V3493" s="601" t="s">
        <v>6414</v>
      </c>
      <c r="W3493" s="128"/>
    </row>
    <row r="3494" spans="1:1024" ht="18.75" hidden="1" customHeight="1" x14ac:dyDescent="0.25">
      <c r="A3494" s="4">
        <v>207</v>
      </c>
      <c r="B3494" s="4"/>
      <c r="C3494" s="4" t="s">
        <v>3595</v>
      </c>
      <c r="D3494" s="4" t="s">
        <v>29</v>
      </c>
      <c r="E3494" s="1156" t="s">
        <v>30</v>
      </c>
      <c r="F3494" s="725">
        <v>44609</v>
      </c>
      <c r="G3494" s="744">
        <v>0.56944444444444442</v>
      </c>
      <c r="H3494" s="725">
        <v>44620</v>
      </c>
      <c r="I3494" s="744">
        <v>0.56944444444444442</v>
      </c>
      <c r="J3494" s="730"/>
      <c r="K3494" s="744"/>
      <c r="L3494" s="4"/>
      <c r="N3494" s="934"/>
      <c r="O3494" s="920"/>
      <c r="Q3494" s="908"/>
      <c r="R3494" s="1073"/>
      <c r="S3494" s="908"/>
      <c r="T3494" s="550"/>
      <c r="V3494" s="550" t="s">
        <v>3549</v>
      </c>
    </row>
    <row r="3495" spans="1:1024" s="546" customFormat="1" ht="18.75" hidden="1" customHeight="1" x14ac:dyDescent="0.25">
      <c r="A3495" s="4"/>
      <c r="B3495" s="4"/>
      <c r="C3495" s="4" t="s">
        <v>1127</v>
      </c>
      <c r="D3495" s="4" t="s">
        <v>35</v>
      </c>
      <c r="E3495" s="1156" t="s">
        <v>335</v>
      </c>
      <c r="F3495" s="725">
        <v>45066</v>
      </c>
      <c r="G3495" s="720"/>
      <c r="H3495" s="725">
        <v>45078</v>
      </c>
      <c r="I3495" s="720"/>
      <c r="J3495" s="713"/>
      <c r="K3495" s="725"/>
      <c r="L3495" s="929"/>
      <c r="M3495" s="19"/>
      <c r="N3495" s="931"/>
      <c r="O3495" s="932"/>
      <c r="P3495" s="898"/>
      <c r="Q3495" s="194"/>
      <c r="R3495" s="1033"/>
      <c r="S3495" s="1039"/>
      <c r="T3495" s="563"/>
      <c r="U3495" s="545"/>
      <c r="V3495" s="555"/>
      <c r="W3495" s="156"/>
    </row>
    <row r="3496" spans="1:1024" s="599" customFormat="1" ht="77.25" hidden="1" customHeight="1" x14ac:dyDescent="0.25">
      <c r="A3496" s="186"/>
      <c r="B3496" s="186"/>
      <c r="C3496" s="186" t="s">
        <v>1127</v>
      </c>
      <c r="D3496" s="186"/>
      <c r="E3496" s="1156" t="s">
        <v>335</v>
      </c>
      <c r="F3496" s="718">
        <v>44858</v>
      </c>
      <c r="G3496" s="719"/>
      <c r="H3496" s="710">
        <v>44860</v>
      </c>
      <c r="I3496" s="711"/>
      <c r="J3496" s="713"/>
      <c r="K3496" s="710"/>
      <c r="L3496" s="936"/>
      <c r="M3496" s="21"/>
      <c r="N3496" s="926"/>
      <c r="O3496" s="927"/>
      <c r="P3496" s="898"/>
      <c r="Q3496" s="884"/>
      <c r="R3496" s="1008"/>
      <c r="S3496" s="884"/>
      <c r="T3496" s="527"/>
      <c r="U3496" s="156"/>
      <c r="V3496" s="527"/>
      <c r="X3496" s="662"/>
      <c r="Y3496" s="662"/>
      <c r="Z3496" s="662"/>
      <c r="AA3496" s="662"/>
      <c r="AB3496" s="662"/>
      <c r="AC3496" s="662"/>
      <c r="AD3496" s="662"/>
      <c r="AE3496" s="662"/>
      <c r="AF3496" s="662"/>
      <c r="AG3496" s="662"/>
      <c r="AH3496" s="662"/>
      <c r="AI3496" s="662"/>
      <c r="AJ3496" s="662"/>
      <c r="AK3496" s="662"/>
      <c r="AL3496" s="662"/>
      <c r="AM3496" s="662"/>
      <c r="AN3496" s="662"/>
      <c r="AO3496" s="662"/>
      <c r="AP3496" s="662"/>
      <c r="AQ3496" s="662"/>
      <c r="AR3496" s="662"/>
      <c r="AS3496" s="662"/>
      <c r="AT3496" s="662"/>
      <c r="AU3496" s="662"/>
      <c r="AV3496" s="662"/>
      <c r="AW3496" s="662"/>
      <c r="AX3496" s="662"/>
      <c r="AY3496" s="662"/>
      <c r="AZ3496" s="662"/>
      <c r="BA3496" s="662"/>
      <c r="BB3496" s="662"/>
      <c r="BC3496" s="662"/>
      <c r="BD3496" s="662"/>
      <c r="BE3496" s="662"/>
      <c r="BF3496" s="662"/>
      <c r="BG3496" s="662"/>
      <c r="BH3496" s="662"/>
      <c r="BI3496" s="662"/>
      <c r="BJ3496" s="662"/>
      <c r="BK3496" s="662"/>
      <c r="BL3496" s="662"/>
      <c r="BM3496" s="662"/>
      <c r="BN3496" s="662"/>
      <c r="BO3496" s="662"/>
      <c r="BP3496" s="662"/>
      <c r="BQ3496" s="662"/>
      <c r="BR3496" s="662"/>
      <c r="BS3496" s="662"/>
      <c r="BT3496" s="662"/>
      <c r="BU3496" s="662"/>
      <c r="BV3496" s="662"/>
      <c r="BW3496" s="662"/>
      <c r="BX3496" s="662"/>
      <c r="BY3496" s="662"/>
      <c r="BZ3496" s="662"/>
      <c r="CA3496" s="662"/>
      <c r="CB3496" s="662"/>
      <c r="CC3496" s="662"/>
      <c r="CD3496" s="662"/>
      <c r="CE3496" s="662"/>
      <c r="CF3496" s="662"/>
      <c r="CG3496" s="662"/>
      <c r="CH3496" s="662"/>
      <c r="CI3496" s="662"/>
      <c r="CJ3496" s="662"/>
      <c r="CK3496" s="662"/>
      <c r="CL3496" s="662"/>
      <c r="CM3496" s="662"/>
      <c r="CN3496" s="662"/>
      <c r="CO3496" s="662"/>
      <c r="CP3496" s="662"/>
      <c r="CQ3496" s="662"/>
      <c r="CR3496" s="662"/>
      <c r="CS3496" s="662"/>
      <c r="CT3496" s="662"/>
      <c r="CU3496" s="662"/>
      <c r="CV3496" s="662"/>
      <c r="CW3496" s="662"/>
      <c r="CX3496" s="662"/>
      <c r="CY3496" s="662"/>
      <c r="CZ3496" s="662"/>
      <c r="DA3496" s="662"/>
      <c r="DB3496" s="662"/>
      <c r="DC3496" s="662"/>
      <c r="DD3496" s="662"/>
      <c r="DE3496" s="662"/>
      <c r="DF3496" s="662"/>
      <c r="DG3496" s="662"/>
      <c r="DH3496" s="662"/>
      <c r="DI3496" s="662"/>
      <c r="DJ3496" s="662"/>
      <c r="DK3496" s="662"/>
      <c r="DL3496" s="662"/>
      <c r="DM3496" s="662"/>
      <c r="DN3496" s="662"/>
      <c r="DO3496" s="662"/>
      <c r="DP3496" s="662"/>
      <c r="DQ3496" s="662"/>
      <c r="DR3496" s="662"/>
      <c r="DS3496" s="662"/>
      <c r="DT3496" s="662"/>
      <c r="DU3496" s="662"/>
      <c r="DV3496" s="662"/>
      <c r="DW3496" s="662"/>
      <c r="DX3496" s="662"/>
      <c r="DY3496" s="662"/>
      <c r="DZ3496" s="662"/>
      <c r="EA3496" s="662"/>
      <c r="EB3496" s="662"/>
      <c r="EC3496" s="662"/>
      <c r="ED3496" s="662"/>
      <c r="EE3496" s="662"/>
      <c r="EF3496" s="662"/>
      <c r="EG3496" s="662"/>
      <c r="EH3496" s="662"/>
      <c r="EI3496" s="662"/>
      <c r="EJ3496" s="662"/>
      <c r="EK3496" s="662"/>
      <c r="EL3496" s="662"/>
      <c r="EM3496" s="662"/>
      <c r="EN3496" s="662"/>
      <c r="EO3496" s="662"/>
      <c r="EP3496" s="662"/>
      <c r="EQ3496" s="662"/>
      <c r="ER3496" s="662"/>
      <c r="ES3496" s="662"/>
      <c r="ET3496" s="662"/>
      <c r="EU3496" s="662"/>
      <c r="EV3496" s="662"/>
      <c r="EW3496" s="662"/>
      <c r="EX3496" s="662"/>
      <c r="EY3496" s="662"/>
      <c r="EZ3496" s="662"/>
      <c r="FA3496" s="662"/>
      <c r="FB3496" s="662"/>
      <c r="FC3496" s="662"/>
      <c r="FD3496" s="662"/>
      <c r="FE3496" s="662"/>
      <c r="FF3496" s="662"/>
      <c r="FG3496" s="662"/>
      <c r="FH3496" s="662"/>
      <c r="FI3496" s="662"/>
      <c r="FJ3496" s="662"/>
      <c r="FK3496" s="662"/>
      <c r="FL3496" s="662"/>
      <c r="FM3496" s="662"/>
      <c r="FN3496" s="662"/>
      <c r="FO3496" s="662"/>
      <c r="FP3496" s="662"/>
      <c r="FQ3496" s="662"/>
      <c r="FR3496" s="662"/>
      <c r="FS3496" s="662"/>
      <c r="FT3496" s="662"/>
      <c r="FU3496" s="662"/>
      <c r="FV3496" s="662"/>
      <c r="FW3496" s="662"/>
      <c r="FX3496" s="662"/>
      <c r="FY3496" s="662"/>
      <c r="FZ3496" s="662"/>
      <c r="GA3496" s="662"/>
      <c r="GB3496" s="662"/>
      <c r="GC3496" s="662"/>
      <c r="GD3496" s="662"/>
      <c r="GE3496" s="662"/>
      <c r="GF3496" s="662"/>
      <c r="GG3496" s="662"/>
      <c r="GH3496" s="662"/>
      <c r="GI3496" s="662"/>
      <c r="GJ3496" s="662"/>
      <c r="GK3496" s="662"/>
      <c r="GL3496" s="662"/>
      <c r="GM3496" s="662"/>
      <c r="GN3496" s="662"/>
      <c r="GO3496" s="662"/>
      <c r="GP3496" s="662"/>
      <c r="GQ3496" s="662"/>
      <c r="GR3496" s="662"/>
      <c r="GS3496" s="662"/>
      <c r="GT3496" s="662"/>
      <c r="GU3496" s="662"/>
      <c r="GV3496" s="662"/>
      <c r="GW3496" s="662"/>
      <c r="GX3496" s="662"/>
      <c r="GY3496" s="662"/>
      <c r="GZ3496" s="662"/>
      <c r="HA3496" s="662"/>
      <c r="HB3496" s="662"/>
      <c r="HC3496" s="662"/>
      <c r="HD3496" s="662"/>
      <c r="HE3496" s="662"/>
      <c r="HF3496" s="662"/>
      <c r="HG3496" s="662"/>
      <c r="HH3496" s="662"/>
      <c r="HI3496" s="662"/>
      <c r="HJ3496" s="662"/>
      <c r="HK3496" s="662"/>
      <c r="HL3496" s="662"/>
      <c r="HM3496" s="662"/>
      <c r="HN3496" s="662"/>
      <c r="HO3496" s="662"/>
      <c r="HP3496" s="662"/>
      <c r="HQ3496" s="662"/>
      <c r="HR3496" s="662"/>
      <c r="HS3496" s="662"/>
      <c r="HT3496" s="662"/>
      <c r="HU3496" s="662"/>
      <c r="HV3496" s="662"/>
      <c r="HW3496" s="662"/>
      <c r="HX3496" s="662"/>
      <c r="HY3496" s="662"/>
      <c r="HZ3496" s="662"/>
      <c r="IA3496" s="662"/>
      <c r="IB3496" s="662"/>
      <c r="IC3496" s="662"/>
      <c r="ID3496" s="662"/>
      <c r="IE3496" s="662"/>
      <c r="IF3496" s="662"/>
      <c r="IG3496" s="662"/>
      <c r="IH3496" s="662"/>
      <c r="II3496" s="662"/>
      <c r="IJ3496" s="662"/>
      <c r="IK3496" s="662"/>
      <c r="IL3496" s="662"/>
      <c r="IM3496" s="662"/>
      <c r="IN3496" s="662"/>
      <c r="IO3496" s="662"/>
      <c r="IP3496" s="662"/>
      <c r="IQ3496" s="662"/>
      <c r="IR3496" s="662"/>
      <c r="IS3496" s="662"/>
      <c r="IT3496" s="662"/>
      <c r="IU3496" s="662"/>
      <c r="IV3496" s="662"/>
      <c r="IW3496" s="662"/>
      <c r="IX3496" s="662"/>
      <c r="IY3496" s="662"/>
      <c r="IZ3496" s="662"/>
      <c r="JA3496" s="662"/>
      <c r="JB3496" s="662"/>
      <c r="JC3496" s="662"/>
      <c r="JD3496" s="662"/>
      <c r="JE3496" s="662"/>
      <c r="JF3496" s="662"/>
      <c r="JG3496" s="662"/>
      <c r="JH3496" s="662"/>
      <c r="JI3496" s="662"/>
      <c r="JJ3496" s="662"/>
      <c r="JK3496" s="662"/>
      <c r="JL3496" s="662"/>
      <c r="JM3496" s="662"/>
      <c r="JN3496" s="662"/>
      <c r="JO3496" s="662"/>
      <c r="JP3496" s="662"/>
      <c r="JQ3496" s="662"/>
      <c r="JR3496" s="662"/>
      <c r="JS3496" s="662"/>
      <c r="JT3496" s="662"/>
      <c r="JU3496" s="662"/>
      <c r="JV3496" s="662"/>
      <c r="JW3496" s="662"/>
      <c r="JX3496" s="662"/>
      <c r="JY3496" s="662"/>
      <c r="JZ3496" s="662"/>
      <c r="KA3496" s="662"/>
      <c r="KB3496" s="662"/>
      <c r="KC3496" s="662"/>
      <c r="KD3496" s="662"/>
      <c r="KE3496" s="662"/>
      <c r="KF3496" s="662"/>
      <c r="KG3496" s="662"/>
      <c r="KH3496" s="662"/>
      <c r="KI3496" s="662"/>
      <c r="KJ3496" s="662"/>
      <c r="KK3496" s="662"/>
      <c r="KL3496" s="662"/>
      <c r="KM3496" s="662"/>
      <c r="KN3496" s="662"/>
      <c r="KO3496" s="662"/>
      <c r="KP3496" s="662"/>
      <c r="KQ3496" s="662"/>
      <c r="KR3496" s="662"/>
      <c r="KS3496" s="662"/>
      <c r="KT3496" s="662"/>
      <c r="KU3496" s="662"/>
      <c r="KV3496" s="662"/>
      <c r="KW3496" s="662"/>
      <c r="KX3496" s="662"/>
      <c r="KY3496" s="662"/>
      <c r="KZ3496" s="662"/>
      <c r="LA3496" s="662"/>
      <c r="LB3496" s="662"/>
      <c r="LC3496" s="662"/>
      <c r="LD3496" s="662"/>
      <c r="LE3496" s="662"/>
      <c r="LF3496" s="662"/>
      <c r="LG3496" s="662"/>
      <c r="LH3496" s="662"/>
      <c r="LI3496" s="662"/>
      <c r="LJ3496" s="662"/>
      <c r="LK3496" s="662"/>
      <c r="LL3496" s="662"/>
      <c r="LM3496" s="662"/>
      <c r="LN3496" s="662"/>
      <c r="LO3496" s="662"/>
      <c r="LP3496" s="662"/>
      <c r="LQ3496" s="662"/>
      <c r="LR3496" s="662"/>
      <c r="LS3496" s="662"/>
      <c r="LT3496" s="662"/>
      <c r="LU3496" s="662"/>
      <c r="LV3496" s="662"/>
      <c r="LW3496" s="662"/>
      <c r="LX3496" s="662"/>
      <c r="LY3496" s="662"/>
      <c r="LZ3496" s="662"/>
      <c r="MA3496" s="662"/>
      <c r="MB3496" s="662"/>
      <c r="MC3496" s="662"/>
      <c r="MD3496" s="662"/>
      <c r="ME3496" s="662"/>
      <c r="MF3496" s="662"/>
      <c r="MG3496" s="662"/>
      <c r="MH3496" s="662"/>
      <c r="MI3496" s="662"/>
      <c r="MJ3496" s="662"/>
      <c r="MK3496" s="662"/>
      <c r="ML3496" s="662"/>
      <c r="MM3496" s="662"/>
      <c r="MN3496" s="662"/>
      <c r="MO3496" s="662"/>
      <c r="MP3496" s="662"/>
      <c r="MQ3496" s="662"/>
      <c r="MR3496" s="662"/>
      <c r="MS3496" s="662"/>
      <c r="MT3496" s="662"/>
      <c r="MU3496" s="662"/>
      <c r="MV3496" s="662"/>
      <c r="MW3496" s="662"/>
      <c r="MX3496" s="662"/>
      <c r="MY3496" s="662"/>
      <c r="MZ3496" s="662"/>
      <c r="NA3496" s="662"/>
      <c r="NB3496" s="662"/>
      <c r="NC3496" s="662"/>
      <c r="ND3496" s="662"/>
      <c r="NE3496" s="662"/>
      <c r="NF3496" s="662"/>
      <c r="NG3496" s="662"/>
      <c r="NH3496" s="662"/>
      <c r="NI3496" s="662"/>
      <c r="NJ3496" s="662"/>
      <c r="NK3496" s="662"/>
      <c r="NL3496" s="662"/>
      <c r="NM3496" s="662"/>
      <c r="NN3496" s="662"/>
      <c r="NO3496" s="662"/>
      <c r="NP3496" s="662"/>
      <c r="NQ3496" s="662"/>
      <c r="NR3496" s="662"/>
      <c r="NS3496" s="662"/>
      <c r="NT3496" s="662"/>
      <c r="NU3496" s="662"/>
      <c r="NV3496" s="662"/>
      <c r="NW3496" s="662"/>
      <c r="NX3496" s="662"/>
      <c r="NY3496" s="662"/>
      <c r="NZ3496" s="662"/>
      <c r="OA3496" s="662"/>
      <c r="OB3496" s="662"/>
      <c r="OC3496" s="662"/>
      <c r="OD3496" s="662"/>
      <c r="OE3496" s="662"/>
      <c r="OF3496" s="662"/>
      <c r="OG3496" s="662"/>
      <c r="OH3496" s="662"/>
      <c r="OI3496" s="662"/>
      <c r="OJ3496" s="662"/>
      <c r="OK3496" s="662"/>
      <c r="OL3496" s="662"/>
      <c r="OM3496" s="662"/>
      <c r="ON3496" s="662"/>
      <c r="OO3496" s="662"/>
      <c r="OP3496" s="662"/>
      <c r="OQ3496" s="662"/>
      <c r="OR3496" s="662"/>
      <c r="OS3496" s="662"/>
      <c r="OT3496" s="662"/>
      <c r="OU3496" s="662"/>
      <c r="OV3496" s="662"/>
      <c r="OW3496" s="662"/>
      <c r="OX3496" s="662"/>
      <c r="OY3496" s="662"/>
      <c r="OZ3496" s="662"/>
      <c r="PA3496" s="662"/>
      <c r="PB3496" s="662"/>
      <c r="PC3496" s="662"/>
      <c r="PD3496" s="662"/>
      <c r="PE3496" s="662"/>
      <c r="PF3496" s="662"/>
      <c r="PG3496" s="662"/>
      <c r="PH3496" s="662"/>
      <c r="PI3496" s="662"/>
      <c r="PJ3496" s="662"/>
      <c r="PK3496" s="662"/>
      <c r="PL3496" s="662"/>
      <c r="PM3496" s="662"/>
      <c r="PN3496" s="662"/>
      <c r="PO3496" s="662"/>
      <c r="PP3496" s="662"/>
      <c r="PQ3496" s="662"/>
      <c r="PR3496" s="662"/>
      <c r="PS3496" s="662"/>
      <c r="PT3496" s="662"/>
      <c r="PU3496" s="662"/>
      <c r="PV3496" s="662"/>
      <c r="PW3496" s="662"/>
      <c r="PX3496" s="662"/>
      <c r="PY3496" s="662"/>
      <c r="PZ3496" s="662"/>
      <c r="QA3496" s="662"/>
      <c r="QB3496" s="662"/>
      <c r="QC3496" s="662"/>
      <c r="QD3496" s="662"/>
      <c r="QE3496" s="662"/>
      <c r="QF3496" s="662"/>
      <c r="QG3496" s="662"/>
      <c r="QH3496" s="662"/>
      <c r="QI3496" s="662"/>
      <c r="QJ3496" s="662"/>
      <c r="QK3496" s="662"/>
      <c r="QL3496" s="662"/>
      <c r="QM3496" s="662"/>
      <c r="QN3496" s="662"/>
      <c r="QO3496" s="662"/>
      <c r="QP3496" s="662"/>
      <c r="QQ3496" s="662"/>
      <c r="QR3496" s="662"/>
      <c r="QS3496" s="662"/>
      <c r="QT3496" s="662"/>
      <c r="QU3496" s="662"/>
      <c r="QV3496" s="662"/>
      <c r="QW3496" s="662"/>
      <c r="QX3496" s="662"/>
      <c r="QY3496" s="662"/>
      <c r="QZ3496" s="662"/>
      <c r="RA3496" s="662"/>
      <c r="RB3496" s="662"/>
      <c r="RC3496" s="662"/>
      <c r="RD3496" s="662"/>
      <c r="RE3496" s="662"/>
      <c r="RF3496" s="662"/>
      <c r="RG3496" s="662"/>
      <c r="RH3496" s="662"/>
      <c r="RI3496" s="662"/>
      <c r="RJ3496" s="662"/>
      <c r="RK3496" s="662"/>
      <c r="RL3496" s="662"/>
      <c r="RM3496" s="662"/>
      <c r="RN3496" s="662"/>
      <c r="RO3496" s="662"/>
      <c r="RP3496" s="662"/>
      <c r="RQ3496" s="662"/>
      <c r="RR3496" s="662"/>
      <c r="RS3496" s="662"/>
      <c r="RT3496" s="662"/>
      <c r="RU3496" s="662"/>
      <c r="RV3496" s="662"/>
      <c r="RW3496" s="662"/>
      <c r="RX3496" s="662"/>
      <c r="RY3496" s="662"/>
      <c r="RZ3496" s="662"/>
      <c r="SA3496" s="662"/>
      <c r="SB3496" s="662"/>
      <c r="SC3496" s="662"/>
      <c r="SD3496" s="662"/>
      <c r="SE3496" s="662"/>
      <c r="SF3496" s="662"/>
      <c r="SG3496" s="662"/>
      <c r="SH3496" s="662"/>
      <c r="SI3496" s="662"/>
      <c r="SJ3496" s="662"/>
      <c r="SK3496" s="662"/>
      <c r="SL3496" s="662"/>
      <c r="SM3496" s="662"/>
      <c r="SN3496" s="662"/>
      <c r="SO3496" s="662"/>
      <c r="SP3496" s="662"/>
      <c r="SQ3496" s="662"/>
      <c r="SR3496" s="662"/>
      <c r="SS3496" s="662"/>
      <c r="ST3496" s="662"/>
      <c r="SU3496" s="662"/>
      <c r="SV3496" s="662"/>
      <c r="SW3496" s="662"/>
      <c r="SX3496" s="662"/>
      <c r="SY3496" s="662"/>
      <c r="SZ3496" s="662"/>
      <c r="TA3496" s="662"/>
      <c r="TB3496" s="662"/>
      <c r="TC3496" s="662"/>
      <c r="TD3496" s="662"/>
      <c r="TE3496" s="662"/>
      <c r="TF3496" s="662"/>
      <c r="TG3496" s="662"/>
      <c r="TH3496" s="662"/>
      <c r="TI3496" s="662"/>
      <c r="TJ3496" s="662"/>
      <c r="TK3496" s="662"/>
      <c r="TL3496" s="662"/>
      <c r="TM3496" s="662"/>
      <c r="TN3496" s="662"/>
      <c r="TO3496" s="662"/>
      <c r="TP3496" s="662"/>
      <c r="TQ3496" s="662"/>
      <c r="TR3496" s="662"/>
      <c r="TS3496" s="662"/>
      <c r="TT3496" s="662"/>
      <c r="TU3496" s="662"/>
      <c r="TV3496" s="662"/>
      <c r="TW3496" s="662"/>
      <c r="TX3496" s="662"/>
      <c r="TY3496" s="662"/>
      <c r="TZ3496" s="662"/>
      <c r="UA3496" s="662"/>
      <c r="UB3496" s="662"/>
      <c r="UC3496" s="662"/>
      <c r="UD3496" s="662"/>
      <c r="UE3496" s="662"/>
      <c r="UF3496" s="662"/>
      <c r="UG3496" s="662"/>
      <c r="UH3496" s="662"/>
      <c r="UI3496" s="662"/>
      <c r="UJ3496" s="662"/>
      <c r="UK3496" s="662"/>
      <c r="UL3496" s="662"/>
      <c r="UM3496" s="662"/>
      <c r="UN3496" s="662"/>
      <c r="UO3496" s="662"/>
      <c r="UP3496" s="662"/>
      <c r="UQ3496" s="662"/>
      <c r="UR3496" s="662"/>
      <c r="US3496" s="662"/>
      <c r="UT3496" s="662"/>
      <c r="UU3496" s="662"/>
      <c r="UV3496" s="662"/>
      <c r="UW3496" s="662"/>
      <c r="UX3496" s="662"/>
      <c r="UY3496" s="662"/>
      <c r="UZ3496" s="662"/>
      <c r="VA3496" s="662"/>
      <c r="VB3496" s="662"/>
      <c r="VC3496" s="662"/>
      <c r="VD3496" s="662"/>
      <c r="VE3496" s="662"/>
      <c r="VF3496" s="662"/>
      <c r="VG3496" s="662"/>
      <c r="VH3496" s="662"/>
      <c r="VI3496" s="662"/>
      <c r="VJ3496" s="662"/>
      <c r="VK3496" s="662"/>
      <c r="VL3496" s="662"/>
      <c r="VM3496" s="662"/>
      <c r="VN3496" s="662"/>
      <c r="VO3496" s="662"/>
      <c r="VP3496" s="662"/>
      <c r="VQ3496" s="662"/>
      <c r="VR3496" s="662"/>
      <c r="VS3496" s="662"/>
      <c r="VT3496" s="662"/>
      <c r="VU3496" s="662"/>
      <c r="VV3496" s="662"/>
      <c r="VW3496" s="662"/>
      <c r="VX3496" s="662"/>
      <c r="VY3496" s="662"/>
      <c r="VZ3496" s="662"/>
      <c r="WA3496" s="662"/>
      <c r="WB3496" s="662"/>
      <c r="WC3496" s="662"/>
      <c r="WD3496" s="662"/>
      <c r="WE3496" s="662"/>
      <c r="WF3496" s="662"/>
      <c r="WG3496" s="662"/>
      <c r="WH3496" s="662"/>
      <c r="WI3496" s="662"/>
      <c r="WJ3496" s="662"/>
      <c r="WK3496" s="662"/>
      <c r="WL3496" s="662"/>
      <c r="WM3496" s="662"/>
      <c r="WN3496" s="662"/>
      <c r="WO3496" s="662"/>
      <c r="WP3496" s="662"/>
      <c r="WQ3496" s="662"/>
      <c r="WR3496" s="662"/>
      <c r="WS3496" s="662"/>
      <c r="WT3496" s="662"/>
      <c r="WU3496" s="662"/>
      <c r="WV3496" s="662"/>
      <c r="WW3496" s="662"/>
      <c r="WX3496" s="662"/>
      <c r="WY3496" s="662"/>
      <c r="WZ3496" s="662"/>
      <c r="XA3496" s="662"/>
      <c r="XB3496" s="662"/>
      <c r="XC3496" s="662"/>
      <c r="XD3496" s="662"/>
      <c r="XE3496" s="662"/>
      <c r="XF3496" s="662"/>
      <c r="XG3496" s="662"/>
      <c r="XH3496" s="662"/>
      <c r="XI3496" s="662"/>
      <c r="XJ3496" s="662"/>
      <c r="XK3496" s="662"/>
      <c r="XL3496" s="662"/>
      <c r="XM3496" s="662"/>
      <c r="XN3496" s="662"/>
      <c r="XO3496" s="662"/>
      <c r="XP3496" s="662"/>
      <c r="XQ3496" s="662"/>
      <c r="XR3496" s="662"/>
      <c r="XS3496" s="662"/>
      <c r="XT3496" s="662"/>
      <c r="XU3496" s="662"/>
      <c r="XV3496" s="662"/>
      <c r="XW3496" s="662"/>
      <c r="XX3496" s="662"/>
      <c r="XY3496" s="662"/>
      <c r="XZ3496" s="662"/>
      <c r="YA3496" s="662"/>
      <c r="YB3496" s="662"/>
      <c r="YC3496" s="662"/>
      <c r="YD3496" s="662"/>
      <c r="YE3496" s="662"/>
      <c r="YF3496" s="662"/>
      <c r="YG3496" s="662"/>
      <c r="YH3496" s="662"/>
      <c r="YI3496" s="662"/>
      <c r="YJ3496" s="662"/>
      <c r="YK3496" s="662"/>
      <c r="YL3496" s="662"/>
      <c r="YM3496" s="662"/>
      <c r="YN3496" s="662"/>
      <c r="YO3496" s="662"/>
      <c r="YP3496" s="662"/>
      <c r="YQ3496" s="662"/>
      <c r="YR3496" s="662"/>
      <c r="YS3496" s="662"/>
      <c r="YT3496" s="662"/>
      <c r="YU3496" s="662"/>
      <c r="YV3496" s="662"/>
      <c r="YW3496" s="662"/>
      <c r="YX3496" s="662"/>
      <c r="YY3496" s="662"/>
      <c r="YZ3496" s="662"/>
      <c r="ZA3496" s="662"/>
      <c r="ZB3496" s="662"/>
      <c r="ZC3496" s="662"/>
      <c r="ZD3496" s="662"/>
      <c r="ZE3496" s="662"/>
      <c r="ZF3496" s="662"/>
      <c r="ZG3496" s="662"/>
      <c r="ZH3496" s="662"/>
      <c r="ZI3496" s="662"/>
      <c r="ZJ3496" s="662"/>
      <c r="ZK3496" s="662"/>
      <c r="ZL3496" s="662"/>
      <c r="ZM3496" s="662"/>
      <c r="ZN3496" s="662"/>
      <c r="ZO3496" s="662"/>
      <c r="ZP3496" s="662"/>
      <c r="ZQ3496" s="662"/>
      <c r="ZR3496" s="662"/>
      <c r="ZS3496" s="662"/>
      <c r="ZT3496" s="662"/>
      <c r="ZU3496" s="662"/>
      <c r="ZV3496" s="662"/>
      <c r="ZW3496" s="662"/>
      <c r="ZX3496" s="662"/>
      <c r="ZY3496" s="662"/>
      <c r="ZZ3496" s="662"/>
      <c r="AAA3496" s="662"/>
      <c r="AAB3496" s="662"/>
      <c r="AAC3496" s="662"/>
      <c r="AAD3496" s="662"/>
      <c r="AAE3496" s="662"/>
      <c r="AAF3496" s="662"/>
      <c r="AAG3496" s="662"/>
      <c r="AAH3496" s="662"/>
      <c r="AAI3496" s="662"/>
      <c r="AAJ3496" s="662"/>
      <c r="AAK3496" s="662"/>
      <c r="AAL3496" s="662"/>
      <c r="AAM3496" s="662"/>
      <c r="AAN3496" s="662"/>
      <c r="AAO3496" s="662"/>
      <c r="AAP3496" s="662"/>
      <c r="AAQ3496" s="662"/>
      <c r="AAR3496" s="662"/>
      <c r="AAS3496" s="662"/>
      <c r="AAT3496" s="662"/>
      <c r="AAU3496" s="662"/>
      <c r="AAV3496" s="662"/>
      <c r="AAW3496" s="662"/>
      <c r="AAX3496" s="662"/>
      <c r="AAY3496" s="662"/>
      <c r="AAZ3496" s="662"/>
      <c r="ABA3496" s="662"/>
      <c r="ABB3496" s="662"/>
      <c r="ABC3496" s="662"/>
      <c r="ABD3496" s="662"/>
      <c r="ABE3496" s="662"/>
      <c r="ABF3496" s="662"/>
      <c r="ABG3496" s="662"/>
      <c r="ABH3496" s="662"/>
      <c r="ABI3496" s="662"/>
      <c r="ABJ3496" s="662"/>
      <c r="ABK3496" s="662"/>
      <c r="ABL3496" s="662"/>
      <c r="ABM3496" s="662"/>
      <c r="ABN3496" s="662"/>
      <c r="ABO3496" s="662"/>
      <c r="ABP3496" s="662"/>
      <c r="ABQ3496" s="662"/>
      <c r="ABR3496" s="662"/>
      <c r="ABS3496" s="662"/>
      <c r="ABT3496" s="662"/>
      <c r="ABU3496" s="662"/>
      <c r="ABV3496" s="662"/>
      <c r="ABW3496" s="662"/>
      <c r="ABX3496" s="662"/>
      <c r="ABY3496" s="662"/>
      <c r="ABZ3496" s="662"/>
      <c r="ACA3496" s="662"/>
      <c r="ACB3496" s="662"/>
      <c r="ACC3496" s="662"/>
      <c r="ACD3496" s="662"/>
      <c r="ACE3496" s="662"/>
      <c r="ACF3496" s="662"/>
      <c r="ACG3496" s="662"/>
      <c r="ACH3496" s="662"/>
      <c r="ACI3496" s="662"/>
      <c r="ACJ3496" s="662"/>
      <c r="ACK3496" s="662"/>
      <c r="ACL3496" s="662"/>
      <c r="ACM3496" s="662"/>
      <c r="ACN3496" s="662"/>
      <c r="ACO3496" s="662"/>
      <c r="ACP3496" s="662"/>
      <c r="ACQ3496" s="662"/>
      <c r="ACR3496" s="662"/>
      <c r="ACS3496" s="662"/>
      <c r="ACT3496" s="662"/>
      <c r="ACU3496" s="662"/>
      <c r="ACV3496" s="662"/>
      <c r="ACW3496" s="662"/>
      <c r="ACX3496" s="662"/>
      <c r="ACY3496" s="662"/>
      <c r="ACZ3496" s="662"/>
      <c r="ADA3496" s="662"/>
      <c r="ADB3496" s="662"/>
      <c r="ADC3496" s="662"/>
      <c r="ADD3496" s="662"/>
      <c r="ADE3496" s="662"/>
      <c r="ADF3496" s="662"/>
      <c r="ADG3496" s="662"/>
      <c r="ADH3496" s="662"/>
      <c r="ADI3496" s="662"/>
      <c r="ADJ3496" s="662"/>
      <c r="ADK3496" s="662"/>
      <c r="ADL3496" s="662"/>
      <c r="ADM3496" s="662"/>
      <c r="ADN3496" s="662"/>
      <c r="ADO3496" s="662"/>
      <c r="ADP3496" s="662"/>
      <c r="ADQ3496" s="662"/>
      <c r="ADR3496" s="662"/>
      <c r="ADS3496" s="662"/>
      <c r="ADT3496" s="662"/>
      <c r="ADU3496" s="662"/>
      <c r="ADV3496" s="662"/>
      <c r="ADW3496" s="662"/>
      <c r="ADX3496" s="662"/>
      <c r="ADY3496" s="662"/>
      <c r="ADZ3496" s="662"/>
      <c r="AEA3496" s="662"/>
      <c r="AEB3496" s="662"/>
      <c r="AEC3496" s="662"/>
      <c r="AED3496" s="662"/>
      <c r="AEE3496" s="662"/>
      <c r="AEF3496" s="662"/>
      <c r="AEG3496" s="662"/>
      <c r="AEH3496" s="662"/>
      <c r="AEI3496" s="662"/>
      <c r="AEJ3496" s="662"/>
      <c r="AEK3496" s="662"/>
      <c r="AEL3496" s="662"/>
      <c r="AEM3496" s="662"/>
      <c r="AEN3496" s="662"/>
      <c r="AEO3496" s="662"/>
      <c r="AEP3496" s="662"/>
      <c r="AEQ3496" s="662"/>
      <c r="AER3496" s="662"/>
      <c r="AES3496" s="662"/>
      <c r="AET3496" s="662"/>
      <c r="AEU3496" s="662"/>
      <c r="AEV3496" s="662"/>
      <c r="AEW3496" s="662"/>
      <c r="AEX3496" s="662"/>
      <c r="AEY3496" s="662"/>
      <c r="AEZ3496" s="662"/>
      <c r="AFA3496" s="662"/>
      <c r="AFB3496" s="662"/>
      <c r="AFC3496" s="662"/>
      <c r="AFD3496" s="662"/>
      <c r="AFE3496" s="662"/>
      <c r="AFF3496" s="662"/>
      <c r="AFG3496" s="662"/>
      <c r="AFH3496" s="662"/>
      <c r="AFI3496" s="662"/>
      <c r="AFJ3496" s="662"/>
      <c r="AFK3496" s="662"/>
      <c r="AFL3496" s="662"/>
      <c r="AFM3496" s="662"/>
      <c r="AFN3496" s="662"/>
      <c r="AFO3496" s="662"/>
      <c r="AFP3496" s="662"/>
      <c r="AFQ3496" s="662"/>
      <c r="AFR3496" s="662"/>
      <c r="AFS3496" s="662"/>
      <c r="AFT3496" s="662"/>
      <c r="AFU3496" s="662"/>
      <c r="AFV3496" s="662"/>
      <c r="AFW3496" s="662"/>
      <c r="AFX3496" s="662"/>
      <c r="AFY3496" s="662"/>
      <c r="AFZ3496" s="662"/>
      <c r="AGA3496" s="662"/>
      <c r="AGB3496" s="662"/>
      <c r="AGC3496" s="662"/>
      <c r="AGD3496" s="662"/>
      <c r="AGE3496" s="662"/>
      <c r="AGF3496" s="662"/>
      <c r="AGG3496" s="662"/>
      <c r="AGH3496" s="662"/>
      <c r="AGI3496" s="662"/>
      <c r="AGJ3496" s="662"/>
      <c r="AGK3496" s="662"/>
      <c r="AGL3496" s="662"/>
      <c r="AGM3496" s="662"/>
      <c r="AGN3496" s="662"/>
      <c r="AGO3496" s="662"/>
      <c r="AGP3496" s="662"/>
      <c r="AGQ3496" s="662"/>
      <c r="AGR3496" s="662"/>
      <c r="AGS3496" s="662"/>
      <c r="AGT3496" s="662"/>
      <c r="AGU3496" s="662"/>
      <c r="AGV3496" s="662"/>
      <c r="AGW3496" s="662"/>
      <c r="AGX3496" s="662"/>
      <c r="AGY3496" s="662"/>
      <c r="AGZ3496" s="662"/>
      <c r="AHA3496" s="662"/>
      <c r="AHB3496" s="662"/>
      <c r="AHC3496" s="662"/>
      <c r="AHD3496" s="662"/>
      <c r="AHE3496" s="662"/>
      <c r="AHF3496" s="662"/>
      <c r="AHG3496" s="662"/>
      <c r="AHH3496" s="662"/>
      <c r="AHI3496" s="662"/>
      <c r="AHJ3496" s="662"/>
      <c r="AHK3496" s="662"/>
      <c r="AHL3496" s="662"/>
      <c r="AHM3496" s="662"/>
      <c r="AHN3496" s="662"/>
      <c r="AHO3496" s="662"/>
      <c r="AHP3496" s="662"/>
      <c r="AHQ3496" s="662"/>
      <c r="AHR3496" s="662"/>
      <c r="AHS3496" s="662"/>
      <c r="AHT3496" s="662"/>
      <c r="AHU3496" s="662"/>
      <c r="AHV3496" s="662"/>
      <c r="AHW3496" s="662"/>
      <c r="AHX3496" s="662"/>
      <c r="AHY3496" s="662"/>
      <c r="AHZ3496" s="662"/>
      <c r="AIA3496" s="662"/>
      <c r="AIB3496" s="662"/>
      <c r="AIC3496" s="662"/>
      <c r="AID3496" s="662"/>
      <c r="AIE3496" s="662"/>
      <c r="AIF3496" s="662"/>
      <c r="AIG3496" s="662"/>
      <c r="AIH3496" s="662"/>
      <c r="AII3496" s="662"/>
      <c r="AIJ3496" s="662"/>
      <c r="AIK3496" s="662"/>
      <c r="AIL3496" s="662"/>
      <c r="AIM3496" s="662"/>
      <c r="AIN3496" s="662"/>
      <c r="AIO3496" s="662"/>
      <c r="AIP3496" s="662"/>
      <c r="AIQ3496" s="662"/>
      <c r="AIR3496" s="662"/>
      <c r="AIS3496" s="662"/>
      <c r="AIT3496" s="662"/>
      <c r="AIU3496" s="662"/>
      <c r="AIV3496" s="662"/>
      <c r="AIW3496" s="662"/>
      <c r="AIX3496" s="662"/>
      <c r="AIY3496" s="662"/>
      <c r="AIZ3496" s="662"/>
      <c r="AJA3496" s="662"/>
      <c r="AJB3496" s="662"/>
      <c r="AJC3496" s="662"/>
      <c r="AJD3496" s="662"/>
      <c r="AJE3496" s="662"/>
      <c r="AJF3496" s="662"/>
      <c r="AJG3496" s="662"/>
      <c r="AJH3496" s="662"/>
      <c r="AJI3496" s="662"/>
      <c r="AJJ3496" s="662"/>
      <c r="AJK3496" s="662"/>
      <c r="AJL3496" s="662"/>
      <c r="AJM3496" s="662"/>
      <c r="AJN3496" s="662"/>
      <c r="AJO3496" s="662"/>
      <c r="AJP3496" s="662"/>
      <c r="AJQ3496" s="662"/>
      <c r="AJR3496" s="662"/>
      <c r="AJS3496" s="662"/>
      <c r="AJT3496" s="662"/>
      <c r="AJU3496" s="662"/>
      <c r="AJV3496" s="662"/>
      <c r="AJW3496" s="662"/>
      <c r="AJX3496" s="662"/>
      <c r="AJY3496" s="662"/>
      <c r="AJZ3496" s="662"/>
      <c r="AKA3496" s="662"/>
      <c r="AKB3496" s="662"/>
      <c r="AKC3496" s="662"/>
      <c r="AKD3496" s="662"/>
      <c r="AKE3496" s="662"/>
      <c r="AKF3496" s="662"/>
      <c r="AKG3496" s="662"/>
      <c r="AKH3496" s="662"/>
      <c r="AKI3496" s="662"/>
      <c r="AKJ3496" s="662"/>
      <c r="AKK3496" s="662"/>
      <c r="AKL3496" s="662"/>
      <c r="AKM3496" s="662"/>
      <c r="AKN3496" s="662"/>
      <c r="AKO3496" s="662"/>
      <c r="AKP3496" s="662"/>
      <c r="AKQ3496" s="662"/>
      <c r="AKR3496" s="662"/>
      <c r="AKS3496" s="662"/>
      <c r="AKT3496" s="662"/>
      <c r="AKU3496" s="662"/>
      <c r="AKV3496" s="662"/>
      <c r="AKW3496" s="662"/>
      <c r="AKX3496" s="662"/>
      <c r="AKY3496" s="662"/>
      <c r="AKZ3496" s="662"/>
      <c r="ALA3496" s="662"/>
      <c r="ALB3496" s="662"/>
      <c r="ALC3496" s="662"/>
      <c r="ALD3496" s="662"/>
      <c r="ALE3496" s="662"/>
      <c r="ALF3496" s="662"/>
      <c r="ALG3496" s="662"/>
      <c r="ALH3496" s="662"/>
      <c r="ALI3496" s="662"/>
      <c r="ALJ3496" s="662"/>
      <c r="ALK3496" s="662"/>
      <c r="ALL3496" s="662"/>
      <c r="ALM3496" s="662"/>
      <c r="ALN3496" s="662"/>
      <c r="ALO3496" s="662"/>
      <c r="ALP3496" s="662"/>
      <c r="ALQ3496" s="662"/>
      <c r="ALR3496" s="662"/>
      <c r="ALS3496" s="662"/>
      <c r="ALT3496" s="662"/>
      <c r="ALU3496" s="662"/>
      <c r="ALV3496" s="662"/>
      <c r="ALW3496" s="662"/>
      <c r="ALX3496" s="662"/>
      <c r="ALY3496" s="662"/>
      <c r="ALZ3496" s="662"/>
      <c r="AMA3496" s="662"/>
      <c r="AMB3496" s="662"/>
      <c r="AMC3496" s="662"/>
      <c r="AMD3496" s="662"/>
      <c r="AME3496" s="662"/>
      <c r="AMF3496" s="662"/>
      <c r="AMG3496" s="662"/>
      <c r="AMH3496" s="662"/>
      <c r="AMI3496" s="662"/>
      <c r="AMJ3496" s="662"/>
    </row>
    <row r="3497" spans="1:1024" s="546" customFormat="1" ht="43.5" hidden="1" customHeight="1" x14ac:dyDescent="0.25">
      <c r="A3497" s="1457"/>
      <c r="B3497" s="735"/>
      <c r="C3497" s="735" t="s">
        <v>1630</v>
      </c>
      <c r="D3497" s="1457"/>
      <c r="E3497" s="1169" t="s">
        <v>131</v>
      </c>
      <c r="F3497" s="1550">
        <v>45023</v>
      </c>
      <c r="G3497" s="1566" t="s">
        <v>1631</v>
      </c>
      <c r="H3497" s="1550">
        <v>45025</v>
      </c>
      <c r="I3497" s="1566"/>
      <c r="J3497" s="1589"/>
      <c r="K3497" s="741"/>
      <c r="L3497" s="929"/>
      <c r="M3497" s="741"/>
      <c r="N3497" s="933"/>
      <c r="O3497" s="930"/>
      <c r="P3497" s="904"/>
      <c r="Q3497" s="909"/>
      <c r="R3497" s="1068"/>
      <c r="S3497" s="909"/>
      <c r="T3497" s="592"/>
      <c r="U3497" s="594"/>
      <c r="V3497" s="592"/>
      <c r="W3497" s="594"/>
    </row>
    <row r="3498" spans="1:1024" ht="18.75" hidden="1" customHeight="1" x14ac:dyDescent="0.25">
      <c r="A3498" s="735"/>
      <c r="B3498" s="735"/>
      <c r="C3498" s="735" t="s">
        <v>1630</v>
      </c>
      <c r="D3498" s="735"/>
      <c r="E3498" s="1156" t="s">
        <v>243</v>
      </c>
      <c r="F3498" s="752">
        <v>44992</v>
      </c>
      <c r="G3498" s="753" t="s">
        <v>1631</v>
      </c>
      <c r="H3498" s="752">
        <v>45025</v>
      </c>
      <c r="I3498" s="753"/>
      <c r="J3498" s="791"/>
      <c r="K3498" s="741"/>
      <c r="L3498" s="929"/>
      <c r="M3498" s="741"/>
      <c r="N3498" s="933"/>
      <c r="O3498" s="930"/>
      <c r="P3498" s="904"/>
      <c r="Q3498" s="890"/>
      <c r="R3498" s="1057"/>
      <c r="S3498" s="890"/>
      <c r="T3498" s="584"/>
      <c r="U3498" s="593"/>
      <c r="V3498" s="592"/>
      <c r="W3498" s="594"/>
    </row>
    <row r="3499" spans="1:1024" ht="18.75" hidden="1" customHeight="1" x14ac:dyDescent="0.25">
      <c r="A3499" s="186">
        <v>1718</v>
      </c>
      <c r="B3499" s="186"/>
      <c r="C3499" s="186" t="s">
        <v>2164</v>
      </c>
      <c r="D3499" s="186" t="s">
        <v>35</v>
      </c>
      <c r="E3499" s="1156" t="s">
        <v>261</v>
      </c>
      <c r="F3499" s="725">
        <v>44932</v>
      </c>
      <c r="G3499" s="720">
        <v>0.56805555555555554</v>
      </c>
      <c r="H3499" s="725">
        <v>44954</v>
      </c>
      <c r="I3499" s="720">
        <v>0.45833333333333331</v>
      </c>
      <c r="J3499" s="728" t="s">
        <v>2165</v>
      </c>
      <c r="K3499" s="710">
        <v>26196</v>
      </c>
      <c r="L3499" s="929" t="s">
        <v>2166</v>
      </c>
      <c r="M3499" s="21">
        <v>44236</v>
      </c>
      <c r="N3499" s="934">
        <v>6076100126</v>
      </c>
      <c r="O3499" s="920">
        <v>38904</v>
      </c>
      <c r="P3499" s="892" t="s">
        <v>2168</v>
      </c>
      <c r="R3499" s="1002"/>
      <c r="S3499" s="196"/>
      <c r="T3499" s="533"/>
      <c r="V3499" s="544" t="s">
        <v>2167</v>
      </c>
    </row>
    <row r="3500" spans="1:1024" s="579" customFormat="1" ht="108" customHeight="1" x14ac:dyDescent="0.25">
      <c r="A3500" s="735">
        <v>3858</v>
      </c>
      <c r="B3500" s="775"/>
      <c r="C3500" s="735" t="s">
        <v>4921</v>
      </c>
      <c r="D3500" s="186" t="s">
        <v>35</v>
      </c>
      <c r="E3500" s="1156" t="s">
        <v>112</v>
      </c>
      <c r="F3500" s="710">
        <v>45280</v>
      </c>
      <c r="G3500" s="711">
        <v>0.54166666666666663</v>
      </c>
      <c r="H3500" s="710">
        <v>45290</v>
      </c>
      <c r="I3500" s="711">
        <v>0.54166666666666663</v>
      </c>
      <c r="J3500" s="728" t="s">
        <v>200</v>
      </c>
      <c r="K3500" s="741">
        <v>34080</v>
      </c>
      <c r="L3500" s="775" t="s">
        <v>4922</v>
      </c>
      <c r="M3500" s="741">
        <v>44389</v>
      </c>
      <c r="N3500" s="933" t="s">
        <v>4923</v>
      </c>
      <c r="O3500" s="930">
        <v>43312</v>
      </c>
      <c r="P3500" s="902" t="s">
        <v>4967</v>
      </c>
      <c r="Q3500" s="881"/>
      <c r="R3500" s="1037"/>
      <c r="S3500" s="881"/>
      <c r="T3500" s="575"/>
      <c r="U3500" s="594"/>
      <c r="V3500" s="544"/>
      <c r="W3500" s="594"/>
      <c r="X3500" s="695"/>
      <c r="Y3500" s="695"/>
      <c r="Z3500" s="695"/>
      <c r="AA3500" s="695"/>
      <c r="AB3500" s="695"/>
      <c r="AC3500" s="695"/>
      <c r="AD3500" s="695"/>
      <c r="AE3500" s="695"/>
      <c r="AF3500" s="695"/>
      <c r="AG3500" s="695"/>
      <c r="AH3500" s="695"/>
      <c r="AI3500" s="695"/>
      <c r="AJ3500" s="695"/>
      <c r="AK3500" s="695"/>
      <c r="AL3500" s="695"/>
      <c r="AM3500" s="695"/>
      <c r="AN3500" s="695"/>
      <c r="AO3500" s="695"/>
      <c r="AP3500" s="695"/>
      <c r="AQ3500" s="695"/>
      <c r="AR3500" s="695"/>
      <c r="AS3500" s="695"/>
      <c r="AT3500" s="695"/>
      <c r="AU3500" s="695"/>
      <c r="AV3500" s="695"/>
      <c r="AW3500" s="695"/>
      <c r="AX3500" s="695"/>
      <c r="AY3500" s="695"/>
      <c r="AZ3500" s="695"/>
      <c r="BA3500" s="695"/>
      <c r="BB3500" s="695"/>
      <c r="BC3500" s="695"/>
      <c r="BD3500" s="695"/>
      <c r="BE3500" s="695"/>
      <c r="BF3500" s="695"/>
      <c r="BG3500" s="695"/>
      <c r="BH3500" s="695"/>
      <c r="BI3500" s="695"/>
      <c r="BJ3500" s="695"/>
      <c r="BK3500" s="695"/>
      <c r="BL3500" s="695"/>
      <c r="BM3500" s="695"/>
      <c r="BN3500" s="695"/>
      <c r="BO3500" s="695"/>
      <c r="BP3500" s="695"/>
      <c r="BQ3500" s="695"/>
      <c r="BR3500" s="695"/>
      <c r="BS3500" s="695"/>
      <c r="BT3500" s="695"/>
      <c r="BU3500" s="695"/>
      <c r="BV3500" s="695"/>
      <c r="BW3500" s="695"/>
      <c r="BX3500" s="695"/>
      <c r="BY3500" s="695"/>
      <c r="BZ3500" s="695"/>
      <c r="CA3500" s="695"/>
      <c r="CB3500" s="695"/>
      <c r="CC3500" s="695"/>
      <c r="CD3500" s="695"/>
      <c r="CE3500" s="695"/>
      <c r="CF3500" s="695"/>
      <c r="CG3500" s="695"/>
      <c r="CH3500" s="695"/>
      <c r="CI3500" s="695"/>
      <c r="CJ3500" s="695"/>
      <c r="CK3500" s="695"/>
      <c r="CL3500" s="695"/>
      <c r="CM3500" s="695"/>
      <c r="CN3500" s="695"/>
      <c r="CO3500" s="695"/>
      <c r="CP3500" s="695"/>
      <c r="CQ3500" s="695"/>
      <c r="CR3500" s="695"/>
      <c r="CS3500" s="695"/>
      <c r="CT3500" s="695"/>
      <c r="CU3500" s="695"/>
      <c r="CV3500" s="695"/>
      <c r="CW3500" s="695"/>
      <c r="CX3500" s="695"/>
      <c r="CY3500" s="695"/>
      <c r="CZ3500" s="695"/>
      <c r="DA3500" s="695"/>
      <c r="DB3500" s="695"/>
      <c r="DC3500" s="695"/>
      <c r="DD3500" s="695"/>
      <c r="DE3500" s="695"/>
      <c r="DF3500" s="695"/>
      <c r="DG3500" s="695"/>
      <c r="DH3500" s="695"/>
      <c r="DI3500" s="695"/>
      <c r="DJ3500" s="695"/>
      <c r="DK3500" s="695"/>
      <c r="DL3500" s="695"/>
      <c r="DM3500" s="695"/>
      <c r="DN3500" s="695"/>
      <c r="DO3500" s="695"/>
      <c r="DP3500" s="695"/>
      <c r="DQ3500" s="695"/>
      <c r="DR3500" s="695"/>
      <c r="DS3500" s="695"/>
      <c r="DT3500" s="695"/>
      <c r="DU3500" s="695"/>
      <c r="DV3500" s="695"/>
      <c r="DW3500" s="695"/>
      <c r="DX3500" s="695"/>
      <c r="DY3500" s="695"/>
      <c r="DZ3500" s="695"/>
      <c r="EA3500" s="695"/>
      <c r="EB3500" s="695"/>
      <c r="EC3500" s="695"/>
      <c r="ED3500" s="695"/>
      <c r="EE3500" s="695"/>
      <c r="EF3500" s="695"/>
      <c r="EG3500" s="695"/>
      <c r="EH3500" s="695"/>
      <c r="EI3500" s="695"/>
      <c r="EJ3500" s="695"/>
      <c r="EK3500" s="695"/>
      <c r="EL3500" s="695"/>
      <c r="EM3500" s="695"/>
      <c r="EN3500" s="695"/>
      <c r="EO3500" s="695"/>
      <c r="EP3500" s="695"/>
      <c r="EQ3500" s="695"/>
      <c r="ER3500" s="695"/>
      <c r="ES3500" s="695"/>
      <c r="ET3500" s="695"/>
      <c r="EU3500" s="695"/>
      <c r="EV3500" s="695"/>
      <c r="EW3500" s="695"/>
      <c r="EX3500" s="695"/>
      <c r="EY3500" s="695"/>
      <c r="EZ3500" s="695"/>
      <c r="FA3500" s="695"/>
      <c r="FB3500" s="695"/>
      <c r="FC3500" s="695"/>
      <c r="FD3500" s="695"/>
      <c r="FE3500" s="695"/>
      <c r="FF3500" s="695"/>
      <c r="FG3500" s="695"/>
      <c r="FH3500" s="695"/>
      <c r="FI3500" s="695"/>
      <c r="FJ3500" s="695"/>
      <c r="FK3500" s="695"/>
      <c r="FL3500" s="695"/>
      <c r="FM3500" s="695"/>
      <c r="FN3500" s="695"/>
      <c r="FO3500" s="695"/>
      <c r="FP3500" s="695"/>
      <c r="FQ3500" s="695"/>
      <c r="FR3500" s="695"/>
      <c r="FS3500" s="695"/>
      <c r="FT3500" s="695"/>
      <c r="FU3500" s="695"/>
      <c r="FV3500" s="695"/>
      <c r="FW3500" s="695"/>
      <c r="FX3500" s="695"/>
      <c r="FY3500" s="695"/>
      <c r="FZ3500" s="695"/>
      <c r="GA3500" s="695"/>
      <c r="GB3500" s="695"/>
      <c r="GC3500" s="695"/>
      <c r="GD3500" s="695"/>
      <c r="GE3500" s="695"/>
      <c r="GF3500" s="695"/>
      <c r="GG3500" s="695"/>
      <c r="GH3500" s="695"/>
      <c r="GI3500" s="695"/>
      <c r="GJ3500" s="695"/>
      <c r="GK3500" s="695"/>
      <c r="GL3500" s="695"/>
      <c r="GM3500" s="695"/>
      <c r="GN3500" s="695"/>
      <c r="GO3500" s="695"/>
      <c r="GP3500" s="695"/>
      <c r="GQ3500" s="695"/>
      <c r="GR3500" s="695"/>
      <c r="GS3500" s="695"/>
      <c r="GT3500" s="695"/>
      <c r="GU3500" s="695"/>
      <c r="GV3500" s="695"/>
      <c r="GW3500" s="695"/>
      <c r="GX3500" s="695"/>
      <c r="GY3500" s="695"/>
      <c r="GZ3500" s="695"/>
      <c r="HA3500" s="695"/>
      <c r="HB3500" s="695"/>
      <c r="HC3500" s="695"/>
      <c r="HD3500" s="695"/>
      <c r="HE3500" s="695"/>
      <c r="HF3500" s="695"/>
      <c r="HG3500" s="695"/>
      <c r="HH3500" s="695"/>
      <c r="HI3500" s="695"/>
      <c r="HJ3500" s="695"/>
      <c r="HK3500" s="695"/>
      <c r="HL3500" s="695"/>
      <c r="HM3500" s="695"/>
      <c r="HN3500" s="695"/>
      <c r="HO3500" s="695"/>
      <c r="HP3500" s="695"/>
      <c r="HQ3500" s="695"/>
      <c r="HR3500" s="695"/>
      <c r="HS3500" s="695"/>
      <c r="HT3500" s="695"/>
      <c r="HU3500" s="695"/>
      <c r="HV3500" s="695"/>
      <c r="HW3500" s="695"/>
      <c r="HX3500" s="695"/>
      <c r="HY3500" s="695"/>
      <c r="HZ3500" s="695"/>
      <c r="IA3500" s="695"/>
      <c r="IB3500" s="695"/>
      <c r="IC3500" s="695"/>
      <c r="ID3500" s="695"/>
      <c r="IE3500" s="695"/>
      <c r="IF3500" s="695"/>
      <c r="IG3500" s="695"/>
      <c r="IH3500" s="695"/>
      <c r="II3500" s="695"/>
      <c r="IJ3500" s="695"/>
      <c r="IK3500" s="695"/>
      <c r="IL3500" s="695"/>
      <c r="IM3500" s="695"/>
      <c r="IN3500" s="695"/>
      <c r="IO3500" s="695"/>
      <c r="IP3500" s="695"/>
      <c r="IQ3500" s="695"/>
      <c r="IR3500" s="695"/>
      <c r="IS3500" s="695"/>
      <c r="IT3500" s="695"/>
      <c r="IU3500" s="695"/>
      <c r="IV3500" s="695"/>
      <c r="IW3500" s="695"/>
      <c r="IX3500" s="695"/>
      <c r="IY3500" s="695"/>
      <c r="IZ3500" s="695"/>
      <c r="JA3500" s="695"/>
      <c r="JB3500" s="695"/>
      <c r="JC3500" s="695"/>
      <c r="JD3500" s="695"/>
      <c r="JE3500" s="695"/>
      <c r="JF3500" s="695"/>
      <c r="JG3500" s="695"/>
      <c r="JH3500" s="695"/>
      <c r="JI3500" s="695"/>
      <c r="JJ3500" s="695"/>
      <c r="JK3500" s="695"/>
      <c r="JL3500" s="695"/>
      <c r="JM3500" s="695"/>
      <c r="JN3500" s="695"/>
      <c r="JO3500" s="695"/>
      <c r="JP3500" s="695"/>
      <c r="JQ3500" s="695"/>
      <c r="JR3500" s="695"/>
      <c r="JS3500" s="695"/>
      <c r="JT3500" s="695"/>
      <c r="JU3500" s="695"/>
      <c r="JV3500" s="695"/>
      <c r="JW3500" s="695"/>
      <c r="JX3500" s="695"/>
      <c r="JY3500" s="695"/>
      <c r="JZ3500" s="695"/>
      <c r="KA3500" s="695"/>
      <c r="KB3500" s="695"/>
      <c r="KC3500" s="695"/>
      <c r="KD3500" s="695"/>
      <c r="KE3500" s="695"/>
      <c r="KF3500" s="695"/>
      <c r="KG3500" s="695"/>
      <c r="KH3500" s="695"/>
      <c r="KI3500" s="695"/>
      <c r="KJ3500" s="695"/>
      <c r="KK3500" s="695"/>
      <c r="KL3500" s="695"/>
      <c r="KM3500" s="695"/>
      <c r="KN3500" s="695"/>
      <c r="KO3500" s="695"/>
      <c r="KP3500" s="695"/>
      <c r="KQ3500" s="695"/>
      <c r="KR3500" s="695"/>
      <c r="KS3500" s="695"/>
      <c r="KT3500" s="695"/>
      <c r="KU3500" s="695"/>
      <c r="KV3500" s="695"/>
      <c r="KW3500" s="695"/>
      <c r="KX3500" s="695"/>
      <c r="KY3500" s="695"/>
      <c r="KZ3500" s="695"/>
      <c r="LA3500" s="695"/>
      <c r="LB3500" s="695"/>
      <c r="LC3500" s="695"/>
      <c r="LD3500" s="695"/>
      <c r="LE3500" s="695"/>
      <c r="LF3500" s="695"/>
      <c r="LG3500" s="695"/>
      <c r="LH3500" s="695"/>
      <c r="LI3500" s="695"/>
      <c r="LJ3500" s="695"/>
      <c r="LK3500" s="695"/>
      <c r="LL3500" s="695"/>
      <c r="LM3500" s="695"/>
      <c r="LN3500" s="695"/>
      <c r="LO3500" s="695"/>
      <c r="LP3500" s="695"/>
      <c r="LQ3500" s="695"/>
      <c r="LR3500" s="695"/>
      <c r="LS3500" s="695"/>
      <c r="LT3500" s="695"/>
      <c r="LU3500" s="695"/>
      <c r="LV3500" s="695"/>
      <c r="LW3500" s="695"/>
      <c r="LX3500" s="695"/>
      <c r="LY3500" s="695"/>
      <c r="LZ3500" s="695"/>
      <c r="MA3500" s="695"/>
      <c r="MB3500" s="695"/>
      <c r="MC3500" s="695"/>
      <c r="MD3500" s="695"/>
      <c r="ME3500" s="695"/>
      <c r="MF3500" s="695"/>
      <c r="MG3500" s="695"/>
      <c r="MH3500" s="695"/>
      <c r="MI3500" s="695"/>
      <c r="MJ3500" s="695"/>
      <c r="MK3500" s="695"/>
      <c r="ML3500" s="695"/>
      <c r="MM3500" s="695"/>
      <c r="MN3500" s="695"/>
      <c r="MO3500" s="695"/>
      <c r="MP3500" s="695"/>
      <c r="MQ3500" s="695"/>
      <c r="MR3500" s="695"/>
      <c r="MS3500" s="695"/>
      <c r="MT3500" s="695"/>
      <c r="MU3500" s="695"/>
      <c r="MV3500" s="695"/>
      <c r="MW3500" s="695"/>
      <c r="MX3500" s="695"/>
      <c r="MY3500" s="695"/>
      <c r="MZ3500" s="695"/>
      <c r="NA3500" s="695"/>
      <c r="NB3500" s="695"/>
      <c r="NC3500" s="695"/>
      <c r="ND3500" s="695"/>
      <c r="NE3500" s="695"/>
      <c r="NF3500" s="695"/>
      <c r="NG3500" s="695"/>
      <c r="NH3500" s="695"/>
      <c r="NI3500" s="695"/>
      <c r="NJ3500" s="695"/>
      <c r="NK3500" s="695"/>
      <c r="NL3500" s="695"/>
      <c r="NM3500" s="695"/>
      <c r="NN3500" s="695"/>
      <c r="NO3500" s="695"/>
      <c r="NP3500" s="695"/>
      <c r="NQ3500" s="695"/>
      <c r="NR3500" s="695"/>
      <c r="NS3500" s="695"/>
      <c r="NT3500" s="695"/>
      <c r="NU3500" s="695"/>
      <c r="NV3500" s="695"/>
      <c r="NW3500" s="695"/>
      <c r="NX3500" s="695"/>
      <c r="NY3500" s="695"/>
      <c r="NZ3500" s="695"/>
      <c r="OA3500" s="695"/>
      <c r="OB3500" s="695"/>
      <c r="OC3500" s="695"/>
      <c r="OD3500" s="695"/>
      <c r="OE3500" s="695"/>
      <c r="OF3500" s="695"/>
      <c r="OG3500" s="695"/>
      <c r="OH3500" s="695"/>
      <c r="OI3500" s="695"/>
      <c r="OJ3500" s="695"/>
      <c r="OK3500" s="695"/>
      <c r="OL3500" s="695"/>
      <c r="OM3500" s="695"/>
      <c r="ON3500" s="695"/>
      <c r="OO3500" s="695"/>
      <c r="OP3500" s="695"/>
      <c r="OQ3500" s="695"/>
      <c r="OR3500" s="695"/>
      <c r="OS3500" s="695"/>
      <c r="OT3500" s="695"/>
      <c r="OU3500" s="695"/>
      <c r="OV3500" s="695"/>
      <c r="OW3500" s="695"/>
      <c r="OX3500" s="695"/>
      <c r="OY3500" s="695"/>
      <c r="OZ3500" s="695"/>
      <c r="PA3500" s="695"/>
      <c r="PB3500" s="695"/>
      <c r="PC3500" s="695"/>
      <c r="PD3500" s="695"/>
      <c r="PE3500" s="695"/>
      <c r="PF3500" s="695"/>
      <c r="PG3500" s="695"/>
      <c r="PH3500" s="695"/>
      <c r="PI3500" s="695"/>
      <c r="PJ3500" s="695"/>
      <c r="PK3500" s="695"/>
      <c r="PL3500" s="695"/>
      <c r="PM3500" s="695"/>
      <c r="PN3500" s="695"/>
      <c r="PO3500" s="695"/>
      <c r="PP3500" s="695"/>
      <c r="PQ3500" s="695"/>
      <c r="PR3500" s="695"/>
      <c r="PS3500" s="695"/>
      <c r="PT3500" s="695"/>
      <c r="PU3500" s="695"/>
      <c r="PV3500" s="695"/>
      <c r="PW3500" s="695"/>
      <c r="PX3500" s="695"/>
      <c r="PY3500" s="695"/>
      <c r="PZ3500" s="695"/>
      <c r="QA3500" s="695"/>
      <c r="QB3500" s="695"/>
      <c r="QC3500" s="695"/>
      <c r="QD3500" s="695"/>
      <c r="QE3500" s="695"/>
      <c r="QF3500" s="695"/>
      <c r="QG3500" s="695"/>
      <c r="QH3500" s="695"/>
      <c r="QI3500" s="695"/>
      <c r="QJ3500" s="695"/>
      <c r="QK3500" s="695"/>
      <c r="QL3500" s="695"/>
      <c r="QM3500" s="695"/>
      <c r="QN3500" s="695"/>
      <c r="QO3500" s="695"/>
      <c r="QP3500" s="695"/>
      <c r="QQ3500" s="695"/>
      <c r="QR3500" s="695"/>
      <c r="QS3500" s="695"/>
      <c r="QT3500" s="695"/>
      <c r="QU3500" s="695"/>
      <c r="QV3500" s="695"/>
      <c r="QW3500" s="695"/>
      <c r="QX3500" s="695"/>
      <c r="QY3500" s="695"/>
      <c r="QZ3500" s="695"/>
      <c r="RA3500" s="695"/>
      <c r="RB3500" s="695"/>
      <c r="RC3500" s="695"/>
      <c r="RD3500" s="695"/>
      <c r="RE3500" s="695"/>
      <c r="RF3500" s="695"/>
      <c r="RG3500" s="695"/>
      <c r="RH3500" s="695"/>
      <c r="RI3500" s="695"/>
      <c r="RJ3500" s="695"/>
      <c r="RK3500" s="695"/>
      <c r="RL3500" s="695"/>
      <c r="RM3500" s="695"/>
      <c r="RN3500" s="695"/>
      <c r="RO3500" s="695"/>
      <c r="RP3500" s="695"/>
      <c r="RQ3500" s="695"/>
      <c r="RR3500" s="695"/>
      <c r="RS3500" s="695"/>
      <c r="RT3500" s="695"/>
      <c r="RU3500" s="695"/>
      <c r="RV3500" s="695"/>
      <c r="RW3500" s="695"/>
      <c r="RX3500" s="695"/>
      <c r="RY3500" s="695"/>
      <c r="RZ3500" s="695"/>
      <c r="SA3500" s="695"/>
      <c r="SB3500" s="695"/>
      <c r="SC3500" s="695"/>
      <c r="SD3500" s="695"/>
      <c r="SE3500" s="695"/>
      <c r="SF3500" s="695"/>
      <c r="SG3500" s="695"/>
      <c r="SH3500" s="695"/>
      <c r="SI3500" s="695"/>
      <c r="SJ3500" s="695"/>
      <c r="SK3500" s="695"/>
      <c r="SL3500" s="695"/>
      <c r="SM3500" s="695"/>
      <c r="SN3500" s="695"/>
      <c r="SO3500" s="695"/>
      <c r="SP3500" s="695"/>
      <c r="SQ3500" s="695"/>
      <c r="SR3500" s="695"/>
      <c r="SS3500" s="695"/>
      <c r="ST3500" s="695"/>
      <c r="SU3500" s="695"/>
      <c r="SV3500" s="695"/>
      <c r="SW3500" s="695"/>
      <c r="SX3500" s="695"/>
      <c r="SY3500" s="695"/>
      <c r="SZ3500" s="695"/>
      <c r="TA3500" s="695"/>
      <c r="TB3500" s="695"/>
      <c r="TC3500" s="695"/>
      <c r="TD3500" s="695"/>
      <c r="TE3500" s="695"/>
      <c r="TF3500" s="695"/>
      <c r="TG3500" s="695"/>
      <c r="TH3500" s="695"/>
      <c r="TI3500" s="695"/>
      <c r="TJ3500" s="695"/>
      <c r="TK3500" s="695"/>
      <c r="TL3500" s="695"/>
      <c r="TM3500" s="695"/>
      <c r="TN3500" s="695"/>
      <c r="TO3500" s="695"/>
      <c r="TP3500" s="695"/>
      <c r="TQ3500" s="695"/>
      <c r="TR3500" s="695"/>
      <c r="TS3500" s="695"/>
      <c r="TT3500" s="695"/>
      <c r="TU3500" s="695"/>
      <c r="TV3500" s="695"/>
      <c r="TW3500" s="695"/>
      <c r="TX3500" s="695"/>
      <c r="TY3500" s="695"/>
      <c r="TZ3500" s="695"/>
      <c r="UA3500" s="695"/>
      <c r="UB3500" s="695"/>
      <c r="UC3500" s="695"/>
      <c r="UD3500" s="695"/>
      <c r="UE3500" s="695"/>
      <c r="UF3500" s="695"/>
      <c r="UG3500" s="695"/>
      <c r="UH3500" s="695"/>
      <c r="UI3500" s="695"/>
      <c r="UJ3500" s="695"/>
      <c r="UK3500" s="695"/>
      <c r="UL3500" s="695"/>
      <c r="UM3500" s="695"/>
      <c r="UN3500" s="695"/>
      <c r="UO3500" s="695"/>
      <c r="UP3500" s="695"/>
      <c r="UQ3500" s="695"/>
      <c r="UR3500" s="695"/>
      <c r="US3500" s="695"/>
      <c r="UT3500" s="695"/>
      <c r="UU3500" s="695"/>
      <c r="UV3500" s="695"/>
      <c r="UW3500" s="695"/>
      <c r="UX3500" s="695"/>
      <c r="UY3500" s="695"/>
      <c r="UZ3500" s="695"/>
      <c r="VA3500" s="695"/>
      <c r="VB3500" s="695"/>
      <c r="VC3500" s="695"/>
      <c r="VD3500" s="695"/>
      <c r="VE3500" s="695"/>
      <c r="VF3500" s="695"/>
      <c r="VG3500" s="695"/>
      <c r="VH3500" s="695"/>
      <c r="VI3500" s="695"/>
      <c r="VJ3500" s="695"/>
      <c r="VK3500" s="695"/>
      <c r="VL3500" s="695"/>
      <c r="VM3500" s="695"/>
      <c r="VN3500" s="695"/>
      <c r="VO3500" s="695"/>
      <c r="VP3500" s="695"/>
      <c r="VQ3500" s="695"/>
      <c r="VR3500" s="695"/>
      <c r="VS3500" s="695"/>
      <c r="VT3500" s="695"/>
      <c r="VU3500" s="695"/>
      <c r="VV3500" s="695"/>
      <c r="VW3500" s="695"/>
      <c r="VX3500" s="695"/>
      <c r="VY3500" s="695"/>
      <c r="VZ3500" s="695"/>
      <c r="WA3500" s="695"/>
      <c r="WB3500" s="695"/>
      <c r="WC3500" s="695"/>
      <c r="WD3500" s="695"/>
      <c r="WE3500" s="695"/>
      <c r="WF3500" s="695"/>
      <c r="WG3500" s="695"/>
      <c r="WH3500" s="695"/>
      <c r="WI3500" s="695"/>
      <c r="WJ3500" s="695"/>
      <c r="WK3500" s="695"/>
      <c r="WL3500" s="695"/>
      <c r="WM3500" s="695"/>
      <c r="WN3500" s="695"/>
      <c r="WO3500" s="695"/>
      <c r="WP3500" s="695"/>
      <c r="WQ3500" s="695"/>
      <c r="WR3500" s="695"/>
      <c r="WS3500" s="695"/>
      <c r="WT3500" s="695"/>
      <c r="WU3500" s="695"/>
      <c r="WV3500" s="695"/>
      <c r="WW3500" s="695"/>
      <c r="WX3500" s="695"/>
      <c r="WY3500" s="695"/>
      <c r="WZ3500" s="695"/>
      <c r="XA3500" s="695"/>
      <c r="XB3500" s="695"/>
      <c r="XC3500" s="695"/>
      <c r="XD3500" s="695"/>
      <c r="XE3500" s="695"/>
      <c r="XF3500" s="695"/>
      <c r="XG3500" s="695"/>
      <c r="XH3500" s="695"/>
      <c r="XI3500" s="695"/>
      <c r="XJ3500" s="695"/>
      <c r="XK3500" s="695"/>
      <c r="XL3500" s="695"/>
      <c r="XM3500" s="695"/>
      <c r="XN3500" s="695"/>
      <c r="XO3500" s="695"/>
      <c r="XP3500" s="695"/>
      <c r="XQ3500" s="695"/>
      <c r="XR3500" s="695"/>
      <c r="XS3500" s="695"/>
      <c r="XT3500" s="695"/>
      <c r="XU3500" s="695"/>
      <c r="XV3500" s="695"/>
      <c r="XW3500" s="695"/>
      <c r="XX3500" s="695"/>
      <c r="XY3500" s="695"/>
      <c r="XZ3500" s="695"/>
      <c r="YA3500" s="695"/>
      <c r="YB3500" s="695"/>
      <c r="YC3500" s="695"/>
      <c r="YD3500" s="695"/>
      <c r="YE3500" s="695"/>
      <c r="YF3500" s="695"/>
      <c r="YG3500" s="695"/>
      <c r="YH3500" s="695"/>
      <c r="YI3500" s="695"/>
      <c r="YJ3500" s="695"/>
      <c r="YK3500" s="695"/>
      <c r="YL3500" s="695"/>
      <c r="YM3500" s="695"/>
      <c r="YN3500" s="695"/>
      <c r="YO3500" s="695"/>
      <c r="YP3500" s="695"/>
      <c r="YQ3500" s="695"/>
      <c r="YR3500" s="695"/>
      <c r="YS3500" s="695"/>
      <c r="YT3500" s="695"/>
      <c r="YU3500" s="695"/>
      <c r="YV3500" s="695"/>
      <c r="YW3500" s="695"/>
      <c r="YX3500" s="695"/>
      <c r="YY3500" s="695"/>
      <c r="YZ3500" s="695"/>
      <c r="ZA3500" s="695"/>
      <c r="ZB3500" s="695"/>
      <c r="ZC3500" s="695"/>
      <c r="ZD3500" s="695"/>
      <c r="ZE3500" s="695"/>
      <c r="ZF3500" s="695"/>
      <c r="ZG3500" s="695"/>
      <c r="ZH3500" s="695"/>
      <c r="ZI3500" s="695"/>
      <c r="ZJ3500" s="695"/>
      <c r="ZK3500" s="695"/>
      <c r="ZL3500" s="695"/>
      <c r="ZM3500" s="695"/>
      <c r="ZN3500" s="695"/>
      <c r="ZO3500" s="695"/>
      <c r="ZP3500" s="695"/>
      <c r="ZQ3500" s="695"/>
      <c r="ZR3500" s="695"/>
      <c r="ZS3500" s="695"/>
      <c r="ZT3500" s="695"/>
      <c r="ZU3500" s="695"/>
      <c r="ZV3500" s="695"/>
      <c r="ZW3500" s="695"/>
      <c r="ZX3500" s="695"/>
      <c r="ZY3500" s="695"/>
      <c r="ZZ3500" s="695"/>
      <c r="AAA3500" s="695"/>
      <c r="AAB3500" s="695"/>
      <c r="AAC3500" s="695"/>
      <c r="AAD3500" s="695"/>
      <c r="AAE3500" s="695"/>
      <c r="AAF3500" s="695"/>
      <c r="AAG3500" s="695"/>
      <c r="AAH3500" s="695"/>
      <c r="AAI3500" s="695"/>
      <c r="AAJ3500" s="695"/>
      <c r="AAK3500" s="695"/>
      <c r="AAL3500" s="695"/>
      <c r="AAM3500" s="695"/>
      <c r="AAN3500" s="695"/>
      <c r="AAO3500" s="695"/>
      <c r="AAP3500" s="695"/>
      <c r="AAQ3500" s="695"/>
      <c r="AAR3500" s="695"/>
      <c r="AAS3500" s="695"/>
      <c r="AAT3500" s="695"/>
      <c r="AAU3500" s="695"/>
      <c r="AAV3500" s="695"/>
      <c r="AAW3500" s="695"/>
      <c r="AAX3500" s="695"/>
      <c r="AAY3500" s="695"/>
      <c r="AAZ3500" s="695"/>
      <c r="ABA3500" s="695"/>
      <c r="ABB3500" s="695"/>
      <c r="ABC3500" s="695"/>
      <c r="ABD3500" s="695"/>
      <c r="ABE3500" s="695"/>
      <c r="ABF3500" s="695"/>
      <c r="ABG3500" s="695"/>
      <c r="ABH3500" s="695"/>
      <c r="ABI3500" s="695"/>
      <c r="ABJ3500" s="695"/>
      <c r="ABK3500" s="695"/>
      <c r="ABL3500" s="695"/>
      <c r="ABM3500" s="695"/>
      <c r="ABN3500" s="695"/>
      <c r="ABO3500" s="695"/>
      <c r="ABP3500" s="695"/>
      <c r="ABQ3500" s="695"/>
      <c r="ABR3500" s="695"/>
      <c r="ABS3500" s="695"/>
      <c r="ABT3500" s="695"/>
      <c r="ABU3500" s="695"/>
      <c r="ABV3500" s="695"/>
      <c r="ABW3500" s="695"/>
      <c r="ABX3500" s="695"/>
      <c r="ABY3500" s="695"/>
      <c r="ABZ3500" s="695"/>
      <c r="ACA3500" s="695"/>
      <c r="ACB3500" s="695"/>
      <c r="ACC3500" s="695"/>
      <c r="ACD3500" s="695"/>
      <c r="ACE3500" s="695"/>
      <c r="ACF3500" s="695"/>
      <c r="ACG3500" s="695"/>
      <c r="ACH3500" s="695"/>
      <c r="ACI3500" s="695"/>
      <c r="ACJ3500" s="695"/>
      <c r="ACK3500" s="695"/>
      <c r="ACL3500" s="695"/>
      <c r="ACM3500" s="695"/>
      <c r="ACN3500" s="695"/>
      <c r="ACO3500" s="695"/>
      <c r="ACP3500" s="695"/>
      <c r="ACQ3500" s="695"/>
      <c r="ACR3500" s="695"/>
      <c r="ACS3500" s="695"/>
      <c r="ACT3500" s="695"/>
      <c r="ACU3500" s="695"/>
      <c r="ACV3500" s="695"/>
      <c r="ACW3500" s="695"/>
      <c r="ACX3500" s="695"/>
      <c r="ACY3500" s="695"/>
      <c r="ACZ3500" s="695"/>
      <c r="ADA3500" s="695"/>
      <c r="ADB3500" s="695"/>
      <c r="ADC3500" s="695"/>
      <c r="ADD3500" s="695"/>
      <c r="ADE3500" s="695"/>
      <c r="ADF3500" s="695"/>
      <c r="ADG3500" s="695"/>
      <c r="ADH3500" s="695"/>
      <c r="ADI3500" s="695"/>
      <c r="ADJ3500" s="695"/>
      <c r="ADK3500" s="695"/>
      <c r="ADL3500" s="695"/>
      <c r="ADM3500" s="695"/>
      <c r="ADN3500" s="695"/>
      <c r="ADO3500" s="695"/>
      <c r="ADP3500" s="695"/>
      <c r="ADQ3500" s="695"/>
      <c r="ADR3500" s="695"/>
      <c r="ADS3500" s="695"/>
      <c r="ADT3500" s="695"/>
      <c r="ADU3500" s="695"/>
      <c r="ADV3500" s="695"/>
      <c r="ADW3500" s="695"/>
      <c r="ADX3500" s="695"/>
      <c r="ADY3500" s="695"/>
      <c r="ADZ3500" s="695"/>
      <c r="AEA3500" s="695"/>
      <c r="AEB3500" s="695"/>
      <c r="AEC3500" s="695"/>
      <c r="AED3500" s="695"/>
      <c r="AEE3500" s="695"/>
      <c r="AEF3500" s="695"/>
      <c r="AEG3500" s="695"/>
      <c r="AEH3500" s="695"/>
      <c r="AEI3500" s="695"/>
      <c r="AEJ3500" s="695"/>
      <c r="AEK3500" s="695"/>
      <c r="AEL3500" s="695"/>
      <c r="AEM3500" s="695"/>
      <c r="AEN3500" s="695"/>
      <c r="AEO3500" s="695"/>
      <c r="AEP3500" s="695"/>
      <c r="AEQ3500" s="695"/>
      <c r="AER3500" s="695"/>
      <c r="AES3500" s="695"/>
      <c r="AET3500" s="695"/>
      <c r="AEU3500" s="695"/>
      <c r="AEV3500" s="695"/>
      <c r="AEW3500" s="695"/>
      <c r="AEX3500" s="695"/>
      <c r="AEY3500" s="695"/>
      <c r="AEZ3500" s="695"/>
      <c r="AFA3500" s="695"/>
      <c r="AFB3500" s="695"/>
      <c r="AFC3500" s="695"/>
      <c r="AFD3500" s="695"/>
      <c r="AFE3500" s="695"/>
      <c r="AFF3500" s="695"/>
      <c r="AFG3500" s="695"/>
      <c r="AFH3500" s="695"/>
      <c r="AFI3500" s="695"/>
      <c r="AFJ3500" s="695"/>
      <c r="AFK3500" s="695"/>
      <c r="AFL3500" s="695"/>
      <c r="AFM3500" s="695"/>
      <c r="AFN3500" s="695"/>
      <c r="AFO3500" s="695"/>
      <c r="AFP3500" s="695"/>
      <c r="AFQ3500" s="695"/>
      <c r="AFR3500" s="695"/>
      <c r="AFS3500" s="695"/>
      <c r="AFT3500" s="695"/>
      <c r="AFU3500" s="695"/>
      <c r="AFV3500" s="695"/>
      <c r="AFW3500" s="695"/>
      <c r="AFX3500" s="695"/>
      <c r="AFY3500" s="695"/>
      <c r="AFZ3500" s="695"/>
      <c r="AGA3500" s="695"/>
      <c r="AGB3500" s="695"/>
      <c r="AGC3500" s="695"/>
      <c r="AGD3500" s="695"/>
      <c r="AGE3500" s="695"/>
      <c r="AGF3500" s="695"/>
      <c r="AGG3500" s="695"/>
      <c r="AGH3500" s="695"/>
      <c r="AGI3500" s="695"/>
      <c r="AGJ3500" s="695"/>
      <c r="AGK3500" s="695"/>
      <c r="AGL3500" s="695"/>
      <c r="AGM3500" s="695"/>
      <c r="AGN3500" s="695"/>
      <c r="AGO3500" s="695"/>
      <c r="AGP3500" s="695"/>
      <c r="AGQ3500" s="695"/>
      <c r="AGR3500" s="695"/>
      <c r="AGS3500" s="695"/>
      <c r="AGT3500" s="695"/>
      <c r="AGU3500" s="695"/>
      <c r="AGV3500" s="695"/>
      <c r="AGW3500" s="695"/>
      <c r="AGX3500" s="695"/>
      <c r="AGY3500" s="695"/>
      <c r="AGZ3500" s="695"/>
      <c r="AHA3500" s="695"/>
      <c r="AHB3500" s="695"/>
      <c r="AHC3500" s="695"/>
      <c r="AHD3500" s="695"/>
      <c r="AHE3500" s="695"/>
      <c r="AHF3500" s="695"/>
      <c r="AHG3500" s="695"/>
      <c r="AHH3500" s="695"/>
      <c r="AHI3500" s="695"/>
      <c r="AHJ3500" s="695"/>
      <c r="AHK3500" s="695"/>
      <c r="AHL3500" s="695"/>
      <c r="AHM3500" s="695"/>
      <c r="AHN3500" s="695"/>
      <c r="AHO3500" s="695"/>
      <c r="AHP3500" s="695"/>
      <c r="AHQ3500" s="695"/>
      <c r="AHR3500" s="695"/>
      <c r="AHS3500" s="695"/>
      <c r="AHT3500" s="695"/>
      <c r="AHU3500" s="695"/>
      <c r="AHV3500" s="695"/>
      <c r="AHW3500" s="695"/>
      <c r="AHX3500" s="695"/>
      <c r="AHY3500" s="695"/>
      <c r="AHZ3500" s="695"/>
      <c r="AIA3500" s="695"/>
      <c r="AIB3500" s="695"/>
      <c r="AIC3500" s="695"/>
      <c r="AID3500" s="695"/>
      <c r="AIE3500" s="695"/>
      <c r="AIF3500" s="695"/>
      <c r="AIG3500" s="695"/>
      <c r="AIH3500" s="695"/>
      <c r="AII3500" s="695"/>
      <c r="AIJ3500" s="695"/>
      <c r="AIK3500" s="695"/>
      <c r="AIL3500" s="695"/>
      <c r="AIM3500" s="695"/>
      <c r="AIN3500" s="695"/>
      <c r="AIO3500" s="695"/>
      <c r="AIP3500" s="695"/>
      <c r="AIQ3500" s="695"/>
      <c r="AIR3500" s="695"/>
      <c r="AIS3500" s="695"/>
      <c r="AIT3500" s="695"/>
      <c r="AIU3500" s="695"/>
      <c r="AIV3500" s="695"/>
      <c r="AIW3500" s="695"/>
      <c r="AIX3500" s="695"/>
      <c r="AIY3500" s="695"/>
      <c r="AIZ3500" s="695"/>
      <c r="AJA3500" s="695"/>
      <c r="AJB3500" s="695"/>
      <c r="AJC3500" s="695"/>
      <c r="AJD3500" s="695"/>
      <c r="AJE3500" s="695"/>
      <c r="AJF3500" s="695"/>
      <c r="AJG3500" s="695"/>
      <c r="AJH3500" s="695"/>
      <c r="AJI3500" s="695"/>
      <c r="AJJ3500" s="695"/>
      <c r="AJK3500" s="695"/>
      <c r="AJL3500" s="695"/>
      <c r="AJM3500" s="695"/>
      <c r="AJN3500" s="695"/>
      <c r="AJO3500" s="695"/>
      <c r="AJP3500" s="695"/>
      <c r="AJQ3500" s="695"/>
      <c r="AJR3500" s="695"/>
      <c r="AJS3500" s="695"/>
      <c r="AJT3500" s="695"/>
      <c r="AJU3500" s="695"/>
      <c r="AJV3500" s="695"/>
      <c r="AJW3500" s="695"/>
      <c r="AJX3500" s="695"/>
      <c r="AJY3500" s="695"/>
      <c r="AJZ3500" s="695"/>
      <c r="AKA3500" s="695"/>
      <c r="AKB3500" s="695"/>
      <c r="AKC3500" s="695"/>
      <c r="AKD3500" s="695"/>
      <c r="AKE3500" s="695"/>
      <c r="AKF3500" s="695"/>
      <c r="AKG3500" s="695"/>
      <c r="AKH3500" s="695"/>
      <c r="AKI3500" s="695"/>
      <c r="AKJ3500" s="695"/>
      <c r="AKK3500" s="695"/>
      <c r="AKL3500" s="695"/>
      <c r="AKM3500" s="695"/>
      <c r="AKN3500" s="695"/>
      <c r="AKO3500" s="695"/>
      <c r="AKP3500" s="695"/>
      <c r="AKQ3500" s="695"/>
      <c r="AKR3500" s="695"/>
      <c r="AKS3500" s="695"/>
      <c r="AKT3500" s="695"/>
      <c r="AKU3500" s="695"/>
      <c r="AKV3500" s="695"/>
      <c r="AKW3500" s="695"/>
      <c r="AKX3500" s="695"/>
      <c r="AKY3500" s="695"/>
      <c r="AKZ3500" s="695"/>
      <c r="ALA3500" s="695"/>
      <c r="ALB3500" s="695"/>
      <c r="ALC3500" s="695"/>
      <c r="ALD3500" s="695"/>
      <c r="ALE3500" s="695"/>
      <c r="ALF3500" s="695"/>
      <c r="ALG3500" s="695"/>
      <c r="ALH3500" s="695"/>
      <c r="ALI3500" s="695"/>
      <c r="ALJ3500" s="695"/>
      <c r="ALK3500" s="695"/>
      <c r="ALL3500" s="695"/>
      <c r="ALM3500" s="695"/>
      <c r="ALN3500" s="695"/>
      <c r="ALO3500" s="695"/>
      <c r="ALP3500" s="695"/>
      <c r="ALQ3500" s="695"/>
      <c r="ALR3500" s="695"/>
      <c r="ALS3500" s="695"/>
      <c r="ALT3500" s="695"/>
      <c r="ALU3500" s="695"/>
      <c r="ALV3500" s="695"/>
      <c r="ALW3500" s="695"/>
      <c r="ALX3500" s="695"/>
      <c r="ALY3500" s="695"/>
      <c r="ALZ3500" s="695"/>
      <c r="AMA3500" s="695"/>
      <c r="AMB3500" s="695"/>
      <c r="AMC3500" s="695"/>
      <c r="AMD3500" s="695"/>
      <c r="AME3500" s="695"/>
      <c r="AMF3500" s="695"/>
      <c r="AMG3500" s="695"/>
      <c r="AMH3500" s="695"/>
      <c r="AMI3500" s="695"/>
      <c r="AMJ3500" s="695"/>
    </row>
    <row r="3501" spans="1:1024" s="546" customFormat="1" ht="24.75" hidden="1" customHeight="1" x14ac:dyDescent="0.25">
      <c r="A3501" s="18">
        <v>587</v>
      </c>
      <c r="B3501" s="4"/>
      <c r="C3501" s="4" t="s">
        <v>3627</v>
      </c>
      <c r="D3501" s="4" t="s">
        <v>35</v>
      </c>
      <c r="E3501" s="1156" t="s">
        <v>313</v>
      </c>
      <c r="F3501" s="725">
        <v>44590</v>
      </c>
      <c r="G3501" s="744">
        <v>0.54166666666666663</v>
      </c>
      <c r="H3501" s="725">
        <v>44592</v>
      </c>
      <c r="I3501" s="744">
        <v>0.54166666666666663</v>
      </c>
      <c r="J3501" s="730"/>
      <c r="K3501" s="744"/>
      <c r="L3501" s="4"/>
      <c r="M3501" s="19"/>
      <c r="N3501" s="934"/>
      <c r="O3501" s="920"/>
      <c r="P3501" s="1119"/>
      <c r="Q3501" s="908"/>
      <c r="R3501" s="1073"/>
      <c r="S3501" s="908"/>
      <c r="T3501" s="550"/>
      <c r="U3501" s="545"/>
      <c r="V3501" s="550" t="s">
        <v>3597</v>
      </c>
      <c r="W3501" s="156"/>
    </row>
    <row r="3502" spans="1:1024" s="599" customFormat="1" ht="18.75" hidden="1" customHeight="1" x14ac:dyDescent="0.25">
      <c r="A3502" s="18">
        <v>582</v>
      </c>
      <c r="B3502" s="4"/>
      <c r="C3502" s="4" t="s">
        <v>3627</v>
      </c>
      <c r="D3502" s="4" t="s">
        <v>35</v>
      </c>
      <c r="E3502" s="1156" t="s">
        <v>313</v>
      </c>
      <c r="F3502" s="725">
        <v>44571</v>
      </c>
      <c r="G3502" s="744">
        <v>0.58333333333333337</v>
      </c>
      <c r="H3502" s="725">
        <v>44591</v>
      </c>
      <c r="I3502" s="744">
        <v>0.58333333333333337</v>
      </c>
      <c r="J3502" s="829"/>
      <c r="K3502" s="744"/>
      <c r="L3502" s="4"/>
      <c r="M3502" s="19"/>
      <c r="N3502" s="934"/>
      <c r="O3502" s="920"/>
      <c r="P3502" s="1043"/>
      <c r="Q3502" s="908"/>
      <c r="R3502" s="1073"/>
      <c r="S3502" s="908"/>
      <c r="T3502" s="550"/>
      <c r="U3502" s="156"/>
      <c r="V3502" s="550" t="s">
        <v>3597</v>
      </c>
      <c r="W3502" s="156"/>
      <c r="X3502" s="662"/>
      <c r="Y3502" s="662"/>
      <c r="Z3502" s="662"/>
      <c r="AA3502" s="662"/>
      <c r="AB3502" s="662"/>
      <c r="AC3502" s="662"/>
      <c r="AD3502" s="662"/>
      <c r="AE3502" s="662"/>
      <c r="AF3502" s="662"/>
      <c r="AG3502" s="662"/>
      <c r="AH3502" s="662"/>
      <c r="AI3502" s="662"/>
      <c r="AJ3502" s="662"/>
      <c r="AK3502" s="662"/>
      <c r="AL3502" s="662"/>
      <c r="AM3502" s="662"/>
      <c r="AN3502" s="662"/>
      <c r="AO3502" s="662"/>
      <c r="AP3502" s="662"/>
      <c r="AQ3502" s="662"/>
      <c r="AR3502" s="662"/>
      <c r="AS3502" s="662"/>
      <c r="AT3502" s="662"/>
      <c r="AU3502" s="662"/>
      <c r="AV3502" s="662"/>
      <c r="AW3502" s="662"/>
      <c r="AX3502" s="662"/>
      <c r="AY3502" s="662"/>
      <c r="AZ3502" s="662"/>
      <c r="BA3502" s="662"/>
      <c r="BB3502" s="662"/>
      <c r="BC3502" s="662"/>
      <c r="BD3502" s="662"/>
      <c r="BE3502" s="662"/>
      <c r="BF3502" s="662"/>
      <c r="BG3502" s="662"/>
      <c r="BH3502" s="662"/>
      <c r="BI3502" s="662"/>
      <c r="BJ3502" s="662"/>
      <c r="BK3502" s="662"/>
      <c r="BL3502" s="662"/>
      <c r="BM3502" s="662"/>
      <c r="BN3502" s="662"/>
      <c r="BO3502" s="662"/>
      <c r="BP3502" s="662"/>
      <c r="BQ3502" s="662"/>
      <c r="BR3502" s="662"/>
      <c r="BS3502" s="662"/>
      <c r="BT3502" s="662"/>
      <c r="BU3502" s="662"/>
      <c r="BV3502" s="662"/>
      <c r="BW3502" s="662"/>
      <c r="BX3502" s="662"/>
      <c r="BY3502" s="662"/>
      <c r="BZ3502" s="662"/>
      <c r="CA3502" s="662"/>
      <c r="CB3502" s="662"/>
      <c r="CC3502" s="662"/>
      <c r="CD3502" s="662"/>
      <c r="CE3502" s="662"/>
      <c r="CF3502" s="662"/>
      <c r="CG3502" s="662"/>
      <c r="CH3502" s="662"/>
      <c r="CI3502" s="662"/>
      <c r="CJ3502" s="662"/>
      <c r="CK3502" s="662"/>
      <c r="CL3502" s="662"/>
      <c r="CM3502" s="662"/>
      <c r="CN3502" s="662"/>
      <c r="CO3502" s="662"/>
      <c r="CP3502" s="662"/>
      <c r="CQ3502" s="662"/>
      <c r="CR3502" s="662"/>
      <c r="CS3502" s="662"/>
      <c r="CT3502" s="662"/>
      <c r="CU3502" s="662"/>
      <c r="CV3502" s="662"/>
      <c r="CW3502" s="662"/>
      <c r="CX3502" s="662"/>
      <c r="CY3502" s="662"/>
      <c r="CZ3502" s="662"/>
      <c r="DA3502" s="662"/>
      <c r="DB3502" s="662"/>
      <c r="DC3502" s="662"/>
      <c r="DD3502" s="662"/>
      <c r="DE3502" s="662"/>
      <c r="DF3502" s="662"/>
      <c r="DG3502" s="662"/>
      <c r="DH3502" s="662"/>
      <c r="DI3502" s="662"/>
      <c r="DJ3502" s="662"/>
      <c r="DK3502" s="662"/>
      <c r="DL3502" s="662"/>
      <c r="DM3502" s="662"/>
      <c r="DN3502" s="662"/>
      <c r="DO3502" s="662"/>
      <c r="DP3502" s="662"/>
      <c r="DQ3502" s="662"/>
      <c r="DR3502" s="662"/>
      <c r="DS3502" s="662"/>
      <c r="DT3502" s="662"/>
      <c r="DU3502" s="662"/>
      <c r="DV3502" s="662"/>
      <c r="DW3502" s="662"/>
      <c r="DX3502" s="662"/>
      <c r="DY3502" s="662"/>
      <c r="DZ3502" s="662"/>
      <c r="EA3502" s="662"/>
      <c r="EB3502" s="662"/>
      <c r="EC3502" s="662"/>
      <c r="ED3502" s="662"/>
      <c r="EE3502" s="662"/>
      <c r="EF3502" s="662"/>
      <c r="EG3502" s="662"/>
      <c r="EH3502" s="662"/>
      <c r="EI3502" s="662"/>
      <c r="EJ3502" s="662"/>
      <c r="EK3502" s="662"/>
      <c r="EL3502" s="662"/>
      <c r="EM3502" s="662"/>
      <c r="EN3502" s="662"/>
      <c r="EO3502" s="662"/>
      <c r="EP3502" s="662"/>
      <c r="EQ3502" s="662"/>
      <c r="ER3502" s="662"/>
      <c r="ES3502" s="662"/>
      <c r="ET3502" s="662"/>
      <c r="EU3502" s="662"/>
      <c r="EV3502" s="662"/>
      <c r="EW3502" s="662"/>
      <c r="EX3502" s="662"/>
      <c r="EY3502" s="662"/>
      <c r="EZ3502" s="662"/>
      <c r="FA3502" s="662"/>
      <c r="FB3502" s="662"/>
      <c r="FC3502" s="662"/>
      <c r="FD3502" s="662"/>
      <c r="FE3502" s="662"/>
      <c r="FF3502" s="662"/>
      <c r="FG3502" s="662"/>
      <c r="FH3502" s="662"/>
      <c r="FI3502" s="662"/>
      <c r="FJ3502" s="662"/>
      <c r="FK3502" s="662"/>
      <c r="FL3502" s="662"/>
      <c r="FM3502" s="662"/>
      <c r="FN3502" s="662"/>
      <c r="FO3502" s="662"/>
      <c r="FP3502" s="662"/>
      <c r="FQ3502" s="662"/>
      <c r="FR3502" s="662"/>
      <c r="FS3502" s="662"/>
      <c r="FT3502" s="662"/>
      <c r="FU3502" s="662"/>
      <c r="FV3502" s="662"/>
      <c r="FW3502" s="662"/>
      <c r="FX3502" s="662"/>
      <c r="FY3502" s="662"/>
      <c r="FZ3502" s="662"/>
      <c r="GA3502" s="662"/>
      <c r="GB3502" s="662"/>
      <c r="GC3502" s="662"/>
      <c r="GD3502" s="662"/>
      <c r="GE3502" s="662"/>
      <c r="GF3502" s="662"/>
      <c r="GG3502" s="662"/>
      <c r="GH3502" s="662"/>
      <c r="GI3502" s="662"/>
      <c r="GJ3502" s="662"/>
      <c r="GK3502" s="662"/>
      <c r="GL3502" s="662"/>
      <c r="GM3502" s="662"/>
      <c r="GN3502" s="662"/>
      <c r="GO3502" s="662"/>
      <c r="GP3502" s="662"/>
      <c r="GQ3502" s="662"/>
      <c r="GR3502" s="662"/>
      <c r="GS3502" s="662"/>
      <c r="GT3502" s="662"/>
      <c r="GU3502" s="662"/>
      <c r="GV3502" s="662"/>
      <c r="GW3502" s="662"/>
      <c r="GX3502" s="662"/>
      <c r="GY3502" s="662"/>
      <c r="GZ3502" s="662"/>
      <c r="HA3502" s="662"/>
      <c r="HB3502" s="662"/>
      <c r="HC3502" s="662"/>
      <c r="HD3502" s="662"/>
      <c r="HE3502" s="662"/>
      <c r="HF3502" s="662"/>
      <c r="HG3502" s="662"/>
      <c r="HH3502" s="662"/>
      <c r="HI3502" s="662"/>
      <c r="HJ3502" s="662"/>
      <c r="HK3502" s="662"/>
      <c r="HL3502" s="662"/>
      <c r="HM3502" s="662"/>
      <c r="HN3502" s="662"/>
      <c r="HO3502" s="662"/>
      <c r="HP3502" s="662"/>
      <c r="HQ3502" s="662"/>
      <c r="HR3502" s="662"/>
      <c r="HS3502" s="662"/>
      <c r="HT3502" s="662"/>
      <c r="HU3502" s="662"/>
      <c r="HV3502" s="662"/>
      <c r="HW3502" s="662"/>
      <c r="HX3502" s="662"/>
      <c r="HY3502" s="662"/>
      <c r="HZ3502" s="662"/>
      <c r="IA3502" s="662"/>
      <c r="IB3502" s="662"/>
      <c r="IC3502" s="662"/>
      <c r="ID3502" s="662"/>
      <c r="IE3502" s="662"/>
      <c r="IF3502" s="662"/>
      <c r="IG3502" s="662"/>
      <c r="IH3502" s="662"/>
      <c r="II3502" s="662"/>
      <c r="IJ3502" s="662"/>
      <c r="IK3502" s="662"/>
      <c r="IL3502" s="662"/>
      <c r="IM3502" s="662"/>
      <c r="IN3502" s="662"/>
      <c r="IO3502" s="662"/>
      <c r="IP3502" s="662"/>
      <c r="IQ3502" s="662"/>
      <c r="IR3502" s="662"/>
      <c r="IS3502" s="662"/>
      <c r="IT3502" s="662"/>
      <c r="IU3502" s="662"/>
      <c r="IV3502" s="662"/>
      <c r="IW3502" s="662"/>
      <c r="IX3502" s="662"/>
      <c r="IY3502" s="662"/>
      <c r="IZ3502" s="662"/>
      <c r="JA3502" s="662"/>
      <c r="JB3502" s="662"/>
      <c r="JC3502" s="662"/>
      <c r="JD3502" s="662"/>
      <c r="JE3502" s="662"/>
      <c r="JF3502" s="662"/>
      <c r="JG3502" s="662"/>
      <c r="JH3502" s="662"/>
      <c r="JI3502" s="662"/>
      <c r="JJ3502" s="662"/>
      <c r="JK3502" s="662"/>
      <c r="JL3502" s="662"/>
      <c r="JM3502" s="662"/>
      <c r="JN3502" s="662"/>
      <c r="JO3502" s="662"/>
      <c r="JP3502" s="662"/>
      <c r="JQ3502" s="662"/>
      <c r="JR3502" s="662"/>
      <c r="JS3502" s="662"/>
      <c r="JT3502" s="662"/>
      <c r="JU3502" s="662"/>
      <c r="JV3502" s="662"/>
      <c r="JW3502" s="662"/>
      <c r="JX3502" s="662"/>
      <c r="JY3502" s="662"/>
      <c r="JZ3502" s="662"/>
      <c r="KA3502" s="662"/>
      <c r="KB3502" s="662"/>
      <c r="KC3502" s="662"/>
      <c r="KD3502" s="662"/>
      <c r="KE3502" s="662"/>
      <c r="KF3502" s="662"/>
      <c r="KG3502" s="662"/>
      <c r="KH3502" s="662"/>
      <c r="KI3502" s="662"/>
      <c r="KJ3502" s="662"/>
      <c r="KK3502" s="662"/>
      <c r="KL3502" s="662"/>
      <c r="KM3502" s="662"/>
      <c r="KN3502" s="662"/>
      <c r="KO3502" s="662"/>
      <c r="KP3502" s="662"/>
      <c r="KQ3502" s="662"/>
      <c r="KR3502" s="662"/>
      <c r="KS3502" s="662"/>
      <c r="KT3502" s="662"/>
      <c r="KU3502" s="662"/>
      <c r="KV3502" s="662"/>
      <c r="KW3502" s="662"/>
      <c r="KX3502" s="662"/>
      <c r="KY3502" s="662"/>
      <c r="KZ3502" s="662"/>
      <c r="LA3502" s="662"/>
      <c r="LB3502" s="662"/>
      <c r="LC3502" s="662"/>
      <c r="LD3502" s="662"/>
      <c r="LE3502" s="662"/>
      <c r="LF3502" s="662"/>
      <c r="LG3502" s="662"/>
      <c r="LH3502" s="662"/>
      <c r="LI3502" s="662"/>
      <c r="LJ3502" s="662"/>
      <c r="LK3502" s="662"/>
      <c r="LL3502" s="662"/>
      <c r="LM3502" s="662"/>
      <c r="LN3502" s="662"/>
      <c r="LO3502" s="662"/>
      <c r="LP3502" s="662"/>
      <c r="LQ3502" s="662"/>
      <c r="LR3502" s="662"/>
      <c r="LS3502" s="662"/>
      <c r="LT3502" s="662"/>
      <c r="LU3502" s="662"/>
      <c r="LV3502" s="662"/>
      <c r="LW3502" s="662"/>
      <c r="LX3502" s="662"/>
      <c r="LY3502" s="662"/>
      <c r="LZ3502" s="662"/>
      <c r="MA3502" s="662"/>
      <c r="MB3502" s="662"/>
      <c r="MC3502" s="662"/>
      <c r="MD3502" s="662"/>
      <c r="ME3502" s="662"/>
      <c r="MF3502" s="662"/>
      <c r="MG3502" s="662"/>
      <c r="MH3502" s="662"/>
      <c r="MI3502" s="662"/>
      <c r="MJ3502" s="662"/>
      <c r="MK3502" s="662"/>
      <c r="ML3502" s="662"/>
      <c r="MM3502" s="662"/>
      <c r="MN3502" s="662"/>
      <c r="MO3502" s="662"/>
      <c r="MP3502" s="662"/>
      <c r="MQ3502" s="662"/>
      <c r="MR3502" s="662"/>
      <c r="MS3502" s="662"/>
      <c r="MT3502" s="662"/>
      <c r="MU3502" s="662"/>
      <c r="MV3502" s="662"/>
      <c r="MW3502" s="662"/>
      <c r="MX3502" s="662"/>
      <c r="MY3502" s="662"/>
      <c r="MZ3502" s="662"/>
      <c r="NA3502" s="662"/>
      <c r="NB3502" s="662"/>
      <c r="NC3502" s="662"/>
      <c r="ND3502" s="662"/>
      <c r="NE3502" s="662"/>
      <c r="NF3502" s="662"/>
      <c r="NG3502" s="662"/>
      <c r="NH3502" s="662"/>
      <c r="NI3502" s="662"/>
      <c r="NJ3502" s="662"/>
      <c r="NK3502" s="662"/>
      <c r="NL3502" s="662"/>
      <c r="NM3502" s="662"/>
      <c r="NN3502" s="662"/>
      <c r="NO3502" s="662"/>
      <c r="NP3502" s="662"/>
      <c r="NQ3502" s="662"/>
      <c r="NR3502" s="662"/>
      <c r="NS3502" s="662"/>
      <c r="NT3502" s="662"/>
      <c r="NU3502" s="662"/>
      <c r="NV3502" s="662"/>
      <c r="NW3502" s="662"/>
      <c r="NX3502" s="662"/>
      <c r="NY3502" s="662"/>
      <c r="NZ3502" s="662"/>
      <c r="OA3502" s="662"/>
      <c r="OB3502" s="662"/>
      <c r="OC3502" s="662"/>
      <c r="OD3502" s="662"/>
      <c r="OE3502" s="662"/>
      <c r="OF3502" s="662"/>
      <c r="OG3502" s="662"/>
      <c r="OH3502" s="662"/>
      <c r="OI3502" s="662"/>
      <c r="OJ3502" s="662"/>
      <c r="OK3502" s="662"/>
      <c r="OL3502" s="662"/>
      <c r="OM3502" s="662"/>
      <c r="ON3502" s="662"/>
      <c r="OO3502" s="662"/>
      <c r="OP3502" s="662"/>
      <c r="OQ3502" s="662"/>
      <c r="OR3502" s="662"/>
      <c r="OS3502" s="662"/>
      <c r="OT3502" s="662"/>
      <c r="OU3502" s="662"/>
      <c r="OV3502" s="662"/>
      <c r="OW3502" s="662"/>
      <c r="OX3502" s="662"/>
      <c r="OY3502" s="662"/>
      <c r="OZ3502" s="662"/>
      <c r="PA3502" s="662"/>
      <c r="PB3502" s="662"/>
      <c r="PC3502" s="662"/>
      <c r="PD3502" s="662"/>
      <c r="PE3502" s="662"/>
      <c r="PF3502" s="662"/>
      <c r="PG3502" s="662"/>
      <c r="PH3502" s="662"/>
      <c r="PI3502" s="662"/>
      <c r="PJ3502" s="662"/>
      <c r="PK3502" s="662"/>
      <c r="PL3502" s="662"/>
      <c r="PM3502" s="662"/>
      <c r="PN3502" s="662"/>
      <c r="PO3502" s="662"/>
      <c r="PP3502" s="662"/>
      <c r="PQ3502" s="662"/>
      <c r="PR3502" s="662"/>
      <c r="PS3502" s="662"/>
      <c r="PT3502" s="662"/>
      <c r="PU3502" s="662"/>
      <c r="PV3502" s="662"/>
      <c r="PW3502" s="662"/>
      <c r="PX3502" s="662"/>
      <c r="PY3502" s="662"/>
      <c r="PZ3502" s="662"/>
      <c r="QA3502" s="662"/>
      <c r="QB3502" s="662"/>
      <c r="QC3502" s="662"/>
      <c r="QD3502" s="662"/>
      <c r="QE3502" s="662"/>
      <c r="QF3502" s="662"/>
      <c r="QG3502" s="662"/>
      <c r="QH3502" s="662"/>
      <c r="QI3502" s="662"/>
      <c r="QJ3502" s="662"/>
      <c r="QK3502" s="662"/>
      <c r="QL3502" s="662"/>
      <c r="QM3502" s="662"/>
      <c r="QN3502" s="662"/>
      <c r="QO3502" s="662"/>
      <c r="QP3502" s="662"/>
      <c r="QQ3502" s="662"/>
      <c r="QR3502" s="662"/>
      <c r="QS3502" s="662"/>
      <c r="QT3502" s="662"/>
      <c r="QU3502" s="662"/>
      <c r="QV3502" s="662"/>
      <c r="QW3502" s="662"/>
      <c r="QX3502" s="662"/>
      <c r="QY3502" s="662"/>
      <c r="QZ3502" s="662"/>
      <c r="RA3502" s="662"/>
      <c r="RB3502" s="662"/>
      <c r="RC3502" s="662"/>
      <c r="RD3502" s="662"/>
      <c r="RE3502" s="662"/>
      <c r="RF3502" s="662"/>
      <c r="RG3502" s="662"/>
      <c r="RH3502" s="662"/>
      <c r="RI3502" s="662"/>
      <c r="RJ3502" s="662"/>
      <c r="RK3502" s="662"/>
      <c r="RL3502" s="662"/>
      <c r="RM3502" s="662"/>
      <c r="RN3502" s="662"/>
      <c r="RO3502" s="662"/>
      <c r="RP3502" s="662"/>
      <c r="RQ3502" s="662"/>
      <c r="RR3502" s="662"/>
      <c r="RS3502" s="662"/>
      <c r="RT3502" s="662"/>
      <c r="RU3502" s="662"/>
      <c r="RV3502" s="662"/>
      <c r="RW3502" s="662"/>
      <c r="RX3502" s="662"/>
      <c r="RY3502" s="662"/>
      <c r="RZ3502" s="662"/>
      <c r="SA3502" s="662"/>
      <c r="SB3502" s="662"/>
      <c r="SC3502" s="662"/>
      <c r="SD3502" s="662"/>
      <c r="SE3502" s="662"/>
      <c r="SF3502" s="662"/>
      <c r="SG3502" s="662"/>
      <c r="SH3502" s="662"/>
      <c r="SI3502" s="662"/>
      <c r="SJ3502" s="662"/>
      <c r="SK3502" s="662"/>
      <c r="SL3502" s="662"/>
      <c r="SM3502" s="662"/>
      <c r="SN3502" s="662"/>
      <c r="SO3502" s="662"/>
      <c r="SP3502" s="662"/>
      <c r="SQ3502" s="662"/>
      <c r="SR3502" s="662"/>
      <c r="SS3502" s="662"/>
      <c r="ST3502" s="662"/>
      <c r="SU3502" s="662"/>
      <c r="SV3502" s="662"/>
      <c r="SW3502" s="662"/>
      <c r="SX3502" s="662"/>
      <c r="SY3502" s="662"/>
      <c r="SZ3502" s="662"/>
      <c r="TA3502" s="662"/>
      <c r="TB3502" s="662"/>
      <c r="TC3502" s="662"/>
      <c r="TD3502" s="662"/>
      <c r="TE3502" s="662"/>
      <c r="TF3502" s="662"/>
      <c r="TG3502" s="662"/>
      <c r="TH3502" s="662"/>
      <c r="TI3502" s="662"/>
      <c r="TJ3502" s="662"/>
      <c r="TK3502" s="662"/>
      <c r="TL3502" s="662"/>
      <c r="TM3502" s="662"/>
      <c r="TN3502" s="662"/>
      <c r="TO3502" s="662"/>
      <c r="TP3502" s="662"/>
      <c r="TQ3502" s="662"/>
      <c r="TR3502" s="662"/>
      <c r="TS3502" s="662"/>
      <c r="TT3502" s="662"/>
      <c r="TU3502" s="662"/>
      <c r="TV3502" s="662"/>
      <c r="TW3502" s="662"/>
      <c r="TX3502" s="662"/>
      <c r="TY3502" s="662"/>
      <c r="TZ3502" s="662"/>
      <c r="UA3502" s="662"/>
      <c r="UB3502" s="662"/>
      <c r="UC3502" s="662"/>
      <c r="UD3502" s="662"/>
      <c r="UE3502" s="662"/>
      <c r="UF3502" s="662"/>
      <c r="UG3502" s="662"/>
      <c r="UH3502" s="662"/>
      <c r="UI3502" s="662"/>
      <c r="UJ3502" s="662"/>
      <c r="UK3502" s="662"/>
      <c r="UL3502" s="662"/>
      <c r="UM3502" s="662"/>
      <c r="UN3502" s="662"/>
      <c r="UO3502" s="662"/>
      <c r="UP3502" s="662"/>
      <c r="UQ3502" s="662"/>
      <c r="UR3502" s="662"/>
      <c r="US3502" s="662"/>
      <c r="UT3502" s="662"/>
      <c r="UU3502" s="662"/>
      <c r="UV3502" s="662"/>
      <c r="UW3502" s="662"/>
      <c r="UX3502" s="662"/>
      <c r="UY3502" s="662"/>
      <c r="UZ3502" s="662"/>
      <c r="VA3502" s="662"/>
      <c r="VB3502" s="662"/>
      <c r="VC3502" s="662"/>
      <c r="VD3502" s="662"/>
      <c r="VE3502" s="662"/>
      <c r="VF3502" s="662"/>
      <c r="VG3502" s="662"/>
      <c r="VH3502" s="662"/>
      <c r="VI3502" s="662"/>
      <c r="VJ3502" s="662"/>
      <c r="VK3502" s="662"/>
      <c r="VL3502" s="662"/>
      <c r="VM3502" s="662"/>
      <c r="VN3502" s="662"/>
      <c r="VO3502" s="662"/>
      <c r="VP3502" s="662"/>
      <c r="VQ3502" s="662"/>
      <c r="VR3502" s="662"/>
      <c r="VS3502" s="662"/>
      <c r="VT3502" s="662"/>
      <c r="VU3502" s="662"/>
      <c r="VV3502" s="662"/>
      <c r="VW3502" s="662"/>
      <c r="VX3502" s="662"/>
      <c r="VY3502" s="662"/>
      <c r="VZ3502" s="662"/>
      <c r="WA3502" s="662"/>
      <c r="WB3502" s="662"/>
      <c r="WC3502" s="662"/>
      <c r="WD3502" s="662"/>
      <c r="WE3502" s="662"/>
      <c r="WF3502" s="662"/>
      <c r="WG3502" s="662"/>
      <c r="WH3502" s="662"/>
      <c r="WI3502" s="662"/>
      <c r="WJ3502" s="662"/>
      <c r="WK3502" s="662"/>
      <c r="WL3502" s="662"/>
      <c r="WM3502" s="662"/>
      <c r="WN3502" s="662"/>
      <c r="WO3502" s="662"/>
      <c r="WP3502" s="662"/>
      <c r="WQ3502" s="662"/>
      <c r="WR3502" s="662"/>
      <c r="WS3502" s="662"/>
      <c r="WT3502" s="662"/>
      <c r="WU3502" s="662"/>
      <c r="WV3502" s="662"/>
      <c r="WW3502" s="662"/>
      <c r="WX3502" s="662"/>
      <c r="WY3502" s="662"/>
      <c r="WZ3502" s="662"/>
      <c r="XA3502" s="662"/>
      <c r="XB3502" s="662"/>
      <c r="XC3502" s="662"/>
      <c r="XD3502" s="662"/>
      <c r="XE3502" s="662"/>
      <c r="XF3502" s="662"/>
      <c r="XG3502" s="662"/>
      <c r="XH3502" s="662"/>
      <c r="XI3502" s="662"/>
      <c r="XJ3502" s="662"/>
      <c r="XK3502" s="662"/>
      <c r="XL3502" s="662"/>
      <c r="XM3502" s="662"/>
      <c r="XN3502" s="662"/>
      <c r="XO3502" s="662"/>
      <c r="XP3502" s="662"/>
      <c r="XQ3502" s="662"/>
      <c r="XR3502" s="662"/>
      <c r="XS3502" s="662"/>
      <c r="XT3502" s="662"/>
      <c r="XU3502" s="662"/>
      <c r="XV3502" s="662"/>
      <c r="XW3502" s="662"/>
      <c r="XX3502" s="662"/>
      <c r="XY3502" s="662"/>
      <c r="XZ3502" s="662"/>
      <c r="YA3502" s="662"/>
      <c r="YB3502" s="662"/>
      <c r="YC3502" s="662"/>
      <c r="YD3502" s="662"/>
      <c r="YE3502" s="662"/>
      <c r="YF3502" s="662"/>
      <c r="YG3502" s="662"/>
      <c r="YH3502" s="662"/>
      <c r="YI3502" s="662"/>
      <c r="YJ3502" s="662"/>
      <c r="YK3502" s="662"/>
      <c r="YL3502" s="662"/>
      <c r="YM3502" s="662"/>
      <c r="YN3502" s="662"/>
      <c r="YO3502" s="662"/>
      <c r="YP3502" s="662"/>
      <c r="YQ3502" s="662"/>
      <c r="YR3502" s="662"/>
      <c r="YS3502" s="662"/>
      <c r="YT3502" s="662"/>
      <c r="YU3502" s="662"/>
      <c r="YV3502" s="662"/>
      <c r="YW3502" s="662"/>
      <c r="YX3502" s="662"/>
      <c r="YY3502" s="662"/>
      <c r="YZ3502" s="662"/>
      <c r="ZA3502" s="662"/>
      <c r="ZB3502" s="662"/>
      <c r="ZC3502" s="662"/>
      <c r="ZD3502" s="662"/>
      <c r="ZE3502" s="662"/>
      <c r="ZF3502" s="662"/>
      <c r="ZG3502" s="662"/>
      <c r="ZH3502" s="662"/>
      <c r="ZI3502" s="662"/>
      <c r="ZJ3502" s="662"/>
      <c r="ZK3502" s="662"/>
      <c r="ZL3502" s="662"/>
      <c r="ZM3502" s="662"/>
      <c r="ZN3502" s="662"/>
      <c r="ZO3502" s="662"/>
      <c r="ZP3502" s="662"/>
      <c r="ZQ3502" s="662"/>
      <c r="ZR3502" s="662"/>
      <c r="ZS3502" s="662"/>
      <c r="ZT3502" s="662"/>
      <c r="ZU3502" s="662"/>
      <c r="ZV3502" s="662"/>
      <c r="ZW3502" s="662"/>
      <c r="ZX3502" s="662"/>
      <c r="ZY3502" s="662"/>
      <c r="ZZ3502" s="662"/>
      <c r="AAA3502" s="662"/>
      <c r="AAB3502" s="662"/>
      <c r="AAC3502" s="662"/>
      <c r="AAD3502" s="662"/>
      <c r="AAE3502" s="662"/>
      <c r="AAF3502" s="662"/>
      <c r="AAG3502" s="662"/>
      <c r="AAH3502" s="662"/>
      <c r="AAI3502" s="662"/>
      <c r="AAJ3502" s="662"/>
      <c r="AAK3502" s="662"/>
      <c r="AAL3502" s="662"/>
      <c r="AAM3502" s="662"/>
      <c r="AAN3502" s="662"/>
      <c r="AAO3502" s="662"/>
      <c r="AAP3502" s="662"/>
      <c r="AAQ3502" s="662"/>
      <c r="AAR3502" s="662"/>
      <c r="AAS3502" s="662"/>
      <c r="AAT3502" s="662"/>
      <c r="AAU3502" s="662"/>
      <c r="AAV3502" s="662"/>
      <c r="AAW3502" s="662"/>
      <c r="AAX3502" s="662"/>
      <c r="AAY3502" s="662"/>
      <c r="AAZ3502" s="662"/>
      <c r="ABA3502" s="662"/>
      <c r="ABB3502" s="662"/>
      <c r="ABC3502" s="662"/>
      <c r="ABD3502" s="662"/>
      <c r="ABE3502" s="662"/>
      <c r="ABF3502" s="662"/>
      <c r="ABG3502" s="662"/>
      <c r="ABH3502" s="662"/>
      <c r="ABI3502" s="662"/>
      <c r="ABJ3502" s="662"/>
      <c r="ABK3502" s="662"/>
      <c r="ABL3502" s="662"/>
      <c r="ABM3502" s="662"/>
      <c r="ABN3502" s="662"/>
      <c r="ABO3502" s="662"/>
      <c r="ABP3502" s="662"/>
      <c r="ABQ3502" s="662"/>
      <c r="ABR3502" s="662"/>
      <c r="ABS3502" s="662"/>
      <c r="ABT3502" s="662"/>
      <c r="ABU3502" s="662"/>
      <c r="ABV3502" s="662"/>
      <c r="ABW3502" s="662"/>
      <c r="ABX3502" s="662"/>
      <c r="ABY3502" s="662"/>
      <c r="ABZ3502" s="662"/>
      <c r="ACA3502" s="662"/>
      <c r="ACB3502" s="662"/>
      <c r="ACC3502" s="662"/>
      <c r="ACD3502" s="662"/>
      <c r="ACE3502" s="662"/>
      <c r="ACF3502" s="662"/>
      <c r="ACG3502" s="662"/>
      <c r="ACH3502" s="662"/>
      <c r="ACI3502" s="662"/>
      <c r="ACJ3502" s="662"/>
      <c r="ACK3502" s="662"/>
      <c r="ACL3502" s="662"/>
      <c r="ACM3502" s="662"/>
      <c r="ACN3502" s="662"/>
      <c r="ACO3502" s="662"/>
      <c r="ACP3502" s="662"/>
      <c r="ACQ3502" s="662"/>
      <c r="ACR3502" s="662"/>
      <c r="ACS3502" s="662"/>
      <c r="ACT3502" s="662"/>
      <c r="ACU3502" s="662"/>
      <c r="ACV3502" s="662"/>
      <c r="ACW3502" s="662"/>
      <c r="ACX3502" s="662"/>
      <c r="ACY3502" s="662"/>
      <c r="ACZ3502" s="662"/>
      <c r="ADA3502" s="662"/>
      <c r="ADB3502" s="662"/>
      <c r="ADC3502" s="662"/>
      <c r="ADD3502" s="662"/>
      <c r="ADE3502" s="662"/>
      <c r="ADF3502" s="662"/>
      <c r="ADG3502" s="662"/>
      <c r="ADH3502" s="662"/>
      <c r="ADI3502" s="662"/>
      <c r="ADJ3502" s="662"/>
      <c r="ADK3502" s="662"/>
      <c r="ADL3502" s="662"/>
      <c r="ADM3502" s="662"/>
      <c r="ADN3502" s="662"/>
      <c r="ADO3502" s="662"/>
      <c r="ADP3502" s="662"/>
      <c r="ADQ3502" s="662"/>
      <c r="ADR3502" s="662"/>
      <c r="ADS3502" s="662"/>
      <c r="ADT3502" s="662"/>
      <c r="ADU3502" s="662"/>
      <c r="ADV3502" s="662"/>
      <c r="ADW3502" s="662"/>
      <c r="ADX3502" s="662"/>
      <c r="ADY3502" s="662"/>
      <c r="ADZ3502" s="662"/>
      <c r="AEA3502" s="662"/>
      <c r="AEB3502" s="662"/>
      <c r="AEC3502" s="662"/>
      <c r="AED3502" s="662"/>
      <c r="AEE3502" s="662"/>
      <c r="AEF3502" s="662"/>
      <c r="AEG3502" s="662"/>
      <c r="AEH3502" s="662"/>
      <c r="AEI3502" s="662"/>
      <c r="AEJ3502" s="662"/>
      <c r="AEK3502" s="662"/>
      <c r="AEL3502" s="662"/>
      <c r="AEM3502" s="662"/>
      <c r="AEN3502" s="662"/>
      <c r="AEO3502" s="662"/>
      <c r="AEP3502" s="662"/>
      <c r="AEQ3502" s="662"/>
      <c r="AER3502" s="662"/>
      <c r="AES3502" s="662"/>
      <c r="AET3502" s="662"/>
      <c r="AEU3502" s="662"/>
      <c r="AEV3502" s="662"/>
      <c r="AEW3502" s="662"/>
      <c r="AEX3502" s="662"/>
      <c r="AEY3502" s="662"/>
      <c r="AEZ3502" s="662"/>
      <c r="AFA3502" s="662"/>
      <c r="AFB3502" s="662"/>
      <c r="AFC3502" s="662"/>
      <c r="AFD3502" s="662"/>
      <c r="AFE3502" s="662"/>
      <c r="AFF3502" s="662"/>
      <c r="AFG3502" s="662"/>
      <c r="AFH3502" s="662"/>
      <c r="AFI3502" s="662"/>
      <c r="AFJ3502" s="662"/>
      <c r="AFK3502" s="662"/>
      <c r="AFL3502" s="662"/>
      <c r="AFM3502" s="662"/>
      <c r="AFN3502" s="662"/>
      <c r="AFO3502" s="662"/>
      <c r="AFP3502" s="662"/>
      <c r="AFQ3502" s="662"/>
      <c r="AFR3502" s="662"/>
      <c r="AFS3502" s="662"/>
      <c r="AFT3502" s="662"/>
      <c r="AFU3502" s="662"/>
      <c r="AFV3502" s="662"/>
      <c r="AFW3502" s="662"/>
      <c r="AFX3502" s="662"/>
      <c r="AFY3502" s="662"/>
      <c r="AFZ3502" s="662"/>
      <c r="AGA3502" s="662"/>
      <c r="AGB3502" s="662"/>
      <c r="AGC3502" s="662"/>
      <c r="AGD3502" s="662"/>
      <c r="AGE3502" s="662"/>
      <c r="AGF3502" s="662"/>
      <c r="AGG3502" s="662"/>
      <c r="AGH3502" s="662"/>
      <c r="AGI3502" s="662"/>
      <c r="AGJ3502" s="662"/>
      <c r="AGK3502" s="662"/>
      <c r="AGL3502" s="662"/>
      <c r="AGM3502" s="662"/>
      <c r="AGN3502" s="662"/>
      <c r="AGO3502" s="662"/>
      <c r="AGP3502" s="662"/>
      <c r="AGQ3502" s="662"/>
      <c r="AGR3502" s="662"/>
      <c r="AGS3502" s="662"/>
      <c r="AGT3502" s="662"/>
      <c r="AGU3502" s="662"/>
      <c r="AGV3502" s="662"/>
      <c r="AGW3502" s="662"/>
      <c r="AGX3502" s="662"/>
      <c r="AGY3502" s="662"/>
      <c r="AGZ3502" s="662"/>
      <c r="AHA3502" s="662"/>
      <c r="AHB3502" s="662"/>
      <c r="AHC3502" s="662"/>
      <c r="AHD3502" s="662"/>
      <c r="AHE3502" s="662"/>
      <c r="AHF3502" s="662"/>
      <c r="AHG3502" s="662"/>
      <c r="AHH3502" s="662"/>
      <c r="AHI3502" s="662"/>
      <c r="AHJ3502" s="662"/>
      <c r="AHK3502" s="662"/>
      <c r="AHL3502" s="662"/>
      <c r="AHM3502" s="662"/>
      <c r="AHN3502" s="662"/>
      <c r="AHO3502" s="662"/>
      <c r="AHP3502" s="662"/>
      <c r="AHQ3502" s="662"/>
      <c r="AHR3502" s="662"/>
      <c r="AHS3502" s="662"/>
      <c r="AHT3502" s="662"/>
      <c r="AHU3502" s="662"/>
      <c r="AHV3502" s="662"/>
      <c r="AHW3502" s="662"/>
      <c r="AHX3502" s="662"/>
      <c r="AHY3502" s="662"/>
      <c r="AHZ3502" s="662"/>
      <c r="AIA3502" s="662"/>
      <c r="AIB3502" s="662"/>
      <c r="AIC3502" s="662"/>
      <c r="AID3502" s="662"/>
      <c r="AIE3502" s="662"/>
      <c r="AIF3502" s="662"/>
      <c r="AIG3502" s="662"/>
      <c r="AIH3502" s="662"/>
      <c r="AII3502" s="662"/>
      <c r="AIJ3502" s="662"/>
      <c r="AIK3502" s="662"/>
      <c r="AIL3502" s="662"/>
      <c r="AIM3502" s="662"/>
      <c r="AIN3502" s="662"/>
      <c r="AIO3502" s="662"/>
      <c r="AIP3502" s="662"/>
      <c r="AIQ3502" s="662"/>
      <c r="AIR3502" s="662"/>
      <c r="AIS3502" s="662"/>
      <c r="AIT3502" s="662"/>
      <c r="AIU3502" s="662"/>
      <c r="AIV3502" s="662"/>
      <c r="AIW3502" s="662"/>
      <c r="AIX3502" s="662"/>
      <c r="AIY3502" s="662"/>
      <c r="AIZ3502" s="662"/>
      <c r="AJA3502" s="662"/>
      <c r="AJB3502" s="662"/>
      <c r="AJC3502" s="662"/>
      <c r="AJD3502" s="662"/>
      <c r="AJE3502" s="662"/>
      <c r="AJF3502" s="662"/>
      <c r="AJG3502" s="662"/>
      <c r="AJH3502" s="662"/>
      <c r="AJI3502" s="662"/>
      <c r="AJJ3502" s="662"/>
      <c r="AJK3502" s="662"/>
      <c r="AJL3502" s="662"/>
      <c r="AJM3502" s="662"/>
      <c r="AJN3502" s="662"/>
      <c r="AJO3502" s="662"/>
      <c r="AJP3502" s="662"/>
      <c r="AJQ3502" s="662"/>
      <c r="AJR3502" s="662"/>
      <c r="AJS3502" s="662"/>
      <c r="AJT3502" s="662"/>
      <c r="AJU3502" s="662"/>
      <c r="AJV3502" s="662"/>
      <c r="AJW3502" s="662"/>
      <c r="AJX3502" s="662"/>
      <c r="AJY3502" s="662"/>
      <c r="AJZ3502" s="662"/>
      <c r="AKA3502" s="662"/>
      <c r="AKB3502" s="662"/>
      <c r="AKC3502" s="662"/>
      <c r="AKD3502" s="662"/>
      <c r="AKE3502" s="662"/>
      <c r="AKF3502" s="662"/>
      <c r="AKG3502" s="662"/>
      <c r="AKH3502" s="662"/>
      <c r="AKI3502" s="662"/>
      <c r="AKJ3502" s="662"/>
      <c r="AKK3502" s="662"/>
      <c r="AKL3502" s="662"/>
      <c r="AKM3502" s="662"/>
      <c r="AKN3502" s="662"/>
      <c r="AKO3502" s="662"/>
      <c r="AKP3502" s="662"/>
      <c r="AKQ3502" s="662"/>
      <c r="AKR3502" s="662"/>
      <c r="AKS3502" s="662"/>
      <c r="AKT3502" s="662"/>
      <c r="AKU3502" s="662"/>
      <c r="AKV3502" s="662"/>
      <c r="AKW3502" s="662"/>
      <c r="AKX3502" s="662"/>
      <c r="AKY3502" s="662"/>
      <c r="AKZ3502" s="662"/>
      <c r="ALA3502" s="662"/>
      <c r="ALB3502" s="662"/>
      <c r="ALC3502" s="662"/>
      <c r="ALD3502" s="662"/>
      <c r="ALE3502" s="662"/>
      <c r="ALF3502" s="662"/>
      <c r="ALG3502" s="662"/>
      <c r="ALH3502" s="662"/>
      <c r="ALI3502" s="662"/>
      <c r="ALJ3502" s="662"/>
      <c r="ALK3502" s="662"/>
      <c r="ALL3502" s="662"/>
      <c r="ALM3502" s="662"/>
      <c r="ALN3502" s="662"/>
      <c r="ALO3502" s="662"/>
      <c r="ALP3502" s="662"/>
      <c r="ALQ3502" s="662"/>
      <c r="ALR3502" s="662"/>
      <c r="ALS3502" s="662"/>
      <c r="ALT3502" s="662"/>
      <c r="ALU3502" s="662"/>
      <c r="ALV3502" s="662"/>
      <c r="ALW3502" s="662"/>
      <c r="ALX3502" s="662"/>
      <c r="ALY3502" s="662"/>
      <c r="ALZ3502" s="662"/>
      <c r="AMA3502" s="662"/>
      <c r="AMB3502" s="662"/>
      <c r="AMC3502" s="662"/>
      <c r="AMD3502" s="662"/>
      <c r="AME3502" s="662"/>
      <c r="AMF3502" s="662"/>
      <c r="AMG3502" s="662"/>
      <c r="AMH3502" s="662"/>
      <c r="AMI3502" s="662"/>
      <c r="AMJ3502" s="662"/>
    </row>
    <row r="3503" spans="1:1024" ht="18.75" customHeight="1" x14ac:dyDescent="0.25">
      <c r="A3503" s="795">
        <v>3073</v>
      </c>
      <c r="B3503" s="825"/>
      <c r="C3503" s="825" t="s">
        <v>501</v>
      </c>
      <c r="D3503" s="1315" t="s">
        <v>59</v>
      </c>
      <c r="E3503" s="1175" t="s">
        <v>243</v>
      </c>
      <c r="F3503" s="841">
        <v>45133</v>
      </c>
      <c r="G3503" s="842">
        <v>0.54166666666666663</v>
      </c>
      <c r="H3503" s="841">
        <v>45140</v>
      </c>
      <c r="I3503" s="842">
        <v>0.54166666666666663</v>
      </c>
      <c r="J3503" s="1597" t="s">
        <v>85</v>
      </c>
      <c r="K3503" s="992">
        <v>27600</v>
      </c>
      <c r="L3503" s="1616" t="s">
        <v>502</v>
      </c>
      <c r="M3503" s="992">
        <v>43011</v>
      </c>
      <c r="N3503" s="1637" t="s">
        <v>503</v>
      </c>
      <c r="O3503" s="995">
        <v>43977</v>
      </c>
      <c r="P3503" s="892" t="s">
        <v>505</v>
      </c>
      <c r="Q3503" s="1053" t="s">
        <v>504</v>
      </c>
      <c r="R3503" s="1136"/>
      <c r="S3503" s="1344"/>
      <c r="T3503" s="1345"/>
      <c r="U3503" s="1804" t="s">
        <v>506</v>
      </c>
      <c r="V3503" s="686"/>
      <c r="W3503" s="677"/>
      <c r="X3503" s="678"/>
      <c r="Y3503" s="678"/>
      <c r="Z3503" s="678"/>
      <c r="AA3503" s="678"/>
      <c r="AB3503" s="678"/>
      <c r="AC3503" s="678"/>
      <c r="AD3503" s="678"/>
      <c r="AE3503" s="678"/>
      <c r="AF3503" s="678"/>
      <c r="AG3503" s="678"/>
      <c r="AH3503" s="678"/>
      <c r="AI3503" s="678"/>
      <c r="AJ3503" s="678"/>
      <c r="AK3503" s="678"/>
      <c r="AL3503" s="678"/>
      <c r="AM3503" s="678"/>
      <c r="AN3503" s="678"/>
      <c r="AO3503" s="678"/>
      <c r="AP3503" s="678"/>
      <c r="AQ3503" s="678"/>
      <c r="AR3503" s="678"/>
      <c r="AS3503" s="678"/>
      <c r="AT3503" s="678"/>
      <c r="AU3503" s="678"/>
      <c r="AV3503" s="678"/>
      <c r="AW3503" s="678"/>
      <c r="AX3503" s="678"/>
      <c r="AY3503" s="678"/>
      <c r="AZ3503" s="678"/>
      <c r="BA3503" s="678"/>
      <c r="BB3503" s="678"/>
      <c r="BC3503" s="678"/>
      <c r="BD3503" s="678"/>
      <c r="BE3503" s="678"/>
      <c r="BF3503" s="678"/>
      <c r="BG3503" s="678"/>
      <c r="BH3503" s="678"/>
      <c r="BI3503" s="678"/>
      <c r="BJ3503" s="678"/>
      <c r="BK3503" s="678"/>
      <c r="BL3503" s="678"/>
      <c r="BM3503" s="678"/>
      <c r="BN3503" s="678"/>
      <c r="BO3503" s="678"/>
      <c r="BP3503" s="678"/>
      <c r="BQ3503" s="678"/>
      <c r="BR3503" s="678"/>
      <c r="BS3503" s="678"/>
      <c r="BT3503" s="678"/>
      <c r="BU3503" s="678"/>
      <c r="BV3503" s="678"/>
      <c r="BW3503" s="678"/>
      <c r="BX3503" s="678"/>
      <c r="BY3503" s="678"/>
      <c r="BZ3503" s="678"/>
      <c r="CA3503" s="678"/>
      <c r="CB3503" s="678"/>
      <c r="CC3503" s="678"/>
      <c r="CD3503" s="678"/>
      <c r="CE3503" s="678"/>
      <c r="CF3503" s="678"/>
      <c r="CG3503" s="678"/>
      <c r="CH3503" s="678"/>
      <c r="CI3503" s="678"/>
      <c r="CJ3503" s="678"/>
      <c r="CK3503" s="678"/>
      <c r="CL3503" s="678"/>
      <c r="CM3503" s="678"/>
      <c r="CN3503" s="678"/>
      <c r="CO3503" s="678"/>
      <c r="CP3503" s="678"/>
      <c r="CQ3503" s="678"/>
      <c r="CR3503" s="678"/>
      <c r="CS3503" s="678"/>
      <c r="CT3503" s="678"/>
      <c r="CU3503" s="678"/>
      <c r="CV3503" s="678"/>
      <c r="CW3503" s="678"/>
      <c r="CX3503" s="678"/>
      <c r="CY3503" s="678"/>
      <c r="CZ3503" s="678"/>
      <c r="DA3503" s="678"/>
      <c r="DB3503" s="678"/>
      <c r="DC3503" s="678"/>
      <c r="DD3503" s="678"/>
      <c r="DE3503" s="678"/>
      <c r="DF3503" s="678"/>
      <c r="DG3503" s="678"/>
      <c r="DH3503" s="678"/>
      <c r="DI3503" s="678"/>
      <c r="DJ3503" s="678"/>
      <c r="DK3503" s="678"/>
      <c r="DL3503" s="678"/>
      <c r="DM3503" s="678"/>
      <c r="DN3503" s="678"/>
      <c r="DO3503" s="678"/>
      <c r="DP3503" s="678"/>
      <c r="DQ3503" s="678"/>
      <c r="DR3503" s="678"/>
      <c r="DS3503" s="678"/>
      <c r="DT3503" s="678"/>
      <c r="DU3503" s="678"/>
      <c r="DV3503" s="678"/>
      <c r="DW3503" s="678"/>
      <c r="DX3503" s="678"/>
      <c r="DY3503" s="678"/>
      <c r="DZ3503" s="678"/>
      <c r="EA3503" s="678"/>
      <c r="EB3503" s="678"/>
      <c r="EC3503" s="678"/>
      <c r="ED3503" s="678"/>
      <c r="EE3503" s="678"/>
      <c r="EF3503" s="678"/>
      <c r="EG3503" s="678"/>
      <c r="EH3503" s="678"/>
      <c r="EI3503" s="678"/>
      <c r="EJ3503" s="678"/>
      <c r="EK3503" s="678"/>
      <c r="EL3503" s="678"/>
      <c r="EM3503" s="678"/>
      <c r="EN3503" s="678"/>
      <c r="EO3503" s="678"/>
      <c r="EP3503" s="678"/>
      <c r="EQ3503" s="678"/>
      <c r="ER3503" s="678"/>
      <c r="ES3503" s="678"/>
      <c r="ET3503" s="678"/>
      <c r="EU3503" s="678"/>
      <c r="EV3503" s="678"/>
      <c r="EW3503" s="678"/>
      <c r="EX3503" s="678"/>
      <c r="EY3503" s="678"/>
      <c r="EZ3503" s="678"/>
      <c r="FA3503" s="678"/>
      <c r="FB3503" s="678"/>
      <c r="FC3503" s="678"/>
      <c r="FD3503" s="678"/>
      <c r="FE3503" s="678"/>
      <c r="FF3503" s="678"/>
      <c r="FG3503" s="678"/>
      <c r="FH3503" s="678"/>
      <c r="FI3503" s="678"/>
      <c r="FJ3503" s="678"/>
      <c r="FK3503" s="678"/>
      <c r="FL3503" s="678"/>
      <c r="FM3503" s="678"/>
      <c r="FN3503" s="678"/>
      <c r="FO3503" s="678"/>
      <c r="FP3503" s="678"/>
      <c r="FQ3503" s="678"/>
      <c r="FR3503" s="678"/>
      <c r="FS3503" s="678"/>
      <c r="FT3503" s="678"/>
      <c r="FU3503" s="678"/>
      <c r="FV3503" s="678"/>
      <c r="FW3503" s="678"/>
      <c r="FX3503" s="678"/>
      <c r="FY3503" s="678"/>
      <c r="FZ3503" s="678"/>
      <c r="GA3503" s="678"/>
      <c r="GB3503" s="678"/>
      <c r="GC3503" s="678"/>
      <c r="GD3503" s="678"/>
      <c r="GE3503" s="678"/>
      <c r="GF3503" s="678"/>
      <c r="GG3503" s="678"/>
      <c r="GH3503" s="678"/>
      <c r="GI3503" s="678"/>
      <c r="GJ3503" s="678"/>
      <c r="GK3503" s="678"/>
      <c r="GL3503" s="678"/>
      <c r="GM3503" s="678"/>
      <c r="GN3503" s="678"/>
      <c r="GO3503" s="678"/>
      <c r="GP3503" s="678"/>
      <c r="GQ3503" s="678"/>
      <c r="GR3503" s="678"/>
      <c r="GS3503" s="678"/>
      <c r="GT3503" s="678"/>
      <c r="GU3503" s="678"/>
      <c r="GV3503" s="678"/>
      <c r="GW3503" s="678"/>
      <c r="GX3503" s="678"/>
      <c r="GY3503" s="678"/>
      <c r="GZ3503" s="678"/>
      <c r="HA3503" s="678"/>
      <c r="HB3503" s="678"/>
      <c r="HC3503" s="678"/>
      <c r="HD3503" s="678"/>
      <c r="HE3503" s="678"/>
      <c r="HF3503" s="678"/>
      <c r="HG3503" s="678"/>
      <c r="HH3503" s="678"/>
      <c r="HI3503" s="678"/>
      <c r="HJ3503" s="678"/>
      <c r="HK3503" s="678"/>
      <c r="HL3503" s="678"/>
      <c r="HM3503" s="678"/>
      <c r="HN3503" s="678"/>
      <c r="HO3503" s="678"/>
      <c r="HP3503" s="678"/>
      <c r="HQ3503" s="678"/>
      <c r="HR3503" s="678"/>
      <c r="HS3503" s="678"/>
      <c r="HT3503" s="678"/>
      <c r="HU3503" s="678"/>
      <c r="HV3503" s="678"/>
      <c r="HW3503" s="678"/>
      <c r="HX3503" s="678"/>
      <c r="HY3503" s="678"/>
      <c r="HZ3503" s="678"/>
      <c r="IA3503" s="678"/>
      <c r="IB3503" s="678"/>
      <c r="IC3503" s="678"/>
      <c r="ID3503" s="678"/>
      <c r="IE3503" s="678"/>
      <c r="IF3503" s="678"/>
      <c r="IG3503" s="678"/>
      <c r="IH3503" s="678"/>
      <c r="II3503" s="678"/>
      <c r="IJ3503" s="678"/>
      <c r="IK3503" s="678"/>
      <c r="IL3503" s="678"/>
      <c r="IM3503" s="678"/>
      <c r="IN3503" s="678"/>
      <c r="IO3503" s="678"/>
      <c r="IP3503" s="678"/>
      <c r="IQ3503" s="678"/>
      <c r="IR3503" s="678"/>
      <c r="IS3503" s="678"/>
      <c r="IT3503" s="678"/>
      <c r="IU3503" s="678"/>
      <c r="IV3503" s="678"/>
      <c r="IW3503" s="678"/>
      <c r="IX3503" s="678"/>
      <c r="IY3503" s="678"/>
      <c r="IZ3503" s="678"/>
      <c r="JA3503" s="678"/>
      <c r="JB3503" s="678"/>
      <c r="JC3503" s="678"/>
      <c r="JD3503" s="678"/>
      <c r="JE3503" s="678"/>
      <c r="JF3503" s="678"/>
      <c r="JG3503" s="678"/>
      <c r="JH3503" s="678"/>
      <c r="JI3503" s="678"/>
      <c r="JJ3503" s="678"/>
      <c r="JK3503" s="678"/>
      <c r="JL3503" s="678"/>
      <c r="JM3503" s="678"/>
      <c r="JN3503" s="678"/>
      <c r="JO3503" s="678"/>
      <c r="JP3503" s="678"/>
      <c r="JQ3503" s="678"/>
      <c r="JR3503" s="678"/>
      <c r="JS3503" s="678"/>
      <c r="JT3503" s="678"/>
      <c r="JU3503" s="678"/>
      <c r="JV3503" s="678"/>
      <c r="JW3503" s="678"/>
      <c r="JX3503" s="678"/>
      <c r="JY3503" s="678"/>
      <c r="JZ3503" s="678"/>
      <c r="KA3503" s="678"/>
      <c r="KB3503" s="678"/>
      <c r="KC3503" s="678"/>
      <c r="KD3503" s="678"/>
      <c r="KE3503" s="678"/>
      <c r="KF3503" s="678"/>
      <c r="KG3503" s="678"/>
      <c r="KH3503" s="678"/>
      <c r="KI3503" s="678"/>
      <c r="KJ3503" s="678"/>
      <c r="KK3503" s="678"/>
      <c r="KL3503" s="678"/>
      <c r="KM3503" s="678"/>
      <c r="KN3503" s="678"/>
      <c r="KO3503" s="678"/>
      <c r="KP3503" s="678"/>
      <c r="KQ3503" s="678"/>
      <c r="KR3503" s="678"/>
      <c r="KS3503" s="678"/>
      <c r="KT3503" s="678"/>
      <c r="KU3503" s="678"/>
      <c r="KV3503" s="678"/>
      <c r="KW3503" s="678"/>
      <c r="KX3503" s="678"/>
      <c r="KY3503" s="678"/>
      <c r="KZ3503" s="678"/>
      <c r="LA3503" s="678"/>
      <c r="LB3503" s="678"/>
      <c r="LC3503" s="678"/>
      <c r="LD3503" s="678"/>
      <c r="LE3503" s="678"/>
      <c r="LF3503" s="678"/>
      <c r="LG3503" s="678"/>
      <c r="LH3503" s="678"/>
      <c r="LI3503" s="678"/>
      <c r="LJ3503" s="678"/>
      <c r="LK3503" s="678"/>
      <c r="LL3503" s="678"/>
      <c r="LM3503" s="678"/>
      <c r="LN3503" s="678"/>
      <c r="LO3503" s="678"/>
      <c r="LP3503" s="678"/>
      <c r="LQ3503" s="678"/>
      <c r="LR3503" s="678"/>
      <c r="LS3503" s="678"/>
      <c r="LT3503" s="678"/>
      <c r="LU3503" s="678"/>
      <c r="LV3503" s="678"/>
      <c r="LW3503" s="678"/>
      <c r="LX3503" s="678"/>
      <c r="LY3503" s="678"/>
      <c r="LZ3503" s="678"/>
      <c r="MA3503" s="678"/>
      <c r="MB3503" s="678"/>
      <c r="MC3503" s="678"/>
      <c r="MD3503" s="678"/>
      <c r="ME3503" s="678"/>
      <c r="MF3503" s="678"/>
      <c r="MG3503" s="678"/>
      <c r="MH3503" s="678"/>
      <c r="MI3503" s="678"/>
      <c r="MJ3503" s="678"/>
      <c r="MK3503" s="678"/>
      <c r="ML3503" s="678"/>
      <c r="MM3503" s="678"/>
      <c r="MN3503" s="678"/>
      <c r="MO3503" s="678"/>
      <c r="MP3503" s="678"/>
      <c r="MQ3503" s="678"/>
      <c r="MR3503" s="678"/>
      <c r="MS3503" s="678"/>
      <c r="MT3503" s="678"/>
      <c r="MU3503" s="678"/>
      <c r="MV3503" s="678"/>
      <c r="MW3503" s="678"/>
      <c r="MX3503" s="678"/>
      <c r="MY3503" s="678"/>
      <c r="MZ3503" s="678"/>
      <c r="NA3503" s="678"/>
      <c r="NB3503" s="678"/>
      <c r="NC3503" s="678"/>
      <c r="ND3503" s="678"/>
      <c r="NE3503" s="678"/>
      <c r="NF3503" s="678"/>
      <c r="NG3503" s="678"/>
      <c r="NH3503" s="678"/>
      <c r="NI3503" s="678"/>
      <c r="NJ3503" s="678"/>
      <c r="NK3503" s="678"/>
      <c r="NL3503" s="678"/>
      <c r="NM3503" s="678"/>
      <c r="NN3503" s="678"/>
      <c r="NO3503" s="678"/>
      <c r="NP3503" s="678"/>
      <c r="NQ3503" s="678"/>
      <c r="NR3503" s="678"/>
      <c r="NS3503" s="678"/>
      <c r="NT3503" s="678"/>
      <c r="NU3503" s="678"/>
      <c r="NV3503" s="678"/>
      <c r="NW3503" s="678"/>
      <c r="NX3503" s="678"/>
      <c r="NY3503" s="678"/>
      <c r="NZ3503" s="678"/>
      <c r="OA3503" s="678"/>
      <c r="OB3503" s="678"/>
      <c r="OC3503" s="678"/>
      <c r="OD3503" s="678"/>
      <c r="OE3503" s="678"/>
      <c r="OF3503" s="678"/>
      <c r="OG3503" s="678"/>
      <c r="OH3503" s="678"/>
      <c r="OI3503" s="678"/>
      <c r="OJ3503" s="678"/>
      <c r="OK3503" s="678"/>
      <c r="OL3503" s="678"/>
      <c r="OM3503" s="678"/>
      <c r="ON3503" s="678"/>
      <c r="OO3503" s="678"/>
      <c r="OP3503" s="678"/>
      <c r="OQ3503" s="678"/>
      <c r="OR3503" s="678"/>
      <c r="OS3503" s="678"/>
      <c r="OT3503" s="678"/>
      <c r="OU3503" s="678"/>
      <c r="OV3503" s="678"/>
      <c r="OW3503" s="678"/>
      <c r="OX3503" s="678"/>
      <c r="OY3503" s="678"/>
      <c r="OZ3503" s="678"/>
      <c r="PA3503" s="678"/>
      <c r="PB3503" s="678"/>
      <c r="PC3503" s="678"/>
      <c r="PD3503" s="678"/>
      <c r="PE3503" s="678"/>
      <c r="PF3503" s="678"/>
      <c r="PG3503" s="678"/>
      <c r="PH3503" s="678"/>
      <c r="PI3503" s="678"/>
      <c r="PJ3503" s="678"/>
      <c r="PK3503" s="678"/>
      <c r="PL3503" s="678"/>
      <c r="PM3503" s="678"/>
      <c r="PN3503" s="678"/>
      <c r="PO3503" s="678"/>
      <c r="PP3503" s="678"/>
      <c r="PQ3503" s="678"/>
      <c r="PR3503" s="678"/>
      <c r="PS3503" s="678"/>
      <c r="PT3503" s="678"/>
      <c r="PU3503" s="678"/>
      <c r="PV3503" s="678"/>
      <c r="PW3503" s="678"/>
      <c r="PX3503" s="678"/>
      <c r="PY3503" s="678"/>
      <c r="PZ3503" s="678"/>
      <c r="QA3503" s="678"/>
      <c r="QB3503" s="678"/>
      <c r="QC3503" s="678"/>
      <c r="QD3503" s="678"/>
      <c r="QE3503" s="678"/>
      <c r="QF3503" s="678"/>
      <c r="QG3503" s="678"/>
      <c r="QH3503" s="678"/>
      <c r="QI3503" s="678"/>
      <c r="QJ3503" s="678"/>
      <c r="QK3503" s="678"/>
      <c r="QL3503" s="678"/>
      <c r="QM3503" s="678"/>
      <c r="QN3503" s="678"/>
      <c r="QO3503" s="678"/>
      <c r="QP3503" s="678"/>
      <c r="QQ3503" s="678"/>
      <c r="QR3503" s="678"/>
      <c r="QS3503" s="678"/>
      <c r="QT3503" s="678"/>
      <c r="QU3503" s="678"/>
      <c r="QV3503" s="678"/>
      <c r="QW3503" s="678"/>
      <c r="QX3503" s="678"/>
      <c r="QY3503" s="678"/>
      <c r="QZ3503" s="678"/>
      <c r="RA3503" s="678"/>
      <c r="RB3503" s="678"/>
      <c r="RC3503" s="678"/>
      <c r="RD3503" s="678"/>
      <c r="RE3503" s="678"/>
      <c r="RF3503" s="678"/>
      <c r="RG3503" s="678"/>
      <c r="RH3503" s="678"/>
      <c r="RI3503" s="678"/>
      <c r="RJ3503" s="678"/>
      <c r="RK3503" s="678"/>
      <c r="RL3503" s="678"/>
      <c r="RM3503" s="678"/>
      <c r="RN3503" s="678"/>
      <c r="RO3503" s="678"/>
      <c r="RP3503" s="678"/>
      <c r="RQ3503" s="678"/>
      <c r="RR3503" s="678"/>
      <c r="RS3503" s="678"/>
      <c r="RT3503" s="678"/>
      <c r="RU3503" s="678"/>
      <c r="RV3503" s="678"/>
      <c r="RW3503" s="678"/>
      <c r="RX3503" s="678"/>
      <c r="RY3503" s="678"/>
      <c r="RZ3503" s="678"/>
      <c r="SA3503" s="678"/>
      <c r="SB3503" s="678"/>
      <c r="SC3503" s="678"/>
      <c r="SD3503" s="678"/>
      <c r="SE3503" s="678"/>
      <c r="SF3503" s="678"/>
      <c r="SG3503" s="678"/>
      <c r="SH3503" s="678"/>
      <c r="SI3503" s="678"/>
      <c r="SJ3503" s="678"/>
      <c r="SK3503" s="678"/>
      <c r="SL3503" s="678"/>
      <c r="SM3503" s="678"/>
      <c r="SN3503" s="678"/>
      <c r="SO3503" s="678"/>
      <c r="SP3503" s="678"/>
      <c r="SQ3503" s="678"/>
      <c r="SR3503" s="678"/>
      <c r="SS3503" s="678"/>
      <c r="ST3503" s="678"/>
      <c r="SU3503" s="678"/>
      <c r="SV3503" s="678"/>
      <c r="SW3503" s="678"/>
      <c r="SX3503" s="678"/>
      <c r="SY3503" s="678"/>
      <c r="SZ3503" s="678"/>
      <c r="TA3503" s="678"/>
      <c r="TB3503" s="678"/>
      <c r="TC3503" s="678"/>
      <c r="TD3503" s="678"/>
      <c r="TE3503" s="678"/>
      <c r="TF3503" s="678"/>
      <c r="TG3503" s="678"/>
      <c r="TH3503" s="678"/>
      <c r="TI3503" s="678"/>
      <c r="TJ3503" s="678"/>
      <c r="TK3503" s="678"/>
      <c r="TL3503" s="678"/>
      <c r="TM3503" s="678"/>
      <c r="TN3503" s="678"/>
      <c r="TO3503" s="678"/>
      <c r="TP3503" s="678"/>
      <c r="TQ3503" s="678"/>
      <c r="TR3503" s="678"/>
      <c r="TS3503" s="678"/>
      <c r="TT3503" s="678"/>
      <c r="TU3503" s="678"/>
      <c r="TV3503" s="678"/>
      <c r="TW3503" s="678"/>
      <c r="TX3503" s="678"/>
      <c r="TY3503" s="678"/>
      <c r="TZ3503" s="678"/>
      <c r="UA3503" s="678"/>
      <c r="UB3503" s="678"/>
      <c r="UC3503" s="678"/>
      <c r="UD3503" s="678"/>
      <c r="UE3503" s="678"/>
      <c r="UF3503" s="678"/>
      <c r="UG3503" s="678"/>
      <c r="UH3503" s="678"/>
      <c r="UI3503" s="678"/>
      <c r="UJ3503" s="678"/>
      <c r="UK3503" s="678"/>
      <c r="UL3503" s="678"/>
      <c r="UM3503" s="678"/>
      <c r="UN3503" s="678"/>
      <c r="UO3503" s="678"/>
      <c r="UP3503" s="678"/>
      <c r="UQ3503" s="678"/>
      <c r="UR3503" s="678"/>
      <c r="US3503" s="678"/>
      <c r="UT3503" s="678"/>
      <c r="UU3503" s="678"/>
      <c r="UV3503" s="678"/>
      <c r="UW3503" s="678"/>
      <c r="UX3503" s="678"/>
      <c r="UY3503" s="678"/>
      <c r="UZ3503" s="678"/>
      <c r="VA3503" s="678"/>
      <c r="VB3503" s="678"/>
      <c r="VC3503" s="678"/>
      <c r="VD3503" s="678"/>
      <c r="VE3503" s="678"/>
      <c r="VF3503" s="678"/>
      <c r="VG3503" s="678"/>
      <c r="VH3503" s="678"/>
      <c r="VI3503" s="678"/>
      <c r="VJ3503" s="678"/>
      <c r="VK3503" s="678"/>
      <c r="VL3503" s="678"/>
      <c r="VM3503" s="678"/>
      <c r="VN3503" s="678"/>
      <c r="VO3503" s="678"/>
      <c r="VP3503" s="678"/>
      <c r="VQ3503" s="678"/>
      <c r="VR3503" s="678"/>
      <c r="VS3503" s="678"/>
      <c r="VT3503" s="678"/>
      <c r="VU3503" s="678"/>
      <c r="VV3503" s="678"/>
      <c r="VW3503" s="678"/>
      <c r="VX3503" s="678"/>
      <c r="VY3503" s="678"/>
      <c r="VZ3503" s="678"/>
      <c r="WA3503" s="678"/>
      <c r="WB3503" s="678"/>
      <c r="WC3503" s="678"/>
      <c r="WD3503" s="678"/>
      <c r="WE3503" s="678"/>
      <c r="WF3503" s="678"/>
      <c r="WG3503" s="678"/>
      <c r="WH3503" s="678"/>
      <c r="WI3503" s="678"/>
      <c r="WJ3503" s="678"/>
      <c r="WK3503" s="678"/>
      <c r="WL3503" s="678"/>
      <c r="WM3503" s="678"/>
      <c r="WN3503" s="678"/>
      <c r="WO3503" s="678"/>
      <c r="WP3503" s="678"/>
      <c r="WQ3503" s="678"/>
      <c r="WR3503" s="678"/>
      <c r="WS3503" s="678"/>
      <c r="WT3503" s="678"/>
      <c r="WU3503" s="678"/>
      <c r="WV3503" s="678"/>
      <c r="WW3503" s="678"/>
      <c r="WX3503" s="678"/>
      <c r="WY3503" s="678"/>
      <c r="WZ3503" s="678"/>
      <c r="XA3503" s="678"/>
      <c r="XB3503" s="678"/>
      <c r="XC3503" s="678"/>
      <c r="XD3503" s="678"/>
      <c r="XE3503" s="678"/>
      <c r="XF3503" s="678"/>
      <c r="XG3503" s="678"/>
      <c r="XH3503" s="678"/>
      <c r="XI3503" s="678"/>
      <c r="XJ3503" s="678"/>
      <c r="XK3503" s="678"/>
      <c r="XL3503" s="678"/>
      <c r="XM3503" s="678"/>
      <c r="XN3503" s="678"/>
      <c r="XO3503" s="678"/>
      <c r="XP3503" s="678"/>
      <c r="XQ3503" s="678"/>
      <c r="XR3503" s="678"/>
      <c r="XS3503" s="678"/>
      <c r="XT3503" s="678"/>
      <c r="XU3503" s="678"/>
      <c r="XV3503" s="678"/>
      <c r="XW3503" s="678"/>
      <c r="XX3503" s="678"/>
      <c r="XY3503" s="678"/>
      <c r="XZ3503" s="678"/>
      <c r="YA3503" s="678"/>
      <c r="YB3503" s="678"/>
      <c r="YC3503" s="678"/>
      <c r="YD3503" s="678"/>
      <c r="YE3503" s="678"/>
      <c r="YF3503" s="678"/>
      <c r="YG3503" s="678"/>
      <c r="YH3503" s="678"/>
      <c r="YI3503" s="678"/>
      <c r="YJ3503" s="678"/>
      <c r="YK3503" s="678"/>
      <c r="YL3503" s="678"/>
      <c r="YM3503" s="678"/>
      <c r="YN3503" s="678"/>
      <c r="YO3503" s="678"/>
      <c r="YP3503" s="678"/>
      <c r="YQ3503" s="678"/>
      <c r="YR3503" s="678"/>
      <c r="YS3503" s="678"/>
      <c r="YT3503" s="678"/>
      <c r="YU3503" s="678"/>
      <c r="YV3503" s="678"/>
      <c r="YW3503" s="678"/>
      <c r="YX3503" s="678"/>
      <c r="YY3503" s="678"/>
      <c r="YZ3503" s="678"/>
      <c r="ZA3503" s="678"/>
      <c r="ZB3503" s="678"/>
      <c r="ZC3503" s="678"/>
      <c r="ZD3503" s="678"/>
      <c r="ZE3503" s="678"/>
      <c r="ZF3503" s="678"/>
      <c r="ZG3503" s="678"/>
      <c r="ZH3503" s="678"/>
      <c r="ZI3503" s="678"/>
      <c r="ZJ3503" s="678"/>
      <c r="ZK3503" s="678"/>
      <c r="ZL3503" s="678"/>
      <c r="ZM3503" s="678"/>
      <c r="ZN3503" s="678"/>
      <c r="ZO3503" s="678"/>
      <c r="ZP3503" s="678"/>
      <c r="ZQ3503" s="678"/>
      <c r="ZR3503" s="678"/>
      <c r="ZS3503" s="678"/>
      <c r="ZT3503" s="678"/>
      <c r="ZU3503" s="678"/>
      <c r="ZV3503" s="678"/>
      <c r="ZW3503" s="678"/>
      <c r="ZX3503" s="678"/>
      <c r="ZY3503" s="678"/>
      <c r="ZZ3503" s="678"/>
      <c r="AAA3503" s="678"/>
      <c r="AAB3503" s="678"/>
      <c r="AAC3503" s="678"/>
      <c r="AAD3503" s="678"/>
      <c r="AAE3503" s="678"/>
      <c r="AAF3503" s="678"/>
      <c r="AAG3503" s="678"/>
      <c r="AAH3503" s="678"/>
      <c r="AAI3503" s="678"/>
      <c r="AAJ3503" s="678"/>
      <c r="AAK3503" s="678"/>
      <c r="AAL3503" s="678"/>
      <c r="AAM3503" s="678"/>
      <c r="AAN3503" s="678"/>
      <c r="AAO3503" s="678"/>
      <c r="AAP3503" s="678"/>
      <c r="AAQ3503" s="678"/>
      <c r="AAR3503" s="678"/>
      <c r="AAS3503" s="678"/>
      <c r="AAT3503" s="678"/>
      <c r="AAU3503" s="678"/>
      <c r="AAV3503" s="678"/>
      <c r="AAW3503" s="678"/>
      <c r="AAX3503" s="678"/>
      <c r="AAY3503" s="678"/>
      <c r="AAZ3503" s="678"/>
      <c r="ABA3503" s="678"/>
      <c r="ABB3503" s="678"/>
      <c r="ABC3503" s="678"/>
      <c r="ABD3503" s="678"/>
      <c r="ABE3503" s="678"/>
      <c r="ABF3503" s="678"/>
      <c r="ABG3503" s="678"/>
      <c r="ABH3503" s="678"/>
      <c r="ABI3503" s="678"/>
      <c r="ABJ3503" s="678"/>
      <c r="ABK3503" s="678"/>
      <c r="ABL3503" s="678"/>
      <c r="ABM3503" s="678"/>
      <c r="ABN3503" s="678"/>
      <c r="ABO3503" s="678"/>
      <c r="ABP3503" s="678"/>
      <c r="ABQ3503" s="678"/>
      <c r="ABR3503" s="678"/>
      <c r="ABS3503" s="678"/>
      <c r="ABT3503" s="678"/>
      <c r="ABU3503" s="678"/>
      <c r="ABV3503" s="678"/>
      <c r="ABW3503" s="678"/>
      <c r="ABX3503" s="678"/>
      <c r="ABY3503" s="678"/>
      <c r="ABZ3503" s="678"/>
      <c r="ACA3503" s="678"/>
      <c r="ACB3503" s="678"/>
      <c r="ACC3503" s="678"/>
      <c r="ACD3503" s="678"/>
      <c r="ACE3503" s="678"/>
      <c r="ACF3503" s="678"/>
      <c r="ACG3503" s="678"/>
      <c r="ACH3503" s="678"/>
      <c r="ACI3503" s="678"/>
      <c r="ACJ3503" s="678"/>
      <c r="ACK3503" s="678"/>
      <c r="ACL3503" s="678"/>
      <c r="ACM3503" s="678"/>
      <c r="ACN3503" s="678"/>
      <c r="ACO3503" s="678"/>
      <c r="ACP3503" s="678"/>
      <c r="ACQ3503" s="678"/>
      <c r="ACR3503" s="678"/>
      <c r="ACS3503" s="678"/>
      <c r="ACT3503" s="678"/>
      <c r="ACU3503" s="678"/>
      <c r="ACV3503" s="678"/>
      <c r="ACW3503" s="678"/>
      <c r="ACX3503" s="678"/>
      <c r="ACY3503" s="678"/>
      <c r="ACZ3503" s="678"/>
      <c r="ADA3503" s="678"/>
      <c r="ADB3503" s="678"/>
      <c r="ADC3503" s="678"/>
      <c r="ADD3503" s="678"/>
      <c r="ADE3503" s="678"/>
      <c r="ADF3503" s="678"/>
      <c r="ADG3503" s="678"/>
      <c r="ADH3503" s="678"/>
      <c r="ADI3503" s="678"/>
      <c r="ADJ3503" s="678"/>
      <c r="ADK3503" s="678"/>
      <c r="ADL3503" s="678"/>
      <c r="ADM3503" s="678"/>
      <c r="ADN3503" s="678"/>
      <c r="ADO3503" s="678"/>
      <c r="ADP3503" s="678"/>
      <c r="ADQ3503" s="678"/>
      <c r="ADR3503" s="678"/>
      <c r="ADS3503" s="678"/>
      <c r="ADT3503" s="678"/>
      <c r="ADU3503" s="678"/>
      <c r="ADV3503" s="678"/>
      <c r="ADW3503" s="678"/>
      <c r="ADX3503" s="678"/>
      <c r="ADY3503" s="678"/>
      <c r="ADZ3503" s="678"/>
      <c r="AEA3503" s="678"/>
      <c r="AEB3503" s="678"/>
      <c r="AEC3503" s="678"/>
      <c r="AED3503" s="678"/>
      <c r="AEE3503" s="678"/>
      <c r="AEF3503" s="678"/>
      <c r="AEG3503" s="678"/>
      <c r="AEH3503" s="678"/>
      <c r="AEI3503" s="678"/>
      <c r="AEJ3503" s="678"/>
      <c r="AEK3503" s="678"/>
      <c r="AEL3503" s="678"/>
      <c r="AEM3503" s="678"/>
      <c r="AEN3503" s="678"/>
      <c r="AEO3503" s="678"/>
      <c r="AEP3503" s="678"/>
      <c r="AEQ3503" s="678"/>
      <c r="AER3503" s="678"/>
      <c r="AES3503" s="678"/>
      <c r="AET3503" s="678"/>
      <c r="AEU3503" s="678"/>
      <c r="AEV3503" s="678"/>
      <c r="AEW3503" s="678"/>
      <c r="AEX3503" s="678"/>
      <c r="AEY3503" s="678"/>
      <c r="AEZ3503" s="678"/>
      <c r="AFA3503" s="678"/>
      <c r="AFB3503" s="678"/>
      <c r="AFC3503" s="678"/>
      <c r="AFD3503" s="678"/>
      <c r="AFE3503" s="678"/>
      <c r="AFF3503" s="678"/>
      <c r="AFG3503" s="678"/>
      <c r="AFH3503" s="678"/>
      <c r="AFI3503" s="678"/>
      <c r="AFJ3503" s="678"/>
      <c r="AFK3503" s="678"/>
      <c r="AFL3503" s="678"/>
      <c r="AFM3503" s="678"/>
      <c r="AFN3503" s="678"/>
      <c r="AFO3503" s="678"/>
      <c r="AFP3503" s="678"/>
      <c r="AFQ3503" s="678"/>
      <c r="AFR3503" s="678"/>
      <c r="AFS3503" s="678"/>
      <c r="AFT3503" s="678"/>
      <c r="AFU3503" s="678"/>
      <c r="AFV3503" s="678"/>
      <c r="AFW3503" s="678"/>
      <c r="AFX3503" s="678"/>
      <c r="AFY3503" s="678"/>
      <c r="AFZ3503" s="678"/>
      <c r="AGA3503" s="678"/>
      <c r="AGB3503" s="678"/>
      <c r="AGC3503" s="678"/>
      <c r="AGD3503" s="678"/>
      <c r="AGE3503" s="678"/>
      <c r="AGF3503" s="678"/>
      <c r="AGG3503" s="678"/>
      <c r="AGH3503" s="678"/>
      <c r="AGI3503" s="678"/>
      <c r="AGJ3503" s="678"/>
      <c r="AGK3503" s="678"/>
      <c r="AGL3503" s="678"/>
      <c r="AGM3503" s="678"/>
      <c r="AGN3503" s="678"/>
      <c r="AGO3503" s="678"/>
      <c r="AGP3503" s="678"/>
      <c r="AGQ3503" s="678"/>
      <c r="AGR3503" s="678"/>
      <c r="AGS3503" s="678"/>
      <c r="AGT3503" s="678"/>
      <c r="AGU3503" s="678"/>
      <c r="AGV3503" s="678"/>
      <c r="AGW3503" s="678"/>
      <c r="AGX3503" s="678"/>
      <c r="AGY3503" s="678"/>
      <c r="AGZ3503" s="678"/>
      <c r="AHA3503" s="678"/>
      <c r="AHB3503" s="678"/>
      <c r="AHC3503" s="678"/>
      <c r="AHD3503" s="678"/>
      <c r="AHE3503" s="678"/>
      <c r="AHF3503" s="678"/>
      <c r="AHG3503" s="678"/>
      <c r="AHH3503" s="678"/>
      <c r="AHI3503" s="678"/>
      <c r="AHJ3503" s="678"/>
      <c r="AHK3503" s="678"/>
      <c r="AHL3503" s="678"/>
      <c r="AHM3503" s="678"/>
      <c r="AHN3503" s="678"/>
      <c r="AHO3503" s="678"/>
      <c r="AHP3503" s="678"/>
      <c r="AHQ3503" s="678"/>
      <c r="AHR3503" s="678"/>
      <c r="AHS3503" s="678"/>
      <c r="AHT3503" s="678"/>
      <c r="AHU3503" s="678"/>
      <c r="AHV3503" s="678"/>
      <c r="AHW3503" s="678"/>
      <c r="AHX3503" s="678"/>
      <c r="AHY3503" s="678"/>
      <c r="AHZ3503" s="678"/>
      <c r="AIA3503" s="678"/>
      <c r="AIB3503" s="678"/>
      <c r="AIC3503" s="678"/>
      <c r="AID3503" s="678"/>
      <c r="AIE3503" s="678"/>
      <c r="AIF3503" s="678"/>
      <c r="AIG3503" s="678"/>
      <c r="AIH3503" s="678"/>
      <c r="AII3503" s="678"/>
      <c r="AIJ3503" s="678"/>
      <c r="AIK3503" s="678"/>
      <c r="AIL3503" s="678"/>
      <c r="AIM3503" s="678"/>
      <c r="AIN3503" s="678"/>
      <c r="AIO3503" s="678"/>
      <c r="AIP3503" s="678"/>
      <c r="AIQ3503" s="678"/>
      <c r="AIR3503" s="678"/>
      <c r="AIS3503" s="678"/>
      <c r="AIT3503" s="678"/>
      <c r="AIU3503" s="678"/>
      <c r="AIV3503" s="678"/>
      <c r="AIW3503" s="678"/>
      <c r="AIX3503" s="678"/>
      <c r="AIY3503" s="678"/>
      <c r="AIZ3503" s="678"/>
      <c r="AJA3503" s="678"/>
      <c r="AJB3503" s="678"/>
      <c r="AJC3503" s="678"/>
      <c r="AJD3503" s="678"/>
      <c r="AJE3503" s="678"/>
      <c r="AJF3503" s="678"/>
      <c r="AJG3503" s="678"/>
      <c r="AJH3503" s="678"/>
      <c r="AJI3503" s="678"/>
      <c r="AJJ3503" s="678"/>
      <c r="AJK3503" s="678"/>
      <c r="AJL3503" s="678"/>
      <c r="AJM3503" s="678"/>
      <c r="AJN3503" s="678"/>
      <c r="AJO3503" s="678"/>
      <c r="AJP3503" s="678"/>
      <c r="AJQ3503" s="678"/>
      <c r="AJR3503" s="678"/>
      <c r="AJS3503" s="678"/>
      <c r="AJT3503" s="678"/>
      <c r="AJU3503" s="678"/>
      <c r="AJV3503" s="678"/>
      <c r="AJW3503" s="678"/>
      <c r="AJX3503" s="678"/>
      <c r="AJY3503" s="678"/>
      <c r="AJZ3503" s="678"/>
      <c r="AKA3503" s="678"/>
      <c r="AKB3503" s="678"/>
      <c r="AKC3503" s="678"/>
      <c r="AKD3503" s="678"/>
      <c r="AKE3503" s="678"/>
      <c r="AKF3503" s="678"/>
      <c r="AKG3503" s="678"/>
      <c r="AKH3503" s="678"/>
      <c r="AKI3503" s="678"/>
      <c r="AKJ3503" s="678"/>
      <c r="AKK3503" s="678"/>
      <c r="AKL3503" s="678"/>
      <c r="AKM3503" s="678"/>
      <c r="AKN3503" s="678"/>
      <c r="AKO3503" s="678"/>
      <c r="AKP3503" s="678"/>
      <c r="AKQ3503" s="678"/>
      <c r="AKR3503" s="678"/>
      <c r="AKS3503" s="678"/>
      <c r="AKT3503" s="678"/>
      <c r="AKU3503" s="678"/>
      <c r="AKV3503" s="678"/>
      <c r="AKW3503" s="678"/>
      <c r="AKX3503" s="678"/>
      <c r="AKY3503" s="678"/>
      <c r="AKZ3503" s="678"/>
      <c r="ALA3503" s="678"/>
      <c r="ALB3503" s="678"/>
      <c r="ALC3503" s="678"/>
      <c r="ALD3503" s="678"/>
      <c r="ALE3503" s="678"/>
      <c r="ALF3503" s="678"/>
      <c r="ALG3503" s="678"/>
      <c r="ALH3503" s="678"/>
      <c r="ALI3503" s="678"/>
      <c r="ALJ3503" s="678"/>
      <c r="ALK3503" s="678"/>
      <c r="ALL3503" s="678"/>
      <c r="ALM3503" s="678"/>
      <c r="ALN3503" s="678"/>
      <c r="ALO3503" s="678"/>
      <c r="ALP3503" s="678"/>
      <c r="ALQ3503" s="678"/>
      <c r="ALR3503" s="678"/>
      <c r="ALS3503" s="678"/>
      <c r="ALT3503" s="678"/>
      <c r="ALU3503" s="678"/>
      <c r="ALV3503" s="678"/>
      <c r="ALW3503" s="678"/>
      <c r="ALX3503" s="678"/>
      <c r="ALY3503" s="678"/>
      <c r="ALZ3503" s="678"/>
      <c r="AMA3503" s="678"/>
      <c r="AMB3503" s="678"/>
      <c r="AMC3503" s="678"/>
      <c r="AMD3503" s="678"/>
      <c r="AME3503" s="678"/>
      <c r="AMF3503" s="678"/>
      <c r="AMG3503" s="678"/>
      <c r="AMH3503" s="678"/>
      <c r="AMI3503" s="678"/>
      <c r="AMJ3503" s="678"/>
    </row>
    <row r="3504" spans="1:1024" s="599" customFormat="1" ht="20.25" customHeight="1" x14ac:dyDescent="0.25">
      <c r="A3504" s="735">
        <v>2618</v>
      </c>
      <c r="B3504" s="735"/>
      <c r="C3504" s="707" t="s">
        <v>501</v>
      </c>
      <c r="D3504" s="707" t="s">
        <v>35</v>
      </c>
      <c r="E3504" s="1156" t="s">
        <v>298</v>
      </c>
      <c r="F3504" s="708">
        <v>45084</v>
      </c>
      <c r="G3504" s="709">
        <v>0.46527777777777773</v>
      </c>
      <c r="H3504" s="708">
        <v>45096</v>
      </c>
      <c r="I3504" s="709">
        <v>0.64583333333333337</v>
      </c>
      <c r="J3504" s="732" t="s">
        <v>61</v>
      </c>
      <c r="K3504" s="741">
        <v>27600</v>
      </c>
      <c r="L3504" s="929">
        <v>180938155863</v>
      </c>
      <c r="M3504" s="741">
        <v>43370</v>
      </c>
      <c r="N3504" s="933" t="s">
        <v>503</v>
      </c>
      <c r="O3504" s="930">
        <v>43977</v>
      </c>
      <c r="P3504" s="902">
        <v>980</v>
      </c>
      <c r="Q3504" s="890"/>
      <c r="R3504" s="1006"/>
      <c r="S3504" s="890">
        <v>21857</v>
      </c>
      <c r="T3504" s="584"/>
      <c r="U3504" s="594"/>
      <c r="V3504" s="592"/>
      <c r="W3504" s="594"/>
      <c r="X3504" s="662"/>
      <c r="Y3504" s="662"/>
      <c r="Z3504" s="662"/>
      <c r="AA3504" s="662"/>
      <c r="AB3504" s="662"/>
      <c r="AC3504" s="662"/>
      <c r="AD3504" s="662"/>
      <c r="AE3504" s="662"/>
      <c r="AF3504" s="662"/>
      <c r="AG3504" s="662"/>
      <c r="AH3504" s="662"/>
      <c r="AI3504" s="662"/>
      <c r="AJ3504" s="662"/>
      <c r="AK3504" s="662"/>
      <c r="AL3504" s="662"/>
      <c r="AM3504" s="662"/>
      <c r="AN3504" s="662"/>
      <c r="AO3504" s="662"/>
      <c r="AP3504" s="662"/>
      <c r="AQ3504" s="662"/>
      <c r="AR3504" s="662"/>
      <c r="AS3504" s="662"/>
      <c r="AT3504" s="662"/>
      <c r="AU3504" s="662"/>
      <c r="AV3504" s="662"/>
      <c r="AW3504" s="662"/>
      <c r="AX3504" s="662"/>
      <c r="AY3504" s="662"/>
      <c r="AZ3504" s="662"/>
      <c r="BA3504" s="662"/>
      <c r="BB3504" s="662"/>
      <c r="BC3504" s="662"/>
      <c r="BD3504" s="662"/>
      <c r="BE3504" s="662"/>
      <c r="BF3504" s="662"/>
      <c r="BG3504" s="662"/>
      <c r="BH3504" s="662"/>
      <c r="BI3504" s="662"/>
      <c r="BJ3504" s="662"/>
      <c r="BK3504" s="662"/>
      <c r="BL3504" s="662"/>
      <c r="BM3504" s="662"/>
      <c r="BN3504" s="662"/>
      <c r="BO3504" s="662"/>
      <c r="BP3504" s="662"/>
      <c r="BQ3504" s="662"/>
      <c r="BR3504" s="662"/>
      <c r="BS3504" s="662"/>
      <c r="BT3504" s="662"/>
      <c r="BU3504" s="662"/>
      <c r="BV3504" s="662"/>
      <c r="BW3504" s="662"/>
      <c r="BX3504" s="662"/>
      <c r="BY3504" s="662"/>
      <c r="BZ3504" s="662"/>
      <c r="CA3504" s="662"/>
      <c r="CB3504" s="662"/>
      <c r="CC3504" s="662"/>
      <c r="CD3504" s="662"/>
      <c r="CE3504" s="662"/>
      <c r="CF3504" s="662"/>
      <c r="CG3504" s="662"/>
      <c r="CH3504" s="662"/>
      <c r="CI3504" s="662"/>
      <c r="CJ3504" s="662"/>
      <c r="CK3504" s="662"/>
      <c r="CL3504" s="662"/>
      <c r="CM3504" s="662"/>
      <c r="CN3504" s="662"/>
      <c r="CO3504" s="662"/>
      <c r="CP3504" s="662"/>
      <c r="CQ3504" s="662"/>
      <c r="CR3504" s="662"/>
      <c r="CS3504" s="662"/>
      <c r="CT3504" s="662"/>
      <c r="CU3504" s="662"/>
      <c r="CV3504" s="662"/>
      <c r="CW3504" s="662"/>
      <c r="CX3504" s="662"/>
      <c r="CY3504" s="662"/>
      <c r="CZ3504" s="662"/>
      <c r="DA3504" s="662"/>
      <c r="DB3504" s="662"/>
      <c r="DC3504" s="662"/>
      <c r="DD3504" s="662"/>
      <c r="DE3504" s="662"/>
      <c r="DF3504" s="662"/>
      <c r="DG3504" s="662"/>
      <c r="DH3504" s="662"/>
      <c r="DI3504" s="662"/>
      <c r="DJ3504" s="662"/>
      <c r="DK3504" s="662"/>
      <c r="DL3504" s="662"/>
      <c r="DM3504" s="662"/>
      <c r="DN3504" s="662"/>
      <c r="DO3504" s="662"/>
      <c r="DP3504" s="662"/>
      <c r="DQ3504" s="662"/>
      <c r="DR3504" s="662"/>
      <c r="DS3504" s="662"/>
      <c r="DT3504" s="662"/>
      <c r="DU3504" s="662"/>
      <c r="DV3504" s="662"/>
      <c r="DW3504" s="662"/>
      <c r="DX3504" s="662"/>
      <c r="DY3504" s="662"/>
      <c r="DZ3504" s="662"/>
      <c r="EA3504" s="662"/>
      <c r="EB3504" s="662"/>
      <c r="EC3504" s="662"/>
      <c r="ED3504" s="662"/>
      <c r="EE3504" s="662"/>
      <c r="EF3504" s="662"/>
      <c r="EG3504" s="662"/>
      <c r="EH3504" s="662"/>
      <c r="EI3504" s="662"/>
      <c r="EJ3504" s="662"/>
      <c r="EK3504" s="662"/>
      <c r="EL3504" s="662"/>
      <c r="EM3504" s="662"/>
      <c r="EN3504" s="662"/>
      <c r="EO3504" s="662"/>
      <c r="EP3504" s="662"/>
      <c r="EQ3504" s="662"/>
      <c r="ER3504" s="662"/>
      <c r="ES3504" s="662"/>
      <c r="ET3504" s="662"/>
      <c r="EU3504" s="662"/>
      <c r="EV3504" s="662"/>
      <c r="EW3504" s="662"/>
      <c r="EX3504" s="662"/>
      <c r="EY3504" s="662"/>
      <c r="EZ3504" s="662"/>
      <c r="FA3504" s="662"/>
      <c r="FB3504" s="662"/>
      <c r="FC3504" s="662"/>
      <c r="FD3504" s="662"/>
      <c r="FE3504" s="662"/>
      <c r="FF3504" s="662"/>
      <c r="FG3504" s="662"/>
      <c r="FH3504" s="662"/>
      <c r="FI3504" s="662"/>
      <c r="FJ3504" s="662"/>
      <c r="FK3504" s="662"/>
      <c r="FL3504" s="662"/>
      <c r="FM3504" s="662"/>
      <c r="FN3504" s="662"/>
      <c r="FO3504" s="662"/>
      <c r="FP3504" s="662"/>
      <c r="FQ3504" s="662"/>
      <c r="FR3504" s="662"/>
      <c r="FS3504" s="662"/>
      <c r="FT3504" s="662"/>
      <c r="FU3504" s="662"/>
      <c r="FV3504" s="662"/>
      <c r="FW3504" s="662"/>
      <c r="FX3504" s="662"/>
      <c r="FY3504" s="662"/>
      <c r="FZ3504" s="662"/>
      <c r="GA3504" s="662"/>
      <c r="GB3504" s="662"/>
      <c r="GC3504" s="662"/>
      <c r="GD3504" s="662"/>
      <c r="GE3504" s="662"/>
      <c r="GF3504" s="662"/>
      <c r="GG3504" s="662"/>
      <c r="GH3504" s="662"/>
      <c r="GI3504" s="662"/>
      <c r="GJ3504" s="662"/>
      <c r="GK3504" s="662"/>
      <c r="GL3504" s="662"/>
      <c r="GM3504" s="662"/>
      <c r="GN3504" s="662"/>
      <c r="GO3504" s="662"/>
      <c r="GP3504" s="662"/>
      <c r="GQ3504" s="662"/>
      <c r="GR3504" s="662"/>
      <c r="GS3504" s="662"/>
      <c r="GT3504" s="662"/>
      <c r="GU3504" s="662"/>
      <c r="GV3504" s="662"/>
      <c r="GW3504" s="662"/>
      <c r="GX3504" s="662"/>
      <c r="GY3504" s="662"/>
      <c r="GZ3504" s="662"/>
      <c r="HA3504" s="662"/>
      <c r="HB3504" s="662"/>
      <c r="HC3504" s="662"/>
      <c r="HD3504" s="662"/>
      <c r="HE3504" s="662"/>
      <c r="HF3504" s="662"/>
      <c r="HG3504" s="662"/>
      <c r="HH3504" s="662"/>
      <c r="HI3504" s="662"/>
      <c r="HJ3504" s="662"/>
      <c r="HK3504" s="662"/>
      <c r="HL3504" s="662"/>
      <c r="HM3504" s="662"/>
      <c r="HN3504" s="662"/>
      <c r="HO3504" s="662"/>
      <c r="HP3504" s="662"/>
      <c r="HQ3504" s="662"/>
      <c r="HR3504" s="662"/>
      <c r="HS3504" s="662"/>
      <c r="HT3504" s="662"/>
      <c r="HU3504" s="662"/>
      <c r="HV3504" s="662"/>
      <c r="HW3504" s="662"/>
      <c r="HX3504" s="662"/>
      <c r="HY3504" s="662"/>
      <c r="HZ3504" s="662"/>
      <c r="IA3504" s="662"/>
      <c r="IB3504" s="662"/>
      <c r="IC3504" s="662"/>
      <c r="ID3504" s="662"/>
      <c r="IE3504" s="662"/>
      <c r="IF3504" s="662"/>
      <c r="IG3504" s="662"/>
      <c r="IH3504" s="662"/>
      <c r="II3504" s="662"/>
      <c r="IJ3504" s="662"/>
      <c r="IK3504" s="662"/>
      <c r="IL3504" s="662"/>
      <c r="IM3504" s="662"/>
      <c r="IN3504" s="662"/>
      <c r="IO3504" s="662"/>
      <c r="IP3504" s="662"/>
      <c r="IQ3504" s="662"/>
      <c r="IR3504" s="662"/>
      <c r="IS3504" s="662"/>
      <c r="IT3504" s="662"/>
      <c r="IU3504" s="662"/>
      <c r="IV3504" s="662"/>
      <c r="IW3504" s="662"/>
      <c r="IX3504" s="662"/>
      <c r="IY3504" s="662"/>
      <c r="IZ3504" s="662"/>
      <c r="JA3504" s="662"/>
      <c r="JB3504" s="662"/>
      <c r="JC3504" s="662"/>
      <c r="JD3504" s="662"/>
      <c r="JE3504" s="662"/>
      <c r="JF3504" s="662"/>
      <c r="JG3504" s="662"/>
      <c r="JH3504" s="662"/>
      <c r="JI3504" s="662"/>
      <c r="JJ3504" s="662"/>
      <c r="JK3504" s="662"/>
      <c r="JL3504" s="662"/>
      <c r="JM3504" s="662"/>
      <c r="JN3504" s="662"/>
      <c r="JO3504" s="662"/>
      <c r="JP3504" s="662"/>
      <c r="JQ3504" s="662"/>
      <c r="JR3504" s="662"/>
      <c r="JS3504" s="662"/>
      <c r="JT3504" s="662"/>
      <c r="JU3504" s="662"/>
      <c r="JV3504" s="662"/>
      <c r="JW3504" s="662"/>
      <c r="JX3504" s="662"/>
      <c r="JY3504" s="662"/>
      <c r="JZ3504" s="662"/>
      <c r="KA3504" s="662"/>
      <c r="KB3504" s="662"/>
      <c r="KC3504" s="662"/>
      <c r="KD3504" s="662"/>
      <c r="KE3504" s="662"/>
      <c r="KF3504" s="662"/>
      <c r="KG3504" s="662"/>
      <c r="KH3504" s="662"/>
      <c r="KI3504" s="662"/>
      <c r="KJ3504" s="662"/>
      <c r="KK3504" s="662"/>
      <c r="KL3504" s="662"/>
      <c r="KM3504" s="662"/>
      <c r="KN3504" s="662"/>
      <c r="KO3504" s="662"/>
      <c r="KP3504" s="662"/>
      <c r="KQ3504" s="662"/>
      <c r="KR3504" s="662"/>
      <c r="KS3504" s="662"/>
      <c r="KT3504" s="662"/>
      <c r="KU3504" s="662"/>
      <c r="KV3504" s="662"/>
      <c r="KW3504" s="662"/>
      <c r="KX3504" s="662"/>
      <c r="KY3504" s="662"/>
      <c r="KZ3504" s="662"/>
      <c r="LA3504" s="662"/>
      <c r="LB3504" s="662"/>
      <c r="LC3504" s="662"/>
      <c r="LD3504" s="662"/>
      <c r="LE3504" s="662"/>
      <c r="LF3504" s="662"/>
      <c r="LG3504" s="662"/>
      <c r="LH3504" s="662"/>
      <c r="LI3504" s="662"/>
      <c r="LJ3504" s="662"/>
      <c r="LK3504" s="662"/>
      <c r="LL3504" s="662"/>
      <c r="LM3504" s="662"/>
      <c r="LN3504" s="662"/>
      <c r="LO3504" s="662"/>
      <c r="LP3504" s="662"/>
      <c r="LQ3504" s="662"/>
      <c r="LR3504" s="662"/>
      <c r="LS3504" s="662"/>
      <c r="LT3504" s="662"/>
      <c r="LU3504" s="662"/>
      <c r="LV3504" s="662"/>
      <c r="LW3504" s="662"/>
      <c r="LX3504" s="662"/>
      <c r="LY3504" s="662"/>
      <c r="LZ3504" s="662"/>
      <c r="MA3504" s="662"/>
      <c r="MB3504" s="662"/>
      <c r="MC3504" s="662"/>
      <c r="MD3504" s="662"/>
      <c r="ME3504" s="662"/>
      <c r="MF3504" s="662"/>
      <c r="MG3504" s="662"/>
      <c r="MH3504" s="662"/>
      <c r="MI3504" s="662"/>
      <c r="MJ3504" s="662"/>
      <c r="MK3504" s="662"/>
      <c r="ML3504" s="662"/>
      <c r="MM3504" s="662"/>
      <c r="MN3504" s="662"/>
      <c r="MO3504" s="662"/>
      <c r="MP3504" s="662"/>
      <c r="MQ3504" s="662"/>
      <c r="MR3504" s="662"/>
      <c r="MS3504" s="662"/>
      <c r="MT3504" s="662"/>
      <c r="MU3504" s="662"/>
      <c r="MV3504" s="662"/>
      <c r="MW3504" s="662"/>
      <c r="MX3504" s="662"/>
      <c r="MY3504" s="662"/>
      <c r="MZ3504" s="662"/>
      <c r="NA3504" s="662"/>
      <c r="NB3504" s="662"/>
      <c r="NC3504" s="662"/>
      <c r="ND3504" s="662"/>
      <c r="NE3504" s="662"/>
      <c r="NF3504" s="662"/>
      <c r="NG3504" s="662"/>
      <c r="NH3504" s="662"/>
      <c r="NI3504" s="662"/>
      <c r="NJ3504" s="662"/>
      <c r="NK3504" s="662"/>
      <c r="NL3504" s="662"/>
      <c r="NM3504" s="662"/>
      <c r="NN3504" s="662"/>
      <c r="NO3504" s="662"/>
      <c r="NP3504" s="662"/>
      <c r="NQ3504" s="662"/>
      <c r="NR3504" s="662"/>
      <c r="NS3504" s="662"/>
      <c r="NT3504" s="662"/>
      <c r="NU3504" s="662"/>
      <c r="NV3504" s="662"/>
      <c r="NW3504" s="662"/>
      <c r="NX3504" s="662"/>
      <c r="NY3504" s="662"/>
      <c r="NZ3504" s="662"/>
      <c r="OA3504" s="662"/>
      <c r="OB3504" s="662"/>
      <c r="OC3504" s="662"/>
      <c r="OD3504" s="662"/>
      <c r="OE3504" s="662"/>
      <c r="OF3504" s="662"/>
      <c r="OG3504" s="662"/>
      <c r="OH3504" s="662"/>
      <c r="OI3504" s="662"/>
      <c r="OJ3504" s="662"/>
      <c r="OK3504" s="662"/>
      <c r="OL3504" s="662"/>
      <c r="OM3504" s="662"/>
      <c r="ON3504" s="662"/>
      <c r="OO3504" s="662"/>
      <c r="OP3504" s="662"/>
      <c r="OQ3504" s="662"/>
      <c r="OR3504" s="662"/>
      <c r="OS3504" s="662"/>
      <c r="OT3504" s="662"/>
      <c r="OU3504" s="662"/>
      <c r="OV3504" s="662"/>
      <c r="OW3504" s="662"/>
      <c r="OX3504" s="662"/>
      <c r="OY3504" s="662"/>
      <c r="OZ3504" s="662"/>
      <c r="PA3504" s="662"/>
      <c r="PB3504" s="662"/>
      <c r="PC3504" s="662"/>
      <c r="PD3504" s="662"/>
      <c r="PE3504" s="662"/>
      <c r="PF3504" s="662"/>
      <c r="PG3504" s="662"/>
      <c r="PH3504" s="662"/>
      <c r="PI3504" s="662"/>
      <c r="PJ3504" s="662"/>
      <c r="PK3504" s="662"/>
      <c r="PL3504" s="662"/>
      <c r="PM3504" s="662"/>
      <c r="PN3504" s="662"/>
      <c r="PO3504" s="662"/>
      <c r="PP3504" s="662"/>
      <c r="PQ3504" s="662"/>
      <c r="PR3504" s="662"/>
      <c r="PS3504" s="662"/>
      <c r="PT3504" s="662"/>
      <c r="PU3504" s="662"/>
      <c r="PV3504" s="662"/>
      <c r="PW3504" s="662"/>
      <c r="PX3504" s="662"/>
      <c r="PY3504" s="662"/>
      <c r="PZ3504" s="662"/>
      <c r="QA3504" s="662"/>
      <c r="QB3504" s="662"/>
      <c r="QC3504" s="662"/>
      <c r="QD3504" s="662"/>
      <c r="QE3504" s="662"/>
      <c r="QF3504" s="662"/>
      <c r="QG3504" s="662"/>
      <c r="QH3504" s="662"/>
      <c r="QI3504" s="662"/>
      <c r="QJ3504" s="662"/>
      <c r="QK3504" s="662"/>
      <c r="QL3504" s="662"/>
      <c r="QM3504" s="662"/>
      <c r="QN3504" s="662"/>
      <c r="QO3504" s="662"/>
      <c r="QP3504" s="662"/>
      <c r="QQ3504" s="662"/>
      <c r="QR3504" s="662"/>
      <c r="QS3504" s="662"/>
      <c r="QT3504" s="662"/>
      <c r="QU3504" s="662"/>
      <c r="QV3504" s="662"/>
      <c r="QW3504" s="662"/>
      <c r="QX3504" s="662"/>
      <c r="QY3504" s="662"/>
      <c r="QZ3504" s="662"/>
      <c r="RA3504" s="662"/>
      <c r="RB3504" s="662"/>
      <c r="RC3504" s="662"/>
      <c r="RD3504" s="662"/>
      <c r="RE3504" s="662"/>
      <c r="RF3504" s="662"/>
      <c r="RG3504" s="662"/>
      <c r="RH3504" s="662"/>
      <c r="RI3504" s="662"/>
      <c r="RJ3504" s="662"/>
      <c r="RK3504" s="662"/>
      <c r="RL3504" s="662"/>
      <c r="RM3504" s="662"/>
      <c r="RN3504" s="662"/>
      <c r="RO3504" s="662"/>
      <c r="RP3504" s="662"/>
      <c r="RQ3504" s="662"/>
      <c r="RR3504" s="662"/>
      <c r="RS3504" s="662"/>
      <c r="RT3504" s="662"/>
      <c r="RU3504" s="662"/>
      <c r="RV3504" s="662"/>
      <c r="RW3504" s="662"/>
      <c r="RX3504" s="662"/>
      <c r="RY3504" s="662"/>
      <c r="RZ3504" s="662"/>
      <c r="SA3504" s="662"/>
      <c r="SB3504" s="662"/>
      <c r="SC3504" s="662"/>
      <c r="SD3504" s="662"/>
      <c r="SE3504" s="662"/>
      <c r="SF3504" s="662"/>
      <c r="SG3504" s="662"/>
      <c r="SH3504" s="662"/>
      <c r="SI3504" s="662"/>
      <c r="SJ3504" s="662"/>
      <c r="SK3504" s="662"/>
      <c r="SL3504" s="662"/>
      <c r="SM3504" s="662"/>
      <c r="SN3504" s="662"/>
      <c r="SO3504" s="662"/>
      <c r="SP3504" s="662"/>
      <c r="SQ3504" s="662"/>
      <c r="SR3504" s="662"/>
      <c r="SS3504" s="662"/>
      <c r="ST3504" s="662"/>
      <c r="SU3504" s="662"/>
      <c r="SV3504" s="662"/>
      <c r="SW3504" s="662"/>
      <c r="SX3504" s="662"/>
      <c r="SY3504" s="662"/>
      <c r="SZ3504" s="662"/>
      <c r="TA3504" s="662"/>
      <c r="TB3504" s="662"/>
      <c r="TC3504" s="662"/>
      <c r="TD3504" s="662"/>
      <c r="TE3504" s="662"/>
      <c r="TF3504" s="662"/>
      <c r="TG3504" s="662"/>
      <c r="TH3504" s="662"/>
      <c r="TI3504" s="662"/>
      <c r="TJ3504" s="662"/>
      <c r="TK3504" s="662"/>
      <c r="TL3504" s="662"/>
      <c r="TM3504" s="662"/>
      <c r="TN3504" s="662"/>
      <c r="TO3504" s="662"/>
      <c r="TP3504" s="662"/>
      <c r="TQ3504" s="662"/>
      <c r="TR3504" s="662"/>
      <c r="TS3504" s="662"/>
      <c r="TT3504" s="662"/>
      <c r="TU3504" s="662"/>
      <c r="TV3504" s="662"/>
      <c r="TW3504" s="662"/>
      <c r="TX3504" s="662"/>
      <c r="TY3504" s="662"/>
      <c r="TZ3504" s="662"/>
      <c r="UA3504" s="662"/>
      <c r="UB3504" s="662"/>
      <c r="UC3504" s="662"/>
      <c r="UD3504" s="662"/>
      <c r="UE3504" s="662"/>
      <c r="UF3504" s="662"/>
      <c r="UG3504" s="662"/>
      <c r="UH3504" s="662"/>
      <c r="UI3504" s="662"/>
      <c r="UJ3504" s="662"/>
      <c r="UK3504" s="662"/>
      <c r="UL3504" s="662"/>
      <c r="UM3504" s="662"/>
      <c r="UN3504" s="662"/>
      <c r="UO3504" s="662"/>
      <c r="UP3504" s="662"/>
      <c r="UQ3504" s="662"/>
      <c r="UR3504" s="662"/>
      <c r="US3504" s="662"/>
      <c r="UT3504" s="662"/>
      <c r="UU3504" s="662"/>
      <c r="UV3504" s="662"/>
      <c r="UW3504" s="662"/>
      <c r="UX3504" s="662"/>
      <c r="UY3504" s="662"/>
      <c r="UZ3504" s="662"/>
      <c r="VA3504" s="662"/>
      <c r="VB3504" s="662"/>
      <c r="VC3504" s="662"/>
      <c r="VD3504" s="662"/>
      <c r="VE3504" s="662"/>
      <c r="VF3504" s="662"/>
      <c r="VG3504" s="662"/>
      <c r="VH3504" s="662"/>
      <c r="VI3504" s="662"/>
      <c r="VJ3504" s="662"/>
      <c r="VK3504" s="662"/>
      <c r="VL3504" s="662"/>
      <c r="VM3504" s="662"/>
      <c r="VN3504" s="662"/>
      <c r="VO3504" s="662"/>
      <c r="VP3504" s="662"/>
      <c r="VQ3504" s="662"/>
      <c r="VR3504" s="662"/>
      <c r="VS3504" s="662"/>
      <c r="VT3504" s="662"/>
      <c r="VU3504" s="662"/>
      <c r="VV3504" s="662"/>
      <c r="VW3504" s="662"/>
      <c r="VX3504" s="662"/>
      <c r="VY3504" s="662"/>
      <c r="VZ3504" s="662"/>
      <c r="WA3504" s="662"/>
      <c r="WB3504" s="662"/>
      <c r="WC3504" s="662"/>
      <c r="WD3504" s="662"/>
      <c r="WE3504" s="662"/>
      <c r="WF3504" s="662"/>
      <c r="WG3504" s="662"/>
      <c r="WH3504" s="662"/>
      <c r="WI3504" s="662"/>
      <c r="WJ3504" s="662"/>
      <c r="WK3504" s="662"/>
      <c r="WL3504" s="662"/>
      <c r="WM3504" s="662"/>
      <c r="WN3504" s="662"/>
      <c r="WO3504" s="662"/>
      <c r="WP3504" s="662"/>
      <c r="WQ3504" s="662"/>
      <c r="WR3504" s="662"/>
      <c r="WS3504" s="662"/>
      <c r="WT3504" s="662"/>
      <c r="WU3504" s="662"/>
      <c r="WV3504" s="662"/>
      <c r="WW3504" s="662"/>
      <c r="WX3504" s="662"/>
      <c r="WY3504" s="662"/>
      <c r="WZ3504" s="662"/>
      <c r="XA3504" s="662"/>
      <c r="XB3504" s="662"/>
      <c r="XC3504" s="662"/>
      <c r="XD3504" s="662"/>
      <c r="XE3504" s="662"/>
      <c r="XF3504" s="662"/>
      <c r="XG3504" s="662"/>
      <c r="XH3504" s="662"/>
      <c r="XI3504" s="662"/>
      <c r="XJ3504" s="662"/>
      <c r="XK3504" s="662"/>
      <c r="XL3504" s="662"/>
      <c r="XM3504" s="662"/>
      <c r="XN3504" s="662"/>
      <c r="XO3504" s="662"/>
      <c r="XP3504" s="662"/>
      <c r="XQ3504" s="662"/>
      <c r="XR3504" s="662"/>
      <c r="XS3504" s="662"/>
      <c r="XT3504" s="662"/>
      <c r="XU3504" s="662"/>
      <c r="XV3504" s="662"/>
      <c r="XW3504" s="662"/>
      <c r="XX3504" s="662"/>
      <c r="XY3504" s="662"/>
      <c r="XZ3504" s="662"/>
      <c r="YA3504" s="662"/>
      <c r="YB3504" s="662"/>
      <c r="YC3504" s="662"/>
      <c r="YD3504" s="662"/>
      <c r="YE3504" s="662"/>
      <c r="YF3504" s="662"/>
      <c r="YG3504" s="662"/>
      <c r="YH3504" s="662"/>
      <c r="YI3504" s="662"/>
      <c r="YJ3504" s="662"/>
      <c r="YK3504" s="662"/>
      <c r="YL3504" s="662"/>
      <c r="YM3504" s="662"/>
      <c r="YN3504" s="662"/>
      <c r="YO3504" s="662"/>
      <c r="YP3504" s="662"/>
      <c r="YQ3504" s="662"/>
      <c r="YR3504" s="662"/>
      <c r="YS3504" s="662"/>
      <c r="YT3504" s="662"/>
      <c r="YU3504" s="662"/>
      <c r="YV3504" s="662"/>
      <c r="YW3504" s="662"/>
      <c r="YX3504" s="662"/>
      <c r="YY3504" s="662"/>
      <c r="YZ3504" s="662"/>
      <c r="ZA3504" s="662"/>
      <c r="ZB3504" s="662"/>
      <c r="ZC3504" s="662"/>
      <c r="ZD3504" s="662"/>
      <c r="ZE3504" s="662"/>
      <c r="ZF3504" s="662"/>
      <c r="ZG3504" s="662"/>
      <c r="ZH3504" s="662"/>
      <c r="ZI3504" s="662"/>
      <c r="ZJ3504" s="662"/>
      <c r="ZK3504" s="662"/>
      <c r="ZL3504" s="662"/>
      <c r="ZM3504" s="662"/>
      <c r="ZN3504" s="662"/>
      <c r="ZO3504" s="662"/>
      <c r="ZP3504" s="662"/>
      <c r="ZQ3504" s="662"/>
      <c r="ZR3504" s="662"/>
      <c r="ZS3504" s="662"/>
      <c r="ZT3504" s="662"/>
      <c r="ZU3504" s="662"/>
      <c r="ZV3504" s="662"/>
      <c r="ZW3504" s="662"/>
      <c r="ZX3504" s="662"/>
      <c r="ZY3504" s="662"/>
      <c r="ZZ3504" s="662"/>
      <c r="AAA3504" s="662"/>
      <c r="AAB3504" s="662"/>
      <c r="AAC3504" s="662"/>
      <c r="AAD3504" s="662"/>
      <c r="AAE3504" s="662"/>
      <c r="AAF3504" s="662"/>
      <c r="AAG3504" s="662"/>
      <c r="AAH3504" s="662"/>
      <c r="AAI3504" s="662"/>
      <c r="AAJ3504" s="662"/>
      <c r="AAK3504" s="662"/>
      <c r="AAL3504" s="662"/>
      <c r="AAM3504" s="662"/>
      <c r="AAN3504" s="662"/>
      <c r="AAO3504" s="662"/>
      <c r="AAP3504" s="662"/>
      <c r="AAQ3504" s="662"/>
      <c r="AAR3504" s="662"/>
      <c r="AAS3504" s="662"/>
      <c r="AAT3504" s="662"/>
      <c r="AAU3504" s="662"/>
      <c r="AAV3504" s="662"/>
      <c r="AAW3504" s="662"/>
      <c r="AAX3504" s="662"/>
      <c r="AAY3504" s="662"/>
      <c r="AAZ3504" s="662"/>
      <c r="ABA3504" s="662"/>
      <c r="ABB3504" s="662"/>
      <c r="ABC3504" s="662"/>
      <c r="ABD3504" s="662"/>
      <c r="ABE3504" s="662"/>
      <c r="ABF3504" s="662"/>
      <c r="ABG3504" s="662"/>
      <c r="ABH3504" s="662"/>
      <c r="ABI3504" s="662"/>
      <c r="ABJ3504" s="662"/>
      <c r="ABK3504" s="662"/>
      <c r="ABL3504" s="662"/>
      <c r="ABM3504" s="662"/>
      <c r="ABN3504" s="662"/>
      <c r="ABO3504" s="662"/>
      <c r="ABP3504" s="662"/>
      <c r="ABQ3504" s="662"/>
      <c r="ABR3504" s="662"/>
      <c r="ABS3504" s="662"/>
      <c r="ABT3504" s="662"/>
      <c r="ABU3504" s="662"/>
      <c r="ABV3504" s="662"/>
      <c r="ABW3504" s="662"/>
      <c r="ABX3504" s="662"/>
      <c r="ABY3504" s="662"/>
      <c r="ABZ3504" s="662"/>
      <c r="ACA3504" s="662"/>
      <c r="ACB3504" s="662"/>
      <c r="ACC3504" s="662"/>
      <c r="ACD3504" s="662"/>
      <c r="ACE3504" s="662"/>
      <c r="ACF3504" s="662"/>
      <c r="ACG3504" s="662"/>
      <c r="ACH3504" s="662"/>
      <c r="ACI3504" s="662"/>
      <c r="ACJ3504" s="662"/>
      <c r="ACK3504" s="662"/>
      <c r="ACL3504" s="662"/>
      <c r="ACM3504" s="662"/>
      <c r="ACN3504" s="662"/>
      <c r="ACO3504" s="662"/>
      <c r="ACP3504" s="662"/>
      <c r="ACQ3504" s="662"/>
      <c r="ACR3504" s="662"/>
      <c r="ACS3504" s="662"/>
      <c r="ACT3504" s="662"/>
      <c r="ACU3504" s="662"/>
      <c r="ACV3504" s="662"/>
      <c r="ACW3504" s="662"/>
      <c r="ACX3504" s="662"/>
      <c r="ACY3504" s="662"/>
      <c r="ACZ3504" s="662"/>
      <c r="ADA3504" s="662"/>
      <c r="ADB3504" s="662"/>
      <c r="ADC3504" s="662"/>
      <c r="ADD3504" s="662"/>
      <c r="ADE3504" s="662"/>
      <c r="ADF3504" s="662"/>
      <c r="ADG3504" s="662"/>
      <c r="ADH3504" s="662"/>
      <c r="ADI3504" s="662"/>
      <c r="ADJ3504" s="662"/>
      <c r="ADK3504" s="662"/>
      <c r="ADL3504" s="662"/>
      <c r="ADM3504" s="662"/>
      <c r="ADN3504" s="662"/>
      <c r="ADO3504" s="662"/>
      <c r="ADP3504" s="662"/>
      <c r="ADQ3504" s="662"/>
      <c r="ADR3504" s="662"/>
      <c r="ADS3504" s="662"/>
      <c r="ADT3504" s="662"/>
      <c r="ADU3504" s="662"/>
      <c r="ADV3504" s="662"/>
      <c r="ADW3504" s="662"/>
      <c r="ADX3504" s="662"/>
      <c r="ADY3504" s="662"/>
      <c r="ADZ3504" s="662"/>
      <c r="AEA3504" s="662"/>
      <c r="AEB3504" s="662"/>
      <c r="AEC3504" s="662"/>
      <c r="AED3504" s="662"/>
      <c r="AEE3504" s="662"/>
      <c r="AEF3504" s="662"/>
      <c r="AEG3504" s="662"/>
      <c r="AEH3504" s="662"/>
      <c r="AEI3504" s="662"/>
      <c r="AEJ3504" s="662"/>
      <c r="AEK3504" s="662"/>
      <c r="AEL3504" s="662"/>
      <c r="AEM3504" s="662"/>
      <c r="AEN3504" s="662"/>
      <c r="AEO3504" s="662"/>
      <c r="AEP3504" s="662"/>
      <c r="AEQ3504" s="662"/>
      <c r="AER3504" s="662"/>
      <c r="AES3504" s="662"/>
      <c r="AET3504" s="662"/>
      <c r="AEU3504" s="662"/>
      <c r="AEV3504" s="662"/>
      <c r="AEW3504" s="662"/>
      <c r="AEX3504" s="662"/>
      <c r="AEY3504" s="662"/>
      <c r="AEZ3504" s="662"/>
      <c r="AFA3504" s="662"/>
      <c r="AFB3504" s="662"/>
      <c r="AFC3504" s="662"/>
      <c r="AFD3504" s="662"/>
      <c r="AFE3504" s="662"/>
      <c r="AFF3504" s="662"/>
      <c r="AFG3504" s="662"/>
      <c r="AFH3504" s="662"/>
      <c r="AFI3504" s="662"/>
      <c r="AFJ3504" s="662"/>
      <c r="AFK3504" s="662"/>
      <c r="AFL3504" s="662"/>
      <c r="AFM3504" s="662"/>
      <c r="AFN3504" s="662"/>
      <c r="AFO3504" s="662"/>
      <c r="AFP3504" s="662"/>
      <c r="AFQ3504" s="662"/>
      <c r="AFR3504" s="662"/>
      <c r="AFS3504" s="662"/>
      <c r="AFT3504" s="662"/>
      <c r="AFU3504" s="662"/>
      <c r="AFV3504" s="662"/>
      <c r="AFW3504" s="662"/>
      <c r="AFX3504" s="662"/>
      <c r="AFY3504" s="662"/>
      <c r="AFZ3504" s="662"/>
      <c r="AGA3504" s="662"/>
      <c r="AGB3504" s="662"/>
      <c r="AGC3504" s="662"/>
      <c r="AGD3504" s="662"/>
      <c r="AGE3504" s="662"/>
      <c r="AGF3504" s="662"/>
      <c r="AGG3504" s="662"/>
      <c r="AGH3504" s="662"/>
      <c r="AGI3504" s="662"/>
      <c r="AGJ3504" s="662"/>
      <c r="AGK3504" s="662"/>
      <c r="AGL3504" s="662"/>
      <c r="AGM3504" s="662"/>
      <c r="AGN3504" s="662"/>
      <c r="AGO3504" s="662"/>
      <c r="AGP3504" s="662"/>
      <c r="AGQ3504" s="662"/>
      <c r="AGR3504" s="662"/>
      <c r="AGS3504" s="662"/>
      <c r="AGT3504" s="662"/>
      <c r="AGU3504" s="662"/>
      <c r="AGV3504" s="662"/>
      <c r="AGW3504" s="662"/>
      <c r="AGX3504" s="662"/>
      <c r="AGY3504" s="662"/>
      <c r="AGZ3504" s="662"/>
      <c r="AHA3504" s="662"/>
      <c r="AHB3504" s="662"/>
      <c r="AHC3504" s="662"/>
      <c r="AHD3504" s="662"/>
      <c r="AHE3504" s="662"/>
      <c r="AHF3504" s="662"/>
      <c r="AHG3504" s="662"/>
      <c r="AHH3504" s="662"/>
      <c r="AHI3504" s="662"/>
      <c r="AHJ3504" s="662"/>
      <c r="AHK3504" s="662"/>
      <c r="AHL3504" s="662"/>
      <c r="AHM3504" s="662"/>
      <c r="AHN3504" s="662"/>
      <c r="AHO3504" s="662"/>
      <c r="AHP3504" s="662"/>
      <c r="AHQ3504" s="662"/>
      <c r="AHR3504" s="662"/>
      <c r="AHS3504" s="662"/>
      <c r="AHT3504" s="662"/>
      <c r="AHU3504" s="662"/>
      <c r="AHV3504" s="662"/>
      <c r="AHW3504" s="662"/>
      <c r="AHX3504" s="662"/>
      <c r="AHY3504" s="662"/>
      <c r="AHZ3504" s="662"/>
      <c r="AIA3504" s="662"/>
      <c r="AIB3504" s="662"/>
      <c r="AIC3504" s="662"/>
      <c r="AID3504" s="662"/>
      <c r="AIE3504" s="662"/>
      <c r="AIF3504" s="662"/>
      <c r="AIG3504" s="662"/>
      <c r="AIH3504" s="662"/>
      <c r="AII3504" s="662"/>
      <c r="AIJ3504" s="662"/>
      <c r="AIK3504" s="662"/>
      <c r="AIL3504" s="662"/>
      <c r="AIM3504" s="662"/>
      <c r="AIN3504" s="662"/>
      <c r="AIO3504" s="662"/>
      <c r="AIP3504" s="662"/>
      <c r="AIQ3504" s="662"/>
      <c r="AIR3504" s="662"/>
      <c r="AIS3504" s="662"/>
      <c r="AIT3504" s="662"/>
      <c r="AIU3504" s="662"/>
      <c r="AIV3504" s="662"/>
      <c r="AIW3504" s="662"/>
      <c r="AIX3504" s="662"/>
      <c r="AIY3504" s="662"/>
      <c r="AIZ3504" s="662"/>
      <c r="AJA3504" s="662"/>
      <c r="AJB3504" s="662"/>
      <c r="AJC3504" s="662"/>
      <c r="AJD3504" s="662"/>
      <c r="AJE3504" s="662"/>
      <c r="AJF3504" s="662"/>
      <c r="AJG3504" s="662"/>
      <c r="AJH3504" s="662"/>
      <c r="AJI3504" s="662"/>
      <c r="AJJ3504" s="662"/>
      <c r="AJK3504" s="662"/>
      <c r="AJL3504" s="662"/>
      <c r="AJM3504" s="662"/>
      <c r="AJN3504" s="662"/>
      <c r="AJO3504" s="662"/>
      <c r="AJP3504" s="662"/>
      <c r="AJQ3504" s="662"/>
      <c r="AJR3504" s="662"/>
      <c r="AJS3504" s="662"/>
      <c r="AJT3504" s="662"/>
      <c r="AJU3504" s="662"/>
      <c r="AJV3504" s="662"/>
      <c r="AJW3504" s="662"/>
      <c r="AJX3504" s="662"/>
      <c r="AJY3504" s="662"/>
      <c r="AJZ3504" s="662"/>
      <c r="AKA3504" s="662"/>
      <c r="AKB3504" s="662"/>
      <c r="AKC3504" s="662"/>
      <c r="AKD3504" s="662"/>
      <c r="AKE3504" s="662"/>
      <c r="AKF3504" s="662"/>
      <c r="AKG3504" s="662"/>
      <c r="AKH3504" s="662"/>
      <c r="AKI3504" s="662"/>
      <c r="AKJ3504" s="662"/>
      <c r="AKK3504" s="662"/>
      <c r="AKL3504" s="662"/>
      <c r="AKM3504" s="662"/>
      <c r="AKN3504" s="662"/>
      <c r="AKO3504" s="662"/>
      <c r="AKP3504" s="662"/>
      <c r="AKQ3504" s="662"/>
      <c r="AKR3504" s="662"/>
      <c r="AKS3504" s="662"/>
      <c r="AKT3504" s="662"/>
      <c r="AKU3504" s="662"/>
      <c r="AKV3504" s="662"/>
      <c r="AKW3504" s="662"/>
      <c r="AKX3504" s="662"/>
      <c r="AKY3504" s="662"/>
      <c r="AKZ3504" s="662"/>
      <c r="ALA3504" s="662"/>
      <c r="ALB3504" s="662"/>
      <c r="ALC3504" s="662"/>
      <c r="ALD3504" s="662"/>
      <c r="ALE3504" s="662"/>
      <c r="ALF3504" s="662"/>
      <c r="ALG3504" s="662"/>
      <c r="ALH3504" s="662"/>
      <c r="ALI3504" s="662"/>
      <c r="ALJ3504" s="662"/>
      <c r="ALK3504" s="662"/>
      <c r="ALL3504" s="662"/>
      <c r="ALM3504" s="662"/>
      <c r="ALN3504" s="662"/>
      <c r="ALO3504" s="662"/>
      <c r="ALP3504" s="662"/>
      <c r="ALQ3504" s="662"/>
      <c r="ALR3504" s="662"/>
      <c r="ALS3504" s="662"/>
      <c r="ALT3504" s="662"/>
      <c r="ALU3504" s="662"/>
      <c r="ALV3504" s="662"/>
      <c r="ALW3504" s="662"/>
      <c r="ALX3504" s="662"/>
      <c r="ALY3504" s="662"/>
      <c r="ALZ3504" s="662"/>
      <c r="AMA3504" s="662"/>
      <c r="AMB3504" s="662"/>
      <c r="AMC3504" s="662"/>
      <c r="AMD3504" s="662"/>
      <c r="AME3504" s="662"/>
      <c r="AMF3504" s="662"/>
      <c r="AMG3504" s="662"/>
      <c r="AMH3504" s="662"/>
      <c r="AMI3504" s="662"/>
      <c r="AMJ3504" s="662"/>
    </row>
    <row r="3505" spans="1:1024" s="546" customFormat="1" ht="18.75" hidden="1" customHeight="1" x14ac:dyDescent="0.25">
      <c r="A3505" s="4">
        <v>3309</v>
      </c>
      <c r="B3505" s="4">
        <v>95154791</v>
      </c>
      <c r="C3505" s="4" t="s">
        <v>4094</v>
      </c>
      <c r="D3505" s="186" t="s">
        <v>35</v>
      </c>
      <c r="E3505" s="1156" t="s">
        <v>570</v>
      </c>
      <c r="F3505" s="710">
        <v>45184</v>
      </c>
      <c r="G3505" s="711">
        <v>0.58333333333333337</v>
      </c>
      <c r="H3505" s="710">
        <v>45198</v>
      </c>
      <c r="I3505" s="711">
        <v>0.41666666666666669</v>
      </c>
      <c r="J3505" s="743" t="s">
        <v>78</v>
      </c>
      <c r="K3505" s="725">
        <v>17749</v>
      </c>
      <c r="L3505" s="929" t="s">
        <v>4095</v>
      </c>
      <c r="M3505" s="19">
        <v>45083</v>
      </c>
      <c r="N3505" s="931">
        <v>106168</v>
      </c>
      <c r="O3505" s="932">
        <v>39602</v>
      </c>
      <c r="P3505" s="892" t="s">
        <v>4097</v>
      </c>
      <c r="Q3505" s="1041" t="s">
        <v>4211</v>
      </c>
      <c r="R3505" s="1002"/>
      <c r="S3505" s="196"/>
      <c r="T3505" s="555" t="s">
        <v>4209</v>
      </c>
      <c r="U3505" s="617" t="s">
        <v>4096</v>
      </c>
      <c r="V3505" s="544" t="s">
        <v>4098</v>
      </c>
      <c r="W3505" s="156"/>
    </row>
    <row r="3506" spans="1:1024" s="546" customFormat="1" ht="46.5" customHeight="1" x14ac:dyDescent="0.25">
      <c r="A3506" s="795">
        <v>1912</v>
      </c>
      <c r="B3506" s="795"/>
      <c r="C3506" s="186" t="s">
        <v>1955</v>
      </c>
      <c r="D3506" s="1358" t="s">
        <v>412</v>
      </c>
      <c r="E3506" s="1175" t="s">
        <v>184</v>
      </c>
      <c r="F3506" s="1330">
        <v>44977</v>
      </c>
      <c r="G3506" s="982">
        <v>0.73958333333333337</v>
      </c>
      <c r="H3506" s="1330">
        <v>44986</v>
      </c>
      <c r="I3506" s="982">
        <v>0.54166666666666663</v>
      </c>
      <c r="J3506" s="1582" t="s">
        <v>1954</v>
      </c>
      <c r="K3506" s="1330">
        <v>33115</v>
      </c>
      <c r="L3506" s="993" t="s">
        <v>1956</v>
      </c>
      <c r="M3506" s="850" t="s">
        <v>8474</v>
      </c>
      <c r="N3506" s="1324" t="s">
        <v>1957</v>
      </c>
      <c r="O3506" s="972">
        <v>43513</v>
      </c>
      <c r="P3506" s="898"/>
      <c r="Q3506" s="1022"/>
      <c r="R3506" s="1023"/>
      <c r="S3506" s="1022"/>
      <c r="T3506" s="624"/>
      <c r="U3506" s="156"/>
      <c r="V3506" s="544"/>
      <c r="W3506" s="1828"/>
      <c r="X3506" s="696"/>
      <c r="Y3506" s="696"/>
      <c r="Z3506" s="696"/>
      <c r="AA3506" s="696"/>
      <c r="AB3506" s="696"/>
      <c r="AC3506" s="696"/>
      <c r="AD3506" s="696"/>
      <c r="AE3506" s="696"/>
      <c r="AF3506" s="696"/>
      <c r="AG3506" s="696"/>
      <c r="AH3506" s="696"/>
      <c r="AI3506" s="696"/>
      <c r="AJ3506" s="696"/>
      <c r="AK3506" s="696"/>
      <c r="AL3506" s="696"/>
      <c r="AM3506" s="696"/>
      <c r="AN3506" s="696"/>
      <c r="AO3506" s="696"/>
      <c r="AP3506" s="696"/>
      <c r="AQ3506" s="696"/>
      <c r="AR3506" s="696"/>
      <c r="AS3506" s="696"/>
      <c r="AT3506" s="696"/>
      <c r="AU3506" s="696"/>
      <c r="AV3506" s="696"/>
      <c r="AW3506" s="696"/>
      <c r="AX3506" s="696"/>
      <c r="AY3506" s="696"/>
      <c r="AZ3506" s="696"/>
      <c r="BA3506" s="696"/>
      <c r="BB3506" s="696"/>
      <c r="BC3506" s="696"/>
      <c r="BD3506" s="696"/>
      <c r="BE3506" s="696"/>
      <c r="BF3506" s="696"/>
      <c r="BG3506" s="696"/>
      <c r="BH3506" s="696"/>
      <c r="BI3506" s="696"/>
      <c r="BJ3506" s="696"/>
      <c r="BK3506" s="696"/>
      <c r="BL3506" s="696"/>
      <c r="BM3506" s="696"/>
      <c r="BN3506" s="696"/>
      <c r="BO3506" s="696"/>
      <c r="BP3506" s="696"/>
      <c r="BQ3506" s="696"/>
      <c r="BR3506" s="696"/>
      <c r="BS3506" s="696"/>
      <c r="BT3506" s="696"/>
      <c r="BU3506" s="696"/>
      <c r="BV3506" s="696"/>
      <c r="BW3506" s="696"/>
      <c r="BX3506" s="696"/>
      <c r="BY3506" s="696"/>
      <c r="BZ3506" s="696"/>
      <c r="CA3506" s="696"/>
      <c r="CB3506" s="696"/>
      <c r="CC3506" s="696"/>
      <c r="CD3506" s="696"/>
      <c r="CE3506" s="696"/>
      <c r="CF3506" s="696"/>
      <c r="CG3506" s="696"/>
      <c r="CH3506" s="696"/>
      <c r="CI3506" s="696"/>
      <c r="CJ3506" s="696"/>
      <c r="CK3506" s="696"/>
      <c r="CL3506" s="696"/>
      <c r="CM3506" s="696"/>
      <c r="CN3506" s="696"/>
      <c r="CO3506" s="696"/>
      <c r="CP3506" s="696"/>
      <c r="CQ3506" s="696"/>
      <c r="CR3506" s="696"/>
      <c r="CS3506" s="696"/>
      <c r="CT3506" s="696"/>
      <c r="CU3506" s="696"/>
      <c r="CV3506" s="696"/>
      <c r="CW3506" s="696"/>
      <c r="CX3506" s="696"/>
      <c r="CY3506" s="696"/>
      <c r="CZ3506" s="696"/>
      <c r="DA3506" s="696"/>
      <c r="DB3506" s="696"/>
      <c r="DC3506" s="696"/>
      <c r="DD3506" s="696"/>
      <c r="DE3506" s="696"/>
      <c r="DF3506" s="696"/>
      <c r="DG3506" s="696"/>
      <c r="DH3506" s="696"/>
      <c r="DI3506" s="696"/>
      <c r="DJ3506" s="696"/>
      <c r="DK3506" s="696"/>
      <c r="DL3506" s="696"/>
      <c r="DM3506" s="696"/>
      <c r="DN3506" s="696"/>
      <c r="DO3506" s="696"/>
      <c r="DP3506" s="696"/>
      <c r="DQ3506" s="696"/>
      <c r="DR3506" s="696"/>
      <c r="DS3506" s="696"/>
      <c r="DT3506" s="696"/>
      <c r="DU3506" s="696"/>
      <c r="DV3506" s="696"/>
      <c r="DW3506" s="696"/>
      <c r="DX3506" s="696"/>
      <c r="DY3506" s="696"/>
      <c r="DZ3506" s="696"/>
      <c r="EA3506" s="696"/>
      <c r="EB3506" s="696"/>
      <c r="EC3506" s="696"/>
      <c r="ED3506" s="696"/>
      <c r="EE3506" s="696"/>
      <c r="EF3506" s="696"/>
      <c r="EG3506" s="696"/>
      <c r="EH3506" s="696"/>
      <c r="EI3506" s="696"/>
      <c r="EJ3506" s="696"/>
      <c r="EK3506" s="696"/>
      <c r="EL3506" s="696"/>
      <c r="EM3506" s="696"/>
      <c r="EN3506" s="696"/>
      <c r="EO3506" s="696"/>
      <c r="EP3506" s="696"/>
      <c r="EQ3506" s="696"/>
      <c r="ER3506" s="696"/>
      <c r="ES3506" s="696"/>
      <c r="ET3506" s="696"/>
      <c r="EU3506" s="696"/>
      <c r="EV3506" s="696"/>
      <c r="EW3506" s="696"/>
      <c r="EX3506" s="696"/>
      <c r="EY3506" s="696"/>
      <c r="EZ3506" s="696"/>
      <c r="FA3506" s="696"/>
      <c r="FB3506" s="696"/>
      <c r="FC3506" s="696"/>
      <c r="FD3506" s="696"/>
      <c r="FE3506" s="696"/>
      <c r="FF3506" s="696"/>
      <c r="FG3506" s="696"/>
      <c r="FH3506" s="696"/>
      <c r="FI3506" s="696"/>
      <c r="FJ3506" s="696"/>
      <c r="FK3506" s="696"/>
      <c r="FL3506" s="696"/>
      <c r="FM3506" s="696"/>
      <c r="FN3506" s="696"/>
      <c r="FO3506" s="696"/>
      <c r="FP3506" s="696"/>
      <c r="FQ3506" s="696"/>
      <c r="FR3506" s="696"/>
      <c r="FS3506" s="696"/>
      <c r="FT3506" s="696"/>
      <c r="FU3506" s="696"/>
      <c r="FV3506" s="696"/>
      <c r="FW3506" s="696"/>
      <c r="FX3506" s="696"/>
      <c r="FY3506" s="696"/>
      <c r="FZ3506" s="696"/>
      <c r="GA3506" s="696"/>
      <c r="GB3506" s="696"/>
      <c r="GC3506" s="696"/>
      <c r="GD3506" s="696"/>
      <c r="GE3506" s="696"/>
      <c r="GF3506" s="696"/>
      <c r="GG3506" s="696"/>
      <c r="GH3506" s="696"/>
      <c r="GI3506" s="696"/>
      <c r="GJ3506" s="696"/>
      <c r="GK3506" s="696"/>
      <c r="GL3506" s="696"/>
      <c r="GM3506" s="696"/>
      <c r="GN3506" s="696"/>
      <c r="GO3506" s="696"/>
      <c r="GP3506" s="696"/>
      <c r="GQ3506" s="696"/>
      <c r="GR3506" s="696"/>
      <c r="GS3506" s="696"/>
      <c r="GT3506" s="696"/>
      <c r="GU3506" s="696"/>
      <c r="GV3506" s="696"/>
      <c r="GW3506" s="696"/>
      <c r="GX3506" s="696"/>
      <c r="GY3506" s="696"/>
      <c r="GZ3506" s="696"/>
      <c r="HA3506" s="696"/>
      <c r="HB3506" s="696"/>
      <c r="HC3506" s="696"/>
      <c r="HD3506" s="696"/>
      <c r="HE3506" s="696"/>
      <c r="HF3506" s="696"/>
      <c r="HG3506" s="696"/>
      <c r="HH3506" s="696"/>
      <c r="HI3506" s="696"/>
      <c r="HJ3506" s="696"/>
      <c r="HK3506" s="696"/>
      <c r="HL3506" s="696"/>
      <c r="HM3506" s="696"/>
      <c r="HN3506" s="696"/>
      <c r="HO3506" s="696"/>
      <c r="HP3506" s="696"/>
      <c r="HQ3506" s="696"/>
      <c r="HR3506" s="696"/>
      <c r="HS3506" s="696"/>
      <c r="HT3506" s="696"/>
      <c r="HU3506" s="696"/>
      <c r="HV3506" s="696"/>
      <c r="HW3506" s="696"/>
      <c r="HX3506" s="696"/>
      <c r="HY3506" s="696"/>
      <c r="HZ3506" s="696"/>
      <c r="IA3506" s="696"/>
      <c r="IB3506" s="696"/>
      <c r="IC3506" s="696"/>
      <c r="ID3506" s="696"/>
      <c r="IE3506" s="696"/>
      <c r="IF3506" s="696"/>
      <c r="IG3506" s="696"/>
      <c r="IH3506" s="696"/>
      <c r="II3506" s="696"/>
      <c r="IJ3506" s="696"/>
      <c r="IK3506" s="696"/>
      <c r="IL3506" s="696"/>
      <c r="IM3506" s="696"/>
      <c r="IN3506" s="696"/>
      <c r="IO3506" s="696"/>
      <c r="IP3506" s="696"/>
      <c r="IQ3506" s="696"/>
      <c r="IR3506" s="696"/>
      <c r="IS3506" s="696"/>
      <c r="IT3506" s="696"/>
      <c r="IU3506" s="696"/>
      <c r="IV3506" s="696"/>
      <c r="IW3506" s="696"/>
      <c r="IX3506" s="696"/>
      <c r="IY3506" s="696"/>
      <c r="IZ3506" s="696"/>
      <c r="JA3506" s="696"/>
      <c r="JB3506" s="696"/>
      <c r="JC3506" s="696"/>
      <c r="JD3506" s="696"/>
      <c r="JE3506" s="696"/>
      <c r="JF3506" s="696"/>
      <c r="JG3506" s="696"/>
      <c r="JH3506" s="696"/>
      <c r="JI3506" s="696"/>
      <c r="JJ3506" s="696"/>
      <c r="JK3506" s="696"/>
      <c r="JL3506" s="696"/>
      <c r="JM3506" s="696"/>
      <c r="JN3506" s="696"/>
      <c r="JO3506" s="696"/>
      <c r="JP3506" s="696"/>
      <c r="JQ3506" s="696"/>
      <c r="JR3506" s="696"/>
      <c r="JS3506" s="696"/>
      <c r="JT3506" s="696"/>
      <c r="JU3506" s="696"/>
      <c r="JV3506" s="696"/>
      <c r="JW3506" s="696"/>
      <c r="JX3506" s="696"/>
      <c r="JY3506" s="696"/>
      <c r="JZ3506" s="696"/>
      <c r="KA3506" s="696"/>
      <c r="KB3506" s="696"/>
      <c r="KC3506" s="696"/>
      <c r="KD3506" s="696"/>
      <c r="KE3506" s="696"/>
      <c r="KF3506" s="696"/>
      <c r="KG3506" s="696"/>
      <c r="KH3506" s="696"/>
      <c r="KI3506" s="696"/>
      <c r="KJ3506" s="696"/>
      <c r="KK3506" s="696"/>
      <c r="KL3506" s="696"/>
      <c r="KM3506" s="696"/>
      <c r="KN3506" s="696"/>
      <c r="KO3506" s="696"/>
      <c r="KP3506" s="696"/>
      <c r="KQ3506" s="696"/>
      <c r="KR3506" s="696"/>
      <c r="KS3506" s="696"/>
      <c r="KT3506" s="696"/>
      <c r="KU3506" s="696"/>
      <c r="KV3506" s="696"/>
      <c r="KW3506" s="696"/>
      <c r="KX3506" s="696"/>
      <c r="KY3506" s="696"/>
      <c r="KZ3506" s="696"/>
      <c r="LA3506" s="696"/>
      <c r="LB3506" s="696"/>
      <c r="LC3506" s="696"/>
      <c r="LD3506" s="696"/>
      <c r="LE3506" s="696"/>
      <c r="LF3506" s="696"/>
      <c r="LG3506" s="696"/>
      <c r="LH3506" s="696"/>
      <c r="LI3506" s="696"/>
      <c r="LJ3506" s="696"/>
      <c r="LK3506" s="696"/>
      <c r="LL3506" s="696"/>
      <c r="LM3506" s="696"/>
      <c r="LN3506" s="696"/>
      <c r="LO3506" s="696"/>
      <c r="LP3506" s="696"/>
      <c r="LQ3506" s="696"/>
      <c r="LR3506" s="696"/>
      <c r="LS3506" s="696"/>
      <c r="LT3506" s="696"/>
      <c r="LU3506" s="696"/>
      <c r="LV3506" s="696"/>
      <c r="LW3506" s="696"/>
      <c r="LX3506" s="696"/>
      <c r="LY3506" s="696"/>
      <c r="LZ3506" s="696"/>
      <c r="MA3506" s="696"/>
      <c r="MB3506" s="696"/>
      <c r="MC3506" s="696"/>
      <c r="MD3506" s="696"/>
      <c r="ME3506" s="696"/>
      <c r="MF3506" s="696"/>
      <c r="MG3506" s="696"/>
      <c r="MH3506" s="696"/>
      <c r="MI3506" s="696"/>
      <c r="MJ3506" s="696"/>
      <c r="MK3506" s="696"/>
      <c r="ML3506" s="696"/>
      <c r="MM3506" s="696"/>
      <c r="MN3506" s="696"/>
      <c r="MO3506" s="696"/>
      <c r="MP3506" s="696"/>
      <c r="MQ3506" s="696"/>
      <c r="MR3506" s="696"/>
      <c r="MS3506" s="696"/>
      <c r="MT3506" s="696"/>
      <c r="MU3506" s="696"/>
      <c r="MV3506" s="696"/>
      <c r="MW3506" s="696"/>
      <c r="MX3506" s="696"/>
      <c r="MY3506" s="696"/>
      <c r="MZ3506" s="696"/>
      <c r="NA3506" s="696"/>
      <c r="NB3506" s="696"/>
      <c r="NC3506" s="696"/>
      <c r="ND3506" s="696"/>
      <c r="NE3506" s="696"/>
      <c r="NF3506" s="696"/>
      <c r="NG3506" s="696"/>
      <c r="NH3506" s="696"/>
      <c r="NI3506" s="696"/>
      <c r="NJ3506" s="696"/>
      <c r="NK3506" s="696"/>
      <c r="NL3506" s="696"/>
      <c r="NM3506" s="696"/>
      <c r="NN3506" s="696"/>
      <c r="NO3506" s="696"/>
      <c r="NP3506" s="696"/>
      <c r="NQ3506" s="696"/>
      <c r="NR3506" s="696"/>
      <c r="NS3506" s="696"/>
      <c r="NT3506" s="696"/>
      <c r="NU3506" s="696"/>
      <c r="NV3506" s="696"/>
      <c r="NW3506" s="696"/>
      <c r="NX3506" s="696"/>
      <c r="NY3506" s="696"/>
      <c r="NZ3506" s="696"/>
      <c r="OA3506" s="696"/>
      <c r="OB3506" s="696"/>
      <c r="OC3506" s="696"/>
      <c r="OD3506" s="696"/>
      <c r="OE3506" s="696"/>
      <c r="OF3506" s="696"/>
      <c r="OG3506" s="696"/>
      <c r="OH3506" s="696"/>
      <c r="OI3506" s="696"/>
      <c r="OJ3506" s="696"/>
      <c r="OK3506" s="696"/>
      <c r="OL3506" s="696"/>
      <c r="OM3506" s="696"/>
      <c r="ON3506" s="696"/>
      <c r="OO3506" s="696"/>
      <c r="OP3506" s="696"/>
      <c r="OQ3506" s="696"/>
      <c r="OR3506" s="696"/>
      <c r="OS3506" s="696"/>
      <c r="OT3506" s="696"/>
      <c r="OU3506" s="696"/>
      <c r="OV3506" s="696"/>
      <c r="OW3506" s="696"/>
      <c r="OX3506" s="696"/>
      <c r="OY3506" s="696"/>
      <c r="OZ3506" s="696"/>
      <c r="PA3506" s="696"/>
      <c r="PB3506" s="696"/>
      <c r="PC3506" s="696"/>
      <c r="PD3506" s="696"/>
      <c r="PE3506" s="696"/>
      <c r="PF3506" s="696"/>
      <c r="PG3506" s="696"/>
      <c r="PH3506" s="696"/>
      <c r="PI3506" s="696"/>
      <c r="PJ3506" s="696"/>
      <c r="PK3506" s="696"/>
      <c r="PL3506" s="696"/>
      <c r="PM3506" s="696"/>
      <c r="PN3506" s="696"/>
      <c r="PO3506" s="696"/>
      <c r="PP3506" s="696"/>
      <c r="PQ3506" s="696"/>
      <c r="PR3506" s="696"/>
      <c r="PS3506" s="696"/>
      <c r="PT3506" s="696"/>
      <c r="PU3506" s="696"/>
      <c r="PV3506" s="696"/>
      <c r="PW3506" s="696"/>
      <c r="PX3506" s="696"/>
      <c r="PY3506" s="696"/>
      <c r="PZ3506" s="696"/>
      <c r="QA3506" s="696"/>
      <c r="QB3506" s="696"/>
      <c r="QC3506" s="696"/>
      <c r="QD3506" s="696"/>
      <c r="QE3506" s="696"/>
      <c r="QF3506" s="696"/>
      <c r="QG3506" s="696"/>
      <c r="QH3506" s="696"/>
      <c r="QI3506" s="696"/>
      <c r="QJ3506" s="696"/>
      <c r="QK3506" s="696"/>
      <c r="QL3506" s="696"/>
      <c r="QM3506" s="696"/>
      <c r="QN3506" s="696"/>
      <c r="QO3506" s="696"/>
      <c r="QP3506" s="696"/>
      <c r="QQ3506" s="696"/>
      <c r="QR3506" s="696"/>
      <c r="QS3506" s="696"/>
      <c r="QT3506" s="696"/>
      <c r="QU3506" s="696"/>
      <c r="QV3506" s="696"/>
      <c r="QW3506" s="696"/>
      <c r="QX3506" s="696"/>
      <c r="QY3506" s="696"/>
      <c r="QZ3506" s="696"/>
      <c r="RA3506" s="696"/>
      <c r="RB3506" s="696"/>
      <c r="RC3506" s="696"/>
      <c r="RD3506" s="696"/>
      <c r="RE3506" s="696"/>
      <c r="RF3506" s="696"/>
      <c r="RG3506" s="696"/>
      <c r="RH3506" s="696"/>
      <c r="RI3506" s="696"/>
      <c r="RJ3506" s="696"/>
      <c r="RK3506" s="696"/>
      <c r="RL3506" s="696"/>
      <c r="RM3506" s="696"/>
      <c r="RN3506" s="696"/>
      <c r="RO3506" s="696"/>
      <c r="RP3506" s="696"/>
      <c r="RQ3506" s="696"/>
      <c r="RR3506" s="696"/>
      <c r="RS3506" s="696"/>
      <c r="RT3506" s="696"/>
      <c r="RU3506" s="696"/>
      <c r="RV3506" s="696"/>
      <c r="RW3506" s="696"/>
      <c r="RX3506" s="696"/>
      <c r="RY3506" s="696"/>
      <c r="RZ3506" s="696"/>
      <c r="SA3506" s="696"/>
      <c r="SB3506" s="696"/>
      <c r="SC3506" s="696"/>
      <c r="SD3506" s="696"/>
      <c r="SE3506" s="696"/>
      <c r="SF3506" s="696"/>
      <c r="SG3506" s="696"/>
      <c r="SH3506" s="696"/>
      <c r="SI3506" s="696"/>
      <c r="SJ3506" s="696"/>
      <c r="SK3506" s="696"/>
      <c r="SL3506" s="696"/>
      <c r="SM3506" s="696"/>
      <c r="SN3506" s="696"/>
      <c r="SO3506" s="696"/>
      <c r="SP3506" s="696"/>
      <c r="SQ3506" s="696"/>
      <c r="SR3506" s="696"/>
      <c r="SS3506" s="696"/>
      <c r="ST3506" s="696"/>
      <c r="SU3506" s="696"/>
      <c r="SV3506" s="696"/>
      <c r="SW3506" s="696"/>
      <c r="SX3506" s="696"/>
      <c r="SY3506" s="696"/>
      <c r="SZ3506" s="696"/>
      <c r="TA3506" s="696"/>
      <c r="TB3506" s="696"/>
      <c r="TC3506" s="696"/>
      <c r="TD3506" s="696"/>
      <c r="TE3506" s="696"/>
      <c r="TF3506" s="696"/>
      <c r="TG3506" s="696"/>
      <c r="TH3506" s="696"/>
      <c r="TI3506" s="696"/>
      <c r="TJ3506" s="696"/>
      <c r="TK3506" s="696"/>
      <c r="TL3506" s="696"/>
      <c r="TM3506" s="696"/>
      <c r="TN3506" s="696"/>
      <c r="TO3506" s="696"/>
      <c r="TP3506" s="696"/>
      <c r="TQ3506" s="696"/>
      <c r="TR3506" s="696"/>
      <c r="TS3506" s="696"/>
      <c r="TT3506" s="696"/>
      <c r="TU3506" s="696"/>
      <c r="TV3506" s="696"/>
      <c r="TW3506" s="696"/>
      <c r="TX3506" s="696"/>
      <c r="TY3506" s="696"/>
      <c r="TZ3506" s="696"/>
      <c r="UA3506" s="696"/>
      <c r="UB3506" s="696"/>
      <c r="UC3506" s="696"/>
      <c r="UD3506" s="696"/>
      <c r="UE3506" s="696"/>
      <c r="UF3506" s="696"/>
      <c r="UG3506" s="696"/>
      <c r="UH3506" s="696"/>
      <c r="UI3506" s="696"/>
      <c r="UJ3506" s="696"/>
      <c r="UK3506" s="696"/>
      <c r="UL3506" s="696"/>
      <c r="UM3506" s="696"/>
      <c r="UN3506" s="696"/>
      <c r="UO3506" s="696"/>
      <c r="UP3506" s="696"/>
      <c r="UQ3506" s="696"/>
      <c r="UR3506" s="696"/>
      <c r="US3506" s="696"/>
      <c r="UT3506" s="696"/>
      <c r="UU3506" s="696"/>
      <c r="UV3506" s="696"/>
      <c r="UW3506" s="696"/>
      <c r="UX3506" s="696"/>
      <c r="UY3506" s="696"/>
      <c r="UZ3506" s="696"/>
      <c r="VA3506" s="696"/>
      <c r="VB3506" s="696"/>
      <c r="VC3506" s="696"/>
      <c r="VD3506" s="696"/>
      <c r="VE3506" s="696"/>
      <c r="VF3506" s="696"/>
      <c r="VG3506" s="696"/>
      <c r="VH3506" s="696"/>
      <c r="VI3506" s="696"/>
      <c r="VJ3506" s="696"/>
      <c r="VK3506" s="696"/>
      <c r="VL3506" s="696"/>
      <c r="VM3506" s="696"/>
      <c r="VN3506" s="696"/>
      <c r="VO3506" s="696"/>
      <c r="VP3506" s="696"/>
      <c r="VQ3506" s="696"/>
      <c r="VR3506" s="696"/>
      <c r="VS3506" s="696"/>
      <c r="VT3506" s="696"/>
      <c r="VU3506" s="696"/>
      <c r="VV3506" s="696"/>
      <c r="VW3506" s="696"/>
      <c r="VX3506" s="696"/>
      <c r="VY3506" s="696"/>
      <c r="VZ3506" s="696"/>
      <c r="WA3506" s="696"/>
      <c r="WB3506" s="696"/>
      <c r="WC3506" s="696"/>
      <c r="WD3506" s="696"/>
      <c r="WE3506" s="696"/>
      <c r="WF3506" s="696"/>
      <c r="WG3506" s="696"/>
      <c r="WH3506" s="696"/>
      <c r="WI3506" s="696"/>
      <c r="WJ3506" s="696"/>
      <c r="WK3506" s="696"/>
      <c r="WL3506" s="696"/>
      <c r="WM3506" s="696"/>
      <c r="WN3506" s="696"/>
      <c r="WO3506" s="696"/>
      <c r="WP3506" s="696"/>
      <c r="WQ3506" s="696"/>
      <c r="WR3506" s="696"/>
      <c r="WS3506" s="696"/>
      <c r="WT3506" s="696"/>
      <c r="WU3506" s="696"/>
      <c r="WV3506" s="696"/>
      <c r="WW3506" s="696"/>
      <c r="WX3506" s="696"/>
      <c r="WY3506" s="696"/>
      <c r="WZ3506" s="696"/>
      <c r="XA3506" s="696"/>
      <c r="XB3506" s="696"/>
      <c r="XC3506" s="696"/>
      <c r="XD3506" s="696"/>
      <c r="XE3506" s="696"/>
      <c r="XF3506" s="696"/>
      <c r="XG3506" s="696"/>
      <c r="XH3506" s="696"/>
      <c r="XI3506" s="696"/>
      <c r="XJ3506" s="696"/>
      <c r="XK3506" s="696"/>
      <c r="XL3506" s="696"/>
      <c r="XM3506" s="696"/>
      <c r="XN3506" s="696"/>
      <c r="XO3506" s="696"/>
      <c r="XP3506" s="696"/>
      <c r="XQ3506" s="696"/>
      <c r="XR3506" s="696"/>
      <c r="XS3506" s="696"/>
      <c r="XT3506" s="696"/>
      <c r="XU3506" s="696"/>
      <c r="XV3506" s="696"/>
      <c r="XW3506" s="696"/>
      <c r="XX3506" s="696"/>
      <c r="XY3506" s="696"/>
      <c r="XZ3506" s="696"/>
      <c r="YA3506" s="696"/>
      <c r="YB3506" s="696"/>
      <c r="YC3506" s="696"/>
      <c r="YD3506" s="696"/>
      <c r="YE3506" s="696"/>
      <c r="YF3506" s="696"/>
      <c r="YG3506" s="696"/>
      <c r="YH3506" s="696"/>
      <c r="YI3506" s="696"/>
      <c r="YJ3506" s="696"/>
      <c r="YK3506" s="696"/>
      <c r="YL3506" s="696"/>
      <c r="YM3506" s="696"/>
      <c r="YN3506" s="696"/>
      <c r="YO3506" s="696"/>
      <c r="YP3506" s="696"/>
      <c r="YQ3506" s="696"/>
      <c r="YR3506" s="696"/>
      <c r="YS3506" s="696"/>
      <c r="YT3506" s="696"/>
      <c r="YU3506" s="696"/>
      <c r="YV3506" s="696"/>
      <c r="YW3506" s="696"/>
      <c r="YX3506" s="696"/>
      <c r="YY3506" s="696"/>
      <c r="YZ3506" s="696"/>
      <c r="ZA3506" s="696"/>
      <c r="ZB3506" s="696"/>
      <c r="ZC3506" s="696"/>
      <c r="ZD3506" s="696"/>
      <c r="ZE3506" s="696"/>
      <c r="ZF3506" s="696"/>
      <c r="ZG3506" s="696"/>
      <c r="ZH3506" s="696"/>
      <c r="ZI3506" s="696"/>
      <c r="ZJ3506" s="696"/>
      <c r="ZK3506" s="696"/>
      <c r="ZL3506" s="696"/>
      <c r="ZM3506" s="696"/>
      <c r="ZN3506" s="696"/>
      <c r="ZO3506" s="696"/>
      <c r="ZP3506" s="696"/>
      <c r="ZQ3506" s="696"/>
      <c r="ZR3506" s="696"/>
      <c r="ZS3506" s="696"/>
      <c r="ZT3506" s="696"/>
      <c r="ZU3506" s="696"/>
      <c r="ZV3506" s="696"/>
      <c r="ZW3506" s="696"/>
      <c r="ZX3506" s="696"/>
      <c r="ZY3506" s="696"/>
      <c r="ZZ3506" s="696"/>
      <c r="AAA3506" s="696"/>
      <c r="AAB3506" s="696"/>
      <c r="AAC3506" s="696"/>
      <c r="AAD3506" s="696"/>
      <c r="AAE3506" s="696"/>
      <c r="AAF3506" s="696"/>
      <c r="AAG3506" s="696"/>
      <c r="AAH3506" s="696"/>
      <c r="AAI3506" s="696"/>
      <c r="AAJ3506" s="696"/>
      <c r="AAK3506" s="696"/>
      <c r="AAL3506" s="696"/>
      <c r="AAM3506" s="696"/>
      <c r="AAN3506" s="696"/>
      <c r="AAO3506" s="696"/>
      <c r="AAP3506" s="696"/>
      <c r="AAQ3506" s="696"/>
      <c r="AAR3506" s="696"/>
      <c r="AAS3506" s="696"/>
      <c r="AAT3506" s="696"/>
      <c r="AAU3506" s="696"/>
      <c r="AAV3506" s="696"/>
      <c r="AAW3506" s="696"/>
      <c r="AAX3506" s="696"/>
      <c r="AAY3506" s="696"/>
      <c r="AAZ3506" s="696"/>
      <c r="ABA3506" s="696"/>
      <c r="ABB3506" s="696"/>
      <c r="ABC3506" s="696"/>
      <c r="ABD3506" s="696"/>
      <c r="ABE3506" s="696"/>
      <c r="ABF3506" s="696"/>
      <c r="ABG3506" s="696"/>
      <c r="ABH3506" s="696"/>
      <c r="ABI3506" s="696"/>
      <c r="ABJ3506" s="696"/>
      <c r="ABK3506" s="696"/>
      <c r="ABL3506" s="696"/>
      <c r="ABM3506" s="696"/>
      <c r="ABN3506" s="696"/>
      <c r="ABO3506" s="696"/>
      <c r="ABP3506" s="696"/>
      <c r="ABQ3506" s="696"/>
      <c r="ABR3506" s="696"/>
      <c r="ABS3506" s="696"/>
      <c r="ABT3506" s="696"/>
      <c r="ABU3506" s="696"/>
      <c r="ABV3506" s="696"/>
      <c r="ABW3506" s="696"/>
      <c r="ABX3506" s="696"/>
      <c r="ABY3506" s="696"/>
      <c r="ABZ3506" s="696"/>
      <c r="ACA3506" s="696"/>
      <c r="ACB3506" s="696"/>
      <c r="ACC3506" s="696"/>
      <c r="ACD3506" s="696"/>
      <c r="ACE3506" s="696"/>
      <c r="ACF3506" s="696"/>
      <c r="ACG3506" s="696"/>
      <c r="ACH3506" s="696"/>
      <c r="ACI3506" s="696"/>
      <c r="ACJ3506" s="696"/>
      <c r="ACK3506" s="696"/>
      <c r="ACL3506" s="696"/>
      <c r="ACM3506" s="696"/>
      <c r="ACN3506" s="696"/>
      <c r="ACO3506" s="696"/>
      <c r="ACP3506" s="696"/>
      <c r="ACQ3506" s="696"/>
      <c r="ACR3506" s="696"/>
      <c r="ACS3506" s="696"/>
      <c r="ACT3506" s="696"/>
      <c r="ACU3506" s="696"/>
      <c r="ACV3506" s="696"/>
      <c r="ACW3506" s="696"/>
      <c r="ACX3506" s="696"/>
      <c r="ACY3506" s="696"/>
      <c r="ACZ3506" s="696"/>
      <c r="ADA3506" s="696"/>
      <c r="ADB3506" s="696"/>
      <c r="ADC3506" s="696"/>
      <c r="ADD3506" s="696"/>
      <c r="ADE3506" s="696"/>
      <c r="ADF3506" s="696"/>
      <c r="ADG3506" s="696"/>
      <c r="ADH3506" s="696"/>
      <c r="ADI3506" s="696"/>
      <c r="ADJ3506" s="696"/>
      <c r="ADK3506" s="696"/>
      <c r="ADL3506" s="696"/>
      <c r="ADM3506" s="696"/>
      <c r="ADN3506" s="696"/>
      <c r="ADO3506" s="696"/>
      <c r="ADP3506" s="696"/>
      <c r="ADQ3506" s="696"/>
      <c r="ADR3506" s="696"/>
      <c r="ADS3506" s="696"/>
      <c r="ADT3506" s="696"/>
      <c r="ADU3506" s="696"/>
      <c r="ADV3506" s="696"/>
      <c r="ADW3506" s="696"/>
      <c r="ADX3506" s="696"/>
      <c r="ADY3506" s="696"/>
      <c r="ADZ3506" s="696"/>
      <c r="AEA3506" s="696"/>
      <c r="AEB3506" s="696"/>
      <c r="AEC3506" s="696"/>
      <c r="AED3506" s="696"/>
      <c r="AEE3506" s="696"/>
      <c r="AEF3506" s="696"/>
      <c r="AEG3506" s="696"/>
      <c r="AEH3506" s="696"/>
      <c r="AEI3506" s="696"/>
      <c r="AEJ3506" s="696"/>
      <c r="AEK3506" s="696"/>
      <c r="AEL3506" s="696"/>
      <c r="AEM3506" s="696"/>
      <c r="AEN3506" s="696"/>
      <c r="AEO3506" s="696"/>
      <c r="AEP3506" s="696"/>
      <c r="AEQ3506" s="696"/>
      <c r="AER3506" s="696"/>
      <c r="AES3506" s="696"/>
      <c r="AET3506" s="696"/>
      <c r="AEU3506" s="696"/>
      <c r="AEV3506" s="696"/>
      <c r="AEW3506" s="696"/>
      <c r="AEX3506" s="696"/>
      <c r="AEY3506" s="696"/>
      <c r="AEZ3506" s="696"/>
      <c r="AFA3506" s="696"/>
      <c r="AFB3506" s="696"/>
      <c r="AFC3506" s="696"/>
      <c r="AFD3506" s="696"/>
      <c r="AFE3506" s="696"/>
      <c r="AFF3506" s="696"/>
      <c r="AFG3506" s="696"/>
      <c r="AFH3506" s="696"/>
      <c r="AFI3506" s="696"/>
      <c r="AFJ3506" s="696"/>
      <c r="AFK3506" s="696"/>
      <c r="AFL3506" s="696"/>
      <c r="AFM3506" s="696"/>
      <c r="AFN3506" s="696"/>
      <c r="AFO3506" s="696"/>
      <c r="AFP3506" s="696"/>
      <c r="AFQ3506" s="696"/>
      <c r="AFR3506" s="696"/>
      <c r="AFS3506" s="696"/>
      <c r="AFT3506" s="696"/>
      <c r="AFU3506" s="696"/>
      <c r="AFV3506" s="696"/>
      <c r="AFW3506" s="696"/>
      <c r="AFX3506" s="696"/>
      <c r="AFY3506" s="696"/>
      <c r="AFZ3506" s="696"/>
      <c r="AGA3506" s="696"/>
      <c r="AGB3506" s="696"/>
      <c r="AGC3506" s="696"/>
      <c r="AGD3506" s="696"/>
      <c r="AGE3506" s="696"/>
      <c r="AGF3506" s="696"/>
      <c r="AGG3506" s="696"/>
      <c r="AGH3506" s="696"/>
      <c r="AGI3506" s="696"/>
      <c r="AGJ3506" s="696"/>
      <c r="AGK3506" s="696"/>
      <c r="AGL3506" s="696"/>
      <c r="AGM3506" s="696"/>
      <c r="AGN3506" s="696"/>
      <c r="AGO3506" s="696"/>
      <c r="AGP3506" s="696"/>
      <c r="AGQ3506" s="696"/>
      <c r="AGR3506" s="696"/>
      <c r="AGS3506" s="696"/>
      <c r="AGT3506" s="696"/>
      <c r="AGU3506" s="696"/>
      <c r="AGV3506" s="696"/>
      <c r="AGW3506" s="696"/>
      <c r="AGX3506" s="696"/>
      <c r="AGY3506" s="696"/>
      <c r="AGZ3506" s="696"/>
      <c r="AHA3506" s="696"/>
      <c r="AHB3506" s="696"/>
      <c r="AHC3506" s="696"/>
      <c r="AHD3506" s="696"/>
      <c r="AHE3506" s="696"/>
      <c r="AHF3506" s="696"/>
      <c r="AHG3506" s="696"/>
      <c r="AHH3506" s="696"/>
      <c r="AHI3506" s="696"/>
      <c r="AHJ3506" s="696"/>
      <c r="AHK3506" s="696"/>
      <c r="AHL3506" s="696"/>
      <c r="AHM3506" s="696"/>
      <c r="AHN3506" s="696"/>
      <c r="AHO3506" s="696"/>
      <c r="AHP3506" s="696"/>
      <c r="AHQ3506" s="696"/>
      <c r="AHR3506" s="696"/>
      <c r="AHS3506" s="696"/>
      <c r="AHT3506" s="696"/>
      <c r="AHU3506" s="696"/>
      <c r="AHV3506" s="696"/>
      <c r="AHW3506" s="696"/>
      <c r="AHX3506" s="696"/>
      <c r="AHY3506" s="696"/>
      <c r="AHZ3506" s="696"/>
      <c r="AIA3506" s="696"/>
      <c r="AIB3506" s="696"/>
      <c r="AIC3506" s="696"/>
      <c r="AID3506" s="696"/>
      <c r="AIE3506" s="696"/>
      <c r="AIF3506" s="696"/>
      <c r="AIG3506" s="696"/>
      <c r="AIH3506" s="696"/>
      <c r="AII3506" s="696"/>
      <c r="AIJ3506" s="696"/>
      <c r="AIK3506" s="696"/>
      <c r="AIL3506" s="696"/>
      <c r="AIM3506" s="696"/>
      <c r="AIN3506" s="696"/>
      <c r="AIO3506" s="696"/>
      <c r="AIP3506" s="696"/>
      <c r="AIQ3506" s="696"/>
      <c r="AIR3506" s="696"/>
      <c r="AIS3506" s="696"/>
      <c r="AIT3506" s="696"/>
      <c r="AIU3506" s="696"/>
      <c r="AIV3506" s="696"/>
      <c r="AIW3506" s="696"/>
      <c r="AIX3506" s="696"/>
      <c r="AIY3506" s="696"/>
      <c r="AIZ3506" s="696"/>
      <c r="AJA3506" s="696"/>
      <c r="AJB3506" s="696"/>
      <c r="AJC3506" s="696"/>
      <c r="AJD3506" s="696"/>
      <c r="AJE3506" s="696"/>
      <c r="AJF3506" s="696"/>
      <c r="AJG3506" s="696"/>
      <c r="AJH3506" s="696"/>
      <c r="AJI3506" s="696"/>
      <c r="AJJ3506" s="696"/>
      <c r="AJK3506" s="696"/>
      <c r="AJL3506" s="696"/>
      <c r="AJM3506" s="696"/>
      <c r="AJN3506" s="696"/>
      <c r="AJO3506" s="696"/>
      <c r="AJP3506" s="696"/>
      <c r="AJQ3506" s="696"/>
      <c r="AJR3506" s="696"/>
      <c r="AJS3506" s="696"/>
      <c r="AJT3506" s="696"/>
      <c r="AJU3506" s="696"/>
      <c r="AJV3506" s="696"/>
      <c r="AJW3506" s="696"/>
      <c r="AJX3506" s="696"/>
      <c r="AJY3506" s="696"/>
      <c r="AJZ3506" s="696"/>
      <c r="AKA3506" s="696"/>
      <c r="AKB3506" s="696"/>
      <c r="AKC3506" s="696"/>
      <c r="AKD3506" s="696"/>
      <c r="AKE3506" s="696"/>
      <c r="AKF3506" s="696"/>
      <c r="AKG3506" s="696"/>
      <c r="AKH3506" s="696"/>
      <c r="AKI3506" s="696"/>
      <c r="AKJ3506" s="696"/>
      <c r="AKK3506" s="696"/>
      <c r="AKL3506" s="696"/>
      <c r="AKM3506" s="696"/>
      <c r="AKN3506" s="696"/>
      <c r="AKO3506" s="696"/>
      <c r="AKP3506" s="696"/>
      <c r="AKQ3506" s="696"/>
      <c r="AKR3506" s="696"/>
      <c r="AKS3506" s="696"/>
      <c r="AKT3506" s="696"/>
      <c r="AKU3506" s="696"/>
      <c r="AKV3506" s="696"/>
      <c r="AKW3506" s="696"/>
      <c r="AKX3506" s="696"/>
      <c r="AKY3506" s="696"/>
      <c r="AKZ3506" s="696"/>
      <c r="ALA3506" s="696"/>
      <c r="ALB3506" s="696"/>
      <c r="ALC3506" s="696"/>
      <c r="ALD3506" s="696"/>
      <c r="ALE3506" s="696"/>
      <c r="ALF3506" s="696"/>
      <c r="ALG3506" s="696"/>
      <c r="ALH3506" s="696"/>
      <c r="ALI3506" s="696"/>
      <c r="ALJ3506" s="696"/>
      <c r="ALK3506" s="696"/>
      <c r="ALL3506" s="696"/>
      <c r="ALM3506" s="696"/>
      <c r="ALN3506" s="696"/>
      <c r="ALO3506" s="696"/>
      <c r="ALP3506" s="696"/>
      <c r="ALQ3506" s="696"/>
      <c r="ALR3506" s="696"/>
      <c r="ALS3506" s="696"/>
      <c r="ALT3506" s="696"/>
      <c r="ALU3506" s="696"/>
      <c r="ALV3506" s="696"/>
      <c r="ALW3506" s="696"/>
      <c r="ALX3506" s="696"/>
      <c r="ALY3506" s="696"/>
      <c r="ALZ3506" s="696"/>
      <c r="AMA3506" s="696"/>
      <c r="AMB3506" s="696"/>
      <c r="AMC3506" s="696"/>
      <c r="AMD3506" s="696"/>
      <c r="AME3506" s="696"/>
      <c r="AMF3506" s="696"/>
      <c r="AMG3506" s="696"/>
      <c r="AMH3506" s="696"/>
      <c r="AMI3506" s="696"/>
      <c r="AMJ3506" s="696"/>
    </row>
    <row r="3507" spans="1:1024" s="546" customFormat="1" ht="18" customHeight="1" x14ac:dyDescent="0.25">
      <c r="A3507" s="795">
        <v>1906</v>
      </c>
      <c r="B3507" s="795"/>
      <c r="C3507" s="186" t="s">
        <v>1955</v>
      </c>
      <c r="D3507" s="1358" t="s">
        <v>22</v>
      </c>
      <c r="E3507" s="1175" t="s">
        <v>364</v>
      </c>
      <c r="F3507" s="1330">
        <v>44976</v>
      </c>
      <c r="G3507" s="982">
        <v>0.4861111111111111</v>
      </c>
      <c r="H3507" s="1330">
        <v>44977</v>
      </c>
      <c r="I3507" s="982">
        <v>0.73958333333333337</v>
      </c>
      <c r="J3507" s="1335" t="s">
        <v>1886</v>
      </c>
      <c r="K3507" s="1330">
        <v>33115</v>
      </c>
      <c r="L3507" s="929" t="s">
        <v>1956</v>
      </c>
      <c r="M3507" s="21">
        <v>44456</v>
      </c>
      <c r="N3507" s="734" t="s">
        <v>1957</v>
      </c>
      <c r="O3507" s="920">
        <v>43513</v>
      </c>
      <c r="P3507" s="898"/>
      <c r="Q3507" s="1022"/>
      <c r="R3507" s="1023"/>
      <c r="S3507" s="1022"/>
      <c r="T3507" s="624"/>
      <c r="U3507" s="545"/>
      <c r="V3507" s="544"/>
      <c r="W3507" s="156"/>
    </row>
    <row r="3508" spans="1:1024" ht="31.5" hidden="1" customHeight="1" x14ac:dyDescent="0.25">
      <c r="A3508" s="826">
        <v>2931</v>
      </c>
      <c r="B3508" s="826"/>
      <c r="C3508" s="826" t="s">
        <v>739</v>
      </c>
      <c r="D3508" s="795" t="s">
        <v>35</v>
      </c>
      <c r="E3508" s="1169" t="s">
        <v>69</v>
      </c>
      <c r="F3508" s="1330">
        <v>45114</v>
      </c>
      <c r="G3508" s="842">
        <v>0.5</v>
      </c>
      <c r="H3508" s="1330">
        <v>45118</v>
      </c>
      <c r="I3508" s="982">
        <v>0.5</v>
      </c>
      <c r="J3508" s="1582" t="s">
        <v>740</v>
      </c>
      <c r="K3508" s="827"/>
      <c r="L3508" s="993" t="s">
        <v>741</v>
      </c>
      <c r="M3508" s="834"/>
      <c r="N3508" s="1323">
        <v>1635438410</v>
      </c>
      <c r="O3508" s="1326">
        <v>44730</v>
      </c>
      <c r="P3508" s="885"/>
      <c r="Q3508" s="1022"/>
      <c r="R3508" s="1661"/>
      <c r="S3508" s="1700"/>
      <c r="T3508" s="1750"/>
      <c r="U3508" s="676"/>
      <c r="V3508" s="680"/>
      <c r="W3508" s="677"/>
      <c r="X3508" s="678"/>
      <c r="Y3508" s="678"/>
      <c r="Z3508" s="678"/>
      <c r="AA3508" s="678"/>
      <c r="AB3508" s="678"/>
      <c r="AC3508" s="678"/>
      <c r="AD3508" s="678"/>
      <c r="AE3508" s="678"/>
      <c r="AF3508" s="678"/>
      <c r="AG3508" s="678"/>
      <c r="AH3508" s="678"/>
      <c r="AI3508" s="678"/>
      <c r="AJ3508" s="678"/>
      <c r="AK3508" s="678"/>
      <c r="AL3508" s="678"/>
      <c r="AM3508" s="678"/>
      <c r="AN3508" s="678"/>
      <c r="AO3508" s="678"/>
      <c r="AP3508" s="678"/>
      <c r="AQ3508" s="678"/>
      <c r="AR3508" s="678"/>
      <c r="AS3508" s="678"/>
      <c r="AT3508" s="678"/>
      <c r="AU3508" s="678"/>
      <c r="AV3508" s="678"/>
      <c r="AW3508" s="678"/>
      <c r="AX3508" s="678"/>
      <c r="AY3508" s="678"/>
      <c r="AZ3508" s="678"/>
      <c r="BA3508" s="678"/>
      <c r="BB3508" s="678"/>
      <c r="BC3508" s="678"/>
      <c r="BD3508" s="678"/>
      <c r="BE3508" s="678"/>
      <c r="BF3508" s="678"/>
      <c r="BG3508" s="678"/>
      <c r="BH3508" s="678"/>
      <c r="BI3508" s="678"/>
      <c r="BJ3508" s="678"/>
      <c r="BK3508" s="678"/>
      <c r="BL3508" s="678"/>
      <c r="BM3508" s="678"/>
      <c r="BN3508" s="678"/>
      <c r="BO3508" s="678"/>
      <c r="BP3508" s="678"/>
      <c r="BQ3508" s="678"/>
      <c r="BR3508" s="678"/>
      <c r="BS3508" s="678"/>
      <c r="BT3508" s="678"/>
      <c r="BU3508" s="678"/>
      <c r="BV3508" s="678"/>
      <c r="BW3508" s="678"/>
      <c r="BX3508" s="678"/>
      <c r="BY3508" s="678"/>
      <c r="BZ3508" s="678"/>
      <c r="CA3508" s="678"/>
      <c r="CB3508" s="678"/>
      <c r="CC3508" s="678"/>
      <c r="CD3508" s="678"/>
      <c r="CE3508" s="678"/>
      <c r="CF3508" s="678"/>
      <c r="CG3508" s="678"/>
      <c r="CH3508" s="678"/>
      <c r="CI3508" s="678"/>
      <c r="CJ3508" s="678"/>
      <c r="CK3508" s="678"/>
      <c r="CL3508" s="678"/>
      <c r="CM3508" s="678"/>
      <c r="CN3508" s="678"/>
      <c r="CO3508" s="678"/>
      <c r="CP3508" s="678"/>
      <c r="CQ3508" s="678"/>
      <c r="CR3508" s="678"/>
      <c r="CS3508" s="678"/>
      <c r="CT3508" s="678"/>
      <c r="CU3508" s="678"/>
      <c r="CV3508" s="678"/>
      <c r="CW3508" s="678"/>
      <c r="CX3508" s="678"/>
      <c r="CY3508" s="678"/>
      <c r="CZ3508" s="678"/>
      <c r="DA3508" s="678"/>
      <c r="DB3508" s="678"/>
      <c r="DC3508" s="678"/>
      <c r="DD3508" s="678"/>
      <c r="DE3508" s="678"/>
      <c r="DF3508" s="678"/>
      <c r="DG3508" s="678"/>
      <c r="DH3508" s="678"/>
      <c r="DI3508" s="678"/>
      <c r="DJ3508" s="678"/>
      <c r="DK3508" s="678"/>
      <c r="DL3508" s="678"/>
      <c r="DM3508" s="678"/>
      <c r="DN3508" s="678"/>
      <c r="DO3508" s="678"/>
      <c r="DP3508" s="678"/>
      <c r="DQ3508" s="678"/>
      <c r="DR3508" s="678"/>
      <c r="DS3508" s="678"/>
      <c r="DT3508" s="678"/>
      <c r="DU3508" s="678"/>
      <c r="DV3508" s="678"/>
      <c r="DW3508" s="678"/>
      <c r="DX3508" s="678"/>
      <c r="DY3508" s="678"/>
      <c r="DZ3508" s="678"/>
      <c r="EA3508" s="678"/>
      <c r="EB3508" s="678"/>
      <c r="EC3508" s="678"/>
      <c r="ED3508" s="678"/>
      <c r="EE3508" s="678"/>
      <c r="EF3508" s="678"/>
      <c r="EG3508" s="678"/>
      <c r="EH3508" s="678"/>
      <c r="EI3508" s="678"/>
      <c r="EJ3508" s="678"/>
      <c r="EK3508" s="678"/>
      <c r="EL3508" s="678"/>
      <c r="EM3508" s="678"/>
      <c r="EN3508" s="678"/>
      <c r="EO3508" s="678"/>
      <c r="EP3508" s="678"/>
      <c r="EQ3508" s="678"/>
      <c r="ER3508" s="678"/>
      <c r="ES3508" s="678"/>
      <c r="ET3508" s="678"/>
      <c r="EU3508" s="678"/>
      <c r="EV3508" s="678"/>
      <c r="EW3508" s="678"/>
      <c r="EX3508" s="678"/>
      <c r="EY3508" s="678"/>
      <c r="EZ3508" s="678"/>
      <c r="FA3508" s="678"/>
      <c r="FB3508" s="678"/>
      <c r="FC3508" s="678"/>
      <c r="FD3508" s="678"/>
      <c r="FE3508" s="678"/>
      <c r="FF3508" s="678"/>
      <c r="FG3508" s="678"/>
      <c r="FH3508" s="678"/>
      <c r="FI3508" s="678"/>
      <c r="FJ3508" s="678"/>
      <c r="FK3508" s="678"/>
      <c r="FL3508" s="678"/>
      <c r="FM3508" s="678"/>
      <c r="FN3508" s="678"/>
      <c r="FO3508" s="678"/>
      <c r="FP3508" s="678"/>
      <c r="FQ3508" s="678"/>
      <c r="FR3508" s="678"/>
      <c r="FS3508" s="678"/>
      <c r="FT3508" s="678"/>
      <c r="FU3508" s="678"/>
      <c r="FV3508" s="678"/>
      <c r="FW3508" s="678"/>
      <c r="FX3508" s="678"/>
      <c r="FY3508" s="678"/>
      <c r="FZ3508" s="678"/>
      <c r="GA3508" s="678"/>
      <c r="GB3508" s="678"/>
      <c r="GC3508" s="678"/>
      <c r="GD3508" s="678"/>
      <c r="GE3508" s="678"/>
      <c r="GF3508" s="678"/>
      <c r="GG3508" s="678"/>
      <c r="GH3508" s="678"/>
      <c r="GI3508" s="678"/>
      <c r="GJ3508" s="678"/>
      <c r="GK3508" s="678"/>
      <c r="GL3508" s="678"/>
      <c r="GM3508" s="678"/>
      <c r="GN3508" s="678"/>
      <c r="GO3508" s="678"/>
      <c r="GP3508" s="678"/>
      <c r="GQ3508" s="678"/>
      <c r="GR3508" s="678"/>
      <c r="GS3508" s="678"/>
      <c r="GT3508" s="678"/>
      <c r="GU3508" s="678"/>
      <c r="GV3508" s="678"/>
      <c r="GW3508" s="678"/>
      <c r="GX3508" s="678"/>
      <c r="GY3508" s="678"/>
      <c r="GZ3508" s="678"/>
      <c r="HA3508" s="678"/>
      <c r="HB3508" s="678"/>
      <c r="HC3508" s="678"/>
      <c r="HD3508" s="678"/>
      <c r="HE3508" s="678"/>
      <c r="HF3508" s="678"/>
      <c r="HG3508" s="678"/>
      <c r="HH3508" s="678"/>
      <c r="HI3508" s="678"/>
      <c r="HJ3508" s="678"/>
      <c r="HK3508" s="678"/>
      <c r="HL3508" s="678"/>
      <c r="HM3508" s="678"/>
      <c r="HN3508" s="678"/>
      <c r="HO3508" s="678"/>
      <c r="HP3508" s="678"/>
      <c r="HQ3508" s="678"/>
      <c r="HR3508" s="678"/>
      <c r="HS3508" s="678"/>
      <c r="HT3508" s="678"/>
      <c r="HU3508" s="678"/>
      <c r="HV3508" s="678"/>
      <c r="HW3508" s="678"/>
      <c r="HX3508" s="678"/>
      <c r="HY3508" s="678"/>
      <c r="HZ3508" s="678"/>
      <c r="IA3508" s="678"/>
      <c r="IB3508" s="678"/>
      <c r="IC3508" s="678"/>
      <c r="ID3508" s="678"/>
      <c r="IE3508" s="678"/>
      <c r="IF3508" s="678"/>
      <c r="IG3508" s="678"/>
      <c r="IH3508" s="678"/>
      <c r="II3508" s="678"/>
      <c r="IJ3508" s="678"/>
      <c r="IK3508" s="678"/>
      <c r="IL3508" s="678"/>
      <c r="IM3508" s="678"/>
      <c r="IN3508" s="678"/>
      <c r="IO3508" s="678"/>
      <c r="IP3508" s="678"/>
      <c r="IQ3508" s="678"/>
      <c r="IR3508" s="678"/>
      <c r="IS3508" s="678"/>
      <c r="IT3508" s="678"/>
      <c r="IU3508" s="678"/>
      <c r="IV3508" s="678"/>
      <c r="IW3508" s="678"/>
      <c r="IX3508" s="678"/>
      <c r="IY3508" s="678"/>
      <c r="IZ3508" s="678"/>
      <c r="JA3508" s="678"/>
      <c r="JB3508" s="678"/>
      <c r="JC3508" s="678"/>
      <c r="JD3508" s="678"/>
      <c r="JE3508" s="678"/>
      <c r="JF3508" s="678"/>
      <c r="JG3508" s="678"/>
      <c r="JH3508" s="678"/>
      <c r="JI3508" s="678"/>
      <c r="JJ3508" s="678"/>
      <c r="JK3508" s="678"/>
      <c r="JL3508" s="678"/>
      <c r="JM3508" s="678"/>
      <c r="JN3508" s="678"/>
      <c r="JO3508" s="678"/>
      <c r="JP3508" s="678"/>
      <c r="JQ3508" s="678"/>
      <c r="JR3508" s="678"/>
      <c r="JS3508" s="678"/>
      <c r="JT3508" s="678"/>
      <c r="JU3508" s="678"/>
      <c r="JV3508" s="678"/>
      <c r="JW3508" s="678"/>
      <c r="JX3508" s="678"/>
      <c r="JY3508" s="678"/>
      <c r="JZ3508" s="678"/>
      <c r="KA3508" s="678"/>
      <c r="KB3508" s="678"/>
      <c r="KC3508" s="678"/>
      <c r="KD3508" s="678"/>
      <c r="KE3508" s="678"/>
      <c r="KF3508" s="678"/>
      <c r="KG3508" s="678"/>
      <c r="KH3508" s="678"/>
      <c r="KI3508" s="678"/>
      <c r="KJ3508" s="678"/>
      <c r="KK3508" s="678"/>
      <c r="KL3508" s="678"/>
      <c r="KM3508" s="678"/>
      <c r="KN3508" s="678"/>
      <c r="KO3508" s="678"/>
      <c r="KP3508" s="678"/>
      <c r="KQ3508" s="678"/>
      <c r="KR3508" s="678"/>
      <c r="KS3508" s="678"/>
      <c r="KT3508" s="678"/>
      <c r="KU3508" s="678"/>
      <c r="KV3508" s="678"/>
      <c r="KW3508" s="678"/>
      <c r="KX3508" s="678"/>
      <c r="KY3508" s="678"/>
      <c r="KZ3508" s="678"/>
      <c r="LA3508" s="678"/>
      <c r="LB3508" s="678"/>
      <c r="LC3508" s="678"/>
      <c r="LD3508" s="678"/>
      <c r="LE3508" s="678"/>
      <c r="LF3508" s="678"/>
      <c r="LG3508" s="678"/>
      <c r="LH3508" s="678"/>
      <c r="LI3508" s="678"/>
      <c r="LJ3508" s="678"/>
      <c r="LK3508" s="678"/>
      <c r="LL3508" s="678"/>
      <c r="LM3508" s="678"/>
      <c r="LN3508" s="678"/>
      <c r="LO3508" s="678"/>
      <c r="LP3508" s="678"/>
      <c r="LQ3508" s="678"/>
      <c r="LR3508" s="678"/>
      <c r="LS3508" s="678"/>
      <c r="LT3508" s="678"/>
      <c r="LU3508" s="678"/>
      <c r="LV3508" s="678"/>
      <c r="LW3508" s="678"/>
      <c r="LX3508" s="678"/>
      <c r="LY3508" s="678"/>
      <c r="LZ3508" s="678"/>
      <c r="MA3508" s="678"/>
      <c r="MB3508" s="678"/>
      <c r="MC3508" s="678"/>
      <c r="MD3508" s="678"/>
      <c r="ME3508" s="678"/>
      <c r="MF3508" s="678"/>
      <c r="MG3508" s="678"/>
      <c r="MH3508" s="678"/>
      <c r="MI3508" s="678"/>
      <c r="MJ3508" s="678"/>
      <c r="MK3508" s="678"/>
      <c r="ML3508" s="678"/>
      <c r="MM3508" s="678"/>
      <c r="MN3508" s="678"/>
      <c r="MO3508" s="678"/>
      <c r="MP3508" s="678"/>
      <c r="MQ3508" s="678"/>
      <c r="MR3508" s="678"/>
      <c r="MS3508" s="678"/>
      <c r="MT3508" s="678"/>
      <c r="MU3508" s="678"/>
      <c r="MV3508" s="678"/>
      <c r="MW3508" s="678"/>
      <c r="MX3508" s="678"/>
      <c r="MY3508" s="678"/>
      <c r="MZ3508" s="678"/>
      <c r="NA3508" s="678"/>
      <c r="NB3508" s="678"/>
      <c r="NC3508" s="678"/>
      <c r="ND3508" s="678"/>
      <c r="NE3508" s="678"/>
      <c r="NF3508" s="678"/>
      <c r="NG3508" s="678"/>
      <c r="NH3508" s="678"/>
      <c r="NI3508" s="678"/>
      <c r="NJ3508" s="678"/>
      <c r="NK3508" s="678"/>
      <c r="NL3508" s="678"/>
      <c r="NM3508" s="678"/>
      <c r="NN3508" s="678"/>
      <c r="NO3508" s="678"/>
      <c r="NP3508" s="678"/>
      <c r="NQ3508" s="678"/>
      <c r="NR3508" s="678"/>
      <c r="NS3508" s="678"/>
      <c r="NT3508" s="678"/>
      <c r="NU3508" s="678"/>
      <c r="NV3508" s="678"/>
      <c r="NW3508" s="678"/>
      <c r="NX3508" s="678"/>
      <c r="NY3508" s="678"/>
      <c r="NZ3508" s="678"/>
      <c r="OA3508" s="678"/>
      <c r="OB3508" s="678"/>
      <c r="OC3508" s="678"/>
      <c r="OD3508" s="678"/>
      <c r="OE3508" s="678"/>
      <c r="OF3508" s="678"/>
      <c r="OG3508" s="678"/>
      <c r="OH3508" s="678"/>
      <c r="OI3508" s="678"/>
      <c r="OJ3508" s="678"/>
      <c r="OK3508" s="678"/>
      <c r="OL3508" s="678"/>
      <c r="OM3508" s="678"/>
      <c r="ON3508" s="678"/>
      <c r="OO3508" s="678"/>
      <c r="OP3508" s="678"/>
      <c r="OQ3508" s="678"/>
      <c r="OR3508" s="678"/>
      <c r="OS3508" s="678"/>
      <c r="OT3508" s="678"/>
      <c r="OU3508" s="678"/>
      <c r="OV3508" s="678"/>
      <c r="OW3508" s="678"/>
      <c r="OX3508" s="678"/>
      <c r="OY3508" s="678"/>
      <c r="OZ3508" s="678"/>
      <c r="PA3508" s="678"/>
      <c r="PB3508" s="678"/>
      <c r="PC3508" s="678"/>
      <c r="PD3508" s="678"/>
      <c r="PE3508" s="678"/>
      <c r="PF3508" s="678"/>
      <c r="PG3508" s="678"/>
      <c r="PH3508" s="678"/>
      <c r="PI3508" s="678"/>
      <c r="PJ3508" s="678"/>
      <c r="PK3508" s="678"/>
      <c r="PL3508" s="678"/>
      <c r="PM3508" s="678"/>
      <c r="PN3508" s="678"/>
      <c r="PO3508" s="678"/>
      <c r="PP3508" s="678"/>
      <c r="PQ3508" s="678"/>
      <c r="PR3508" s="678"/>
      <c r="PS3508" s="678"/>
      <c r="PT3508" s="678"/>
      <c r="PU3508" s="678"/>
      <c r="PV3508" s="678"/>
      <c r="PW3508" s="678"/>
      <c r="PX3508" s="678"/>
      <c r="PY3508" s="678"/>
      <c r="PZ3508" s="678"/>
      <c r="QA3508" s="678"/>
      <c r="QB3508" s="678"/>
      <c r="QC3508" s="678"/>
      <c r="QD3508" s="678"/>
      <c r="QE3508" s="678"/>
      <c r="QF3508" s="678"/>
      <c r="QG3508" s="678"/>
      <c r="QH3508" s="678"/>
      <c r="QI3508" s="678"/>
      <c r="QJ3508" s="678"/>
      <c r="QK3508" s="678"/>
      <c r="QL3508" s="678"/>
      <c r="QM3508" s="678"/>
      <c r="QN3508" s="678"/>
      <c r="QO3508" s="678"/>
      <c r="QP3508" s="678"/>
      <c r="QQ3508" s="678"/>
      <c r="QR3508" s="678"/>
      <c r="QS3508" s="678"/>
      <c r="QT3508" s="678"/>
      <c r="QU3508" s="678"/>
      <c r="QV3508" s="678"/>
      <c r="QW3508" s="678"/>
      <c r="QX3508" s="678"/>
      <c r="QY3508" s="678"/>
      <c r="QZ3508" s="678"/>
      <c r="RA3508" s="678"/>
      <c r="RB3508" s="678"/>
      <c r="RC3508" s="678"/>
      <c r="RD3508" s="678"/>
      <c r="RE3508" s="678"/>
      <c r="RF3508" s="678"/>
      <c r="RG3508" s="678"/>
      <c r="RH3508" s="678"/>
      <c r="RI3508" s="678"/>
      <c r="RJ3508" s="678"/>
      <c r="RK3508" s="678"/>
      <c r="RL3508" s="678"/>
      <c r="RM3508" s="678"/>
      <c r="RN3508" s="678"/>
      <c r="RO3508" s="678"/>
      <c r="RP3508" s="678"/>
      <c r="RQ3508" s="678"/>
      <c r="RR3508" s="678"/>
      <c r="RS3508" s="678"/>
      <c r="RT3508" s="678"/>
      <c r="RU3508" s="678"/>
      <c r="RV3508" s="678"/>
      <c r="RW3508" s="678"/>
      <c r="RX3508" s="678"/>
      <c r="RY3508" s="678"/>
      <c r="RZ3508" s="678"/>
      <c r="SA3508" s="678"/>
      <c r="SB3508" s="678"/>
      <c r="SC3508" s="678"/>
      <c r="SD3508" s="678"/>
      <c r="SE3508" s="678"/>
      <c r="SF3508" s="678"/>
      <c r="SG3508" s="678"/>
      <c r="SH3508" s="678"/>
      <c r="SI3508" s="678"/>
      <c r="SJ3508" s="678"/>
      <c r="SK3508" s="678"/>
      <c r="SL3508" s="678"/>
      <c r="SM3508" s="678"/>
      <c r="SN3508" s="678"/>
      <c r="SO3508" s="678"/>
      <c r="SP3508" s="678"/>
      <c r="SQ3508" s="678"/>
      <c r="SR3508" s="678"/>
      <c r="SS3508" s="678"/>
      <c r="ST3508" s="678"/>
      <c r="SU3508" s="678"/>
      <c r="SV3508" s="678"/>
      <c r="SW3508" s="678"/>
      <c r="SX3508" s="678"/>
      <c r="SY3508" s="678"/>
      <c r="SZ3508" s="678"/>
      <c r="TA3508" s="678"/>
      <c r="TB3508" s="678"/>
      <c r="TC3508" s="678"/>
      <c r="TD3508" s="678"/>
      <c r="TE3508" s="678"/>
      <c r="TF3508" s="678"/>
      <c r="TG3508" s="678"/>
      <c r="TH3508" s="678"/>
      <c r="TI3508" s="678"/>
      <c r="TJ3508" s="678"/>
      <c r="TK3508" s="678"/>
      <c r="TL3508" s="678"/>
      <c r="TM3508" s="678"/>
      <c r="TN3508" s="678"/>
      <c r="TO3508" s="678"/>
      <c r="TP3508" s="678"/>
      <c r="TQ3508" s="678"/>
      <c r="TR3508" s="678"/>
      <c r="TS3508" s="678"/>
      <c r="TT3508" s="678"/>
      <c r="TU3508" s="678"/>
      <c r="TV3508" s="678"/>
      <c r="TW3508" s="678"/>
      <c r="TX3508" s="678"/>
      <c r="TY3508" s="678"/>
      <c r="TZ3508" s="678"/>
      <c r="UA3508" s="678"/>
      <c r="UB3508" s="678"/>
      <c r="UC3508" s="678"/>
      <c r="UD3508" s="678"/>
      <c r="UE3508" s="678"/>
      <c r="UF3508" s="678"/>
      <c r="UG3508" s="678"/>
      <c r="UH3508" s="678"/>
      <c r="UI3508" s="678"/>
      <c r="UJ3508" s="678"/>
      <c r="UK3508" s="678"/>
      <c r="UL3508" s="678"/>
      <c r="UM3508" s="678"/>
      <c r="UN3508" s="678"/>
      <c r="UO3508" s="678"/>
      <c r="UP3508" s="678"/>
      <c r="UQ3508" s="678"/>
      <c r="UR3508" s="678"/>
      <c r="US3508" s="678"/>
      <c r="UT3508" s="678"/>
      <c r="UU3508" s="678"/>
      <c r="UV3508" s="678"/>
      <c r="UW3508" s="678"/>
      <c r="UX3508" s="678"/>
      <c r="UY3508" s="678"/>
      <c r="UZ3508" s="678"/>
      <c r="VA3508" s="678"/>
      <c r="VB3508" s="678"/>
      <c r="VC3508" s="678"/>
      <c r="VD3508" s="678"/>
      <c r="VE3508" s="678"/>
      <c r="VF3508" s="678"/>
      <c r="VG3508" s="678"/>
      <c r="VH3508" s="678"/>
      <c r="VI3508" s="678"/>
      <c r="VJ3508" s="678"/>
      <c r="VK3508" s="678"/>
      <c r="VL3508" s="678"/>
      <c r="VM3508" s="678"/>
      <c r="VN3508" s="678"/>
      <c r="VO3508" s="678"/>
      <c r="VP3508" s="678"/>
      <c r="VQ3508" s="678"/>
      <c r="VR3508" s="678"/>
      <c r="VS3508" s="678"/>
      <c r="VT3508" s="678"/>
      <c r="VU3508" s="678"/>
      <c r="VV3508" s="678"/>
      <c r="VW3508" s="678"/>
      <c r="VX3508" s="678"/>
      <c r="VY3508" s="678"/>
      <c r="VZ3508" s="678"/>
      <c r="WA3508" s="678"/>
      <c r="WB3508" s="678"/>
      <c r="WC3508" s="678"/>
      <c r="WD3508" s="678"/>
      <c r="WE3508" s="678"/>
      <c r="WF3508" s="678"/>
      <c r="WG3508" s="678"/>
      <c r="WH3508" s="678"/>
      <c r="WI3508" s="678"/>
      <c r="WJ3508" s="678"/>
      <c r="WK3508" s="678"/>
      <c r="WL3508" s="678"/>
      <c r="WM3508" s="678"/>
      <c r="WN3508" s="678"/>
      <c r="WO3508" s="678"/>
      <c r="WP3508" s="678"/>
      <c r="WQ3508" s="678"/>
      <c r="WR3508" s="678"/>
      <c r="WS3508" s="678"/>
      <c r="WT3508" s="678"/>
      <c r="WU3508" s="678"/>
      <c r="WV3508" s="678"/>
      <c r="WW3508" s="678"/>
      <c r="WX3508" s="678"/>
      <c r="WY3508" s="678"/>
      <c r="WZ3508" s="678"/>
      <c r="XA3508" s="678"/>
      <c r="XB3508" s="678"/>
      <c r="XC3508" s="678"/>
      <c r="XD3508" s="678"/>
      <c r="XE3508" s="678"/>
      <c r="XF3508" s="678"/>
      <c r="XG3508" s="678"/>
      <c r="XH3508" s="678"/>
      <c r="XI3508" s="678"/>
      <c r="XJ3508" s="678"/>
      <c r="XK3508" s="678"/>
      <c r="XL3508" s="678"/>
      <c r="XM3508" s="678"/>
      <c r="XN3508" s="678"/>
      <c r="XO3508" s="678"/>
      <c r="XP3508" s="678"/>
      <c r="XQ3508" s="678"/>
      <c r="XR3508" s="678"/>
      <c r="XS3508" s="678"/>
      <c r="XT3508" s="678"/>
      <c r="XU3508" s="678"/>
      <c r="XV3508" s="678"/>
      <c r="XW3508" s="678"/>
      <c r="XX3508" s="678"/>
      <c r="XY3508" s="678"/>
      <c r="XZ3508" s="678"/>
      <c r="YA3508" s="678"/>
      <c r="YB3508" s="678"/>
      <c r="YC3508" s="678"/>
      <c r="YD3508" s="678"/>
      <c r="YE3508" s="678"/>
      <c r="YF3508" s="678"/>
      <c r="YG3508" s="678"/>
      <c r="YH3508" s="678"/>
      <c r="YI3508" s="678"/>
      <c r="YJ3508" s="678"/>
      <c r="YK3508" s="678"/>
      <c r="YL3508" s="678"/>
      <c r="YM3508" s="678"/>
      <c r="YN3508" s="678"/>
      <c r="YO3508" s="678"/>
      <c r="YP3508" s="678"/>
      <c r="YQ3508" s="678"/>
      <c r="YR3508" s="678"/>
      <c r="YS3508" s="678"/>
      <c r="YT3508" s="678"/>
      <c r="YU3508" s="678"/>
      <c r="YV3508" s="678"/>
      <c r="YW3508" s="678"/>
      <c r="YX3508" s="678"/>
      <c r="YY3508" s="678"/>
      <c r="YZ3508" s="678"/>
      <c r="ZA3508" s="678"/>
      <c r="ZB3508" s="678"/>
      <c r="ZC3508" s="678"/>
      <c r="ZD3508" s="678"/>
      <c r="ZE3508" s="678"/>
      <c r="ZF3508" s="678"/>
      <c r="ZG3508" s="678"/>
      <c r="ZH3508" s="678"/>
      <c r="ZI3508" s="678"/>
      <c r="ZJ3508" s="678"/>
      <c r="ZK3508" s="678"/>
      <c r="ZL3508" s="678"/>
      <c r="ZM3508" s="678"/>
      <c r="ZN3508" s="678"/>
      <c r="ZO3508" s="678"/>
      <c r="ZP3508" s="678"/>
      <c r="ZQ3508" s="678"/>
      <c r="ZR3508" s="678"/>
      <c r="ZS3508" s="678"/>
      <c r="ZT3508" s="678"/>
      <c r="ZU3508" s="678"/>
      <c r="ZV3508" s="678"/>
      <c r="ZW3508" s="678"/>
      <c r="ZX3508" s="678"/>
      <c r="ZY3508" s="678"/>
      <c r="ZZ3508" s="678"/>
      <c r="AAA3508" s="678"/>
      <c r="AAB3508" s="678"/>
      <c r="AAC3508" s="678"/>
      <c r="AAD3508" s="678"/>
      <c r="AAE3508" s="678"/>
      <c r="AAF3508" s="678"/>
      <c r="AAG3508" s="678"/>
      <c r="AAH3508" s="678"/>
      <c r="AAI3508" s="678"/>
      <c r="AAJ3508" s="678"/>
      <c r="AAK3508" s="678"/>
      <c r="AAL3508" s="678"/>
      <c r="AAM3508" s="678"/>
      <c r="AAN3508" s="678"/>
      <c r="AAO3508" s="678"/>
      <c r="AAP3508" s="678"/>
      <c r="AAQ3508" s="678"/>
      <c r="AAR3508" s="678"/>
      <c r="AAS3508" s="678"/>
      <c r="AAT3508" s="678"/>
      <c r="AAU3508" s="678"/>
      <c r="AAV3508" s="678"/>
      <c r="AAW3508" s="678"/>
      <c r="AAX3508" s="678"/>
      <c r="AAY3508" s="678"/>
      <c r="AAZ3508" s="678"/>
      <c r="ABA3508" s="678"/>
      <c r="ABB3508" s="678"/>
      <c r="ABC3508" s="678"/>
      <c r="ABD3508" s="678"/>
      <c r="ABE3508" s="678"/>
      <c r="ABF3508" s="678"/>
      <c r="ABG3508" s="678"/>
      <c r="ABH3508" s="678"/>
      <c r="ABI3508" s="678"/>
      <c r="ABJ3508" s="678"/>
      <c r="ABK3508" s="678"/>
      <c r="ABL3508" s="678"/>
      <c r="ABM3508" s="678"/>
      <c r="ABN3508" s="678"/>
      <c r="ABO3508" s="678"/>
      <c r="ABP3508" s="678"/>
      <c r="ABQ3508" s="678"/>
      <c r="ABR3508" s="678"/>
      <c r="ABS3508" s="678"/>
      <c r="ABT3508" s="678"/>
      <c r="ABU3508" s="678"/>
      <c r="ABV3508" s="678"/>
      <c r="ABW3508" s="678"/>
      <c r="ABX3508" s="678"/>
      <c r="ABY3508" s="678"/>
      <c r="ABZ3508" s="678"/>
      <c r="ACA3508" s="678"/>
      <c r="ACB3508" s="678"/>
      <c r="ACC3508" s="678"/>
      <c r="ACD3508" s="678"/>
      <c r="ACE3508" s="678"/>
      <c r="ACF3508" s="678"/>
      <c r="ACG3508" s="678"/>
      <c r="ACH3508" s="678"/>
      <c r="ACI3508" s="678"/>
      <c r="ACJ3508" s="678"/>
      <c r="ACK3508" s="678"/>
      <c r="ACL3508" s="678"/>
      <c r="ACM3508" s="678"/>
      <c r="ACN3508" s="678"/>
      <c r="ACO3508" s="678"/>
      <c r="ACP3508" s="678"/>
      <c r="ACQ3508" s="678"/>
      <c r="ACR3508" s="678"/>
      <c r="ACS3508" s="678"/>
      <c r="ACT3508" s="678"/>
      <c r="ACU3508" s="678"/>
      <c r="ACV3508" s="678"/>
      <c r="ACW3508" s="678"/>
      <c r="ACX3508" s="678"/>
      <c r="ACY3508" s="678"/>
      <c r="ACZ3508" s="678"/>
      <c r="ADA3508" s="678"/>
      <c r="ADB3508" s="678"/>
      <c r="ADC3508" s="678"/>
      <c r="ADD3508" s="678"/>
      <c r="ADE3508" s="678"/>
      <c r="ADF3508" s="678"/>
      <c r="ADG3508" s="678"/>
      <c r="ADH3508" s="678"/>
      <c r="ADI3508" s="678"/>
      <c r="ADJ3508" s="678"/>
      <c r="ADK3508" s="678"/>
      <c r="ADL3508" s="678"/>
      <c r="ADM3508" s="678"/>
      <c r="ADN3508" s="678"/>
      <c r="ADO3508" s="678"/>
      <c r="ADP3508" s="678"/>
      <c r="ADQ3508" s="678"/>
      <c r="ADR3508" s="678"/>
      <c r="ADS3508" s="678"/>
      <c r="ADT3508" s="678"/>
      <c r="ADU3508" s="678"/>
      <c r="ADV3508" s="678"/>
      <c r="ADW3508" s="678"/>
      <c r="ADX3508" s="678"/>
      <c r="ADY3508" s="678"/>
      <c r="ADZ3508" s="678"/>
      <c r="AEA3508" s="678"/>
      <c r="AEB3508" s="678"/>
      <c r="AEC3508" s="678"/>
      <c r="AED3508" s="678"/>
      <c r="AEE3508" s="678"/>
      <c r="AEF3508" s="678"/>
      <c r="AEG3508" s="678"/>
      <c r="AEH3508" s="678"/>
      <c r="AEI3508" s="678"/>
      <c r="AEJ3508" s="678"/>
      <c r="AEK3508" s="678"/>
      <c r="AEL3508" s="678"/>
      <c r="AEM3508" s="678"/>
      <c r="AEN3508" s="678"/>
      <c r="AEO3508" s="678"/>
      <c r="AEP3508" s="678"/>
      <c r="AEQ3508" s="678"/>
      <c r="AER3508" s="678"/>
      <c r="AES3508" s="678"/>
      <c r="AET3508" s="678"/>
      <c r="AEU3508" s="678"/>
      <c r="AEV3508" s="678"/>
      <c r="AEW3508" s="678"/>
      <c r="AEX3508" s="678"/>
      <c r="AEY3508" s="678"/>
      <c r="AEZ3508" s="678"/>
      <c r="AFA3508" s="678"/>
      <c r="AFB3508" s="678"/>
      <c r="AFC3508" s="678"/>
      <c r="AFD3508" s="678"/>
      <c r="AFE3508" s="678"/>
      <c r="AFF3508" s="678"/>
      <c r="AFG3508" s="678"/>
      <c r="AFH3508" s="678"/>
      <c r="AFI3508" s="678"/>
      <c r="AFJ3508" s="678"/>
      <c r="AFK3508" s="678"/>
      <c r="AFL3508" s="678"/>
      <c r="AFM3508" s="678"/>
      <c r="AFN3508" s="678"/>
      <c r="AFO3508" s="678"/>
      <c r="AFP3508" s="678"/>
      <c r="AFQ3508" s="678"/>
      <c r="AFR3508" s="678"/>
      <c r="AFS3508" s="678"/>
      <c r="AFT3508" s="678"/>
      <c r="AFU3508" s="678"/>
      <c r="AFV3508" s="678"/>
      <c r="AFW3508" s="678"/>
      <c r="AFX3508" s="678"/>
      <c r="AFY3508" s="678"/>
      <c r="AFZ3508" s="678"/>
      <c r="AGA3508" s="678"/>
      <c r="AGB3508" s="678"/>
      <c r="AGC3508" s="678"/>
      <c r="AGD3508" s="678"/>
      <c r="AGE3508" s="678"/>
      <c r="AGF3508" s="678"/>
      <c r="AGG3508" s="678"/>
      <c r="AGH3508" s="678"/>
      <c r="AGI3508" s="678"/>
      <c r="AGJ3508" s="678"/>
      <c r="AGK3508" s="678"/>
      <c r="AGL3508" s="678"/>
      <c r="AGM3508" s="678"/>
      <c r="AGN3508" s="678"/>
      <c r="AGO3508" s="678"/>
      <c r="AGP3508" s="678"/>
      <c r="AGQ3508" s="678"/>
      <c r="AGR3508" s="678"/>
      <c r="AGS3508" s="678"/>
      <c r="AGT3508" s="678"/>
      <c r="AGU3508" s="678"/>
      <c r="AGV3508" s="678"/>
      <c r="AGW3508" s="678"/>
      <c r="AGX3508" s="678"/>
      <c r="AGY3508" s="678"/>
      <c r="AGZ3508" s="678"/>
      <c r="AHA3508" s="678"/>
      <c r="AHB3508" s="678"/>
      <c r="AHC3508" s="678"/>
      <c r="AHD3508" s="678"/>
      <c r="AHE3508" s="678"/>
      <c r="AHF3508" s="678"/>
      <c r="AHG3508" s="678"/>
      <c r="AHH3508" s="678"/>
      <c r="AHI3508" s="678"/>
      <c r="AHJ3508" s="678"/>
      <c r="AHK3508" s="678"/>
      <c r="AHL3508" s="678"/>
      <c r="AHM3508" s="678"/>
      <c r="AHN3508" s="678"/>
      <c r="AHO3508" s="678"/>
      <c r="AHP3508" s="678"/>
      <c r="AHQ3508" s="678"/>
      <c r="AHR3508" s="678"/>
      <c r="AHS3508" s="678"/>
      <c r="AHT3508" s="678"/>
      <c r="AHU3508" s="678"/>
      <c r="AHV3508" s="678"/>
      <c r="AHW3508" s="678"/>
      <c r="AHX3508" s="678"/>
      <c r="AHY3508" s="678"/>
      <c r="AHZ3508" s="678"/>
      <c r="AIA3508" s="678"/>
      <c r="AIB3508" s="678"/>
      <c r="AIC3508" s="678"/>
      <c r="AID3508" s="678"/>
      <c r="AIE3508" s="678"/>
      <c r="AIF3508" s="678"/>
      <c r="AIG3508" s="678"/>
      <c r="AIH3508" s="678"/>
      <c r="AII3508" s="678"/>
      <c r="AIJ3508" s="678"/>
      <c r="AIK3508" s="678"/>
      <c r="AIL3508" s="678"/>
      <c r="AIM3508" s="678"/>
      <c r="AIN3508" s="678"/>
      <c r="AIO3508" s="678"/>
      <c r="AIP3508" s="678"/>
      <c r="AIQ3508" s="678"/>
      <c r="AIR3508" s="678"/>
      <c r="AIS3508" s="678"/>
      <c r="AIT3508" s="678"/>
      <c r="AIU3508" s="678"/>
      <c r="AIV3508" s="678"/>
      <c r="AIW3508" s="678"/>
      <c r="AIX3508" s="678"/>
      <c r="AIY3508" s="678"/>
      <c r="AIZ3508" s="678"/>
      <c r="AJA3508" s="678"/>
      <c r="AJB3508" s="678"/>
      <c r="AJC3508" s="678"/>
      <c r="AJD3508" s="678"/>
      <c r="AJE3508" s="678"/>
      <c r="AJF3508" s="678"/>
      <c r="AJG3508" s="678"/>
      <c r="AJH3508" s="678"/>
      <c r="AJI3508" s="678"/>
      <c r="AJJ3508" s="678"/>
      <c r="AJK3508" s="678"/>
      <c r="AJL3508" s="678"/>
      <c r="AJM3508" s="678"/>
      <c r="AJN3508" s="678"/>
      <c r="AJO3508" s="678"/>
      <c r="AJP3508" s="678"/>
      <c r="AJQ3508" s="678"/>
      <c r="AJR3508" s="678"/>
      <c r="AJS3508" s="678"/>
      <c r="AJT3508" s="678"/>
      <c r="AJU3508" s="678"/>
      <c r="AJV3508" s="678"/>
      <c r="AJW3508" s="678"/>
      <c r="AJX3508" s="678"/>
      <c r="AJY3508" s="678"/>
      <c r="AJZ3508" s="678"/>
      <c r="AKA3508" s="678"/>
      <c r="AKB3508" s="678"/>
      <c r="AKC3508" s="678"/>
      <c r="AKD3508" s="678"/>
      <c r="AKE3508" s="678"/>
      <c r="AKF3508" s="678"/>
      <c r="AKG3508" s="678"/>
      <c r="AKH3508" s="678"/>
      <c r="AKI3508" s="678"/>
      <c r="AKJ3508" s="678"/>
      <c r="AKK3508" s="678"/>
      <c r="AKL3508" s="678"/>
      <c r="AKM3508" s="678"/>
      <c r="AKN3508" s="678"/>
      <c r="AKO3508" s="678"/>
      <c r="AKP3508" s="678"/>
      <c r="AKQ3508" s="678"/>
      <c r="AKR3508" s="678"/>
      <c r="AKS3508" s="678"/>
      <c r="AKT3508" s="678"/>
      <c r="AKU3508" s="678"/>
      <c r="AKV3508" s="678"/>
      <c r="AKW3508" s="678"/>
      <c r="AKX3508" s="678"/>
      <c r="AKY3508" s="678"/>
      <c r="AKZ3508" s="678"/>
      <c r="ALA3508" s="678"/>
      <c r="ALB3508" s="678"/>
      <c r="ALC3508" s="678"/>
      <c r="ALD3508" s="678"/>
      <c r="ALE3508" s="678"/>
      <c r="ALF3508" s="678"/>
      <c r="ALG3508" s="678"/>
      <c r="ALH3508" s="678"/>
      <c r="ALI3508" s="678"/>
      <c r="ALJ3508" s="678"/>
      <c r="ALK3508" s="678"/>
      <c r="ALL3508" s="678"/>
      <c r="ALM3508" s="678"/>
      <c r="ALN3508" s="678"/>
      <c r="ALO3508" s="678"/>
      <c r="ALP3508" s="678"/>
      <c r="ALQ3508" s="678"/>
      <c r="ALR3508" s="678"/>
      <c r="ALS3508" s="678"/>
      <c r="ALT3508" s="678"/>
      <c r="ALU3508" s="678"/>
      <c r="ALV3508" s="678"/>
      <c r="ALW3508" s="678"/>
      <c r="ALX3508" s="678"/>
      <c r="ALY3508" s="678"/>
      <c r="ALZ3508" s="678"/>
      <c r="AMA3508" s="678"/>
      <c r="AMB3508" s="678"/>
      <c r="AMC3508" s="678"/>
      <c r="AMD3508" s="678"/>
      <c r="AME3508" s="678"/>
      <c r="AMF3508" s="678"/>
      <c r="AMG3508" s="678"/>
      <c r="AMH3508" s="678"/>
      <c r="AMI3508" s="678"/>
      <c r="AMJ3508" s="678"/>
    </row>
    <row r="3509" spans="1:1024" s="546" customFormat="1" ht="18" hidden="1" customHeight="1" x14ac:dyDescent="0.25">
      <c r="A3509" s="826">
        <v>2850</v>
      </c>
      <c r="B3509" s="4"/>
      <c r="C3509" s="4" t="s">
        <v>739</v>
      </c>
      <c r="D3509" s="795" t="s">
        <v>35</v>
      </c>
      <c r="E3509" s="1169" t="s">
        <v>69</v>
      </c>
      <c r="F3509" s="1330">
        <v>45103</v>
      </c>
      <c r="G3509" s="842">
        <v>0.5</v>
      </c>
      <c r="H3509" s="1330">
        <v>45114</v>
      </c>
      <c r="I3509" s="982">
        <v>0.5</v>
      </c>
      <c r="J3509" s="1582" t="s">
        <v>789</v>
      </c>
      <c r="K3509" s="725"/>
      <c r="L3509" s="929" t="s">
        <v>741</v>
      </c>
      <c r="M3509" s="19"/>
      <c r="N3509" s="931">
        <v>1635438410</v>
      </c>
      <c r="O3509" s="932">
        <v>44730</v>
      </c>
      <c r="P3509" s="885"/>
      <c r="Q3509" s="1022"/>
      <c r="R3509" s="1023"/>
      <c r="S3509" s="1022"/>
      <c r="T3509" s="568"/>
      <c r="U3509" s="156"/>
      <c r="V3509" s="555"/>
      <c r="W3509" s="156"/>
    </row>
    <row r="3510" spans="1:1024" ht="20.25" hidden="1" customHeight="1" x14ac:dyDescent="0.25">
      <c r="A3510" s="846">
        <v>10</v>
      </c>
      <c r="B3510" s="846"/>
      <c r="C3510" s="846" t="s">
        <v>3766</v>
      </c>
      <c r="D3510" s="1535" t="s">
        <v>22</v>
      </c>
      <c r="E3510" s="1542" t="s">
        <v>23</v>
      </c>
      <c r="F3510" s="847">
        <v>44379</v>
      </c>
      <c r="G3510" s="1561">
        <v>0.70833333333333337</v>
      </c>
      <c r="H3510" s="847">
        <v>44393</v>
      </c>
      <c r="I3510" s="1561">
        <v>0.70833333333333337</v>
      </c>
      <c r="J3510" s="840">
        <v>14</v>
      </c>
      <c r="K3510" s="1606"/>
      <c r="L3510" s="1613"/>
      <c r="M3510" s="848"/>
      <c r="N3510" s="964"/>
      <c r="O3510" s="1410"/>
      <c r="P3510" s="1133"/>
      <c r="Q3510" s="1039"/>
      <c r="R3510" s="1668"/>
      <c r="S3510" s="1710"/>
      <c r="T3510" s="1757"/>
      <c r="U3510" s="672"/>
      <c r="V3510" s="1757"/>
      <c r="W3510" s="672"/>
    </row>
    <row r="3511" spans="1:1024" s="599" customFormat="1" ht="20.25" customHeight="1" x14ac:dyDescent="0.25">
      <c r="A3511" s="186">
        <v>3343</v>
      </c>
      <c r="B3511" s="186"/>
      <c r="C3511" s="186" t="s">
        <v>2361</v>
      </c>
      <c r="D3511" s="186" t="s">
        <v>35</v>
      </c>
      <c r="E3511" s="1156" t="s">
        <v>507</v>
      </c>
      <c r="F3511" s="710">
        <v>45192</v>
      </c>
      <c r="G3511" s="711">
        <v>0.85416666666666663</v>
      </c>
      <c r="H3511" s="710">
        <v>45200</v>
      </c>
      <c r="I3511" s="711">
        <v>0.41666666666666669</v>
      </c>
      <c r="J3511" s="728" t="s">
        <v>113</v>
      </c>
      <c r="K3511" s="710">
        <v>29897</v>
      </c>
      <c r="L3511" s="734" t="s">
        <v>4189</v>
      </c>
      <c r="M3511" s="21">
        <v>43706</v>
      </c>
      <c r="N3511" s="734" t="s">
        <v>2362</v>
      </c>
      <c r="O3511" s="920">
        <v>42411</v>
      </c>
      <c r="P3511" s="892">
        <v>600</v>
      </c>
      <c r="Q3511" s="196"/>
      <c r="R3511" s="1002"/>
      <c r="S3511" s="196"/>
      <c r="T3511" s="579"/>
      <c r="U3511" s="156" t="s">
        <v>1162</v>
      </c>
      <c r="V3511" s="544" t="s">
        <v>4190</v>
      </c>
      <c r="W3511" s="156"/>
    </row>
    <row r="3512" spans="1:1024" s="546" customFormat="1" ht="29.25" customHeight="1" x14ac:dyDescent="0.25">
      <c r="A3512" s="376">
        <v>1678</v>
      </c>
      <c r="B3512" s="376"/>
      <c r="C3512" s="376" t="s">
        <v>2361</v>
      </c>
      <c r="D3512" s="376" t="s">
        <v>152</v>
      </c>
      <c r="E3512" s="1166" t="s">
        <v>184</v>
      </c>
      <c r="F3512" s="1217">
        <v>44917</v>
      </c>
      <c r="G3512" s="1331">
        <v>0.4375</v>
      </c>
      <c r="H3512" s="1329">
        <v>44927</v>
      </c>
      <c r="I3512" s="1331">
        <v>0.41666666666666669</v>
      </c>
      <c r="J3512" s="1320" t="s">
        <v>2058</v>
      </c>
      <c r="K3512" s="1217">
        <v>29897</v>
      </c>
      <c r="L3512" s="1609">
        <v>6848179</v>
      </c>
      <c r="M3512" s="989">
        <v>43706</v>
      </c>
      <c r="N3512" s="1468" t="s">
        <v>2362</v>
      </c>
      <c r="O3512" s="968">
        <v>42411</v>
      </c>
      <c r="P3512" s="892">
        <v>760</v>
      </c>
      <c r="Q3512" s="196"/>
      <c r="R3512" s="1474"/>
      <c r="S3512" s="1438"/>
      <c r="T3512" s="1442">
        <v>20454</v>
      </c>
      <c r="U3512" s="673"/>
      <c r="V3512" s="1338"/>
      <c r="W3512" s="636"/>
    </row>
    <row r="3513" spans="1:1024" s="546" customFormat="1" ht="18" customHeight="1" x14ac:dyDescent="0.25">
      <c r="A3513" s="20">
        <v>3052</v>
      </c>
      <c r="B3513" s="783" t="s">
        <v>518</v>
      </c>
      <c r="C3513" s="20" t="s">
        <v>524</v>
      </c>
      <c r="D3513" s="783" t="s">
        <v>520</v>
      </c>
      <c r="E3513" s="1156" t="s">
        <v>521</v>
      </c>
      <c r="F3513" s="21">
        <v>45126</v>
      </c>
      <c r="G3513" s="729">
        <v>0.78125</v>
      </c>
      <c r="H3513" s="710">
        <v>45139</v>
      </c>
      <c r="I3513" s="711">
        <v>0.78125</v>
      </c>
      <c r="J3513" s="730" t="s">
        <v>179</v>
      </c>
      <c r="K3513" s="19">
        <v>37545</v>
      </c>
      <c r="L3513" s="921" t="s">
        <v>525</v>
      </c>
      <c r="M3513" s="19">
        <v>44424</v>
      </c>
      <c r="N3513" s="935" t="s">
        <v>526</v>
      </c>
      <c r="O3513" s="209">
        <v>44762</v>
      </c>
      <c r="P3513" s="892">
        <f>150*13</f>
        <v>1950</v>
      </c>
      <c r="Q3513" s="884"/>
      <c r="R3513" s="1073"/>
      <c r="S3513" s="908"/>
      <c r="T3513" s="550"/>
      <c r="U3513" s="652" t="s">
        <v>420</v>
      </c>
      <c r="V3513" s="550"/>
      <c r="W3513" s="156"/>
    </row>
    <row r="3514" spans="1:1024" s="579" customFormat="1" ht="18" customHeight="1" x14ac:dyDescent="0.25">
      <c r="A3514" s="186">
        <v>2582</v>
      </c>
      <c r="B3514" s="20">
        <v>53825045</v>
      </c>
      <c r="C3514" s="735" t="s">
        <v>1117</v>
      </c>
      <c r="D3514" s="4" t="s">
        <v>22</v>
      </c>
      <c r="E3514" s="1156" t="s">
        <v>161</v>
      </c>
      <c r="F3514" s="725">
        <v>45075</v>
      </c>
      <c r="G3514" s="720">
        <v>0.8125</v>
      </c>
      <c r="H3514" s="725">
        <v>45080</v>
      </c>
      <c r="I3514" s="720">
        <v>0.8125</v>
      </c>
      <c r="J3514" s="728" t="s">
        <v>336</v>
      </c>
      <c r="K3514" s="710">
        <v>35490</v>
      </c>
      <c r="L3514" s="929" t="s">
        <v>1118</v>
      </c>
      <c r="M3514" s="21">
        <v>42935</v>
      </c>
      <c r="N3514" s="721" t="s">
        <v>1119</v>
      </c>
      <c r="O3514" s="920">
        <v>42478</v>
      </c>
      <c r="P3514" s="892">
        <v>350</v>
      </c>
      <c r="Q3514" s="196"/>
      <c r="R3514" s="1017"/>
      <c r="S3514" s="907">
        <v>63325</v>
      </c>
      <c r="T3514" s="544" t="s">
        <v>408</v>
      </c>
      <c r="U3514" s="128" t="s">
        <v>1120</v>
      </c>
      <c r="V3514" s="544"/>
      <c r="W3514" s="128"/>
      <c r="X3514" s="695"/>
      <c r="Y3514" s="695"/>
      <c r="Z3514" s="695"/>
      <c r="AA3514" s="695"/>
      <c r="AB3514" s="695"/>
      <c r="AC3514" s="695"/>
      <c r="AD3514" s="695"/>
      <c r="AE3514" s="695"/>
      <c r="AF3514" s="695"/>
      <c r="AG3514" s="695"/>
      <c r="AH3514" s="695"/>
      <c r="AI3514" s="695"/>
      <c r="AJ3514" s="695"/>
      <c r="AK3514" s="695"/>
      <c r="AL3514" s="695"/>
      <c r="AM3514" s="695"/>
      <c r="AN3514" s="695"/>
      <c r="AO3514" s="695"/>
      <c r="AP3514" s="695"/>
      <c r="AQ3514" s="695"/>
      <c r="AR3514" s="695"/>
      <c r="AS3514" s="695"/>
      <c r="AT3514" s="695"/>
      <c r="AU3514" s="695"/>
      <c r="AV3514" s="695"/>
      <c r="AW3514" s="695"/>
      <c r="AX3514" s="695"/>
      <c r="AY3514" s="695"/>
      <c r="AZ3514" s="695"/>
      <c r="BA3514" s="695"/>
      <c r="BB3514" s="695"/>
      <c r="BC3514" s="695"/>
      <c r="BD3514" s="695"/>
      <c r="BE3514" s="695"/>
      <c r="BF3514" s="695"/>
      <c r="BG3514" s="695"/>
      <c r="BH3514" s="695"/>
      <c r="BI3514" s="695"/>
      <c r="BJ3514" s="695"/>
      <c r="BK3514" s="695"/>
      <c r="BL3514" s="695"/>
      <c r="BM3514" s="695"/>
      <c r="BN3514" s="695"/>
      <c r="BO3514" s="695"/>
      <c r="BP3514" s="695"/>
      <c r="BQ3514" s="695"/>
      <c r="BR3514" s="695"/>
      <c r="BS3514" s="695"/>
      <c r="BT3514" s="695"/>
      <c r="BU3514" s="695"/>
      <c r="BV3514" s="695"/>
      <c r="BW3514" s="695"/>
      <c r="BX3514" s="695"/>
      <c r="BY3514" s="695"/>
      <c r="BZ3514" s="695"/>
      <c r="CA3514" s="695"/>
      <c r="CB3514" s="695"/>
      <c r="CC3514" s="695"/>
      <c r="CD3514" s="695"/>
      <c r="CE3514" s="695"/>
      <c r="CF3514" s="695"/>
      <c r="CG3514" s="695"/>
      <c r="CH3514" s="695"/>
      <c r="CI3514" s="695"/>
      <c r="CJ3514" s="695"/>
      <c r="CK3514" s="695"/>
      <c r="CL3514" s="695"/>
      <c r="CM3514" s="695"/>
      <c r="CN3514" s="695"/>
      <c r="CO3514" s="695"/>
      <c r="CP3514" s="695"/>
      <c r="CQ3514" s="695"/>
      <c r="CR3514" s="695"/>
      <c r="CS3514" s="695"/>
      <c r="CT3514" s="695"/>
      <c r="CU3514" s="695"/>
      <c r="CV3514" s="695"/>
      <c r="CW3514" s="695"/>
      <c r="CX3514" s="695"/>
      <c r="CY3514" s="695"/>
      <c r="CZ3514" s="695"/>
      <c r="DA3514" s="695"/>
      <c r="DB3514" s="695"/>
      <c r="DC3514" s="695"/>
      <c r="DD3514" s="695"/>
      <c r="DE3514" s="695"/>
      <c r="DF3514" s="695"/>
      <c r="DG3514" s="695"/>
      <c r="DH3514" s="695"/>
      <c r="DI3514" s="695"/>
      <c r="DJ3514" s="695"/>
      <c r="DK3514" s="695"/>
      <c r="DL3514" s="695"/>
      <c r="DM3514" s="695"/>
      <c r="DN3514" s="695"/>
      <c r="DO3514" s="695"/>
      <c r="DP3514" s="695"/>
      <c r="DQ3514" s="695"/>
      <c r="DR3514" s="695"/>
      <c r="DS3514" s="695"/>
      <c r="DT3514" s="695"/>
      <c r="DU3514" s="695"/>
      <c r="DV3514" s="695"/>
      <c r="DW3514" s="695"/>
      <c r="DX3514" s="695"/>
      <c r="DY3514" s="695"/>
      <c r="DZ3514" s="695"/>
      <c r="EA3514" s="695"/>
      <c r="EB3514" s="695"/>
      <c r="EC3514" s="695"/>
      <c r="ED3514" s="695"/>
      <c r="EE3514" s="695"/>
      <c r="EF3514" s="695"/>
      <c r="EG3514" s="695"/>
      <c r="EH3514" s="695"/>
      <c r="EI3514" s="695"/>
      <c r="EJ3514" s="695"/>
      <c r="EK3514" s="695"/>
      <c r="EL3514" s="695"/>
      <c r="EM3514" s="695"/>
      <c r="EN3514" s="695"/>
      <c r="EO3514" s="695"/>
      <c r="EP3514" s="695"/>
      <c r="EQ3514" s="695"/>
      <c r="ER3514" s="695"/>
      <c r="ES3514" s="695"/>
      <c r="ET3514" s="695"/>
      <c r="EU3514" s="695"/>
      <c r="EV3514" s="695"/>
      <c r="EW3514" s="695"/>
      <c r="EX3514" s="695"/>
      <c r="EY3514" s="695"/>
      <c r="EZ3514" s="695"/>
      <c r="FA3514" s="695"/>
      <c r="FB3514" s="695"/>
      <c r="FC3514" s="695"/>
      <c r="FD3514" s="695"/>
      <c r="FE3514" s="695"/>
      <c r="FF3514" s="695"/>
      <c r="FG3514" s="695"/>
      <c r="FH3514" s="695"/>
      <c r="FI3514" s="695"/>
      <c r="FJ3514" s="695"/>
      <c r="FK3514" s="695"/>
      <c r="FL3514" s="695"/>
      <c r="FM3514" s="695"/>
      <c r="FN3514" s="695"/>
      <c r="FO3514" s="695"/>
      <c r="FP3514" s="695"/>
      <c r="FQ3514" s="695"/>
      <c r="FR3514" s="695"/>
      <c r="FS3514" s="695"/>
      <c r="FT3514" s="695"/>
      <c r="FU3514" s="695"/>
      <c r="FV3514" s="695"/>
      <c r="FW3514" s="695"/>
      <c r="FX3514" s="695"/>
      <c r="FY3514" s="695"/>
      <c r="FZ3514" s="695"/>
      <c r="GA3514" s="695"/>
      <c r="GB3514" s="695"/>
      <c r="GC3514" s="695"/>
      <c r="GD3514" s="695"/>
      <c r="GE3514" s="695"/>
      <c r="GF3514" s="695"/>
      <c r="GG3514" s="695"/>
      <c r="GH3514" s="695"/>
      <c r="GI3514" s="695"/>
      <c r="GJ3514" s="695"/>
      <c r="GK3514" s="695"/>
      <c r="GL3514" s="695"/>
      <c r="GM3514" s="695"/>
      <c r="GN3514" s="695"/>
      <c r="GO3514" s="695"/>
      <c r="GP3514" s="695"/>
      <c r="GQ3514" s="695"/>
      <c r="GR3514" s="695"/>
      <c r="GS3514" s="695"/>
      <c r="GT3514" s="695"/>
      <c r="GU3514" s="695"/>
      <c r="GV3514" s="695"/>
      <c r="GW3514" s="695"/>
      <c r="GX3514" s="695"/>
      <c r="GY3514" s="695"/>
      <c r="GZ3514" s="695"/>
      <c r="HA3514" s="695"/>
      <c r="HB3514" s="695"/>
      <c r="HC3514" s="695"/>
      <c r="HD3514" s="695"/>
      <c r="HE3514" s="695"/>
      <c r="HF3514" s="695"/>
      <c r="HG3514" s="695"/>
      <c r="HH3514" s="695"/>
      <c r="HI3514" s="695"/>
      <c r="HJ3514" s="695"/>
      <c r="HK3514" s="695"/>
      <c r="HL3514" s="695"/>
      <c r="HM3514" s="695"/>
      <c r="HN3514" s="695"/>
      <c r="HO3514" s="695"/>
      <c r="HP3514" s="695"/>
      <c r="HQ3514" s="695"/>
      <c r="HR3514" s="695"/>
      <c r="HS3514" s="695"/>
      <c r="HT3514" s="695"/>
      <c r="HU3514" s="695"/>
      <c r="HV3514" s="695"/>
      <c r="HW3514" s="695"/>
      <c r="HX3514" s="695"/>
      <c r="HY3514" s="695"/>
      <c r="HZ3514" s="695"/>
      <c r="IA3514" s="695"/>
      <c r="IB3514" s="695"/>
      <c r="IC3514" s="695"/>
      <c r="ID3514" s="695"/>
      <c r="IE3514" s="695"/>
      <c r="IF3514" s="695"/>
      <c r="IG3514" s="695"/>
      <c r="IH3514" s="695"/>
      <c r="II3514" s="695"/>
      <c r="IJ3514" s="695"/>
      <c r="IK3514" s="695"/>
      <c r="IL3514" s="695"/>
      <c r="IM3514" s="695"/>
      <c r="IN3514" s="695"/>
      <c r="IO3514" s="695"/>
      <c r="IP3514" s="695"/>
      <c r="IQ3514" s="695"/>
      <c r="IR3514" s="695"/>
      <c r="IS3514" s="695"/>
      <c r="IT3514" s="695"/>
      <c r="IU3514" s="695"/>
      <c r="IV3514" s="695"/>
      <c r="IW3514" s="695"/>
      <c r="IX3514" s="695"/>
      <c r="IY3514" s="695"/>
      <c r="IZ3514" s="695"/>
      <c r="JA3514" s="695"/>
      <c r="JB3514" s="695"/>
      <c r="JC3514" s="695"/>
      <c r="JD3514" s="695"/>
      <c r="JE3514" s="695"/>
      <c r="JF3514" s="695"/>
      <c r="JG3514" s="695"/>
      <c r="JH3514" s="695"/>
      <c r="JI3514" s="695"/>
      <c r="JJ3514" s="695"/>
      <c r="JK3514" s="695"/>
      <c r="JL3514" s="695"/>
      <c r="JM3514" s="695"/>
      <c r="JN3514" s="695"/>
      <c r="JO3514" s="695"/>
      <c r="JP3514" s="695"/>
      <c r="JQ3514" s="695"/>
      <c r="JR3514" s="695"/>
      <c r="JS3514" s="695"/>
      <c r="JT3514" s="695"/>
      <c r="JU3514" s="695"/>
      <c r="JV3514" s="695"/>
      <c r="JW3514" s="695"/>
      <c r="JX3514" s="695"/>
      <c r="JY3514" s="695"/>
      <c r="JZ3514" s="695"/>
      <c r="KA3514" s="695"/>
      <c r="KB3514" s="695"/>
      <c r="KC3514" s="695"/>
      <c r="KD3514" s="695"/>
      <c r="KE3514" s="695"/>
      <c r="KF3514" s="695"/>
      <c r="KG3514" s="695"/>
      <c r="KH3514" s="695"/>
      <c r="KI3514" s="695"/>
      <c r="KJ3514" s="695"/>
      <c r="KK3514" s="695"/>
      <c r="KL3514" s="695"/>
      <c r="KM3514" s="695"/>
      <c r="KN3514" s="695"/>
      <c r="KO3514" s="695"/>
      <c r="KP3514" s="695"/>
      <c r="KQ3514" s="695"/>
      <c r="KR3514" s="695"/>
      <c r="KS3514" s="695"/>
      <c r="KT3514" s="695"/>
      <c r="KU3514" s="695"/>
      <c r="KV3514" s="695"/>
      <c r="KW3514" s="695"/>
      <c r="KX3514" s="695"/>
      <c r="KY3514" s="695"/>
      <c r="KZ3514" s="695"/>
      <c r="LA3514" s="695"/>
      <c r="LB3514" s="695"/>
      <c r="LC3514" s="695"/>
      <c r="LD3514" s="695"/>
      <c r="LE3514" s="695"/>
      <c r="LF3514" s="695"/>
      <c r="LG3514" s="695"/>
      <c r="LH3514" s="695"/>
      <c r="LI3514" s="695"/>
      <c r="LJ3514" s="695"/>
      <c r="LK3514" s="695"/>
      <c r="LL3514" s="695"/>
      <c r="LM3514" s="695"/>
      <c r="LN3514" s="695"/>
      <c r="LO3514" s="695"/>
      <c r="LP3514" s="695"/>
      <c r="LQ3514" s="695"/>
      <c r="LR3514" s="695"/>
      <c r="LS3514" s="695"/>
      <c r="LT3514" s="695"/>
      <c r="LU3514" s="695"/>
      <c r="LV3514" s="695"/>
      <c r="LW3514" s="695"/>
      <c r="LX3514" s="695"/>
      <c r="LY3514" s="695"/>
      <c r="LZ3514" s="695"/>
      <c r="MA3514" s="695"/>
      <c r="MB3514" s="695"/>
      <c r="MC3514" s="695"/>
      <c r="MD3514" s="695"/>
      <c r="ME3514" s="695"/>
      <c r="MF3514" s="695"/>
      <c r="MG3514" s="695"/>
      <c r="MH3514" s="695"/>
      <c r="MI3514" s="695"/>
      <c r="MJ3514" s="695"/>
      <c r="MK3514" s="695"/>
      <c r="ML3514" s="695"/>
      <c r="MM3514" s="695"/>
      <c r="MN3514" s="695"/>
      <c r="MO3514" s="695"/>
      <c r="MP3514" s="695"/>
      <c r="MQ3514" s="695"/>
      <c r="MR3514" s="695"/>
      <c r="MS3514" s="695"/>
      <c r="MT3514" s="695"/>
      <c r="MU3514" s="695"/>
      <c r="MV3514" s="695"/>
      <c r="MW3514" s="695"/>
      <c r="MX3514" s="695"/>
      <c r="MY3514" s="695"/>
      <c r="MZ3514" s="695"/>
      <c r="NA3514" s="695"/>
      <c r="NB3514" s="695"/>
      <c r="NC3514" s="695"/>
      <c r="ND3514" s="695"/>
      <c r="NE3514" s="695"/>
      <c r="NF3514" s="695"/>
      <c r="NG3514" s="695"/>
      <c r="NH3514" s="695"/>
      <c r="NI3514" s="695"/>
      <c r="NJ3514" s="695"/>
      <c r="NK3514" s="695"/>
      <c r="NL3514" s="695"/>
      <c r="NM3514" s="695"/>
      <c r="NN3514" s="695"/>
      <c r="NO3514" s="695"/>
      <c r="NP3514" s="695"/>
      <c r="NQ3514" s="695"/>
      <c r="NR3514" s="695"/>
      <c r="NS3514" s="695"/>
      <c r="NT3514" s="695"/>
      <c r="NU3514" s="695"/>
      <c r="NV3514" s="695"/>
      <c r="NW3514" s="695"/>
      <c r="NX3514" s="695"/>
      <c r="NY3514" s="695"/>
      <c r="NZ3514" s="695"/>
      <c r="OA3514" s="695"/>
      <c r="OB3514" s="695"/>
      <c r="OC3514" s="695"/>
      <c r="OD3514" s="695"/>
      <c r="OE3514" s="695"/>
      <c r="OF3514" s="695"/>
      <c r="OG3514" s="695"/>
      <c r="OH3514" s="695"/>
      <c r="OI3514" s="695"/>
      <c r="OJ3514" s="695"/>
      <c r="OK3514" s="695"/>
      <c r="OL3514" s="695"/>
      <c r="OM3514" s="695"/>
      <c r="ON3514" s="695"/>
      <c r="OO3514" s="695"/>
      <c r="OP3514" s="695"/>
      <c r="OQ3514" s="695"/>
      <c r="OR3514" s="695"/>
      <c r="OS3514" s="695"/>
      <c r="OT3514" s="695"/>
      <c r="OU3514" s="695"/>
      <c r="OV3514" s="695"/>
      <c r="OW3514" s="695"/>
      <c r="OX3514" s="695"/>
      <c r="OY3514" s="695"/>
      <c r="OZ3514" s="695"/>
      <c r="PA3514" s="695"/>
      <c r="PB3514" s="695"/>
      <c r="PC3514" s="695"/>
      <c r="PD3514" s="695"/>
      <c r="PE3514" s="695"/>
      <c r="PF3514" s="695"/>
      <c r="PG3514" s="695"/>
      <c r="PH3514" s="695"/>
      <c r="PI3514" s="695"/>
      <c r="PJ3514" s="695"/>
      <c r="PK3514" s="695"/>
      <c r="PL3514" s="695"/>
      <c r="PM3514" s="695"/>
      <c r="PN3514" s="695"/>
      <c r="PO3514" s="695"/>
      <c r="PP3514" s="695"/>
      <c r="PQ3514" s="695"/>
      <c r="PR3514" s="695"/>
      <c r="PS3514" s="695"/>
      <c r="PT3514" s="695"/>
      <c r="PU3514" s="695"/>
      <c r="PV3514" s="695"/>
      <c r="PW3514" s="695"/>
      <c r="PX3514" s="695"/>
      <c r="PY3514" s="695"/>
      <c r="PZ3514" s="695"/>
      <c r="QA3514" s="695"/>
      <c r="QB3514" s="695"/>
      <c r="QC3514" s="695"/>
      <c r="QD3514" s="695"/>
      <c r="QE3514" s="695"/>
      <c r="QF3514" s="695"/>
      <c r="QG3514" s="695"/>
      <c r="QH3514" s="695"/>
      <c r="QI3514" s="695"/>
      <c r="QJ3514" s="695"/>
      <c r="QK3514" s="695"/>
      <c r="QL3514" s="695"/>
      <c r="QM3514" s="695"/>
      <c r="QN3514" s="695"/>
      <c r="QO3514" s="695"/>
      <c r="QP3514" s="695"/>
      <c r="QQ3514" s="695"/>
      <c r="QR3514" s="695"/>
      <c r="QS3514" s="695"/>
      <c r="QT3514" s="695"/>
      <c r="QU3514" s="695"/>
      <c r="QV3514" s="695"/>
      <c r="QW3514" s="695"/>
      <c r="QX3514" s="695"/>
      <c r="QY3514" s="695"/>
      <c r="QZ3514" s="695"/>
      <c r="RA3514" s="695"/>
      <c r="RB3514" s="695"/>
      <c r="RC3514" s="695"/>
      <c r="RD3514" s="695"/>
      <c r="RE3514" s="695"/>
      <c r="RF3514" s="695"/>
      <c r="RG3514" s="695"/>
      <c r="RH3514" s="695"/>
      <c r="RI3514" s="695"/>
      <c r="RJ3514" s="695"/>
      <c r="RK3514" s="695"/>
      <c r="RL3514" s="695"/>
      <c r="RM3514" s="695"/>
      <c r="RN3514" s="695"/>
      <c r="RO3514" s="695"/>
      <c r="RP3514" s="695"/>
      <c r="RQ3514" s="695"/>
      <c r="RR3514" s="695"/>
      <c r="RS3514" s="695"/>
      <c r="RT3514" s="695"/>
      <c r="RU3514" s="695"/>
      <c r="RV3514" s="695"/>
      <c r="RW3514" s="695"/>
      <c r="RX3514" s="695"/>
      <c r="RY3514" s="695"/>
      <c r="RZ3514" s="695"/>
      <c r="SA3514" s="695"/>
      <c r="SB3514" s="695"/>
      <c r="SC3514" s="695"/>
      <c r="SD3514" s="695"/>
      <c r="SE3514" s="695"/>
      <c r="SF3514" s="695"/>
      <c r="SG3514" s="695"/>
      <c r="SH3514" s="695"/>
      <c r="SI3514" s="695"/>
      <c r="SJ3514" s="695"/>
      <c r="SK3514" s="695"/>
      <c r="SL3514" s="695"/>
      <c r="SM3514" s="695"/>
      <c r="SN3514" s="695"/>
      <c r="SO3514" s="695"/>
      <c r="SP3514" s="695"/>
      <c r="SQ3514" s="695"/>
      <c r="SR3514" s="695"/>
      <c r="SS3514" s="695"/>
      <c r="ST3514" s="695"/>
      <c r="SU3514" s="695"/>
      <c r="SV3514" s="695"/>
      <c r="SW3514" s="695"/>
      <c r="SX3514" s="695"/>
      <c r="SY3514" s="695"/>
      <c r="SZ3514" s="695"/>
      <c r="TA3514" s="695"/>
      <c r="TB3514" s="695"/>
      <c r="TC3514" s="695"/>
      <c r="TD3514" s="695"/>
      <c r="TE3514" s="695"/>
      <c r="TF3514" s="695"/>
      <c r="TG3514" s="695"/>
      <c r="TH3514" s="695"/>
      <c r="TI3514" s="695"/>
      <c r="TJ3514" s="695"/>
      <c r="TK3514" s="695"/>
      <c r="TL3514" s="695"/>
      <c r="TM3514" s="695"/>
      <c r="TN3514" s="695"/>
      <c r="TO3514" s="695"/>
      <c r="TP3514" s="695"/>
      <c r="TQ3514" s="695"/>
      <c r="TR3514" s="695"/>
      <c r="TS3514" s="695"/>
      <c r="TT3514" s="695"/>
      <c r="TU3514" s="695"/>
      <c r="TV3514" s="695"/>
      <c r="TW3514" s="695"/>
      <c r="TX3514" s="695"/>
      <c r="TY3514" s="695"/>
      <c r="TZ3514" s="695"/>
      <c r="UA3514" s="695"/>
      <c r="UB3514" s="695"/>
      <c r="UC3514" s="695"/>
      <c r="UD3514" s="695"/>
      <c r="UE3514" s="695"/>
      <c r="UF3514" s="695"/>
      <c r="UG3514" s="695"/>
      <c r="UH3514" s="695"/>
      <c r="UI3514" s="695"/>
      <c r="UJ3514" s="695"/>
      <c r="UK3514" s="695"/>
      <c r="UL3514" s="695"/>
      <c r="UM3514" s="695"/>
      <c r="UN3514" s="695"/>
      <c r="UO3514" s="695"/>
      <c r="UP3514" s="695"/>
      <c r="UQ3514" s="695"/>
      <c r="UR3514" s="695"/>
      <c r="US3514" s="695"/>
      <c r="UT3514" s="695"/>
      <c r="UU3514" s="695"/>
      <c r="UV3514" s="695"/>
      <c r="UW3514" s="695"/>
      <c r="UX3514" s="695"/>
      <c r="UY3514" s="695"/>
      <c r="UZ3514" s="695"/>
      <c r="VA3514" s="695"/>
      <c r="VB3514" s="695"/>
      <c r="VC3514" s="695"/>
      <c r="VD3514" s="695"/>
      <c r="VE3514" s="695"/>
      <c r="VF3514" s="695"/>
      <c r="VG3514" s="695"/>
      <c r="VH3514" s="695"/>
      <c r="VI3514" s="695"/>
      <c r="VJ3514" s="695"/>
      <c r="VK3514" s="695"/>
      <c r="VL3514" s="695"/>
      <c r="VM3514" s="695"/>
      <c r="VN3514" s="695"/>
      <c r="VO3514" s="695"/>
      <c r="VP3514" s="695"/>
      <c r="VQ3514" s="695"/>
      <c r="VR3514" s="695"/>
      <c r="VS3514" s="695"/>
      <c r="VT3514" s="695"/>
      <c r="VU3514" s="695"/>
      <c r="VV3514" s="695"/>
      <c r="VW3514" s="695"/>
      <c r="VX3514" s="695"/>
      <c r="VY3514" s="695"/>
      <c r="VZ3514" s="695"/>
      <c r="WA3514" s="695"/>
      <c r="WB3514" s="695"/>
      <c r="WC3514" s="695"/>
      <c r="WD3514" s="695"/>
      <c r="WE3514" s="695"/>
      <c r="WF3514" s="695"/>
      <c r="WG3514" s="695"/>
      <c r="WH3514" s="695"/>
      <c r="WI3514" s="695"/>
      <c r="WJ3514" s="695"/>
      <c r="WK3514" s="695"/>
      <c r="WL3514" s="695"/>
      <c r="WM3514" s="695"/>
      <c r="WN3514" s="695"/>
      <c r="WO3514" s="695"/>
      <c r="WP3514" s="695"/>
      <c r="WQ3514" s="695"/>
      <c r="WR3514" s="695"/>
      <c r="WS3514" s="695"/>
      <c r="WT3514" s="695"/>
      <c r="WU3514" s="695"/>
      <c r="WV3514" s="695"/>
      <c r="WW3514" s="695"/>
      <c r="WX3514" s="695"/>
      <c r="WY3514" s="695"/>
      <c r="WZ3514" s="695"/>
      <c r="XA3514" s="695"/>
      <c r="XB3514" s="695"/>
      <c r="XC3514" s="695"/>
      <c r="XD3514" s="695"/>
      <c r="XE3514" s="695"/>
      <c r="XF3514" s="695"/>
      <c r="XG3514" s="695"/>
      <c r="XH3514" s="695"/>
      <c r="XI3514" s="695"/>
      <c r="XJ3514" s="695"/>
      <c r="XK3514" s="695"/>
      <c r="XL3514" s="695"/>
      <c r="XM3514" s="695"/>
      <c r="XN3514" s="695"/>
      <c r="XO3514" s="695"/>
      <c r="XP3514" s="695"/>
      <c r="XQ3514" s="695"/>
      <c r="XR3514" s="695"/>
      <c r="XS3514" s="695"/>
      <c r="XT3514" s="695"/>
      <c r="XU3514" s="695"/>
      <c r="XV3514" s="695"/>
      <c r="XW3514" s="695"/>
      <c r="XX3514" s="695"/>
      <c r="XY3514" s="695"/>
      <c r="XZ3514" s="695"/>
      <c r="YA3514" s="695"/>
      <c r="YB3514" s="695"/>
      <c r="YC3514" s="695"/>
      <c r="YD3514" s="695"/>
      <c r="YE3514" s="695"/>
      <c r="YF3514" s="695"/>
      <c r="YG3514" s="695"/>
      <c r="YH3514" s="695"/>
      <c r="YI3514" s="695"/>
      <c r="YJ3514" s="695"/>
      <c r="YK3514" s="695"/>
      <c r="YL3514" s="695"/>
      <c r="YM3514" s="695"/>
      <c r="YN3514" s="695"/>
      <c r="YO3514" s="695"/>
      <c r="YP3514" s="695"/>
      <c r="YQ3514" s="695"/>
      <c r="YR3514" s="695"/>
      <c r="YS3514" s="695"/>
      <c r="YT3514" s="695"/>
      <c r="YU3514" s="695"/>
      <c r="YV3514" s="695"/>
      <c r="YW3514" s="695"/>
      <c r="YX3514" s="695"/>
      <c r="YY3514" s="695"/>
      <c r="YZ3514" s="695"/>
      <c r="ZA3514" s="695"/>
      <c r="ZB3514" s="695"/>
      <c r="ZC3514" s="695"/>
      <c r="ZD3514" s="695"/>
      <c r="ZE3514" s="695"/>
      <c r="ZF3514" s="695"/>
      <c r="ZG3514" s="695"/>
      <c r="ZH3514" s="695"/>
      <c r="ZI3514" s="695"/>
      <c r="ZJ3514" s="695"/>
      <c r="ZK3514" s="695"/>
      <c r="ZL3514" s="695"/>
      <c r="ZM3514" s="695"/>
      <c r="ZN3514" s="695"/>
      <c r="ZO3514" s="695"/>
      <c r="ZP3514" s="695"/>
      <c r="ZQ3514" s="695"/>
      <c r="ZR3514" s="695"/>
      <c r="ZS3514" s="695"/>
      <c r="ZT3514" s="695"/>
      <c r="ZU3514" s="695"/>
      <c r="ZV3514" s="695"/>
      <c r="ZW3514" s="695"/>
      <c r="ZX3514" s="695"/>
      <c r="ZY3514" s="695"/>
      <c r="ZZ3514" s="695"/>
      <c r="AAA3514" s="695"/>
      <c r="AAB3514" s="695"/>
      <c r="AAC3514" s="695"/>
      <c r="AAD3514" s="695"/>
      <c r="AAE3514" s="695"/>
      <c r="AAF3514" s="695"/>
      <c r="AAG3514" s="695"/>
      <c r="AAH3514" s="695"/>
      <c r="AAI3514" s="695"/>
      <c r="AAJ3514" s="695"/>
      <c r="AAK3514" s="695"/>
      <c r="AAL3514" s="695"/>
      <c r="AAM3514" s="695"/>
      <c r="AAN3514" s="695"/>
      <c r="AAO3514" s="695"/>
      <c r="AAP3514" s="695"/>
      <c r="AAQ3514" s="695"/>
      <c r="AAR3514" s="695"/>
      <c r="AAS3514" s="695"/>
      <c r="AAT3514" s="695"/>
      <c r="AAU3514" s="695"/>
      <c r="AAV3514" s="695"/>
      <c r="AAW3514" s="695"/>
      <c r="AAX3514" s="695"/>
      <c r="AAY3514" s="695"/>
      <c r="AAZ3514" s="695"/>
      <c r="ABA3514" s="695"/>
      <c r="ABB3514" s="695"/>
      <c r="ABC3514" s="695"/>
      <c r="ABD3514" s="695"/>
      <c r="ABE3514" s="695"/>
      <c r="ABF3514" s="695"/>
      <c r="ABG3514" s="695"/>
      <c r="ABH3514" s="695"/>
      <c r="ABI3514" s="695"/>
      <c r="ABJ3514" s="695"/>
      <c r="ABK3514" s="695"/>
      <c r="ABL3514" s="695"/>
      <c r="ABM3514" s="695"/>
      <c r="ABN3514" s="695"/>
      <c r="ABO3514" s="695"/>
      <c r="ABP3514" s="695"/>
      <c r="ABQ3514" s="695"/>
      <c r="ABR3514" s="695"/>
      <c r="ABS3514" s="695"/>
      <c r="ABT3514" s="695"/>
      <c r="ABU3514" s="695"/>
      <c r="ABV3514" s="695"/>
      <c r="ABW3514" s="695"/>
      <c r="ABX3514" s="695"/>
      <c r="ABY3514" s="695"/>
      <c r="ABZ3514" s="695"/>
      <c r="ACA3514" s="695"/>
      <c r="ACB3514" s="695"/>
      <c r="ACC3514" s="695"/>
      <c r="ACD3514" s="695"/>
      <c r="ACE3514" s="695"/>
      <c r="ACF3514" s="695"/>
      <c r="ACG3514" s="695"/>
      <c r="ACH3514" s="695"/>
      <c r="ACI3514" s="695"/>
      <c r="ACJ3514" s="695"/>
      <c r="ACK3514" s="695"/>
      <c r="ACL3514" s="695"/>
      <c r="ACM3514" s="695"/>
      <c r="ACN3514" s="695"/>
      <c r="ACO3514" s="695"/>
      <c r="ACP3514" s="695"/>
      <c r="ACQ3514" s="695"/>
      <c r="ACR3514" s="695"/>
      <c r="ACS3514" s="695"/>
      <c r="ACT3514" s="695"/>
      <c r="ACU3514" s="695"/>
      <c r="ACV3514" s="695"/>
      <c r="ACW3514" s="695"/>
      <c r="ACX3514" s="695"/>
      <c r="ACY3514" s="695"/>
      <c r="ACZ3514" s="695"/>
      <c r="ADA3514" s="695"/>
      <c r="ADB3514" s="695"/>
      <c r="ADC3514" s="695"/>
      <c r="ADD3514" s="695"/>
      <c r="ADE3514" s="695"/>
      <c r="ADF3514" s="695"/>
      <c r="ADG3514" s="695"/>
      <c r="ADH3514" s="695"/>
      <c r="ADI3514" s="695"/>
      <c r="ADJ3514" s="695"/>
      <c r="ADK3514" s="695"/>
      <c r="ADL3514" s="695"/>
      <c r="ADM3514" s="695"/>
      <c r="ADN3514" s="695"/>
      <c r="ADO3514" s="695"/>
      <c r="ADP3514" s="695"/>
      <c r="ADQ3514" s="695"/>
      <c r="ADR3514" s="695"/>
      <c r="ADS3514" s="695"/>
      <c r="ADT3514" s="695"/>
      <c r="ADU3514" s="695"/>
      <c r="ADV3514" s="695"/>
      <c r="ADW3514" s="695"/>
      <c r="ADX3514" s="695"/>
      <c r="ADY3514" s="695"/>
      <c r="ADZ3514" s="695"/>
      <c r="AEA3514" s="695"/>
      <c r="AEB3514" s="695"/>
      <c r="AEC3514" s="695"/>
      <c r="AED3514" s="695"/>
      <c r="AEE3514" s="695"/>
      <c r="AEF3514" s="695"/>
      <c r="AEG3514" s="695"/>
      <c r="AEH3514" s="695"/>
      <c r="AEI3514" s="695"/>
      <c r="AEJ3514" s="695"/>
      <c r="AEK3514" s="695"/>
      <c r="AEL3514" s="695"/>
      <c r="AEM3514" s="695"/>
      <c r="AEN3514" s="695"/>
      <c r="AEO3514" s="695"/>
      <c r="AEP3514" s="695"/>
      <c r="AEQ3514" s="695"/>
      <c r="AER3514" s="695"/>
      <c r="AES3514" s="695"/>
      <c r="AET3514" s="695"/>
      <c r="AEU3514" s="695"/>
      <c r="AEV3514" s="695"/>
      <c r="AEW3514" s="695"/>
      <c r="AEX3514" s="695"/>
      <c r="AEY3514" s="695"/>
      <c r="AEZ3514" s="695"/>
      <c r="AFA3514" s="695"/>
      <c r="AFB3514" s="695"/>
      <c r="AFC3514" s="695"/>
      <c r="AFD3514" s="695"/>
      <c r="AFE3514" s="695"/>
      <c r="AFF3514" s="695"/>
      <c r="AFG3514" s="695"/>
      <c r="AFH3514" s="695"/>
      <c r="AFI3514" s="695"/>
      <c r="AFJ3514" s="695"/>
      <c r="AFK3514" s="695"/>
      <c r="AFL3514" s="695"/>
      <c r="AFM3514" s="695"/>
      <c r="AFN3514" s="695"/>
      <c r="AFO3514" s="695"/>
      <c r="AFP3514" s="695"/>
      <c r="AFQ3514" s="695"/>
      <c r="AFR3514" s="695"/>
      <c r="AFS3514" s="695"/>
      <c r="AFT3514" s="695"/>
      <c r="AFU3514" s="695"/>
      <c r="AFV3514" s="695"/>
      <c r="AFW3514" s="695"/>
      <c r="AFX3514" s="695"/>
      <c r="AFY3514" s="695"/>
      <c r="AFZ3514" s="695"/>
      <c r="AGA3514" s="695"/>
      <c r="AGB3514" s="695"/>
      <c r="AGC3514" s="695"/>
      <c r="AGD3514" s="695"/>
      <c r="AGE3514" s="695"/>
      <c r="AGF3514" s="695"/>
      <c r="AGG3514" s="695"/>
      <c r="AGH3514" s="695"/>
      <c r="AGI3514" s="695"/>
      <c r="AGJ3514" s="695"/>
      <c r="AGK3514" s="695"/>
      <c r="AGL3514" s="695"/>
      <c r="AGM3514" s="695"/>
      <c r="AGN3514" s="695"/>
      <c r="AGO3514" s="695"/>
      <c r="AGP3514" s="695"/>
      <c r="AGQ3514" s="695"/>
      <c r="AGR3514" s="695"/>
      <c r="AGS3514" s="695"/>
      <c r="AGT3514" s="695"/>
      <c r="AGU3514" s="695"/>
      <c r="AGV3514" s="695"/>
      <c r="AGW3514" s="695"/>
      <c r="AGX3514" s="695"/>
      <c r="AGY3514" s="695"/>
      <c r="AGZ3514" s="695"/>
      <c r="AHA3514" s="695"/>
      <c r="AHB3514" s="695"/>
      <c r="AHC3514" s="695"/>
      <c r="AHD3514" s="695"/>
      <c r="AHE3514" s="695"/>
      <c r="AHF3514" s="695"/>
      <c r="AHG3514" s="695"/>
      <c r="AHH3514" s="695"/>
      <c r="AHI3514" s="695"/>
      <c r="AHJ3514" s="695"/>
      <c r="AHK3514" s="695"/>
      <c r="AHL3514" s="695"/>
      <c r="AHM3514" s="695"/>
      <c r="AHN3514" s="695"/>
      <c r="AHO3514" s="695"/>
      <c r="AHP3514" s="695"/>
      <c r="AHQ3514" s="695"/>
      <c r="AHR3514" s="695"/>
      <c r="AHS3514" s="695"/>
      <c r="AHT3514" s="695"/>
      <c r="AHU3514" s="695"/>
      <c r="AHV3514" s="695"/>
      <c r="AHW3514" s="695"/>
      <c r="AHX3514" s="695"/>
      <c r="AHY3514" s="695"/>
      <c r="AHZ3514" s="695"/>
      <c r="AIA3514" s="695"/>
      <c r="AIB3514" s="695"/>
      <c r="AIC3514" s="695"/>
      <c r="AID3514" s="695"/>
      <c r="AIE3514" s="695"/>
      <c r="AIF3514" s="695"/>
      <c r="AIG3514" s="695"/>
      <c r="AIH3514" s="695"/>
      <c r="AII3514" s="695"/>
      <c r="AIJ3514" s="695"/>
      <c r="AIK3514" s="695"/>
      <c r="AIL3514" s="695"/>
      <c r="AIM3514" s="695"/>
      <c r="AIN3514" s="695"/>
      <c r="AIO3514" s="695"/>
      <c r="AIP3514" s="695"/>
      <c r="AIQ3514" s="695"/>
      <c r="AIR3514" s="695"/>
      <c r="AIS3514" s="695"/>
      <c r="AIT3514" s="695"/>
      <c r="AIU3514" s="695"/>
      <c r="AIV3514" s="695"/>
      <c r="AIW3514" s="695"/>
      <c r="AIX3514" s="695"/>
      <c r="AIY3514" s="695"/>
      <c r="AIZ3514" s="695"/>
      <c r="AJA3514" s="695"/>
      <c r="AJB3514" s="695"/>
      <c r="AJC3514" s="695"/>
      <c r="AJD3514" s="695"/>
      <c r="AJE3514" s="695"/>
      <c r="AJF3514" s="695"/>
      <c r="AJG3514" s="695"/>
      <c r="AJH3514" s="695"/>
      <c r="AJI3514" s="695"/>
      <c r="AJJ3514" s="695"/>
      <c r="AJK3514" s="695"/>
      <c r="AJL3514" s="695"/>
      <c r="AJM3514" s="695"/>
      <c r="AJN3514" s="695"/>
      <c r="AJO3514" s="695"/>
      <c r="AJP3514" s="695"/>
      <c r="AJQ3514" s="695"/>
      <c r="AJR3514" s="695"/>
      <c r="AJS3514" s="695"/>
      <c r="AJT3514" s="695"/>
      <c r="AJU3514" s="695"/>
      <c r="AJV3514" s="695"/>
      <c r="AJW3514" s="695"/>
      <c r="AJX3514" s="695"/>
      <c r="AJY3514" s="695"/>
      <c r="AJZ3514" s="695"/>
      <c r="AKA3514" s="695"/>
      <c r="AKB3514" s="695"/>
      <c r="AKC3514" s="695"/>
      <c r="AKD3514" s="695"/>
      <c r="AKE3514" s="695"/>
      <c r="AKF3514" s="695"/>
      <c r="AKG3514" s="695"/>
      <c r="AKH3514" s="695"/>
      <c r="AKI3514" s="695"/>
      <c r="AKJ3514" s="695"/>
      <c r="AKK3514" s="695"/>
      <c r="AKL3514" s="695"/>
      <c r="AKM3514" s="695"/>
      <c r="AKN3514" s="695"/>
      <c r="AKO3514" s="695"/>
      <c r="AKP3514" s="695"/>
      <c r="AKQ3514" s="695"/>
      <c r="AKR3514" s="695"/>
      <c r="AKS3514" s="695"/>
      <c r="AKT3514" s="695"/>
      <c r="AKU3514" s="695"/>
      <c r="AKV3514" s="695"/>
      <c r="AKW3514" s="695"/>
      <c r="AKX3514" s="695"/>
      <c r="AKY3514" s="695"/>
      <c r="AKZ3514" s="695"/>
      <c r="ALA3514" s="695"/>
      <c r="ALB3514" s="695"/>
      <c r="ALC3514" s="695"/>
      <c r="ALD3514" s="695"/>
      <c r="ALE3514" s="695"/>
      <c r="ALF3514" s="695"/>
      <c r="ALG3514" s="695"/>
      <c r="ALH3514" s="695"/>
      <c r="ALI3514" s="695"/>
      <c r="ALJ3514" s="695"/>
      <c r="ALK3514" s="695"/>
      <c r="ALL3514" s="695"/>
      <c r="ALM3514" s="695"/>
      <c r="ALN3514" s="695"/>
      <c r="ALO3514" s="695"/>
      <c r="ALP3514" s="695"/>
      <c r="ALQ3514" s="695"/>
      <c r="ALR3514" s="695"/>
      <c r="ALS3514" s="695"/>
      <c r="ALT3514" s="695"/>
      <c r="ALU3514" s="695"/>
      <c r="ALV3514" s="695"/>
      <c r="ALW3514" s="695"/>
      <c r="ALX3514" s="695"/>
      <c r="ALY3514" s="695"/>
      <c r="ALZ3514" s="695"/>
      <c r="AMA3514" s="695"/>
      <c r="AMB3514" s="695"/>
      <c r="AMC3514" s="695"/>
      <c r="AMD3514" s="695"/>
      <c r="AME3514" s="695"/>
      <c r="AMF3514" s="695"/>
      <c r="AMG3514" s="695"/>
      <c r="AMH3514" s="695"/>
      <c r="AMI3514" s="695"/>
      <c r="AMJ3514" s="695"/>
    </row>
    <row r="3515" spans="1:1024" s="546" customFormat="1" ht="29.25" customHeight="1" x14ac:dyDescent="0.25">
      <c r="A3515" s="186">
        <v>3662</v>
      </c>
      <c r="B3515" s="186">
        <v>22252347</v>
      </c>
      <c r="C3515" s="186" t="s">
        <v>1710</v>
      </c>
      <c r="D3515" s="186" t="s">
        <v>4053</v>
      </c>
      <c r="E3515" s="1156" t="s">
        <v>84</v>
      </c>
      <c r="F3515" s="710">
        <v>45242</v>
      </c>
      <c r="G3515" s="711">
        <v>0.86111111111111116</v>
      </c>
      <c r="H3515" s="710">
        <v>45245</v>
      </c>
      <c r="I3515" s="711">
        <v>0.41666666666666669</v>
      </c>
      <c r="J3515" s="713" t="s">
        <v>449</v>
      </c>
      <c r="K3515" s="710">
        <v>30001</v>
      </c>
      <c r="L3515" s="734" t="s">
        <v>1711</v>
      </c>
      <c r="M3515" s="21">
        <v>40033</v>
      </c>
      <c r="N3515" s="734" t="s">
        <v>1712</v>
      </c>
      <c r="O3515" s="920">
        <v>37092</v>
      </c>
      <c r="P3515" s="898"/>
      <c r="Q3515" s="1022"/>
      <c r="R3515" s="1023"/>
      <c r="S3515" s="1022"/>
      <c r="T3515" s="624"/>
      <c r="U3515" s="156" t="s">
        <v>4292</v>
      </c>
      <c r="V3515" s="544"/>
      <c r="W3515" s="156"/>
    </row>
    <row r="3516" spans="1:1024" ht="30.75" customHeight="1" x14ac:dyDescent="0.25">
      <c r="A3516" s="376">
        <v>3415</v>
      </c>
      <c r="B3516" s="376">
        <v>22252347</v>
      </c>
      <c r="C3516" s="376" t="s">
        <v>1710</v>
      </c>
      <c r="D3516" s="376" t="s">
        <v>4053</v>
      </c>
      <c r="E3516" s="1166" t="s">
        <v>4170</v>
      </c>
      <c r="F3516" s="1217">
        <v>45208</v>
      </c>
      <c r="G3516" s="1218">
        <v>0.41666666666666669</v>
      </c>
      <c r="H3516" s="710">
        <v>45215</v>
      </c>
      <c r="I3516" s="1218">
        <v>0.41666666666666669</v>
      </c>
      <c r="J3516" s="728" t="s">
        <v>399</v>
      </c>
      <c r="K3516" s="710">
        <v>30001</v>
      </c>
      <c r="L3516" s="734" t="s">
        <v>1711</v>
      </c>
      <c r="M3516" s="21">
        <v>40033</v>
      </c>
      <c r="N3516" s="734" t="s">
        <v>1712</v>
      </c>
      <c r="O3516" s="920">
        <v>37092</v>
      </c>
      <c r="P3516" s="892">
        <v>560</v>
      </c>
      <c r="Q3516" s="196"/>
      <c r="R3516" s="1017"/>
      <c r="S3516" s="196" t="s">
        <v>4291</v>
      </c>
      <c r="T3516" s="579"/>
      <c r="U3516" s="545" t="s">
        <v>4292</v>
      </c>
      <c r="V3516" s="544"/>
      <c r="W3516" s="636"/>
    </row>
    <row r="3517" spans="1:1024" s="546" customFormat="1" ht="39.75" customHeight="1" x14ac:dyDescent="0.25">
      <c r="A3517" s="826">
        <v>2187</v>
      </c>
      <c r="B3517" s="4">
        <v>22252347</v>
      </c>
      <c r="C3517" s="4" t="s">
        <v>1710</v>
      </c>
      <c r="D3517" s="826" t="s">
        <v>22</v>
      </c>
      <c r="E3517" s="1169" t="s">
        <v>161</v>
      </c>
      <c r="F3517" s="827">
        <v>45005</v>
      </c>
      <c r="G3517" s="979">
        <v>0.51458333333333328</v>
      </c>
      <c r="H3517" s="827">
        <v>45008</v>
      </c>
      <c r="I3517" s="979">
        <v>0.64583333333333337</v>
      </c>
      <c r="J3517" s="1335" t="s">
        <v>327</v>
      </c>
      <c r="K3517" s="710">
        <v>30182</v>
      </c>
      <c r="L3517" s="929" t="s">
        <v>1711</v>
      </c>
      <c r="M3517" s="21"/>
      <c r="N3517" s="934" t="s">
        <v>1712</v>
      </c>
      <c r="O3517" s="920">
        <v>37092</v>
      </c>
      <c r="P3517" s="892">
        <v>250</v>
      </c>
      <c r="Q3517" s="1029" t="s">
        <v>1714</v>
      </c>
      <c r="R3517" s="1017"/>
      <c r="S3517" s="196">
        <v>54934</v>
      </c>
      <c r="T3517" s="588" t="s">
        <v>1713</v>
      </c>
      <c r="U3517" s="156"/>
      <c r="V3517" s="579"/>
      <c r="W3517" s="156"/>
    </row>
    <row r="3518" spans="1:1024" s="599" customFormat="1" ht="20.25" customHeight="1" x14ac:dyDescent="0.25">
      <c r="A3518" s="186">
        <v>2116</v>
      </c>
      <c r="B3518" s="186">
        <v>22252347</v>
      </c>
      <c r="C3518" s="186" t="s">
        <v>1710</v>
      </c>
      <c r="D3518" s="186" t="s">
        <v>22</v>
      </c>
      <c r="E3518" s="1156" t="s">
        <v>161</v>
      </c>
      <c r="F3518" s="710">
        <v>44991</v>
      </c>
      <c r="G3518" s="711">
        <v>0.51458333333333328</v>
      </c>
      <c r="H3518" s="710">
        <v>45005</v>
      </c>
      <c r="I3518" s="711">
        <v>0.51458333333333328</v>
      </c>
      <c r="J3518" s="728" t="s">
        <v>78</v>
      </c>
      <c r="K3518" s="710">
        <v>30182</v>
      </c>
      <c r="L3518" s="929" t="s">
        <v>1711</v>
      </c>
      <c r="M3518" s="21"/>
      <c r="N3518" s="934" t="s">
        <v>1712</v>
      </c>
      <c r="O3518" s="920">
        <v>37092</v>
      </c>
      <c r="P3518" s="892" t="s">
        <v>640</v>
      </c>
      <c r="Q3518" s="196"/>
      <c r="R3518" s="1017"/>
      <c r="S3518" s="196">
        <v>54934</v>
      </c>
      <c r="T3518" s="588" t="s">
        <v>1766</v>
      </c>
      <c r="U3518" s="156"/>
      <c r="V3518" s="544" t="s">
        <v>1765</v>
      </c>
      <c r="W3518" s="156"/>
      <c r="X3518" s="662"/>
      <c r="Y3518" s="662"/>
      <c r="Z3518" s="662"/>
      <c r="AA3518" s="662"/>
      <c r="AB3518" s="662"/>
      <c r="AC3518" s="662"/>
      <c r="AD3518" s="662"/>
      <c r="AE3518" s="662"/>
      <c r="AF3518" s="662"/>
      <c r="AG3518" s="662"/>
      <c r="AH3518" s="662"/>
      <c r="AI3518" s="662"/>
      <c r="AJ3518" s="662"/>
      <c r="AK3518" s="662"/>
      <c r="AL3518" s="662"/>
      <c r="AM3518" s="662"/>
      <c r="AN3518" s="662"/>
      <c r="AO3518" s="662"/>
      <c r="AP3518" s="662"/>
      <c r="AQ3518" s="662"/>
      <c r="AR3518" s="662"/>
      <c r="AS3518" s="662"/>
      <c r="AT3518" s="662"/>
      <c r="AU3518" s="662"/>
      <c r="AV3518" s="662"/>
      <c r="AW3518" s="662"/>
      <c r="AX3518" s="662"/>
      <c r="AY3518" s="662"/>
      <c r="AZ3518" s="662"/>
      <c r="BA3518" s="662"/>
      <c r="BB3518" s="662"/>
      <c r="BC3518" s="662"/>
      <c r="BD3518" s="662"/>
      <c r="BE3518" s="662"/>
      <c r="BF3518" s="662"/>
      <c r="BG3518" s="662"/>
      <c r="BH3518" s="662"/>
      <c r="BI3518" s="662"/>
      <c r="BJ3518" s="662"/>
      <c r="BK3518" s="662"/>
      <c r="BL3518" s="662"/>
      <c r="BM3518" s="662"/>
      <c r="BN3518" s="662"/>
      <c r="BO3518" s="662"/>
      <c r="BP3518" s="662"/>
      <c r="BQ3518" s="662"/>
      <c r="BR3518" s="662"/>
      <c r="BS3518" s="662"/>
      <c r="BT3518" s="662"/>
      <c r="BU3518" s="662"/>
      <c r="BV3518" s="662"/>
      <c r="BW3518" s="662"/>
      <c r="BX3518" s="662"/>
      <c r="BY3518" s="662"/>
      <c r="BZ3518" s="662"/>
      <c r="CA3518" s="662"/>
      <c r="CB3518" s="662"/>
      <c r="CC3518" s="662"/>
      <c r="CD3518" s="662"/>
      <c r="CE3518" s="662"/>
      <c r="CF3518" s="662"/>
      <c r="CG3518" s="662"/>
      <c r="CH3518" s="662"/>
      <c r="CI3518" s="662"/>
      <c r="CJ3518" s="662"/>
      <c r="CK3518" s="662"/>
      <c r="CL3518" s="662"/>
      <c r="CM3518" s="662"/>
      <c r="CN3518" s="662"/>
      <c r="CO3518" s="662"/>
      <c r="CP3518" s="662"/>
      <c r="CQ3518" s="662"/>
      <c r="CR3518" s="662"/>
      <c r="CS3518" s="662"/>
      <c r="CT3518" s="662"/>
      <c r="CU3518" s="662"/>
      <c r="CV3518" s="662"/>
      <c r="CW3518" s="662"/>
      <c r="CX3518" s="662"/>
      <c r="CY3518" s="662"/>
      <c r="CZ3518" s="662"/>
      <c r="DA3518" s="662"/>
      <c r="DB3518" s="662"/>
      <c r="DC3518" s="662"/>
      <c r="DD3518" s="662"/>
      <c r="DE3518" s="662"/>
      <c r="DF3518" s="662"/>
      <c r="DG3518" s="662"/>
      <c r="DH3518" s="662"/>
      <c r="DI3518" s="662"/>
      <c r="DJ3518" s="662"/>
      <c r="DK3518" s="662"/>
      <c r="DL3518" s="662"/>
      <c r="DM3518" s="662"/>
      <c r="DN3518" s="662"/>
      <c r="DO3518" s="662"/>
      <c r="DP3518" s="662"/>
      <c r="DQ3518" s="662"/>
      <c r="DR3518" s="662"/>
      <c r="DS3518" s="662"/>
      <c r="DT3518" s="662"/>
      <c r="DU3518" s="662"/>
      <c r="DV3518" s="662"/>
      <c r="DW3518" s="662"/>
      <c r="DX3518" s="662"/>
      <c r="DY3518" s="662"/>
      <c r="DZ3518" s="662"/>
      <c r="EA3518" s="662"/>
      <c r="EB3518" s="662"/>
      <c r="EC3518" s="662"/>
      <c r="ED3518" s="662"/>
      <c r="EE3518" s="662"/>
      <c r="EF3518" s="662"/>
      <c r="EG3518" s="662"/>
      <c r="EH3518" s="662"/>
      <c r="EI3518" s="662"/>
      <c r="EJ3518" s="662"/>
      <c r="EK3518" s="662"/>
      <c r="EL3518" s="662"/>
      <c r="EM3518" s="662"/>
      <c r="EN3518" s="662"/>
      <c r="EO3518" s="662"/>
      <c r="EP3518" s="662"/>
      <c r="EQ3518" s="662"/>
      <c r="ER3518" s="662"/>
      <c r="ES3518" s="662"/>
      <c r="ET3518" s="662"/>
      <c r="EU3518" s="662"/>
      <c r="EV3518" s="662"/>
      <c r="EW3518" s="662"/>
      <c r="EX3518" s="662"/>
      <c r="EY3518" s="662"/>
      <c r="EZ3518" s="662"/>
      <c r="FA3518" s="662"/>
      <c r="FB3518" s="662"/>
      <c r="FC3518" s="662"/>
      <c r="FD3518" s="662"/>
      <c r="FE3518" s="662"/>
      <c r="FF3518" s="662"/>
      <c r="FG3518" s="662"/>
      <c r="FH3518" s="662"/>
      <c r="FI3518" s="662"/>
      <c r="FJ3518" s="662"/>
      <c r="FK3518" s="662"/>
      <c r="FL3518" s="662"/>
      <c r="FM3518" s="662"/>
      <c r="FN3518" s="662"/>
      <c r="FO3518" s="662"/>
      <c r="FP3518" s="662"/>
      <c r="FQ3518" s="662"/>
      <c r="FR3518" s="662"/>
      <c r="FS3518" s="662"/>
      <c r="FT3518" s="662"/>
      <c r="FU3518" s="662"/>
      <c r="FV3518" s="662"/>
      <c r="FW3518" s="662"/>
      <c r="FX3518" s="662"/>
      <c r="FY3518" s="662"/>
      <c r="FZ3518" s="662"/>
      <c r="GA3518" s="662"/>
      <c r="GB3518" s="662"/>
      <c r="GC3518" s="662"/>
      <c r="GD3518" s="662"/>
      <c r="GE3518" s="662"/>
      <c r="GF3518" s="662"/>
      <c r="GG3518" s="662"/>
      <c r="GH3518" s="662"/>
      <c r="GI3518" s="662"/>
      <c r="GJ3518" s="662"/>
      <c r="GK3518" s="662"/>
      <c r="GL3518" s="662"/>
      <c r="GM3518" s="662"/>
      <c r="GN3518" s="662"/>
      <c r="GO3518" s="662"/>
      <c r="GP3518" s="662"/>
      <c r="GQ3518" s="662"/>
      <c r="GR3518" s="662"/>
      <c r="GS3518" s="662"/>
      <c r="GT3518" s="662"/>
      <c r="GU3518" s="662"/>
      <c r="GV3518" s="662"/>
      <c r="GW3518" s="662"/>
      <c r="GX3518" s="662"/>
      <c r="GY3518" s="662"/>
      <c r="GZ3518" s="662"/>
      <c r="HA3518" s="662"/>
      <c r="HB3518" s="662"/>
      <c r="HC3518" s="662"/>
      <c r="HD3518" s="662"/>
      <c r="HE3518" s="662"/>
      <c r="HF3518" s="662"/>
      <c r="HG3518" s="662"/>
      <c r="HH3518" s="662"/>
      <c r="HI3518" s="662"/>
      <c r="HJ3518" s="662"/>
      <c r="HK3518" s="662"/>
      <c r="HL3518" s="662"/>
      <c r="HM3518" s="662"/>
      <c r="HN3518" s="662"/>
      <c r="HO3518" s="662"/>
      <c r="HP3518" s="662"/>
      <c r="HQ3518" s="662"/>
      <c r="HR3518" s="662"/>
      <c r="HS3518" s="662"/>
      <c r="HT3518" s="662"/>
      <c r="HU3518" s="662"/>
      <c r="HV3518" s="662"/>
      <c r="HW3518" s="662"/>
      <c r="HX3518" s="662"/>
      <c r="HY3518" s="662"/>
      <c r="HZ3518" s="662"/>
      <c r="IA3518" s="662"/>
      <c r="IB3518" s="662"/>
      <c r="IC3518" s="662"/>
      <c r="ID3518" s="662"/>
      <c r="IE3518" s="662"/>
      <c r="IF3518" s="662"/>
      <c r="IG3518" s="662"/>
      <c r="IH3518" s="662"/>
      <c r="II3518" s="662"/>
      <c r="IJ3518" s="662"/>
      <c r="IK3518" s="662"/>
      <c r="IL3518" s="662"/>
      <c r="IM3518" s="662"/>
      <c r="IN3518" s="662"/>
      <c r="IO3518" s="662"/>
      <c r="IP3518" s="662"/>
      <c r="IQ3518" s="662"/>
      <c r="IR3518" s="662"/>
      <c r="IS3518" s="662"/>
      <c r="IT3518" s="662"/>
      <c r="IU3518" s="662"/>
      <c r="IV3518" s="662"/>
      <c r="IW3518" s="662"/>
      <c r="IX3518" s="662"/>
      <c r="IY3518" s="662"/>
      <c r="IZ3518" s="662"/>
      <c r="JA3518" s="662"/>
      <c r="JB3518" s="662"/>
      <c r="JC3518" s="662"/>
      <c r="JD3518" s="662"/>
      <c r="JE3518" s="662"/>
      <c r="JF3518" s="662"/>
      <c r="JG3518" s="662"/>
      <c r="JH3518" s="662"/>
      <c r="JI3518" s="662"/>
      <c r="JJ3518" s="662"/>
      <c r="JK3518" s="662"/>
      <c r="JL3518" s="662"/>
      <c r="JM3518" s="662"/>
      <c r="JN3518" s="662"/>
      <c r="JO3518" s="662"/>
      <c r="JP3518" s="662"/>
      <c r="JQ3518" s="662"/>
      <c r="JR3518" s="662"/>
      <c r="JS3518" s="662"/>
      <c r="JT3518" s="662"/>
      <c r="JU3518" s="662"/>
      <c r="JV3518" s="662"/>
      <c r="JW3518" s="662"/>
      <c r="JX3518" s="662"/>
      <c r="JY3518" s="662"/>
      <c r="JZ3518" s="662"/>
      <c r="KA3518" s="662"/>
      <c r="KB3518" s="662"/>
      <c r="KC3518" s="662"/>
      <c r="KD3518" s="662"/>
      <c r="KE3518" s="662"/>
      <c r="KF3518" s="662"/>
      <c r="KG3518" s="662"/>
      <c r="KH3518" s="662"/>
      <c r="KI3518" s="662"/>
      <c r="KJ3518" s="662"/>
      <c r="KK3518" s="662"/>
      <c r="KL3518" s="662"/>
      <c r="KM3518" s="662"/>
      <c r="KN3518" s="662"/>
      <c r="KO3518" s="662"/>
      <c r="KP3518" s="662"/>
      <c r="KQ3518" s="662"/>
      <c r="KR3518" s="662"/>
      <c r="KS3518" s="662"/>
      <c r="KT3518" s="662"/>
      <c r="KU3518" s="662"/>
      <c r="KV3518" s="662"/>
      <c r="KW3518" s="662"/>
      <c r="KX3518" s="662"/>
      <c r="KY3518" s="662"/>
      <c r="KZ3518" s="662"/>
      <c r="LA3518" s="662"/>
      <c r="LB3518" s="662"/>
      <c r="LC3518" s="662"/>
      <c r="LD3518" s="662"/>
      <c r="LE3518" s="662"/>
      <c r="LF3518" s="662"/>
      <c r="LG3518" s="662"/>
      <c r="LH3518" s="662"/>
      <c r="LI3518" s="662"/>
      <c r="LJ3518" s="662"/>
      <c r="LK3518" s="662"/>
      <c r="LL3518" s="662"/>
      <c r="LM3518" s="662"/>
      <c r="LN3518" s="662"/>
      <c r="LO3518" s="662"/>
      <c r="LP3518" s="662"/>
      <c r="LQ3518" s="662"/>
      <c r="LR3518" s="662"/>
      <c r="LS3518" s="662"/>
      <c r="LT3518" s="662"/>
      <c r="LU3518" s="662"/>
      <c r="LV3518" s="662"/>
      <c r="LW3518" s="662"/>
      <c r="LX3518" s="662"/>
      <c r="LY3518" s="662"/>
      <c r="LZ3518" s="662"/>
      <c r="MA3518" s="662"/>
      <c r="MB3518" s="662"/>
      <c r="MC3518" s="662"/>
      <c r="MD3518" s="662"/>
      <c r="ME3518" s="662"/>
      <c r="MF3518" s="662"/>
      <c r="MG3518" s="662"/>
      <c r="MH3518" s="662"/>
      <c r="MI3518" s="662"/>
      <c r="MJ3518" s="662"/>
      <c r="MK3518" s="662"/>
      <c r="ML3518" s="662"/>
      <c r="MM3518" s="662"/>
      <c r="MN3518" s="662"/>
      <c r="MO3518" s="662"/>
      <c r="MP3518" s="662"/>
      <c r="MQ3518" s="662"/>
      <c r="MR3518" s="662"/>
      <c r="MS3518" s="662"/>
      <c r="MT3518" s="662"/>
      <c r="MU3518" s="662"/>
      <c r="MV3518" s="662"/>
      <c r="MW3518" s="662"/>
      <c r="MX3518" s="662"/>
      <c r="MY3518" s="662"/>
      <c r="MZ3518" s="662"/>
      <c r="NA3518" s="662"/>
      <c r="NB3518" s="662"/>
      <c r="NC3518" s="662"/>
      <c r="ND3518" s="662"/>
      <c r="NE3518" s="662"/>
      <c r="NF3518" s="662"/>
      <c r="NG3518" s="662"/>
      <c r="NH3518" s="662"/>
      <c r="NI3518" s="662"/>
      <c r="NJ3518" s="662"/>
      <c r="NK3518" s="662"/>
      <c r="NL3518" s="662"/>
      <c r="NM3518" s="662"/>
      <c r="NN3518" s="662"/>
      <c r="NO3518" s="662"/>
      <c r="NP3518" s="662"/>
      <c r="NQ3518" s="662"/>
      <c r="NR3518" s="662"/>
      <c r="NS3518" s="662"/>
      <c r="NT3518" s="662"/>
      <c r="NU3518" s="662"/>
      <c r="NV3518" s="662"/>
      <c r="NW3518" s="662"/>
      <c r="NX3518" s="662"/>
      <c r="NY3518" s="662"/>
      <c r="NZ3518" s="662"/>
      <c r="OA3518" s="662"/>
      <c r="OB3518" s="662"/>
      <c r="OC3518" s="662"/>
      <c r="OD3518" s="662"/>
      <c r="OE3518" s="662"/>
      <c r="OF3518" s="662"/>
      <c r="OG3518" s="662"/>
      <c r="OH3518" s="662"/>
      <c r="OI3518" s="662"/>
      <c r="OJ3518" s="662"/>
      <c r="OK3518" s="662"/>
      <c r="OL3518" s="662"/>
      <c r="OM3518" s="662"/>
      <c r="ON3518" s="662"/>
      <c r="OO3518" s="662"/>
      <c r="OP3518" s="662"/>
      <c r="OQ3518" s="662"/>
      <c r="OR3518" s="662"/>
      <c r="OS3518" s="662"/>
      <c r="OT3518" s="662"/>
      <c r="OU3518" s="662"/>
      <c r="OV3518" s="662"/>
      <c r="OW3518" s="662"/>
      <c r="OX3518" s="662"/>
      <c r="OY3518" s="662"/>
      <c r="OZ3518" s="662"/>
      <c r="PA3518" s="662"/>
      <c r="PB3518" s="662"/>
      <c r="PC3518" s="662"/>
      <c r="PD3518" s="662"/>
      <c r="PE3518" s="662"/>
      <c r="PF3518" s="662"/>
      <c r="PG3518" s="662"/>
      <c r="PH3518" s="662"/>
      <c r="PI3518" s="662"/>
      <c r="PJ3518" s="662"/>
      <c r="PK3518" s="662"/>
      <c r="PL3518" s="662"/>
      <c r="PM3518" s="662"/>
      <c r="PN3518" s="662"/>
      <c r="PO3518" s="662"/>
      <c r="PP3518" s="662"/>
      <c r="PQ3518" s="662"/>
      <c r="PR3518" s="662"/>
      <c r="PS3518" s="662"/>
      <c r="PT3518" s="662"/>
      <c r="PU3518" s="662"/>
      <c r="PV3518" s="662"/>
      <c r="PW3518" s="662"/>
      <c r="PX3518" s="662"/>
      <c r="PY3518" s="662"/>
      <c r="PZ3518" s="662"/>
      <c r="QA3518" s="662"/>
      <c r="QB3518" s="662"/>
      <c r="QC3518" s="662"/>
      <c r="QD3518" s="662"/>
      <c r="QE3518" s="662"/>
      <c r="QF3518" s="662"/>
      <c r="QG3518" s="662"/>
      <c r="QH3518" s="662"/>
      <c r="QI3518" s="662"/>
      <c r="QJ3518" s="662"/>
      <c r="QK3518" s="662"/>
      <c r="QL3518" s="662"/>
      <c r="QM3518" s="662"/>
      <c r="QN3518" s="662"/>
      <c r="QO3518" s="662"/>
      <c r="QP3518" s="662"/>
      <c r="QQ3518" s="662"/>
      <c r="QR3518" s="662"/>
      <c r="QS3518" s="662"/>
      <c r="QT3518" s="662"/>
      <c r="QU3518" s="662"/>
      <c r="QV3518" s="662"/>
      <c r="QW3518" s="662"/>
      <c r="QX3518" s="662"/>
      <c r="QY3518" s="662"/>
      <c r="QZ3518" s="662"/>
      <c r="RA3518" s="662"/>
      <c r="RB3518" s="662"/>
      <c r="RC3518" s="662"/>
      <c r="RD3518" s="662"/>
      <c r="RE3518" s="662"/>
      <c r="RF3518" s="662"/>
      <c r="RG3518" s="662"/>
      <c r="RH3518" s="662"/>
      <c r="RI3518" s="662"/>
      <c r="RJ3518" s="662"/>
      <c r="RK3518" s="662"/>
      <c r="RL3518" s="662"/>
      <c r="RM3518" s="662"/>
      <c r="RN3518" s="662"/>
      <c r="RO3518" s="662"/>
      <c r="RP3518" s="662"/>
      <c r="RQ3518" s="662"/>
      <c r="RR3518" s="662"/>
      <c r="RS3518" s="662"/>
      <c r="RT3518" s="662"/>
      <c r="RU3518" s="662"/>
      <c r="RV3518" s="662"/>
      <c r="RW3518" s="662"/>
      <c r="RX3518" s="662"/>
      <c r="RY3518" s="662"/>
      <c r="RZ3518" s="662"/>
      <c r="SA3518" s="662"/>
      <c r="SB3518" s="662"/>
      <c r="SC3518" s="662"/>
      <c r="SD3518" s="662"/>
      <c r="SE3518" s="662"/>
      <c r="SF3518" s="662"/>
      <c r="SG3518" s="662"/>
      <c r="SH3518" s="662"/>
      <c r="SI3518" s="662"/>
      <c r="SJ3518" s="662"/>
      <c r="SK3518" s="662"/>
      <c r="SL3518" s="662"/>
      <c r="SM3518" s="662"/>
      <c r="SN3518" s="662"/>
      <c r="SO3518" s="662"/>
      <c r="SP3518" s="662"/>
      <c r="SQ3518" s="662"/>
      <c r="SR3518" s="662"/>
      <c r="SS3518" s="662"/>
      <c r="ST3518" s="662"/>
      <c r="SU3518" s="662"/>
      <c r="SV3518" s="662"/>
      <c r="SW3518" s="662"/>
      <c r="SX3518" s="662"/>
      <c r="SY3518" s="662"/>
      <c r="SZ3518" s="662"/>
      <c r="TA3518" s="662"/>
      <c r="TB3518" s="662"/>
      <c r="TC3518" s="662"/>
      <c r="TD3518" s="662"/>
      <c r="TE3518" s="662"/>
      <c r="TF3518" s="662"/>
      <c r="TG3518" s="662"/>
      <c r="TH3518" s="662"/>
      <c r="TI3518" s="662"/>
      <c r="TJ3518" s="662"/>
      <c r="TK3518" s="662"/>
      <c r="TL3518" s="662"/>
      <c r="TM3518" s="662"/>
      <c r="TN3518" s="662"/>
      <c r="TO3518" s="662"/>
      <c r="TP3518" s="662"/>
      <c r="TQ3518" s="662"/>
      <c r="TR3518" s="662"/>
      <c r="TS3518" s="662"/>
      <c r="TT3518" s="662"/>
      <c r="TU3518" s="662"/>
      <c r="TV3518" s="662"/>
      <c r="TW3518" s="662"/>
      <c r="TX3518" s="662"/>
      <c r="TY3518" s="662"/>
      <c r="TZ3518" s="662"/>
      <c r="UA3518" s="662"/>
      <c r="UB3518" s="662"/>
      <c r="UC3518" s="662"/>
      <c r="UD3518" s="662"/>
      <c r="UE3518" s="662"/>
      <c r="UF3518" s="662"/>
      <c r="UG3518" s="662"/>
      <c r="UH3518" s="662"/>
      <c r="UI3518" s="662"/>
      <c r="UJ3518" s="662"/>
      <c r="UK3518" s="662"/>
      <c r="UL3518" s="662"/>
      <c r="UM3518" s="662"/>
      <c r="UN3518" s="662"/>
      <c r="UO3518" s="662"/>
      <c r="UP3518" s="662"/>
      <c r="UQ3518" s="662"/>
      <c r="UR3518" s="662"/>
      <c r="US3518" s="662"/>
      <c r="UT3518" s="662"/>
      <c r="UU3518" s="662"/>
      <c r="UV3518" s="662"/>
      <c r="UW3518" s="662"/>
      <c r="UX3518" s="662"/>
      <c r="UY3518" s="662"/>
      <c r="UZ3518" s="662"/>
      <c r="VA3518" s="662"/>
      <c r="VB3518" s="662"/>
      <c r="VC3518" s="662"/>
      <c r="VD3518" s="662"/>
      <c r="VE3518" s="662"/>
      <c r="VF3518" s="662"/>
      <c r="VG3518" s="662"/>
      <c r="VH3518" s="662"/>
      <c r="VI3518" s="662"/>
      <c r="VJ3518" s="662"/>
      <c r="VK3518" s="662"/>
      <c r="VL3518" s="662"/>
      <c r="VM3518" s="662"/>
      <c r="VN3518" s="662"/>
      <c r="VO3518" s="662"/>
      <c r="VP3518" s="662"/>
      <c r="VQ3518" s="662"/>
      <c r="VR3518" s="662"/>
      <c r="VS3518" s="662"/>
      <c r="VT3518" s="662"/>
      <c r="VU3518" s="662"/>
      <c r="VV3518" s="662"/>
      <c r="VW3518" s="662"/>
      <c r="VX3518" s="662"/>
      <c r="VY3518" s="662"/>
      <c r="VZ3518" s="662"/>
      <c r="WA3518" s="662"/>
      <c r="WB3518" s="662"/>
      <c r="WC3518" s="662"/>
      <c r="WD3518" s="662"/>
      <c r="WE3518" s="662"/>
      <c r="WF3518" s="662"/>
      <c r="WG3518" s="662"/>
      <c r="WH3518" s="662"/>
      <c r="WI3518" s="662"/>
      <c r="WJ3518" s="662"/>
      <c r="WK3518" s="662"/>
      <c r="WL3518" s="662"/>
      <c r="WM3518" s="662"/>
      <c r="WN3518" s="662"/>
      <c r="WO3518" s="662"/>
      <c r="WP3518" s="662"/>
      <c r="WQ3518" s="662"/>
      <c r="WR3518" s="662"/>
      <c r="WS3518" s="662"/>
      <c r="WT3518" s="662"/>
      <c r="WU3518" s="662"/>
      <c r="WV3518" s="662"/>
      <c r="WW3518" s="662"/>
      <c r="WX3518" s="662"/>
      <c r="WY3518" s="662"/>
      <c r="WZ3518" s="662"/>
      <c r="XA3518" s="662"/>
      <c r="XB3518" s="662"/>
      <c r="XC3518" s="662"/>
      <c r="XD3518" s="662"/>
      <c r="XE3518" s="662"/>
      <c r="XF3518" s="662"/>
      <c r="XG3518" s="662"/>
      <c r="XH3518" s="662"/>
      <c r="XI3518" s="662"/>
      <c r="XJ3518" s="662"/>
      <c r="XK3518" s="662"/>
      <c r="XL3518" s="662"/>
      <c r="XM3518" s="662"/>
      <c r="XN3518" s="662"/>
      <c r="XO3518" s="662"/>
      <c r="XP3518" s="662"/>
      <c r="XQ3518" s="662"/>
      <c r="XR3518" s="662"/>
      <c r="XS3518" s="662"/>
      <c r="XT3518" s="662"/>
      <c r="XU3518" s="662"/>
      <c r="XV3518" s="662"/>
      <c r="XW3518" s="662"/>
      <c r="XX3518" s="662"/>
      <c r="XY3518" s="662"/>
      <c r="XZ3518" s="662"/>
      <c r="YA3518" s="662"/>
      <c r="YB3518" s="662"/>
      <c r="YC3518" s="662"/>
      <c r="YD3518" s="662"/>
      <c r="YE3518" s="662"/>
      <c r="YF3518" s="662"/>
      <c r="YG3518" s="662"/>
      <c r="YH3518" s="662"/>
      <c r="YI3518" s="662"/>
      <c r="YJ3518" s="662"/>
      <c r="YK3518" s="662"/>
      <c r="YL3518" s="662"/>
      <c r="YM3518" s="662"/>
      <c r="YN3518" s="662"/>
      <c r="YO3518" s="662"/>
      <c r="YP3518" s="662"/>
      <c r="YQ3518" s="662"/>
      <c r="YR3518" s="662"/>
      <c r="YS3518" s="662"/>
      <c r="YT3518" s="662"/>
      <c r="YU3518" s="662"/>
      <c r="YV3518" s="662"/>
      <c r="YW3518" s="662"/>
      <c r="YX3518" s="662"/>
      <c r="YY3518" s="662"/>
      <c r="YZ3518" s="662"/>
      <c r="ZA3518" s="662"/>
      <c r="ZB3518" s="662"/>
      <c r="ZC3518" s="662"/>
      <c r="ZD3518" s="662"/>
      <c r="ZE3518" s="662"/>
      <c r="ZF3518" s="662"/>
      <c r="ZG3518" s="662"/>
      <c r="ZH3518" s="662"/>
      <c r="ZI3518" s="662"/>
      <c r="ZJ3518" s="662"/>
      <c r="ZK3518" s="662"/>
      <c r="ZL3518" s="662"/>
      <c r="ZM3518" s="662"/>
      <c r="ZN3518" s="662"/>
      <c r="ZO3518" s="662"/>
      <c r="ZP3518" s="662"/>
      <c r="ZQ3518" s="662"/>
      <c r="ZR3518" s="662"/>
      <c r="ZS3518" s="662"/>
      <c r="ZT3518" s="662"/>
      <c r="ZU3518" s="662"/>
      <c r="ZV3518" s="662"/>
      <c r="ZW3518" s="662"/>
      <c r="ZX3518" s="662"/>
      <c r="ZY3518" s="662"/>
      <c r="ZZ3518" s="662"/>
      <c r="AAA3518" s="662"/>
      <c r="AAB3518" s="662"/>
      <c r="AAC3518" s="662"/>
      <c r="AAD3518" s="662"/>
      <c r="AAE3518" s="662"/>
      <c r="AAF3518" s="662"/>
      <c r="AAG3518" s="662"/>
      <c r="AAH3518" s="662"/>
      <c r="AAI3518" s="662"/>
      <c r="AAJ3518" s="662"/>
      <c r="AAK3518" s="662"/>
      <c r="AAL3518" s="662"/>
      <c r="AAM3518" s="662"/>
      <c r="AAN3518" s="662"/>
      <c r="AAO3518" s="662"/>
      <c r="AAP3518" s="662"/>
      <c r="AAQ3518" s="662"/>
      <c r="AAR3518" s="662"/>
      <c r="AAS3518" s="662"/>
      <c r="AAT3518" s="662"/>
      <c r="AAU3518" s="662"/>
      <c r="AAV3518" s="662"/>
      <c r="AAW3518" s="662"/>
      <c r="AAX3518" s="662"/>
      <c r="AAY3518" s="662"/>
      <c r="AAZ3518" s="662"/>
      <c r="ABA3518" s="662"/>
      <c r="ABB3518" s="662"/>
      <c r="ABC3518" s="662"/>
      <c r="ABD3518" s="662"/>
      <c r="ABE3518" s="662"/>
      <c r="ABF3518" s="662"/>
      <c r="ABG3518" s="662"/>
      <c r="ABH3518" s="662"/>
      <c r="ABI3518" s="662"/>
      <c r="ABJ3518" s="662"/>
      <c r="ABK3518" s="662"/>
      <c r="ABL3518" s="662"/>
      <c r="ABM3518" s="662"/>
      <c r="ABN3518" s="662"/>
      <c r="ABO3518" s="662"/>
      <c r="ABP3518" s="662"/>
      <c r="ABQ3518" s="662"/>
      <c r="ABR3518" s="662"/>
      <c r="ABS3518" s="662"/>
      <c r="ABT3518" s="662"/>
      <c r="ABU3518" s="662"/>
      <c r="ABV3518" s="662"/>
      <c r="ABW3518" s="662"/>
      <c r="ABX3518" s="662"/>
      <c r="ABY3518" s="662"/>
      <c r="ABZ3518" s="662"/>
      <c r="ACA3518" s="662"/>
      <c r="ACB3518" s="662"/>
      <c r="ACC3518" s="662"/>
      <c r="ACD3518" s="662"/>
      <c r="ACE3518" s="662"/>
      <c r="ACF3518" s="662"/>
      <c r="ACG3518" s="662"/>
      <c r="ACH3518" s="662"/>
      <c r="ACI3518" s="662"/>
      <c r="ACJ3518" s="662"/>
      <c r="ACK3518" s="662"/>
      <c r="ACL3518" s="662"/>
      <c r="ACM3518" s="662"/>
      <c r="ACN3518" s="662"/>
      <c r="ACO3518" s="662"/>
      <c r="ACP3518" s="662"/>
      <c r="ACQ3518" s="662"/>
      <c r="ACR3518" s="662"/>
      <c r="ACS3518" s="662"/>
      <c r="ACT3518" s="662"/>
      <c r="ACU3518" s="662"/>
      <c r="ACV3518" s="662"/>
      <c r="ACW3518" s="662"/>
      <c r="ACX3518" s="662"/>
      <c r="ACY3518" s="662"/>
      <c r="ACZ3518" s="662"/>
      <c r="ADA3518" s="662"/>
      <c r="ADB3518" s="662"/>
      <c r="ADC3518" s="662"/>
      <c r="ADD3518" s="662"/>
      <c r="ADE3518" s="662"/>
      <c r="ADF3518" s="662"/>
      <c r="ADG3518" s="662"/>
      <c r="ADH3518" s="662"/>
      <c r="ADI3518" s="662"/>
      <c r="ADJ3518" s="662"/>
      <c r="ADK3518" s="662"/>
      <c r="ADL3518" s="662"/>
      <c r="ADM3518" s="662"/>
      <c r="ADN3518" s="662"/>
      <c r="ADO3518" s="662"/>
      <c r="ADP3518" s="662"/>
      <c r="ADQ3518" s="662"/>
      <c r="ADR3518" s="662"/>
      <c r="ADS3518" s="662"/>
      <c r="ADT3518" s="662"/>
      <c r="ADU3518" s="662"/>
      <c r="ADV3518" s="662"/>
      <c r="ADW3518" s="662"/>
      <c r="ADX3518" s="662"/>
      <c r="ADY3518" s="662"/>
      <c r="ADZ3518" s="662"/>
      <c r="AEA3518" s="662"/>
      <c r="AEB3518" s="662"/>
      <c r="AEC3518" s="662"/>
      <c r="AED3518" s="662"/>
      <c r="AEE3518" s="662"/>
      <c r="AEF3518" s="662"/>
      <c r="AEG3518" s="662"/>
      <c r="AEH3518" s="662"/>
      <c r="AEI3518" s="662"/>
      <c r="AEJ3518" s="662"/>
      <c r="AEK3518" s="662"/>
      <c r="AEL3518" s="662"/>
      <c r="AEM3518" s="662"/>
      <c r="AEN3518" s="662"/>
      <c r="AEO3518" s="662"/>
      <c r="AEP3518" s="662"/>
      <c r="AEQ3518" s="662"/>
      <c r="AER3518" s="662"/>
      <c r="AES3518" s="662"/>
      <c r="AET3518" s="662"/>
      <c r="AEU3518" s="662"/>
      <c r="AEV3518" s="662"/>
      <c r="AEW3518" s="662"/>
      <c r="AEX3518" s="662"/>
      <c r="AEY3518" s="662"/>
      <c r="AEZ3518" s="662"/>
      <c r="AFA3518" s="662"/>
      <c r="AFB3518" s="662"/>
      <c r="AFC3518" s="662"/>
      <c r="AFD3518" s="662"/>
      <c r="AFE3518" s="662"/>
      <c r="AFF3518" s="662"/>
      <c r="AFG3518" s="662"/>
      <c r="AFH3518" s="662"/>
      <c r="AFI3518" s="662"/>
      <c r="AFJ3518" s="662"/>
      <c r="AFK3518" s="662"/>
      <c r="AFL3518" s="662"/>
      <c r="AFM3518" s="662"/>
      <c r="AFN3518" s="662"/>
      <c r="AFO3518" s="662"/>
      <c r="AFP3518" s="662"/>
      <c r="AFQ3518" s="662"/>
      <c r="AFR3518" s="662"/>
      <c r="AFS3518" s="662"/>
      <c r="AFT3518" s="662"/>
      <c r="AFU3518" s="662"/>
      <c r="AFV3518" s="662"/>
      <c r="AFW3518" s="662"/>
      <c r="AFX3518" s="662"/>
      <c r="AFY3518" s="662"/>
      <c r="AFZ3518" s="662"/>
      <c r="AGA3518" s="662"/>
      <c r="AGB3518" s="662"/>
      <c r="AGC3518" s="662"/>
      <c r="AGD3518" s="662"/>
      <c r="AGE3518" s="662"/>
      <c r="AGF3518" s="662"/>
      <c r="AGG3518" s="662"/>
      <c r="AGH3518" s="662"/>
      <c r="AGI3518" s="662"/>
      <c r="AGJ3518" s="662"/>
      <c r="AGK3518" s="662"/>
      <c r="AGL3518" s="662"/>
      <c r="AGM3518" s="662"/>
      <c r="AGN3518" s="662"/>
      <c r="AGO3518" s="662"/>
      <c r="AGP3518" s="662"/>
      <c r="AGQ3518" s="662"/>
      <c r="AGR3518" s="662"/>
      <c r="AGS3518" s="662"/>
      <c r="AGT3518" s="662"/>
      <c r="AGU3518" s="662"/>
      <c r="AGV3518" s="662"/>
      <c r="AGW3518" s="662"/>
      <c r="AGX3518" s="662"/>
      <c r="AGY3518" s="662"/>
      <c r="AGZ3518" s="662"/>
      <c r="AHA3518" s="662"/>
      <c r="AHB3518" s="662"/>
      <c r="AHC3518" s="662"/>
      <c r="AHD3518" s="662"/>
      <c r="AHE3518" s="662"/>
      <c r="AHF3518" s="662"/>
      <c r="AHG3518" s="662"/>
      <c r="AHH3518" s="662"/>
      <c r="AHI3518" s="662"/>
      <c r="AHJ3518" s="662"/>
      <c r="AHK3518" s="662"/>
      <c r="AHL3518" s="662"/>
      <c r="AHM3518" s="662"/>
      <c r="AHN3518" s="662"/>
      <c r="AHO3518" s="662"/>
      <c r="AHP3518" s="662"/>
      <c r="AHQ3518" s="662"/>
      <c r="AHR3518" s="662"/>
      <c r="AHS3518" s="662"/>
      <c r="AHT3518" s="662"/>
      <c r="AHU3518" s="662"/>
      <c r="AHV3518" s="662"/>
      <c r="AHW3518" s="662"/>
      <c r="AHX3518" s="662"/>
      <c r="AHY3518" s="662"/>
      <c r="AHZ3518" s="662"/>
      <c r="AIA3518" s="662"/>
      <c r="AIB3518" s="662"/>
      <c r="AIC3518" s="662"/>
      <c r="AID3518" s="662"/>
      <c r="AIE3518" s="662"/>
      <c r="AIF3518" s="662"/>
      <c r="AIG3518" s="662"/>
      <c r="AIH3518" s="662"/>
      <c r="AII3518" s="662"/>
      <c r="AIJ3518" s="662"/>
      <c r="AIK3518" s="662"/>
      <c r="AIL3518" s="662"/>
      <c r="AIM3518" s="662"/>
      <c r="AIN3518" s="662"/>
      <c r="AIO3518" s="662"/>
      <c r="AIP3518" s="662"/>
      <c r="AIQ3518" s="662"/>
      <c r="AIR3518" s="662"/>
      <c r="AIS3518" s="662"/>
      <c r="AIT3518" s="662"/>
      <c r="AIU3518" s="662"/>
      <c r="AIV3518" s="662"/>
      <c r="AIW3518" s="662"/>
      <c r="AIX3518" s="662"/>
      <c r="AIY3518" s="662"/>
      <c r="AIZ3518" s="662"/>
      <c r="AJA3518" s="662"/>
      <c r="AJB3518" s="662"/>
      <c r="AJC3518" s="662"/>
      <c r="AJD3518" s="662"/>
      <c r="AJE3518" s="662"/>
      <c r="AJF3518" s="662"/>
      <c r="AJG3518" s="662"/>
      <c r="AJH3518" s="662"/>
      <c r="AJI3518" s="662"/>
      <c r="AJJ3518" s="662"/>
      <c r="AJK3518" s="662"/>
      <c r="AJL3518" s="662"/>
      <c r="AJM3518" s="662"/>
      <c r="AJN3518" s="662"/>
      <c r="AJO3518" s="662"/>
      <c r="AJP3518" s="662"/>
      <c r="AJQ3518" s="662"/>
      <c r="AJR3518" s="662"/>
      <c r="AJS3518" s="662"/>
      <c r="AJT3518" s="662"/>
      <c r="AJU3518" s="662"/>
      <c r="AJV3518" s="662"/>
      <c r="AJW3518" s="662"/>
      <c r="AJX3518" s="662"/>
      <c r="AJY3518" s="662"/>
      <c r="AJZ3518" s="662"/>
      <c r="AKA3518" s="662"/>
      <c r="AKB3518" s="662"/>
      <c r="AKC3518" s="662"/>
      <c r="AKD3518" s="662"/>
      <c r="AKE3518" s="662"/>
      <c r="AKF3518" s="662"/>
      <c r="AKG3518" s="662"/>
      <c r="AKH3518" s="662"/>
      <c r="AKI3518" s="662"/>
      <c r="AKJ3518" s="662"/>
      <c r="AKK3518" s="662"/>
      <c r="AKL3518" s="662"/>
      <c r="AKM3518" s="662"/>
      <c r="AKN3518" s="662"/>
      <c r="AKO3518" s="662"/>
      <c r="AKP3518" s="662"/>
      <c r="AKQ3518" s="662"/>
      <c r="AKR3518" s="662"/>
      <c r="AKS3518" s="662"/>
      <c r="AKT3518" s="662"/>
      <c r="AKU3518" s="662"/>
      <c r="AKV3518" s="662"/>
      <c r="AKW3518" s="662"/>
      <c r="AKX3518" s="662"/>
      <c r="AKY3518" s="662"/>
      <c r="AKZ3518" s="662"/>
      <c r="ALA3518" s="662"/>
      <c r="ALB3518" s="662"/>
      <c r="ALC3518" s="662"/>
      <c r="ALD3518" s="662"/>
      <c r="ALE3518" s="662"/>
      <c r="ALF3518" s="662"/>
      <c r="ALG3518" s="662"/>
      <c r="ALH3518" s="662"/>
      <c r="ALI3518" s="662"/>
      <c r="ALJ3518" s="662"/>
      <c r="ALK3518" s="662"/>
      <c r="ALL3518" s="662"/>
      <c r="ALM3518" s="662"/>
      <c r="ALN3518" s="662"/>
      <c r="ALO3518" s="662"/>
      <c r="ALP3518" s="662"/>
      <c r="ALQ3518" s="662"/>
      <c r="ALR3518" s="662"/>
      <c r="ALS3518" s="662"/>
      <c r="ALT3518" s="662"/>
      <c r="ALU3518" s="662"/>
      <c r="ALV3518" s="662"/>
      <c r="ALW3518" s="662"/>
      <c r="ALX3518" s="662"/>
      <c r="ALY3518" s="662"/>
      <c r="ALZ3518" s="662"/>
      <c r="AMA3518" s="662"/>
      <c r="AMB3518" s="662"/>
      <c r="AMC3518" s="662"/>
      <c r="AMD3518" s="662"/>
      <c r="AME3518" s="662"/>
      <c r="AMF3518" s="662"/>
      <c r="AMG3518" s="662"/>
      <c r="AMH3518" s="662"/>
      <c r="AMI3518" s="662"/>
      <c r="AMJ3518" s="662"/>
    </row>
    <row r="3519" spans="1:1024" ht="18.75" customHeight="1" x14ac:dyDescent="0.25">
      <c r="A3519" s="1267">
        <v>5473</v>
      </c>
      <c r="B3519" s="186"/>
      <c r="C3519" s="186" t="s">
        <v>5886</v>
      </c>
      <c r="D3519" s="186" t="s">
        <v>94</v>
      </c>
      <c r="E3519" s="1156" t="s">
        <v>276</v>
      </c>
      <c r="F3519" s="710">
        <v>45574</v>
      </c>
      <c r="G3519" s="719">
        <v>0.46527777777777779</v>
      </c>
      <c r="H3519" s="710">
        <v>45577</v>
      </c>
      <c r="I3519" s="711">
        <v>0.39583333333333331</v>
      </c>
      <c r="J3519" s="728" t="s">
        <v>709</v>
      </c>
      <c r="K3519" s="937">
        <v>33647</v>
      </c>
      <c r="L3519" s="928" t="s">
        <v>5887</v>
      </c>
      <c r="M3519" s="718">
        <v>44144</v>
      </c>
      <c r="N3519" s="928" t="s">
        <v>5888</v>
      </c>
      <c r="O3519" s="927">
        <v>44943</v>
      </c>
      <c r="P3519" s="892" t="s">
        <v>1382</v>
      </c>
      <c r="Q3519" s="899">
        <v>30</v>
      </c>
      <c r="R3519" s="1001"/>
      <c r="S3519" s="882"/>
      <c r="T3519" s="524"/>
      <c r="U3519" s="528"/>
      <c r="V3519" s="527"/>
      <c r="W3519" s="529"/>
    </row>
    <row r="3520" spans="1:1024" ht="31.5" customHeight="1" x14ac:dyDescent="0.25">
      <c r="A3520" s="1267">
        <v>4863</v>
      </c>
      <c r="B3520" s="186"/>
      <c r="C3520" s="186" t="s">
        <v>5886</v>
      </c>
      <c r="D3520" s="186" t="s">
        <v>94</v>
      </c>
      <c r="E3520" s="1156" t="s">
        <v>625</v>
      </c>
      <c r="F3520" s="710">
        <v>45470</v>
      </c>
      <c r="G3520" s="711">
        <v>0.33333333333333331</v>
      </c>
      <c r="H3520" s="710">
        <v>45473</v>
      </c>
      <c r="I3520" s="711">
        <v>0.33333333333333331</v>
      </c>
      <c r="J3520" s="728" t="s">
        <v>449</v>
      </c>
      <c r="K3520" s="937">
        <v>33647</v>
      </c>
      <c r="L3520" s="928" t="s">
        <v>5887</v>
      </c>
      <c r="M3520" s="718">
        <v>44144</v>
      </c>
      <c r="N3520" s="928" t="s">
        <v>5888</v>
      </c>
      <c r="O3520" s="927">
        <v>44943</v>
      </c>
      <c r="P3520" s="892" t="s">
        <v>870</v>
      </c>
      <c r="Q3520" s="899">
        <v>60</v>
      </c>
      <c r="R3520" s="1001"/>
      <c r="S3520" s="882"/>
      <c r="T3520" s="524"/>
      <c r="U3520" s="558"/>
      <c r="V3520" s="544"/>
      <c r="W3520" s="128"/>
    </row>
    <row r="3521" spans="1:1024" ht="18.75" customHeight="1" x14ac:dyDescent="0.25">
      <c r="A3521" s="795">
        <v>4037</v>
      </c>
      <c r="B3521" s="795"/>
      <c r="C3521" s="795" t="s">
        <v>5886</v>
      </c>
      <c r="D3521" s="795" t="s">
        <v>94</v>
      </c>
      <c r="E3521" s="1169" t="s">
        <v>625</v>
      </c>
      <c r="F3521" s="1330">
        <v>45470</v>
      </c>
      <c r="G3521" s="982">
        <v>0.33333333333333331</v>
      </c>
      <c r="H3521" s="1330">
        <v>45473</v>
      </c>
      <c r="I3521" s="982">
        <v>0.33333333333333331</v>
      </c>
      <c r="J3521" s="1335" t="s">
        <v>449</v>
      </c>
      <c r="K3521" s="1607">
        <v>33647</v>
      </c>
      <c r="L3521" s="1325" t="s">
        <v>5887</v>
      </c>
      <c r="M3521" s="841">
        <v>44144</v>
      </c>
      <c r="N3521" s="1325" t="s">
        <v>5888</v>
      </c>
      <c r="O3521" s="981">
        <v>44943</v>
      </c>
      <c r="P3521" s="892" t="s">
        <v>870</v>
      </c>
      <c r="Q3521" s="893">
        <v>60</v>
      </c>
      <c r="R3521" s="1697"/>
      <c r="S3521" s="1747"/>
      <c r="T3521" s="1790"/>
      <c r="U3521" s="1798"/>
      <c r="V3521" s="1345"/>
      <c r="W3521" s="1827"/>
      <c r="X3521" s="678"/>
      <c r="Y3521" s="678"/>
      <c r="Z3521" s="678"/>
      <c r="AA3521" s="678"/>
      <c r="AB3521" s="678"/>
      <c r="AC3521" s="678"/>
      <c r="AD3521" s="678"/>
      <c r="AE3521" s="678"/>
      <c r="AF3521" s="678"/>
      <c r="AG3521" s="678"/>
      <c r="AH3521" s="678"/>
      <c r="AI3521" s="678"/>
      <c r="AJ3521" s="678"/>
      <c r="AK3521" s="678"/>
      <c r="AL3521" s="678"/>
      <c r="AM3521" s="678"/>
      <c r="AN3521" s="678"/>
      <c r="AO3521" s="678"/>
      <c r="AP3521" s="678"/>
      <c r="AQ3521" s="678"/>
      <c r="AR3521" s="678"/>
      <c r="AS3521" s="678"/>
      <c r="AT3521" s="678"/>
      <c r="AU3521" s="678"/>
      <c r="AV3521" s="678"/>
      <c r="AW3521" s="678"/>
      <c r="AX3521" s="678"/>
      <c r="AY3521" s="678"/>
      <c r="AZ3521" s="678"/>
      <c r="BA3521" s="678"/>
      <c r="BB3521" s="678"/>
      <c r="BC3521" s="678"/>
      <c r="BD3521" s="678"/>
      <c r="BE3521" s="678"/>
      <c r="BF3521" s="678"/>
      <c r="BG3521" s="678"/>
      <c r="BH3521" s="678"/>
      <c r="BI3521" s="678"/>
      <c r="BJ3521" s="678"/>
      <c r="BK3521" s="678"/>
      <c r="BL3521" s="678"/>
      <c r="BM3521" s="678"/>
      <c r="BN3521" s="678"/>
      <c r="BO3521" s="678"/>
      <c r="BP3521" s="678"/>
      <c r="BQ3521" s="678"/>
      <c r="BR3521" s="678"/>
      <c r="BS3521" s="678"/>
      <c r="BT3521" s="678"/>
      <c r="BU3521" s="678"/>
      <c r="BV3521" s="678"/>
      <c r="BW3521" s="678"/>
      <c r="BX3521" s="678"/>
      <c r="BY3521" s="678"/>
      <c r="BZ3521" s="678"/>
      <c r="CA3521" s="678"/>
      <c r="CB3521" s="678"/>
      <c r="CC3521" s="678"/>
      <c r="CD3521" s="678"/>
      <c r="CE3521" s="678"/>
      <c r="CF3521" s="678"/>
      <c r="CG3521" s="678"/>
      <c r="CH3521" s="678"/>
      <c r="CI3521" s="678"/>
      <c r="CJ3521" s="678"/>
      <c r="CK3521" s="678"/>
      <c r="CL3521" s="678"/>
      <c r="CM3521" s="678"/>
      <c r="CN3521" s="678"/>
      <c r="CO3521" s="678"/>
      <c r="CP3521" s="678"/>
      <c r="CQ3521" s="678"/>
      <c r="CR3521" s="678"/>
      <c r="CS3521" s="678"/>
      <c r="CT3521" s="678"/>
      <c r="CU3521" s="678"/>
      <c r="CV3521" s="678"/>
      <c r="CW3521" s="678"/>
      <c r="CX3521" s="678"/>
      <c r="CY3521" s="678"/>
      <c r="CZ3521" s="678"/>
      <c r="DA3521" s="678"/>
      <c r="DB3521" s="678"/>
      <c r="DC3521" s="678"/>
      <c r="DD3521" s="678"/>
      <c r="DE3521" s="678"/>
      <c r="DF3521" s="678"/>
      <c r="DG3521" s="678"/>
      <c r="DH3521" s="678"/>
      <c r="DI3521" s="678"/>
      <c r="DJ3521" s="678"/>
      <c r="DK3521" s="678"/>
      <c r="DL3521" s="678"/>
      <c r="DM3521" s="678"/>
      <c r="DN3521" s="678"/>
      <c r="DO3521" s="678"/>
      <c r="DP3521" s="678"/>
      <c r="DQ3521" s="678"/>
      <c r="DR3521" s="678"/>
      <c r="DS3521" s="678"/>
      <c r="DT3521" s="678"/>
      <c r="DU3521" s="678"/>
      <c r="DV3521" s="678"/>
      <c r="DW3521" s="678"/>
      <c r="DX3521" s="678"/>
      <c r="DY3521" s="678"/>
      <c r="DZ3521" s="678"/>
      <c r="EA3521" s="678"/>
      <c r="EB3521" s="678"/>
      <c r="EC3521" s="678"/>
      <c r="ED3521" s="678"/>
      <c r="EE3521" s="678"/>
      <c r="EF3521" s="678"/>
      <c r="EG3521" s="678"/>
      <c r="EH3521" s="678"/>
      <c r="EI3521" s="678"/>
      <c r="EJ3521" s="678"/>
      <c r="EK3521" s="678"/>
      <c r="EL3521" s="678"/>
      <c r="EM3521" s="678"/>
      <c r="EN3521" s="678"/>
      <c r="EO3521" s="678"/>
      <c r="EP3521" s="678"/>
      <c r="EQ3521" s="678"/>
      <c r="ER3521" s="678"/>
      <c r="ES3521" s="678"/>
      <c r="ET3521" s="678"/>
      <c r="EU3521" s="678"/>
      <c r="EV3521" s="678"/>
      <c r="EW3521" s="678"/>
      <c r="EX3521" s="678"/>
      <c r="EY3521" s="678"/>
      <c r="EZ3521" s="678"/>
      <c r="FA3521" s="678"/>
      <c r="FB3521" s="678"/>
      <c r="FC3521" s="678"/>
      <c r="FD3521" s="678"/>
      <c r="FE3521" s="678"/>
      <c r="FF3521" s="678"/>
      <c r="FG3521" s="678"/>
      <c r="FH3521" s="678"/>
      <c r="FI3521" s="678"/>
      <c r="FJ3521" s="678"/>
      <c r="FK3521" s="678"/>
      <c r="FL3521" s="678"/>
      <c r="FM3521" s="678"/>
      <c r="FN3521" s="678"/>
      <c r="FO3521" s="678"/>
      <c r="FP3521" s="678"/>
      <c r="FQ3521" s="678"/>
      <c r="FR3521" s="678"/>
      <c r="FS3521" s="678"/>
      <c r="FT3521" s="678"/>
      <c r="FU3521" s="678"/>
      <c r="FV3521" s="678"/>
      <c r="FW3521" s="678"/>
      <c r="FX3521" s="678"/>
      <c r="FY3521" s="678"/>
      <c r="FZ3521" s="678"/>
      <c r="GA3521" s="678"/>
      <c r="GB3521" s="678"/>
      <c r="GC3521" s="678"/>
      <c r="GD3521" s="678"/>
      <c r="GE3521" s="678"/>
      <c r="GF3521" s="678"/>
      <c r="GG3521" s="678"/>
      <c r="GH3521" s="678"/>
      <c r="GI3521" s="678"/>
      <c r="GJ3521" s="678"/>
      <c r="GK3521" s="678"/>
      <c r="GL3521" s="678"/>
      <c r="GM3521" s="678"/>
      <c r="GN3521" s="678"/>
      <c r="GO3521" s="678"/>
      <c r="GP3521" s="678"/>
      <c r="GQ3521" s="678"/>
      <c r="GR3521" s="678"/>
      <c r="GS3521" s="678"/>
      <c r="GT3521" s="678"/>
      <c r="GU3521" s="678"/>
      <c r="GV3521" s="678"/>
      <c r="GW3521" s="678"/>
      <c r="GX3521" s="678"/>
      <c r="GY3521" s="678"/>
      <c r="GZ3521" s="678"/>
      <c r="HA3521" s="678"/>
      <c r="HB3521" s="678"/>
      <c r="HC3521" s="678"/>
      <c r="HD3521" s="678"/>
      <c r="HE3521" s="678"/>
      <c r="HF3521" s="678"/>
      <c r="HG3521" s="678"/>
      <c r="HH3521" s="678"/>
      <c r="HI3521" s="678"/>
      <c r="HJ3521" s="678"/>
      <c r="HK3521" s="678"/>
      <c r="HL3521" s="678"/>
      <c r="HM3521" s="678"/>
      <c r="HN3521" s="678"/>
      <c r="HO3521" s="678"/>
      <c r="HP3521" s="678"/>
      <c r="HQ3521" s="678"/>
      <c r="HR3521" s="678"/>
      <c r="HS3521" s="678"/>
      <c r="HT3521" s="678"/>
      <c r="HU3521" s="678"/>
      <c r="HV3521" s="678"/>
      <c r="HW3521" s="678"/>
      <c r="HX3521" s="678"/>
      <c r="HY3521" s="678"/>
      <c r="HZ3521" s="678"/>
      <c r="IA3521" s="678"/>
      <c r="IB3521" s="678"/>
      <c r="IC3521" s="678"/>
      <c r="ID3521" s="678"/>
      <c r="IE3521" s="678"/>
      <c r="IF3521" s="678"/>
      <c r="IG3521" s="678"/>
      <c r="IH3521" s="678"/>
      <c r="II3521" s="678"/>
      <c r="IJ3521" s="678"/>
      <c r="IK3521" s="678"/>
      <c r="IL3521" s="678"/>
      <c r="IM3521" s="678"/>
      <c r="IN3521" s="678"/>
      <c r="IO3521" s="678"/>
      <c r="IP3521" s="678"/>
      <c r="IQ3521" s="678"/>
      <c r="IR3521" s="678"/>
      <c r="IS3521" s="678"/>
      <c r="IT3521" s="678"/>
      <c r="IU3521" s="678"/>
      <c r="IV3521" s="678"/>
      <c r="IW3521" s="678"/>
      <c r="IX3521" s="678"/>
      <c r="IY3521" s="678"/>
      <c r="IZ3521" s="678"/>
      <c r="JA3521" s="678"/>
      <c r="JB3521" s="678"/>
      <c r="JC3521" s="678"/>
      <c r="JD3521" s="678"/>
      <c r="JE3521" s="678"/>
      <c r="JF3521" s="678"/>
      <c r="JG3521" s="678"/>
      <c r="JH3521" s="678"/>
      <c r="JI3521" s="678"/>
      <c r="JJ3521" s="678"/>
      <c r="JK3521" s="678"/>
      <c r="JL3521" s="678"/>
      <c r="JM3521" s="678"/>
      <c r="JN3521" s="678"/>
      <c r="JO3521" s="678"/>
      <c r="JP3521" s="678"/>
      <c r="JQ3521" s="678"/>
      <c r="JR3521" s="678"/>
      <c r="JS3521" s="678"/>
      <c r="JT3521" s="678"/>
      <c r="JU3521" s="678"/>
      <c r="JV3521" s="678"/>
      <c r="JW3521" s="678"/>
      <c r="JX3521" s="678"/>
      <c r="JY3521" s="678"/>
      <c r="JZ3521" s="678"/>
      <c r="KA3521" s="678"/>
      <c r="KB3521" s="678"/>
      <c r="KC3521" s="678"/>
      <c r="KD3521" s="678"/>
      <c r="KE3521" s="678"/>
      <c r="KF3521" s="678"/>
      <c r="KG3521" s="678"/>
      <c r="KH3521" s="678"/>
      <c r="KI3521" s="678"/>
      <c r="KJ3521" s="678"/>
      <c r="KK3521" s="678"/>
      <c r="KL3521" s="678"/>
      <c r="KM3521" s="678"/>
      <c r="KN3521" s="678"/>
      <c r="KO3521" s="678"/>
      <c r="KP3521" s="678"/>
      <c r="KQ3521" s="678"/>
      <c r="KR3521" s="678"/>
      <c r="KS3521" s="678"/>
      <c r="KT3521" s="678"/>
      <c r="KU3521" s="678"/>
      <c r="KV3521" s="678"/>
      <c r="KW3521" s="678"/>
      <c r="KX3521" s="678"/>
      <c r="KY3521" s="678"/>
      <c r="KZ3521" s="678"/>
      <c r="LA3521" s="678"/>
      <c r="LB3521" s="678"/>
      <c r="LC3521" s="678"/>
      <c r="LD3521" s="678"/>
      <c r="LE3521" s="678"/>
      <c r="LF3521" s="678"/>
      <c r="LG3521" s="678"/>
      <c r="LH3521" s="678"/>
      <c r="LI3521" s="678"/>
      <c r="LJ3521" s="678"/>
      <c r="LK3521" s="678"/>
      <c r="LL3521" s="678"/>
      <c r="LM3521" s="678"/>
      <c r="LN3521" s="678"/>
      <c r="LO3521" s="678"/>
      <c r="LP3521" s="678"/>
      <c r="LQ3521" s="678"/>
      <c r="LR3521" s="678"/>
      <c r="LS3521" s="678"/>
      <c r="LT3521" s="678"/>
      <c r="LU3521" s="678"/>
      <c r="LV3521" s="678"/>
      <c r="LW3521" s="678"/>
      <c r="LX3521" s="678"/>
      <c r="LY3521" s="678"/>
      <c r="LZ3521" s="678"/>
      <c r="MA3521" s="678"/>
      <c r="MB3521" s="678"/>
      <c r="MC3521" s="678"/>
      <c r="MD3521" s="678"/>
      <c r="ME3521" s="678"/>
      <c r="MF3521" s="678"/>
      <c r="MG3521" s="678"/>
      <c r="MH3521" s="678"/>
      <c r="MI3521" s="678"/>
      <c r="MJ3521" s="678"/>
      <c r="MK3521" s="678"/>
      <c r="ML3521" s="678"/>
      <c r="MM3521" s="678"/>
      <c r="MN3521" s="678"/>
      <c r="MO3521" s="678"/>
      <c r="MP3521" s="678"/>
      <c r="MQ3521" s="678"/>
      <c r="MR3521" s="678"/>
      <c r="MS3521" s="678"/>
      <c r="MT3521" s="678"/>
      <c r="MU3521" s="678"/>
      <c r="MV3521" s="678"/>
      <c r="MW3521" s="678"/>
      <c r="MX3521" s="678"/>
      <c r="MY3521" s="678"/>
      <c r="MZ3521" s="678"/>
      <c r="NA3521" s="678"/>
      <c r="NB3521" s="678"/>
      <c r="NC3521" s="678"/>
      <c r="ND3521" s="678"/>
      <c r="NE3521" s="678"/>
      <c r="NF3521" s="678"/>
      <c r="NG3521" s="678"/>
      <c r="NH3521" s="678"/>
      <c r="NI3521" s="678"/>
      <c r="NJ3521" s="678"/>
      <c r="NK3521" s="678"/>
      <c r="NL3521" s="678"/>
      <c r="NM3521" s="678"/>
      <c r="NN3521" s="678"/>
      <c r="NO3521" s="678"/>
      <c r="NP3521" s="678"/>
      <c r="NQ3521" s="678"/>
      <c r="NR3521" s="678"/>
      <c r="NS3521" s="678"/>
      <c r="NT3521" s="678"/>
      <c r="NU3521" s="678"/>
      <c r="NV3521" s="678"/>
      <c r="NW3521" s="678"/>
      <c r="NX3521" s="678"/>
      <c r="NY3521" s="678"/>
      <c r="NZ3521" s="678"/>
      <c r="OA3521" s="678"/>
      <c r="OB3521" s="678"/>
      <c r="OC3521" s="678"/>
      <c r="OD3521" s="678"/>
      <c r="OE3521" s="678"/>
      <c r="OF3521" s="678"/>
      <c r="OG3521" s="678"/>
      <c r="OH3521" s="678"/>
      <c r="OI3521" s="678"/>
      <c r="OJ3521" s="678"/>
      <c r="OK3521" s="678"/>
      <c r="OL3521" s="678"/>
      <c r="OM3521" s="678"/>
      <c r="ON3521" s="678"/>
      <c r="OO3521" s="678"/>
      <c r="OP3521" s="678"/>
      <c r="OQ3521" s="678"/>
      <c r="OR3521" s="678"/>
      <c r="OS3521" s="678"/>
      <c r="OT3521" s="678"/>
      <c r="OU3521" s="678"/>
      <c r="OV3521" s="678"/>
      <c r="OW3521" s="678"/>
      <c r="OX3521" s="678"/>
      <c r="OY3521" s="678"/>
      <c r="OZ3521" s="678"/>
      <c r="PA3521" s="678"/>
      <c r="PB3521" s="678"/>
      <c r="PC3521" s="678"/>
      <c r="PD3521" s="678"/>
      <c r="PE3521" s="678"/>
      <c r="PF3521" s="678"/>
      <c r="PG3521" s="678"/>
      <c r="PH3521" s="678"/>
      <c r="PI3521" s="678"/>
      <c r="PJ3521" s="678"/>
      <c r="PK3521" s="678"/>
      <c r="PL3521" s="678"/>
      <c r="PM3521" s="678"/>
      <c r="PN3521" s="678"/>
      <c r="PO3521" s="678"/>
      <c r="PP3521" s="678"/>
      <c r="PQ3521" s="678"/>
      <c r="PR3521" s="678"/>
      <c r="PS3521" s="678"/>
      <c r="PT3521" s="678"/>
      <c r="PU3521" s="678"/>
      <c r="PV3521" s="678"/>
      <c r="PW3521" s="678"/>
      <c r="PX3521" s="678"/>
      <c r="PY3521" s="678"/>
      <c r="PZ3521" s="678"/>
      <c r="QA3521" s="678"/>
      <c r="QB3521" s="678"/>
      <c r="QC3521" s="678"/>
      <c r="QD3521" s="678"/>
      <c r="QE3521" s="678"/>
      <c r="QF3521" s="678"/>
      <c r="QG3521" s="678"/>
      <c r="QH3521" s="678"/>
      <c r="QI3521" s="678"/>
      <c r="QJ3521" s="678"/>
      <c r="QK3521" s="678"/>
      <c r="QL3521" s="678"/>
      <c r="QM3521" s="678"/>
      <c r="QN3521" s="678"/>
      <c r="QO3521" s="678"/>
      <c r="QP3521" s="678"/>
      <c r="QQ3521" s="678"/>
      <c r="QR3521" s="678"/>
      <c r="QS3521" s="678"/>
      <c r="QT3521" s="678"/>
      <c r="QU3521" s="678"/>
      <c r="QV3521" s="678"/>
      <c r="QW3521" s="678"/>
      <c r="QX3521" s="678"/>
      <c r="QY3521" s="678"/>
      <c r="QZ3521" s="678"/>
      <c r="RA3521" s="678"/>
      <c r="RB3521" s="678"/>
      <c r="RC3521" s="678"/>
      <c r="RD3521" s="678"/>
      <c r="RE3521" s="678"/>
      <c r="RF3521" s="678"/>
      <c r="RG3521" s="678"/>
      <c r="RH3521" s="678"/>
      <c r="RI3521" s="678"/>
      <c r="RJ3521" s="678"/>
      <c r="RK3521" s="678"/>
      <c r="RL3521" s="678"/>
      <c r="RM3521" s="678"/>
      <c r="RN3521" s="678"/>
      <c r="RO3521" s="678"/>
      <c r="RP3521" s="678"/>
      <c r="RQ3521" s="678"/>
      <c r="RR3521" s="678"/>
      <c r="RS3521" s="678"/>
      <c r="RT3521" s="678"/>
      <c r="RU3521" s="678"/>
      <c r="RV3521" s="678"/>
      <c r="RW3521" s="678"/>
      <c r="RX3521" s="678"/>
      <c r="RY3521" s="678"/>
      <c r="RZ3521" s="678"/>
      <c r="SA3521" s="678"/>
      <c r="SB3521" s="678"/>
      <c r="SC3521" s="678"/>
      <c r="SD3521" s="678"/>
      <c r="SE3521" s="678"/>
      <c r="SF3521" s="678"/>
      <c r="SG3521" s="678"/>
      <c r="SH3521" s="678"/>
      <c r="SI3521" s="678"/>
      <c r="SJ3521" s="678"/>
      <c r="SK3521" s="678"/>
      <c r="SL3521" s="678"/>
      <c r="SM3521" s="678"/>
      <c r="SN3521" s="678"/>
      <c r="SO3521" s="678"/>
      <c r="SP3521" s="678"/>
      <c r="SQ3521" s="678"/>
      <c r="SR3521" s="678"/>
      <c r="SS3521" s="678"/>
      <c r="ST3521" s="678"/>
      <c r="SU3521" s="678"/>
      <c r="SV3521" s="678"/>
      <c r="SW3521" s="678"/>
      <c r="SX3521" s="678"/>
      <c r="SY3521" s="678"/>
      <c r="SZ3521" s="678"/>
      <c r="TA3521" s="678"/>
      <c r="TB3521" s="678"/>
      <c r="TC3521" s="678"/>
      <c r="TD3521" s="678"/>
      <c r="TE3521" s="678"/>
      <c r="TF3521" s="678"/>
      <c r="TG3521" s="678"/>
      <c r="TH3521" s="678"/>
      <c r="TI3521" s="678"/>
      <c r="TJ3521" s="678"/>
      <c r="TK3521" s="678"/>
      <c r="TL3521" s="678"/>
      <c r="TM3521" s="678"/>
      <c r="TN3521" s="678"/>
      <c r="TO3521" s="678"/>
      <c r="TP3521" s="678"/>
      <c r="TQ3521" s="678"/>
      <c r="TR3521" s="678"/>
      <c r="TS3521" s="678"/>
      <c r="TT3521" s="678"/>
      <c r="TU3521" s="678"/>
      <c r="TV3521" s="678"/>
      <c r="TW3521" s="678"/>
      <c r="TX3521" s="678"/>
      <c r="TY3521" s="678"/>
      <c r="TZ3521" s="678"/>
      <c r="UA3521" s="678"/>
      <c r="UB3521" s="678"/>
      <c r="UC3521" s="678"/>
      <c r="UD3521" s="678"/>
      <c r="UE3521" s="678"/>
      <c r="UF3521" s="678"/>
      <c r="UG3521" s="678"/>
      <c r="UH3521" s="678"/>
      <c r="UI3521" s="678"/>
      <c r="UJ3521" s="678"/>
      <c r="UK3521" s="678"/>
      <c r="UL3521" s="678"/>
      <c r="UM3521" s="678"/>
      <c r="UN3521" s="678"/>
      <c r="UO3521" s="678"/>
      <c r="UP3521" s="678"/>
      <c r="UQ3521" s="678"/>
      <c r="UR3521" s="678"/>
      <c r="US3521" s="678"/>
      <c r="UT3521" s="678"/>
      <c r="UU3521" s="678"/>
      <c r="UV3521" s="678"/>
      <c r="UW3521" s="678"/>
      <c r="UX3521" s="678"/>
      <c r="UY3521" s="678"/>
      <c r="UZ3521" s="678"/>
      <c r="VA3521" s="678"/>
      <c r="VB3521" s="678"/>
      <c r="VC3521" s="678"/>
      <c r="VD3521" s="678"/>
      <c r="VE3521" s="678"/>
      <c r="VF3521" s="678"/>
      <c r="VG3521" s="678"/>
      <c r="VH3521" s="678"/>
      <c r="VI3521" s="678"/>
      <c r="VJ3521" s="678"/>
      <c r="VK3521" s="678"/>
      <c r="VL3521" s="678"/>
      <c r="VM3521" s="678"/>
      <c r="VN3521" s="678"/>
      <c r="VO3521" s="678"/>
      <c r="VP3521" s="678"/>
      <c r="VQ3521" s="678"/>
      <c r="VR3521" s="678"/>
      <c r="VS3521" s="678"/>
      <c r="VT3521" s="678"/>
      <c r="VU3521" s="678"/>
      <c r="VV3521" s="678"/>
      <c r="VW3521" s="678"/>
      <c r="VX3521" s="678"/>
      <c r="VY3521" s="678"/>
      <c r="VZ3521" s="678"/>
      <c r="WA3521" s="678"/>
      <c r="WB3521" s="678"/>
      <c r="WC3521" s="678"/>
      <c r="WD3521" s="678"/>
      <c r="WE3521" s="678"/>
      <c r="WF3521" s="678"/>
      <c r="WG3521" s="678"/>
      <c r="WH3521" s="678"/>
      <c r="WI3521" s="678"/>
      <c r="WJ3521" s="678"/>
      <c r="WK3521" s="678"/>
      <c r="WL3521" s="678"/>
      <c r="WM3521" s="678"/>
      <c r="WN3521" s="678"/>
      <c r="WO3521" s="678"/>
      <c r="WP3521" s="678"/>
      <c r="WQ3521" s="678"/>
      <c r="WR3521" s="678"/>
      <c r="WS3521" s="678"/>
      <c r="WT3521" s="678"/>
      <c r="WU3521" s="678"/>
      <c r="WV3521" s="678"/>
      <c r="WW3521" s="678"/>
      <c r="WX3521" s="678"/>
      <c r="WY3521" s="678"/>
      <c r="WZ3521" s="678"/>
      <c r="XA3521" s="678"/>
      <c r="XB3521" s="678"/>
      <c r="XC3521" s="678"/>
      <c r="XD3521" s="678"/>
      <c r="XE3521" s="678"/>
      <c r="XF3521" s="678"/>
      <c r="XG3521" s="678"/>
      <c r="XH3521" s="678"/>
      <c r="XI3521" s="678"/>
      <c r="XJ3521" s="678"/>
      <c r="XK3521" s="678"/>
      <c r="XL3521" s="678"/>
      <c r="XM3521" s="678"/>
      <c r="XN3521" s="678"/>
      <c r="XO3521" s="678"/>
      <c r="XP3521" s="678"/>
      <c r="XQ3521" s="678"/>
      <c r="XR3521" s="678"/>
      <c r="XS3521" s="678"/>
      <c r="XT3521" s="678"/>
      <c r="XU3521" s="678"/>
      <c r="XV3521" s="678"/>
      <c r="XW3521" s="678"/>
      <c r="XX3521" s="678"/>
      <c r="XY3521" s="678"/>
      <c r="XZ3521" s="678"/>
      <c r="YA3521" s="678"/>
      <c r="YB3521" s="678"/>
      <c r="YC3521" s="678"/>
      <c r="YD3521" s="678"/>
      <c r="YE3521" s="678"/>
      <c r="YF3521" s="678"/>
      <c r="YG3521" s="678"/>
      <c r="YH3521" s="678"/>
      <c r="YI3521" s="678"/>
      <c r="YJ3521" s="678"/>
      <c r="YK3521" s="678"/>
      <c r="YL3521" s="678"/>
      <c r="YM3521" s="678"/>
      <c r="YN3521" s="678"/>
      <c r="YO3521" s="678"/>
      <c r="YP3521" s="678"/>
      <c r="YQ3521" s="678"/>
      <c r="YR3521" s="678"/>
      <c r="YS3521" s="678"/>
      <c r="YT3521" s="678"/>
      <c r="YU3521" s="678"/>
      <c r="YV3521" s="678"/>
      <c r="YW3521" s="678"/>
      <c r="YX3521" s="678"/>
      <c r="YY3521" s="678"/>
      <c r="YZ3521" s="678"/>
      <c r="ZA3521" s="678"/>
      <c r="ZB3521" s="678"/>
      <c r="ZC3521" s="678"/>
      <c r="ZD3521" s="678"/>
      <c r="ZE3521" s="678"/>
      <c r="ZF3521" s="678"/>
      <c r="ZG3521" s="678"/>
      <c r="ZH3521" s="678"/>
      <c r="ZI3521" s="678"/>
      <c r="ZJ3521" s="678"/>
      <c r="ZK3521" s="678"/>
      <c r="ZL3521" s="678"/>
      <c r="ZM3521" s="678"/>
      <c r="ZN3521" s="678"/>
      <c r="ZO3521" s="678"/>
      <c r="ZP3521" s="678"/>
      <c r="ZQ3521" s="678"/>
      <c r="ZR3521" s="678"/>
      <c r="ZS3521" s="678"/>
      <c r="ZT3521" s="678"/>
      <c r="ZU3521" s="678"/>
      <c r="ZV3521" s="678"/>
      <c r="ZW3521" s="678"/>
      <c r="ZX3521" s="678"/>
      <c r="ZY3521" s="678"/>
      <c r="ZZ3521" s="678"/>
      <c r="AAA3521" s="678"/>
      <c r="AAB3521" s="678"/>
      <c r="AAC3521" s="678"/>
      <c r="AAD3521" s="678"/>
      <c r="AAE3521" s="678"/>
      <c r="AAF3521" s="678"/>
      <c r="AAG3521" s="678"/>
      <c r="AAH3521" s="678"/>
      <c r="AAI3521" s="678"/>
      <c r="AAJ3521" s="678"/>
      <c r="AAK3521" s="678"/>
      <c r="AAL3521" s="678"/>
      <c r="AAM3521" s="678"/>
      <c r="AAN3521" s="678"/>
      <c r="AAO3521" s="678"/>
      <c r="AAP3521" s="678"/>
      <c r="AAQ3521" s="678"/>
      <c r="AAR3521" s="678"/>
      <c r="AAS3521" s="678"/>
      <c r="AAT3521" s="678"/>
      <c r="AAU3521" s="678"/>
      <c r="AAV3521" s="678"/>
      <c r="AAW3521" s="678"/>
      <c r="AAX3521" s="678"/>
      <c r="AAY3521" s="678"/>
      <c r="AAZ3521" s="678"/>
      <c r="ABA3521" s="678"/>
      <c r="ABB3521" s="678"/>
      <c r="ABC3521" s="678"/>
      <c r="ABD3521" s="678"/>
      <c r="ABE3521" s="678"/>
      <c r="ABF3521" s="678"/>
      <c r="ABG3521" s="678"/>
      <c r="ABH3521" s="678"/>
      <c r="ABI3521" s="678"/>
      <c r="ABJ3521" s="678"/>
      <c r="ABK3521" s="678"/>
      <c r="ABL3521" s="678"/>
      <c r="ABM3521" s="678"/>
      <c r="ABN3521" s="678"/>
      <c r="ABO3521" s="678"/>
      <c r="ABP3521" s="678"/>
      <c r="ABQ3521" s="678"/>
      <c r="ABR3521" s="678"/>
      <c r="ABS3521" s="678"/>
      <c r="ABT3521" s="678"/>
      <c r="ABU3521" s="678"/>
      <c r="ABV3521" s="678"/>
      <c r="ABW3521" s="678"/>
      <c r="ABX3521" s="678"/>
      <c r="ABY3521" s="678"/>
      <c r="ABZ3521" s="678"/>
      <c r="ACA3521" s="678"/>
      <c r="ACB3521" s="678"/>
      <c r="ACC3521" s="678"/>
      <c r="ACD3521" s="678"/>
      <c r="ACE3521" s="678"/>
      <c r="ACF3521" s="678"/>
      <c r="ACG3521" s="678"/>
      <c r="ACH3521" s="678"/>
      <c r="ACI3521" s="678"/>
      <c r="ACJ3521" s="678"/>
      <c r="ACK3521" s="678"/>
      <c r="ACL3521" s="678"/>
      <c r="ACM3521" s="678"/>
      <c r="ACN3521" s="678"/>
      <c r="ACO3521" s="678"/>
      <c r="ACP3521" s="678"/>
      <c r="ACQ3521" s="678"/>
      <c r="ACR3521" s="678"/>
      <c r="ACS3521" s="678"/>
      <c r="ACT3521" s="678"/>
      <c r="ACU3521" s="678"/>
      <c r="ACV3521" s="678"/>
      <c r="ACW3521" s="678"/>
      <c r="ACX3521" s="678"/>
      <c r="ACY3521" s="678"/>
      <c r="ACZ3521" s="678"/>
      <c r="ADA3521" s="678"/>
      <c r="ADB3521" s="678"/>
      <c r="ADC3521" s="678"/>
      <c r="ADD3521" s="678"/>
      <c r="ADE3521" s="678"/>
      <c r="ADF3521" s="678"/>
      <c r="ADG3521" s="678"/>
      <c r="ADH3521" s="678"/>
      <c r="ADI3521" s="678"/>
      <c r="ADJ3521" s="678"/>
      <c r="ADK3521" s="678"/>
      <c r="ADL3521" s="678"/>
      <c r="ADM3521" s="678"/>
      <c r="ADN3521" s="678"/>
      <c r="ADO3521" s="678"/>
      <c r="ADP3521" s="678"/>
      <c r="ADQ3521" s="678"/>
      <c r="ADR3521" s="678"/>
      <c r="ADS3521" s="678"/>
      <c r="ADT3521" s="678"/>
      <c r="ADU3521" s="678"/>
      <c r="ADV3521" s="678"/>
      <c r="ADW3521" s="678"/>
      <c r="ADX3521" s="678"/>
      <c r="ADY3521" s="678"/>
      <c r="ADZ3521" s="678"/>
      <c r="AEA3521" s="678"/>
      <c r="AEB3521" s="678"/>
      <c r="AEC3521" s="678"/>
      <c r="AED3521" s="678"/>
      <c r="AEE3521" s="678"/>
      <c r="AEF3521" s="678"/>
      <c r="AEG3521" s="678"/>
      <c r="AEH3521" s="678"/>
      <c r="AEI3521" s="678"/>
      <c r="AEJ3521" s="678"/>
      <c r="AEK3521" s="678"/>
      <c r="AEL3521" s="678"/>
      <c r="AEM3521" s="678"/>
      <c r="AEN3521" s="678"/>
      <c r="AEO3521" s="678"/>
      <c r="AEP3521" s="678"/>
      <c r="AEQ3521" s="678"/>
      <c r="AER3521" s="678"/>
      <c r="AES3521" s="678"/>
      <c r="AET3521" s="678"/>
      <c r="AEU3521" s="678"/>
      <c r="AEV3521" s="678"/>
      <c r="AEW3521" s="678"/>
      <c r="AEX3521" s="678"/>
      <c r="AEY3521" s="678"/>
      <c r="AEZ3521" s="678"/>
      <c r="AFA3521" s="678"/>
      <c r="AFB3521" s="678"/>
      <c r="AFC3521" s="678"/>
      <c r="AFD3521" s="678"/>
      <c r="AFE3521" s="678"/>
      <c r="AFF3521" s="678"/>
      <c r="AFG3521" s="678"/>
      <c r="AFH3521" s="678"/>
      <c r="AFI3521" s="678"/>
      <c r="AFJ3521" s="678"/>
      <c r="AFK3521" s="678"/>
      <c r="AFL3521" s="678"/>
      <c r="AFM3521" s="678"/>
      <c r="AFN3521" s="678"/>
      <c r="AFO3521" s="678"/>
      <c r="AFP3521" s="678"/>
      <c r="AFQ3521" s="678"/>
      <c r="AFR3521" s="678"/>
      <c r="AFS3521" s="678"/>
      <c r="AFT3521" s="678"/>
      <c r="AFU3521" s="678"/>
      <c r="AFV3521" s="678"/>
      <c r="AFW3521" s="678"/>
      <c r="AFX3521" s="678"/>
      <c r="AFY3521" s="678"/>
      <c r="AFZ3521" s="678"/>
      <c r="AGA3521" s="678"/>
      <c r="AGB3521" s="678"/>
      <c r="AGC3521" s="678"/>
      <c r="AGD3521" s="678"/>
      <c r="AGE3521" s="678"/>
      <c r="AGF3521" s="678"/>
      <c r="AGG3521" s="678"/>
      <c r="AGH3521" s="678"/>
      <c r="AGI3521" s="678"/>
      <c r="AGJ3521" s="678"/>
      <c r="AGK3521" s="678"/>
      <c r="AGL3521" s="678"/>
      <c r="AGM3521" s="678"/>
      <c r="AGN3521" s="678"/>
      <c r="AGO3521" s="678"/>
      <c r="AGP3521" s="678"/>
      <c r="AGQ3521" s="678"/>
      <c r="AGR3521" s="678"/>
      <c r="AGS3521" s="678"/>
      <c r="AGT3521" s="678"/>
      <c r="AGU3521" s="678"/>
      <c r="AGV3521" s="678"/>
      <c r="AGW3521" s="678"/>
      <c r="AGX3521" s="678"/>
      <c r="AGY3521" s="678"/>
      <c r="AGZ3521" s="678"/>
      <c r="AHA3521" s="678"/>
      <c r="AHB3521" s="678"/>
      <c r="AHC3521" s="678"/>
      <c r="AHD3521" s="678"/>
      <c r="AHE3521" s="678"/>
      <c r="AHF3521" s="678"/>
      <c r="AHG3521" s="678"/>
      <c r="AHH3521" s="678"/>
      <c r="AHI3521" s="678"/>
      <c r="AHJ3521" s="678"/>
      <c r="AHK3521" s="678"/>
      <c r="AHL3521" s="678"/>
      <c r="AHM3521" s="678"/>
      <c r="AHN3521" s="678"/>
      <c r="AHO3521" s="678"/>
      <c r="AHP3521" s="678"/>
      <c r="AHQ3521" s="678"/>
      <c r="AHR3521" s="678"/>
      <c r="AHS3521" s="678"/>
      <c r="AHT3521" s="678"/>
      <c r="AHU3521" s="678"/>
      <c r="AHV3521" s="678"/>
      <c r="AHW3521" s="678"/>
      <c r="AHX3521" s="678"/>
      <c r="AHY3521" s="678"/>
      <c r="AHZ3521" s="678"/>
      <c r="AIA3521" s="678"/>
      <c r="AIB3521" s="678"/>
      <c r="AIC3521" s="678"/>
      <c r="AID3521" s="678"/>
      <c r="AIE3521" s="678"/>
      <c r="AIF3521" s="678"/>
      <c r="AIG3521" s="678"/>
      <c r="AIH3521" s="678"/>
      <c r="AII3521" s="678"/>
      <c r="AIJ3521" s="678"/>
      <c r="AIK3521" s="678"/>
      <c r="AIL3521" s="678"/>
      <c r="AIM3521" s="678"/>
      <c r="AIN3521" s="678"/>
      <c r="AIO3521" s="678"/>
      <c r="AIP3521" s="678"/>
      <c r="AIQ3521" s="678"/>
      <c r="AIR3521" s="678"/>
      <c r="AIS3521" s="678"/>
      <c r="AIT3521" s="678"/>
      <c r="AIU3521" s="678"/>
      <c r="AIV3521" s="678"/>
      <c r="AIW3521" s="678"/>
      <c r="AIX3521" s="678"/>
      <c r="AIY3521" s="678"/>
      <c r="AIZ3521" s="678"/>
      <c r="AJA3521" s="678"/>
      <c r="AJB3521" s="678"/>
      <c r="AJC3521" s="678"/>
      <c r="AJD3521" s="678"/>
      <c r="AJE3521" s="678"/>
      <c r="AJF3521" s="678"/>
      <c r="AJG3521" s="678"/>
      <c r="AJH3521" s="678"/>
      <c r="AJI3521" s="678"/>
      <c r="AJJ3521" s="678"/>
      <c r="AJK3521" s="678"/>
      <c r="AJL3521" s="678"/>
      <c r="AJM3521" s="678"/>
      <c r="AJN3521" s="678"/>
      <c r="AJO3521" s="678"/>
      <c r="AJP3521" s="678"/>
      <c r="AJQ3521" s="678"/>
      <c r="AJR3521" s="678"/>
      <c r="AJS3521" s="678"/>
      <c r="AJT3521" s="678"/>
      <c r="AJU3521" s="678"/>
      <c r="AJV3521" s="678"/>
      <c r="AJW3521" s="678"/>
      <c r="AJX3521" s="678"/>
      <c r="AJY3521" s="678"/>
      <c r="AJZ3521" s="678"/>
      <c r="AKA3521" s="678"/>
      <c r="AKB3521" s="678"/>
      <c r="AKC3521" s="678"/>
      <c r="AKD3521" s="678"/>
      <c r="AKE3521" s="678"/>
      <c r="AKF3521" s="678"/>
      <c r="AKG3521" s="678"/>
      <c r="AKH3521" s="678"/>
      <c r="AKI3521" s="678"/>
      <c r="AKJ3521" s="678"/>
      <c r="AKK3521" s="678"/>
      <c r="AKL3521" s="678"/>
      <c r="AKM3521" s="678"/>
      <c r="AKN3521" s="678"/>
      <c r="AKO3521" s="678"/>
      <c r="AKP3521" s="678"/>
      <c r="AKQ3521" s="678"/>
      <c r="AKR3521" s="678"/>
      <c r="AKS3521" s="678"/>
      <c r="AKT3521" s="678"/>
      <c r="AKU3521" s="678"/>
      <c r="AKV3521" s="678"/>
      <c r="AKW3521" s="678"/>
      <c r="AKX3521" s="678"/>
      <c r="AKY3521" s="678"/>
      <c r="AKZ3521" s="678"/>
      <c r="ALA3521" s="678"/>
      <c r="ALB3521" s="678"/>
      <c r="ALC3521" s="678"/>
      <c r="ALD3521" s="678"/>
      <c r="ALE3521" s="678"/>
      <c r="ALF3521" s="678"/>
      <c r="ALG3521" s="678"/>
      <c r="ALH3521" s="678"/>
      <c r="ALI3521" s="678"/>
      <c r="ALJ3521" s="678"/>
      <c r="ALK3521" s="678"/>
      <c r="ALL3521" s="678"/>
      <c r="ALM3521" s="678"/>
      <c r="ALN3521" s="678"/>
      <c r="ALO3521" s="678"/>
      <c r="ALP3521" s="678"/>
      <c r="ALQ3521" s="678"/>
      <c r="ALR3521" s="678"/>
      <c r="ALS3521" s="678"/>
      <c r="ALT3521" s="678"/>
      <c r="ALU3521" s="678"/>
      <c r="ALV3521" s="678"/>
      <c r="ALW3521" s="678"/>
      <c r="ALX3521" s="678"/>
      <c r="ALY3521" s="678"/>
      <c r="ALZ3521" s="678"/>
      <c r="AMA3521" s="678"/>
      <c r="AMB3521" s="678"/>
      <c r="AMC3521" s="678"/>
      <c r="AMD3521" s="678"/>
      <c r="AME3521" s="678"/>
      <c r="AMF3521" s="678"/>
      <c r="AMG3521" s="678"/>
      <c r="AMH3521" s="678"/>
      <c r="AMI3521" s="678"/>
      <c r="AMJ3521" s="678"/>
    </row>
    <row r="3522" spans="1:1024" ht="31.5" customHeight="1" x14ac:dyDescent="0.25">
      <c r="A3522" s="1504">
        <v>6057</v>
      </c>
      <c r="B3522" s="795"/>
      <c r="C3522" s="795" t="s">
        <v>5886</v>
      </c>
      <c r="D3522" s="795" t="s">
        <v>94</v>
      </c>
      <c r="E3522" s="1169" t="s">
        <v>422</v>
      </c>
      <c r="F3522" s="1330">
        <v>45446</v>
      </c>
      <c r="G3522" s="982">
        <v>0.375</v>
      </c>
      <c r="H3522" s="1330">
        <v>45447</v>
      </c>
      <c r="I3522" s="982">
        <v>0.41666666666666669</v>
      </c>
      <c r="J3522" s="1335" t="s">
        <v>797</v>
      </c>
      <c r="K3522" s="1607">
        <v>33647</v>
      </c>
      <c r="L3522" s="1325" t="s">
        <v>5887</v>
      </c>
      <c r="M3522" s="841">
        <v>44144</v>
      </c>
      <c r="N3522" s="1325" t="s">
        <v>5888</v>
      </c>
      <c r="O3522" s="981">
        <v>44943</v>
      </c>
      <c r="P3522" s="892" t="s">
        <v>5192</v>
      </c>
      <c r="Q3522" s="882"/>
      <c r="R3522" s="1001"/>
      <c r="S3522" s="882"/>
      <c r="T3522" s="524"/>
      <c r="U3522" s="1798"/>
      <c r="V3522" s="1345"/>
      <c r="W3522" s="529"/>
    </row>
    <row r="3523" spans="1:1024" ht="31.5" customHeight="1" x14ac:dyDescent="0.25">
      <c r="A3523" s="795">
        <v>5845</v>
      </c>
      <c r="B3523" s="795"/>
      <c r="C3523" s="795" t="s">
        <v>5886</v>
      </c>
      <c r="D3523" s="795" t="s">
        <v>94</v>
      </c>
      <c r="E3523" s="1169" t="s">
        <v>422</v>
      </c>
      <c r="F3523" s="1330">
        <v>45440</v>
      </c>
      <c r="G3523" s="982">
        <v>0.34722222222222227</v>
      </c>
      <c r="H3523" s="1330">
        <v>45443</v>
      </c>
      <c r="I3523" s="982">
        <v>0.33333333333333331</v>
      </c>
      <c r="J3523" s="1335" t="s">
        <v>449</v>
      </c>
      <c r="K3523" s="1607">
        <v>33647</v>
      </c>
      <c r="L3523" s="1325" t="s">
        <v>5887</v>
      </c>
      <c r="M3523" s="841">
        <v>44144</v>
      </c>
      <c r="N3523" s="1325" t="s">
        <v>5888</v>
      </c>
      <c r="O3523" s="981">
        <v>44943</v>
      </c>
      <c r="P3523" s="892" t="s">
        <v>1382</v>
      </c>
      <c r="Q3523" s="882"/>
      <c r="R3523" s="1684"/>
      <c r="S3523" s="1734"/>
      <c r="T3523" s="1772"/>
      <c r="U3523" s="1798"/>
      <c r="V3523" s="1389"/>
      <c r="W3523" s="1827"/>
      <c r="X3523" s="678"/>
      <c r="Y3523" s="678"/>
      <c r="Z3523" s="678"/>
      <c r="AA3523" s="678"/>
      <c r="AB3523" s="678"/>
      <c r="AC3523" s="678"/>
      <c r="AD3523" s="678"/>
      <c r="AE3523" s="678"/>
      <c r="AF3523" s="678"/>
      <c r="AG3523" s="678"/>
      <c r="AH3523" s="678"/>
      <c r="AI3523" s="678"/>
      <c r="AJ3523" s="678"/>
      <c r="AK3523" s="678"/>
      <c r="AL3523" s="678"/>
      <c r="AM3523" s="678"/>
      <c r="AN3523" s="678"/>
      <c r="AO3523" s="678"/>
      <c r="AP3523" s="678"/>
      <c r="AQ3523" s="678"/>
      <c r="AR3523" s="678"/>
      <c r="AS3523" s="678"/>
      <c r="AT3523" s="678"/>
      <c r="AU3523" s="678"/>
      <c r="AV3523" s="678"/>
      <c r="AW3523" s="678"/>
      <c r="AX3523" s="678"/>
      <c r="AY3523" s="678"/>
      <c r="AZ3523" s="678"/>
      <c r="BA3523" s="678"/>
      <c r="BB3523" s="678"/>
      <c r="BC3523" s="678"/>
      <c r="BD3523" s="678"/>
      <c r="BE3523" s="678"/>
      <c r="BF3523" s="678"/>
      <c r="BG3523" s="678"/>
      <c r="BH3523" s="678"/>
      <c r="BI3523" s="678"/>
      <c r="BJ3523" s="678"/>
      <c r="BK3523" s="678"/>
      <c r="BL3523" s="678"/>
      <c r="BM3523" s="678"/>
      <c r="BN3523" s="678"/>
      <c r="BO3523" s="678"/>
      <c r="BP3523" s="678"/>
      <c r="BQ3523" s="678"/>
      <c r="BR3523" s="678"/>
      <c r="BS3523" s="678"/>
      <c r="BT3523" s="678"/>
      <c r="BU3523" s="678"/>
      <c r="BV3523" s="678"/>
      <c r="BW3523" s="678"/>
      <c r="BX3523" s="678"/>
      <c r="BY3523" s="678"/>
      <c r="BZ3523" s="678"/>
      <c r="CA3523" s="678"/>
      <c r="CB3523" s="678"/>
      <c r="CC3523" s="678"/>
      <c r="CD3523" s="678"/>
      <c r="CE3523" s="678"/>
      <c r="CF3523" s="678"/>
      <c r="CG3523" s="678"/>
      <c r="CH3523" s="678"/>
      <c r="CI3523" s="678"/>
      <c r="CJ3523" s="678"/>
      <c r="CK3523" s="678"/>
      <c r="CL3523" s="678"/>
      <c r="CM3523" s="678"/>
      <c r="CN3523" s="678"/>
      <c r="CO3523" s="678"/>
      <c r="CP3523" s="678"/>
      <c r="CQ3523" s="678"/>
      <c r="CR3523" s="678"/>
      <c r="CS3523" s="678"/>
      <c r="CT3523" s="678"/>
      <c r="CU3523" s="678"/>
      <c r="CV3523" s="678"/>
      <c r="CW3523" s="678"/>
      <c r="CX3523" s="678"/>
      <c r="CY3523" s="678"/>
      <c r="CZ3523" s="678"/>
      <c r="DA3523" s="678"/>
      <c r="DB3523" s="678"/>
      <c r="DC3523" s="678"/>
      <c r="DD3523" s="678"/>
      <c r="DE3523" s="678"/>
      <c r="DF3523" s="678"/>
      <c r="DG3523" s="678"/>
      <c r="DH3523" s="678"/>
      <c r="DI3523" s="678"/>
      <c r="DJ3523" s="678"/>
      <c r="DK3523" s="678"/>
      <c r="DL3523" s="678"/>
      <c r="DM3523" s="678"/>
      <c r="DN3523" s="678"/>
      <c r="DO3523" s="678"/>
      <c r="DP3523" s="678"/>
      <c r="DQ3523" s="678"/>
      <c r="DR3523" s="678"/>
      <c r="DS3523" s="678"/>
      <c r="DT3523" s="678"/>
      <c r="DU3523" s="678"/>
      <c r="DV3523" s="678"/>
      <c r="DW3523" s="678"/>
      <c r="DX3523" s="678"/>
      <c r="DY3523" s="678"/>
      <c r="DZ3523" s="678"/>
      <c r="EA3523" s="678"/>
      <c r="EB3523" s="678"/>
      <c r="EC3523" s="678"/>
      <c r="ED3523" s="678"/>
      <c r="EE3523" s="678"/>
      <c r="EF3523" s="678"/>
      <c r="EG3523" s="678"/>
      <c r="EH3523" s="678"/>
      <c r="EI3523" s="678"/>
      <c r="EJ3523" s="678"/>
      <c r="EK3523" s="678"/>
      <c r="EL3523" s="678"/>
      <c r="EM3523" s="678"/>
      <c r="EN3523" s="678"/>
      <c r="EO3523" s="678"/>
      <c r="EP3523" s="678"/>
      <c r="EQ3523" s="678"/>
      <c r="ER3523" s="678"/>
      <c r="ES3523" s="678"/>
      <c r="ET3523" s="678"/>
      <c r="EU3523" s="678"/>
      <c r="EV3523" s="678"/>
      <c r="EW3523" s="678"/>
      <c r="EX3523" s="678"/>
      <c r="EY3523" s="678"/>
      <c r="EZ3523" s="678"/>
      <c r="FA3523" s="678"/>
      <c r="FB3523" s="678"/>
      <c r="FC3523" s="678"/>
      <c r="FD3523" s="678"/>
      <c r="FE3523" s="678"/>
      <c r="FF3523" s="678"/>
      <c r="FG3523" s="678"/>
      <c r="FH3523" s="678"/>
      <c r="FI3523" s="678"/>
      <c r="FJ3523" s="678"/>
      <c r="FK3523" s="678"/>
      <c r="FL3523" s="678"/>
      <c r="FM3523" s="678"/>
      <c r="FN3523" s="678"/>
      <c r="FO3523" s="678"/>
      <c r="FP3523" s="678"/>
      <c r="FQ3523" s="678"/>
      <c r="FR3523" s="678"/>
      <c r="FS3523" s="678"/>
      <c r="FT3523" s="678"/>
      <c r="FU3523" s="678"/>
      <c r="FV3523" s="678"/>
      <c r="FW3523" s="678"/>
      <c r="FX3523" s="678"/>
      <c r="FY3523" s="678"/>
      <c r="FZ3523" s="678"/>
      <c r="GA3523" s="678"/>
      <c r="GB3523" s="678"/>
      <c r="GC3523" s="678"/>
      <c r="GD3523" s="678"/>
      <c r="GE3523" s="678"/>
      <c r="GF3523" s="678"/>
      <c r="GG3523" s="678"/>
      <c r="GH3523" s="678"/>
      <c r="GI3523" s="678"/>
      <c r="GJ3523" s="678"/>
      <c r="GK3523" s="678"/>
      <c r="GL3523" s="678"/>
      <c r="GM3523" s="678"/>
      <c r="GN3523" s="678"/>
      <c r="GO3523" s="678"/>
      <c r="GP3523" s="678"/>
      <c r="GQ3523" s="678"/>
      <c r="GR3523" s="678"/>
      <c r="GS3523" s="678"/>
      <c r="GT3523" s="678"/>
      <c r="GU3523" s="678"/>
      <c r="GV3523" s="678"/>
      <c r="GW3523" s="678"/>
      <c r="GX3523" s="678"/>
      <c r="GY3523" s="678"/>
      <c r="GZ3523" s="678"/>
      <c r="HA3523" s="678"/>
      <c r="HB3523" s="678"/>
      <c r="HC3523" s="678"/>
      <c r="HD3523" s="678"/>
      <c r="HE3523" s="678"/>
      <c r="HF3523" s="678"/>
      <c r="HG3523" s="678"/>
      <c r="HH3523" s="678"/>
      <c r="HI3523" s="678"/>
      <c r="HJ3523" s="678"/>
      <c r="HK3523" s="678"/>
      <c r="HL3523" s="678"/>
      <c r="HM3523" s="678"/>
      <c r="HN3523" s="678"/>
      <c r="HO3523" s="678"/>
      <c r="HP3523" s="678"/>
      <c r="HQ3523" s="678"/>
      <c r="HR3523" s="678"/>
      <c r="HS3523" s="678"/>
      <c r="HT3523" s="678"/>
      <c r="HU3523" s="678"/>
      <c r="HV3523" s="678"/>
      <c r="HW3523" s="678"/>
      <c r="HX3523" s="678"/>
      <c r="HY3523" s="678"/>
      <c r="HZ3523" s="678"/>
      <c r="IA3523" s="678"/>
      <c r="IB3523" s="678"/>
      <c r="IC3523" s="678"/>
      <c r="ID3523" s="678"/>
      <c r="IE3523" s="678"/>
      <c r="IF3523" s="678"/>
      <c r="IG3523" s="678"/>
      <c r="IH3523" s="678"/>
      <c r="II3523" s="678"/>
      <c r="IJ3523" s="678"/>
      <c r="IK3523" s="678"/>
      <c r="IL3523" s="678"/>
      <c r="IM3523" s="678"/>
      <c r="IN3523" s="678"/>
      <c r="IO3523" s="678"/>
      <c r="IP3523" s="678"/>
      <c r="IQ3523" s="678"/>
      <c r="IR3523" s="678"/>
      <c r="IS3523" s="678"/>
      <c r="IT3523" s="678"/>
      <c r="IU3523" s="678"/>
      <c r="IV3523" s="678"/>
      <c r="IW3523" s="678"/>
      <c r="IX3523" s="678"/>
      <c r="IY3523" s="678"/>
      <c r="IZ3523" s="678"/>
      <c r="JA3523" s="678"/>
      <c r="JB3523" s="678"/>
      <c r="JC3523" s="678"/>
      <c r="JD3523" s="678"/>
      <c r="JE3523" s="678"/>
      <c r="JF3523" s="678"/>
      <c r="JG3523" s="678"/>
      <c r="JH3523" s="678"/>
      <c r="JI3523" s="678"/>
      <c r="JJ3523" s="678"/>
      <c r="JK3523" s="678"/>
      <c r="JL3523" s="678"/>
      <c r="JM3523" s="678"/>
      <c r="JN3523" s="678"/>
      <c r="JO3523" s="678"/>
      <c r="JP3523" s="678"/>
      <c r="JQ3523" s="678"/>
      <c r="JR3523" s="678"/>
      <c r="JS3523" s="678"/>
      <c r="JT3523" s="678"/>
      <c r="JU3523" s="678"/>
      <c r="JV3523" s="678"/>
      <c r="JW3523" s="678"/>
      <c r="JX3523" s="678"/>
      <c r="JY3523" s="678"/>
      <c r="JZ3523" s="678"/>
      <c r="KA3523" s="678"/>
      <c r="KB3523" s="678"/>
      <c r="KC3523" s="678"/>
      <c r="KD3523" s="678"/>
      <c r="KE3523" s="678"/>
      <c r="KF3523" s="678"/>
      <c r="KG3523" s="678"/>
      <c r="KH3523" s="678"/>
      <c r="KI3523" s="678"/>
      <c r="KJ3523" s="678"/>
      <c r="KK3523" s="678"/>
      <c r="KL3523" s="678"/>
      <c r="KM3523" s="678"/>
      <c r="KN3523" s="678"/>
      <c r="KO3523" s="678"/>
      <c r="KP3523" s="678"/>
      <c r="KQ3523" s="678"/>
      <c r="KR3523" s="678"/>
      <c r="KS3523" s="678"/>
      <c r="KT3523" s="678"/>
      <c r="KU3523" s="678"/>
      <c r="KV3523" s="678"/>
      <c r="KW3523" s="678"/>
      <c r="KX3523" s="678"/>
      <c r="KY3523" s="678"/>
      <c r="KZ3523" s="678"/>
      <c r="LA3523" s="678"/>
      <c r="LB3523" s="678"/>
      <c r="LC3523" s="678"/>
      <c r="LD3523" s="678"/>
      <c r="LE3523" s="678"/>
      <c r="LF3523" s="678"/>
      <c r="LG3523" s="678"/>
      <c r="LH3523" s="678"/>
      <c r="LI3523" s="678"/>
      <c r="LJ3523" s="678"/>
      <c r="LK3523" s="678"/>
      <c r="LL3523" s="678"/>
      <c r="LM3523" s="678"/>
      <c r="LN3523" s="678"/>
      <c r="LO3523" s="678"/>
      <c r="LP3523" s="678"/>
      <c r="LQ3523" s="678"/>
      <c r="LR3523" s="678"/>
      <c r="LS3523" s="678"/>
      <c r="LT3523" s="678"/>
      <c r="LU3523" s="678"/>
      <c r="LV3523" s="678"/>
      <c r="LW3523" s="678"/>
      <c r="LX3523" s="678"/>
      <c r="LY3523" s="678"/>
      <c r="LZ3523" s="678"/>
      <c r="MA3523" s="678"/>
      <c r="MB3523" s="678"/>
      <c r="MC3523" s="678"/>
      <c r="MD3523" s="678"/>
      <c r="ME3523" s="678"/>
      <c r="MF3523" s="678"/>
      <c r="MG3523" s="678"/>
      <c r="MH3523" s="678"/>
      <c r="MI3523" s="678"/>
      <c r="MJ3523" s="678"/>
      <c r="MK3523" s="678"/>
      <c r="ML3523" s="678"/>
      <c r="MM3523" s="678"/>
      <c r="MN3523" s="678"/>
      <c r="MO3523" s="678"/>
      <c r="MP3523" s="678"/>
      <c r="MQ3523" s="678"/>
      <c r="MR3523" s="678"/>
      <c r="MS3523" s="678"/>
      <c r="MT3523" s="678"/>
      <c r="MU3523" s="678"/>
      <c r="MV3523" s="678"/>
      <c r="MW3523" s="678"/>
      <c r="MX3523" s="678"/>
      <c r="MY3523" s="678"/>
      <c r="MZ3523" s="678"/>
      <c r="NA3523" s="678"/>
      <c r="NB3523" s="678"/>
      <c r="NC3523" s="678"/>
      <c r="ND3523" s="678"/>
      <c r="NE3523" s="678"/>
      <c r="NF3523" s="678"/>
      <c r="NG3523" s="678"/>
      <c r="NH3523" s="678"/>
      <c r="NI3523" s="678"/>
      <c r="NJ3523" s="678"/>
      <c r="NK3523" s="678"/>
      <c r="NL3523" s="678"/>
      <c r="NM3523" s="678"/>
      <c r="NN3523" s="678"/>
      <c r="NO3523" s="678"/>
      <c r="NP3523" s="678"/>
      <c r="NQ3523" s="678"/>
      <c r="NR3523" s="678"/>
      <c r="NS3523" s="678"/>
      <c r="NT3523" s="678"/>
      <c r="NU3523" s="678"/>
      <c r="NV3523" s="678"/>
      <c r="NW3523" s="678"/>
      <c r="NX3523" s="678"/>
      <c r="NY3523" s="678"/>
      <c r="NZ3523" s="678"/>
      <c r="OA3523" s="678"/>
      <c r="OB3523" s="678"/>
      <c r="OC3523" s="678"/>
      <c r="OD3523" s="678"/>
      <c r="OE3523" s="678"/>
      <c r="OF3523" s="678"/>
      <c r="OG3523" s="678"/>
      <c r="OH3523" s="678"/>
      <c r="OI3523" s="678"/>
      <c r="OJ3523" s="678"/>
      <c r="OK3523" s="678"/>
      <c r="OL3523" s="678"/>
      <c r="OM3523" s="678"/>
      <c r="ON3523" s="678"/>
      <c r="OO3523" s="678"/>
      <c r="OP3523" s="678"/>
      <c r="OQ3523" s="678"/>
      <c r="OR3523" s="678"/>
      <c r="OS3523" s="678"/>
      <c r="OT3523" s="678"/>
      <c r="OU3523" s="678"/>
      <c r="OV3523" s="678"/>
      <c r="OW3523" s="678"/>
      <c r="OX3523" s="678"/>
      <c r="OY3523" s="678"/>
      <c r="OZ3523" s="678"/>
      <c r="PA3523" s="678"/>
      <c r="PB3523" s="678"/>
      <c r="PC3523" s="678"/>
      <c r="PD3523" s="678"/>
      <c r="PE3523" s="678"/>
      <c r="PF3523" s="678"/>
      <c r="PG3523" s="678"/>
      <c r="PH3523" s="678"/>
      <c r="PI3523" s="678"/>
      <c r="PJ3523" s="678"/>
      <c r="PK3523" s="678"/>
      <c r="PL3523" s="678"/>
      <c r="PM3523" s="678"/>
      <c r="PN3523" s="678"/>
      <c r="PO3523" s="678"/>
      <c r="PP3523" s="678"/>
      <c r="PQ3523" s="678"/>
      <c r="PR3523" s="678"/>
      <c r="PS3523" s="678"/>
      <c r="PT3523" s="678"/>
      <c r="PU3523" s="678"/>
      <c r="PV3523" s="678"/>
      <c r="PW3523" s="678"/>
      <c r="PX3523" s="678"/>
      <c r="PY3523" s="678"/>
      <c r="PZ3523" s="678"/>
      <c r="QA3523" s="678"/>
      <c r="QB3523" s="678"/>
      <c r="QC3523" s="678"/>
      <c r="QD3523" s="678"/>
      <c r="QE3523" s="678"/>
      <c r="QF3523" s="678"/>
      <c r="QG3523" s="678"/>
      <c r="QH3523" s="678"/>
      <c r="QI3523" s="678"/>
      <c r="QJ3523" s="678"/>
      <c r="QK3523" s="678"/>
      <c r="QL3523" s="678"/>
      <c r="QM3523" s="678"/>
      <c r="QN3523" s="678"/>
      <c r="QO3523" s="678"/>
      <c r="QP3523" s="678"/>
      <c r="QQ3523" s="678"/>
      <c r="QR3523" s="678"/>
      <c r="QS3523" s="678"/>
      <c r="QT3523" s="678"/>
      <c r="QU3523" s="678"/>
      <c r="QV3523" s="678"/>
      <c r="QW3523" s="678"/>
      <c r="QX3523" s="678"/>
      <c r="QY3523" s="678"/>
      <c r="QZ3523" s="678"/>
      <c r="RA3523" s="678"/>
      <c r="RB3523" s="678"/>
      <c r="RC3523" s="678"/>
      <c r="RD3523" s="678"/>
      <c r="RE3523" s="678"/>
      <c r="RF3523" s="678"/>
      <c r="RG3523" s="678"/>
      <c r="RH3523" s="678"/>
      <c r="RI3523" s="678"/>
      <c r="RJ3523" s="678"/>
      <c r="RK3523" s="678"/>
      <c r="RL3523" s="678"/>
      <c r="RM3523" s="678"/>
      <c r="RN3523" s="678"/>
      <c r="RO3523" s="678"/>
      <c r="RP3523" s="678"/>
      <c r="RQ3523" s="678"/>
      <c r="RR3523" s="678"/>
      <c r="RS3523" s="678"/>
      <c r="RT3523" s="678"/>
      <c r="RU3523" s="678"/>
      <c r="RV3523" s="678"/>
      <c r="RW3523" s="678"/>
      <c r="RX3523" s="678"/>
      <c r="RY3523" s="678"/>
      <c r="RZ3523" s="678"/>
      <c r="SA3523" s="678"/>
      <c r="SB3523" s="678"/>
      <c r="SC3523" s="678"/>
      <c r="SD3523" s="678"/>
      <c r="SE3523" s="678"/>
      <c r="SF3523" s="678"/>
      <c r="SG3523" s="678"/>
      <c r="SH3523" s="678"/>
      <c r="SI3523" s="678"/>
      <c r="SJ3523" s="678"/>
      <c r="SK3523" s="678"/>
      <c r="SL3523" s="678"/>
      <c r="SM3523" s="678"/>
      <c r="SN3523" s="678"/>
      <c r="SO3523" s="678"/>
      <c r="SP3523" s="678"/>
      <c r="SQ3523" s="678"/>
      <c r="SR3523" s="678"/>
      <c r="SS3523" s="678"/>
      <c r="ST3523" s="678"/>
      <c r="SU3523" s="678"/>
      <c r="SV3523" s="678"/>
      <c r="SW3523" s="678"/>
      <c r="SX3523" s="678"/>
      <c r="SY3523" s="678"/>
      <c r="SZ3523" s="678"/>
      <c r="TA3523" s="678"/>
      <c r="TB3523" s="678"/>
      <c r="TC3523" s="678"/>
      <c r="TD3523" s="678"/>
      <c r="TE3523" s="678"/>
      <c r="TF3523" s="678"/>
      <c r="TG3523" s="678"/>
      <c r="TH3523" s="678"/>
      <c r="TI3523" s="678"/>
      <c r="TJ3523" s="678"/>
      <c r="TK3523" s="678"/>
      <c r="TL3523" s="678"/>
      <c r="TM3523" s="678"/>
      <c r="TN3523" s="678"/>
      <c r="TO3523" s="678"/>
      <c r="TP3523" s="678"/>
      <c r="TQ3523" s="678"/>
      <c r="TR3523" s="678"/>
      <c r="TS3523" s="678"/>
      <c r="TT3523" s="678"/>
      <c r="TU3523" s="678"/>
      <c r="TV3523" s="678"/>
      <c r="TW3523" s="678"/>
      <c r="TX3523" s="678"/>
      <c r="TY3523" s="678"/>
      <c r="TZ3523" s="678"/>
      <c r="UA3523" s="678"/>
      <c r="UB3523" s="678"/>
      <c r="UC3523" s="678"/>
      <c r="UD3523" s="678"/>
      <c r="UE3523" s="678"/>
      <c r="UF3523" s="678"/>
      <c r="UG3523" s="678"/>
      <c r="UH3523" s="678"/>
      <c r="UI3523" s="678"/>
      <c r="UJ3523" s="678"/>
      <c r="UK3523" s="678"/>
      <c r="UL3523" s="678"/>
      <c r="UM3523" s="678"/>
      <c r="UN3523" s="678"/>
      <c r="UO3523" s="678"/>
      <c r="UP3523" s="678"/>
      <c r="UQ3523" s="678"/>
      <c r="UR3523" s="678"/>
      <c r="US3523" s="678"/>
      <c r="UT3523" s="678"/>
      <c r="UU3523" s="678"/>
      <c r="UV3523" s="678"/>
      <c r="UW3523" s="678"/>
      <c r="UX3523" s="678"/>
      <c r="UY3523" s="678"/>
      <c r="UZ3523" s="678"/>
      <c r="VA3523" s="678"/>
      <c r="VB3523" s="678"/>
      <c r="VC3523" s="678"/>
      <c r="VD3523" s="678"/>
      <c r="VE3523" s="678"/>
      <c r="VF3523" s="678"/>
      <c r="VG3523" s="678"/>
      <c r="VH3523" s="678"/>
      <c r="VI3523" s="678"/>
      <c r="VJ3523" s="678"/>
      <c r="VK3523" s="678"/>
      <c r="VL3523" s="678"/>
      <c r="VM3523" s="678"/>
      <c r="VN3523" s="678"/>
      <c r="VO3523" s="678"/>
      <c r="VP3523" s="678"/>
      <c r="VQ3523" s="678"/>
      <c r="VR3523" s="678"/>
      <c r="VS3523" s="678"/>
      <c r="VT3523" s="678"/>
      <c r="VU3523" s="678"/>
      <c r="VV3523" s="678"/>
      <c r="VW3523" s="678"/>
      <c r="VX3523" s="678"/>
      <c r="VY3523" s="678"/>
      <c r="VZ3523" s="678"/>
      <c r="WA3523" s="678"/>
      <c r="WB3523" s="678"/>
      <c r="WC3523" s="678"/>
      <c r="WD3523" s="678"/>
      <c r="WE3523" s="678"/>
      <c r="WF3523" s="678"/>
      <c r="WG3523" s="678"/>
      <c r="WH3523" s="678"/>
      <c r="WI3523" s="678"/>
      <c r="WJ3523" s="678"/>
      <c r="WK3523" s="678"/>
      <c r="WL3523" s="678"/>
      <c r="WM3523" s="678"/>
      <c r="WN3523" s="678"/>
      <c r="WO3523" s="678"/>
      <c r="WP3523" s="678"/>
      <c r="WQ3523" s="678"/>
      <c r="WR3523" s="678"/>
      <c r="WS3523" s="678"/>
      <c r="WT3523" s="678"/>
      <c r="WU3523" s="678"/>
      <c r="WV3523" s="678"/>
      <c r="WW3523" s="678"/>
      <c r="WX3523" s="678"/>
      <c r="WY3523" s="678"/>
      <c r="WZ3523" s="678"/>
      <c r="XA3523" s="678"/>
      <c r="XB3523" s="678"/>
      <c r="XC3523" s="678"/>
      <c r="XD3523" s="678"/>
      <c r="XE3523" s="678"/>
      <c r="XF3523" s="678"/>
      <c r="XG3523" s="678"/>
      <c r="XH3523" s="678"/>
      <c r="XI3523" s="678"/>
      <c r="XJ3523" s="678"/>
      <c r="XK3523" s="678"/>
      <c r="XL3523" s="678"/>
      <c r="XM3523" s="678"/>
      <c r="XN3523" s="678"/>
      <c r="XO3523" s="678"/>
      <c r="XP3523" s="678"/>
      <c r="XQ3523" s="678"/>
      <c r="XR3523" s="678"/>
      <c r="XS3523" s="678"/>
      <c r="XT3523" s="678"/>
      <c r="XU3523" s="678"/>
      <c r="XV3523" s="678"/>
      <c r="XW3523" s="678"/>
      <c r="XX3523" s="678"/>
      <c r="XY3523" s="678"/>
      <c r="XZ3523" s="678"/>
      <c r="YA3523" s="678"/>
      <c r="YB3523" s="678"/>
      <c r="YC3523" s="678"/>
      <c r="YD3523" s="678"/>
      <c r="YE3523" s="678"/>
      <c r="YF3523" s="678"/>
      <c r="YG3523" s="678"/>
      <c r="YH3523" s="678"/>
      <c r="YI3523" s="678"/>
      <c r="YJ3523" s="678"/>
      <c r="YK3523" s="678"/>
      <c r="YL3523" s="678"/>
      <c r="YM3523" s="678"/>
      <c r="YN3523" s="678"/>
      <c r="YO3523" s="678"/>
      <c r="YP3523" s="678"/>
      <c r="YQ3523" s="678"/>
      <c r="YR3523" s="678"/>
      <c r="YS3523" s="678"/>
      <c r="YT3523" s="678"/>
      <c r="YU3523" s="678"/>
      <c r="YV3523" s="678"/>
      <c r="YW3523" s="678"/>
      <c r="YX3523" s="678"/>
      <c r="YY3523" s="678"/>
      <c r="YZ3523" s="678"/>
      <c r="ZA3523" s="678"/>
      <c r="ZB3523" s="678"/>
      <c r="ZC3523" s="678"/>
      <c r="ZD3523" s="678"/>
      <c r="ZE3523" s="678"/>
      <c r="ZF3523" s="678"/>
      <c r="ZG3523" s="678"/>
      <c r="ZH3523" s="678"/>
      <c r="ZI3523" s="678"/>
      <c r="ZJ3523" s="678"/>
      <c r="ZK3523" s="678"/>
      <c r="ZL3523" s="678"/>
      <c r="ZM3523" s="678"/>
      <c r="ZN3523" s="678"/>
      <c r="ZO3523" s="678"/>
      <c r="ZP3523" s="678"/>
      <c r="ZQ3523" s="678"/>
      <c r="ZR3523" s="678"/>
      <c r="ZS3523" s="678"/>
      <c r="ZT3523" s="678"/>
      <c r="ZU3523" s="678"/>
      <c r="ZV3523" s="678"/>
      <c r="ZW3523" s="678"/>
      <c r="ZX3523" s="678"/>
      <c r="ZY3523" s="678"/>
      <c r="ZZ3523" s="678"/>
      <c r="AAA3523" s="678"/>
      <c r="AAB3523" s="678"/>
      <c r="AAC3523" s="678"/>
      <c r="AAD3523" s="678"/>
      <c r="AAE3523" s="678"/>
      <c r="AAF3523" s="678"/>
      <c r="AAG3523" s="678"/>
      <c r="AAH3523" s="678"/>
      <c r="AAI3523" s="678"/>
      <c r="AAJ3523" s="678"/>
      <c r="AAK3523" s="678"/>
      <c r="AAL3523" s="678"/>
      <c r="AAM3523" s="678"/>
      <c r="AAN3523" s="678"/>
      <c r="AAO3523" s="678"/>
      <c r="AAP3523" s="678"/>
      <c r="AAQ3523" s="678"/>
      <c r="AAR3523" s="678"/>
      <c r="AAS3523" s="678"/>
      <c r="AAT3523" s="678"/>
      <c r="AAU3523" s="678"/>
      <c r="AAV3523" s="678"/>
      <c r="AAW3523" s="678"/>
      <c r="AAX3523" s="678"/>
      <c r="AAY3523" s="678"/>
      <c r="AAZ3523" s="678"/>
      <c r="ABA3523" s="678"/>
      <c r="ABB3523" s="678"/>
      <c r="ABC3523" s="678"/>
      <c r="ABD3523" s="678"/>
      <c r="ABE3523" s="678"/>
      <c r="ABF3523" s="678"/>
      <c r="ABG3523" s="678"/>
      <c r="ABH3523" s="678"/>
      <c r="ABI3523" s="678"/>
      <c r="ABJ3523" s="678"/>
      <c r="ABK3523" s="678"/>
      <c r="ABL3523" s="678"/>
      <c r="ABM3523" s="678"/>
      <c r="ABN3523" s="678"/>
      <c r="ABO3523" s="678"/>
      <c r="ABP3523" s="678"/>
      <c r="ABQ3523" s="678"/>
      <c r="ABR3523" s="678"/>
      <c r="ABS3523" s="678"/>
      <c r="ABT3523" s="678"/>
      <c r="ABU3523" s="678"/>
      <c r="ABV3523" s="678"/>
      <c r="ABW3523" s="678"/>
      <c r="ABX3523" s="678"/>
      <c r="ABY3523" s="678"/>
      <c r="ABZ3523" s="678"/>
      <c r="ACA3523" s="678"/>
      <c r="ACB3523" s="678"/>
      <c r="ACC3523" s="678"/>
      <c r="ACD3523" s="678"/>
      <c r="ACE3523" s="678"/>
      <c r="ACF3523" s="678"/>
      <c r="ACG3523" s="678"/>
      <c r="ACH3523" s="678"/>
      <c r="ACI3523" s="678"/>
      <c r="ACJ3523" s="678"/>
      <c r="ACK3523" s="678"/>
      <c r="ACL3523" s="678"/>
      <c r="ACM3523" s="678"/>
      <c r="ACN3523" s="678"/>
      <c r="ACO3523" s="678"/>
      <c r="ACP3523" s="678"/>
      <c r="ACQ3523" s="678"/>
      <c r="ACR3523" s="678"/>
      <c r="ACS3523" s="678"/>
      <c r="ACT3523" s="678"/>
      <c r="ACU3523" s="678"/>
      <c r="ACV3523" s="678"/>
      <c r="ACW3523" s="678"/>
      <c r="ACX3523" s="678"/>
      <c r="ACY3523" s="678"/>
      <c r="ACZ3523" s="678"/>
      <c r="ADA3523" s="678"/>
      <c r="ADB3523" s="678"/>
      <c r="ADC3523" s="678"/>
      <c r="ADD3523" s="678"/>
      <c r="ADE3523" s="678"/>
      <c r="ADF3523" s="678"/>
      <c r="ADG3523" s="678"/>
      <c r="ADH3523" s="678"/>
      <c r="ADI3523" s="678"/>
      <c r="ADJ3523" s="678"/>
      <c r="ADK3523" s="678"/>
      <c r="ADL3523" s="678"/>
      <c r="ADM3523" s="678"/>
      <c r="ADN3523" s="678"/>
      <c r="ADO3523" s="678"/>
      <c r="ADP3523" s="678"/>
      <c r="ADQ3523" s="678"/>
      <c r="ADR3523" s="678"/>
      <c r="ADS3523" s="678"/>
      <c r="ADT3523" s="678"/>
      <c r="ADU3523" s="678"/>
      <c r="ADV3523" s="678"/>
      <c r="ADW3523" s="678"/>
      <c r="ADX3523" s="678"/>
      <c r="ADY3523" s="678"/>
      <c r="ADZ3523" s="678"/>
      <c r="AEA3523" s="678"/>
      <c r="AEB3523" s="678"/>
      <c r="AEC3523" s="678"/>
      <c r="AED3523" s="678"/>
      <c r="AEE3523" s="678"/>
      <c r="AEF3523" s="678"/>
      <c r="AEG3523" s="678"/>
      <c r="AEH3523" s="678"/>
      <c r="AEI3523" s="678"/>
      <c r="AEJ3523" s="678"/>
      <c r="AEK3523" s="678"/>
      <c r="AEL3523" s="678"/>
      <c r="AEM3523" s="678"/>
      <c r="AEN3523" s="678"/>
      <c r="AEO3523" s="678"/>
      <c r="AEP3523" s="678"/>
      <c r="AEQ3523" s="678"/>
      <c r="AER3523" s="678"/>
      <c r="AES3523" s="678"/>
      <c r="AET3523" s="678"/>
      <c r="AEU3523" s="678"/>
      <c r="AEV3523" s="678"/>
      <c r="AEW3523" s="678"/>
      <c r="AEX3523" s="678"/>
      <c r="AEY3523" s="678"/>
      <c r="AEZ3523" s="678"/>
      <c r="AFA3523" s="678"/>
      <c r="AFB3523" s="678"/>
      <c r="AFC3523" s="678"/>
      <c r="AFD3523" s="678"/>
      <c r="AFE3523" s="678"/>
      <c r="AFF3523" s="678"/>
      <c r="AFG3523" s="678"/>
      <c r="AFH3523" s="678"/>
      <c r="AFI3523" s="678"/>
      <c r="AFJ3523" s="678"/>
      <c r="AFK3523" s="678"/>
      <c r="AFL3523" s="678"/>
      <c r="AFM3523" s="678"/>
      <c r="AFN3523" s="678"/>
      <c r="AFO3523" s="678"/>
      <c r="AFP3523" s="678"/>
      <c r="AFQ3523" s="678"/>
      <c r="AFR3523" s="678"/>
      <c r="AFS3523" s="678"/>
      <c r="AFT3523" s="678"/>
      <c r="AFU3523" s="678"/>
      <c r="AFV3523" s="678"/>
      <c r="AFW3523" s="678"/>
      <c r="AFX3523" s="678"/>
      <c r="AFY3523" s="678"/>
      <c r="AFZ3523" s="678"/>
      <c r="AGA3523" s="678"/>
      <c r="AGB3523" s="678"/>
      <c r="AGC3523" s="678"/>
      <c r="AGD3523" s="678"/>
      <c r="AGE3523" s="678"/>
      <c r="AGF3523" s="678"/>
      <c r="AGG3523" s="678"/>
      <c r="AGH3523" s="678"/>
      <c r="AGI3523" s="678"/>
      <c r="AGJ3523" s="678"/>
      <c r="AGK3523" s="678"/>
      <c r="AGL3523" s="678"/>
      <c r="AGM3523" s="678"/>
      <c r="AGN3523" s="678"/>
      <c r="AGO3523" s="678"/>
      <c r="AGP3523" s="678"/>
      <c r="AGQ3523" s="678"/>
      <c r="AGR3523" s="678"/>
      <c r="AGS3523" s="678"/>
      <c r="AGT3523" s="678"/>
      <c r="AGU3523" s="678"/>
      <c r="AGV3523" s="678"/>
      <c r="AGW3523" s="678"/>
      <c r="AGX3523" s="678"/>
      <c r="AGY3523" s="678"/>
      <c r="AGZ3523" s="678"/>
      <c r="AHA3523" s="678"/>
      <c r="AHB3523" s="678"/>
      <c r="AHC3523" s="678"/>
      <c r="AHD3523" s="678"/>
      <c r="AHE3523" s="678"/>
      <c r="AHF3523" s="678"/>
      <c r="AHG3523" s="678"/>
      <c r="AHH3523" s="678"/>
      <c r="AHI3523" s="678"/>
      <c r="AHJ3523" s="678"/>
      <c r="AHK3523" s="678"/>
      <c r="AHL3523" s="678"/>
      <c r="AHM3523" s="678"/>
      <c r="AHN3523" s="678"/>
      <c r="AHO3523" s="678"/>
      <c r="AHP3523" s="678"/>
      <c r="AHQ3523" s="678"/>
      <c r="AHR3523" s="678"/>
      <c r="AHS3523" s="678"/>
      <c r="AHT3523" s="678"/>
      <c r="AHU3523" s="678"/>
      <c r="AHV3523" s="678"/>
      <c r="AHW3523" s="678"/>
      <c r="AHX3523" s="678"/>
      <c r="AHY3523" s="678"/>
      <c r="AHZ3523" s="678"/>
      <c r="AIA3523" s="678"/>
      <c r="AIB3523" s="678"/>
      <c r="AIC3523" s="678"/>
      <c r="AID3523" s="678"/>
      <c r="AIE3523" s="678"/>
      <c r="AIF3523" s="678"/>
      <c r="AIG3523" s="678"/>
      <c r="AIH3523" s="678"/>
      <c r="AII3523" s="678"/>
      <c r="AIJ3523" s="678"/>
      <c r="AIK3523" s="678"/>
      <c r="AIL3523" s="678"/>
      <c r="AIM3523" s="678"/>
      <c r="AIN3523" s="678"/>
      <c r="AIO3523" s="678"/>
      <c r="AIP3523" s="678"/>
      <c r="AIQ3523" s="678"/>
      <c r="AIR3523" s="678"/>
      <c r="AIS3523" s="678"/>
      <c r="AIT3523" s="678"/>
      <c r="AIU3523" s="678"/>
      <c r="AIV3523" s="678"/>
      <c r="AIW3523" s="678"/>
      <c r="AIX3523" s="678"/>
      <c r="AIY3523" s="678"/>
      <c r="AIZ3523" s="678"/>
      <c r="AJA3523" s="678"/>
      <c r="AJB3523" s="678"/>
      <c r="AJC3523" s="678"/>
      <c r="AJD3523" s="678"/>
      <c r="AJE3523" s="678"/>
      <c r="AJF3523" s="678"/>
      <c r="AJG3523" s="678"/>
      <c r="AJH3523" s="678"/>
      <c r="AJI3523" s="678"/>
      <c r="AJJ3523" s="678"/>
      <c r="AJK3523" s="678"/>
      <c r="AJL3523" s="678"/>
      <c r="AJM3523" s="678"/>
      <c r="AJN3523" s="678"/>
      <c r="AJO3523" s="678"/>
      <c r="AJP3523" s="678"/>
      <c r="AJQ3523" s="678"/>
      <c r="AJR3523" s="678"/>
      <c r="AJS3523" s="678"/>
      <c r="AJT3523" s="678"/>
      <c r="AJU3523" s="678"/>
      <c r="AJV3523" s="678"/>
      <c r="AJW3523" s="678"/>
      <c r="AJX3523" s="678"/>
      <c r="AJY3523" s="678"/>
      <c r="AJZ3523" s="678"/>
      <c r="AKA3523" s="678"/>
      <c r="AKB3523" s="678"/>
      <c r="AKC3523" s="678"/>
      <c r="AKD3523" s="678"/>
      <c r="AKE3523" s="678"/>
      <c r="AKF3523" s="678"/>
      <c r="AKG3523" s="678"/>
      <c r="AKH3523" s="678"/>
      <c r="AKI3523" s="678"/>
      <c r="AKJ3523" s="678"/>
      <c r="AKK3523" s="678"/>
      <c r="AKL3523" s="678"/>
      <c r="AKM3523" s="678"/>
      <c r="AKN3523" s="678"/>
      <c r="AKO3523" s="678"/>
      <c r="AKP3523" s="678"/>
      <c r="AKQ3523" s="678"/>
      <c r="AKR3523" s="678"/>
      <c r="AKS3523" s="678"/>
      <c r="AKT3523" s="678"/>
      <c r="AKU3523" s="678"/>
      <c r="AKV3523" s="678"/>
      <c r="AKW3523" s="678"/>
      <c r="AKX3523" s="678"/>
      <c r="AKY3523" s="678"/>
      <c r="AKZ3523" s="678"/>
      <c r="ALA3523" s="678"/>
      <c r="ALB3523" s="678"/>
      <c r="ALC3523" s="678"/>
      <c r="ALD3523" s="678"/>
      <c r="ALE3523" s="678"/>
      <c r="ALF3523" s="678"/>
      <c r="ALG3523" s="678"/>
      <c r="ALH3523" s="678"/>
      <c r="ALI3523" s="678"/>
      <c r="ALJ3523" s="678"/>
      <c r="ALK3523" s="678"/>
      <c r="ALL3523" s="678"/>
      <c r="ALM3523" s="678"/>
      <c r="ALN3523" s="678"/>
      <c r="ALO3523" s="678"/>
      <c r="ALP3523" s="678"/>
      <c r="ALQ3523" s="678"/>
      <c r="ALR3523" s="678"/>
      <c r="ALS3523" s="678"/>
      <c r="ALT3523" s="678"/>
      <c r="ALU3523" s="678"/>
      <c r="ALV3523" s="678"/>
      <c r="ALW3523" s="678"/>
      <c r="ALX3523" s="678"/>
      <c r="ALY3523" s="678"/>
      <c r="ALZ3523" s="678"/>
      <c r="AMA3523" s="678"/>
      <c r="AMB3523" s="678"/>
      <c r="AMC3523" s="678"/>
      <c r="AMD3523" s="678"/>
      <c r="AME3523" s="678"/>
      <c r="AMF3523" s="678"/>
      <c r="AMG3523" s="678"/>
      <c r="AMH3523" s="678"/>
      <c r="AMI3523" s="678"/>
      <c r="AMJ3523" s="678"/>
    </row>
    <row r="3524" spans="1:1024" s="579" customFormat="1" ht="45.75" customHeight="1" x14ac:dyDescent="0.25">
      <c r="A3524" s="707">
        <v>5873</v>
      </c>
      <c r="B3524" s="707"/>
      <c r="C3524" s="707" t="s">
        <v>5886</v>
      </c>
      <c r="D3524" s="707" t="s">
        <v>35</v>
      </c>
      <c r="E3524" s="1156" t="s">
        <v>119</v>
      </c>
      <c r="F3524" s="708">
        <v>45431</v>
      </c>
      <c r="G3524" s="709">
        <v>0.375</v>
      </c>
      <c r="H3524" s="708">
        <v>45433</v>
      </c>
      <c r="I3524" s="709">
        <v>0.9375</v>
      </c>
      <c r="J3524" s="731" t="s">
        <v>449</v>
      </c>
      <c r="K3524" s="21">
        <v>33647</v>
      </c>
      <c r="L3524" s="721" t="s">
        <v>5887</v>
      </c>
      <c r="M3524" s="708">
        <v>44144</v>
      </c>
      <c r="N3524" s="21" t="s">
        <v>5888</v>
      </c>
      <c r="O3524" s="208">
        <v>44943</v>
      </c>
      <c r="P3524" s="1019" t="s">
        <v>5309</v>
      </c>
      <c r="Q3524" s="1029" t="s">
        <v>6471</v>
      </c>
      <c r="R3524" s="1020"/>
      <c r="S3524" s="1015"/>
      <c r="T3524" s="544"/>
      <c r="U3524" s="581" t="s">
        <v>1227</v>
      </c>
      <c r="V3524" s="544" t="s">
        <v>6387</v>
      </c>
      <c r="W3524" s="128"/>
      <c r="X3524" s="695"/>
      <c r="Y3524" s="695"/>
      <c r="Z3524" s="695"/>
      <c r="AA3524" s="695"/>
      <c r="AB3524" s="695"/>
      <c r="AC3524" s="695"/>
      <c r="AD3524" s="695"/>
      <c r="AE3524" s="695"/>
      <c r="AF3524" s="695"/>
      <c r="AG3524" s="695"/>
      <c r="AH3524" s="695"/>
      <c r="AI3524" s="695"/>
      <c r="AJ3524" s="695"/>
      <c r="AK3524" s="695"/>
      <c r="AL3524" s="695"/>
      <c r="AM3524" s="695"/>
      <c r="AN3524" s="695"/>
      <c r="AO3524" s="695"/>
      <c r="AP3524" s="695"/>
      <c r="AQ3524" s="695"/>
      <c r="AR3524" s="695"/>
      <c r="AS3524" s="695"/>
      <c r="AT3524" s="695"/>
      <c r="AU3524" s="695"/>
      <c r="AV3524" s="695"/>
      <c r="AW3524" s="695"/>
      <c r="AX3524" s="695"/>
      <c r="AY3524" s="695"/>
      <c r="AZ3524" s="695"/>
      <c r="BA3524" s="695"/>
      <c r="BB3524" s="695"/>
      <c r="BC3524" s="695"/>
      <c r="BD3524" s="695"/>
      <c r="BE3524" s="695"/>
      <c r="BF3524" s="695"/>
      <c r="BG3524" s="695"/>
      <c r="BH3524" s="695"/>
      <c r="BI3524" s="695"/>
      <c r="BJ3524" s="695"/>
      <c r="BK3524" s="695"/>
      <c r="BL3524" s="695"/>
      <c r="BM3524" s="695"/>
      <c r="BN3524" s="695"/>
      <c r="BO3524" s="695"/>
      <c r="BP3524" s="695"/>
      <c r="BQ3524" s="695"/>
      <c r="BR3524" s="695"/>
      <c r="BS3524" s="695"/>
      <c r="BT3524" s="695"/>
      <c r="BU3524" s="695"/>
      <c r="BV3524" s="695"/>
      <c r="BW3524" s="695"/>
      <c r="BX3524" s="695"/>
      <c r="BY3524" s="695"/>
      <c r="BZ3524" s="695"/>
      <c r="CA3524" s="695"/>
      <c r="CB3524" s="695"/>
      <c r="CC3524" s="695"/>
      <c r="CD3524" s="695"/>
      <c r="CE3524" s="695"/>
      <c r="CF3524" s="695"/>
      <c r="CG3524" s="695"/>
      <c r="CH3524" s="695"/>
      <c r="CI3524" s="695"/>
      <c r="CJ3524" s="695"/>
      <c r="CK3524" s="695"/>
      <c r="CL3524" s="695"/>
      <c r="CM3524" s="695"/>
      <c r="CN3524" s="695"/>
      <c r="CO3524" s="695"/>
      <c r="CP3524" s="695"/>
      <c r="CQ3524" s="695"/>
      <c r="CR3524" s="695"/>
      <c r="CS3524" s="695"/>
      <c r="CT3524" s="695"/>
      <c r="CU3524" s="695"/>
      <c r="CV3524" s="695"/>
      <c r="CW3524" s="695"/>
      <c r="CX3524" s="695"/>
      <c r="CY3524" s="695"/>
      <c r="CZ3524" s="695"/>
      <c r="DA3524" s="695"/>
      <c r="DB3524" s="695"/>
      <c r="DC3524" s="695"/>
      <c r="DD3524" s="695"/>
      <c r="DE3524" s="695"/>
      <c r="DF3524" s="695"/>
      <c r="DG3524" s="695"/>
      <c r="DH3524" s="695"/>
      <c r="DI3524" s="695"/>
      <c r="DJ3524" s="695"/>
      <c r="DK3524" s="695"/>
      <c r="DL3524" s="695"/>
      <c r="DM3524" s="695"/>
      <c r="DN3524" s="695"/>
      <c r="DO3524" s="695"/>
      <c r="DP3524" s="695"/>
      <c r="DQ3524" s="695"/>
      <c r="DR3524" s="695"/>
      <c r="DS3524" s="695"/>
      <c r="DT3524" s="695"/>
      <c r="DU3524" s="695"/>
      <c r="DV3524" s="695"/>
      <c r="DW3524" s="695"/>
      <c r="DX3524" s="695"/>
      <c r="DY3524" s="695"/>
      <c r="DZ3524" s="695"/>
      <c r="EA3524" s="695"/>
      <c r="EB3524" s="695"/>
      <c r="EC3524" s="695"/>
      <c r="ED3524" s="695"/>
      <c r="EE3524" s="695"/>
      <c r="EF3524" s="695"/>
      <c r="EG3524" s="695"/>
      <c r="EH3524" s="695"/>
      <c r="EI3524" s="695"/>
      <c r="EJ3524" s="695"/>
      <c r="EK3524" s="695"/>
      <c r="EL3524" s="695"/>
      <c r="EM3524" s="695"/>
      <c r="EN3524" s="695"/>
      <c r="EO3524" s="695"/>
      <c r="EP3524" s="695"/>
      <c r="EQ3524" s="695"/>
      <c r="ER3524" s="695"/>
      <c r="ES3524" s="695"/>
      <c r="ET3524" s="695"/>
      <c r="EU3524" s="695"/>
      <c r="EV3524" s="695"/>
      <c r="EW3524" s="695"/>
      <c r="EX3524" s="695"/>
      <c r="EY3524" s="695"/>
      <c r="EZ3524" s="695"/>
      <c r="FA3524" s="695"/>
      <c r="FB3524" s="695"/>
      <c r="FC3524" s="695"/>
      <c r="FD3524" s="695"/>
      <c r="FE3524" s="695"/>
      <c r="FF3524" s="695"/>
      <c r="FG3524" s="695"/>
      <c r="FH3524" s="695"/>
      <c r="FI3524" s="695"/>
      <c r="FJ3524" s="695"/>
      <c r="FK3524" s="695"/>
      <c r="FL3524" s="695"/>
      <c r="FM3524" s="695"/>
      <c r="FN3524" s="695"/>
      <c r="FO3524" s="695"/>
      <c r="FP3524" s="695"/>
      <c r="FQ3524" s="695"/>
      <c r="FR3524" s="695"/>
      <c r="FS3524" s="695"/>
      <c r="FT3524" s="695"/>
      <c r="FU3524" s="695"/>
      <c r="FV3524" s="695"/>
      <c r="FW3524" s="695"/>
      <c r="FX3524" s="695"/>
      <c r="FY3524" s="695"/>
      <c r="FZ3524" s="695"/>
      <c r="GA3524" s="695"/>
      <c r="GB3524" s="695"/>
      <c r="GC3524" s="695"/>
      <c r="GD3524" s="695"/>
      <c r="GE3524" s="695"/>
      <c r="GF3524" s="695"/>
      <c r="GG3524" s="695"/>
      <c r="GH3524" s="695"/>
      <c r="GI3524" s="695"/>
      <c r="GJ3524" s="695"/>
      <c r="GK3524" s="695"/>
      <c r="GL3524" s="695"/>
      <c r="GM3524" s="695"/>
      <c r="GN3524" s="695"/>
      <c r="GO3524" s="695"/>
      <c r="GP3524" s="695"/>
      <c r="GQ3524" s="695"/>
      <c r="GR3524" s="695"/>
      <c r="GS3524" s="695"/>
      <c r="GT3524" s="695"/>
      <c r="GU3524" s="695"/>
      <c r="GV3524" s="695"/>
      <c r="GW3524" s="695"/>
      <c r="GX3524" s="695"/>
      <c r="GY3524" s="695"/>
      <c r="GZ3524" s="695"/>
      <c r="HA3524" s="695"/>
      <c r="HB3524" s="695"/>
      <c r="HC3524" s="695"/>
      <c r="HD3524" s="695"/>
      <c r="HE3524" s="695"/>
      <c r="HF3524" s="695"/>
      <c r="HG3524" s="695"/>
      <c r="HH3524" s="695"/>
      <c r="HI3524" s="695"/>
      <c r="HJ3524" s="695"/>
      <c r="HK3524" s="695"/>
      <c r="HL3524" s="695"/>
      <c r="HM3524" s="695"/>
      <c r="HN3524" s="695"/>
      <c r="HO3524" s="695"/>
      <c r="HP3524" s="695"/>
      <c r="HQ3524" s="695"/>
      <c r="HR3524" s="695"/>
      <c r="HS3524" s="695"/>
      <c r="HT3524" s="695"/>
      <c r="HU3524" s="695"/>
      <c r="HV3524" s="695"/>
      <c r="HW3524" s="695"/>
      <c r="HX3524" s="695"/>
      <c r="HY3524" s="695"/>
      <c r="HZ3524" s="695"/>
      <c r="IA3524" s="695"/>
      <c r="IB3524" s="695"/>
      <c r="IC3524" s="695"/>
      <c r="ID3524" s="695"/>
      <c r="IE3524" s="695"/>
      <c r="IF3524" s="695"/>
      <c r="IG3524" s="695"/>
      <c r="IH3524" s="695"/>
      <c r="II3524" s="695"/>
      <c r="IJ3524" s="695"/>
      <c r="IK3524" s="695"/>
      <c r="IL3524" s="695"/>
      <c r="IM3524" s="695"/>
      <c r="IN3524" s="695"/>
      <c r="IO3524" s="695"/>
      <c r="IP3524" s="695"/>
      <c r="IQ3524" s="695"/>
      <c r="IR3524" s="695"/>
      <c r="IS3524" s="695"/>
      <c r="IT3524" s="695"/>
      <c r="IU3524" s="695"/>
      <c r="IV3524" s="695"/>
      <c r="IW3524" s="695"/>
      <c r="IX3524" s="695"/>
      <c r="IY3524" s="695"/>
      <c r="IZ3524" s="695"/>
      <c r="JA3524" s="695"/>
      <c r="JB3524" s="695"/>
      <c r="JC3524" s="695"/>
      <c r="JD3524" s="695"/>
      <c r="JE3524" s="695"/>
      <c r="JF3524" s="695"/>
      <c r="JG3524" s="695"/>
      <c r="JH3524" s="695"/>
      <c r="JI3524" s="695"/>
      <c r="JJ3524" s="695"/>
      <c r="JK3524" s="695"/>
      <c r="JL3524" s="695"/>
      <c r="JM3524" s="695"/>
      <c r="JN3524" s="695"/>
      <c r="JO3524" s="695"/>
      <c r="JP3524" s="695"/>
      <c r="JQ3524" s="695"/>
      <c r="JR3524" s="695"/>
      <c r="JS3524" s="695"/>
      <c r="JT3524" s="695"/>
      <c r="JU3524" s="695"/>
      <c r="JV3524" s="695"/>
      <c r="JW3524" s="695"/>
      <c r="JX3524" s="695"/>
      <c r="JY3524" s="695"/>
      <c r="JZ3524" s="695"/>
      <c r="KA3524" s="695"/>
      <c r="KB3524" s="695"/>
      <c r="KC3524" s="695"/>
      <c r="KD3524" s="695"/>
      <c r="KE3524" s="695"/>
      <c r="KF3524" s="695"/>
      <c r="KG3524" s="695"/>
      <c r="KH3524" s="695"/>
      <c r="KI3524" s="695"/>
      <c r="KJ3524" s="695"/>
      <c r="KK3524" s="695"/>
      <c r="KL3524" s="695"/>
      <c r="KM3524" s="695"/>
      <c r="KN3524" s="695"/>
      <c r="KO3524" s="695"/>
      <c r="KP3524" s="695"/>
      <c r="KQ3524" s="695"/>
      <c r="KR3524" s="695"/>
      <c r="KS3524" s="695"/>
      <c r="KT3524" s="695"/>
      <c r="KU3524" s="695"/>
      <c r="KV3524" s="695"/>
      <c r="KW3524" s="695"/>
      <c r="KX3524" s="695"/>
      <c r="KY3524" s="695"/>
      <c r="KZ3524" s="695"/>
      <c r="LA3524" s="695"/>
      <c r="LB3524" s="695"/>
      <c r="LC3524" s="695"/>
      <c r="LD3524" s="695"/>
      <c r="LE3524" s="695"/>
      <c r="LF3524" s="695"/>
      <c r="LG3524" s="695"/>
      <c r="LH3524" s="695"/>
      <c r="LI3524" s="695"/>
      <c r="LJ3524" s="695"/>
      <c r="LK3524" s="695"/>
      <c r="LL3524" s="695"/>
      <c r="LM3524" s="695"/>
      <c r="LN3524" s="695"/>
      <c r="LO3524" s="695"/>
      <c r="LP3524" s="695"/>
      <c r="LQ3524" s="695"/>
      <c r="LR3524" s="695"/>
      <c r="LS3524" s="695"/>
      <c r="LT3524" s="695"/>
      <c r="LU3524" s="695"/>
      <c r="LV3524" s="695"/>
      <c r="LW3524" s="695"/>
      <c r="LX3524" s="695"/>
      <c r="LY3524" s="695"/>
      <c r="LZ3524" s="695"/>
      <c r="MA3524" s="695"/>
      <c r="MB3524" s="695"/>
      <c r="MC3524" s="695"/>
      <c r="MD3524" s="695"/>
      <c r="ME3524" s="695"/>
      <c r="MF3524" s="695"/>
      <c r="MG3524" s="695"/>
      <c r="MH3524" s="695"/>
      <c r="MI3524" s="695"/>
      <c r="MJ3524" s="695"/>
      <c r="MK3524" s="695"/>
      <c r="ML3524" s="695"/>
      <c r="MM3524" s="695"/>
      <c r="MN3524" s="695"/>
      <c r="MO3524" s="695"/>
      <c r="MP3524" s="695"/>
      <c r="MQ3524" s="695"/>
      <c r="MR3524" s="695"/>
      <c r="MS3524" s="695"/>
      <c r="MT3524" s="695"/>
      <c r="MU3524" s="695"/>
      <c r="MV3524" s="695"/>
      <c r="MW3524" s="695"/>
      <c r="MX3524" s="695"/>
      <c r="MY3524" s="695"/>
      <c r="MZ3524" s="695"/>
      <c r="NA3524" s="695"/>
      <c r="NB3524" s="695"/>
      <c r="NC3524" s="695"/>
      <c r="ND3524" s="695"/>
      <c r="NE3524" s="695"/>
      <c r="NF3524" s="695"/>
      <c r="NG3524" s="695"/>
      <c r="NH3524" s="695"/>
      <c r="NI3524" s="695"/>
      <c r="NJ3524" s="695"/>
      <c r="NK3524" s="695"/>
      <c r="NL3524" s="695"/>
      <c r="NM3524" s="695"/>
      <c r="NN3524" s="695"/>
      <c r="NO3524" s="695"/>
      <c r="NP3524" s="695"/>
      <c r="NQ3524" s="695"/>
      <c r="NR3524" s="695"/>
      <c r="NS3524" s="695"/>
      <c r="NT3524" s="695"/>
      <c r="NU3524" s="695"/>
      <c r="NV3524" s="695"/>
      <c r="NW3524" s="695"/>
      <c r="NX3524" s="695"/>
      <c r="NY3524" s="695"/>
      <c r="NZ3524" s="695"/>
      <c r="OA3524" s="695"/>
      <c r="OB3524" s="695"/>
      <c r="OC3524" s="695"/>
      <c r="OD3524" s="695"/>
      <c r="OE3524" s="695"/>
      <c r="OF3524" s="695"/>
      <c r="OG3524" s="695"/>
      <c r="OH3524" s="695"/>
      <c r="OI3524" s="695"/>
      <c r="OJ3524" s="695"/>
      <c r="OK3524" s="695"/>
      <c r="OL3524" s="695"/>
      <c r="OM3524" s="695"/>
      <c r="ON3524" s="695"/>
      <c r="OO3524" s="695"/>
      <c r="OP3524" s="695"/>
      <c r="OQ3524" s="695"/>
      <c r="OR3524" s="695"/>
      <c r="OS3524" s="695"/>
      <c r="OT3524" s="695"/>
      <c r="OU3524" s="695"/>
      <c r="OV3524" s="695"/>
      <c r="OW3524" s="695"/>
      <c r="OX3524" s="695"/>
      <c r="OY3524" s="695"/>
      <c r="OZ3524" s="695"/>
      <c r="PA3524" s="695"/>
      <c r="PB3524" s="695"/>
      <c r="PC3524" s="695"/>
      <c r="PD3524" s="695"/>
      <c r="PE3524" s="695"/>
      <c r="PF3524" s="695"/>
      <c r="PG3524" s="695"/>
      <c r="PH3524" s="695"/>
      <c r="PI3524" s="695"/>
      <c r="PJ3524" s="695"/>
      <c r="PK3524" s="695"/>
      <c r="PL3524" s="695"/>
      <c r="PM3524" s="695"/>
      <c r="PN3524" s="695"/>
      <c r="PO3524" s="695"/>
      <c r="PP3524" s="695"/>
      <c r="PQ3524" s="695"/>
      <c r="PR3524" s="695"/>
      <c r="PS3524" s="695"/>
      <c r="PT3524" s="695"/>
      <c r="PU3524" s="695"/>
      <c r="PV3524" s="695"/>
      <c r="PW3524" s="695"/>
      <c r="PX3524" s="695"/>
      <c r="PY3524" s="695"/>
      <c r="PZ3524" s="695"/>
      <c r="QA3524" s="695"/>
      <c r="QB3524" s="695"/>
      <c r="QC3524" s="695"/>
      <c r="QD3524" s="695"/>
      <c r="QE3524" s="695"/>
      <c r="QF3524" s="695"/>
      <c r="QG3524" s="695"/>
      <c r="QH3524" s="695"/>
      <c r="QI3524" s="695"/>
      <c r="QJ3524" s="695"/>
      <c r="QK3524" s="695"/>
      <c r="QL3524" s="695"/>
      <c r="QM3524" s="695"/>
      <c r="QN3524" s="695"/>
      <c r="QO3524" s="695"/>
      <c r="QP3524" s="695"/>
      <c r="QQ3524" s="695"/>
      <c r="QR3524" s="695"/>
      <c r="QS3524" s="695"/>
      <c r="QT3524" s="695"/>
      <c r="QU3524" s="695"/>
      <c r="QV3524" s="695"/>
      <c r="QW3524" s="695"/>
      <c r="QX3524" s="695"/>
      <c r="QY3524" s="695"/>
      <c r="QZ3524" s="695"/>
      <c r="RA3524" s="695"/>
      <c r="RB3524" s="695"/>
      <c r="RC3524" s="695"/>
      <c r="RD3524" s="695"/>
      <c r="RE3524" s="695"/>
      <c r="RF3524" s="695"/>
      <c r="RG3524" s="695"/>
      <c r="RH3524" s="695"/>
      <c r="RI3524" s="695"/>
      <c r="RJ3524" s="695"/>
      <c r="RK3524" s="695"/>
      <c r="RL3524" s="695"/>
      <c r="RM3524" s="695"/>
      <c r="RN3524" s="695"/>
      <c r="RO3524" s="695"/>
      <c r="RP3524" s="695"/>
      <c r="RQ3524" s="695"/>
      <c r="RR3524" s="695"/>
      <c r="RS3524" s="695"/>
      <c r="RT3524" s="695"/>
      <c r="RU3524" s="695"/>
      <c r="RV3524" s="695"/>
      <c r="RW3524" s="695"/>
      <c r="RX3524" s="695"/>
      <c r="RY3524" s="695"/>
      <c r="RZ3524" s="695"/>
      <c r="SA3524" s="695"/>
      <c r="SB3524" s="695"/>
      <c r="SC3524" s="695"/>
      <c r="SD3524" s="695"/>
      <c r="SE3524" s="695"/>
      <c r="SF3524" s="695"/>
      <c r="SG3524" s="695"/>
      <c r="SH3524" s="695"/>
      <c r="SI3524" s="695"/>
      <c r="SJ3524" s="695"/>
      <c r="SK3524" s="695"/>
      <c r="SL3524" s="695"/>
      <c r="SM3524" s="695"/>
      <c r="SN3524" s="695"/>
      <c r="SO3524" s="695"/>
      <c r="SP3524" s="695"/>
      <c r="SQ3524" s="695"/>
      <c r="SR3524" s="695"/>
      <c r="SS3524" s="695"/>
      <c r="ST3524" s="695"/>
      <c r="SU3524" s="695"/>
      <c r="SV3524" s="695"/>
      <c r="SW3524" s="695"/>
      <c r="SX3524" s="695"/>
      <c r="SY3524" s="695"/>
      <c r="SZ3524" s="695"/>
      <c r="TA3524" s="695"/>
      <c r="TB3524" s="695"/>
      <c r="TC3524" s="695"/>
      <c r="TD3524" s="695"/>
      <c r="TE3524" s="695"/>
      <c r="TF3524" s="695"/>
      <c r="TG3524" s="695"/>
      <c r="TH3524" s="695"/>
      <c r="TI3524" s="695"/>
      <c r="TJ3524" s="695"/>
      <c r="TK3524" s="695"/>
      <c r="TL3524" s="695"/>
      <c r="TM3524" s="695"/>
      <c r="TN3524" s="695"/>
      <c r="TO3524" s="695"/>
      <c r="TP3524" s="695"/>
      <c r="TQ3524" s="695"/>
      <c r="TR3524" s="695"/>
      <c r="TS3524" s="695"/>
      <c r="TT3524" s="695"/>
      <c r="TU3524" s="695"/>
      <c r="TV3524" s="695"/>
      <c r="TW3524" s="695"/>
      <c r="TX3524" s="695"/>
      <c r="TY3524" s="695"/>
      <c r="TZ3524" s="695"/>
      <c r="UA3524" s="695"/>
      <c r="UB3524" s="695"/>
      <c r="UC3524" s="695"/>
      <c r="UD3524" s="695"/>
      <c r="UE3524" s="695"/>
      <c r="UF3524" s="695"/>
      <c r="UG3524" s="695"/>
      <c r="UH3524" s="695"/>
      <c r="UI3524" s="695"/>
      <c r="UJ3524" s="695"/>
      <c r="UK3524" s="695"/>
      <c r="UL3524" s="695"/>
      <c r="UM3524" s="695"/>
      <c r="UN3524" s="695"/>
      <c r="UO3524" s="695"/>
      <c r="UP3524" s="695"/>
      <c r="UQ3524" s="695"/>
      <c r="UR3524" s="695"/>
      <c r="US3524" s="695"/>
      <c r="UT3524" s="695"/>
      <c r="UU3524" s="695"/>
      <c r="UV3524" s="695"/>
      <c r="UW3524" s="695"/>
      <c r="UX3524" s="695"/>
      <c r="UY3524" s="695"/>
      <c r="UZ3524" s="695"/>
      <c r="VA3524" s="695"/>
      <c r="VB3524" s="695"/>
      <c r="VC3524" s="695"/>
      <c r="VD3524" s="695"/>
      <c r="VE3524" s="695"/>
      <c r="VF3524" s="695"/>
      <c r="VG3524" s="695"/>
      <c r="VH3524" s="695"/>
      <c r="VI3524" s="695"/>
      <c r="VJ3524" s="695"/>
      <c r="VK3524" s="695"/>
      <c r="VL3524" s="695"/>
      <c r="VM3524" s="695"/>
      <c r="VN3524" s="695"/>
      <c r="VO3524" s="695"/>
      <c r="VP3524" s="695"/>
      <c r="VQ3524" s="695"/>
      <c r="VR3524" s="695"/>
      <c r="VS3524" s="695"/>
      <c r="VT3524" s="695"/>
      <c r="VU3524" s="695"/>
      <c r="VV3524" s="695"/>
      <c r="VW3524" s="695"/>
      <c r="VX3524" s="695"/>
      <c r="VY3524" s="695"/>
      <c r="VZ3524" s="695"/>
      <c r="WA3524" s="695"/>
      <c r="WB3524" s="695"/>
      <c r="WC3524" s="695"/>
      <c r="WD3524" s="695"/>
      <c r="WE3524" s="695"/>
      <c r="WF3524" s="695"/>
      <c r="WG3524" s="695"/>
      <c r="WH3524" s="695"/>
      <c r="WI3524" s="695"/>
      <c r="WJ3524" s="695"/>
      <c r="WK3524" s="695"/>
      <c r="WL3524" s="695"/>
      <c r="WM3524" s="695"/>
      <c r="WN3524" s="695"/>
      <c r="WO3524" s="695"/>
      <c r="WP3524" s="695"/>
      <c r="WQ3524" s="695"/>
      <c r="WR3524" s="695"/>
      <c r="WS3524" s="695"/>
      <c r="WT3524" s="695"/>
      <c r="WU3524" s="695"/>
      <c r="WV3524" s="695"/>
      <c r="WW3524" s="695"/>
      <c r="WX3524" s="695"/>
      <c r="WY3524" s="695"/>
      <c r="WZ3524" s="695"/>
      <c r="XA3524" s="695"/>
      <c r="XB3524" s="695"/>
      <c r="XC3524" s="695"/>
      <c r="XD3524" s="695"/>
      <c r="XE3524" s="695"/>
      <c r="XF3524" s="695"/>
      <c r="XG3524" s="695"/>
      <c r="XH3524" s="695"/>
      <c r="XI3524" s="695"/>
      <c r="XJ3524" s="695"/>
      <c r="XK3524" s="695"/>
      <c r="XL3524" s="695"/>
      <c r="XM3524" s="695"/>
      <c r="XN3524" s="695"/>
      <c r="XO3524" s="695"/>
      <c r="XP3524" s="695"/>
      <c r="XQ3524" s="695"/>
      <c r="XR3524" s="695"/>
      <c r="XS3524" s="695"/>
      <c r="XT3524" s="695"/>
      <c r="XU3524" s="695"/>
      <c r="XV3524" s="695"/>
      <c r="XW3524" s="695"/>
      <c r="XX3524" s="695"/>
      <c r="XY3524" s="695"/>
      <c r="XZ3524" s="695"/>
      <c r="YA3524" s="695"/>
      <c r="YB3524" s="695"/>
      <c r="YC3524" s="695"/>
      <c r="YD3524" s="695"/>
      <c r="YE3524" s="695"/>
      <c r="YF3524" s="695"/>
      <c r="YG3524" s="695"/>
      <c r="YH3524" s="695"/>
      <c r="YI3524" s="695"/>
      <c r="YJ3524" s="695"/>
      <c r="YK3524" s="695"/>
      <c r="YL3524" s="695"/>
      <c r="YM3524" s="695"/>
      <c r="YN3524" s="695"/>
      <c r="YO3524" s="695"/>
      <c r="YP3524" s="695"/>
      <c r="YQ3524" s="695"/>
      <c r="YR3524" s="695"/>
      <c r="YS3524" s="695"/>
      <c r="YT3524" s="695"/>
      <c r="YU3524" s="695"/>
      <c r="YV3524" s="695"/>
      <c r="YW3524" s="695"/>
      <c r="YX3524" s="695"/>
      <c r="YY3524" s="695"/>
      <c r="YZ3524" s="695"/>
      <c r="ZA3524" s="695"/>
      <c r="ZB3524" s="695"/>
      <c r="ZC3524" s="695"/>
      <c r="ZD3524" s="695"/>
      <c r="ZE3524" s="695"/>
      <c r="ZF3524" s="695"/>
      <c r="ZG3524" s="695"/>
      <c r="ZH3524" s="695"/>
      <c r="ZI3524" s="695"/>
      <c r="ZJ3524" s="695"/>
      <c r="ZK3524" s="695"/>
      <c r="ZL3524" s="695"/>
      <c r="ZM3524" s="695"/>
      <c r="ZN3524" s="695"/>
      <c r="ZO3524" s="695"/>
      <c r="ZP3524" s="695"/>
      <c r="ZQ3524" s="695"/>
      <c r="ZR3524" s="695"/>
      <c r="ZS3524" s="695"/>
      <c r="ZT3524" s="695"/>
      <c r="ZU3524" s="695"/>
      <c r="ZV3524" s="695"/>
      <c r="ZW3524" s="695"/>
      <c r="ZX3524" s="695"/>
      <c r="ZY3524" s="695"/>
      <c r="ZZ3524" s="695"/>
      <c r="AAA3524" s="695"/>
      <c r="AAB3524" s="695"/>
      <c r="AAC3524" s="695"/>
      <c r="AAD3524" s="695"/>
      <c r="AAE3524" s="695"/>
      <c r="AAF3524" s="695"/>
      <c r="AAG3524" s="695"/>
      <c r="AAH3524" s="695"/>
      <c r="AAI3524" s="695"/>
      <c r="AAJ3524" s="695"/>
      <c r="AAK3524" s="695"/>
      <c r="AAL3524" s="695"/>
      <c r="AAM3524" s="695"/>
      <c r="AAN3524" s="695"/>
      <c r="AAO3524" s="695"/>
      <c r="AAP3524" s="695"/>
      <c r="AAQ3524" s="695"/>
      <c r="AAR3524" s="695"/>
      <c r="AAS3524" s="695"/>
      <c r="AAT3524" s="695"/>
      <c r="AAU3524" s="695"/>
      <c r="AAV3524" s="695"/>
      <c r="AAW3524" s="695"/>
      <c r="AAX3524" s="695"/>
      <c r="AAY3524" s="695"/>
      <c r="AAZ3524" s="695"/>
      <c r="ABA3524" s="695"/>
      <c r="ABB3524" s="695"/>
      <c r="ABC3524" s="695"/>
      <c r="ABD3524" s="695"/>
      <c r="ABE3524" s="695"/>
      <c r="ABF3524" s="695"/>
      <c r="ABG3524" s="695"/>
      <c r="ABH3524" s="695"/>
      <c r="ABI3524" s="695"/>
      <c r="ABJ3524" s="695"/>
      <c r="ABK3524" s="695"/>
      <c r="ABL3524" s="695"/>
      <c r="ABM3524" s="695"/>
      <c r="ABN3524" s="695"/>
      <c r="ABO3524" s="695"/>
      <c r="ABP3524" s="695"/>
      <c r="ABQ3524" s="695"/>
      <c r="ABR3524" s="695"/>
      <c r="ABS3524" s="695"/>
      <c r="ABT3524" s="695"/>
      <c r="ABU3524" s="695"/>
      <c r="ABV3524" s="695"/>
      <c r="ABW3524" s="695"/>
      <c r="ABX3524" s="695"/>
      <c r="ABY3524" s="695"/>
      <c r="ABZ3524" s="695"/>
      <c r="ACA3524" s="695"/>
      <c r="ACB3524" s="695"/>
      <c r="ACC3524" s="695"/>
      <c r="ACD3524" s="695"/>
      <c r="ACE3524" s="695"/>
      <c r="ACF3524" s="695"/>
      <c r="ACG3524" s="695"/>
      <c r="ACH3524" s="695"/>
      <c r="ACI3524" s="695"/>
      <c r="ACJ3524" s="695"/>
      <c r="ACK3524" s="695"/>
      <c r="ACL3524" s="695"/>
      <c r="ACM3524" s="695"/>
      <c r="ACN3524" s="695"/>
      <c r="ACO3524" s="695"/>
      <c r="ACP3524" s="695"/>
      <c r="ACQ3524" s="695"/>
      <c r="ACR3524" s="695"/>
      <c r="ACS3524" s="695"/>
      <c r="ACT3524" s="695"/>
      <c r="ACU3524" s="695"/>
      <c r="ACV3524" s="695"/>
      <c r="ACW3524" s="695"/>
      <c r="ACX3524" s="695"/>
      <c r="ACY3524" s="695"/>
      <c r="ACZ3524" s="695"/>
      <c r="ADA3524" s="695"/>
      <c r="ADB3524" s="695"/>
      <c r="ADC3524" s="695"/>
      <c r="ADD3524" s="695"/>
      <c r="ADE3524" s="695"/>
      <c r="ADF3524" s="695"/>
      <c r="ADG3524" s="695"/>
      <c r="ADH3524" s="695"/>
      <c r="ADI3524" s="695"/>
      <c r="ADJ3524" s="695"/>
      <c r="ADK3524" s="695"/>
      <c r="ADL3524" s="695"/>
      <c r="ADM3524" s="695"/>
      <c r="ADN3524" s="695"/>
      <c r="ADO3524" s="695"/>
      <c r="ADP3524" s="695"/>
      <c r="ADQ3524" s="695"/>
      <c r="ADR3524" s="695"/>
      <c r="ADS3524" s="695"/>
      <c r="ADT3524" s="695"/>
      <c r="ADU3524" s="695"/>
      <c r="ADV3524" s="695"/>
      <c r="ADW3524" s="695"/>
      <c r="ADX3524" s="695"/>
      <c r="ADY3524" s="695"/>
      <c r="ADZ3524" s="695"/>
      <c r="AEA3524" s="695"/>
      <c r="AEB3524" s="695"/>
      <c r="AEC3524" s="695"/>
      <c r="AED3524" s="695"/>
      <c r="AEE3524" s="695"/>
      <c r="AEF3524" s="695"/>
      <c r="AEG3524" s="695"/>
      <c r="AEH3524" s="695"/>
      <c r="AEI3524" s="695"/>
      <c r="AEJ3524" s="695"/>
      <c r="AEK3524" s="695"/>
      <c r="AEL3524" s="695"/>
      <c r="AEM3524" s="695"/>
      <c r="AEN3524" s="695"/>
      <c r="AEO3524" s="695"/>
      <c r="AEP3524" s="695"/>
      <c r="AEQ3524" s="695"/>
      <c r="AER3524" s="695"/>
      <c r="AES3524" s="695"/>
      <c r="AET3524" s="695"/>
      <c r="AEU3524" s="695"/>
      <c r="AEV3524" s="695"/>
      <c r="AEW3524" s="695"/>
      <c r="AEX3524" s="695"/>
      <c r="AEY3524" s="695"/>
      <c r="AEZ3524" s="695"/>
      <c r="AFA3524" s="695"/>
      <c r="AFB3524" s="695"/>
      <c r="AFC3524" s="695"/>
      <c r="AFD3524" s="695"/>
      <c r="AFE3524" s="695"/>
      <c r="AFF3524" s="695"/>
      <c r="AFG3524" s="695"/>
      <c r="AFH3524" s="695"/>
      <c r="AFI3524" s="695"/>
      <c r="AFJ3524" s="695"/>
      <c r="AFK3524" s="695"/>
      <c r="AFL3524" s="695"/>
      <c r="AFM3524" s="695"/>
      <c r="AFN3524" s="695"/>
      <c r="AFO3524" s="695"/>
      <c r="AFP3524" s="695"/>
      <c r="AFQ3524" s="695"/>
      <c r="AFR3524" s="695"/>
      <c r="AFS3524" s="695"/>
      <c r="AFT3524" s="695"/>
      <c r="AFU3524" s="695"/>
      <c r="AFV3524" s="695"/>
      <c r="AFW3524" s="695"/>
      <c r="AFX3524" s="695"/>
      <c r="AFY3524" s="695"/>
      <c r="AFZ3524" s="695"/>
      <c r="AGA3524" s="695"/>
      <c r="AGB3524" s="695"/>
      <c r="AGC3524" s="695"/>
      <c r="AGD3524" s="695"/>
      <c r="AGE3524" s="695"/>
      <c r="AGF3524" s="695"/>
      <c r="AGG3524" s="695"/>
      <c r="AGH3524" s="695"/>
      <c r="AGI3524" s="695"/>
      <c r="AGJ3524" s="695"/>
      <c r="AGK3524" s="695"/>
      <c r="AGL3524" s="695"/>
      <c r="AGM3524" s="695"/>
      <c r="AGN3524" s="695"/>
      <c r="AGO3524" s="695"/>
      <c r="AGP3524" s="695"/>
      <c r="AGQ3524" s="695"/>
      <c r="AGR3524" s="695"/>
      <c r="AGS3524" s="695"/>
      <c r="AGT3524" s="695"/>
      <c r="AGU3524" s="695"/>
      <c r="AGV3524" s="695"/>
      <c r="AGW3524" s="695"/>
      <c r="AGX3524" s="695"/>
      <c r="AGY3524" s="695"/>
      <c r="AGZ3524" s="695"/>
      <c r="AHA3524" s="695"/>
      <c r="AHB3524" s="695"/>
      <c r="AHC3524" s="695"/>
      <c r="AHD3524" s="695"/>
      <c r="AHE3524" s="695"/>
      <c r="AHF3524" s="695"/>
      <c r="AHG3524" s="695"/>
      <c r="AHH3524" s="695"/>
      <c r="AHI3524" s="695"/>
      <c r="AHJ3524" s="695"/>
      <c r="AHK3524" s="695"/>
      <c r="AHL3524" s="695"/>
      <c r="AHM3524" s="695"/>
      <c r="AHN3524" s="695"/>
      <c r="AHO3524" s="695"/>
      <c r="AHP3524" s="695"/>
      <c r="AHQ3524" s="695"/>
      <c r="AHR3524" s="695"/>
      <c r="AHS3524" s="695"/>
      <c r="AHT3524" s="695"/>
      <c r="AHU3524" s="695"/>
      <c r="AHV3524" s="695"/>
      <c r="AHW3524" s="695"/>
      <c r="AHX3524" s="695"/>
      <c r="AHY3524" s="695"/>
      <c r="AHZ3524" s="695"/>
      <c r="AIA3524" s="695"/>
      <c r="AIB3524" s="695"/>
      <c r="AIC3524" s="695"/>
      <c r="AID3524" s="695"/>
      <c r="AIE3524" s="695"/>
      <c r="AIF3524" s="695"/>
      <c r="AIG3524" s="695"/>
      <c r="AIH3524" s="695"/>
      <c r="AII3524" s="695"/>
      <c r="AIJ3524" s="695"/>
      <c r="AIK3524" s="695"/>
      <c r="AIL3524" s="695"/>
      <c r="AIM3524" s="695"/>
      <c r="AIN3524" s="695"/>
      <c r="AIO3524" s="695"/>
      <c r="AIP3524" s="695"/>
      <c r="AIQ3524" s="695"/>
      <c r="AIR3524" s="695"/>
      <c r="AIS3524" s="695"/>
      <c r="AIT3524" s="695"/>
      <c r="AIU3524" s="695"/>
      <c r="AIV3524" s="695"/>
      <c r="AIW3524" s="695"/>
      <c r="AIX3524" s="695"/>
      <c r="AIY3524" s="695"/>
      <c r="AIZ3524" s="695"/>
      <c r="AJA3524" s="695"/>
      <c r="AJB3524" s="695"/>
      <c r="AJC3524" s="695"/>
      <c r="AJD3524" s="695"/>
      <c r="AJE3524" s="695"/>
      <c r="AJF3524" s="695"/>
      <c r="AJG3524" s="695"/>
      <c r="AJH3524" s="695"/>
      <c r="AJI3524" s="695"/>
      <c r="AJJ3524" s="695"/>
      <c r="AJK3524" s="695"/>
      <c r="AJL3524" s="695"/>
      <c r="AJM3524" s="695"/>
      <c r="AJN3524" s="695"/>
      <c r="AJO3524" s="695"/>
      <c r="AJP3524" s="695"/>
      <c r="AJQ3524" s="695"/>
      <c r="AJR3524" s="695"/>
      <c r="AJS3524" s="695"/>
      <c r="AJT3524" s="695"/>
      <c r="AJU3524" s="695"/>
      <c r="AJV3524" s="695"/>
      <c r="AJW3524" s="695"/>
      <c r="AJX3524" s="695"/>
      <c r="AJY3524" s="695"/>
      <c r="AJZ3524" s="695"/>
      <c r="AKA3524" s="695"/>
      <c r="AKB3524" s="695"/>
      <c r="AKC3524" s="695"/>
      <c r="AKD3524" s="695"/>
      <c r="AKE3524" s="695"/>
      <c r="AKF3524" s="695"/>
      <c r="AKG3524" s="695"/>
      <c r="AKH3524" s="695"/>
      <c r="AKI3524" s="695"/>
      <c r="AKJ3524" s="695"/>
      <c r="AKK3524" s="695"/>
      <c r="AKL3524" s="695"/>
      <c r="AKM3524" s="695"/>
      <c r="AKN3524" s="695"/>
      <c r="AKO3524" s="695"/>
      <c r="AKP3524" s="695"/>
      <c r="AKQ3524" s="695"/>
      <c r="AKR3524" s="695"/>
      <c r="AKS3524" s="695"/>
      <c r="AKT3524" s="695"/>
      <c r="AKU3524" s="695"/>
      <c r="AKV3524" s="695"/>
      <c r="AKW3524" s="695"/>
      <c r="AKX3524" s="695"/>
      <c r="AKY3524" s="695"/>
      <c r="AKZ3524" s="695"/>
      <c r="ALA3524" s="695"/>
      <c r="ALB3524" s="695"/>
      <c r="ALC3524" s="695"/>
      <c r="ALD3524" s="695"/>
      <c r="ALE3524" s="695"/>
      <c r="ALF3524" s="695"/>
      <c r="ALG3524" s="695"/>
      <c r="ALH3524" s="695"/>
      <c r="ALI3524" s="695"/>
      <c r="ALJ3524" s="695"/>
      <c r="ALK3524" s="695"/>
      <c r="ALL3524" s="695"/>
      <c r="ALM3524" s="695"/>
      <c r="ALN3524" s="695"/>
      <c r="ALO3524" s="695"/>
      <c r="ALP3524" s="695"/>
      <c r="ALQ3524" s="695"/>
      <c r="ALR3524" s="695"/>
      <c r="ALS3524" s="695"/>
      <c r="ALT3524" s="695"/>
      <c r="ALU3524" s="695"/>
      <c r="ALV3524" s="695"/>
      <c r="ALW3524" s="695"/>
      <c r="ALX3524" s="695"/>
      <c r="ALY3524" s="695"/>
      <c r="ALZ3524" s="695"/>
      <c r="AMA3524" s="695"/>
      <c r="AMB3524" s="695"/>
      <c r="AMC3524" s="695"/>
      <c r="AMD3524" s="695"/>
      <c r="AME3524" s="695"/>
      <c r="AMF3524" s="695"/>
      <c r="AMG3524" s="695"/>
      <c r="AMH3524" s="695"/>
      <c r="AMI3524" s="695"/>
      <c r="AMJ3524" s="695"/>
    </row>
    <row r="3525" spans="1:1024" s="546" customFormat="1" ht="31.5" customHeight="1" x14ac:dyDescent="0.25">
      <c r="A3525" s="707">
        <v>5853</v>
      </c>
      <c r="B3525" s="707"/>
      <c r="C3525" s="707" t="s">
        <v>5886</v>
      </c>
      <c r="D3525" s="707" t="s">
        <v>35</v>
      </c>
      <c r="E3525" s="1156" t="s">
        <v>119</v>
      </c>
      <c r="F3525" s="708">
        <v>45424</v>
      </c>
      <c r="G3525" s="709">
        <v>0.83333333333333337</v>
      </c>
      <c r="H3525" s="708">
        <v>45429</v>
      </c>
      <c r="I3525" s="709">
        <v>0.41666666666666669</v>
      </c>
      <c r="J3525" s="731" t="s">
        <v>277</v>
      </c>
      <c r="K3525" s="21">
        <v>33647</v>
      </c>
      <c r="L3525" s="721" t="s">
        <v>5887</v>
      </c>
      <c r="M3525" s="708">
        <v>44144</v>
      </c>
      <c r="N3525" s="21" t="s">
        <v>5888</v>
      </c>
      <c r="O3525" s="208">
        <v>44943</v>
      </c>
      <c r="P3525" s="1019" t="s">
        <v>6420</v>
      </c>
      <c r="Q3525" s="1029">
        <v>30</v>
      </c>
      <c r="R3525" s="1020"/>
      <c r="S3525" s="1015"/>
      <c r="T3525" s="544"/>
      <c r="U3525" s="558" t="s">
        <v>1227</v>
      </c>
      <c r="V3525" s="544" t="s">
        <v>6387</v>
      </c>
      <c r="W3525" s="128"/>
    </row>
    <row r="3526" spans="1:1024" s="546" customFormat="1" ht="48.75" customHeight="1" x14ac:dyDescent="0.25">
      <c r="A3526" s="186">
        <v>4649</v>
      </c>
      <c r="B3526" s="18">
        <v>55828498</v>
      </c>
      <c r="C3526" s="18" t="s">
        <v>5886</v>
      </c>
      <c r="D3526" s="18" t="s">
        <v>35</v>
      </c>
      <c r="E3526" s="1156" t="s">
        <v>313</v>
      </c>
      <c r="F3526" s="718">
        <v>45405</v>
      </c>
      <c r="G3526" s="719">
        <v>0.54166666666666663</v>
      </c>
      <c r="H3526" s="718">
        <v>45405</v>
      </c>
      <c r="I3526" s="719">
        <v>0</v>
      </c>
      <c r="J3526" s="739" t="s">
        <v>797</v>
      </c>
      <c r="K3526" s="937">
        <v>33647</v>
      </c>
      <c r="L3526" s="928" t="s">
        <v>5887</v>
      </c>
      <c r="M3526" s="718">
        <v>44144</v>
      </c>
      <c r="N3526" s="928" t="s">
        <v>5888</v>
      </c>
      <c r="O3526" s="927">
        <v>44943</v>
      </c>
      <c r="P3526" s="892" t="s">
        <v>5192</v>
      </c>
      <c r="Q3526" s="906"/>
      <c r="R3526" s="1032"/>
      <c r="S3526" s="884"/>
      <c r="T3526" s="527"/>
      <c r="U3526" s="545" t="s">
        <v>1227</v>
      </c>
      <c r="V3526" s="554"/>
      <c r="W3526" s="156"/>
    </row>
    <row r="3527" spans="1:1024" s="579" customFormat="1" ht="18" customHeight="1" x14ac:dyDescent="0.25">
      <c r="A3527" s="186">
        <v>4477</v>
      </c>
      <c r="B3527" s="18">
        <v>55828498</v>
      </c>
      <c r="C3527" s="18" t="s">
        <v>5886</v>
      </c>
      <c r="D3527" s="18" t="s">
        <v>22</v>
      </c>
      <c r="E3527" s="1156" t="s">
        <v>23</v>
      </c>
      <c r="F3527" s="718">
        <v>45386</v>
      </c>
      <c r="G3527" s="719">
        <v>0.53125</v>
      </c>
      <c r="H3527" s="718">
        <v>45396</v>
      </c>
      <c r="I3527" s="719">
        <v>0.53125</v>
      </c>
      <c r="J3527" s="739" t="s">
        <v>200</v>
      </c>
      <c r="K3527" s="937">
        <v>33647</v>
      </c>
      <c r="L3527" s="928" t="s">
        <v>5887</v>
      </c>
      <c r="M3527" s="718">
        <v>44144</v>
      </c>
      <c r="N3527" s="928" t="s">
        <v>5888</v>
      </c>
      <c r="O3527" s="927">
        <v>44943</v>
      </c>
      <c r="P3527" s="892" t="s">
        <v>4967</v>
      </c>
      <c r="Q3527" s="906"/>
      <c r="R3527" s="1032"/>
      <c r="S3527" s="884"/>
      <c r="T3527" s="527"/>
      <c r="U3527" s="156" t="s">
        <v>1227</v>
      </c>
      <c r="V3527" s="554"/>
      <c r="W3527" s="156"/>
      <c r="X3527" s="695"/>
      <c r="Y3527" s="695"/>
      <c r="Z3527" s="695"/>
      <c r="AA3527" s="695"/>
      <c r="AB3527" s="695"/>
      <c r="AC3527" s="695"/>
      <c r="AD3527" s="695"/>
      <c r="AE3527" s="695"/>
      <c r="AF3527" s="695"/>
      <c r="AG3527" s="695"/>
      <c r="AH3527" s="695"/>
      <c r="AI3527" s="695"/>
      <c r="AJ3527" s="695"/>
      <c r="AK3527" s="695"/>
      <c r="AL3527" s="695"/>
      <c r="AM3527" s="695"/>
      <c r="AN3527" s="695"/>
      <c r="AO3527" s="695"/>
      <c r="AP3527" s="695"/>
      <c r="AQ3527" s="695"/>
      <c r="AR3527" s="695"/>
      <c r="AS3527" s="695"/>
      <c r="AT3527" s="695"/>
      <c r="AU3527" s="695"/>
      <c r="AV3527" s="695"/>
      <c r="AW3527" s="695"/>
      <c r="AX3527" s="695"/>
      <c r="AY3527" s="695"/>
      <c r="AZ3527" s="695"/>
      <c r="BA3527" s="695"/>
      <c r="BB3527" s="695"/>
      <c r="BC3527" s="695"/>
      <c r="BD3527" s="695"/>
      <c r="BE3527" s="695"/>
      <c r="BF3527" s="695"/>
      <c r="BG3527" s="695"/>
      <c r="BH3527" s="695"/>
      <c r="BI3527" s="695"/>
      <c r="BJ3527" s="695"/>
      <c r="BK3527" s="695"/>
      <c r="BL3527" s="695"/>
      <c r="BM3527" s="695"/>
      <c r="BN3527" s="695"/>
      <c r="BO3527" s="695"/>
      <c r="BP3527" s="695"/>
      <c r="BQ3527" s="695"/>
      <c r="BR3527" s="695"/>
      <c r="BS3527" s="695"/>
      <c r="BT3527" s="695"/>
      <c r="BU3527" s="695"/>
      <c r="BV3527" s="695"/>
      <c r="BW3527" s="695"/>
      <c r="BX3527" s="695"/>
      <c r="BY3527" s="695"/>
      <c r="BZ3527" s="695"/>
      <c r="CA3527" s="695"/>
      <c r="CB3527" s="695"/>
      <c r="CC3527" s="695"/>
      <c r="CD3527" s="695"/>
      <c r="CE3527" s="695"/>
      <c r="CF3527" s="695"/>
      <c r="CG3527" s="695"/>
      <c r="CH3527" s="695"/>
      <c r="CI3527" s="695"/>
      <c r="CJ3527" s="695"/>
      <c r="CK3527" s="695"/>
      <c r="CL3527" s="695"/>
      <c r="CM3527" s="695"/>
      <c r="CN3527" s="695"/>
      <c r="CO3527" s="695"/>
      <c r="CP3527" s="695"/>
      <c r="CQ3527" s="695"/>
      <c r="CR3527" s="695"/>
      <c r="CS3527" s="695"/>
      <c r="CT3527" s="695"/>
      <c r="CU3527" s="695"/>
      <c r="CV3527" s="695"/>
      <c r="CW3527" s="695"/>
      <c r="CX3527" s="695"/>
      <c r="CY3527" s="695"/>
      <c r="CZ3527" s="695"/>
      <c r="DA3527" s="695"/>
      <c r="DB3527" s="695"/>
      <c r="DC3527" s="695"/>
      <c r="DD3527" s="695"/>
      <c r="DE3527" s="695"/>
      <c r="DF3527" s="695"/>
      <c r="DG3527" s="695"/>
      <c r="DH3527" s="695"/>
      <c r="DI3527" s="695"/>
      <c r="DJ3527" s="695"/>
      <c r="DK3527" s="695"/>
      <c r="DL3527" s="695"/>
      <c r="DM3527" s="695"/>
      <c r="DN3527" s="695"/>
      <c r="DO3527" s="695"/>
      <c r="DP3527" s="695"/>
      <c r="DQ3527" s="695"/>
      <c r="DR3527" s="695"/>
      <c r="DS3527" s="695"/>
      <c r="DT3527" s="695"/>
      <c r="DU3527" s="695"/>
      <c r="DV3527" s="695"/>
      <c r="DW3527" s="695"/>
      <c r="DX3527" s="695"/>
      <c r="DY3527" s="695"/>
      <c r="DZ3527" s="695"/>
      <c r="EA3527" s="695"/>
      <c r="EB3527" s="695"/>
      <c r="EC3527" s="695"/>
      <c r="ED3527" s="695"/>
      <c r="EE3527" s="695"/>
      <c r="EF3527" s="695"/>
      <c r="EG3527" s="695"/>
      <c r="EH3527" s="695"/>
      <c r="EI3527" s="695"/>
      <c r="EJ3527" s="695"/>
      <c r="EK3527" s="695"/>
      <c r="EL3527" s="695"/>
      <c r="EM3527" s="695"/>
      <c r="EN3527" s="695"/>
      <c r="EO3527" s="695"/>
      <c r="EP3527" s="695"/>
      <c r="EQ3527" s="695"/>
      <c r="ER3527" s="695"/>
      <c r="ES3527" s="695"/>
      <c r="ET3527" s="695"/>
      <c r="EU3527" s="695"/>
      <c r="EV3527" s="695"/>
      <c r="EW3527" s="695"/>
      <c r="EX3527" s="695"/>
      <c r="EY3527" s="695"/>
      <c r="EZ3527" s="695"/>
      <c r="FA3527" s="695"/>
      <c r="FB3527" s="695"/>
      <c r="FC3527" s="695"/>
      <c r="FD3527" s="695"/>
      <c r="FE3527" s="695"/>
      <c r="FF3527" s="695"/>
      <c r="FG3527" s="695"/>
      <c r="FH3527" s="695"/>
      <c r="FI3527" s="695"/>
      <c r="FJ3527" s="695"/>
      <c r="FK3527" s="695"/>
      <c r="FL3527" s="695"/>
      <c r="FM3527" s="695"/>
      <c r="FN3527" s="695"/>
      <c r="FO3527" s="695"/>
      <c r="FP3527" s="695"/>
      <c r="FQ3527" s="695"/>
      <c r="FR3527" s="695"/>
      <c r="FS3527" s="695"/>
      <c r="FT3527" s="695"/>
      <c r="FU3527" s="695"/>
      <c r="FV3527" s="695"/>
      <c r="FW3527" s="695"/>
      <c r="FX3527" s="695"/>
      <c r="FY3527" s="695"/>
      <c r="FZ3527" s="695"/>
      <c r="GA3527" s="695"/>
      <c r="GB3527" s="695"/>
      <c r="GC3527" s="695"/>
      <c r="GD3527" s="695"/>
      <c r="GE3527" s="695"/>
      <c r="GF3527" s="695"/>
      <c r="GG3527" s="695"/>
      <c r="GH3527" s="695"/>
      <c r="GI3527" s="695"/>
      <c r="GJ3527" s="695"/>
      <c r="GK3527" s="695"/>
      <c r="GL3527" s="695"/>
      <c r="GM3527" s="695"/>
      <c r="GN3527" s="695"/>
      <c r="GO3527" s="695"/>
      <c r="GP3527" s="695"/>
      <c r="GQ3527" s="695"/>
      <c r="GR3527" s="695"/>
      <c r="GS3527" s="695"/>
      <c r="GT3527" s="695"/>
      <c r="GU3527" s="695"/>
      <c r="GV3527" s="695"/>
      <c r="GW3527" s="695"/>
      <c r="GX3527" s="695"/>
      <c r="GY3527" s="695"/>
      <c r="GZ3527" s="695"/>
      <c r="HA3527" s="695"/>
      <c r="HB3527" s="695"/>
      <c r="HC3527" s="695"/>
      <c r="HD3527" s="695"/>
      <c r="HE3527" s="695"/>
      <c r="HF3527" s="695"/>
      <c r="HG3527" s="695"/>
      <c r="HH3527" s="695"/>
      <c r="HI3527" s="695"/>
      <c r="HJ3527" s="695"/>
      <c r="HK3527" s="695"/>
      <c r="HL3527" s="695"/>
      <c r="HM3527" s="695"/>
      <c r="HN3527" s="695"/>
      <c r="HO3527" s="695"/>
      <c r="HP3527" s="695"/>
      <c r="HQ3527" s="695"/>
      <c r="HR3527" s="695"/>
      <c r="HS3527" s="695"/>
      <c r="HT3527" s="695"/>
      <c r="HU3527" s="695"/>
      <c r="HV3527" s="695"/>
      <c r="HW3527" s="695"/>
      <c r="HX3527" s="695"/>
      <c r="HY3527" s="695"/>
      <c r="HZ3527" s="695"/>
      <c r="IA3527" s="695"/>
      <c r="IB3527" s="695"/>
      <c r="IC3527" s="695"/>
      <c r="ID3527" s="695"/>
      <c r="IE3527" s="695"/>
      <c r="IF3527" s="695"/>
      <c r="IG3527" s="695"/>
      <c r="IH3527" s="695"/>
      <c r="II3527" s="695"/>
      <c r="IJ3527" s="695"/>
      <c r="IK3527" s="695"/>
      <c r="IL3527" s="695"/>
      <c r="IM3527" s="695"/>
      <c r="IN3527" s="695"/>
      <c r="IO3527" s="695"/>
      <c r="IP3527" s="695"/>
      <c r="IQ3527" s="695"/>
      <c r="IR3527" s="695"/>
      <c r="IS3527" s="695"/>
      <c r="IT3527" s="695"/>
      <c r="IU3527" s="695"/>
      <c r="IV3527" s="695"/>
      <c r="IW3527" s="695"/>
      <c r="IX3527" s="695"/>
      <c r="IY3527" s="695"/>
      <c r="IZ3527" s="695"/>
      <c r="JA3527" s="695"/>
      <c r="JB3527" s="695"/>
      <c r="JC3527" s="695"/>
      <c r="JD3527" s="695"/>
      <c r="JE3527" s="695"/>
      <c r="JF3527" s="695"/>
      <c r="JG3527" s="695"/>
      <c r="JH3527" s="695"/>
      <c r="JI3527" s="695"/>
      <c r="JJ3527" s="695"/>
      <c r="JK3527" s="695"/>
      <c r="JL3527" s="695"/>
      <c r="JM3527" s="695"/>
      <c r="JN3527" s="695"/>
      <c r="JO3527" s="695"/>
      <c r="JP3527" s="695"/>
      <c r="JQ3527" s="695"/>
      <c r="JR3527" s="695"/>
      <c r="JS3527" s="695"/>
      <c r="JT3527" s="695"/>
      <c r="JU3527" s="695"/>
      <c r="JV3527" s="695"/>
      <c r="JW3527" s="695"/>
      <c r="JX3527" s="695"/>
      <c r="JY3527" s="695"/>
      <c r="JZ3527" s="695"/>
      <c r="KA3527" s="695"/>
      <c r="KB3527" s="695"/>
      <c r="KC3527" s="695"/>
      <c r="KD3527" s="695"/>
      <c r="KE3527" s="695"/>
      <c r="KF3527" s="695"/>
      <c r="KG3527" s="695"/>
      <c r="KH3527" s="695"/>
      <c r="KI3527" s="695"/>
      <c r="KJ3527" s="695"/>
      <c r="KK3527" s="695"/>
      <c r="KL3527" s="695"/>
      <c r="KM3527" s="695"/>
      <c r="KN3527" s="695"/>
      <c r="KO3527" s="695"/>
      <c r="KP3527" s="695"/>
      <c r="KQ3527" s="695"/>
      <c r="KR3527" s="695"/>
      <c r="KS3527" s="695"/>
      <c r="KT3527" s="695"/>
      <c r="KU3527" s="695"/>
      <c r="KV3527" s="695"/>
      <c r="KW3527" s="695"/>
      <c r="KX3527" s="695"/>
      <c r="KY3527" s="695"/>
      <c r="KZ3527" s="695"/>
      <c r="LA3527" s="695"/>
      <c r="LB3527" s="695"/>
      <c r="LC3527" s="695"/>
      <c r="LD3527" s="695"/>
      <c r="LE3527" s="695"/>
      <c r="LF3527" s="695"/>
      <c r="LG3527" s="695"/>
      <c r="LH3527" s="695"/>
      <c r="LI3527" s="695"/>
      <c r="LJ3527" s="695"/>
      <c r="LK3527" s="695"/>
      <c r="LL3527" s="695"/>
      <c r="LM3527" s="695"/>
      <c r="LN3527" s="695"/>
      <c r="LO3527" s="695"/>
      <c r="LP3527" s="695"/>
      <c r="LQ3527" s="695"/>
      <c r="LR3527" s="695"/>
      <c r="LS3527" s="695"/>
      <c r="LT3527" s="695"/>
      <c r="LU3527" s="695"/>
      <c r="LV3527" s="695"/>
      <c r="LW3527" s="695"/>
      <c r="LX3527" s="695"/>
      <c r="LY3527" s="695"/>
      <c r="LZ3527" s="695"/>
      <c r="MA3527" s="695"/>
      <c r="MB3527" s="695"/>
      <c r="MC3527" s="695"/>
      <c r="MD3527" s="695"/>
      <c r="ME3527" s="695"/>
      <c r="MF3527" s="695"/>
      <c r="MG3527" s="695"/>
      <c r="MH3527" s="695"/>
      <c r="MI3527" s="695"/>
      <c r="MJ3527" s="695"/>
      <c r="MK3527" s="695"/>
      <c r="ML3527" s="695"/>
      <c r="MM3527" s="695"/>
      <c r="MN3527" s="695"/>
      <c r="MO3527" s="695"/>
      <c r="MP3527" s="695"/>
      <c r="MQ3527" s="695"/>
      <c r="MR3527" s="695"/>
      <c r="MS3527" s="695"/>
      <c r="MT3527" s="695"/>
      <c r="MU3527" s="695"/>
      <c r="MV3527" s="695"/>
      <c r="MW3527" s="695"/>
      <c r="MX3527" s="695"/>
      <c r="MY3527" s="695"/>
      <c r="MZ3527" s="695"/>
      <c r="NA3527" s="695"/>
      <c r="NB3527" s="695"/>
      <c r="NC3527" s="695"/>
      <c r="ND3527" s="695"/>
      <c r="NE3527" s="695"/>
      <c r="NF3527" s="695"/>
      <c r="NG3527" s="695"/>
      <c r="NH3527" s="695"/>
      <c r="NI3527" s="695"/>
      <c r="NJ3527" s="695"/>
      <c r="NK3527" s="695"/>
      <c r="NL3527" s="695"/>
      <c r="NM3527" s="695"/>
      <c r="NN3527" s="695"/>
      <c r="NO3527" s="695"/>
      <c r="NP3527" s="695"/>
      <c r="NQ3527" s="695"/>
      <c r="NR3527" s="695"/>
      <c r="NS3527" s="695"/>
      <c r="NT3527" s="695"/>
      <c r="NU3527" s="695"/>
      <c r="NV3527" s="695"/>
      <c r="NW3527" s="695"/>
      <c r="NX3527" s="695"/>
      <c r="NY3527" s="695"/>
      <c r="NZ3527" s="695"/>
      <c r="OA3527" s="695"/>
      <c r="OB3527" s="695"/>
      <c r="OC3527" s="695"/>
      <c r="OD3527" s="695"/>
      <c r="OE3527" s="695"/>
      <c r="OF3527" s="695"/>
      <c r="OG3527" s="695"/>
      <c r="OH3527" s="695"/>
      <c r="OI3527" s="695"/>
      <c r="OJ3527" s="695"/>
      <c r="OK3527" s="695"/>
      <c r="OL3527" s="695"/>
      <c r="OM3527" s="695"/>
      <c r="ON3527" s="695"/>
      <c r="OO3527" s="695"/>
      <c r="OP3527" s="695"/>
      <c r="OQ3527" s="695"/>
      <c r="OR3527" s="695"/>
      <c r="OS3527" s="695"/>
      <c r="OT3527" s="695"/>
      <c r="OU3527" s="695"/>
      <c r="OV3527" s="695"/>
      <c r="OW3527" s="695"/>
      <c r="OX3527" s="695"/>
      <c r="OY3527" s="695"/>
      <c r="OZ3527" s="695"/>
      <c r="PA3527" s="695"/>
      <c r="PB3527" s="695"/>
      <c r="PC3527" s="695"/>
      <c r="PD3527" s="695"/>
      <c r="PE3527" s="695"/>
      <c r="PF3527" s="695"/>
      <c r="PG3527" s="695"/>
      <c r="PH3527" s="695"/>
      <c r="PI3527" s="695"/>
      <c r="PJ3527" s="695"/>
      <c r="PK3527" s="695"/>
      <c r="PL3527" s="695"/>
      <c r="PM3527" s="695"/>
      <c r="PN3527" s="695"/>
      <c r="PO3527" s="695"/>
      <c r="PP3527" s="695"/>
      <c r="PQ3527" s="695"/>
      <c r="PR3527" s="695"/>
      <c r="PS3527" s="695"/>
      <c r="PT3527" s="695"/>
      <c r="PU3527" s="695"/>
      <c r="PV3527" s="695"/>
      <c r="PW3527" s="695"/>
      <c r="PX3527" s="695"/>
      <c r="PY3527" s="695"/>
      <c r="PZ3527" s="695"/>
      <c r="QA3527" s="695"/>
      <c r="QB3527" s="695"/>
      <c r="QC3527" s="695"/>
      <c r="QD3527" s="695"/>
      <c r="QE3527" s="695"/>
      <c r="QF3527" s="695"/>
      <c r="QG3527" s="695"/>
      <c r="QH3527" s="695"/>
      <c r="QI3527" s="695"/>
      <c r="QJ3527" s="695"/>
      <c r="QK3527" s="695"/>
      <c r="QL3527" s="695"/>
      <c r="QM3527" s="695"/>
      <c r="QN3527" s="695"/>
      <c r="QO3527" s="695"/>
      <c r="QP3527" s="695"/>
      <c r="QQ3527" s="695"/>
      <c r="QR3527" s="695"/>
      <c r="QS3527" s="695"/>
      <c r="QT3527" s="695"/>
      <c r="QU3527" s="695"/>
      <c r="QV3527" s="695"/>
      <c r="QW3527" s="695"/>
      <c r="QX3527" s="695"/>
      <c r="QY3527" s="695"/>
      <c r="QZ3527" s="695"/>
      <c r="RA3527" s="695"/>
      <c r="RB3527" s="695"/>
      <c r="RC3527" s="695"/>
      <c r="RD3527" s="695"/>
      <c r="RE3527" s="695"/>
      <c r="RF3527" s="695"/>
      <c r="RG3527" s="695"/>
      <c r="RH3527" s="695"/>
      <c r="RI3527" s="695"/>
      <c r="RJ3527" s="695"/>
      <c r="RK3527" s="695"/>
      <c r="RL3527" s="695"/>
      <c r="RM3527" s="695"/>
      <c r="RN3527" s="695"/>
      <c r="RO3527" s="695"/>
      <c r="RP3527" s="695"/>
      <c r="RQ3527" s="695"/>
      <c r="RR3527" s="695"/>
      <c r="RS3527" s="695"/>
      <c r="RT3527" s="695"/>
      <c r="RU3527" s="695"/>
      <c r="RV3527" s="695"/>
      <c r="RW3527" s="695"/>
      <c r="RX3527" s="695"/>
      <c r="RY3527" s="695"/>
      <c r="RZ3527" s="695"/>
      <c r="SA3527" s="695"/>
      <c r="SB3527" s="695"/>
      <c r="SC3527" s="695"/>
      <c r="SD3527" s="695"/>
      <c r="SE3527" s="695"/>
      <c r="SF3527" s="695"/>
      <c r="SG3527" s="695"/>
      <c r="SH3527" s="695"/>
      <c r="SI3527" s="695"/>
      <c r="SJ3527" s="695"/>
      <c r="SK3527" s="695"/>
      <c r="SL3527" s="695"/>
      <c r="SM3527" s="695"/>
      <c r="SN3527" s="695"/>
      <c r="SO3527" s="695"/>
      <c r="SP3527" s="695"/>
      <c r="SQ3527" s="695"/>
      <c r="SR3527" s="695"/>
      <c r="SS3527" s="695"/>
      <c r="ST3527" s="695"/>
      <c r="SU3527" s="695"/>
      <c r="SV3527" s="695"/>
      <c r="SW3527" s="695"/>
      <c r="SX3527" s="695"/>
      <c r="SY3527" s="695"/>
      <c r="SZ3527" s="695"/>
      <c r="TA3527" s="695"/>
      <c r="TB3527" s="695"/>
      <c r="TC3527" s="695"/>
      <c r="TD3527" s="695"/>
      <c r="TE3527" s="695"/>
      <c r="TF3527" s="695"/>
      <c r="TG3527" s="695"/>
      <c r="TH3527" s="695"/>
      <c r="TI3527" s="695"/>
      <c r="TJ3527" s="695"/>
      <c r="TK3527" s="695"/>
      <c r="TL3527" s="695"/>
      <c r="TM3527" s="695"/>
      <c r="TN3527" s="695"/>
      <c r="TO3527" s="695"/>
      <c r="TP3527" s="695"/>
      <c r="TQ3527" s="695"/>
      <c r="TR3527" s="695"/>
      <c r="TS3527" s="695"/>
      <c r="TT3527" s="695"/>
      <c r="TU3527" s="695"/>
      <c r="TV3527" s="695"/>
      <c r="TW3527" s="695"/>
      <c r="TX3527" s="695"/>
      <c r="TY3527" s="695"/>
      <c r="TZ3527" s="695"/>
      <c r="UA3527" s="695"/>
      <c r="UB3527" s="695"/>
      <c r="UC3527" s="695"/>
      <c r="UD3527" s="695"/>
      <c r="UE3527" s="695"/>
      <c r="UF3527" s="695"/>
      <c r="UG3527" s="695"/>
      <c r="UH3527" s="695"/>
      <c r="UI3527" s="695"/>
      <c r="UJ3527" s="695"/>
      <c r="UK3527" s="695"/>
      <c r="UL3527" s="695"/>
      <c r="UM3527" s="695"/>
      <c r="UN3527" s="695"/>
      <c r="UO3527" s="695"/>
      <c r="UP3527" s="695"/>
      <c r="UQ3527" s="695"/>
      <c r="UR3527" s="695"/>
      <c r="US3527" s="695"/>
      <c r="UT3527" s="695"/>
      <c r="UU3527" s="695"/>
      <c r="UV3527" s="695"/>
      <c r="UW3527" s="695"/>
      <c r="UX3527" s="695"/>
      <c r="UY3527" s="695"/>
      <c r="UZ3527" s="695"/>
      <c r="VA3527" s="695"/>
      <c r="VB3527" s="695"/>
      <c r="VC3527" s="695"/>
      <c r="VD3527" s="695"/>
      <c r="VE3527" s="695"/>
      <c r="VF3527" s="695"/>
      <c r="VG3527" s="695"/>
      <c r="VH3527" s="695"/>
      <c r="VI3527" s="695"/>
      <c r="VJ3527" s="695"/>
      <c r="VK3527" s="695"/>
      <c r="VL3527" s="695"/>
      <c r="VM3527" s="695"/>
      <c r="VN3527" s="695"/>
      <c r="VO3527" s="695"/>
      <c r="VP3527" s="695"/>
      <c r="VQ3527" s="695"/>
      <c r="VR3527" s="695"/>
      <c r="VS3527" s="695"/>
      <c r="VT3527" s="695"/>
      <c r="VU3527" s="695"/>
      <c r="VV3527" s="695"/>
      <c r="VW3527" s="695"/>
      <c r="VX3527" s="695"/>
      <c r="VY3527" s="695"/>
      <c r="VZ3527" s="695"/>
      <c r="WA3527" s="695"/>
      <c r="WB3527" s="695"/>
      <c r="WC3527" s="695"/>
      <c r="WD3527" s="695"/>
      <c r="WE3527" s="695"/>
      <c r="WF3527" s="695"/>
      <c r="WG3527" s="695"/>
      <c r="WH3527" s="695"/>
      <c r="WI3527" s="695"/>
      <c r="WJ3527" s="695"/>
      <c r="WK3527" s="695"/>
      <c r="WL3527" s="695"/>
      <c r="WM3527" s="695"/>
      <c r="WN3527" s="695"/>
      <c r="WO3527" s="695"/>
      <c r="WP3527" s="695"/>
      <c r="WQ3527" s="695"/>
      <c r="WR3527" s="695"/>
      <c r="WS3527" s="695"/>
      <c r="WT3527" s="695"/>
      <c r="WU3527" s="695"/>
      <c r="WV3527" s="695"/>
      <c r="WW3527" s="695"/>
      <c r="WX3527" s="695"/>
      <c r="WY3527" s="695"/>
      <c r="WZ3527" s="695"/>
      <c r="XA3527" s="695"/>
      <c r="XB3527" s="695"/>
      <c r="XC3527" s="695"/>
      <c r="XD3527" s="695"/>
      <c r="XE3527" s="695"/>
      <c r="XF3527" s="695"/>
      <c r="XG3527" s="695"/>
      <c r="XH3527" s="695"/>
      <c r="XI3527" s="695"/>
      <c r="XJ3527" s="695"/>
      <c r="XK3527" s="695"/>
      <c r="XL3527" s="695"/>
      <c r="XM3527" s="695"/>
      <c r="XN3527" s="695"/>
      <c r="XO3527" s="695"/>
      <c r="XP3527" s="695"/>
      <c r="XQ3527" s="695"/>
      <c r="XR3527" s="695"/>
      <c r="XS3527" s="695"/>
      <c r="XT3527" s="695"/>
      <c r="XU3527" s="695"/>
      <c r="XV3527" s="695"/>
      <c r="XW3527" s="695"/>
      <c r="XX3527" s="695"/>
      <c r="XY3527" s="695"/>
      <c r="XZ3527" s="695"/>
      <c r="YA3527" s="695"/>
      <c r="YB3527" s="695"/>
      <c r="YC3527" s="695"/>
      <c r="YD3527" s="695"/>
      <c r="YE3527" s="695"/>
      <c r="YF3527" s="695"/>
      <c r="YG3527" s="695"/>
      <c r="YH3527" s="695"/>
      <c r="YI3527" s="695"/>
      <c r="YJ3527" s="695"/>
      <c r="YK3527" s="695"/>
      <c r="YL3527" s="695"/>
      <c r="YM3527" s="695"/>
      <c r="YN3527" s="695"/>
      <c r="YO3527" s="695"/>
      <c r="YP3527" s="695"/>
      <c r="YQ3527" s="695"/>
      <c r="YR3527" s="695"/>
      <c r="YS3527" s="695"/>
      <c r="YT3527" s="695"/>
      <c r="YU3527" s="695"/>
      <c r="YV3527" s="695"/>
      <c r="YW3527" s="695"/>
      <c r="YX3527" s="695"/>
      <c r="YY3527" s="695"/>
      <c r="YZ3527" s="695"/>
      <c r="ZA3527" s="695"/>
      <c r="ZB3527" s="695"/>
      <c r="ZC3527" s="695"/>
      <c r="ZD3527" s="695"/>
      <c r="ZE3527" s="695"/>
      <c r="ZF3527" s="695"/>
      <c r="ZG3527" s="695"/>
      <c r="ZH3527" s="695"/>
      <c r="ZI3527" s="695"/>
      <c r="ZJ3527" s="695"/>
      <c r="ZK3527" s="695"/>
      <c r="ZL3527" s="695"/>
      <c r="ZM3527" s="695"/>
      <c r="ZN3527" s="695"/>
      <c r="ZO3527" s="695"/>
      <c r="ZP3527" s="695"/>
      <c r="ZQ3527" s="695"/>
      <c r="ZR3527" s="695"/>
      <c r="ZS3527" s="695"/>
      <c r="ZT3527" s="695"/>
      <c r="ZU3527" s="695"/>
      <c r="ZV3527" s="695"/>
      <c r="ZW3527" s="695"/>
      <c r="ZX3527" s="695"/>
      <c r="ZY3527" s="695"/>
      <c r="ZZ3527" s="695"/>
      <c r="AAA3527" s="695"/>
      <c r="AAB3527" s="695"/>
      <c r="AAC3527" s="695"/>
      <c r="AAD3527" s="695"/>
      <c r="AAE3527" s="695"/>
      <c r="AAF3527" s="695"/>
      <c r="AAG3527" s="695"/>
      <c r="AAH3527" s="695"/>
      <c r="AAI3527" s="695"/>
      <c r="AAJ3527" s="695"/>
      <c r="AAK3527" s="695"/>
      <c r="AAL3527" s="695"/>
      <c r="AAM3527" s="695"/>
      <c r="AAN3527" s="695"/>
      <c r="AAO3527" s="695"/>
      <c r="AAP3527" s="695"/>
      <c r="AAQ3527" s="695"/>
      <c r="AAR3527" s="695"/>
      <c r="AAS3527" s="695"/>
      <c r="AAT3527" s="695"/>
      <c r="AAU3527" s="695"/>
      <c r="AAV3527" s="695"/>
      <c r="AAW3527" s="695"/>
      <c r="AAX3527" s="695"/>
      <c r="AAY3527" s="695"/>
      <c r="AAZ3527" s="695"/>
      <c r="ABA3527" s="695"/>
      <c r="ABB3527" s="695"/>
      <c r="ABC3527" s="695"/>
      <c r="ABD3527" s="695"/>
      <c r="ABE3527" s="695"/>
      <c r="ABF3527" s="695"/>
      <c r="ABG3527" s="695"/>
      <c r="ABH3527" s="695"/>
      <c r="ABI3527" s="695"/>
      <c r="ABJ3527" s="695"/>
      <c r="ABK3527" s="695"/>
      <c r="ABL3527" s="695"/>
      <c r="ABM3527" s="695"/>
      <c r="ABN3527" s="695"/>
      <c r="ABO3527" s="695"/>
      <c r="ABP3527" s="695"/>
      <c r="ABQ3527" s="695"/>
      <c r="ABR3527" s="695"/>
      <c r="ABS3527" s="695"/>
      <c r="ABT3527" s="695"/>
      <c r="ABU3527" s="695"/>
      <c r="ABV3527" s="695"/>
      <c r="ABW3527" s="695"/>
      <c r="ABX3527" s="695"/>
      <c r="ABY3527" s="695"/>
      <c r="ABZ3527" s="695"/>
      <c r="ACA3527" s="695"/>
      <c r="ACB3527" s="695"/>
      <c r="ACC3527" s="695"/>
      <c r="ACD3527" s="695"/>
      <c r="ACE3527" s="695"/>
      <c r="ACF3527" s="695"/>
      <c r="ACG3527" s="695"/>
      <c r="ACH3527" s="695"/>
      <c r="ACI3527" s="695"/>
      <c r="ACJ3527" s="695"/>
      <c r="ACK3527" s="695"/>
      <c r="ACL3527" s="695"/>
      <c r="ACM3527" s="695"/>
      <c r="ACN3527" s="695"/>
      <c r="ACO3527" s="695"/>
      <c r="ACP3527" s="695"/>
      <c r="ACQ3527" s="695"/>
      <c r="ACR3527" s="695"/>
      <c r="ACS3527" s="695"/>
      <c r="ACT3527" s="695"/>
      <c r="ACU3527" s="695"/>
      <c r="ACV3527" s="695"/>
      <c r="ACW3527" s="695"/>
      <c r="ACX3527" s="695"/>
      <c r="ACY3527" s="695"/>
      <c r="ACZ3527" s="695"/>
      <c r="ADA3527" s="695"/>
      <c r="ADB3527" s="695"/>
      <c r="ADC3527" s="695"/>
      <c r="ADD3527" s="695"/>
      <c r="ADE3527" s="695"/>
      <c r="ADF3527" s="695"/>
      <c r="ADG3527" s="695"/>
      <c r="ADH3527" s="695"/>
      <c r="ADI3527" s="695"/>
      <c r="ADJ3527" s="695"/>
      <c r="ADK3527" s="695"/>
      <c r="ADL3527" s="695"/>
      <c r="ADM3527" s="695"/>
      <c r="ADN3527" s="695"/>
      <c r="ADO3527" s="695"/>
      <c r="ADP3527" s="695"/>
      <c r="ADQ3527" s="695"/>
      <c r="ADR3527" s="695"/>
      <c r="ADS3527" s="695"/>
      <c r="ADT3527" s="695"/>
      <c r="ADU3527" s="695"/>
      <c r="ADV3527" s="695"/>
      <c r="ADW3527" s="695"/>
      <c r="ADX3527" s="695"/>
      <c r="ADY3527" s="695"/>
      <c r="ADZ3527" s="695"/>
      <c r="AEA3527" s="695"/>
      <c r="AEB3527" s="695"/>
      <c r="AEC3527" s="695"/>
      <c r="AED3527" s="695"/>
      <c r="AEE3527" s="695"/>
      <c r="AEF3527" s="695"/>
      <c r="AEG3527" s="695"/>
      <c r="AEH3527" s="695"/>
      <c r="AEI3527" s="695"/>
      <c r="AEJ3527" s="695"/>
      <c r="AEK3527" s="695"/>
      <c r="AEL3527" s="695"/>
      <c r="AEM3527" s="695"/>
      <c r="AEN3527" s="695"/>
      <c r="AEO3527" s="695"/>
      <c r="AEP3527" s="695"/>
      <c r="AEQ3527" s="695"/>
      <c r="AER3527" s="695"/>
      <c r="AES3527" s="695"/>
      <c r="AET3527" s="695"/>
      <c r="AEU3527" s="695"/>
      <c r="AEV3527" s="695"/>
      <c r="AEW3527" s="695"/>
      <c r="AEX3527" s="695"/>
      <c r="AEY3527" s="695"/>
      <c r="AEZ3527" s="695"/>
      <c r="AFA3527" s="695"/>
      <c r="AFB3527" s="695"/>
      <c r="AFC3527" s="695"/>
      <c r="AFD3527" s="695"/>
      <c r="AFE3527" s="695"/>
      <c r="AFF3527" s="695"/>
      <c r="AFG3527" s="695"/>
      <c r="AFH3527" s="695"/>
      <c r="AFI3527" s="695"/>
      <c r="AFJ3527" s="695"/>
      <c r="AFK3527" s="695"/>
      <c r="AFL3527" s="695"/>
      <c r="AFM3527" s="695"/>
      <c r="AFN3527" s="695"/>
      <c r="AFO3527" s="695"/>
      <c r="AFP3527" s="695"/>
      <c r="AFQ3527" s="695"/>
      <c r="AFR3527" s="695"/>
      <c r="AFS3527" s="695"/>
      <c r="AFT3527" s="695"/>
      <c r="AFU3527" s="695"/>
      <c r="AFV3527" s="695"/>
      <c r="AFW3527" s="695"/>
      <c r="AFX3527" s="695"/>
      <c r="AFY3527" s="695"/>
      <c r="AFZ3527" s="695"/>
      <c r="AGA3527" s="695"/>
      <c r="AGB3527" s="695"/>
      <c r="AGC3527" s="695"/>
      <c r="AGD3527" s="695"/>
      <c r="AGE3527" s="695"/>
      <c r="AGF3527" s="695"/>
      <c r="AGG3527" s="695"/>
      <c r="AGH3527" s="695"/>
      <c r="AGI3527" s="695"/>
      <c r="AGJ3527" s="695"/>
      <c r="AGK3527" s="695"/>
      <c r="AGL3527" s="695"/>
      <c r="AGM3527" s="695"/>
      <c r="AGN3527" s="695"/>
      <c r="AGO3527" s="695"/>
      <c r="AGP3527" s="695"/>
      <c r="AGQ3527" s="695"/>
      <c r="AGR3527" s="695"/>
      <c r="AGS3527" s="695"/>
      <c r="AGT3527" s="695"/>
      <c r="AGU3527" s="695"/>
      <c r="AGV3527" s="695"/>
      <c r="AGW3527" s="695"/>
      <c r="AGX3527" s="695"/>
      <c r="AGY3527" s="695"/>
      <c r="AGZ3527" s="695"/>
      <c r="AHA3527" s="695"/>
      <c r="AHB3527" s="695"/>
      <c r="AHC3527" s="695"/>
      <c r="AHD3527" s="695"/>
      <c r="AHE3527" s="695"/>
      <c r="AHF3527" s="695"/>
      <c r="AHG3527" s="695"/>
      <c r="AHH3527" s="695"/>
      <c r="AHI3527" s="695"/>
      <c r="AHJ3527" s="695"/>
      <c r="AHK3527" s="695"/>
      <c r="AHL3527" s="695"/>
      <c r="AHM3527" s="695"/>
      <c r="AHN3527" s="695"/>
      <c r="AHO3527" s="695"/>
      <c r="AHP3527" s="695"/>
      <c r="AHQ3527" s="695"/>
      <c r="AHR3527" s="695"/>
      <c r="AHS3527" s="695"/>
      <c r="AHT3527" s="695"/>
      <c r="AHU3527" s="695"/>
      <c r="AHV3527" s="695"/>
      <c r="AHW3527" s="695"/>
      <c r="AHX3527" s="695"/>
      <c r="AHY3527" s="695"/>
      <c r="AHZ3527" s="695"/>
      <c r="AIA3527" s="695"/>
      <c r="AIB3527" s="695"/>
      <c r="AIC3527" s="695"/>
      <c r="AID3527" s="695"/>
      <c r="AIE3527" s="695"/>
      <c r="AIF3527" s="695"/>
      <c r="AIG3527" s="695"/>
      <c r="AIH3527" s="695"/>
      <c r="AII3527" s="695"/>
      <c r="AIJ3527" s="695"/>
      <c r="AIK3527" s="695"/>
      <c r="AIL3527" s="695"/>
      <c r="AIM3527" s="695"/>
      <c r="AIN3527" s="695"/>
      <c r="AIO3527" s="695"/>
      <c r="AIP3527" s="695"/>
      <c r="AIQ3527" s="695"/>
      <c r="AIR3527" s="695"/>
      <c r="AIS3527" s="695"/>
      <c r="AIT3527" s="695"/>
      <c r="AIU3527" s="695"/>
      <c r="AIV3527" s="695"/>
      <c r="AIW3527" s="695"/>
      <c r="AIX3527" s="695"/>
      <c r="AIY3527" s="695"/>
      <c r="AIZ3527" s="695"/>
      <c r="AJA3527" s="695"/>
      <c r="AJB3527" s="695"/>
      <c r="AJC3527" s="695"/>
      <c r="AJD3527" s="695"/>
      <c r="AJE3527" s="695"/>
      <c r="AJF3527" s="695"/>
      <c r="AJG3527" s="695"/>
      <c r="AJH3527" s="695"/>
      <c r="AJI3527" s="695"/>
      <c r="AJJ3527" s="695"/>
      <c r="AJK3527" s="695"/>
      <c r="AJL3527" s="695"/>
      <c r="AJM3527" s="695"/>
      <c r="AJN3527" s="695"/>
      <c r="AJO3527" s="695"/>
      <c r="AJP3527" s="695"/>
      <c r="AJQ3527" s="695"/>
      <c r="AJR3527" s="695"/>
      <c r="AJS3527" s="695"/>
      <c r="AJT3527" s="695"/>
      <c r="AJU3527" s="695"/>
      <c r="AJV3527" s="695"/>
      <c r="AJW3527" s="695"/>
      <c r="AJX3527" s="695"/>
      <c r="AJY3527" s="695"/>
      <c r="AJZ3527" s="695"/>
      <c r="AKA3527" s="695"/>
      <c r="AKB3527" s="695"/>
      <c r="AKC3527" s="695"/>
      <c r="AKD3527" s="695"/>
      <c r="AKE3527" s="695"/>
      <c r="AKF3527" s="695"/>
      <c r="AKG3527" s="695"/>
      <c r="AKH3527" s="695"/>
      <c r="AKI3527" s="695"/>
      <c r="AKJ3527" s="695"/>
      <c r="AKK3527" s="695"/>
      <c r="AKL3527" s="695"/>
      <c r="AKM3527" s="695"/>
      <c r="AKN3527" s="695"/>
      <c r="AKO3527" s="695"/>
      <c r="AKP3527" s="695"/>
      <c r="AKQ3527" s="695"/>
      <c r="AKR3527" s="695"/>
      <c r="AKS3527" s="695"/>
      <c r="AKT3527" s="695"/>
      <c r="AKU3527" s="695"/>
      <c r="AKV3527" s="695"/>
      <c r="AKW3527" s="695"/>
      <c r="AKX3527" s="695"/>
      <c r="AKY3527" s="695"/>
      <c r="AKZ3527" s="695"/>
      <c r="ALA3527" s="695"/>
      <c r="ALB3527" s="695"/>
      <c r="ALC3527" s="695"/>
      <c r="ALD3527" s="695"/>
      <c r="ALE3527" s="695"/>
      <c r="ALF3527" s="695"/>
      <c r="ALG3527" s="695"/>
      <c r="ALH3527" s="695"/>
      <c r="ALI3527" s="695"/>
      <c r="ALJ3527" s="695"/>
      <c r="ALK3527" s="695"/>
      <c r="ALL3527" s="695"/>
      <c r="ALM3527" s="695"/>
      <c r="ALN3527" s="695"/>
      <c r="ALO3527" s="695"/>
      <c r="ALP3527" s="695"/>
      <c r="ALQ3527" s="695"/>
      <c r="ALR3527" s="695"/>
      <c r="ALS3527" s="695"/>
      <c r="ALT3527" s="695"/>
      <c r="ALU3527" s="695"/>
      <c r="ALV3527" s="695"/>
      <c r="ALW3527" s="695"/>
      <c r="ALX3527" s="695"/>
      <c r="ALY3527" s="695"/>
      <c r="ALZ3527" s="695"/>
      <c r="AMA3527" s="695"/>
      <c r="AMB3527" s="695"/>
      <c r="AMC3527" s="695"/>
      <c r="AMD3527" s="695"/>
      <c r="AME3527" s="695"/>
      <c r="AMF3527" s="695"/>
      <c r="AMG3527" s="695"/>
      <c r="AMH3527" s="695"/>
      <c r="AMI3527" s="695"/>
      <c r="AMJ3527" s="695"/>
    </row>
    <row r="3528" spans="1:1024" ht="18.75" customHeight="1" x14ac:dyDescent="0.25">
      <c r="A3528" s="186">
        <v>4475</v>
      </c>
      <c r="B3528" s="18">
        <v>55828498</v>
      </c>
      <c r="C3528" s="18" t="s">
        <v>5886</v>
      </c>
      <c r="D3528" s="18" t="s">
        <v>412</v>
      </c>
      <c r="E3528" s="1156" t="s">
        <v>131</v>
      </c>
      <c r="F3528" s="718">
        <v>45382</v>
      </c>
      <c r="G3528" s="719">
        <v>0.34930555555555554</v>
      </c>
      <c r="H3528" s="718">
        <v>45383</v>
      </c>
      <c r="I3528" s="719">
        <v>6.9444444444444441E-3</v>
      </c>
      <c r="J3528" s="739" t="s">
        <v>797</v>
      </c>
      <c r="K3528" s="937">
        <v>33647</v>
      </c>
      <c r="L3528" s="928" t="s">
        <v>5887</v>
      </c>
      <c r="M3528" s="718">
        <v>44144</v>
      </c>
      <c r="N3528" s="928" t="s">
        <v>5888</v>
      </c>
      <c r="O3528" s="927">
        <v>44943</v>
      </c>
      <c r="P3528" s="892" t="s">
        <v>5192</v>
      </c>
      <c r="Q3528" s="906"/>
      <c r="R3528" s="1032"/>
      <c r="S3528" s="884"/>
      <c r="T3528" s="527"/>
      <c r="U3528" s="545" t="s">
        <v>1227</v>
      </c>
      <c r="V3528" s="554"/>
    </row>
    <row r="3529" spans="1:1024" ht="31.5" customHeight="1" x14ac:dyDescent="0.25">
      <c r="A3529" s="186">
        <v>5808</v>
      </c>
      <c r="B3529" s="772">
        <v>56936404</v>
      </c>
      <c r="C3529" s="186" t="s">
        <v>8309</v>
      </c>
      <c r="D3529" s="186" t="s">
        <v>764</v>
      </c>
      <c r="E3529" s="1156" t="s">
        <v>422</v>
      </c>
      <c r="F3529" s="710">
        <v>45631</v>
      </c>
      <c r="G3529" s="711">
        <v>0.56388888888888888</v>
      </c>
      <c r="H3529" s="710">
        <v>45634</v>
      </c>
      <c r="I3529" s="711">
        <v>0.56388888888888888</v>
      </c>
      <c r="J3529" s="728" t="s">
        <v>449</v>
      </c>
      <c r="K3529" s="710">
        <v>33647</v>
      </c>
      <c r="L3529" s="734" t="s">
        <v>5887</v>
      </c>
      <c r="M3529" s="21">
        <v>44144</v>
      </c>
      <c r="N3529" s="926" t="s">
        <v>5888</v>
      </c>
      <c r="O3529" s="927">
        <v>44943</v>
      </c>
      <c r="P3529" s="892" t="s">
        <v>4881</v>
      </c>
      <c r="Q3529" s="196"/>
      <c r="R3529" s="1002"/>
      <c r="S3529" s="196"/>
      <c r="T3529" s="533"/>
      <c r="U3529" s="551" t="s">
        <v>8310</v>
      </c>
      <c r="V3529" s="544"/>
      <c r="W3529" s="128"/>
    </row>
    <row r="3530" spans="1:1024" ht="18.75" customHeight="1" x14ac:dyDescent="0.25">
      <c r="A3530" s="186">
        <v>1726</v>
      </c>
      <c r="B3530" s="186"/>
      <c r="C3530" s="186" t="s">
        <v>2292</v>
      </c>
      <c r="D3530" s="186" t="s">
        <v>29</v>
      </c>
      <c r="E3530" s="1156" t="s">
        <v>205</v>
      </c>
      <c r="F3530" s="725">
        <v>44934</v>
      </c>
      <c r="G3530" s="711">
        <v>0.61875000000000002</v>
      </c>
      <c r="H3530" s="710">
        <v>44938</v>
      </c>
      <c r="I3530" s="711">
        <v>0.375</v>
      </c>
      <c r="J3530" s="743" t="s">
        <v>1880</v>
      </c>
      <c r="K3530" s="710">
        <v>29127</v>
      </c>
      <c r="L3530" s="929">
        <v>6854554</v>
      </c>
      <c r="M3530" s="710">
        <v>37301</v>
      </c>
      <c r="N3530" s="734" t="s">
        <v>2293</v>
      </c>
      <c r="O3530" s="920">
        <v>38586</v>
      </c>
      <c r="P3530" s="892">
        <v>320</v>
      </c>
      <c r="Q3530" s="884"/>
      <c r="R3530" s="1008"/>
      <c r="S3530" s="884"/>
      <c r="T3530" s="527"/>
      <c r="V3530" s="527"/>
    </row>
    <row r="3531" spans="1:1024" s="546" customFormat="1" ht="31.5" customHeight="1" x14ac:dyDescent="0.25">
      <c r="A3531" s="4">
        <v>2178</v>
      </c>
      <c r="B3531" s="4"/>
      <c r="C3531" s="4" t="s">
        <v>1697</v>
      </c>
      <c r="D3531" s="4" t="s">
        <v>35</v>
      </c>
      <c r="E3531" s="1156" t="s">
        <v>178</v>
      </c>
      <c r="F3531" s="725">
        <v>45001</v>
      </c>
      <c r="G3531" s="720">
        <v>0.375</v>
      </c>
      <c r="H3531" s="725">
        <v>45011</v>
      </c>
      <c r="I3531" s="720">
        <v>0.58333333333333337</v>
      </c>
      <c r="J3531" s="728" t="s">
        <v>200</v>
      </c>
      <c r="K3531" s="725">
        <v>33957</v>
      </c>
      <c r="L3531" s="929" t="s">
        <v>1698</v>
      </c>
      <c r="M3531" s="19">
        <v>44727</v>
      </c>
      <c r="N3531" s="931" t="s">
        <v>1699</v>
      </c>
      <c r="O3531" s="932">
        <v>44270</v>
      </c>
      <c r="P3531" s="892">
        <v>650</v>
      </c>
      <c r="Q3531" s="194"/>
      <c r="R3531" s="1033"/>
      <c r="S3531" s="194"/>
      <c r="T3531" s="563"/>
      <c r="U3531" s="545"/>
      <c r="V3531" s="555"/>
      <c r="W3531" s="156"/>
    </row>
    <row r="3532" spans="1:1024" s="546" customFormat="1" ht="18.75" customHeight="1" x14ac:dyDescent="0.25">
      <c r="A3532" s="4">
        <v>1799</v>
      </c>
      <c r="B3532" s="4"/>
      <c r="C3532" s="4" t="s">
        <v>1697</v>
      </c>
      <c r="D3532" s="4" t="s">
        <v>22</v>
      </c>
      <c r="E3532" s="1156" t="s">
        <v>23</v>
      </c>
      <c r="F3532" s="725">
        <v>44960</v>
      </c>
      <c r="G3532" s="720">
        <v>0.58333333333333337</v>
      </c>
      <c r="H3532" s="725">
        <v>44963</v>
      </c>
      <c r="I3532" s="720">
        <v>0.70833333333333337</v>
      </c>
      <c r="J3532" s="728" t="s">
        <v>1849</v>
      </c>
      <c r="K3532" s="725">
        <v>33957</v>
      </c>
      <c r="L3532" s="929" t="s">
        <v>1698</v>
      </c>
      <c r="M3532" s="19">
        <v>44727</v>
      </c>
      <c r="N3532" s="931" t="s">
        <v>1699</v>
      </c>
      <c r="O3532" s="932">
        <v>44270</v>
      </c>
      <c r="P3532" s="898"/>
      <c r="Q3532" s="1022"/>
      <c r="R3532" s="1023"/>
      <c r="S3532" s="1022"/>
      <c r="T3532" s="568"/>
      <c r="U3532" s="545"/>
      <c r="V3532" s="555"/>
      <c r="W3532" s="156"/>
    </row>
    <row r="3533" spans="1:1024" s="546" customFormat="1" ht="31.5" customHeight="1" x14ac:dyDescent="0.25">
      <c r="A3533" s="4">
        <v>878</v>
      </c>
      <c r="B3533" s="4"/>
      <c r="C3533" s="4" t="s">
        <v>1697</v>
      </c>
      <c r="D3533" s="4" t="s">
        <v>412</v>
      </c>
      <c r="E3533" s="1176" t="s">
        <v>2315</v>
      </c>
      <c r="F3533" s="852">
        <v>44680</v>
      </c>
      <c r="G3533" s="744">
        <v>0.375</v>
      </c>
      <c r="H3533" s="852">
        <v>44686</v>
      </c>
      <c r="I3533" s="744">
        <v>0.375</v>
      </c>
      <c r="J3533" s="730"/>
      <c r="K3533" s="744"/>
      <c r="L3533" s="4">
        <v>6863987</v>
      </c>
      <c r="M3533" s="19">
        <v>31478</v>
      </c>
      <c r="N3533" s="934" t="s">
        <v>3515</v>
      </c>
      <c r="O3533" s="920">
        <v>41974</v>
      </c>
      <c r="P3533" s="1107"/>
      <c r="Q3533" s="908"/>
      <c r="R3533" s="1073"/>
      <c r="S3533" s="908"/>
      <c r="T3533" s="550"/>
      <c r="U3533" s="545"/>
      <c r="V3533" s="550"/>
      <c r="W3533" s="156"/>
    </row>
    <row r="3534" spans="1:1024" s="599" customFormat="1" ht="45.75" hidden="1" customHeight="1" x14ac:dyDescent="0.25">
      <c r="A3534" s="186"/>
      <c r="B3534" s="186"/>
      <c r="C3534" s="186" t="s">
        <v>2354</v>
      </c>
      <c r="D3534" s="186" t="s">
        <v>193</v>
      </c>
      <c r="E3534" s="1156" t="s">
        <v>2279</v>
      </c>
      <c r="F3534" s="718">
        <v>44921</v>
      </c>
      <c r="G3534" s="719">
        <v>0.8340277777777777</v>
      </c>
      <c r="H3534" s="710">
        <v>44929</v>
      </c>
      <c r="I3534" s="719">
        <v>0.75</v>
      </c>
      <c r="J3534" s="728" t="s">
        <v>2250</v>
      </c>
      <c r="K3534" s="710">
        <v>28203</v>
      </c>
      <c r="L3534" s="929">
        <v>5028192</v>
      </c>
      <c r="M3534" s="21"/>
      <c r="N3534" s="926">
        <v>991091200438</v>
      </c>
      <c r="O3534" s="927">
        <v>37411</v>
      </c>
      <c r="P3534" s="898"/>
      <c r="Q3534" s="1022"/>
      <c r="R3534" s="1023"/>
      <c r="S3534" s="1022"/>
      <c r="T3534" s="568"/>
      <c r="U3534" s="156"/>
      <c r="V3534" s="544"/>
      <c r="W3534" s="156"/>
      <c r="X3534" s="662"/>
      <c r="Y3534" s="662"/>
      <c r="Z3534" s="662"/>
      <c r="AA3534" s="662"/>
      <c r="AB3534" s="662"/>
      <c r="AC3534" s="662"/>
      <c r="AD3534" s="662"/>
      <c r="AE3534" s="662"/>
      <c r="AF3534" s="662"/>
      <c r="AG3534" s="662"/>
      <c r="AH3534" s="662"/>
      <c r="AI3534" s="662"/>
      <c r="AJ3534" s="662"/>
      <c r="AK3534" s="662"/>
      <c r="AL3534" s="662"/>
      <c r="AM3534" s="662"/>
      <c r="AN3534" s="662"/>
      <c r="AO3534" s="662"/>
      <c r="AP3534" s="662"/>
      <c r="AQ3534" s="662"/>
      <c r="AR3534" s="662"/>
      <c r="AS3534" s="662"/>
      <c r="AT3534" s="662"/>
      <c r="AU3534" s="662"/>
      <c r="AV3534" s="662"/>
      <c r="AW3534" s="662"/>
      <c r="AX3534" s="662"/>
      <c r="AY3534" s="662"/>
      <c r="AZ3534" s="662"/>
      <c r="BA3534" s="662"/>
      <c r="BB3534" s="662"/>
      <c r="BC3534" s="662"/>
      <c r="BD3534" s="662"/>
      <c r="BE3534" s="662"/>
      <c r="BF3534" s="662"/>
      <c r="BG3534" s="662"/>
      <c r="BH3534" s="662"/>
      <c r="BI3534" s="662"/>
      <c r="BJ3534" s="662"/>
      <c r="BK3534" s="662"/>
      <c r="BL3534" s="662"/>
      <c r="BM3534" s="662"/>
      <c r="BN3534" s="662"/>
      <c r="BO3534" s="662"/>
      <c r="BP3534" s="662"/>
      <c r="BQ3534" s="662"/>
      <c r="BR3534" s="662"/>
      <c r="BS3534" s="662"/>
      <c r="BT3534" s="662"/>
      <c r="BU3534" s="662"/>
      <c r="BV3534" s="662"/>
      <c r="BW3534" s="662"/>
      <c r="BX3534" s="662"/>
      <c r="BY3534" s="662"/>
      <c r="BZ3534" s="662"/>
      <c r="CA3534" s="662"/>
      <c r="CB3534" s="662"/>
      <c r="CC3534" s="662"/>
      <c r="CD3534" s="662"/>
      <c r="CE3534" s="662"/>
      <c r="CF3534" s="662"/>
      <c r="CG3534" s="662"/>
      <c r="CH3534" s="662"/>
      <c r="CI3534" s="662"/>
      <c r="CJ3534" s="662"/>
      <c r="CK3534" s="662"/>
      <c r="CL3534" s="662"/>
      <c r="CM3534" s="662"/>
      <c r="CN3534" s="662"/>
      <c r="CO3534" s="662"/>
      <c r="CP3534" s="662"/>
      <c r="CQ3534" s="662"/>
      <c r="CR3534" s="662"/>
      <c r="CS3534" s="662"/>
      <c r="CT3534" s="662"/>
      <c r="CU3534" s="662"/>
      <c r="CV3534" s="662"/>
      <c r="CW3534" s="662"/>
      <c r="CX3534" s="662"/>
      <c r="CY3534" s="662"/>
      <c r="CZ3534" s="662"/>
      <c r="DA3534" s="662"/>
      <c r="DB3534" s="662"/>
      <c r="DC3534" s="662"/>
      <c r="DD3534" s="662"/>
      <c r="DE3534" s="662"/>
      <c r="DF3534" s="662"/>
      <c r="DG3534" s="662"/>
      <c r="DH3534" s="662"/>
      <c r="DI3534" s="662"/>
      <c r="DJ3534" s="662"/>
      <c r="DK3534" s="662"/>
      <c r="DL3534" s="662"/>
      <c r="DM3534" s="662"/>
      <c r="DN3534" s="662"/>
      <c r="DO3534" s="662"/>
      <c r="DP3534" s="662"/>
      <c r="DQ3534" s="662"/>
      <c r="DR3534" s="662"/>
      <c r="DS3534" s="662"/>
      <c r="DT3534" s="662"/>
      <c r="DU3534" s="662"/>
      <c r="DV3534" s="662"/>
      <c r="DW3534" s="662"/>
      <c r="DX3534" s="662"/>
      <c r="DY3534" s="662"/>
      <c r="DZ3534" s="662"/>
      <c r="EA3534" s="662"/>
      <c r="EB3534" s="662"/>
      <c r="EC3534" s="662"/>
      <c r="ED3534" s="662"/>
      <c r="EE3534" s="662"/>
      <c r="EF3534" s="662"/>
      <c r="EG3534" s="662"/>
      <c r="EH3534" s="662"/>
      <c r="EI3534" s="662"/>
      <c r="EJ3534" s="662"/>
      <c r="EK3534" s="662"/>
      <c r="EL3534" s="662"/>
      <c r="EM3534" s="662"/>
      <c r="EN3534" s="662"/>
      <c r="EO3534" s="662"/>
      <c r="EP3534" s="662"/>
      <c r="EQ3534" s="662"/>
      <c r="ER3534" s="662"/>
      <c r="ES3534" s="662"/>
      <c r="ET3534" s="662"/>
      <c r="EU3534" s="662"/>
      <c r="EV3534" s="662"/>
      <c r="EW3534" s="662"/>
      <c r="EX3534" s="662"/>
      <c r="EY3534" s="662"/>
      <c r="EZ3534" s="662"/>
      <c r="FA3534" s="662"/>
      <c r="FB3534" s="662"/>
      <c r="FC3534" s="662"/>
      <c r="FD3534" s="662"/>
      <c r="FE3534" s="662"/>
      <c r="FF3534" s="662"/>
      <c r="FG3534" s="662"/>
      <c r="FH3534" s="662"/>
      <c r="FI3534" s="662"/>
      <c r="FJ3534" s="662"/>
      <c r="FK3534" s="662"/>
      <c r="FL3534" s="662"/>
      <c r="FM3534" s="662"/>
      <c r="FN3534" s="662"/>
      <c r="FO3534" s="662"/>
      <c r="FP3534" s="662"/>
      <c r="FQ3534" s="662"/>
      <c r="FR3534" s="662"/>
      <c r="FS3534" s="662"/>
      <c r="FT3534" s="662"/>
      <c r="FU3534" s="662"/>
      <c r="FV3534" s="662"/>
      <c r="FW3534" s="662"/>
      <c r="FX3534" s="662"/>
      <c r="FY3534" s="662"/>
      <c r="FZ3534" s="662"/>
      <c r="GA3534" s="662"/>
      <c r="GB3534" s="662"/>
      <c r="GC3534" s="662"/>
      <c r="GD3534" s="662"/>
      <c r="GE3534" s="662"/>
      <c r="GF3534" s="662"/>
      <c r="GG3534" s="662"/>
      <c r="GH3534" s="662"/>
      <c r="GI3534" s="662"/>
      <c r="GJ3534" s="662"/>
      <c r="GK3534" s="662"/>
      <c r="GL3534" s="662"/>
      <c r="GM3534" s="662"/>
      <c r="GN3534" s="662"/>
      <c r="GO3534" s="662"/>
      <c r="GP3534" s="662"/>
      <c r="GQ3534" s="662"/>
      <c r="GR3534" s="662"/>
      <c r="GS3534" s="662"/>
      <c r="GT3534" s="662"/>
      <c r="GU3534" s="662"/>
      <c r="GV3534" s="662"/>
      <c r="GW3534" s="662"/>
      <c r="GX3534" s="662"/>
      <c r="GY3534" s="662"/>
      <c r="GZ3534" s="662"/>
      <c r="HA3534" s="662"/>
      <c r="HB3534" s="662"/>
      <c r="HC3534" s="662"/>
      <c r="HD3534" s="662"/>
      <c r="HE3534" s="662"/>
      <c r="HF3534" s="662"/>
      <c r="HG3534" s="662"/>
      <c r="HH3534" s="662"/>
      <c r="HI3534" s="662"/>
      <c r="HJ3534" s="662"/>
      <c r="HK3534" s="662"/>
      <c r="HL3534" s="662"/>
      <c r="HM3534" s="662"/>
      <c r="HN3534" s="662"/>
      <c r="HO3534" s="662"/>
      <c r="HP3534" s="662"/>
      <c r="HQ3534" s="662"/>
      <c r="HR3534" s="662"/>
      <c r="HS3534" s="662"/>
      <c r="HT3534" s="662"/>
      <c r="HU3534" s="662"/>
      <c r="HV3534" s="662"/>
      <c r="HW3534" s="662"/>
      <c r="HX3534" s="662"/>
      <c r="HY3534" s="662"/>
      <c r="HZ3534" s="662"/>
      <c r="IA3534" s="662"/>
      <c r="IB3534" s="662"/>
      <c r="IC3534" s="662"/>
      <c r="ID3534" s="662"/>
      <c r="IE3534" s="662"/>
      <c r="IF3534" s="662"/>
      <c r="IG3534" s="662"/>
      <c r="IH3534" s="662"/>
      <c r="II3534" s="662"/>
      <c r="IJ3534" s="662"/>
      <c r="IK3534" s="662"/>
      <c r="IL3534" s="662"/>
      <c r="IM3534" s="662"/>
      <c r="IN3534" s="662"/>
      <c r="IO3534" s="662"/>
      <c r="IP3534" s="662"/>
      <c r="IQ3534" s="662"/>
      <c r="IR3534" s="662"/>
      <c r="IS3534" s="662"/>
      <c r="IT3534" s="662"/>
      <c r="IU3534" s="662"/>
      <c r="IV3534" s="662"/>
      <c r="IW3534" s="662"/>
      <c r="IX3534" s="662"/>
      <c r="IY3534" s="662"/>
      <c r="IZ3534" s="662"/>
      <c r="JA3534" s="662"/>
      <c r="JB3534" s="662"/>
      <c r="JC3534" s="662"/>
      <c r="JD3534" s="662"/>
      <c r="JE3534" s="662"/>
      <c r="JF3534" s="662"/>
      <c r="JG3534" s="662"/>
      <c r="JH3534" s="662"/>
      <c r="JI3534" s="662"/>
      <c r="JJ3534" s="662"/>
      <c r="JK3534" s="662"/>
      <c r="JL3534" s="662"/>
      <c r="JM3534" s="662"/>
      <c r="JN3534" s="662"/>
      <c r="JO3534" s="662"/>
      <c r="JP3534" s="662"/>
      <c r="JQ3534" s="662"/>
      <c r="JR3534" s="662"/>
      <c r="JS3534" s="662"/>
      <c r="JT3534" s="662"/>
      <c r="JU3534" s="662"/>
      <c r="JV3534" s="662"/>
      <c r="JW3534" s="662"/>
      <c r="JX3534" s="662"/>
      <c r="JY3534" s="662"/>
      <c r="JZ3534" s="662"/>
      <c r="KA3534" s="662"/>
      <c r="KB3534" s="662"/>
      <c r="KC3534" s="662"/>
      <c r="KD3534" s="662"/>
      <c r="KE3534" s="662"/>
      <c r="KF3534" s="662"/>
      <c r="KG3534" s="662"/>
      <c r="KH3534" s="662"/>
      <c r="KI3534" s="662"/>
      <c r="KJ3534" s="662"/>
      <c r="KK3534" s="662"/>
      <c r="KL3534" s="662"/>
      <c r="KM3534" s="662"/>
      <c r="KN3534" s="662"/>
      <c r="KO3534" s="662"/>
      <c r="KP3534" s="662"/>
      <c r="KQ3534" s="662"/>
      <c r="KR3534" s="662"/>
      <c r="KS3534" s="662"/>
      <c r="KT3534" s="662"/>
      <c r="KU3534" s="662"/>
      <c r="KV3534" s="662"/>
      <c r="KW3534" s="662"/>
      <c r="KX3534" s="662"/>
      <c r="KY3534" s="662"/>
      <c r="KZ3534" s="662"/>
      <c r="LA3534" s="662"/>
      <c r="LB3534" s="662"/>
      <c r="LC3534" s="662"/>
      <c r="LD3534" s="662"/>
      <c r="LE3534" s="662"/>
      <c r="LF3534" s="662"/>
      <c r="LG3534" s="662"/>
      <c r="LH3534" s="662"/>
      <c r="LI3534" s="662"/>
      <c r="LJ3534" s="662"/>
      <c r="LK3534" s="662"/>
      <c r="LL3534" s="662"/>
      <c r="LM3534" s="662"/>
      <c r="LN3534" s="662"/>
      <c r="LO3534" s="662"/>
      <c r="LP3534" s="662"/>
      <c r="LQ3534" s="662"/>
      <c r="LR3534" s="662"/>
      <c r="LS3534" s="662"/>
      <c r="LT3534" s="662"/>
      <c r="LU3534" s="662"/>
      <c r="LV3534" s="662"/>
      <c r="LW3534" s="662"/>
      <c r="LX3534" s="662"/>
      <c r="LY3534" s="662"/>
      <c r="LZ3534" s="662"/>
      <c r="MA3534" s="662"/>
      <c r="MB3534" s="662"/>
      <c r="MC3534" s="662"/>
      <c r="MD3534" s="662"/>
      <c r="ME3534" s="662"/>
      <c r="MF3534" s="662"/>
      <c r="MG3534" s="662"/>
      <c r="MH3534" s="662"/>
      <c r="MI3534" s="662"/>
      <c r="MJ3534" s="662"/>
      <c r="MK3534" s="662"/>
      <c r="ML3534" s="662"/>
      <c r="MM3534" s="662"/>
      <c r="MN3534" s="662"/>
      <c r="MO3534" s="662"/>
      <c r="MP3534" s="662"/>
      <c r="MQ3534" s="662"/>
      <c r="MR3534" s="662"/>
      <c r="MS3534" s="662"/>
      <c r="MT3534" s="662"/>
      <c r="MU3534" s="662"/>
      <c r="MV3534" s="662"/>
      <c r="MW3534" s="662"/>
      <c r="MX3534" s="662"/>
      <c r="MY3534" s="662"/>
      <c r="MZ3534" s="662"/>
      <c r="NA3534" s="662"/>
      <c r="NB3534" s="662"/>
      <c r="NC3534" s="662"/>
      <c r="ND3534" s="662"/>
      <c r="NE3534" s="662"/>
      <c r="NF3534" s="662"/>
      <c r="NG3534" s="662"/>
      <c r="NH3534" s="662"/>
      <c r="NI3534" s="662"/>
      <c r="NJ3534" s="662"/>
      <c r="NK3534" s="662"/>
      <c r="NL3534" s="662"/>
      <c r="NM3534" s="662"/>
      <c r="NN3534" s="662"/>
      <c r="NO3534" s="662"/>
      <c r="NP3534" s="662"/>
      <c r="NQ3534" s="662"/>
      <c r="NR3534" s="662"/>
      <c r="NS3534" s="662"/>
      <c r="NT3534" s="662"/>
      <c r="NU3534" s="662"/>
      <c r="NV3534" s="662"/>
      <c r="NW3534" s="662"/>
      <c r="NX3534" s="662"/>
      <c r="NY3534" s="662"/>
      <c r="NZ3534" s="662"/>
      <c r="OA3534" s="662"/>
      <c r="OB3534" s="662"/>
      <c r="OC3534" s="662"/>
      <c r="OD3534" s="662"/>
      <c r="OE3534" s="662"/>
      <c r="OF3534" s="662"/>
      <c r="OG3534" s="662"/>
      <c r="OH3534" s="662"/>
      <c r="OI3534" s="662"/>
      <c r="OJ3534" s="662"/>
      <c r="OK3534" s="662"/>
      <c r="OL3534" s="662"/>
      <c r="OM3534" s="662"/>
      <c r="ON3534" s="662"/>
      <c r="OO3534" s="662"/>
      <c r="OP3534" s="662"/>
      <c r="OQ3534" s="662"/>
      <c r="OR3534" s="662"/>
      <c r="OS3534" s="662"/>
      <c r="OT3534" s="662"/>
      <c r="OU3534" s="662"/>
      <c r="OV3534" s="662"/>
      <c r="OW3534" s="662"/>
      <c r="OX3534" s="662"/>
      <c r="OY3534" s="662"/>
      <c r="OZ3534" s="662"/>
      <c r="PA3534" s="662"/>
      <c r="PB3534" s="662"/>
      <c r="PC3534" s="662"/>
      <c r="PD3534" s="662"/>
      <c r="PE3534" s="662"/>
      <c r="PF3534" s="662"/>
      <c r="PG3534" s="662"/>
      <c r="PH3534" s="662"/>
      <c r="PI3534" s="662"/>
      <c r="PJ3534" s="662"/>
      <c r="PK3534" s="662"/>
      <c r="PL3534" s="662"/>
      <c r="PM3534" s="662"/>
      <c r="PN3534" s="662"/>
      <c r="PO3534" s="662"/>
      <c r="PP3534" s="662"/>
      <c r="PQ3534" s="662"/>
      <c r="PR3534" s="662"/>
      <c r="PS3534" s="662"/>
      <c r="PT3534" s="662"/>
      <c r="PU3534" s="662"/>
      <c r="PV3534" s="662"/>
      <c r="PW3534" s="662"/>
      <c r="PX3534" s="662"/>
      <c r="PY3534" s="662"/>
      <c r="PZ3534" s="662"/>
      <c r="QA3534" s="662"/>
      <c r="QB3534" s="662"/>
      <c r="QC3534" s="662"/>
      <c r="QD3534" s="662"/>
      <c r="QE3534" s="662"/>
      <c r="QF3534" s="662"/>
      <c r="QG3534" s="662"/>
      <c r="QH3534" s="662"/>
      <c r="QI3534" s="662"/>
      <c r="QJ3534" s="662"/>
      <c r="QK3534" s="662"/>
      <c r="QL3534" s="662"/>
      <c r="QM3534" s="662"/>
      <c r="QN3534" s="662"/>
      <c r="QO3534" s="662"/>
      <c r="QP3534" s="662"/>
      <c r="QQ3534" s="662"/>
      <c r="QR3534" s="662"/>
      <c r="QS3534" s="662"/>
      <c r="QT3534" s="662"/>
      <c r="QU3534" s="662"/>
      <c r="QV3534" s="662"/>
      <c r="QW3534" s="662"/>
      <c r="QX3534" s="662"/>
      <c r="QY3534" s="662"/>
      <c r="QZ3534" s="662"/>
      <c r="RA3534" s="662"/>
      <c r="RB3534" s="662"/>
      <c r="RC3534" s="662"/>
      <c r="RD3534" s="662"/>
      <c r="RE3534" s="662"/>
      <c r="RF3534" s="662"/>
      <c r="RG3534" s="662"/>
      <c r="RH3534" s="662"/>
      <c r="RI3534" s="662"/>
      <c r="RJ3534" s="662"/>
      <c r="RK3534" s="662"/>
      <c r="RL3534" s="662"/>
      <c r="RM3534" s="662"/>
      <c r="RN3534" s="662"/>
      <c r="RO3534" s="662"/>
      <c r="RP3534" s="662"/>
      <c r="RQ3534" s="662"/>
      <c r="RR3534" s="662"/>
      <c r="RS3534" s="662"/>
      <c r="RT3534" s="662"/>
      <c r="RU3534" s="662"/>
      <c r="RV3534" s="662"/>
      <c r="RW3534" s="662"/>
      <c r="RX3534" s="662"/>
      <c r="RY3534" s="662"/>
      <c r="RZ3534" s="662"/>
      <c r="SA3534" s="662"/>
      <c r="SB3534" s="662"/>
      <c r="SC3534" s="662"/>
      <c r="SD3534" s="662"/>
      <c r="SE3534" s="662"/>
      <c r="SF3534" s="662"/>
      <c r="SG3534" s="662"/>
      <c r="SH3534" s="662"/>
      <c r="SI3534" s="662"/>
      <c r="SJ3534" s="662"/>
      <c r="SK3534" s="662"/>
      <c r="SL3534" s="662"/>
      <c r="SM3534" s="662"/>
      <c r="SN3534" s="662"/>
      <c r="SO3534" s="662"/>
      <c r="SP3534" s="662"/>
      <c r="SQ3534" s="662"/>
      <c r="SR3534" s="662"/>
      <c r="SS3534" s="662"/>
      <c r="ST3534" s="662"/>
      <c r="SU3534" s="662"/>
      <c r="SV3534" s="662"/>
      <c r="SW3534" s="662"/>
      <c r="SX3534" s="662"/>
      <c r="SY3534" s="662"/>
      <c r="SZ3534" s="662"/>
      <c r="TA3534" s="662"/>
      <c r="TB3534" s="662"/>
      <c r="TC3534" s="662"/>
      <c r="TD3534" s="662"/>
      <c r="TE3534" s="662"/>
      <c r="TF3534" s="662"/>
      <c r="TG3534" s="662"/>
      <c r="TH3534" s="662"/>
      <c r="TI3534" s="662"/>
      <c r="TJ3534" s="662"/>
      <c r="TK3534" s="662"/>
      <c r="TL3534" s="662"/>
      <c r="TM3534" s="662"/>
      <c r="TN3534" s="662"/>
      <c r="TO3534" s="662"/>
      <c r="TP3534" s="662"/>
      <c r="TQ3534" s="662"/>
      <c r="TR3534" s="662"/>
      <c r="TS3534" s="662"/>
      <c r="TT3534" s="662"/>
      <c r="TU3534" s="662"/>
      <c r="TV3534" s="662"/>
      <c r="TW3534" s="662"/>
      <c r="TX3534" s="662"/>
      <c r="TY3534" s="662"/>
      <c r="TZ3534" s="662"/>
      <c r="UA3534" s="662"/>
      <c r="UB3534" s="662"/>
      <c r="UC3534" s="662"/>
      <c r="UD3534" s="662"/>
      <c r="UE3534" s="662"/>
      <c r="UF3534" s="662"/>
      <c r="UG3534" s="662"/>
      <c r="UH3534" s="662"/>
      <c r="UI3534" s="662"/>
      <c r="UJ3534" s="662"/>
      <c r="UK3534" s="662"/>
      <c r="UL3534" s="662"/>
      <c r="UM3534" s="662"/>
      <c r="UN3534" s="662"/>
      <c r="UO3534" s="662"/>
      <c r="UP3534" s="662"/>
      <c r="UQ3534" s="662"/>
      <c r="UR3534" s="662"/>
      <c r="US3534" s="662"/>
      <c r="UT3534" s="662"/>
      <c r="UU3534" s="662"/>
      <c r="UV3534" s="662"/>
      <c r="UW3534" s="662"/>
      <c r="UX3534" s="662"/>
      <c r="UY3534" s="662"/>
      <c r="UZ3534" s="662"/>
      <c r="VA3534" s="662"/>
      <c r="VB3534" s="662"/>
      <c r="VC3534" s="662"/>
      <c r="VD3534" s="662"/>
      <c r="VE3534" s="662"/>
      <c r="VF3534" s="662"/>
      <c r="VG3534" s="662"/>
      <c r="VH3534" s="662"/>
      <c r="VI3534" s="662"/>
      <c r="VJ3534" s="662"/>
      <c r="VK3534" s="662"/>
      <c r="VL3534" s="662"/>
      <c r="VM3534" s="662"/>
      <c r="VN3534" s="662"/>
      <c r="VO3534" s="662"/>
      <c r="VP3534" s="662"/>
      <c r="VQ3534" s="662"/>
      <c r="VR3534" s="662"/>
      <c r="VS3534" s="662"/>
      <c r="VT3534" s="662"/>
      <c r="VU3534" s="662"/>
      <c r="VV3534" s="662"/>
      <c r="VW3534" s="662"/>
      <c r="VX3534" s="662"/>
      <c r="VY3534" s="662"/>
      <c r="VZ3534" s="662"/>
      <c r="WA3534" s="662"/>
      <c r="WB3534" s="662"/>
      <c r="WC3534" s="662"/>
      <c r="WD3534" s="662"/>
      <c r="WE3534" s="662"/>
      <c r="WF3534" s="662"/>
      <c r="WG3534" s="662"/>
      <c r="WH3534" s="662"/>
      <c r="WI3534" s="662"/>
      <c r="WJ3534" s="662"/>
      <c r="WK3534" s="662"/>
      <c r="WL3534" s="662"/>
      <c r="WM3534" s="662"/>
      <c r="WN3534" s="662"/>
      <c r="WO3534" s="662"/>
      <c r="WP3534" s="662"/>
      <c r="WQ3534" s="662"/>
      <c r="WR3534" s="662"/>
      <c r="WS3534" s="662"/>
      <c r="WT3534" s="662"/>
      <c r="WU3534" s="662"/>
      <c r="WV3534" s="662"/>
      <c r="WW3534" s="662"/>
      <c r="WX3534" s="662"/>
      <c r="WY3534" s="662"/>
      <c r="WZ3534" s="662"/>
      <c r="XA3534" s="662"/>
      <c r="XB3534" s="662"/>
      <c r="XC3534" s="662"/>
      <c r="XD3534" s="662"/>
      <c r="XE3534" s="662"/>
      <c r="XF3534" s="662"/>
      <c r="XG3534" s="662"/>
      <c r="XH3534" s="662"/>
      <c r="XI3534" s="662"/>
      <c r="XJ3534" s="662"/>
      <c r="XK3534" s="662"/>
      <c r="XL3534" s="662"/>
      <c r="XM3534" s="662"/>
      <c r="XN3534" s="662"/>
      <c r="XO3534" s="662"/>
      <c r="XP3534" s="662"/>
      <c r="XQ3534" s="662"/>
      <c r="XR3534" s="662"/>
      <c r="XS3534" s="662"/>
      <c r="XT3534" s="662"/>
      <c r="XU3534" s="662"/>
      <c r="XV3534" s="662"/>
      <c r="XW3534" s="662"/>
      <c r="XX3534" s="662"/>
      <c r="XY3534" s="662"/>
      <c r="XZ3534" s="662"/>
      <c r="YA3534" s="662"/>
      <c r="YB3534" s="662"/>
      <c r="YC3534" s="662"/>
      <c r="YD3534" s="662"/>
      <c r="YE3534" s="662"/>
      <c r="YF3534" s="662"/>
      <c r="YG3534" s="662"/>
      <c r="YH3534" s="662"/>
      <c r="YI3534" s="662"/>
      <c r="YJ3534" s="662"/>
      <c r="YK3534" s="662"/>
      <c r="YL3534" s="662"/>
      <c r="YM3534" s="662"/>
      <c r="YN3534" s="662"/>
      <c r="YO3534" s="662"/>
      <c r="YP3534" s="662"/>
      <c r="YQ3534" s="662"/>
      <c r="YR3534" s="662"/>
      <c r="YS3534" s="662"/>
      <c r="YT3534" s="662"/>
      <c r="YU3534" s="662"/>
      <c r="YV3534" s="662"/>
      <c r="YW3534" s="662"/>
      <c r="YX3534" s="662"/>
      <c r="YY3534" s="662"/>
      <c r="YZ3534" s="662"/>
      <c r="ZA3534" s="662"/>
      <c r="ZB3534" s="662"/>
      <c r="ZC3534" s="662"/>
      <c r="ZD3534" s="662"/>
      <c r="ZE3534" s="662"/>
      <c r="ZF3534" s="662"/>
      <c r="ZG3534" s="662"/>
      <c r="ZH3534" s="662"/>
      <c r="ZI3534" s="662"/>
      <c r="ZJ3534" s="662"/>
      <c r="ZK3534" s="662"/>
      <c r="ZL3534" s="662"/>
      <c r="ZM3534" s="662"/>
      <c r="ZN3534" s="662"/>
      <c r="ZO3534" s="662"/>
      <c r="ZP3534" s="662"/>
      <c r="ZQ3534" s="662"/>
      <c r="ZR3534" s="662"/>
      <c r="ZS3534" s="662"/>
      <c r="ZT3534" s="662"/>
      <c r="ZU3534" s="662"/>
      <c r="ZV3534" s="662"/>
      <c r="ZW3534" s="662"/>
      <c r="ZX3534" s="662"/>
      <c r="ZY3534" s="662"/>
      <c r="ZZ3534" s="662"/>
      <c r="AAA3534" s="662"/>
      <c r="AAB3534" s="662"/>
      <c r="AAC3534" s="662"/>
      <c r="AAD3534" s="662"/>
      <c r="AAE3534" s="662"/>
      <c r="AAF3534" s="662"/>
      <c r="AAG3534" s="662"/>
      <c r="AAH3534" s="662"/>
      <c r="AAI3534" s="662"/>
      <c r="AAJ3534" s="662"/>
      <c r="AAK3534" s="662"/>
      <c r="AAL3534" s="662"/>
      <c r="AAM3534" s="662"/>
      <c r="AAN3534" s="662"/>
      <c r="AAO3534" s="662"/>
      <c r="AAP3534" s="662"/>
      <c r="AAQ3534" s="662"/>
      <c r="AAR3534" s="662"/>
      <c r="AAS3534" s="662"/>
      <c r="AAT3534" s="662"/>
      <c r="AAU3534" s="662"/>
      <c r="AAV3534" s="662"/>
      <c r="AAW3534" s="662"/>
      <c r="AAX3534" s="662"/>
      <c r="AAY3534" s="662"/>
      <c r="AAZ3534" s="662"/>
      <c r="ABA3534" s="662"/>
      <c r="ABB3534" s="662"/>
      <c r="ABC3534" s="662"/>
      <c r="ABD3534" s="662"/>
      <c r="ABE3534" s="662"/>
      <c r="ABF3534" s="662"/>
      <c r="ABG3534" s="662"/>
      <c r="ABH3534" s="662"/>
      <c r="ABI3534" s="662"/>
      <c r="ABJ3534" s="662"/>
      <c r="ABK3534" s="662"/>
      <c r="ABL3534" s="662"/>
      <c r="ABM3534" s="662"/>
      <c r="ABN3534" s="662"/>
      <c r="ABO3534" s="662"/>
      <c r="ABP3534" s="662"/>
      <c r="ABQ3534" s="662"/>
      <c r="ABR3534" s="662"/>
      <c r="ABS3534" s="662"/>
      <c r="ABT3534" s="662"/>
      <c r="ABU3534" s="662"/>
      <c r="ABV3534" s="662"/>
      <c r="ABW3534" s="662"/>
      <c r="ABX3534" s="662"/>
      <c r="ABY3534" s="662"/>
      <c r="ABZ3534" s="662"/>
      <c r="ACA3534" s="662"/>
      <c r="ACB3534" s="662"/>
      <c r="ACC3534" s="662"/>
      <c r="ACD3534" s="662"/>
      <c r="ACE3534" s="662"/>
      <c r="ACF3534" s="662"/>
      <c r="ACG3534" s="662"/>
      <c r="ACH3534" s="662"/>
      <c r="ACI3534" s="662"/>
      <c r="ACJ3534" s="662"/>
      <c r="ACK3534" s="662"/>
      <c r="ACL3534" s="662"/>
      <c r="ACM3534" s="662"/>
      <c r="ACN3534" s="662"/>
      <c r="ACO3534" s="662"/>
      <c r="ACP3534" s="662"/>
      <c r="ACQ3534" s="662"/>
      <c r="ACR3534" s="662"/>
      <c r="ACS3534" s="662"/>
      <c r="ACT3534" s="662"/>
      <c r="ACU3534" s="662"/>
      <c r="ACV3534" s="662"/>
      <c r="ACW3534" s="662"/>
      <c r="ACX3534" s="662"/>
      <c r="ACY3534" s="662"/>
      <c r="ACZ3534" s="662"/>
      <c r="ADA3534" s="662"/>
      <c r="ADB3534" s="662"/>
      <c r="ADC3534" s="662"/>
      <c r="ADD3534" s="662"/>
      <c r="ADE3534" s="662"/>
      <c r="ADF3534" s="662"/>
      <c r="ADG3534" s="662"/>
      <c r="ADH3534" s="662"/>
      <c r="ADI3534" s="662"/>
      <c r="ADJ3534" s="662"/>
      <c r="ADK3534" s="662"/>
      <c r="ADL3534" s="662"/>
      <c r="ADM3534" s="662"/>
      <c r="ADN3534" s="662"/>
      <c r="ADO3534" s="662"/>
      <c r="ADP3534" s="662"/>
      <c r="ADQ3534" s="662"/>
      <c r="ADR3534" s="662"/>
      <c r="ADS3534" s="662"/>
      <c r="ADT3534" s="662"/>
      <c r="ADU3534" s="662"/>
      <c r="ADV3534" s="662"/>
      <c r="ADW3534" s="662"/>
      <c r="ADX3534" s="662"/>
      <c r="ADY3534" s="662"/>
      <c r="ADZ3534" s="662"/>
      <c r="AEA3534" s="662"/>
      <c r="AEB3534" s="662"/>
      <c r="AEC3534" s="662"/>
      <c r="AED3534" s="662"/>
      <c r="AEE3534" s="662"/>
      <c r="AEF3534" s="662"/>
      <c r="AEG3534" s="662"/>
      <c r="AEH3534" s="662"/>
      <c r="AEI3534" s="662"/>
      <c r="AEJ3534" s="662"/>
      <c r="AEK3534" s="662"/>
      <c r="AEL3534" s="662"/>
      <c r="AEM3534" s="662"/>
      <c r="AEN3534" s="662"/>
      <c r="AEO3534" s="662"/>
      <c r="AEP3534" s="662"/>
      <c r="AEQ3534" s="662"/>
      <c r="AER3534" s="662"/>
      <c r="AES3534" s="662"/>
      <c r="AET3534" s="662"/>
      <c r="AEU3534" s="662"/>
      <c r="AEV3534" s="662"/>
      <c r="AEW3534" s="662"/>
      <c r="AEX3534" s="662"/>
      <c r="AEY3534" s="662"/>
      <c r="AEZ3534" s="662"/>
      <c r="AFA3534" s="662"/>
      <c r="AFB3534" s="662"/>
      <c r="AFC3534" s="662"/>
      <c r="AFD3534" s="662"/>
      <c r="AFE3534" s="662"/>
      <c r="AFF3534" s="662"/>
      <c r="AFG3534" s="662"/>
      <c r="AFH3534" s="662"/>
      <c r="AFI3534" s="662"/>
      <c r="AFJ3534" s="662"/>
      <c r="AFK3534" s="662"/>
      <c r="AFL3534" s="662"/>
      <c r="AFM3534" s="662"/>
      <c r="AFN3534" s="662"/>
      <c r="AFO3534" s="662"/>
      <c r="AFP3534" s="662"/>
      <c r="AFQ3534" s="662"/>
      <c r="AFR3534" s="662"/>
      <c r="AFS3534" s="662"/>
      <c r="AFT3534" s="662"/>
      <c r="AFU3534" s="662"/>
      <c r="AFV3534" s="662"/>
      <c r="AFW3534" s="662"/>
      <c r="AFX3534" s="662"/>
      <c r="AFY3534" s="662"/>
      <c r="AFZ3534" s="662"/>
      <c r="AGA3534" s="662"/>
      <c r="AGB3534" s="662"/>
      <c r="AGC3534" s="662"/>
      <c r="AGD3534" s="662"/>
      <c r="AGE3534" s="662"/>
      <c r="AGF3534" s="662"/>
      <c r="AGG3534" s="662"/>
      <c r="AGH3534" s="662"/>
      <c r="AGI3534" s="662"/>
      <c r="AGJ3534" s="662"/>
      <c r="AGK3534" s="662"/>
      <c r="AGL3534" s="662"/>
      <c r="AGM3534" s="662"/>
      <c r="AGN3534" s="662"/>
      <c r="AGO3534" s="662"/>
      <c r="AGP3534" s="662"/>
      <c r="AGQ3534" s="662"/>
      <c r="AGR3534" s="662"/>
      <c r="AGS3534" s="662"/>
      <c r="AGT3534" s="662"/>
      <c r="AGU3534" s="662"/>
      <c r="AGV3534" s="662"/>
      <c r="AGW3534" s="662"/>
      <c r="AGX3534" s="662"/>
      <c r="AGY3534" s="662"/>
      <c r="AGZ3534" s="662"/>
      <c r="AHA3534" s="662"/>
      <c r="AHB3534" s="662"/>
      <c r="AHC3534" s="662"/>
      <c r="AHD3534" s="662"/>
      <c r="AHE3534" s="662"/>
      <c r="AHF3534" s="662"/>
      <c r="AHG3534" s="662"/>
      <c r="AHH3534" s="662"/>
      <c r="AHI3534" s="662"/>
      <c r="AHJ3534" s="662"/>
      <c r="AHK3534" s="662"/>
      <c r="AHL3534" s="662"/>
      <c r="AHM3534" s="662"/>
      <c r="AHN3534" s="662"/>
      <c r="AHO3534" s="662"/>
      <c r="AHP3534" s="662"/>
      <c r="AHQ3534" s="662"/>
      <c r="AHR3534" s="662"/>
      <c r="AHS3534" s="662"/>
      <c r="AHT3534" s="662"/>
      <c r="AHU3534" s="662"/>
      <c r="AHV3534" s="662"/>
      <c r="AHW3534" s="662"/>
      <c r="AHX3534" s="662"/>
      <c r="AHY3534" s="662"/>
      <c r="AHZ3534" s="662"/>
      <c r="AIA3534" s="662"/>
      <c r="AIB3534" s="662"/>
      <c r="AIC3534" s="662"/>
      <c r="AID3534" s="662"/>
      <c r="AIE3534" s="662"/>
      <c r="AIF3534" s="662"/>
      <c r="AIG3534" s="662"/>
      <c r="AIH3534" s="662"/>
      <c r="AII3534" s="662"/>
      <c r="AIJ3534" s="662"/>
      <c r="AIK3534" s="662"/>
      <c r="AIL3534" s="662"/>
      <c r="AIM3534" s="662"/>
      <c r="AIN3534" s="662"/>
      <c r="AIO3534" s="662"/>
      <c r="AIP3534" s="662"/>
      <c r="AIQ3534" s="662"/>
      <c r="AIR3534" s="662"/>
      <c r="AIS3534" s="662"/>
      <c r="AIT3534" s="662"/>
      <c r="AIU3534" s="662"/>
      <c r="AIV3534" s="662"/>
      <c r="AIW3534" s="662"/>
      <c r="AIX3534" s="662"/>
      <c r="AIY3534" s="662"/>
      <c r="AIZ3534" s="662"/>
      <c r="AJA3534" s="662"/>
      <c r="AJB3534" s="662"/>
      <c r="AJC3534" s="662"/>
      <c r="AJD3534" s="662"/>
      <c r="AJE3534" s="662"/>
      <c r="AJF3534" s="662"/>
      <c r="AJG3534" s="662"/>
      <c r="AJH3534" s="662"/>
      <c r="AJI3534" s="662"/>
      <c r="AJJ3534" s="662"/>
      <c r="AJK3534" s="662"/>
      <c r="AJL3534" s="662"/>
      <c r="AJM3534" s="662"/>
      <c r="AJN3534" s="662"/>
      <c r="AJO3534" s="662"/>
      <c r="AJP3534" s="662"/>
      <c r="AJQ3534" s="662"/>
      <c r="AJR3534" s="662"/>
      <c r="AJS3534" s="662"/>
      <c r="AJT3534" s="662"/>
      <c r="AJU3534" s="662"/>
      <c r="AJV3534" s="662"/>
      <c r="AJW3534" s="662"/>
      <c r="AJX3534" s="662"/>
      <c r="AJY3534" s="662"/>
      <c r="AJZ3534" s="662"/>
      <c r="AKA3534" s="662"/>
      <c r="AKB3534" s="662"/>
      <c r="AKC3534" s="662"/>
      <c r="AKD3534" s="662"/>
      <c r="AKE3534" s="662"/>
      <c r="AKF3534" s="662"/>
      <c r="AKG3534" s="662"/>
      <c r="AKH3534" s="662"/>
      <c r="AKI3534" s="662"/>
      <c r="AKJ3534" s="662"/>
      <c r="AKK3534" s="662"/>
      <c r="AKL3534" s="662"/>
      <c r="AKM3534" s="662"/>
      <c r="AKN3534" s="662"/>
      <c r="AKO3534" s="662"/>
      <c r="AKP3534" s="662"/>
      <c r="AKQ3534" s="662"/>
      <c r="AKR3534" s="662"/>
      <c r="AKS3534" s="662"/>
      <c r="AKT3534" s="662"/>
      <c r="AKU3534" s="662"/>
      <c r="AKV3534" s="662"/>
      <c r="AKW3534" s="662"/>
      <c r="AKX3534" s="662"/>
      <c r="AKY3534" s="662"/>
      <c r="AKZ3534" s="662"/>
      <c r="ALA3534" s="662"/>
      <c r="ALB3534" s="662"/>
      <c r="ALC3534" s="662"/>
      <c r="ALD3534" s="662"/>
      <c r="ALE3534" s="662"/>
      <c r="ALF3534" s="662"/>
      <c r="ALG3534" s="662"/>
      <c r="ALH3534" s="662"/>
      <c r="ALI3534" s="662"/>
      <c r="ALJ3534" s="662"/>
      <c r="ALK3534" s="662"/>
      <c r="ALL3534" s="662"/>
      <c r="ALM3534" s="662"/>
      <c r="ALN3534" s="662"/>
      <c r="ALO3534" s="662"/>
      <c r="ALP3534" s="662"/>
      <c r="ALQ3534" s="662"/>
      <c r="ALR3534" s="662"/>
      <c r="ALS3534" s="662"/>
      <c r="ALT3534" s="662"/>
      <c r="ALU3534" s="662"/>
      <c r="ALV3534" s="662"/>
      <c r="ALW3534" s="662"/>
      <c r="ALX3534" s="662"/>
      <c r="ALY3534" s="662"/>
      <c r="ALZ3534" s="662"/>
      <c r="AMA3534" s="662"/>
      <c r="AMB3534" s="662"/>
      <c r="AMC3534" s="662"/>
      <c r="AMD3534" s="662"/>
      <c r="AME3534" s="662"/>
      <c r="AMF3534" s="662"/>
      <c r="AMG3534" s="662"/>
      <c r="AMH3534" s="662"/>
      <c r="AMI3534" s="662"/>
      <c r="AMJ3534" s="662"/>
    </row>
    <row r="3535" spans="1:1024" ht="18.75" customHeight="1" x14ac:dyDescent="0.25">
      <c r="A3535" s="186">
        <v>3538</v>
      </c>
      <c r="B3535" s="186">
        <v>98229173</v>
      </c>
      <c r="C3535" s="186" t="s">
        <v>4480</v>
      </c>
      <c r="D3535" s="186" t="s">
        <v>59</v>
      </c>
      <c r="E3535" s="1156" t="s">
        <v>60</v>
      </c>
      <c r="F3535" s="718">
        <v>45222</v>
      </c>
      <c r="G3535" s="719">
        <v>0.75</v>
      </c>
      <c r="H3535" s="710">
        <v>45234</v>
      </c>
      <c r="I3535" s="719">
        <v>0.75</v>
      </c>
      <c r="J3535" s="728" t="s">
        <v>942</v>
      </c>
      <c r="K3535" s="710">
        <v>26327</v>
      </c>
      <c r="L3535" s="734" t="s">
        <v>4481</v>
      </c>
      <c r="M3535" s="21">
        <v>43444</v>
      </c>
      <c r="N3535" s="926" t="s">
        <v>4482</v>
      </c>
      <c r="O3535" s="927">
        <v>36929</v>
      </c>
      <c r="P3535" s="892" t="s">
        <v>4565</v>
      </c>
      <c r="Q3535" s="196"/>
      <c r="R3535" s="1002"/>
      <c r="S3535" s="196"/>
      <c r="T3535" s="533"/>
      <c r="U3535" s="545" t="s">
        <v>974</v>
      </c>
      <c r="V3535" s="544"/>
    </row>
    <row r="3536" spans="1:1024" ht="48.75" customHeight="1" x14ac:dyDescent="0.25">
      <c r="A3536" s="186">
        <v>1162</v>
      </c>
      <c r="B3536" s="18">
        <v>98406635</v>
      </c>
      <c r="C3536" s="18" t="s">
        <v>3203</v>
      </c>
      <c r="D3536" s="18" t="s">
        <v>35</v>
      </c>
      <c r="E3536" s="1164" t="s">
        <v>261</v>
      </c>
      <c r="F3536" s="718">
        <v>44748</v>
      </c>
      <c r="G3536" s="719">
        <v>0.33680555555555558</v>
      </c>
      <c r="H3536" s="718">
        <v>44750</v>
      </c>
      <c r="I3536" s="719">
        <v>0.375</v>
      </c>
      <c r="J3536" s="737" t="s">
        <v>1825</v>
      </c>
      <c r="K3536" s="720"/>
      <c r="L3536" s="18">
        <v>4032711</v>
      </c>
      <c r="M3536" s="718">
        <v>42852</v>
      </c>
      <c r="N3536" s="928" t="s">
        <v>3204</v>
      </c>
      <c r="O3536" s="927">
        <v>29774</v>
      </c>
      <c r="P3536" s="892">
        <v>200</v>
      </c>
      <c r="Q3536" s="908"/>
      <c r="R3536" s="1008">
        <f>100*2</f>
        <v>200</v>
      </c>
      <c r="S3536" s="884"/>
      <c r="T3536" s="527" t="s">
        <v>2925</v>
      </c>
      <c r="V3536" s="554"/>
    </row>
    <row r="3537" spans="1:1024" ht="30" customHeight="1" x14ac:dyDescent="0.25">
      <c r="A3537" s="376">
        <v>5874</v>
      </c>
      <c r="B3537" s="376"/>
      <c r="C3537" s="376" t="s">
        <v>5714</v>
      </c>
      <c r="D3537" s="376" t="s">
        <v>35</v>
      </c>
      <c r="E3537" s="1166" t="s">
        <v>264</v>
      </c>
      <c r="F3537" s="989">
        <v>45431</v>
      </c>
      <c r="G3537" s="1348">
        <v>0.75</v>
      </c>
      <c r="H3537" s="21">
        <v>45438</v>
      </c>
      <c r="I3537" s="1458">
        <v>0.75</v>
      </c>
      <c r="J3537" s="713" t="s">
        <v>4497</v>
      </c>
      <c r="K3537" s="710">
        <v>30658</v>
      </c>
      <c r="L3537" s="734" t="s">
        <v>5715</v>
      </c>
      <c r="M3537" s="21">
        <v>44587</v>
      </c>
      <c r="N3537" s="734" t="s">
        <v>5716</v>
      </c>
      <c r="O3537" s="920">
        <v>43084</v>
      </c>
      <c r="P3537" s="892" t="s">
        <v>5378</v>
      </c>
      <c r="Q3537" s="196"/>
      <c r="R3537" s="1017"/>
      <c r="S3537" s="196"/>
      <c r="T3537" s="580" t="s">
        <v>6444</v>
      </c>
      <c r="U3537" s="551" t="s">
        <v>5717</v>
      </c>
      <c r="V3537" s="544"/>
      <c r="W3537" s="1487"/>
    </row>
    <row r="3538" spans="1:1024" s="546" customFormat="1" ht="18.75" customHeight="1" x14ac:dyDescent="0.25">
      <c r="A3538" s="795">
        <v>5872</v>
      </c>
      <c r="B3538" s="795"/>
      <c r="C3538" s="186" t="s">
        <v>5714</v>
      </c>
      <c r="D3538" s="795" t="s">
        <v>35</v>
      </c>
      <c r="E3538" s="1169" t="s">
        <v>105</v>
      </c>
      <c r="F3538" s="850">
        <v>45430</v>
      </c>
      <c r="G3538" s="1322">
        <v>0.75</v>
      </c>
      <c r="H3538" s="850">
        <v>45431</v>
      </c>
      <c r="I3538" s="1332">
        <v>0.75</v>
      </c>
      <c r="J3538" s="1582" t="s">
        <v>992</v>
      </c>
      <c r="K3538" s="1330">
        <v>30658</v>
      </c>
      <c r="L3538" s="1324" t="s">
        <v>5715</v>
      </c>
      <c r="M3538" s="850">
        <v>44587</v>
      </c>
      <c r="N3538" s="1324" t="s">
        <v>5716</v>
      </c>
      <c r="O3538" s="972">
        <v>43084</v>
      </c>
      <c r="P3538" s="1007"/>
      <c r="Q3538" s="196"/>
      <c r="R3538" s="1669"/>
      <c r="S3538" s="1702"/>
      <c r="T3538" s="1705"/>
      <c r="U3538" s="1346" t="s">
        <v>5717</v>
      </c>
      <c r="V3538" s="1388"/>
      <c r="W3538" s="1807"/>
      <c r="X3538" s="696"/>
      <c r="Y3538" s="696"/>
      <c r="Z3538" s="696"/>
      <c r="AA3538" s="696"/>
      <c r="AB3538" s="696"/>
      <c r="AC3538" s="696"/>
      <c r="AD3538" s="696"/>
      <c r="AE3538" s="696"/>
      <c r="AF3538" s="696"/>
      <c r="AG3538" s="696"/>
      <c r="AH3538" s="696"/>
      <c r="AI3538" s="696"/>
      <c r="AJ3538" s="696"/>
      <c r="AK3538" s="696"/>
      <c r="AL3538" s="696"/>
      <c r="AM3538" s="696"/>
      <c r="AN3538" s="696"/>
      <c r="AO3538" s="696"/>
      <c r="AP3538" s="696"/>
      <c r="AQ3538" s="696"/>
      <c r="AR3538" s="696"/>
      <c r="AS3538" s="696"/>
      <c r="AT3538" s="696"/>
      <c r="AU3538" s="696"/>
      <c r="AV3538" s="696"/>
      <c r="AW3538" s="696"/>
      <c r="AX3538" s="696"/>
      <c r="AY3538" s="696"/>
      <c r="AZ3538" s="696"/>
      <c r="BA3538" s="696"/>
      <c r="BB3538" s="696"/>
      <c r="BC3538" s="696"/>
      <c r="BD3538" s="696"/>
      <c r="BE3538" s="696"/>
      <c r="BF3538" s="696"/>
      <c r="BG3538" s="696"/>
      <c r="BH3538" s="696"/>
      <c r="BI3538" s="696"/>
      <c r="BJ3538" s="696"/>
      <c r="BK3538" s="696"/>
      <c r="BL3538" s="696"/>
      <c r="BM3538" s="696"/>
      <c r="BN3538" s="696"/>
      <c r="BO3538" s="696"/>
      <c r="BP3538" s="696"/>
      <c r="BQ3538" s="696"/>
      <c r="BR3538" s="696"/>
      <c r="BS3538" s="696"/>
      <c r="BT3538" s="696"/>
      <c r="BU3538" s="696"/>
      <c r="BV3538" s="696"/>
      <c r="BW3538" s="696"/>
      <c r="BX3538" s="696"/>
      <c r="BY3538" s="696"/>
      <c r="BZ3538" s="696"/>
      <c r="CA3538" s="696"/>
      <c r="CB3538" s="696"/>
      <c r="CC3538" s="696"/>
      <c r="CD3538" s="696"/>
      <c r="CE3538" s="696"/>
      <c r="CF3538" s="696"/>
      <c r="CG3538" s="696"/>
      <c r="CH3538" s="696"/>
      <c r="CI3538" s="696"/>
      <c r="CJ3538" s="696"/>
      <c r="CK3538" s="696"/>
      <c r="CL3538" s="696"/>
      <c r="CM3538" s="696"/>
      <c r="CN3538" s="696"/>
      <c r="CO3538" s="696"/>
      <c r="CP3538" s="696"/>
      <c r="CQ3538" s="696"/>
      <c r="CR3538" s="696"/>
      <c r="CS3538" s="696"/>
      <c r="CT3538" s="696"/>
      <c r="CU3538" s="696"/>
      <c r="CV3538" s="696"/>
      <c r="CW3538" s="696"/>
      <c r="CX3538" s="696"/>
      <c r="CY3538" s="696"/>
      <c r="CZ3538" s="696"/>
      <c r="DA3538" s="696"/>
      <c r="DB3538" s="696"/>
      <c r="DC3538" s="696"/>
      <c r="DD3538" s="696"/>
      <c r="DE3538" s="696"/>
      <c r="DF3538" s="696"/>
      <c r="DG3538" s="696"/>
      <c r="DH3538" s="696"/>
      <c r="DI3538" s="696"/>
      <c r="DJ3538" s="696"/>
      <c r="DK3538" s="696"/>
      <c r="DL3538" s="696"/>
      <c r="DM3538" s="696"/>
      <c r="DN3538" s="696"/>
      <c r="DO3538" s="696"/>
      <c r="DP3538" s="696"/>
      <c r="DQ3538" s="696"/>
      <c r="DR3538" s="696"/>
      <c r="DS3538" s="696"/>
      <c r="DT3538" s="696"/>
      <c r="DU3538" s="696"/>
      <c r="DV3538" s="696"/>
      <c r="DW3538" s="696"/>
      <c r="DX3538" s="696"/>
      <c r="DY3538" s="696"/>
      <c r="DZ3538" s="696"/>
      <c r="EA3538" s="696"/>
      <c r="EB3538" s="696"/>
      <c r="EC3538" s="696"/>
      <c r="ED3538" s="696"/>
      <c r="EE3538" s="696"/>
      <c r="EF3538" s="696"/>
      <c r="EG3538" s="696"/>
      <c r="EH3538" s="696"/>
      <c r="EI3538" s="696"/>
      <c r="EJ3538" s="696"/>
      <c r="EK3538" s="696"/>
      <c r="EL3538" s="696"/>
      <c r="EM3538" s="696"/>
      <c r="EN3538" s="696"/>
      <c r="EO3538" s="696"/>
      <c r="EP3538" s="696"/>
      <c r="EQ3538" s="696"/>
      <c r="ER3538" s="696"/>
      <c r="ES3538" s="696"/>
      <c r="ET3538" s="696"/>
      <c r="EU3538" s="696"/>
      <c r="EV3538" s="696"/>
      <c r="EW3538" s="696"/>
      <c r="EX3538" s="696"/>
      <c r="EY3538" s="696"/>
      <c r="EZ3538" s="696"/>
      <c r="FA3538" s="696"/>
      <c r="FB3538" s="696"/>
      <c r="FC3538" s="696"/>
      <c r="FD3538" s="696"/>
      <c r="FE3538" s="696"/>
      <c r="FF3538" s="696"/>
      <c r="FG3538" s="696"/>
      <c r="FH3538" s="696"/>
      <c r="FI3538" s="696"/>
      <c r="FJ3538" s="696"/>
      <c r="FK3538" s="696"/>
      <c r="FL3538" s="696"/>
      <c r="FM3538" s="696"/>
      <c r="FN3538" s="696"/>
      <c r="FO3538" s="696"/>
      <c r="FP3538" s="696"/>
      <c r="FQ3538" s="696"/>
      <c r="FR3538" s="696"/>
      <c r="FS3538" s="696"/>
      <c r="FT3538" s="696"/>
      <c r="FU3538" s="696"/>
      <c r="FV3538" s="696"/>
      <c r="FW3538" s="696"/>
      <c r="FX3538" s="696"/>
      <c r="FY3538" s="696"/>
      <c r="FZ3538" s="696"/>
      <c r="GA3538" s="696"/>
      <c r="GB3538" s="696"/>
      <c r="GC3538" s="696"/>
      <c r="GD3538" s="696"/>
      <c r="GE3538" s="696"/>
      <c r="GF3538" s="696"/>
      <c r="GG3538" s="696"/>
      <c r="GH3538" s="696"/>
      <c r="GI3538" s="696"/>
      <c r="GJ3538" s="696"/>
      <c r="GK3538" s="696"/>
      <c r="GL3538" s="696"/>
      <c r="GM3538" s="696"/>
      <c r="GN3538" s="696"/>
      <c r="GO3538" s="696"/>
      <c r="GP3538" s="696"/>
      <c r="GQ3538" s="696"/>
      <c r="GR3538" s="696"/>
      <c r="GS3538" s="696"/>
      <c r="GT3538" s="696"/>
      <c r="GU3538" s="696"/>
      <c r="GV3538" s="696"/>
      <c r="GW3538" s="696"/>
      <c r="GX3538" s="696"/>
      <c r="GY3538" s="696"/>
      <c r="GZ3538" s="696"/>
      <c r="HA3538" s="696"/>
      <c r="HB3538" s="696"/>
      <c r="HC3538" s="696"/>
      <c r="HD3538" s="696"/>
      <c r="HE3538" s="696"/>
      <c r="HF3538" s="696"/>
      <c r="HG3538" s="696"/>
      <c r="HH3538" s="696"/>
      <c r="HI3538" s="696"/>
      <c r="HJ3538" s="696"/>
      <c r="HK3538" s="696"/>
      <c r="HL3538" s="696"/>
      <c r="HM3538" s="696"/>
      <c r="HN3538" s="696"/>
      <c r="HO3538" s="696"/>
      <c r="HP3538" s="696"/>
      <c r="HQ3538" s="696"/>
      <c r="HR3538" s="696"/>
      <c r="HS3538" s="696"/>
      <c r="HT3538" s="696"/>
      <c r="HU3538" s="696"/>
      <c r="HV3538" s="696"/>
      <c r="HW3538" s="696"/>
      <c r="HX3538" s="696"/>
      <c r="HY3538" s="696"/>
      <c r="HZ3538" s="696"/>
      <c r="IA3538" s="696"/>
      <c r="IB3538" s="696"/>
      <c r="IC3538" s="696"/>
      <c r="ID3538" s="696"/>
      <c r="IE3538" s="696"/>
      <c r="IF3538" s="696"/>
      <c r="IG3538" s="696"/>
      <c r="IH3538" s="696"/>
      <c r="II3538" s="696"/>
      <c r="IJ3538" s="696"/>
      <c r="IK3538" s="696"/>
      <c r="IL3538" s="696"/>
      <c r="IM3538" s="696"/>
      <c r="IN3538" s="696"/>
      <c r="IO3538" s="696"/>
      <c r="IP3538" s="696"/>
      <c r="IQ3538" s="696"/>
      <c r="IR3538" s="696"/>
      <c r="IS3538" s="696"/>
      <c r="IT3538" s="696"/>
      <c r="IU3538" s="696"/>
      <c r="IV3538" s="696"/>
      <c r="IW3538" s="696"/>
      <c r="IX3538" s="696"/>
      <c r="IY3538" s="696"/>
      <c r="IZ3538" s="696"/>
      <c r="JA3538" s="696"/>
      <c r="JB3538" s="696"/>
      <c r="JC3538" s="696"/>
      <c r="JD3538" s="696"/>
      <c r="JE3538" s="696"/>
      <c r="JF3538" s="696"/>
      <c r="JG3538" s="696"/>
      <c r="JH3538" s="696"/>
      <c r="JI3538" s="696"/>
      <c r="JJ3538" s="696"/>
      <c r="JK3538" s="696"/>
      <c r="JL3538" s="696"/>
      <c r="JM3538" s="696"/>
      <c r="JN3538" s="696"/>
      <c r="JO3538" s="696"/>
      <c r="JP3538" s="696"/>
      <c r="JQ3538" s="696"/>
      <c r="JR3538" s="696"/>
      <c r="JS3538" s="696"/>
      <c r="JT3538" s="696"/>
      <c r="JU3538" s="696"/>
      <c r="JV3538" s="696"/>
      <c r="JW3538" s="696"/>
      <c r="JX3538" s="696"/>
      <c r="JY3538" s="696"/>
      <c r="JZ3538" s="696"/>
      <c r="KA3538" s="696"/>
      <c r="KB3538" s="696"/>
      <c r="KC3538" s="696"/>
      <c r="KD3538" s="696"/>
      <c r="KE3538" s="696"/>
      <c r="KF3538" s="696"/>
      <c r="KG3538" s="696"/>
      <c r="KH3538" s="696"/>
      <c r="KI3538" s="696"/>
      <c r="KJ3538" s="696"/>
      <c r="KK3538" s="696"/>
      <c r="KL3538" s="696"/>
      <c r="KM3538" s="696"/>
      <c r="KN3538" s="696"/>
      <c r="KO3538" s="696"/>
      <c r="KP3538" s="696"/>
      <c r="KQ3538" s="696"/>
      <c r="KR3538" s="696"/>
      <c r="KS3538" s="696"/>
      <c r="KT3538" s="696"/>
      <c r="KU3538" s="696"/>
      <c r="KV3538" s="696"/>
      <c r="KW3538" s="696"/>
      <c r="KX3538" s="696"/>
      <c r="KY3538" s="696"/>
      <c r="KZ3538" s="696"/>
      <c r="LA3538" s="696"/>
      <c r="LB3538" s="696"/>
      <c r="LC3538" s="696"/>
      <c r="LD3538" s="696"/>
      <c r="LE3538" s="696"/>
      <c r="LF3538" s="696"/>
      <c r="LG3538" s="696"/>
      <c r="LH3538" s="696"/>
      <c r="LI3538" s="696"/>
      <c r="LJ3538" s="696"/>
      <c r="LK3538" s="696"/>
      <c r="LL3538" s="696"/>
      <c r="LM3538" s="696"/>
      <c r="LN3538" s="696"/>
      <c r="LO3538" s="696"/>
      <c r="LP3538" s="696"/>
      <c r="LQ3538" s="696"/>
      <c r="LR3538" s="696"/>
      <c r="LS3538" s="696"/>
      <c r="LT3538" s="696"/>
      <c r="LU3538" s="696"/>
      <c r="LV3538" s="696"/>
      <c r="LW3538" s="696"/>
      <c r="LX3538" s="696"/>
      <c r="LY3538" s="696"/>
      <c r="LZ3538" s="696"/>
      <c r="MA3538" s="696"/>
      <c r="MB3538" s="696"/>
      <c r="MC3538" s="696"/>
      <c r="MD3538" s="696"/>
      <c r="ME3538" s="696"/>
      <c r="MF3538" s="696"/>
      <c r="MG3538" s="696"/>
      <c r="MH3538" s="696"/>
      <c r="MI3538" s="696"/>
      <c r="MJ3538" s="696"/>
      <c r="MK3538" s="696"/>
      <c r="ML3538" s="696"/>
      <c r="MM3538" s="696"/>
      <c r="MN3538" s="696"/>
      <c r="MO3538" s="696"/>
      <c r="MP3538" s="696"/>
      <c r="MQ3538" s="696"/>
      <c r="MR3538" s="696"/>
      <c r="MS3538" s="696"/>
      <c r="MT3538" s="696"/>
      <c r="MU3538" s="696"/>
      <c r="MV3538" s="696"/>
      <c r="MW3538" s="696"/>
      <c r="MX3538" s="696"/>
      <c r="MY3538" s="696"/>
      <c r="MZ3538" s="696"/>
      <c r="NA3538" s="696"/>
      <c r="NB3538" s="696"/>
      <c r="NC3538" s="696"/>
      <c r="ND3538" s="696"/>
      <c r="NE3538" s="696"/>
      <c r="NF3538" s="696"/>
      <c r="NG3538" s="696"/>
      <c r="NH3538" s="696"/>
      <c r="NI3538" s="696"/>
      <c r="NJ3538" s="696"/>
      <c r="NK3538" s="696"/>
      <c r="NL3538" s="696"/>
      <c r="NM3538" s="696"/>
      <c r="NN3538" s="696"/>
      <c r="NO3538" s="696"/>
      <c r="NP3538" s="696"/>
      <c r="NQ3538" s="696"/>
      <c r="NR3538" s="696"/>
      <c r="NS3538" s="696"/>
      <c r="NT3538" s="696"/>
      <c r="NU3538" s="696"/>
      <c r="NV3538" s="696"/>
      <c r="NW3538" s="696"/>
      <c r="NX3538" s="696"/>
      <c r="NY3538" s="696"/>
      <c r="NZ3538" s="696"/>
      <c r="OA3538" s="696"/>
      <c r="OB3538" s="696"/>
      <c r="OC3538" s="696"/>
      <c r="OD3538" s="696"/>
      <c r="OE3538" s="696"/>
      <c r="OF3538" s="696"/>
      <c r="OG3538" s="696"/>
      <c r="OH3538" s="696"/>
      <c r="OI3538" s="696"/>
      <c r="OJ3538" s="696"/>
      <c r="OK3538" s="696"/>
      <c r="OL3538" s="696"/>
      <c r="OM3538" s="696"/>
      <c r="ON3538" s="696"/>
      <c r="OO3538" s="696"/>
      <c r="OP3538" s="696"/>
      <c r="OQ3538" s="696"/>
      <c r="OR3538" s="696"/>
      <c r="OS3538" s="696"/>
      <c r="OT3538" s="696"/>
      <c r="OU3538" s="696"/>
      <c r="OV3538" s="696"/>
      <c r="OW3538" s="696"/>
      <c r="OX3538" s="696"/>
      <c r="OY3538" s="696"/>
      <c r="OZ3538" s="696"/>
      <c r="PA3538" s="696"/>
      <c r="PB3538" s="696"/>
      <c r="PC3538" s="696"/>
      <c r="PD3538" s="696"/>
      <c r="PE3538" s="696"/>
      <c r="PF3538" s="696"/>
      <c r="PG3538" s="696"/>
      <c r="PH3538" s="696"/>
      <c r="PI3538" s="696"/>
      <c r="PJ3538" s="696"/>
      <c r="PK3538" s="696"/>
      <c r="PL3538" s="696"/>
      <c r="PM3538" s="696"/>
      <c r="PN3538" s="696"/>
      <c r="PO3538" s="696"/>
      <c r="PP3538" s="696"/>
      <c r="PQ3538" s="696"/>
      <c r="PR3538" s="696"/>
      <c r="PS3538" s="696"/>
      <c r="PT3538" s="696"/>
      <c r="PU3538" s="696"/>
      <c r="PV3538" s="696"/>
      <c r="PW3538" s="696"/>
      <c r="PX3538" s="696"/>
      <c r="PY3538" s="696"/>
      <c r="PZ3538" s="696"/>
      <c r="QA3538" s="696"/>
      <c r="QB3538" s="696"/>
      <c r="QC3538" s="696"/>
      <c r="QD3538" s="696"/>
      <c r="QE3538" s="696"/>
      <c r="QF3538" s="696"/>
      <c r="QG3538" s="696"/>
      <c r="QH3538" s="696"/>
      <c r="QI3538" s="696"/>
      <c r="QJ3538" s="696"/>
      <c r="QK3538" s="696"/>
      <c r="QL3538" s="696"/>
      <c r="QM3538" s="696"/>
      <c r="QN3538" s="696"/>
      <c r="QO3538" s="696"/>
      <c r="QP3538" s="696"/>
      <c r="QQ3538" s="696"/>
      <c r="QR3538" s="696"/>
      <c r="QS3538" s="696"/>
      <c r="QT3538" s="696"/>
      <c r="QU3538" s="696"/>
      <c r="QV3538" s="696"/>
      <c r="QW3538" s="696"/>
      <c r="QX3538" s="696"/>
      <c r="QY3538" s="696"/>
      <c r="QZ3538" s="696"/>
      <c r="RA3538" s="696"/>
      <c r="RB3538" s="696"/>
      <c r="RC3538" s="696"/>
      <c r="RD3538" s="696"/>
      <c r="RE3538" s="696"/>
      <c r="RF3538" s="696"/>
      <c r="RG3538" s="696"/>
      <c r="RH3538" s="696"/>
      <c r="RI3538" s="696"/>
      <c r="RJ3538" s="696"/>
      <c r="RK3538" s="696"/>
      <c r="RL3538" s="696"/>
      <c r="RM3538" s="696"/>
      <c r="RN3538" s="696"/>
      <c r="RO3538" s="696"/>
      <c r="RP3538" s="696"/>
      <c r="RQ3538" s="696"/>
      <c r="RR3538" s="696"/>
      <c r="RS3538" s="696"/>
      <c r="RT3538" s="696"/>
      <c r="RU3538" s="696"/>
      <c r="RV3538" s="696"/>
      <c r="RW3538" s="696"/>
      <c r="RX3538" s="696"/>
      <c r="RY3538" s="696"/>
      <c r="RZ3538" s="696"/>
      <c r="SA3538" s="696"/>
      <c r="SB3538" s="696"/>
      <c r="SC3538" s="696"/>
      <c r="SD3538" s="696"/>
      <c r="SE3538" s="696"/>
      <c r="SF3538" s="696"/>
      <c r="SG3538" s="696"/>
      <c r="SH3538" s="696"/>
      <c r="SI3538" s="696"/>
      <c r="SJ3538" s="696"/>
      <c r="SK3538" s="696"/>
      <c r="SL3538" s="696"/>
      <c r="SM3538" s="696"/>
      <c r="SN3538" s="696"/>
      <c r="SO3538" s="696"/>
      <c r="SP3538" s="696"/>
      <c r="SQ3538" s="696"/>
      <c r="SR3538" s="696"/>
      <c r="SS3538" s="696"/>
      <c r="ST3538" s="696"/>
      <c r="SU3538" s="696"/>
      <c r="SV3538" s="696"/>
      <c r="SW3538" s="696"/>
      <c r="SX3538" s="696"/>
      <c r="SY3538" s="696"/>
      <c r="SZ3538" s="696"/>
      <c r="TA3538" s="696"/>
      <c r="TB3538" s="696"/>
      <c r="TC3538" s="696"/>
      <c r="TD3538" s="696"/>
      <c r="TE3538" s="696"/>
      <c r="TF3538" s="696"/>
      <c r="TG3538" s="696"/>
      <c r="TH3538" s="696"/>
      <c r="TI3538" s="696"/>
      <c r="TJ3538" s="696"/>
      <c r="TK3538" s="696"/>
      <c r="TL3538" s="696"/>
      <c r="TM3538" s="696"/>
      <c r="TN3538" s="696"/>
      <c r="TO3538" s="696"/>
      <c r="TP3538" s="696"/>
      <c r="TQ3538" s="696"/>
      <c r="TR3538" s="696"/>
      <c r="TS3538" s="696"/>
      <c r="TT3538" s="696"/>
      <c r="TU3538" s="696"/>
      <c r="TV3538" s="696"/>
      <c r="TW3538" s="696"/>
      <c r="TX3538" s="696"/>
      <c r="TY3538" s="696"/>
      <c r="TZ3538" s="696"/>
      <c r="UA3538" s="696"/>
      <c r="UB3538" s="696"/>
      <c r="UC3538" s="696"/>
      <c r="UD3538" s="696"/>
      <c r="UE3538" s="696"/>
      <c r="UF3538" s="696"/>
      <c r="UG3538" s="696"/>
      <c r="UH3538" s="696"/>
      <c r="UI3538" s="696"/>
      <c r="UJ3538" s="696"/>
      <c r="UK3538" s="696"/>
      <c r="UL3538" s="696"/>
      <c r="UM3538" s="696"/>
      <c r="UN3538" s="696"/>
      <c r="UO3538" s="696"/>
      <c r="UP3538" s="696"/>
      <c r="UQ3538" s="696"/>
      <c r="UR3538" s="696"/>
      <c r="US3538" s="696"/>
      <c r="UT3538" s="696"/>
      <c r="UU3538" s="696"/>
      <c r="UV3538" s="696"/>
      <c r="UW3538" s="696"/>
      <c r="UX3538" s="696"/>
      <c r="UY3538" s="696"/>
      <c r="UZ3538" s="696"/>
      <c r="VA3538" s="696"/>
      <c r="VB3538" s="696"/>
      <c r="VC3538" s="696"/>
      <c r="VD3538" s="696"/>
      <c r="VE3538" s="696"/>
      <c r="VF3538" s="696"/>
      <c r="VG3538" s="696"/>
      <c r="VH3538" s="696"/>
      <c r="VI3538" s="696"/>
      <c r="VJ3538" s="696"/>
      <c r="VK3538" s="696"/>
      <c r="VL3538" s="696"/>
      <c r="VM3538" s="696"/>
      <c r="VN3538" s="696"/>
      <c r="VO3538" s="696"/>
      <c r="VP3538" s="696"/>
      <c r="VQ3538" s="696"/>
      <c r="VR3538" s="696"/>
      <c r="VS3538" s="696"/>
      <c r="VT3538" s="696"/>
      <c r="VU3538" s="696"/>
      <c r="VV3538" s="696"/>
      <c r="VW3538" s="696"/>
      <c r="VX3538" s="696"/>
      <c r="VY3538" s="696"/>
      <c r="VZ3538" s="696"/>
      <c r="WA3538" s="696"/>
      <c r="WB3538" s="696"/>
      <c r="WC3538" s="696"/>
      <c r="WD3538" s="696"/>
      <c r="WE3538" s="696"/>
      <c r="WF3538" s="696"/>
      <c r="WG3538" s="696"/>
      <c r="WH3538" s="696"/>
      <c r="WI3538" s="696"/>
      <c r="WJ3538" s="696"/>
      <c r="WK3538" s="696"/>
      <c r="WL3538" s="696"/>
      <c r="WM3538" s="696"/>
      <c r="WN3538" s="696"/>
      <c r="WO3538" s="696"/>
      <c r="WP3538" s="696"/>
      <c r="WQ3538" s="696"/>
      <c r="WR3538" s="696"/>
      <c r="WS3538" s="696"/>
      <c r="WT3538" s="696"/>
      <c r="WU3538" s="696"/>
      <c r="WV3538" s="696"/>
      <c r="WW3538" s="696"/>
      <c r="WX3538" s="696"/>
      <c r="WY3538" s="696"/>
      <c r="WZ3538" s="696"/>
      <c r="XA3538" s="696"/>
      <c r="XB3538" s="696"/>
      <c r="XC3538" s="696"/>
      <c r="XD3538" s="696"/>
      <c r="XE3538" s="696"/>
      <c r="XF3538" s="696"/>
      <c r="XG3538" s="696"/>
      <c r="XH3538" s="696"/>
      <c r="XI3538" s="696"/>
      <c r="XJ3538" s="696"/>
      <c r="XK3538" s="696"/>
      <c r="XL3538" s="696"/>
      <c r="XM3538" s="696"/>
      <c r="XN3538" s="696"/>
      <c r="XO3538" s="696"/>
      <c r="XP3538" s="696"/>
      <c r="XQ3538" s="696"/>
      <c r="XR3538" s="696"/>
      <c r="XS3538" s="696"/>
      <c r="XT3538" s="696"/>
      <c r="XU3538" s="696"/>
      <c r="XV3538" s="696"/>
      <c r="XW3538" s="696"/>
      <c r="XX3538" s="696"/>
      <c r="XY3538" s="696"/>
      <c r="XZ3538" s="696"/>
      <c r="YA3538" s="696"/>
      <c r="YB3538" s="696"/>
      <c r="YC3538" s="696"/>
      <c r="YD3538" s="696"/>
      <c r="YE3538" s="696"/>
      <c r="YF3538" s="696"/>
      <c r="YG3538" s="696"/>
      <c r="YH3538" s="696"/>
      <c r="YI3538" s="696"/>
      <c r="YJ3538" s="696"/>
      <c r="YK3538" s="696"/>
      <c r="YL3538" s="696"/>
      <c r="YM3538" s="696"/>
      <c r="YN3538" s="696"/>
      <c r="YO3538" s="696"/>
      <c r="YP3538" s="696"/>
      <c r="YQ3538" s="696"/>
      <c r="YR3538" s="696"/>
      <c r="YS3538" s="696"/>
      <c r="YT3538" s="696"/>
      <c r="YU3538" s="696"/>
      <c r="YV3538" s="696"/>
      <c r="YW3538" s="696"/>
      <c r="YX3538" s="696"/>
      <c r="YY3538" s="696"/>
      <c r="YZ3538" s="696"/>
      <c r="ZA3538" s="696"/>
      <c r="ZB3538" s="696"/>
      <c r="ZC3538" s="696"/>
      <c r="ZD3538" s="696"/>
      <c r="ZE3538" s="696"/>
      <c r="ZF3538" s="696"/>
      <c r="ZG3538" s="696"/>
      <c r="ZH3538" s="696"/>
      <c r="ZI3538" s="696"/>
      <c r="ZJ3538" s="696"/>
      <c r="ZK3538" s="696"/>
      <c r="ZL3538" s="696"/>
      <c r="ZM3538" s="696"/>
      <c r="ZN3538" s="696"/>
      <c r="ZO3538" s="696"/>
      <c r="ZP3538" s="696"/>
      <c r="ZQ3538" s="696"/>
      <c r="ZR3538" s="696"/>
      <c r="ZS3538" s="696"/>
      <c r="ZT3538" s="696"/>
      <c r="ZU3538" s="696"/>
      <c r="ZV3538" s="696"/>
      <c r="ZW3538" s="696"/>
      <c r="ZX3538" s="696"/>
      <c r="ZY3538" s="696"/>
      <c r="ZZ3538" s="696"/>
      <c r="AAA3538" s="696"/>
      <c r="AAB3538" s="696"/>
      <c r="AAC3538" s="696"/>
      <c r="AAD3538" s="696"/>
      <c r="AAE3538" s="696"/>
      <c r="AAF3538" s="696"/>
      <c r="AAG3538" s="696"/>
      <c r="AAH3538" s="696"/>
      <c r="AAI3538" s="696"/>
      <c r="AAJ3538" s="696"/>
      <c r="AAK3538" s="696"/>
      <c r="AAL3538" s="696"/>
      <c r="AAM3538" s="696"/>
      <c r="AAN3538" s="696"/>
      <c r="AAO3538" s="696"/>
      <c r="AAP3538" s="696"/>
      <c r="AAQ3538" s="696"/>
      <c r="AAR3538" s="696"/>
      <c r="AAS3538" s="696"/>
      <c r="AAT3538" s="696"/>
      <c r="AAU3538" s="696"/>
      <c r="AAV3538" s="696"/>
      <c r="AAW3538" s="696"/>
      <c r="AAX3538" s="696"/>
      <c r="AAY3538" s="696"/>
      <c r="AAZ3538" s="696"/>
      <c r="ABA3538" s="696"/>
      <c r="ABB3538" s="696"/>
      <c r="ABC3538" s="696"/>
      <c r="ABD3538" s="696"/>
      <c r="ABE3538" s="696"/>
      <c r="ABF3538" s="696"/>
      <c r="ABG3538" s="696"/>
      <c r="ABH3538" s="696"/>
      <c r="ABI3538" s="696"/>
      <c r="ABJ3538" s="696"/>
      <c r="ABK3538" s="696"/>
      <c r="ABL3538" s="696"/>
      <c r="ABM3538" s="696"/>
      <c r="ABN3538" s="696"/>
      <c r="ABO3538" s="696"/>
      <c r="ABP3538" s="696"/>
      <c r="ABQ3538" s="696"/>
      <c r="ABR3538" s="696"/>
      <c r="ABS3538" s="696"/>
      <c r="ABT3538" s="696"/>
      <c r="ABU3538" s="696"/>
      <c r="ABV3538" s="696"/>
      <c r="ABW3538" s="696"/>
      <c r="ABX3538" s="696"/>
      <c r="ABY3538" s="696"/>
      <c r="ABZ3538" s="696"/>
      <c r="ACA3538" s="696"/>
      <c r="ACB3538" s="696"/>
      <c r="ACC3538" s="696"/>
      <c r="ACD3538" s="696"/>
      <c r="ACE3538" s="696"/>
      <c r="ACF3538" s="696"/>
      <c r="ACG3538" s="696"/>
      <c r="ACH3538" s="696"/>
      <c r="ACI3538" s="696"/>
      <c r="ACJ3538" s="696"/>
      <c r="ACK3538" s="696"/>
      <c r="ACL3538" s="696"/>
      <c r="ACM3538" s="696"/>
      <c r="ACN3538" s="696"/>
      <c r="ACO3538" s="696"/>
      <c r="ACP3538" s="696"/>
      <c r="ACQ3538" s="696"/>
      <c r="ACR3538" s="696"/>
      <c r="ACS3538" s="696"/>
      <c r="ACT3538" s="696"/>
      <c r="ACU3538" s="696"/>
      <c r="ACV3538" s="696"/>
      <c r="ACW3538" s="696"/>
      <c r="ACX3538" s="696"/>
      <c r="ACY3538" s="696"/>
      <c r="ACZ3538" s="696"/>
      <c r="ADA3538" s="696"/>
      <c r="ADB3538" s="696"/>
      <c r="ADC3538" s="696"/>
      <c r="ADD3538" s="696"/>
      <c r="ADE3538" s="696"/>
      <c r="ADF3538" s="696"/>
      <c r="ADG3538" s="696"/>
      <c r="ADH3538" s="696"/>
      <c r="ADI3538" s="696"/>
      <c r="ADJ3538" s="696"/>
      <c r="ADK3538" s="696"/>
      <c r="ADL3538" s="696"/>
      <c r="ADM3538" s="696"/>
      <c r="ADN3538" s="696"/>
      <c r="ADO3538" s="696"/>
      <c r="ADP3538" s="696"/>
      <c r="ADQ3538" s="696"/>
      <c r="ADR3538" s="696"/>
      <c r="ADS3538" s="696"/>
      <c r="ADT3538" s="696"/>
      <c r="ADU3538" s="696"/>
      <c r="ADV3538" s="696"/>
      <c r="ADW3538" s="696"/>
      <c r="ADX3538" s="696"/>
      <c r="ADY3538" s="696"/>
      <c r="ADZ3538" s="696"/>
      <c r="AEA3538" s="696"/>
      <c r="AEB3538" s="696"/>
      <c r="AEC3538" s="696"/>
      <c r="AED3538" s="696"/>
      <c r="AEE3538" s="696"/>
      <c r="AEF3538" s="696"/>
      <c r="AEG3538" s="696"/>
      <c r="AEH3538" s="696"/>
      <c r="AEI3538" s="696"/>
      <c r="AEJ3538" s="696"/>
      <c r="AEK3538" s="696"/>
      <c r="AEL3538" s="696"/>
      <c r="AEM3538" s="696"/>
      <c r="AEN3538" s="696"/>
      <c r="AEO3538" s="696"/>
      <c r="AEP3538" s="696"/>
      <c r="AEQ3538" s="696"/>
      <c r="AER3538" s="696"/>
      <c r="AES3538" s="696"/>
      <c r="AET3538" s="696"/>
      <c r="AEU3538" s="696"/>
      <c r="AEV3538" s="696"/>
      <c r="AEW3538" s="696"/>
      <c r="AEX3538" s="696"/>
      <c r="AEY3538" s="696"/>
      <c r="AEZ3538" s="696"/>
      <c r="AFA3538" s="696"/>
      <c r="AFB3538" s="696"/>
      <c r="AFC3538" s="696"/>
      <c r="AFD3538" s="696"/>
      <c r="AFE3538" s="696"/>
      <c r="AFF3538" s="696"/>
      <c r="AFG3538" s="696"/>
      <c r="AFH3538" s="696"/>
      <c r="AFI3538" s="696"/>
      <c r="AFJ3538" s="696"/>
      <c r="AFK3538" s="696"/>
      <c r="AFL3538" s="696"/>
      <c r="AFM3538" s="696"/>
      <c r="AFN3538" s="696"/>
      <c r="AFO3538" s="696"/>
      <c r="AFP3538" s="696"/>
      <c r="AFQ3538" s="696"/>
      <c r="AFR3538" s="696"/>
      <c r="AFS3538" s="696"/>
      <c r="AFT3538" s="696"/>
      <c r="AFU3538" s="696"/>
      <c r="AFV3538" s="696"/>
      <c r="AFW3538" s="696"/>
      <c r="AFX3538" s="696"/>
      <c r="AFY3538" s="696"/>
      <c r="AFZ3538" s="696"/>
      <c r="AGA3538" s="696"/>
      <c r="AGB3538" s="696"/>
      <c r="AGC3538" s="696"/>
      <c r="AGD3538" s="696"/>
      <c r="AGE3538" s="696"/>
      <c r="AGF3538" s="696"/>
      <c r="AGG3538" s="696"/>
      <c r="AGH3538" s="696"/>
      <c r="AGI3538" s="696"/>
      <c r="AGJ3538" s="696"/>
      <c r="AGK3538" s="696"/>
      <c r="AGL3538" s="696"/>
      <c r="AGM3538" s="696"/>
      <c r="AGN3538" s="696"/>
      <c r="AGO3538" s="696"/>
      <c r="AGP3538" s="696"/>
      <c r="AGQ3538" s="696"/>
      <c r="AGR3538" s="696"/>
      <c r="AGS3538" s="696"/>
      <c r="AGT3538" s="696"/>
      <c r="AGU3538" s="696"/>
      <c r="AGV3538" s="696"/>
      <c r="AGW3538" s="696"/>
      <c r="AGX3538" s="696"/>
      <c r="AGY3538" s="696"/>
      <c r="AGZ3538" s="696"/>
      <c r="AHA3538" s="696"/>
      <c r="AHB3538" s="696"/>
      <c r="AHC3538" s="696"/>
      <c r="AHD3538" s="696"/>
      <c r="AHE3538" s="696"/>
      <c r="AHF3538" s="696"/>
      <c r="AHG3538" s="696"/>
      <c r="AHH3538" s="696"/>
      <c r="AHI3538" s="696"/>
      <c r="AHJ3538" s="696"/>
      <c r="AHK3538" s="696"/>
      <c r="AHL3538" s="696"/>
      <c r="AHM3538" s="696"/>
      <c r="AHN3538" s="696"/>
      <c r="AHO3538" s="696"/>
      <c r="AHP3538" s="696"/>
      <c r="AHQ3538" s="696"/>
      <c r="AHR3538" s="696"/>
      <c r="AHS3538" s="696"/>
      <c r="AHT3538" s="696"/>
      <c r="AHU3538" s="696"/>
      <c r="AHV3538" s="696"/>
      <c r="AHW3538" s="696"/>
      <c r="AHX3538" s="696"/>
      <c r="AHY3538" s="696"/>
      <c r="AHZ3538" s="696"/>
      <c r="AIA3538" s="696"/>
      <c r="AIB3538" s="696"/>
      <c r="AIC3538" s="696"/>
      <c r="AID3538" s="696"/>
      <c r="AIE3538" s="696"/>
      <c r="AIF3538" s="696"/>
      <c r="AIG3538" s="696"/>
      <c r="AIH3538" s="696"/>
      <c r="AII3538" s="696"/>
      <c r="AIJ3538" s="696"/>
      <c r="AIK3538" s="696"/>
      <c r="AIL3538" s="696"/>
      <c r="AIM3538" s="696"/>
      <c r="AIN3538" s="696"/>
      <c r="AIO3538" s="696"/>
      <c r="AIP3538" s="696"/>
      <c r="AIQ3538" s="696"/>
      <c r="AIR3538" s="696"/>
      <c r="AIS3538" s="696"/>
      <c r="AIT3538" s="696"/>
      <c r="AIU3538" s="696"/>
      <c r="AIV3538" s="696"/>
      <c r="AIW3538" s="696"/>
      <c r="AIX3538" s="696"/>
      <c r="AIY3538" s="696"/>
      <c r="AIZ3538" s="696"/>
      <c r="AJA3538" s="696"/>
      <c r="AJB3538" s="696"/>
      <c r="AJC3538" s="696"/>
      <c r="AJD3538" s="696"/>
      <c r="AJE3538" s="696"/>
      <c r="AJF3538" s="696"/>
      <c r="AJG3538" s="696"/>
      <c r="AJH3538" s="696"/>
      <c r="AJI3538" s="696"/>
      <c r="AJJ3538" s="696"/>
      <c r="AJK3538" s="696"/>
      <c r="AJL3538" s="696"/>
      <c r="AJM3538" s="696"/>
      <c r="AJN3538" s="696"/>
      <c r="AJO3538" s="696"/>
      <c r="AJP3538" s="696"/>
      <c r="AJQ3538" s="696"/>
      <c r="AJR3538" s="696"/>
      <c r="AJS3538" s="696"/>
      <c r="AJT3538" s="696"/>
      <c r="AJU3538" s="696"/>
      <c r="AJV3538" s="696"/>
      <c r="AJW3538" s="696"/>
      <c r="AJX3538" s="696"/>
      <c r="AJY3538" s="696"/>
      <c r="AJZ3538" s="696"/>
      <c r="AKA3538" s="696"/>
      <c r="AKB3538" s="696"/>
      <c r="AKC3538" s="696"/>
      <c r="AKD3538" s="696"/>
      <c r="AKE3538" s="696"/>
      <c r="AKF3538" s="696"/>
      <c r="AKG3538" s="696"/>
      <c r="AKH3538" s="696"/>
      <c r="AKI3538" s="696"/>
      <c r="AKJ3538" s="696"/>
      <c r="AKK3538" s="696"/>
      <c r="AKL3538" s="696"/>
      <c r="AKM3538" s="696"/>
      <c r="AKN3538" s="696"/>
      <c r="AKO3538" s="696"/>
      <c r="AKP3538" s="696"/>
      <c r="AKQ3538" s="696"/>
      <c r="AKR3538" s="696"/>
      <c r="AKS3538" s="696"/>
      <c r="AKT3538" s="696"/>
      <c r="AKU3538" s="696"/>
      <c r="AKV3538" s="696"/>
      <c r="AKW3538" s="696"/>
      <c r="AKX3538" s="696"/>
      <c r="AKY3538" s="696"/>
      <c r="AKZ3538" s="696"/>
      <c r="ALA3538" s="696"/>
      <c r="ALB3538" s="696"/>
      <c r="ALC3538" s="696"/>
      <c r="ALD3538" s="696"/>
      <c r="ALE3538" s="696"/>
      <c r="ALF3538" s="696"/>
      <c r="ALG3538" s="696"/>
      <c r="ALH3538" s="696"/>
      <c r="ALI3538" s="696"/>
      <c r="ALJ3538" s="696"/>
      <c r="ALK3538" s="696"/>
      <c r="ALL3538" s="696"/>
      <c r="ALM3538" s="696"/>
      <c r="ALN3538" s="696"/>
      <c r="ALO3538" s="696"/>
      <c r="ALP3538" s="696"/>
      <c r="ALQ3538" s="696"/>
      <c r="ALR3538" s="696"/>
      <c r="ALS3538" s="696"/>
      <c r="ALT3538" s="696"/>
      <c r="ALU3538" s="696"/>
      <c r="ALV3538" s="696"/>
      <c r="ALW3538" s="696"/>
      <c r="ALX3538" s="696"/>
      <c r="ALY3538" s="696"/>
      <c r="ALZ3538" s="696"/>
      <c r="AMA3538" s="696"/>
      <c r="AMB3538" s="696"/>
      <c r="AMC3538" s="696"/>
      <c r="AMD3538" s="696"/>
      <c r="AME3538" s="696"/>
      <c r="AMF3538" s="696"/>
      <c r="AMG3538" s="696"/>
      <c r="AMH3538" s="696"/>
      <c r="AMI3538" s="696"/>
      <c r="AMJ3538" s="696"/>
    </row>
    <row r="3539" spans="1:1024" s="546" customFormat="1" ht="18.75" customHeight="1" x14ac:dyDescent="0.25">
      <c r="A3539" s="795">
        <v>4341</v>
      </c>
      <c r="B3539" s="795"/>
      <c r="C3539" s="795" t="s">
        <v>5714</v>
      </c>
      <c r="D3539" s="795" t="s">
        <v>137</v>
      </c>
      <c r="E3539" s="1169" t="s">
        <v>5483</v>
      </c>
      <c r="F3539" s="1330">
        <v>45365</v>
      </c>
      <c r="G3539" s="982">
        <v>0.64583333333333337</v>
      </c>
      <c r="H3539" s="1330">
        <v>45390</v>
      </c>
      <c r="I3539" s="982">
        <v>0.70833333333333337</v>
      </c>
      <c r="J3539" s="1335" t="s">
        <v>4035</v>
      </c>
      <c r="K3539" s="1330">
        <v>30658</v>
      </c>
      <c r="L3539" s="1324" t="s">
        <v>5715</v>
      </c>
      <c r="M3539" s="850">
        <v>44587</v>
      </c>
      <c r="N3539" s="1324" t="s">
        <v>5716</v>
      </c>
      <c r="O3539" s="972">
        <v>43084</v>
      </c>
      <c r="P3539" s="892" t="s">
        <v>5719</v>
      </c>
      <c r="Q3539" s="196"/>
      <c r="R3539" s="1002"/>
      <c r="S3539" s="196"/>
      <c r="T3539" s="580"/>
      <c r="U3539" s="1346" t="s">
        <v>5717</v>
      </c>
      <c r="V3539" s="1388"/>
      <c r="W3539" s="128"/>
    </row>
    <row r="3540" spans="1:1024" ht="31.5" customHeight="1" x14ac:dyDescent="0.25">
      <c r="A3540" s="186">
        <v>4387</v>
      </c>
      <c r="B3540" s="186"/>
      <c r="C3540" s="186" t="s">
        <v>5714</v>
      </c>
      <c r="D3540" s="186" t="s">
        <v>22</v>
      </c>
      <c r="E3540" s="1156" t="s">
        <v>23</v>
      </c>
      <c r="F3540" s="710">
        <v>45360</v>
      </c>
      <c r="G3540" s="711">
        <v>0.66666666666666663</v>
      </c>
      <c r="H3540" s="710">
        <v>45365</v>
      </c>
      <c r="I3540" s="711">
        <v>0.64583333333333337</v>
      </c>
      <c r="J3540" s="728" t="s">
        <v>747</v>
      </c>
      <c r="K3540" s="710">
        <v>30658</v>
      </c>
      <c r="L3540" s="734" t="s">
        <v>5715</v>
      </c>
      <c r="M3540" s="21">
        <v>44587</v>
      </c>
      <c r="N3540" s="734" t="s">
        <v>5716</v>
      </c>
      <c r="O3540" s="920">
        <v>43084</v>
      </c>
      <c r="P3540" s="892" t="s">
        <v>5719</v>
      </c>
      <c r="Q3540" s="196"/>
      <c r="R3540" s="1002"/>
      <c r="S3540" s="196"/>
      <c r="T3540" s="580"/>
      <c r="U3540" s="551" t="s">
        <v>5717</v>
      </c>
      <c r="V3540" s="544" t="s">
        <v>5757</v>
      </c>
      <c r="W3540" s="128"/>
    </row>
    <row r="3541" spans="1:1024" s="546" customFormat="1" ht="21" customHeight="1" x14ac:dyDescent="0.25">
      <c r="A3541" s="186">
        <v>4046</v>
      </c>
      <c r="B3541" s="186"/>
      <c r="C3541" s="4" t="s">
        <v>1239</v>
      </c>
      <c r="D3541" s="4" t="s">
        <v>94</v>
      </c>
      <c r="E3541" s="1156" t="s">
        <v>95</v>
      </c>
      <c r="F3541" s="725">
        <v>45311</v>
      </c>
      <c r="G3541" s="720">
        <v>0.41666666666666669</v>
      </c>
      <c r="H3541" s="725">
        <v>45312</v>
      </c>
      <c r="I3541" s="720">
        <v>0.625</v>
      </c>
      <c r="J3541" s="728" t="s">
        <v>5230</v>
      </c>
      <c r="K3541" s="710">
        <v>31849</v>
      </c>
      <c r="L3541" s="929" t="s">
        <v>1241</v>
      </c>
      <c r="M3541" s="21">
        <v>42857</v>
      </c>
      <c r="N3541" s="926" t="s">
        <v>1242</v>
      </c>
      <c r="O3541" s="927">
        <v>44069</v>
      </c>
      <c r="P3541" s="1019" t="s">
        <v>5252</v>
      </c>
      <c r="Q3541" s="884"/>
      <c r="R3541" s="1033"/>
      <c r="S3541" s="194"/>
      <c r="T3541" s="563"/>
      <c r="U3541" s="545" t="s">
        <v>975</v>
      </c>
      <c r="V3541" s="555"/>
      <c r="W3541" s="156"/>
    </row>
    <row r="3542" spans="1:1024" s="546" customFormat="1" ht="18.75" customHeight="1" x14ac:dyDescent="0.25">
      <c r="A3542" s="186">
        <v>4027</v>
      </c>
      <c r="B3542" s="186"/>
      <c r="C3542" s="4" t="s">
        <v>1239</v>
      </c>
      <c r="D3542" s="4" t="s">
        <v>94</v>
      </c>
      <c r="E3542" s="1156" t="s">
        <v>95</v>
      </c>
      <c r="F3542" s="725">
        <v>45304</v>
      </c>
      <c r="G3542" s="720">
        <v>0.41666666666666669</v>
      </c>
      <c r="H3542" s="725">
        <v>45311</v>
      </c>
      <c r="I3542" s="720">
        <v>0.41666666666666669</v>
      </c>
      <c r="J3542" s="728" t="s">
        <v>1267</v>
      </c>
      <c r="K3542" s="710">
        <v>31849</v>
      </c>
      <c r="L3542" s="929" t="s">
        <v>1241</v>
      </c>
      <c r="M3542" s="21">
        <v>42857</v>
      </c>
      <c r="N3542" s="926" t="s">
        <v>1242</v>
      </c>
      <c r="O3542" s="927">
        <v>44069</v>
      </c>
      <c r="P3542" s="1019"/>
      <c r="Q3542" s="908"/>
      <c r="R3542" s="1033"/>
      <c r="S3542" s="194"/>
      <c r="T3542" s="563"/>
      <c r="U3542" s="545" t="s">
        <v>975</v>
      </c>
      <c r="V3542" s="555" t="s">
        <v>638</v>
      </c>
      <c r="W3542" s="156"/>
    </row>
    <row r="3543" spans="1:1024" s="546" customFormat="1" ht="21" customHeight="1" x14ac:dyDescent="0.25">
      <c r="A3543" s="186">
        <v>2467</v>
      </c>
      <c r="B3543" s="186"/>
      <c r="C3543" s="4" t="s">
        <v>1239</v>
      </c>
      <c r="D3543" s="4" t="s">
        <v>35</v>
      </c>
      <c r="E3543" s="1156" t="s">
        <v>507</v>
      </c>
      <c r="F3543" s="725">
        <v>45064</v>
      </c>
      <c r="G3543" s="720">
        <v>0.95833333333333337</v>
      </c>
      <c r="H3543" s="725">
        <v>45067</v>
      </c>
      <c r="I3543" s="720">
        <v>0.875</v>
      </c>
      <c r="J3543" s="728" t="s">
        <v>1240</v>
      </c>
      <c r="K3543" s="710">
        <v>31849</v>
      </c>
      <c r="L3543" s="929" t="s">
        <v>1241</v>
      </c>
      <c r="M3543" s="21">
        <v>42857</v>
      </c>
      <c r="N3543" s="926" t="s">
        <v>1242</v>
      </c>
      <c r="O3543" s="927">
        <v>44069</v>
      </c>
      <c r="P3543" s="1019" t="s">
        <v>1243</v>
      </c>
      <c r="Q3543" s="908"/>
      <c r="R3543" s="1033"/>
      <c r="S3543" s="194"/>
      <c r="T3543" s="563"/>
      <c r="U3543" s="545" t="s">
        <v>975</v>
      </c>
      <c r="V3543" s="555"/>
      <c r="W3543" s="156"/>
    </row>
    <row r="3544" spans="1:1024" s="579" customFormat="1" ht="18" customHeight="1" x14ac:dyDescent="0.25">
      <c r="A3544" s="186">
        <v>2407</v>
      </c>
      <c r="B3544" s="186"/>
      <c r="C3544" s="186" t="s">
        <v>1239</v>
      </c>
      <c r="D3544" s="4" t="s">
        <v>35</v>
      </c>
      <c r="E3544" s="1156" t="s">
        <v>507</v>
      </c>
      <c r="F3544" s="725">
        <v>45057</v>
      </c>
      <c r="G3544" s="720">
        <v>0.95833333333333337</v>
      </c>
      <c r="H3544" s="725">
        <v>45064</v>
      </c>
      <c r="I3544" s="720">
        <v>0.95833333333333337</v>
      </c>
      <c r="J3544" s="728" t="s">
        <v>1267</v>
      </c>
      <c r="K3544" s="710">
        <v>31849</v>
      </c>
      <c r="L3544" s="929" t="s">
        <v>1241</v>
      </c>
      <c r="M3544" s="21">
        <v>42857</v>
      </c>
      <c r="N3544" s="926" t="s">
        <v>1242</v>
      </c>
      <c r="O3544" s="927">
        <v>44069</v>
      </c>
      <c r="P3544" s="1019"/>
      <c r="Q3544" s="908"/>
      <c r="R3544" s="1033"/>
      <c r="S3544" s="194"/>
      <c r="T3544" s="563"/>
      <c r="U3544" s="545" t="s">
        <v>975</v>
      </c>
      <c r="V3544" s="555" t="s">
        <v>788</v>
      </c>
      <c r="W3544" s="156"/>
      <c r="X3544" s="695"/>
      <c r="Y3544" s="695"/>
      <c r="Z3544" s="695"/>
      <c r="AA3544" s="695"/>
      <c r="AB3544" s="695"/>
      <c r="AC3544" s="695"/>
      <c r="AD3544" s="695"/>
      <c r="AE3544" s="695"/>
      <c r="AF3544" s="695"/>
      <c r="AG3544" s="695"/>
      <c r="AH3544" s="695"/>
      <c r="AI3544" s="695"/>
      <c r="AJ3544" s="695"/>
      <c r="AK3544" s="695"/>
      <c r="AL3544" s="695"/>
      <c r="AM3544" s="695"/>
      <c r="AN3544" s="695"/>
      <c r="AO3544" s="695"/>
      <c r="AP3544" s="695"/>
      <c r="AQ3544" s="695"/>
      <c r="AR3544" s="695"/>
      <c r="AS3544" s="695"/>
      <c r="AT3544" s="695"/>
      <c r="AU3544" s="695"/>
      <c r="AV3544" s="695"/>
      <c r="AW3544" s="695"/>
      <c r="AX3544" s="695"/>
      <c r="AY3544" s="695"/>
      <c r="AZ3544" s="695"/>
      <c r="BA3544" s="695"/>
      <c r="BB3544" s="695"/>
      <c r="BC3544" s="695"/>
      <c r="BD3544" s="695"/>
      <c r="BE3544" s="695"/>
      <c r="BF3544" s="695"/>
      <c r="BG3544" s="695"/>
      <c r="BH3544" s="695"/>
      <c r="BI3544" s="695"/>
      <c r="BJ3544" s="695"/>
      <c r="BK3544" s="695"/>
      <c r="BL3544" s="695"/>
      <c r="BM3544" s="695"/>
      <c r="BN3544" s="695"/>
      <c r="BO3544" s="695"/>
      <c r="BP3544" s="695"/>
      <c r="BQ3544" s="695"/>
      <c r="BR3544" s="695"/>
      <c r="BS3544" s="695"/>
      <c r="BT3544" s="695"/>
      <c r="BU3544" s="695"/>
      <c r="BV3544" s="695"/>
      <c r="BW3544" s="695"/>
      <c r="BX3544" s="695"/>
      <c r="BY3544" s="695"/>
      <c r="BZ3544" s="695"/>
      <c r="CA3544" s="695"/>
      <c r="CB3544" s="695"/>
      <c r="CC3544" s="695"/>
      <c r="CD3544" s="695"/>
      <c r="CE3544" s="695"/>
      <c r="CF3544" s="695"/>
      <c r="CG3544" s="695"/>
      <c r="CH3544" s="695"/>
      <c r="CI3544" s="695"/>
      <c r="CJ3544" s="695"/>
      <c r="CK3544" s="695"/>
      <c r="CL3544" s="695"/>
      <c r="CM3544" s="695"/>
      <c r="CN3544" s="695"/>
      <c r="CO3544" s="695"/>
      <c r="CP3544" s="695"/>
      <c r="CQ3544" s="695"/>
      <c r="CR3544" s="695"/>
      <c r="CS3544" s="695"/>
      <c r="CT3544" s="695"/>
      <c r="CU3544" s="695"/>
      <c r="CV3544" s="695"/>
      <c r="CW3544" s="695"/>
      <c r="CX3544" s="695"/>
      <c r="CY3544" s="695"/>
      <c r="CZ3544" s="695"/>
      <c r="DA3544" s="695"/>
      <c r="DB3544" s="695"/>
      <c r="DC3544" s="695"/>
      <c r="DD3544" s="695"/>
      <c r="DE3544" s="695"/>
      <c r="DF3544" s="695"/>
      <c r="DG3544" s="695"/>
      <c r="DH3544" s="695"/>
      <c r="DI3544" s="695"/>
      <c r="DJ3544" s="695"/>
      <c r="DK3544" s="695"/>
      <c r="DL3544" s="695"/>
      <c r="DM3544" s="695"/>
      <c r="DN3544" s="695"/>
      <c r="DO3544" s="695"/>
      <c r="DP3544" s="695"/>
      <c r="DQ3544" s="695"/>
      <c r="DR3544" s="695"/>
      <c r="DS3544" s="695"/>
      <c r="DT3544" s="695"/>
      <c r="DU3544" s="695"/>
      <c r="DV3544" s="695"/>
      <c r="DW3544" s="695"/>
      <c r="DX3544" s="695"/>
      <c r="DY3544" s="695"/>
      <c r="DZ3544" s="695"/>
      <c r="EA3544" s="695"/>
      <c r="EB3544" s="695"/>
      <c r="EC3544" s="695"/>
      <c r="ED3544" s="695"/>
      <c r="EE3544" s="695"/>
      <c r="EF3544" s="695"/>
      <c r="EG3544" s="695"/>
      <c r="EH3544" s="695"/>
      <c r="EI3544" s="695"/>
      <c r="EJ3544" s="695"/>
      <c r="EK3544" s="695"/>
      <c r="EL3544" s="695"/>
      <c r="EM3544" s="695"/>
      <c r="EN3544" s="695"/>
      <c r="EO3544" s="695"/>
      <c r="EP3544" s="695"/>
      <c r="EQ3544" s="695"/>
      <c r="ER3544" s="695"/>
      <c r="ES3544" s="695"/>
      <c r="ET3544" s="695"/>
      <c r="EU3544" s="695"/>
      <c r="EV3544" s="695"/>
      <c r="EW3544" s="695"/>
      <c r="EX3544" s="695"/>
      <c r="EY3544" s="695"/>
      <c r="EZ3544" s="695"/>
      <c r="FA3544" s="695"/>
      <c r="FB3544" s="695"/>
      <c r="FC3544" s="695"/>
      <c r="FD3544" s="695"/>
      <c r="FE3544" s="695"/>
      <c r="FF3544" s="695"/>
      <c r="FG3544" s="695"/>
      <c r="FH3544" s="695"/>
      <c r="FI3544" s="695"/>
      <c r="FJ3544" s="695"/>
      <c r="FK3544" s="695"/>
      <c r="FL3544" s="695"/>
      <c r="FM3544" s="695"/>
      <c r="FN3544" s="695"/>
      <c r="FO3544" s="695"/>
      <c r="FP3544" s="695"/>
      <c r="FQ3544" s="695"/>
      <c r="FR3544" s="695"/>
      <c r="FS3544" s="695"/>
      <c r="FT3544" s="695"/>
      <c r="FU3544" s="695"/>
      <c r="FV3544" s="695"/>
      <c r="FW3544" s="695"/>
      <c r="FX3544" s="695"/>
      <c r="FY3544" s="695"/>
      <c r="FZ3544" s="695"/>
      <c r="GA3544" s="695"/>
      <c r="GB3544" s="695"/>
      <c r="GC3544" s="695"/>
      <c r="GD3544" s="695"/>
      <c r="GE3544" s="695"/>
      <c r="GF3544" s="695"/>
      <c r="GG3544" s="695"/>
      <c r="GH3544" s="695"/>
      <c r="GI3544" s="695"/>
      <c r="GJ3544" s="695"/>
      <c r="GK3544" s="695"/>
      <c r="GL3544" s="695"/>
      <c r="GM3544" s="695"/>
      <c r="GN3544" s="695"/>
      <c r="GO3544" s="695"/>
      <c r="GP3544" s="695"/>
      <c r="GQ3544" s="695"/>
      <c r="GR3544" s="695"/>
      <c r="GS3544" s="695"/>
      <c r="GT3544" s="695"/>
      <c r="GU3544" s="695"/>
      <c r="GV3544" s="695"/>
      <c r="GW3544" s="695"/>
      <c r="GX3544" s="695"/>
      <c r="GY3544" s="695"/>
      <c r="GZ3544" s="695"/>
      <c r="HA3544" s="695"/>
      <c r="HB3544" s="695"/>
      <c r="HC3544" s="695"/>
      <c r="HD3544" s="695"/>
      <c r="HE3544" s="695"/>
      <c r="HF3544" s="695"/>
      <c r="HG3544" s="695"/>
      <c r="HH3544" s="695"/>
      <c r="HI3544" s="695"/>
      <c r="HJ3544" s="695"/>
      <c r="HK3544" s="695"/>
      <c r="HL3544" s="695"/>
      <c r="HM3544" s="695"/>
      <c r="HN3544" s="695"/>
      <c r="HO3544" s="695"/>
      <c r="HP3544" s="695"/>
      <c r="HQ3544" s="695"/>
      <c r="HR3544" s="695"/>
      <c r="HS3544" s="695"/>
      <c r="HT3544" s="695"/>
      <c r="HU3544" s="695"/>
      <c r="HV3544" s="695"/>
      <c r="HW3544" s="695"/>
      <c r="HX3544" s="695"/>
      <c r="HY3544" s="695"/>
      <c r="HZ3544" s="695"/>
      <c r="IA3544" s="695"/>
      <c r="IB3544" s="695"/>
      <c r="IC3544" s="695"/>
      <c r="ID3544" s="695"/>
      <c r="IE3544" s="695"/>
      <c r="IF3544" s="695"/>
      <c r="IG3544" s="695"/>
      <c r="IH3544" s="695"/>
      <c r="II3544" s="695"/>
      <c r="IJ3544" s="695"/>
      <c r="IK3544" s="695"/>
      <c r="IL3544" s="695"/>
      <c r="IM3544" s="695"/>
      <c r="IN3544" s="695"/>
      <c r="IO3544" s="695"/>
      <c r="IP3544" s="695"/>
      <c r="IQ3544" s="695"/>
      <c r="IR3544" s="695"/>
      <c r="IS3544" s="695"/>
      <c r="IT3544" s="695"/>
      <c r="IU3544" s="695"/>
      <c r="IV3544" s="695"/>
      <c r="IW3544" s="695"/>
      <c r="IX3544" s="695"/>
      <c r="IY3544" s="695"/>
      <c r="IZ3544" s="695"/>
      <c r="JA3544" s="695"/>
      <c r="JB3544" s="695"/>
      <c r="JC3544" s="695"/>
      <c r="JD3544" s="695"/>
      <c r="JE3544" s="695"/>
      <c r="JF3544" s="695"/>
      <c r="JG3544" s="695"/>
      <c r="JH3544" s="695"/>
      <c r="JI3544" s="695"/>
      <c r="JJ3544" s="695"/>
      <c r="JK3544" s="695"/>
      <c r="JL3544" s="695"/>
      <c r="JM3544" s="695"/>
      <c r="JN3544" s="695"/>
      <c r="JO3544" s="695"/>
      <c r="JP3544" s="695"/>
      <c r="JQ3544" s="695"/>
      <c r="JR3544" s="695"/>
      <c r="JS3544" s="695"/>
      <c r="JT3544" s="695"/>
      <c r="JU3544" s="695"/>
      <c r="JV3544" s="695"/>
      <c r="JW3544" s="695"/>
      <c r="JX3544" s="695"/>
      <c r="JY3544" s="695"/>
      <c r="JZ3544" s="695"/>
      <c r="KA3544" s="695"/>
      <c r="KB3544" s="695"/>
      <c r="KC3544" s="695"/>
      <c r="KD3544" s="695"/>
      <c r="KE3544" s="695"/>
      <c r="KF3544" s="695"/>
      <c r="KG3544" s="695"/>
      <c r="KH3544" s="695"/>
      <c r="KI3544" s="695"/>
      <c r="KJ3544" s="695"/>
      <c r="KK3544" s="695"/>
      <c r="KL3544" s="695"/>
      <c r="KM3544" s="695"/>
      <c r="KN3544" s="695"/>
      <c r="KO3544" s="695"/>
      <c r="KP3544" s="695"/>
      <c r="KQ3544" s="695"/>
      <c r="KR3544" s="695"/>
      <c r="KS3544" s="695"/>
      <c r="KT3544" s="695"/>
      <c r="KU3544" s="695"/>
      <c r="KV3544" s="695"/>
      <c r="KW3544" s="695"/>
      <c r="KX3544" s="695"/>
      <c r="KY3544" s="695"/>
      <c r="KZ3544" s="695"/>
      <c r="LA3544" s="695"/>
      <c r="LB3544" s="695"/>
      <c r="LC3544" s="695"/>
      <c r="LD3544" s="695"/>
      <c r="LE3544" s="695"/>
      <c r="LF3544" s="695"/>
      <c r="LG3544" s="695"/>
      <c r="LH3544" s="695"/>
      <c r="LI3544" s="695"/>
      <c r="LJ3544" s="695"/>
      <c r="LK3544" s="695"/>
      <c r="LL3544" s="695"/>
      <c r="LM3544" s="695"/>
      <c r="LN3544" s="695"/>
      <c r="LO3544" s="695"/>
      <c r="LP3544" s="695"/>
      <c r="LQ3544" s="695"/>
      <c r="LR3544" s="695"/>
      <c r="LS3544" s="695"/>
      <c r="LT3544" s="695"/>
      <c r="LU3544" s="695"/>
      <c r="LV3544" s="695"/>
      <c r="LW3544" s="695"/>
      <c r="LX3544" s="695"/>
      <c r="LY3544" s="695"/>
      <c r="LZ3544" s="695"/>
      <c r="MA3544" s="695"/>
      <c r="MB3544" s="695"/>
      <c r="MC3544" s="695"/>
      <c r="MD3544" s="695"/>
      <c r="ME3544" s="695"/>
      <c r="MF3544" s="695"/>
      <c r="MG3544" s="695"/>
      <c r="MH3544" s="695"/>
      <c r="MI3544" s="695"/>
      <c r="MJ3544" s="695"/>
      <c r="MK3544" s="695"/>
      <c r="ML3544" s="695"/>
      <c r="MM3544" s="695"/>
      <c r="MN3544" s="695"/>
      <c r="MO3544" s="695"/>
      <c r="MP3544" s="695"/>
      <c r="MQ3544" s="695"/>
      <c r="MR3544" s="695"/>
      <c r="MS3544" s="695"/>
      <c r="MT3544" s="695"/>
      <c r="MU3544" s="695"/>
      <c r="MV3544" s="695"/>
      <c r="MW3544" s="695"/>
      <c r="MX3544" s="695"/>
      <c r="MY3544" s="695"/>
      <c r="MZ3544" s="695"/>
      <c r="NA3544" s="695"/>
      <c r="NB3544" s="695"/>
      <c r="NC3544" s="695"/>
      <c r="ND3544" s="695"/>
      <c r="NE3544" s="695"/>
      <c r="NF3544" s="695"/>
      <c r="NG3544" s="695"/>
      <c r="NH3544" s="695"/>
      <c r="NI3544" s="695"/>
      <c r="NJ3544" s="695"/>
      <c r="NK3544" s="695"/>
      <c r="NL3544" s="695"/>
      <c r="NM3544" s="695"/>
      <c r="NN3544" s="695"/>
      <c r="NO3544" s="695"/>
      <c r="NP3544" s="695"/>
      <c r="NQ3544" s="695"/>
      <c r="NR3544" s="695"/>
      <c r="NS3544" s="695"/>
      <c r="NT3544" s="695"/>
      <c r="NU3544" s="695"/>
      <c r="NV3544" s="695"/>
      <c r="NW3544" s="695"/>
      <c r="NX3544" s="695"/>
      <c r="NY3544" s="695"/>
      <c r="NZ3544" s="695"/>
      <c r="OA3544" s="695"/>
      <c r="OB3544" s="695"/>
      <c r="OC3544" s="695"/>
      <c r="OD3544" s="695"/>
      <c r="OE3544" s="695"/>
      <c r="OF3544" s="695"/>
      <c r="OG3544" s="695"/>
      <c r="OH3544" s="695"/>
      <c r="OI3544" s="695"/>
      <c r="OJ3544" s="695"/>
      <c r="OK3544" s="695"/>
      <c r="OL3544" s="695"/>
      <c r="OM3544" s="695"/>
      <c r="ON3544" s="695"/>
      <c r="OO3544" s="695"/>
      <c r="OP3544" s="695"/>
      <c r="OQ3544" s="695"/>
      <c r="OR3544" s="695"/>
      <c r="OS3544" s="695"/>
      <c r="OT3544" s="695"/>
      <c r="OU3544" s="695"/>
      <c r="OV3544" s="695"/>
      <c r="OW3544" s="695"/>
      <c r="OX3544" s="695"/>
      <c r="OY3544" s="695"/>
      <c r="OZ3544" s="695"/>
      <c r="PA3544" s="695"/>
      <c r="PB3544" s="695"/>
      <c r="PC3544" s="695"/>
      <c r="PD3544" s="695"/>
      <c r="PE3544" s="695"/>
      <c r="PF3544" s="695"/>
      <c r="PG3544" s="695"/>
      <c r="PH3544" s="695"/>
      <c r="PI3544" s="695"/>
      <c r="PJ3544" s="695"/>
      <c r="PK3544" s="695"/>
      <c r="PL3544" s="695"/>
      <c r="PM3544" s="695"/>
      <c r="PN3544" s="695"/>
      <c r="PO3544" s="695"/>
      <c r="PP3544" s="695"/>
      <c r="PQ3544" s="695"/>
      <c r="PR3544" s="695"/>
      <c r="PS3544" s="695"/>
      <c r="PT3544" s="695"/>
      <c r="PU3544" s="695"/>
      <c r="PV3544" s="695"/>
      <c r="PW3544" s="695"/>
      <c r="PX3544" s="695"/>
      <c r="PY3544" s="695"/>
      <c r="PZ3544" s="695"/>
      <c r="QA3544" s="695"/>
      <c r="QB3544" s="695"/>
      <c r="QC3544" s="695"/>
      <c r="QD3544" s="695"/>
      <c r="QE3544" s="695"/>
      <c r="QF3544" s="695"/>
      <c r="QG3544" s="695"/>
      <c r="QH3544" s="695"/>
      <c r="QI3544" s="695"/>
      <c r="QJ3544" s="695"/>
      <c r="QK3544" s="695"/>
      <c r="QL3544" s="695"/>
      <c r="QM3544" s="695"/>
      <c r="QN3544" s="695"/>
      <c r="QO3544" s="695"/>
      <c r="QP3544" s="695"/>
      <c r="QQ3544" s="695"/>
      <c r="QR3544" s="695"/>
      <c r="QS3544" s="695"/>
      <c r="QT3544" s="695"/>
      <c r="QU3544" s="695"/>
      <c r="QV3544" s="695"/>
      <c r="QW3544" s="695"/>
      <c r="QX3544" s="695"/>
      <c r="QY3544" s="695"/>
      <c r="QZ3544" s="695"/>
      <c r="RA3544" s="695"/>
      <c r="RB3544" s="695"/>
      <c r="RC3544" s="695"/>
      <c r="RD3544" s="695"/>
      <c r="RE3544" s="695"/>
      <c r="RF3544" s="695"/>
      <c r="RG3544" s="695"/>
      <c r="RH3544" s="695"/>
      <c r="RI3544" s="695"/>
      <c r="RJ3544" s="695"/>
      <c r="RK3544" s="695"/>
      <c r="RL3544" s="695"/>
      <c r="RM3544" s="695"/>
      <c r="RN3544" s="695"/>
      <c r="RO3544" s="695"/>
      <c r="RP3544" s="695"/>
      <c r="RQ3544" s="695"/>
      <c r="RR3544" s="695"/>
      <c r="RS3544" s="695"/>
      <c r="RT3544" s="695"/>
      <c r="RU3544" s="695"/>
      <c r="RV3544" s="695"/>
      <c r="RW3544" s="695"/>
      <c r="RX3544" s="695"/>
      <c r="RY3544" s="695"/>
      <c r="RZ3544" s="695"/>
      <c r="SA3544" s="695"/>
      <c r="SB3544" s="695"/>
      <c r="SC3544" s="695"/>
      <c r="SD3544" s="695"/>
      <c r="SE3544" s="695"/>
      <c r="SF3544" s="695"/>
      <c r="SG3544" s="695"/>
      <c r="SH3544" s="695"/>
      <c r="SI3544" s="695"/>
      <c r="SJ3544" s="695"/>
      <c r="SK3544" s="695"/>
      <c r="SL3544" s="695"/>
      <c r="SM3544" s="695"/>
      <c r="SN3544" s="695"/>
      <c r="SO3544" s="695"/>
      <c r="SP3544" s="695"/>
      <c r="SQ3544" s="695"/>
      <c r="SR3544" s="695"/>
      <c r="SS3544" s="695"/>
      <c r="ST3544" s="695"/>
      <c r="SU3544" s="695"/>
      <c r="SV3544" s="695"/>
      <c r="SW3544" s="695"/>
      <c r="SX3544" s="695"/>
      <c r="SY3544" s="695"/>
      <c r="SZ3544" s="695"/>
      <c r="TA3544" s="695"/>
      <c r="TB3544" s="695"/>
      <c r="TC3544" s="695"/>
      <c r="TD3544" s="695"/>
      <c r="TE3544" s="695"/>
      <c r="TF3544" s="695"/>
      <c r="TG3544" s="695"/>
      <c r="TH3544" s="695"/>
      <c r="TI3544" s="695"/>
      <c r="TJ3544" s="695"/>
      <c r="TK3544" s="695"/>
      <c r="TL3544" s="695"/>
      <c r="TM3544" s="695"/>
      <c r="TN3544" s="695"/>
      <c r="TO3544" s="695"/>
      <c r="TP3544" s="695"/>
      <c r="TQ3544" s="695"/>
      <c r="TR3544" s="695"/>
      <c r="TS3544" s="695"/>
      <c r="TT3544" s="695"/>
      <c r="TU3544" s="695"/>
      <c r="TV3544" s="695"/>
      <c r="TW3544" s="695"/>
      <c r="TX3544" s="695"/>
      <c r="TY3544" s="695"/>
      <c r="TZ3544" s="695"/>
      <c r="UA3544" s="695"/>
      <c r="UB3544" s="695"/>
      <c r="UC3544" s="695"/>
      <c r="UD3544" s="695"/>
      <c r="UE3544" s="695"/>
      <c r="UF3544" s="695"/>
      <c r="UG3544" s="695"/>
      <c r="UH3544" s="695"/>
      <c r="UI3544" s="695"/>
      <c r="UJ3544" s="695"/>
      <c r="UK3544" s="695"/>
      <c r="UL3544" s="695"/>
      <c r="UM3544" s="695"/>
      <c r="UN3544" s="695"/>
      <c r="UO3544" s="695"/>
      <c r="UP3544" s="695"/>
      <c r="UQ3544" s="695"/>
      <c r="UR3544" s="695"/>
      <c r="US3544" s="695"/>
      <c r="UT3544" s="695"/>
      <c r="UU3544" s="695"/>
      <c r="UV3544" s="695"/>
      <c r="UW3544" s="695"/>
      <c r="UX3544" s="695"/>
      <c r="UY3544" s="695"/>
      <c r="UZ3544" s="695"/>
      <c r="VA3544" s="695"/>
      <c r="VB3544" s="695"/>
      <c r="VC3544" s="695"/>
      <c r="VD3544" s="695"/>
      <c r="VE3544" s="695"/>
      <c r="VF3544" s="695"/>
      <c r="VG3544" s="695"/>
      <c r="VH3544" s="695"/>
      <c r="VI3544" s="695"/>
      <c r="VJ3544" s="695"/>
      <c r="VK3544" s="695"/>
      <c r="VL3544" s="695"/>
      <c r="VM3544" s="695"/>
      <c r="VN3544" s="695"/>
      <c r="VO3544" s="695"/>
      <c r="VP3544" s="695"/>
      <c r="VQ3544" s="695"/>
      <c r="VR3544" s="695"/>
      <c r="VS3544" s="695"/>
      <c r="VT3544" s="695"/>
      <c r="VU3544" s="695"/>
      <c r="VV3544" s="695"/>
      <c r="VW3544" s="695"/>
      <c r="VX3544" s="695"/>
      <c r="VY3544" s="695"/>
      <c r="VZ3544" s="695"/>
      <c r="WA3544" s="695"/>
      <c r="WB3544" s="695"/>
      <c r="WC3544" s="695"/>
      <c r="WD3544" s="695"/>
      <c r="WE3544" s="695"/>
      <c r="WF3544" s="695"/>
      <c r="WG3544" s="695"/>
      <c r="WH3544" s="695"/>
      <c r="WI3544" s="695"/>
      <c r="WJ3544" s="695"/>
      <c r="WK3544" s="695"/>
      <c r="WL3544" s="695"/>
      <c r="WM3544" s="695"/>
      <c r="WN3544" s="695"/>
      <c r="WO3544" s="695"/>
      <c r="WP3544" s="695"/>
      <c r="WQ3544" s="695"/>
      <c r="WR3544" s="695"/>
      <c r="WS3544" s="695"/>
      <c r="WT3544" s="695"/>
      <c r="WU3544" s="695"/>
      <c r="WV3544" s="695"/>
      <c r="WW3544" s="695"/>
      <c r="WX3544" s="695"/>
      <c r="WY3544" s="695"/>
      <c r="WZ3544" s="695"/>
      <c r="XA3544" s="695"/>
      <c r="XB3544" s="695"/>
      <c r="XC3544" s="695"/>
      <c r="XD3544" s="695"/>
      <c r="XE3544" s="695"/>
      <c r="XF3544" s="695"/>
      <c r="XG3544" s="695"/>
      <c r="XH3544" s="695"/>
      <c r="XI3544" s="695"/>
      <c r="XJ3544" s="695"/>
      <c r="XK3544" s="695"/>
      <c r="XL3544" s="695"/>
      <c r="XM3544" s="695"/>
      <c r="XN3544" s="695"/>
      <c r="XO3544" s="695"/>
      <c r="XP3544" s="695"/>
      <c r="XQ3544" s="695"/>
      <c r="XR3544" s="695"/>
      <c r="XS3544" s="695"/>
      <c r="XT3544" s="695"/>
      <c r="XU3544" s="695"/>
      <c r="XV3544" s="695"/>
      <c r="XW3544" s="695"/>
      <c r="XX3544" s="695"/>
      <c r="XY3544" s="695"/>
      <c r="XZ3544" s="695"/>
      <c r="YA3544" s="695"/>
      <c r="YB3544" s="695"/>
      <c r="YC3544" s="695"/>
      <c r="YD3544" s="695"/>
      <c r="YE3544" s="695"/>
      <c r="YF3544" s="695"/>
      <c r="YG3544" s="695"/>
      <c r="YH3544" s="695"/>
      <c r="YI3544" s="695"/>
      <c r="YJ3544" s="695"/>
      <c r="YK3544" s="695"/>
      <c r="YL3544" s="695"/>
      <c r="YM3544" s="695"/>
      <c r="YN3544" s="695"/>
      <c r="YO3544" s="695"/>
      <c r="YP3544" s="695"/>
      <c r="YQ3544" s="695"/>
      <c r="YR3544" s="695"/>
      <c r="YS3544" s="695"/>
      <c r="YT3544" s="695"/>
      <c r="YU3544" s="695"/>
      <c r="YV3544" s="695"/>
      <c r="YW3544" s="695"/>
      <c r="YX3544" s="695"/>
      <c r="YY3544" s="695"/>
      <c r="YZ3544" s="695"/>
      <c r="ZA3544" s="695"/>
      <c r="ZB3544" s="695"/>
      <c r="ZC3544" s="695"/>
      <c r="ZD3544" s="695"/>
      <c r="ZE3544" s="695"/>
      <c r="ZF3544" s="695"/>
      <c r="ZG3544" s="695"/>
      <c r="ZH3544" s="695"/>
      <c r="ZI3544" s="695"/>
      <c r="ZJ3544" s="695"/>
      <c r="ZK3544" s="695"/>
      <c r="ZL3544" s="695"/>
      <c r="ZM3544" s="695"/>
      <c r="ZN3544" s="695"/>
      <c r="ZO3544" s="695"/>
      <c r="ZP3544" s="695"/>
      <c r="ZQ3544" s="695"/>
      <c r="ZR3544" s="695"/>
      <c r="ZS3544" s="695"/>
      <c r="ZT3544" s="695"/>
      <c r="ZU3544" s="695"/>
      <c r="ZV3544" s="695"/>
      <c r="ZW3544" s="695"/>
      <c r="ZX3544" s="695"/>
      <c r="ZY3544" s="695"/>
      <c r="ZZ3544" s="695"/>
      <c r="AAA3544" s="695"/>
      <c r="AAB3544" s="695"/>
      <c r="AAC3544" s="695"/>
      <c r="AAD3544" s="695"/>
      <c r="AAE3544" s="695"/>
      <c r="AAF3544" s="695"/>
      <c r="AAG3544" s="695"/>
      <c r="AAH3544" s="695"/>
      <c r="AAI3544" s="695"/>
      <c r="AAJ3544" s="695"/>
      <c r="AAK3544" s="695"/>
      <c r="AAL3544" s="695"/>
      <c r="AAM3544" s="695"/>
      <c r="AAN3544" s="695"/>
      <c r="AAO3544" s="695"/>
      <c r="AAP3544" s="695"/>
      <c r="AAQ3544" s="695"/>
      <c r="AAR3544" s="695"/>
      <c r="AAS3544" s="695"/>
      <c r="AAT3544" s="695"/>
      <c r="AAU3544" s="695"/>
      <c r="AAV3544" s="695"/>
      <c r="AAW3544" s="695"/>
      <c r="AAX3544" s="695"/>
      <c r="AAY3544" s="695"/>
      <c r="AAZ3544" s="695"/>
      <c r="ABA3544" s="695"/>
      <c r="ABB3544" s="695"/>
      <c r="ABC3544" s="695"/>
      <c r="ABD3544" s="695"/>
      <c r="ABE3544" s="695"/>
      <c r="ABF3544" s="695"/>
      <c r="ABG3544" s="695"/>
      <c r="ABH3544" s="695"/>
      <c r="ABI3544" s="695"/>
      <c r="ABJ3544" s="695"/>
      <c r="ABK3544" s="695"/>
      <c r="ABL3544" s="695"/>
      <c r="ABM3544" s="695"/>
      <c r="ABN3544" s="695"/>
      <c r="ABO3544" s="695"/>
      <c r="ABP3544" s="695"/>
      <c r="ABQ3544" s="695"/>
      <c r="ABR3544" s="695"/>
      <c r="ABS3544" s="695"/>
      <c r="ABT3544" s="695"/>
      <c r="ABU3544" s="695"/>
      <c r="ABV3544" s="695"/>
      <c r="ABW3544" s="695"/>
      <c r="ABX3544" s="695"/>
      <c r="ABY3544" s="695"/>
      <c r="ABZ3544" s="695"/>
      <c r="ACA3544" s="695"/>
      <c r="ACB3544" s="695"/>
      <c r="ACC3544" s="695"/>
      <c r="ACD3544" s="695"/>
      <c r="ACE3544" s="695"/>
      <c r="ACF3544" s="695"/>
      <c r="ACG3544" s="695"/>
      <c r="ACH3544" s="695"/>
      <c r="ACI3544" s="695"/>
      <c r="ACJ3544" s="695"/>
      <c r="ACK3544" s="695"/>
      <c r="ACL3544" s="695"/>
      <c r="ACM3544" s="695"/>
      <c r="ACN3544" s="695"/>
      <c r="ACO3544" s="695"/>
      <c r="ACP3544" s="695"/>
      <c r="ACQ3544" s="695"/>
      <c r="ACR3544" s="695"/>
      <c r="ACS3544" s="695"/>
      <c r="ACT3544" s="695"/>
      <c r="ACU3544" s="695"/>
      <c r="ACV3544" s="695"/>
      <c r="ACW3544" s="695"/>
      <c r="ACX3544" s="695"/>
      <c r="ACY3544" s="695"/>
      <c r="ACZ3544" s="695"/>
      <c r="ADA3544" s="695"/>
      <c r="ADB3544" s="695"/>
      <c r="ADC3544" s="695"/>
      <c r="ADD3544" s="695"/>
      <c r="ADE3544" s="695"/>
      <c r="ADF3544" s="695"/>
      <c r="ADG3544" s="695"/>
      <c r="ADH3544" s="695"/>
      <c r="ADI3544" s="695"/>
      <c r="ADJ3544" s="695"/>
      <c r="ADK3544" s="695"/>
      <c r="ADL3544" s="695"/>
      <c r="ADM3544" s="695"/>
      <c r="ADN3544" s="695"/>
      <c r="ADO3544" s="695"/>
      <c r="ADP3544" s="695"/>
      <c r="ADQ3544" s="695"/>
      <c r="ADR3544" s="695"/>
      <c r="ADS3544" s="695"/>
      <c r="ADT3544" s="695"/>
      <c r="ADU3544" s="695"/>
      <c r="ADV3544" s="695"/>
      <c r="ADW3544" s="695"/>
      <c r="ADX3544" s="695"/>
      <c r="ADY3544" s="695"/>
      <c r="ADZ3544" s="695"/>
      <c r="AEA3544" s="695"/>
      <c r="AEB3544" s="695"/>
      <c r="AEC3544" s="695"/>
      <c r="AED3544" s="695"/>
      <c r="AEE3544" s="695"/>
      <c r="AEF3544" s="695"/>
      <c r="AEG3544" s="695"/>
      <c r="AEH3544" s="695"/>
      <c r="AEI3544" s="695"/>
      <c r="AEJ3544" s="695"/>
      <c r="AEK3544" s="695"/>
      <c r="AEL3544" s="695"/>
      <c r="AEM3544" s="695"/>
      <c r="AEN3544" s="695"/>
      <c r="AEO3544" s="695"/>
      <c r="AEP3544" s="695"/>
      <c r="AEQ3544" s="695"/>
      <c r="AER3544" s="695"/>
      <c r="AES3544" s="695"/>
      <c r="AET3544" s="695"/>
      <c r="AEU3544" s="695"/>
      <c r="AEV3544" s="695"/>
      <c r="AEW3544" s="695"/>
      <c r="AEX3544" s="695"/>
      <c r="AEY3544" s="695"/>
      <c r="AEZ3544" s="695"/>
      <c r="AFA3544" s="695"/>
      <c r="AFB3544" s="695"/>
      <c r="AFC3544" s="695"/>
      <c r="AFD3544" s="695"/>
      <c r="AFE3544" s="695"/>
      <c r="AFF3544" s="695"/>
      <c r="AFG3544" s="695"/>
      <c r="AFH3544" s="695"/>
      <c r="AFI3544" s="695"/>
      <c r="AFJ3544" s="695"/>
      <c r="AFK3544" s="695"/>
      <c r="AFL3544" s="695"/>
      <c r="AFM3544" s="695"/>
      <c r="AFN3544" s="695"/>
      <c r="AFO3544" s="695"/>
      <c r="AFP3544" s="695"/>
      <c r="AFQ3544" s="695"/>
      <c r="AFR3544" s="695"/>
      <c r="AFS3544" s="695"/>
      <c r="AFT3544" s="695"/>
      <c r="AFU3544" s="695"/>
      <c r="AFV3544" s="695"/>
      <c r="AFW3544" s="695"/>
      <c r="AFX3544" s="695"/>
      <c r="AFY3544" s="695"/>
      <c r="AFZ3544" s="695"/>
      <c r="AGA3544" s="695"/>
      <c r="AGB3544" s="695"/>
      <c r="AGC3544" s="695"/>
      <c r="AGD3544" s="695"/>
      <c r="AGE3544" s="695"/>
      <c r="AGF3544" s="695"/>
      <c r="AGG3544" s="695"/>
      <c r="AGH3544" s="695"/>
      <c r="AGI3544" s="695"/>
      <c r="AGJ3544" s="695"/>
      <c r="AGK3544" s="695"/>
      <c r="AGL3544" s="695"/>
      <c r="AGM3544" s="695"/>
      <c r="AGN3544" s="695"/>
      <c r="AGO3544" s="695"/>
      <c r="AGP3544" s="695"/>
      <c r="AGQ3544" s="695"/>
      <c r="AGR3544" s="695"/>
      <c r="AGS3544" s="695"/>
      <c r="AGT3544" s="695"/>
      <c r="AGU3544" s="695"/>
      <c r="AGV3544" s="695"/>
      <c r="AGW3544" s="695"/>
      <c r="AGX3544" s="695"/>
      <c r="AGY3544" s="695"/>
      <c r="AGZ3544" s="695"/>
      <c r="AHA3544" s="695"/>
      <c r="AHB3544" s="695"/>
      <c r="AHC3544" s="695"/>
      <c r="AHD3544" s="695"/>
      <c r="AHE3544" s="695"/>
      <c r="AHF3544" s="695"/>
      <c r="AHG3544" s="695"/>
      <c r="AHH3544" s="695"/>
      <c r="AHI3544" s="695"/>
      <c r="AHJ3544" s="695"/>
      <c r="AHK3544" s="695"/>
      <c r="AHL3544" s="695"/>
      <c r="AHM3544" s="695"/>
      <c r="AHN3544" s="695"/>
      <c r="AHO3544" s="695"/>
      <c r="AHP3544" s="695"/>
      <c r="AHQ3544" s="695"/>
      <c r="AHR3544" s="695"/>
      <c r="AHS3544" s="695"/>
      <c r="AHT3544" s="695"/>
      <c r="AHU3544" s="695"/>
      <c r="AHV3544" s="695"/>
      <c r="AHW3544" s="695"/>
      <c r="AHX3544" s="695"/>
      <c r="AHY3544" s="695"/>
      <c r="AHZ3544" s="695"/>
      <c r="AIA3544" s="695"/>
      <c r="AIB3544" s="695"/>
      <c r="AIC3544" s="695"/>
      <c r="AID3544" s="695"/>
      <c r="AIE3544" s="695"/>
      <c r="AIF3544" s="695"/>
      <c r="AIG3544" s="695"/>
      <c r="AIH3544" s="695"/>
      <c r="AII3544" s="695"/>
      <c r="AIJ3544" s="695"/>
      <c r="AIK3544" s="695"/>
      <c r="AIL3544" s="695"/>
      <c r="AIM3544" s="695"/>
      <c r="AIN3544" s="695"/>
      <c r="AIO3544" s="695"/>
      <c r="AIP3544" s="695"/>
      <c r="AIQ3544" s="695"/>
      <c r="AIR3544" s="695"/>
      <c r="AIS3544" s="695"/>
      <c r="AIT3544" s="695"/>
      <c r="AIU3544" s="695"/>
      <c r="AIV3544" s="695"/>
      <c r="AIW3544" s="695"/>
      <c r="AIX3544" s="695"/>
      <c r="AIY3544" s="695"/>
      <c r="AIZ3544" s="695"/>
      <c r="AJA3544" s="695"/>
      <c r="AJB3544" s="695"/>
      <c r="AJC3544" s="695"/>
      <c r="AJD3544" s="695"/>
      <c r="AJE3544" s="695"/>
      <c r="AJF3544" s="695"/>
      <c r="AJG3544" s="695"/>
      <c r="AJH3544" s="695"/>
      <c r="AJI3544" s="695"/>
      <c r="AJJ3544" s="695"/>
      <c r="AJK3544" s="695"/>
      <c r="AJL3544" s="695"/>
      <c r="AJM3544" s="695"/>
      <c r="AJN3544" s="695"/>
      <c r="AJO3544" s="695"/>
      <c r="AJP3544" s="695"/>
      <c r="AJQ3544" s="695"/>
      <c r="AJR3544" s="695"/>
      <c r="AJS3544" s="695"/>
      <c r="AJT3544" s="695"/>
      <c r="AJU3544" s="695"/>
      <c r="AJV3544" s="695"/>
      <c r="AJW3544" s="695"/>
      <c r="AJX3544" s="695"/>
      <c r="AJY3544" s="695"/>
      <c r="AJZ3544" s="695"/>
      <c r="AKA3544" s="695"/>
      <c r="AKB3544" s="695"/>
      <c r="AKC3544" s="695"/>
      <c r="AKD3544" s="695"/>
      <c r="AKE3544" s="695"/>
      <c r="AKF3544" s="695"/>
      <c r="AKG3544" s="695"/>
      <c r="AKH3544" s="695"/>
      <c r="AKI3544" s="695"/>
      <c r="AKJ3544" s="695"/>
      <c r="AKK3544" s="695"/>
      <c r="AKL3544" s="695"/>
      <c r="AKM3544" s="695"/>
      <c r="AKN3544" s="695"/>
      <c r="AKO3544" s="695"/>
      <c r="AKP3544" s="695"/>
      <c r="AKQ3544" s="695"/>
      <c r="AKR3544" s="695"/>
      <c r="AKS3544" s="695"/>
      <c r="AKT3544" s="695"/>
      <c r="AKU3544" s="695"/>
      <c r="AKV3544" s="695"/>
      <c r="AKW3544" s="695"/>
      <c r="AKX3544" s="695"/>
      <c r="AKY3544" s="695"/>
      <c r="AKZ3544" s="695"/>
      <c r="ALA3544" s="695"/>
      <c r="ALB3544" s="695"/>
      <c r="ALC3544" s="695"/>
      <c r="ALD3544" s="695"/>
      <c r="ALE3544" s="695"/>
      <c r="ALF3544" s="695"/>
      <c r="ALG3544" s="695"/>
      <c r="ALH3544" s="695"/>
      <c r="ALI3544" s="695"/>
      <c r="ALJ3544" s="695"/>
      <c r="ALK3544" s="695"/>
      <c r="ALL3544" s="695"/>
      <c r="ALM3544" s="695"/>
      <c r="ALN3544" s="695"/>
      <c r="ALO3544" s="695"/>
      <c r="ALP3544" s="695"/>
      <c r="ALQ3544" s="695"/>
      <c r="ALR3544" s="695"/>
      <c r="ALS3544" s="695"/>
      <c r="ALT3544" s="695"/>
      <c r="ALU3544" s="695"/>
      <c r="ALV3544" s="695"/>
      <c r="ALW3544" s="695"/>
      <c r="ALX3544" s="695"/>
      <c r="ALY3544" s="695"/>
      <c r="ALZ3544" s="695"/>
      <c r="AMA3544" s="695"/>
      <c r="AMB3544" s="695"/>
      <c r="AMC3544" s="695"/>
      <c r="AMD3544" s="695"/>
      <c r="AME3544" s="695"/>
      <c r="AMF3544" s="695"/>
      <c r="AMG3544" s="695"/>
      <c r="AMH3544" s="695"/>
      <c r="AMI3544" s="695"/>
      <c r="AMJ3544" s="695"/>
    </row>
    <row r="3545" spans="1:1024" s="546" customFormat="1" ht="31.5" customHeight="1" x14ac:dyDescent="0.25">
      <c r="A3545" s="186">
        <v>2049</v>
      </c>
      <c r="B3545" s="186"/>
      <c r="C3545" s="186" t="s">
        <v>1239</v>
      </c>
      <c r="D3545" s="4" t="s">
        <v>412</v>
      </c>
      <c r="E3545" s="1156" t="s">
        <v>184</v>
      </c>
      <c r="F3545" s="725">
        <v>44986</v>
      </c>
      <c r="G3545" s="720">
        <v>0.8125</v>
      </c>
      <c r="H3545" s="725">
        <v>44998</v>
      </c>
      <c r="I3545" s="720">
        <v>0.79166666666666663</v>
      </c>
      <c r="J3545" s="728" t="s">
        <v>1842</v>
      </c>
      <c r="K3545" s="710">
        <v>31849</v>
      </c>
      <c r="L3545" s="929" t="s">
        <v>1241</v>
      </c>
      <c r="M3545" s="21">
        <v>42857</v>
      </c>
      <c r="N3545" s="926" t="s">
        <v>1242</v>
      </c>
      <c r="O3545" s="927">
        <v>44069</v>
      </c>
      <c r="P3545" s="1019" t="s">
        <v>1844</v>
      </c>
      <c r="Q3545" s="908"/>
      <c r="R3545" s="1002"/>
      <c r="S3545" s="196"/>
      <c r="T3545" s="533"/>
      <c r="U3545" s="545" t="s">
        <v>975</v>
      </c>
      <c r="V3545" s="544" t="s">
        <v>1843</v>
      </c>
      <c r="W3545" s="599"/>
    </row>
    <row r="3546" spans="1:1024" ht="18.75" customHeight="1" x14ac:dyDescent="0.25">
      <c r="A3546" s="186">
        <v>1574</v>
      </c>
      <c r="B3546" s="186"/>
      <c r="C3546" s="186" t="s">
        <v>1239</v>
      </c>
      <c r="D3546" s="186" t="s">
        <v>412</v>
      </c>
      <c r="E3546" s="1156" t="s">
        <v>358</v>
      </c>
      <c r="F3546" s="718">
        <v>44899</v>
      </c>
      <c r="G3546" s="719">
        <v>0.58333333333333337</v>
      </c>
      <c r="H3546" s="725">
        <v>44900</v>
      </c>
      <c r="I3546" s="719">
        <v>0.75</v>
      </c>
      <c r="J3546" s="728" t="s">
        <v>2510</v>
      </c>
      <c r="K3546" s="710">
        <v>31849</v>
      </c>
      <c r="L3546" s="936">
        <v>6864278</v>
      </c>
      <c r="M3546" s="21">
        <v>42857</v>
      </c>
      <c r="N3546" s="926" t="s">
        <v>1242</v>
      </c>
      <c r="O3546" s="927">
        <v>44069</v>
      </c>
      <c r="P3546" s="1019" t="s">
        <v>2511</v>
      </c>
      <c r="Q3546" s="908"/>
      <c r="R3546" s="1002"/>
      <c r="S3546" s="196"/>
      <c r="T3546" s="533"/>
      <c r="U3546" s="545" t="s">
        <v>975</v>
      </c>
      <c r="V3546" s="544"/>
      <c r="W3546" s="599"/>
    </row>
    <row r="3547" spans="1:1024" s="546" customFormat="1" ht="18.75" customHeight="1" x14ac:dyDescent="0.25">
      <c r="A3547" s="4">
        <v>1554</v>
      </c>
      <c r="B3547" s="4"/>
      <c r="C3547" s="4" t="s">
        <v>1239</v>
      </c>
      <c r="D3547" s="4" t="s">
        <v>152</v>
      </c>
      <c r="E3547" s="1156" t="s">
        <v>358</v>
      </c>
      <c r="F3547" s="725">
        <v>44889</v>
      </c>
      <c r="G3547" s="720">
        <v>0.58333333333333337</v>
      </c>
      <c r="H3547" s="710">
        <v>44899</v>
      </c>
      <c r="I3547" s="720">
        <v>0.58333333333333337</v>
      </c>
      <c r="J3547" s="728" t="s">
        <v>2058</v>
      </c>
      <c r="K3547" s="725">
        <v>31849</v>
      </c>
      <c r="L3547" s="207">
        <v>6864278</v>
      </c>
      <c r="M3547" s="19">
        <v>42857</v>
      </c>
      <c r="N3547" s="931" t="s">
        <v>2523</v>
      </c>
      <c r="O3547" s="932">
        <v>44069</v>
      </c>
      <c r="P3547" s="892">
        <v>350</v>
      </c>
      <c r="Q3547" s="194"/>
      <c r="R3547" s="1033"/>
      <c r="S3547" s="194"/>
      <c r="T3547" s="563"/>
      <c r="U3547" s="545"/>
      <c r="V3547" s="555"/>
      <c r="W3547" s="599"/>
    </row>
    <row r="3548" spans="1:1024" s="546" customFormat="1" ht="18.75" hidden="1" customHeight="1" x14ac:dyDescent="0.25">
      <c r="A3548" s="799">
        <v>812</v>
      </c>
      <c r="B3548" s="799"/>
      <c r="C3548" s="799" t="s">
        <v>1239</v>
      </c>
      <c r="D3548" s="799" t="s">
        <v>412</v>
      </c>
      <c r="E3548" s="1165" t="s">
        <v>342</v>
      </c>
      <c r="F3548" s="807">
        <v>44667</v>
      </c>
      <c r="G3548" s="806">
        <v>0.44791666666666669</v>
      </c>
      <c r="H3548" s="807">
        <v>44669</v>
      </c>
      <c r="I3548" s="806">
        <v>0.65208333333333335</v>
      </c>
      <c r="J3548" s="730"/>
      <c r="K3548" s="720"/>
      <c r="L3548" s="799"/>
      <c r="M3548" s="807"/>
      <c r="N3548" s="959"/>
      <c r="O3548" s="958"/>
      <c r="P3548" s="1119"/>
      <c r="Q3548" s="915"/>
      <c r="R3548" s="1118"/>
      <c r="S3548" s="915"/>
      <c r="T3548" s="668"/>
      <c r="U3548" s="545"/>
      <c r="V3548" s="668" t="s">
        <v>1687</v>
      </c>
      <c r="W3548" s="156"/>
    </row>
    <row r="3549" spans="1:1024" s="546" customFormat="1" ht="18.75" customHeight="1" x14ac:dyDescent="0.25">
      <c r="A3549" s="1267">
        <v>5144</v>
      </c>
      <c r="B3549" s="270">
        <v>55369936</v>
      </c>
      <c r="C3549" s="186" t="s">
        <v>6510</v>
      </c>
      <c r="D3549" s="186" t="s">
        <v>137</v>
      </c>
      <c r="E3549" s="1156" t="s">
        <v>5483</v>
      </c>
      <c r="F3549" s="718">
        <v>45535</v>
      </c>
      <c r="G3549" s="719">
        <v>0.84375</v>
      </c>
      <c r="H3549" s="718">
        <v>45550</v>
      </c>
      <c r="I3549" s="719">
        <v>0.84375</v>
      </c>
      <c r="J3549" s="737" t="s">
        <v>231</v>
      </c>
      <c r="K3549" s="710">
        <v>29697</v>
      </c>
      <c r="L3549" s="734" t="s">
        <v>6511</v>
      </c>
      <c r="M3549" s="710">
        <v>43395</v>
      </c>
      <c r="N3549" s="734" t="s">
        <v>6512</v>
      </c>
      <c r="O3549" s="920">
        <v>40500</v>
      </c>
      <c r="P3549" s="1019" t="s">
        <v>8211</v>
      </c>
      <c r="Q3549" s="196"/>
      <c r="R3549" s="1002"/>
      <c r="S3549" s="194"/>
      <c r="T3549" s="563"/>
      <c r="U3549" s="545" t="s">
        <v>8212</v>
      </c>
      <c r="V3549" s="527"/>
      <c r="W3549" s="156"/>
    </row>
    <row r="3550" spans="1:1024" ht="30" customHeight="1" x14ac:dyDescent="0.25">
      <c r="A3550" s="376">
        <v>5846</v>
      </c>
      <c r="B3550" s="376">
        <v>55369936</v>
      </c>
      <c r="C3550" s="376" t="s">
        <v>6510</v>
      </c>
      <c r="D3550" s="376" t="s">
        <v>35</v>
      </c>
      <c r="E3550" s="1166" t="s">
        <v>264</v>
      </c>
      <c r="F3550" s="1217">
        <v>45440</v>
      </c>
      <c r="G3550" s="1218">
        <v>0.625</v>
      </c>
      <c r="H3550" s="710">
        <v>45445</v>
      </c>
      <c r="I3550" s="1218">
        <v>0.52083333333333337</v>
      </c>
      <c r="J3550" s="728" t="s">
        <v>336</v>
      </c>
      <c r="K3550" s="710">
        <v>29697</v>
      </c>
      <c r="L3550" s="734" t="s">
        <v>6511</v>
      </c>
      <c r="M3550" s="710">
        <v>43395</v>
      </c>
      <c r="N3550" s="734" t="s">
        <v>6512</v>
      </c>
      <c r="O3550" s="920">
        <v>40500</v>
      </c>
      <c r="P3550" s="892" t="s">
        <v>6573</v>
      </c>
      <c r="Q3550" s="882"/>
      <c r="R3550" s="1001"/>
      <c r="S3550" s="882"/>
      <c r="T3550" s="524"/>
      <c r="U3550" s="528"/>
      <c r="V3550" s="527"/>
      <c r="W3550" s="1488"/>
    </row>
    <row r="3551" spans="1:1024" s="546" customFormat="1" ht="20.25" customHeight="1" x14ac:dyDescent="0.25">
      <c r="A3551" s="707">
        <v>5826</v>
      </c>
      <c r="B3551" s="707">
        <v>22846800</v>
      </c>
      <c r="C3551" s="707" t="s">
        <v>6203</v>
      </c>
      <c r="D3551" s="1456" t="s">
        <v>137</v>
      </c>
      <c r="E3551" s="1169" t="s">
        <v>138</v>
      </c>
      <c r="F3551" s="1545">
        <v>45420</v>
      </c>
      <c r="G3551" s="1559">
        <v>0.8125</v>
      </c>
      <c r="H3551" s="1545">
        <v>45427</v>
      </c>
      <c r="I3551" s="1559">
        <v>0.45833333333333331</v>
      </c>
      <c r="J3551" s="1591" t="s">
        <v>6396</v>
      </c>
      <c r="K3551" s="21">
        <v>32899</v>
      </c>
      <c r="L3551" s="721" t="s">
        <v>6204</v>
      </c>
      <c r="M3551" s="21">
        <v>44223</v>
      </c>
      <c r="N3551" s="721" t="s">
        <v>6205</v>
      </c>
      <c r="O3551" s="208">
        <v>39657</v>
      </c>
      <c r="P3551" s="1019" t="s">
        <v>6409</v>
      </c>
      <c r="Q3551" s="1029" t="s">
        <v>6410</v>
      </c>
      <c r="R3551" s="1016"/>
      <c r="S3551" s="1039"/>
      <c r="T3551" s="544" t="s">
        <v>116</v>
      </c>
      <c r="U3551" s="1346" t="s">
        <v>6208</v>
      </c>
      <c r="V3551" s="544"/>
      <c r="W3551" s="128"/>
    </row>
    <row r="3552" spans="1:1024" s="546" customFormat="1" ht="18.75" customHeight="1" x14ac:dyDescent="0.25">
      <c r="A3552" s="707">
        <v>4760</v>
      </c>
      <c r="B3552" s="707">
        <v>22846800</v>
      </c>
      <c r="C3552" s="707" t="s">
        <v>6203</v>
      </c>
      <c r="D3552" s="707" t="s">
        <v>137</v>
      </c>
      <c r="E3552" s="1156" t="s">
        <v>138</v>
      </c>
      <c r="F3552" s="708">
        <v>45412</v>
      </c>
      <c r="G3552" s="709">
        <v>0.79166666666666663</v>
      </c>
      <c r="H3552" s="708">
        <v>45420</v>
      </c>
      <c r="I3552" s="709">
        <v>0.8125</v>
      </c>
      <c r="J3552" s="731" t="s">
        <v>6342</v>
      </c>
      <c r="K3552" s="21">
        <v>32899</v>
      </c>
      <c r="L3552" s="721" t="s">
        <v>6204</v>
      </c>
      <c r="M3552" s="21">
        <v>44223</v>
      </c>
      <c r="N3552" s="721" t="s">
        <v>6205</v>
      </c>
      <c r="O3552" s="208">
        <v>39657</v>
      </c>
      <c r="P3552" s="1019" t="s">
        <v>6301</v>
      </c>
      <c r="Q3552" s="907"/>
      <c r="R3552" s="1016"/>
      <c r="S3552" s="1039"/>
      <c r="T3552" s="538" t="s">
        <v>116</v>
      </c>
      <c r="U3552" s="551" t="s">
        <v>6208</v>
      </c>
      <c r="V3552" s="544" t="s">
        <v>6283</v>
      </c>
      <c r="W3552" s="128"/>
    </row>
    <row r="3553" spans="1:25" s="546" customFormat="1" ht="30" customHeight="1" x14ac:dyDescent="0.25">
      <c r="A3553" s="1501">
        <v>4754</v>
      </c>
      <c r="B3553" s="1501">
        <v>22846800</v>
      </c>
      <c r="C3553" s="1501" t="s">
        <v>6203</v>
      </c>
      <c r="D3553" s="1501" t="s">
        <v>137</v>
      </c>
      <c r="E3553" s="1166" t="s">
        <v>138</v>
      </c>
      <c r="F3553" s="1546">
        <v>45411</v>
      </c>
      <c r="G3553" s="1560">
        <v>0.8125</v>
      </c>
      <c r="H3553" s="708">
        <v>45412</v>
      </c>
      <c r="I3553" s="1560">
        <v>0.79166666666666663</v>
      </c>
      <c r="J3553" s="731" t="s">
        <v>992</v>
      </c>
      <c r="K3553" s="21">
        <v>32899</v>
      </c>
      <c r="L3553" s="721" t="s">
        <v>6204</v>
      </c>
      <c r="M3553" s="21">
        <v>44223</v>
      </c>
      <c r="N3553" s="721" t="s">
        <v>6205</v>
      </c>
      <c r="O3553" s="208">
        <v>39657</v>
      </c>
      <c r="P3553" s="1019" t="s">
        <v>5059</v>
      </c>
      <c r="Q3553" s="907"/>
      <c r="R3553" s="1016"/>
      <c r="S3553" s="1039"/>
      <c r="T3553" s="544" t="s">
        <v>116</v>
      </c>
      <c r="U3553" s="551" t="s">
        <v>6208</v>
      </c>
      <c r="V3553" s="544"/>
      <c r="W3553" s="1487"/>
    </row>
    <row r="3554" spans="1:25" ht="29.25" hidden="1" customHeight="1" x14ac:dyDescent="0.25">
      <c r="A3554" s="4">
        <v>554</v>
      </c>
      <c r="B3554" s="4"/>
      <c r="C3554" s="4" t="s">
        <v>3641</v>
      </c>
      <c r="D3554" s="4" t="s">
        <v>412</v>
      </c>
      <c r="E3554" s="1156" t="s">
        <v>342</v>
      </c>
      <c r="F3554" s="725">
        <v>44560</v>
      </c>
      <c r="G3554" s="744">
        <v>0.4375</v>
      </c>
      <c r="H3554" s="725">
        <v>44570</v>
      </c>
      <c r="I3554" s="744">
        <v>0.4375</v>
      </c>
      <c r="J3554" s="730"/>
      <c r="K3554" s="744"/>
      <c r="L3554" s="4"/>
      <c r="N3554" s="934"/>
      <c r="O3554" s="920"/>
      <c r="P3554" s="1122"/>
      <c r="Q3554" s="908"/>
      <c r="R3554" s="1073"/>
      <c r="S3554" s="908"/>
      <c r="T3554" s="550"/>
      <c r="V3554" s="550" t="s">
        <v>3512</v>
      </c>
      <c r="Y3554" s="531"/>
    </row>
    <row r="3555" spans="1:25" ht="23.25" customHeight="1" x14ac:dyDescent="0.25">
      <c r="A3555" s="1267">
        <v>5332</v>
      </c>
      <c r="B3555" s="270"/>
      <c r="C3555" s="186" t="s">
        <v>7356</v>
      </c>
      <c r="D3555" s="186" t="s">
        <v>412</v>
      </c>
      <c r="E3555" s="1156" t="s">
        <v>389</v>
      </c>
      <c r="F3555" s="718">
        <v>45557</v>
      </c>
      <c r="G3555" s="719">
        <v>0.6958333333333333</v>
      </c>
      <c r="H3555" s="718">
        <v>45570</v>
      </c>
      <c r="I3555" s="719">
        <v>0.79166666666666663</v>
      </c>
      <c r="J3555" s="759" t="s">
        <v>7357</v>
      </c>
      <c r="K3555" s="710">
        <v>37257</v>
      </c>
      <c r="L3555" s="734" t="s">
        <v>7358</v>
      </c>
      <c r="M3555" s="710">
        <v>45000</v>
      </c>
      <c r="N3555" s="734" t="s">
        <v>7359</v>
      </c>
      <c r="O3555" s="920">
        <v>44256</v>
      </c>
      <c r="P3555" s="1026"/>
      <c r="Q3555" s="1022"/>
      <c r="R3555" s="1023"/>
      <c r="S3555" s="1703"/>
      <c r="T3555" s="568"/>
      <c r="V3555" s="527"/>
    </row>
    <row r="3556" spans="1:25" ht="23.25" customHeight="1" x14ac:dyDescent="0.25">
      <c r="A3556" s="1267">
        <v>5562</v>
      </c>
      <c r="B3556" s="724" t="s">
        <v>7538</v>
      </c>
      <c r="C3556" s="186" t="s">
        <v>7539</v>
      </c>
      <c r="D3556" s="186" t="s">
        <v>137</v>
      </c>
      <c r="E3556" s="1156" t="s">
        <v>138</v>
      </c>
      <c r="F3556" s="710">
        <v>45590</v>
      </c>
      <c r="G3556" s="711">
        <v>0.6875</v>
      </c>
      <c r="H3556" s="710">
        <v>45595</v>
      </c>
      <c r="I3556" s="711">
        <v>0.75</v>
      </c>
      <c r="J3556" s="728" t="s">
        <v>7600</v>
      </c>
      <c r="K3556" s="710">
        <v>30173</v>
      </c>
      <c r="L3556" s="734" t="s">
        <v>7540</v>
      </c>
      <c r="M3556" s="21">
        <v>44946</v>
      </c>
      <c r="N3556" s="734" t="s">
        <v>7541</v>
      </c>
      <c r="O3556" s="920">
        <v>37286</v>
      </c>
      <c r="P3556" s="892" t="s">
        <v>5202</v>
      </c>
      <c r="Q3556" s="196"/>
      <c r="R3556" s="1002"/>
      <c r="S3556" s="907" t="s">
        <v>7543</v>
      </c>
      <c r="T3556" s="544" t="s">
        <v>7544</v>
      </c>
      <c r="U3556" s="545" t="s">
        <v>7542</v>
      </c>
      <c r="V3556" s="544"/>
    </row>
    <row r="3557" spans="1:25" ht="23.25" hidden="1" customHeight="1" x14ac:dyDescent="0.25">
      <c r="A3557" s="1245">
        <v>6312</v>
      </c>
      <c r="B3557" s="20"/>
      <c r="C3557" s="20" t="s">
        <v>6914</v>
      </c>
      <c r="D3557" s="20" t="s">
        <v>137</v>
      </c>
      <c r="E3557" s="1156" t="s">
        <v>6592</v>
      </c>
      <c r="F3557" s="21">
        <v>45476</v>
      </c>
      <c r="G3557" s="722">
        <v>0.75</v>
      </c>
      <c r="H3557" s="21">
        <v>45480</v>
      </c>
      <c r="I3557" s="722">
        <v>0.45833333333333331</v>
      </c>
      <c r="J3557" s="730" t="s">
        <v>449</v>
      </c>
      <c r="K3557" s="21">
        <v>31745</v>
      </c>
      <c r="L3557" s="721" t="s">
        <v>6915</v>
      </c>
      <c r="M3557" s="708">
        <v>41382</v>
      </c>
      <c r="N3557" s="721">
        <v>2867880858</v>
      </c>
      <c r="O3557" s="208">
        <v>42172</v>
      </c>
      <c r="P3557" s="1025"/>
      <c r="Q3557" s="1015"/>
      <c r="R3557" s="1016"/>
      <c r="S3557" s="1015"/>
      <c r="T3557" s="544" t="s">
        <v>6943</v>
      </c>
      <c r="U3557" s="558" t="s">
        <v>1024</v>
      </c>
      <c r="V3557" s="583" t="s">
        <v>5587</v>
      </c>
      <c r="W3557" s="128"/>
    </row>
    <row r="3558" spans="1:25" ht="23.25" customHeight="1" x14ac:dyDescent="0.25">
      <c r="A3558" s="1245">
        <v>4913</v>
      </c>
      <c r="B3558" s="3"/>
      <c r="C3558" s="3" t="s">
        <v>7139</v>
      </c>
      <c r="D3558" s="3" t="s">
        <v>137</v>
      </c>
      <c r="E3558" s="1159" t="s">
        <v>5483</v>
      </c>
      <c r="F3558" s="714">
        <v>45498</v>
      </c>
      <c r="G3558" s="715">
        <v>0.51736111111111105</v>
      </c>
      <c r="H3558" s="714">
        <v>45530</v>
      </c>
      <c r="I3558" s="715">
        <v>0.51736111111111105</v>
      </c>
      <c r="J3558" s="760" t="s">
        <v>7036</v>
      </c>
      <c r="K3558" s="19">
        <v>31849</v>
      </c>
      <c r="L3558" s="921" t="s">
        <v>1241</v>
      </c>
      <c r="N3558" s="922" t="s">
        <v>7140</v>
      </c>
      <c r="O3558" s="209">
        <v>44069</v>
      </c>
      <c r="P3558" s="897"/>
      <c r="Q3558" s="1009"/>
      <c r="R3558" s="1004"/>
      <c r="S3558" s="1003"/>
      <c r="T3558" s="565"/>
      <c r="U3558" s="564"/>
      <c r="V3558" s="561"/>
    </row>
    <row r="3559" spans="1:25" ht="23.25" hidden="1" customHeight="1" x14ac:dyDescent="0.25">
      <c r="A3559" s="186">
        <v>4068</v>
      </c>
      <c r="B3559" s="186">
        <v>54093232</v>
      </c>
      <c r="C3559" s="186" t="s">
        <v>5257</v>
      </c>
      <c r="D3559" s="186" t="s">
        <v>94</v>
      </c>
      <c r="E3559" s="1156" t="s">
        <v>422</v>
      </c>
      <c r="F3559" s="710">
        <v>45313</v>
      </c>
      <c r="G3559" s="719">
        <v>0.85069444444444453</v>
      </c>
      <c r="H3559" s="710">
        <v>45315</v>
      </c>
      <c r="I3559" s="719">
        <v>0.69791666666666663</v>
      </c>
      <c r="J3559" s="737" t="s">
        <v>330</v>
      </c>
      <c r="K3559" s="710">
        <v>29757</v>
      </c>
      <c r="L3559" s="734" t="s">
        <v>5258</v>
      </c>
      <c r="M3559" s="21"/>
      <c r="N3559" s="926">
        <v>120894100394</v>
      </c>
      <c r="O3559" s="927">
        <v>41128</v>
      </c>
      <c r="P3559" s="892" t="s">
        <v>5261</v>
      </c>
      <c r="Q3559" s="196"/>
      <c r="R3559" s="1002"/>
      <c r="S3559" s="196"/>
      <c r="T3559" s="533"/>
      <c r="U3559" s="545" t="s">
        <v>5259</v>
      </c>
      <c r="V3559" s="544"/>
    </row>
    <row r="3560" spans="1:25" ht="23.25" customHeight="1" x14ac:dyDescent="0.25">
      <c r="A3560" s="799">
        <v>1009</v>
      </c>
      <c r="B3560" s="799"/>
      <c r="C3560" s="799" t="s">
        <v>3456</v>
      </c>
      <c r="D3560" s="799" t="s">
        <v>1212</v>
      </c>
      <c r="E3560" s="1165" t="s">
        <v>342</v>
      </c>
      <c r="F3560" s="807">
        <v>44704</v>
      </c>
      <c r="G3560" s="806">
        <v>0.35416666666666669</v>
      </c>
      <c r="H3560" s="807">
        <v>44704</v>
      </c>
      <c r="I3560" s="806">
        <v>0.77083333333333337</v>
      </c>
      <c r="J3560" s="737" t="s">
        <v>3115</v>
      </c>
      <c r="K3560" s="720"/>
      <c r="L3560" s="799">
        <v>6980215</v>
      </c>
      <c r="M3560" s="714">
        <v>43669</v>
      </c>
      <c r="N3560" s="926" t="s">
        <v>3457</v>
      </c>
      <c r="O3560" s="927">
        <v>42388</v>
      </c>
      <c r="P3560" s="891">
        <v>80</v>
      </c>
      <c r="Q3560" s="915"/>
      <c r="R3560" s="1118"/>
      <c r="S3560" s="915"/>
      <c r="T3560" s="668"/>
      <c r="V3560" s="668"/>
    </row>
    <row r="3561" spans="1:25" ht="23.25" customHeight="1" x14ac:dyDescent="0.25">
      <c r="A3561" s="186">
        <v>3079</v>
      </c>
      <c r="B3561" s="18">
        <v>53465573</v>
      </c>
      <c r="C3561" s="18" t="s">
        <v>346</v>
      </c>
      <c r="D3561" s="18" t="s">
        <v>35</v>
      </c>
      <c r="E3561" s="1156" t="s">
        <v>261</v>
      </c>
      <c r="F3561" s="718">
        <v>45148</v>
      </c>
      <c r="G3561" s="719">
        <v>0.47916666666666669</v>
      </c>
      <c r="H3561" s="718">
        <v>45155</v>
      </c>
      <c r="I3561" s="719">
        <v>0.47916666666666669</v>
      </c>
      <c r="J3561" s="739" t="s">
        <v>85</v>
      </c>
      <c r="K3561" s="937">
        <v>34739</v>
      </c>
      <c r="L3561" s="928" t="s">
        <v>347</v>
      </c>
      <c r="M3561" s="718">
        <v>42542</v>
      </c>
      <c r="N3561" s="928" t="s">
        <v>348</v>
      </c>
      <c r="O3561" s="927">
        <v>43846</v>
      </c>
      <c r="P3561" s="892" t="s">
        <v>349</v>
      </c>
      <c r="Q3561" s="908"/>
      <c r="R3561" s="1052"/>
      <c r="S3561" s="884"/>
      <c r="T3561" s="527"/>
      <c r="U3561" s="545" t="s">
        <v>88</v>
      </c>
      <c r="V3561" s="554"/>
    </row>
    <row r="3562" spans="1:25" ht="23.25" customHeight="1" x14ac:dyDescent="0.25">
      <c r="A3562" s="1">
        <v>876</v>
      </c>
      <c r="B3562" s="20">
        <v>54716612</v>
      </c>
      <c r="C3562" s="20" t="s">
        <v>3488</v>
      </c>
      <c r="D3562" s="20" t="s">
        <v>412</v>
      </c>
      <c r="E3562" s="1158" t="s">
        <v>60</v>
      </c>
      <c r="F3562" s="21">
        <v>44678</v>
      </c>
      <c r="G3562" s="821">
        <v>0.625</v>
      </c>
      <c r="H3562" s="21">
        <v>44696</v>
      </c>
      <c r="I3562" s="821">
        <v>2.4583333333333335</v>
      </c>
      <c r="J3562" s="730" t="s">
        <v>3079</v>
      </c>
      <c r="K3562" s="796"/>
      <c r="L3562" s="20">
        <v>8282120</v>
      </c>
      <c r="M3562" s="19">
        <v>42993</v>
      </c>
      <c r="N3562" s="924" t="s">
        <v>3489</v>
      </c>
      <c r="O3562" s="208">
        <v>42963</v>
      </c>
      <c r="P3562" s="891">
        <f>70*18</f>
        <v>1260</v>
      </c>
      <c r="Q3562" s="1039"/>
      <c r="R3562" s="1044"/>
      <c r="S3562" s="1039"/>
      <c r="T3562" s="555"/>
    </row>
    <row r="3563" spans="1:25" ht="23.25" customHeight="1" x14ac:dyDescent="0.35">
      <c r="A3563" s="4">
        <v>2619</v>
      </c>
      <c r="B3563" s="4"/>
      <c r="C3563" s="186" t="s">
        <v>1028</v>
      </c>
      <c r="D3563" s="186" t="s">
        <v>143</v>
      </c>
      <c r="E3563" s="1156" t="s">
        <v>871</v>
      </c>
      <c r="F3563" s="710">
        <v>45084</v>
      </c>
      <c r="G3563" s="711">
        <v>0.5</v>
      </c>
      <c r="H3563" s="710">
        <v>45089</v>
      </c>
      <c r="I3563" s="711">
        <v>0.66666666666666663</v>
      </c>
      <c r="J3563" s="728" t="s">
        <v>336</v>
      </c>
      <c r="K3563" s="710">
        <v>27796</v>
      </c>
      <c r="L3563" s="929" t="s">
        <v>1030</v>
      </c>
      <c r="M3563" s="21">
        <v>42405</v>
      </c>
      <c r="N3563" s="926" t="s">
        <v>1031</v>
      </c>
      <c r="O3563" s="927">
        <v>36379</v>
      </c>
      <c r="P3563" s="888" t="s">
        <v>4063</v>
      </c>
      <c r="Q3563" s="196"/>
      <c r="R3563" s="1092"/>
      <c r="S3563" s="895"/>
      <c r="T3563" s="579"/>
      <c r="U3563" s="545" t="s">
        <v>1033</v>
      </c>
      <c r="V3563" s="579"/>
      <c r="W3563" s="128"/>
    </row>
    <row r="3564" spans="1:25" ht="23.25" customHeight="1" x14ac:dyDescent="0.35">
      <c r="A3564" s="4">
        <v>2202</v>
      </c>
      <c r="B3564" s="4"/>
      <c r="C3564" s="4" t="s">
        <v>1028</v>
      </c>
      <c r="D3564" s="4" t="s">
        <v>649</v>
      </c>
      <c r="E3564" s="1156" t="s">
        <v>389</v>
      </c>
      <c r="F3564" s="725">
        <v>45012</v>
      </c>
      <c r="G3564" s="720">
        <v>0.75</v>
      </c>
      <c r="H3564" s="725">
        <v>45020</v>
      </c>
      <c r="I3564" s="720">
        <v>0.75</v>
      </c>
      <c r="J3564" s="728" t="s">
        <v>113</v>
      </c>
      <c r="K3564" s="710">
        <v>27796</v>
      </c>
      <c r="L3564" s="929" t="s">
        <v>1030</v>
      </c>
      <c r="M3564" s="21">
        <v>42405</v>
      </c>
      <c r="N3564" s="926" t="s">
        <v>1031</v>
      </c>
      <c r="O3564" s="927">
        <v>36379</v>
      </c>
      <c r="P3564" s="888">
        <v>480</v>
      </c>
      <c r="Q3564" s="196"/>
      <c r="R3564" s="1092"/>
      <c r="S3564" s="895"/>
      <c r="T3564" s="579"/>
      <c r="U3564" s="545" t="s">
        <v>1033</v>
      </c>
      <c r="V3564" s="579" t="s">
        <v>1657</v>
      </c>
      <c r="W3564" s="128"/>
    </row>
    <row r="3565" spans="1:25" ht="23.25" customHeight="1" x14ac:dyDescent="0.25">
      <c r="A3565" s="4">
        <v>2028</v>
      </c>
      <c r="B3565" s="4"/>
      <c r="C3565" s="4" t="s">
        <v>1028</v>
      </c>
      <c r="D3565" s="4" t="s">
        <v>649</v>
      </c>
      <c r="E3565" s="1156" t="s">
        <v>153</v>
      </c>
      <c r="F3565" s="725">
        <v>44982</v>
      </c>
      <c r="G3565" s="720">
        <v>0.75</v>
      </c>
      <c r="H3565" s="725">
        <v>45012</v>
      </c>
      <c r="I3565" s="720">
        <v>0.75</v>
      </c>
      <c r="J3565" s="728" t="s">
        <v>37</v>
      </c>
      <c r="K3565" s="710">
        <v>27796</v>
      </c>
      <c r="L3565" s="929" t="s">
        <v>1030</v>
      </c>
      <c r="M3565" s="21">
        <v>42405</v>
      </c>
      <c r="N3565" s="926" t="s">
        <v>1031</v>
      </c>
      <c r="O3565" s="927">
        <v>36379</v>
      </c>
      <c r="P3565" s="892">
        <v>1800</v>
      </c>
      <c r="Q3565" s="196"/>
      <c r="T3565" s="631"/>
      <c r="U3565" s="545" t="s">
        <v>1033</v>
      </c>
      <c r="V3565" s="544"/>
    </row>
    <row r="3566" spans="1:25" ht="23.25" customHeight="1" x14ac:dyDescent="0.25">
      <c r="A3566" s="186">
        <v>1779</v>
      </c>
      <c r="B3566" s="186"/>
      <c r="C3566" s="186" t="s">
        <v>1028</v>
      </c>
      <c r="D3566" s="186" t="s">
        <v>649</v>
      </c>
      <c r="E3566" s="1156" t="s">
        <v>153</v>
      </c>
      <c r="F3566" s="710">
        <v>44952</v>
      </c>
      <c r="G3566" s="711">
        <v>0.75</v>
      </c>
      <c r="H3566" s="710">
        <v>44982</v>
      </c>
      <c r="I3566" s="711">
        <v>0.75</v>
      </c>
      <c r="J3566" s="728" t="s">
        <v>2008</v>
      </c>
      <c r="K3566" s="710">
        <v>27796</v>
      </c>
      <c r="L3566" s="929" t="s">
        <v>1030</v>
      </c>
      <c r="M3566" s="21">
        <v>42405</v>
      </c>
      <c r="N3566" s="926" t="s">
        <v>1031</v>
      </c>
      <c r="O3566" s="927">
        <v>36379</v>
      </c>
      <c r="P3566" s="892">
        <v>1800</v>
      </c>
      <c r="Q3566" s="196"/>
      <c r="U3566" s="545" t="s">
        <v>1033</v>
      </c>
      <c r="V3566" s="544"/>
      <c r="W3566" s="599"/>
    </row>
    <row r="3567" spans="1:25" ht="23.25" customHeight="1" x14ac:dyDescent="0.25">
      <c r="A3567" s="186">
        <v>1695</v>
      </c>
      <c r="B3567" s="186"/>
      <c r="C3567" s="186" t="s">
        <v>1028</v>
      </c>
      <c r="D3567" s="186" t="s">
        <v>649</v>
      </c>
      <c r="E3567" s="1156" t="s">
        <v>153</v>
      </c>
      <c r="F3567" s="725">
        <v>44922</v>
      </c>
      <c r="G3567" s="720">
        <v>0.75</v>
      </c>
      <c r="H3567" s="725">
        <v>44952</v>
      </c>
      <c r="I3567" s="720">
        <v>0.75</v>
      </c>
      <c r="J3567" s="728" t="s">
        <v>2008</v>
      </c>
      <c r="K3567" s="710">
        <v>27796</v>
      </c>
      <c r="L3567" s="929">
        <v>6787212</v>
      </c>
      <c r="M3567" s="21">
        <v>42405</v>
      </c>
      <c r="N3567" s="926" t="s">
        <v>1031</v>
      </c>
      <c r="O3567" s="927">
        <v>36379</v>
      </c>
      <c r="P3567" s="892">
        <v>1800</v>
      </c>
      <c r="Q3567" s="196"/>
      <c r="U3567" s="545" t="s">
        <v>1033</v>
      </c>
      <c r="V3567" s="544"/>
    </row>
    <row r="3568" spans="1:25" ht="23.25" customHeight="1" x14ac:dyDescent="0.25">
      <c r="A3568" s="186">
        <v>1560</v>
      </c>
      <c r="B3568" s="186"/>
      <c r="C3568" s="186" t="s">
        <v>1028</v>
      </c>
      <c r="D3568" s="186" t="s">
        <v>649</v>
      </c>
      <c r="E3568" s="1156" t="s">
        <v>153</v>
      </c>
      <c r="F3568" s="718">
        <v>44892</v>
      </c>
      <c r="G3568" s="719">
        <v>0.75</v>
      </c>
      <c r="H3568" s="710">
        <v>44922</v>
      </c>
      <c r="I3568" s="711">
        <v>0.75</v>
      </c>
      <c r="J3568" s="728" t="s">
        <v>2008</v>
      </c>
      <c r="K3568" s="710">
        <v>27796</v>
      </c>
      <c r="L3568" s="929">
        <v>6787212</v>
      </c>
      <c r="M3568" s="21">
        <v>42405</v>
      </c>
      <c r="N3568" s="926" t="s">
        <v>1031</v>
      </c>
      <c r="O3568" s="927">
        <v>36379</v>
      </c>
      <c r="P3568" s="892" t="s">
        <v>2385</v>
      </c>
      <c r="Q3568" s="196"/>
      <c r="R3568" s="1111"/>
      <c r="S3568" s="1112"/>
      <c r="T3568" s="665"/>
      <c r="V3568" s="544"/>
    </row>
    <row r="3569" spans="1:25" ht="23.25" customHeight="1" x14ac:dyDescent="0.25">
      <c r="A3569" s="186">
        <v>1454</v>
      </c>
      <c r="B3569" s="186"/>
      <c r="C3569" s="186" t="s">
        <v>1028</v>
      </c>
      <c r="D3569" s="186" t="s">
        <v>649</v>
      </c>
      <c r="E3569" s="1156" t="s">
        <v>153</v>
      </c>
      <c r="F3569" s="718">
        <v>44864</v>
      </c>
      <c r="G3569" s="719">
        <v>0.75</v>
      </c>
      <c r="H3569" s="710">
        <v>44892</v>
      </c>
      <c r="I3569" s="711">
        <v>0.75</v>
      </c>
      <c r="J3569" s="728" t="s">
        <v>2008</v>
      </c>
      <c r="K3569" s="710">
        <v>27796</v>
      </c>
      <c r="L3569" s="936">
        <v>6787212</v>
      </c>
      <c r="M3569" s="21">
        <v>42405</v>
      </c>
      <c r="N3569" s="926" t="s">
        <v>1031</v>
      </c>
      <c r="O3569" s="927">
        <v>36379</v>
      </c>
      <c r="P3569" s="892">
        <v>1000</v>
      </c>
      <c r="Q3569" s="196"/>
      <c r="R3569" s="1002"/>
      <c r="S3569" s="196"/>
      <c r="T3569" s="533"/>
      <c r="V3569" s="544" t="s">
        <v>2535</v>
      </c>
      <c r="W3569" s="599"/>
    </row>
    <row r="3570" spans="1:25" ht="23.25" customHeight="1" x14ac:dyDescent="0.25">
      <c r="A3570" s="4">
        <v>1195</v>
      </c>
      <c r="B3570" s="799">
        <v>54205661</v>
      </c>
      <c r="C3570" s="799" t="s">
        <v>1028</v>
      </c>
      <c r="D3570" s="4" t="s">
        <v>22</v>
      </c>
      <c r="E3570" s="1156" t="s">
        <v>161</v>
      </c>
      <c r="F3570" s="718">
        <v>44777</v>
      </c>
      <c r="G3570" s="806">
        <v>0.625</v>
      </c>
      <c r="H3570" s="807">
        <v>44783</v>
      </c>
      <c r="I3570" s="806">
        <v>0.8125</v>
      </c>
      <c r="J3570" s="737">
        <v>6</v>
      </c>
      <c r="K3570" s="720"/>
      <c r="L3570" s="799">
        <v>6787212</v>
      </c>
      <c r="M3570" s="19">
        <v>42405</v>
      </c>
      <c r="N3570" s="926" t="s">
        <v>1031</v>
      </c>
      <c r="O3570" s="927">
        <v>36379</v>
      </c>
      <c r="P3570" s="892">
        <f>56.6*6</f>
        <v>339.6</v>
      </c>
      <c r="Q3570" s="196"/>
      <c r="R3570" s="1073">
        <v>1700</v>
      </c>
      <c r="S3570" s="908"/>
      <c r="T3570" s="550" t="s">
        <v>3049</v>
      </c>
      <c r="U3570" s="545" t="s">
        <v>3048</v>
      </c>
      <c r="V3570" s="668"/>
    </row>
    <row r="3571" spans="1:25" ht="23.25" customHeight="1" x14ac:dyDescent="0.25">
      <c r="A3571" s="4">
        <v>1159</v>
      </c>
      <c r="B3571" s="799">
        <v>54205661</v>
      </c>
      <c r="C3571" s="799" t="s">
        <v>1028</v>
      </c>
      <c r="D3571" s="4" t="s">
        <v>22</v>
      </c>
      <c r="E3571" s="1156" t="s">
        <v>161</v>
      </c>
      <c r="F3571" s="807">
        <v>44747</v>
      </c>
      <c r="G3571" s="806">
        <v>0.625</v>
      </c>
      <c r="H3571" s="807">
        <v>44777</v>
      </c>
      <c r="I3571" s="806">
        <v>0.625</v>
      </c>
      <c r="J3571" s="730">
        <v>30</v>
      </c>
      <c r="K3571" s="720"/>
      <c r="L3571" s="799">
        <v>678212</v>
      </c>
      <c r="M3571" s="19">
        <v>42405</v>
      </c>
      <c r="N3571" s="926" t="s">
        <v>1031</v>
      </c>
      <c r="O3571" s="927">
        <v>36379</v>
      </c>
      <c r="P3571" s="1107"/>
      <c r="Q3571" s="1018">
        <v>1700</v>
      </c>
      <c r="R3571" s="1073">
        <v>1700</v>
      </c>
      <c r="S3571" s="908"/>
      <c r="T3571" s="669" t="s">
        <v>3049</v>
      </c>
      <c r="U3571" s="545" t="s">
        <v>3048</v>
      </c>
      <c r="V3571" s="1786"/>
    </row>
    <row r="3572" spans="1:25" ht="23.25" customHeight="1" x14ac:dyDescent="0.25">
      <c r="A3572" s="4">
        <v>1031</v>
      </c>
      <c r="B3572" s="799">
        <v>54205661</v>
      </c>
      <c r="C3572" s="799" t="s">
        <v>1028</v>
      </c>
      <c r="D3572" s="4" t="s">
        <v>22</v>
      </c>
      <c r="E3572" s="1156" t="s">
        <v>161</v>
      </c>
      <c r="F3572" s="807">
        <v>44716</v>
      </c>
      <c r="G3572" s="806">
        <v>0.625</v>
      </c>
      <c r="H3572" s="807">
        <v>44747</v>
      </c>
      <c r="I3572" s="806">
        <v>0.625</v>
      </c>
      <c r="J3572" s="730">
        <v>30</v>
      </c>
      <c r="K3572" s="720"/>
      <c r="L3572" s="799">
        <v>678212</v>
      </c>
      <c r="M3572" s="19">
        <v>42405</v>
      </c>
      <c r="N3572" s="926" t="s">
        <v>1031</v>
      </c>
      <c r="O3572" s="718">
        <v>36379</v>
      </c>
      <c r="P3572" s="892">
        <v>1700</v>
      </c>
      <c r="Q3572" s="196"/>
      <c r="R3572" s="1073">
        <v>1700</v>
      </c>
      <c r="S3572" s="908"/>
      <c r="T3572" s="550" t="s">
        <v>3049</v>
      </c>
      <c r="U3572" s="545" t="s">
        <v>3048</v>
      </c>
      <c r="V3572" s="668"/>
      <c r="W3572" s="550"/>
    </row>
    <row r="3573" spans="1:25" ht="23.25" customHeight="1" x14ac:dyDescent="0.25">
      <c r="A3573" s="1">
        <v>885</v>
      </c>
      <c r="B3573" s="3"/>
      <c r="C3573" s="3" t="s">
        <v>3399</v>
      </c>
      <c r="D3573" s="3" t="s">
        <v>22</v>
      </c>
      <c r="E3573" s="1159" t="s">
        <v>161</v>
      </c>
      <c r="F3573" s="714">
        <v>44686</v>
      </c>
      <c r="G3573" s="715">
        <v>0.625</v>
      </c>
      <c r="H3573" s="714">
        <v>44716</v>
      </c>
      <c r="I3573" s="715">
        <v>0.625</v>
      </c>
      <c r="J3573" s="730">
        <v>30</v>
      </c>
      <c r="K3573" s="769"/>
      <c r="L3573" s="3">
        <v>678212</v>
      </c>
      <c r="M3573" s="714">
        <v>42405</v>
      </c>
      <c r="N3573" s="965" t="s">
        <v>1031</v>
      </c>
      <c r="O3573" s="714" t="s">
        <v>3400</v>
      </c>
      <c r="P3573" s="889" t="s">
        <v>3401</v>
      </c>
      <c r="Q3573" s="1120"/>
      <c r="R3573" s="1121"/>
      <c r="S3573" s="1120"/>
      <c r="T3573" s="670"/>
      <c r="V3573" s="670"/>
    </row>
    <row r="3574" spans="1:25" ht="23.25" hidden="1" customHeight="1" x14ac:dyDescent="0.25">
      <c r="A3574" s="812">
        <v>802</v>
      </c>
      <c r="B3574" s="799"/>
      <c r="C3574" s="799" t="s">
        <v>3399</v>
      </c>
      <c r="D3574" s="799" t="s">
        <v>22</v>
      </c>
      <c r="E3574" s="1165" t="s">
        <v>161</v>
      </c>
      <c r="F3574" s="807">
        <v>44656</v>
      </c>
      <c r="G3574" s="806">
        <v>0.625</v>
      </c>
      <c r="H3574" s="807">
        <v>44686</v>
      </c>
      <c r="I3574" s="806">
        <v>0.625</v>
      </c>
      <c r="J3574" s="730">
        <v>30</v>
      </c>
      <c r="K3574" s="720"/>
      <c r="L3574" s="799"/>
      <c r="M3574" s="807"/>
      <c r="N3574" s="959"/>
      <c r="O3574" s="958"/>
      <c r="P3574" s="1122"/>
      <c r="Q3574" s="1120"/>
      <c r="R3574" s="1121"/>
      <c r="S3574" s="1120"/>
      <c r="T3574" s="670"/>
      <c r="V3574" s="670" t="s">
        <v>3512</v>
      </c>
    </row>
    <row r="3575" spans="1:25" ht="23.25" hidden="1" customHeight="1" x14ac:dyDescent="0.25">
      <c r="A3575" s="18">
        <v>221</v>
      </c>
      <c r="B3575" s="4"/>
      <c r="C3575" s="4" t="s">
        <v>3399</v>
      </c>
      <c r="D3575" s="4" t="s">
        <v>22</v>
      </c>
      <c r="E3575" s="1156" t="s">
        <v>161</v>
      </c>
      <c r="F3575" s="725">
        <v>44626</v>
      </c>
      <c r="G3575" s="744">
        <v>0.625</v>
      </c>
      <c r="H3575" s="725">
        <v>44656</v>
      </c>
      <c r="I3575" s="744">
        <v>0.625</v>
      </c>
      <c r="J3575" s="730">
        <v>30</v>
      </c>
      <c r="K3575" s="744"/>
      <c r="L3575" s="4"/>
      <c r="N3575" s="934"/>
      <c r="O3575" s="920"/>
      <c r="P3575" s="1122"/>
      <c r="Q3575" s="908"/>
      <c r="R3575" s="1073"/>
      <c r="S3575" s="908"/>
      <c r="T3575" s="550"/>
      <c r="V3575" s="550"/>
    </row>
    <row r="3576" spans="1:25" ht="23.25" hidden="1" customHeight="1" x14ac:dyDescent="0.25">
      <c r="A3576" s="4">
        <v>605</v>
      </c>
      <c r="B3576" s="4"/>
      <c r="C3576" s="4" t="s">
        <v>3399</v>
      </c>
      <c r="D3576" s="4" t="s">
        <v>22</v>
      </c>
      <c r="E3576" s="1156" t="s">
        <v>161</v>
      </c>
      <c r="F3576" s="725">
        <v>44596</v>
      </c>
      <c r="G3576" s="744">
        <v>0.625</v>
      </c>
      <c r="H3576" s="725">
        <v>44626</v>
      </c>
      <c r="I3576" s="744">
        <v>0.625</v>
      </c>
      <c r="J3576" s="730">
        <v>30</v>
      </c>
      <c r="K3576" s="744"/>
      <c r="L3576" s="4"/>
      <c r="N3576" s="934"/>
      <c r="O3576" s="920"/>
      <c r="Q3576" s="908"/>
      <c r="R3576" s="1073"/>
      <c r="S3576" s="908"/>
      <c r="T3576" s="550"/>
      <c r="V3576" s="550"/>
    </row>
    <row r="3577" spans="1:25" ht="23.25" hidden="1" customHeight="1" x14ac:dyDescent="0.25">
      <c r="A3577" s="809">
        <v>559</v>
      </c>
      <c r="B3577" s="809"/>
      <c r="C3577" s="809" t="s">
        <v>3399</v>
      </c>
      <c r="D3577" s="809" t="s">
        <v>22</v>
      </c>
      <c r="E3577" s="1159" t="s">
        <v>161</v>
      </c>
      <c r="F3577" s="810">
        <v>44566</v>
      </c>
      <c r="G3577" s="811">
        <v>0.625</v>
      </c>
      <c r="H3577" s="810">
        <v>44596</v>
      </c>
      <c r="I3577" s="811">
        <v>0.625</v>
      </c>
      <c r="J3577" s="730">
        <v>30</v>
      </c>
      <c r="K3577" s="769"/>
      <c r="L3577" s="809"/>
      <c r="N3577" s="940"/>
      <c r="O3577" s="938"/>
      <c r="P3577" s="1119"/>
      <c r="Q3577" s="1120"/>
      <c r="R3577" s="1121"/>
      <c r="S3577" s="1120"/>
      <c r="T3577" s="670"/>
      <c r="V3577" s="670"/>
    </row>
    <row r="3578" spans="1:25" ht="23.25" hidden="1" customHeight="1" x14ac:dyDescent="0.25">
      <c r="A3578" s="809">
        <v>446</v>
      </c>
      <c r="B3578" s="809"/>
      <c r="C3578" s="809" t="s">
        <v>3399</v>
      </c>
      <c r="D3578" s="809" t="s">
        <v>35</v>
      </c>
      <c r="E3578" s="1159" t="s">
        <v>119</v>
      </c>
      <c r="F3578" s="810">
        <v>44554</v>
      </c>
      <c r="G3578" s="811">
        <v>0.79166666666666663</v>
      </c>
      <c r="H3578" s="810">
        <v>44555</v>
      </c>
      <c r="I3578" s="811">
        <v>0.79166666666666663</v>
      </c>
      <c r="J3578" s="730"/>
      <c r="K3578" s="769"/>
      <c r="L3578" s="809"/>
      <c r="N3578" s="940"/>
      <c r="O3578" s="938"/>
      <c r="Q3578" s="1120"/>
      <c r="R3578" s="1121"/>
      <c r="S3578" s="1120"/>
      <c r="T3578" s="670"/>
      <c r="V3578" s="670"/>
    </row>
    <row r="3579" spans="1:25" ht="23.25" hidden="1" customHeight="1" x14ac:dyDescent="0.25">
      <c r="A3579" s="1">
        <v>441</v>
      </c>
      <c r="B3579" s="1"/>
      <c r="C3579" s="1" t="s">
        <v>3399</v>
      </c>
      <c r="D3579" s="1" t="s">
        <v>22</v>
      </c>
      <c r="E3579" s="1158" t="s">
        <v>603</v>
      </c>
      <c r="F3579" s="19">
        <v>44545</v>
      </c>
      <c r="G3579" s="796">
        <v>0.79166666666666663</v>
      </c>
      <c r="H3579" s="19">
        <v>44546</v>
      </c>
      <c r="I3579" s="796">
        <v>0.79166666666666663</v>
      </c>
      <c r="J3579" s="730"/>
      <c r="K3579" s="796"/>
      <c r="L3579" s="1"/>
      <c r="N3579" s="924"/>
      <c r="O3579" s="208"/>
      <c r="P3579" s="1119"/>
      <c r="Q3579" s="1039"/>
      <c r="R3579" s="1044"/>
      <c r="S3579" s="1039"/>
      <c r="T3579" s="555"/>
    </row>
    <row r="3580" spans="1:25" ht="23.25" hidden="1" customHeight="1" x14ac:dyDescent="0.25">
      <c r="A3580" s="4">
        <v>147</v>
      </c>
      <c r="B3580" s="4"/>
      <c r="C3580" s="4" t="s">
        <v>3399</v>
      </c>
      <c r="D3580" s="4" t="s">
        <v>412</v>
      </c>
      <c r="E3580" s="1156" t="s">
        <v>3735</v>
      </c>
      <c r="F3580" s="725">
        <v>44441</v>
      </c>
      <c r="G3580" s="744">
        <v>0.58333333333333337</v>
      </c>
      <c r="H3580" s="725">
        <v>44445</v>
      </c>
      <c r="I3580" s="744">
        <v>0.58333333333333337</v>
      </c>
      <c r="J3580" s="730">
        <v>4</v>
      </c>
      <c r="K3580" s="744"/>
      <c r="L3580" s="4"/>
      <c r="N3580" s="934"/>
      <c r="O3580" s="920"/>
      <c r="Q3580" s="908"/>
      <c r="R3580" s="908"/>
      <c r="S3580" s="908"/>
      <c r="T3580" s="550"/>
      <c r="V3580" s="550"/>
    </row>
    <row r="3581" spans="1:25" ht="60.75" customHeight="1" x14ac:dyDescent="0.25">
      <c r="A3581" s="186">
        <v>1155</v>
      </c>
      <c r="B3581" s="186"/>
      <c r="C3581" s="186" t="s">
        <v>3243</v>
      </c>
      <c r="D3581" s="186" t="s">
        <v>193</v>
      </c>
      <c r="E3581" s="1156" t="s">
        <v>23</v>
      </c>
      <c r="F3581" s="710">
        <v>44740</v>
      </c>
      <c r="G3581" s="711">
        <v>0.8125</v>
      </c>
      <c r="H3581" s="710">
        <v>44743</v>
      </c>
      <c r="I3581" s="711">
        <v>0.39583333333333331</v>
      </c>
      <c r="J3581" s="728" t="s">
        <v>1825</v>
      </c>
      <c r="K3581" s="720"/>
      <c r="L3581" s="186">
        <v>6927638</v>
      </c>
      <c r="M3581" s="710">
        <v>44599</v>
      </c>
      <c r="N3581" s="734" t="s">
        <v>3244</v>
      </c>
      <c r="O3581" s="920">
        <v>40478</v>
      </c>
      <c r="P3581" s="898"/>
      <c r="Q3581" s="1003"/>
      <c r="R3581" s="1004"/>
      <c r="S3581" s="1003"/>
      <c r="T3581" s="565"/>
      <c r="V3581" s="527"/>
    </row>
    <row r="3582" spans="1:25" s="546" customFormat="1" ht="60" hidden="1" customHeight="1" x14ac:dyDescent="0.25">
      <c r="A3582" s="1">
        <v>367</v>
      </c>
      <c r="B3582" s="1"/>
      <c r="C3582" s="1" t="s">
        <v>3695</v>
      </c>
      <c r="D3582" s="1" t="s">
        <v>35</v>
      </c>
      <c r="E3582" s="1158" t="s">
        <v>313</v>
      </c>
      <c r="F3582" s="19">
        <v>44485</v>
      </c>
      <c r="G3582" s="796">
        <v>0.125</v>
      </c>
      <c r="H3582" s="19">
        <v>44486</v>
      </c>
      <c r="I3582" s="796">
        <v>0.5</v>
      </c>
      <c r="J3582" s="730"/>
      <c r="K3582" s="796"/>
      <c r="L3582" s="1"/>
      <c r="M3582" s="19"/>
      <c r="N3582" s="924"/>
      <c r="O3582" s="208"/>
      <c r="P3582" s="1119"/>
      <c r="Q3582" s="1039"/>
      <c r="R3582" s="1044"/>
      <c r="S3582" s="1039"/>
      <c r="T3582" s="555"/>
      <c r="U3582" s="545"/>
      <c r="V3582" s="555"/>
      <c r="W3582" s="156"/>
      <c r="Y3582" s="547"/>
    </row>
    <row r="3583" spans="1:25" ht="60.75" customHeight="1" x14ac:dyDescent="0.25">
      <c r="A3583" s="4">
        <v>3776</v>
      </c>
      <c r="B3583" s="186">
        <v>99595775</v>
      </c>
      <c r="C3583" s="186" t="s">
        <v>4119</v>
      </c>
      <c r="D3583" s="186" t="s">
        <v>35</v>
      </c>
      <c r="E3583" s="1156" t="s">
        <v>112</v>
      </c>
      <c r="F3583" s="710">
        <v>45255</v>
      </c>
      <c r="G3583" s="711">
        <v>0.625</v>
      </c>
      <c r="H3583" s="710">
        <v>45256</v>
      </c>
      <c r="I3583" s="711">
        <v>0.625</v>
      </c>
      <c r="J3583" s="713" t="s">
        <v>797</v>
      </c>
      <c r="K3583" s="725">
        <v>28293</v>
      </c>
      <c r="L3583" s="929" t="s">
        <v>4167</v>
      </c>
      <c r="M3583" s="19">
        <v>38195</v>
      </c>
      <c r="N3583" s="929" t="s">
        <v>4168</v>
      </c>
      <c r="O3583" s="932">
        <v>38499</v>
      </c>
      <c r="P3583" s="898"/>
      <c r="Q3583" s="1022"/>
      <c r="R3583" s="1023"/>
      <c r="S3583" s="1022"/>
      <c r="T3583" s="638"/>
      <c r="U3583" s="545" t="s">
        <v>4759</v>
      </c>
      <c r="V3583" s="555" t="s">
        <v>4758</v>
      </c>
    </row>
    <row r="3584" spans="1:25" ht="60.75" customHeight="1" x14ac:dyDescent="0.25">
      <c r="A3584" s="4">
        <v>3332</v>
      </c>
      <c r="B3584" s="186">
        <v>99595775</v>
      </c>
      <c r="C3584" s="186" t="s">
        <v>4119</v>
      </c>
      <c r="D3584" s="186" t="s">
        <v>35</v>
      </c>
      <c r="E3584" s="1156" t="s">
        <v>178</v>
      </c>
      <c r="F3584" s="710">
        <v>45191</v>
      </c>
      <c r="G3584" s="711">
        <v>0.39583333333333331</v>
      </c>
      <c r="H3584" s="710">
        <v>45197</v>
      </c>
      <c r="I3584" s="711">
        <v>0.39583333333333331</v>
      </c>
      <c r="J3584" s="713" t="s">
        <v>4204</v>
      </c>
      <c r="K3584" s="725">
        <v>28293</v>
      </c>
      <c r="L3584" s="929" t="s">
        <v>4167</v>
      </c>
      <c r="M3584" s="19">
        <v>38195</v>
      </c>
      <c r="N3584" s="929" t="s">
        <v>4168</v>
      </c>
      <c r="O3584" s="932">
        <v>38499</v>
      </c>
      <c r="P3584" s="898"/>
      <c r="Q3584" s="1022"/>
      <c r="R3584" s="1023"/>
      <c r="S3584" s="1022"/>
      <c r="T3584" s="638"/>
      <c r="U3584" s="545" t="s">
        <v>4121</v>
      </c>
    </row>
    <row r="3585" spans="1:25" s="546" customFormat="1" ht="60" hidden="1" customHeight="1" x14ac:dyDescent="0.25">
      <c r="A3585" s="4">
        <v>3318</v>
      </c>
      <c r="B3585" s="186">
        <v>99595775</v>
      </c>
      <c r="C3585" s="186" t="s">
        <v>4119</v>
      </c>
      <c r="D3585" s="186" t="s">
        <v>35</v>
      </c>
      <c r="E3585" s="1156" t="s">
        <v>178</v>
      </c>
      <c r="F3585" s="710">
        <v>45185</v>
      </c>
      <c r="G3585" s="711">
        <v>0.8125</v>
      </c>
      <c r="H3585" s="710">
        <v>45191</v>
      </c>
      <c r="I3585" s="711">
        <v>0.39583333333333331</v>
      </c>
      <c r="J3585" s="713" t="s">
        <v>4120</v>
      </c>
      <c r="K3585" s="725"/>
      <c r="L3585" s="929"/>
      <c r="M3585" s="19"/>
      <c r="N3585" s="929"/>
      <c r="O3585" s="932"/>
      <c r="P3585" s="898"/>
      <c r="Q3585" s="1022"/>
      <c r="R3585" s="1023"/>
      <c r="S3585" s="1022"/>
      <c r="T3585" s="638"/>
      <c r="U3585" s="545" t="s">
        <v>4121</v>
      </c>
      <c r="V3585" s="555"/>
      <c r="W3585" s="156"/>
      <c r="Y3585" s="547"/>
    </row>
    <row r="3586" spans="1:25" s="546" customFormat="1" ht="60" customHeight="1" x14ac:dyDescent="0.25">
      <c r="A3586" s="1267">
        <v>6232</v>
      </c>
      <c r="B3586" s="186"/>
      <c r="C3586" s="186" t="s">
        <v>6750</v>
      </c>
      <c r="D3586" s="186" t="s">
        <v>412</v>
      </c>
      <c r="E3586" s="1156" t="s">
        <v>153</v>
      </c>
      <c r="F3586" s="710">
        <v>45463</v>
      </c>
      <c r="G3586" s="711">
        <v>0.625</v>
      </c>
      <c r="H3586" s="710">
        <v>45464</v>
      </c>
      <c r="I3586" s="711">
        <v>0.375</v>
      </c>
      <c r="J3586" s="713" t="s">
        <v>797</v>
      </c>
      <c r="K3586" s="21">
        <v>28293</v>
      </c>
      <c r="L3586" s="721"/>
      <c r="M3586" s="708"/>
      <c r="N3586" s="721" t="s">
        <v>4168</v>
      </c>
      <c r="O3586" s="208">
        <v>38499</v>
      </c>
      <c r="P3586" s="1026"/>
      <c r="Q3586" s="1026"/>
      <c r="R3586" s="1027"/>
      <c r="S3586" s="1026"/>
      <c r="T3586" s="569"/>
      <c r="U3586" s="558"/>
      <c r="V3586" s="544"/>
      <c r="W3586" s="128"/>
    </row>
    <row r="3587" spans="1:25" s="546" customFormat="1" ht="60" customHeight="1" x14ac:dyDescent="0.35">
      <c r="A3587" s="186">
        <v>3540</v>
      </c>
      <c r="B3587" s="186">
        <v>56174840</v>
      </c>
      <c r="C3587" s="186" t="s">
        <v>4406</v>
      </c>
      <c r="D3587" s="186" t="s">
        <v>35</v>
      </c>
      <c r="E3587" s="1156" t="s">
        <v>69</v>
      </c>
      <c r="F3587" s="710">
        <v>45223</v>
      </c>
      <c r="G3587" s="711">
        <v>0.58333333333333337</v>
      </c>
      <c r="H3587" s="710">
        <v>45227</v>
      </c>
      <c r="I3587" s="711">
        <v>0.5</v>
      </c>
      <c r="J3587" s="728" t="s">
        <v>1413</v>
      </c>
      <c r="K3587" s="710">
        <v>34228</v>
      </c>
      <c r="L3587" s="734" t="s">
        <v>1081</v>
      </c>
      <c r="M3587" s="21">
        <v>43819</v>
      </c>
      <c r="N3587" s="734" t="s">
        <v>1082</v>
      </c>
      <c r="O3587" s="920">
        <v>44712</v>
      </c>
      <c r="P3587" s="892">
        <v>800</v>
      </c>
      <c r="Q3587" s="196"/>
      <c r="R3587" s="1017"/>
      <c r="S3587" s="895"/>
      <c r="T3587" s="544" t="s">
        <v>4412</v>
      </c>
      <c r="U3587" s="545" t="s">
        <v>1084</v>
      </c>
      <c r="V3587" s="544" t="s">
        <v>4411</v>
      </c>
      <c r="W3587" s="156"/>
    </row>
    <row r="3588" spans="1:25" s="546" customFormat="1" ht="80.25" customHeight="1" x14ac:dyDescent="0.35">
      <c r="A3588" s="186">
        <v>3526</v>
      </c>
      <c r="B3588" s="186">
        <v>56174840</v>
      </c>
      <c r="C3588" s="186" t="s">
        <v>4406</v>
      </c>
      <c r="D3588" s="186" t="s">
        <v>35</v>
      </c>
      <c r="E3588" s="1156" t="s">
        <v>69</v>
      </c>
      <c r="F3588" s="710">
        <v>45217</v>
      </c>
      <c r="G3588" s="711">
        <v>0.54166666666666663</v>
      </c>
      <c r="H3588" s="710">
        <v>45223</v>
      </c>
      <c r="I3588" s="711">
        <v>0.58333333333333337</v>
      </c>
      <c r="J3588" s="728" t="s">
        <v>4487</v>
      </c>
      <c r="K3588" s="710">
        <v>34228</v>
      </c>
      <c r="L3588" s="734" t="s">
        <v>1081</v>
      </c>
      <c r="M3588" s="21">
        <v>43819</v>
      </c>
      <c r="N3588" s="734" t="s">
        <v>1082</v>
      </c>
      <c r="O3588" s="920">
        <v>44712</v>
      </c>
      <c r="P3588" s="892">
        <v>800</v>
      </c>
      <c r="Q3588" s="196"/>
      <c r="R3588" s="1017"/>
      <c r="S3588" s="1085" t="s">
        <v>4488</v>
      </c>
      <c r="T3588" s="544" t="s">
        <v>4412</v>
      </c>
      <c r="U3588" s="545" t="s">
        <v>1084</v>
      </c>
      <c r="V3588" s="544" t="s">
        <v>4411</v>
      </c>
      <c r="W3588" s="156"/>
    </row>
    <row r="3589" spans="1:25" ht="46.5" customHeight="1" x14ac:dyDescent="0.25">
      <c r="A3589" s="735">
        <v>2607</v>
      </c>
      <c r="B3589" s="786">
        <v>98749193</v>
      </c>
      <c r="C3589" s="186" t="s">
        <v>4406</v>
      </c>
      <c r="D3589" s="735" t="s">
        <v>193</v>
      </c>
      <c r="E3589" s="1156" t="s">
        <v>194</v>
      </c>
      <c r="F3589" s="708">
        <v>45081</v>
      </c>
      <c r="G3589" s="709">
        <v>0.72916666666666663</v>
      </c>
      <c r="H3589" s="708">
        <v>45085</v>
      </c>
      <c r="I3589" s="709">
        <v>0.72916666666666663</v>
      </c>
      <c r="J3589" s="776" t="s">
        <v>162</v>
      </c>
      <c r="K3589" s="741">
        <v>34228</v>
      </c>
      <c r="L3589" s="929" t="s">
        <v>1081</v>
      </c>
      <c r="M3589" s="741">
        <v>43819</v>
      </c>
      <c r="N3589" s="933" t="s">
        <v>1082</v>
      </c>
      <c r="O3589" s="930">
        <v>44712</v>
      </c>
      <c r="P3589" s="902">
        <v>300</v>
      </c>
      <c r="Q3589" s="1097" t="s">
        <v>1083</v>
      </c>
      <c r="R3589" s="1006"/>
      <c r="S3589" s="890"/>
      <c r="T3589" s="592"/>
      <c r="U3589" s="593" t="s">
        <v>1084</v>
      </c>
      <c r="V3589" s="592"/>
      <c r="W3589" s="594"/>
      <c r="Y3589" s="531"/>
    </row>
    <row r="3590" spans="1:25" ht="33.75" customHeight="1" x14ac:dyDescent="0.25">
      <c r="A3590" s="735">
        <v>2368</v>
      </c>
      <c r="B3590" s="735">
        <v>50930320</v>
      </c>
      <c r="C3590" s="186" t="s">
        <v>4406</v>
      </c>
      <c r="D3590" s="735" t="s">
        <v>59</v>
      </c>
      <c r="E3590" s="1156" t="s">
        <v>60</v>
      </c>
      <c r="F3590" s="741">
        <v>45042</v>
      </c>
      <c r="G3590" s="740">
        <v>0.75</v>
      </c>
      <c r="H3590" s="741">
        <v>45045</v>
      </c>
      <c r="I3590" s="740">
        <v>0.75</v>
      </c>
      <c r="J3590" s="776" t="s">
        <v>1480</v>
      </c>
      <c r="K3590" s="741">
        <v>34228</v>
      </c>
      <c r="L3590" s="929" t="s">
        <v>1081</v>
      </c>
      <c r="M3590" s="741">
        <v>43819</v>
      </c>
      <c r="N3590" s="933" t="s">
        <v>1082</v>
      </c>
      <c r="O3590" s="930">
        <v>44712</v>
      </c>
      <c r="P3590" s="902">
        <v>600</v>
      </c>
      <c r="Q3590" s="1097">
        <v>270</v>
      </c>
      <c r="R3590" s="1057"/>
      <c r="S3590" s="890"/>
      <c r="T3590" s="592"/>
      <c r="U3590" s="593" t="s">
        <v>1084</v>
      </c>
      <c r="V3590" s="592"/>
      <c r="W3590" s="594"/>
      <c r="Y3590" s="531"/>
    </row>
    <row r="3591" spans="1:25" ht="56.25" customHeight="1" x14ac:dyDescent="0.25">
      <c r="A3591" s="735">
        <v>2353</v>
      </c>
      <c r="B3591" s="735">
        <v>50930320</v>
      </c>
      <c r="C3591" s="186" t="s">
        <v>4406</v>
      </c>
      <c r="D3591" s="735" t="s">
        <v>59</v>
      </c>
      <c r="E3591" s="1156" t="s">
        <v>60</v>
      </c>
      <c r="F3591" s="741">
        <v>45036</v>
      </c>
      <c r="G3591" s="740">
        <v>0.75</v>
      </c>
      <c r="H3591" s="741">
        <v>45042</v>
      </c>
      <c r="I3591" s="740">
        <v>0.75</v>
      </c>
      <c r="J3591" s="776" t="s">
        <v>864</v>
      </c>
      <c r="K3591" s="741">
        <v>34228</v>
      </c>
      <c r="L3591" s="929" t="s">
        <v>1081</v>
      </c>
      <c r="M3591" s="741">
        <v>43819</v>
      </c>
      <c r="N3591" s="933" t="s">
        <v>1082</v>
      </c>
      <c r="O3591" s="930">
        <v>44712</v>
      </c>
      <c r="P3591" s="902">
        <v>600</v>
      </c>
      <c r="Q3591" s="890"/>
      <c r="R3591" s="1057"/>
      <c r="S3591" s="890"/>
      <c r="T3591" s="592"/>
      <c r="U3591" s="593" t="s">
        <v>1084</v>
      </c>
      <c r="V3591" s="592"/>
      <c r="W3591" s="594"/>
      <c r="Y3591" s="531"/>
    </row>
    <row r="3592" spans="1:25" ht="45" customHeight="1" x14ac:dyDescent="0.25">
      <c r="A3592" s="4">
        <v>2436</v>
      </c>
      <c r="B3592" s="4">
        <v>20723625</v>
      </c>
      <c r="C3592" s="4" t="s">
        <v>1334</v>
      </c>
      <c r="D3592" s="4" t="s">
        <v>22</v>
      </c>
      <c r="E3592" s="1156" t="s">
        <v>364</v>
      </c>
      <c r="F3592" s="725">
        <v>45054</v>
      </c>
      <c r="G3592" s="720">
        <v>0.39583333333333331</v>
      </c>
      <c r="H3592" s="725">
        <v>45058</v>
      </c>
      <c r="I3592" s="720">
        <v>0.39583333333333331</v>
      </c>
      <c r="J3592" s="743" t="s">
        <v>1308</v>
      </c>
      <c r="K3592" s="725">
        <v>32338</v>
      </c>
      <c r="L3592" s="929" t="s">
        <v>1335</v>
      </c>
      <c r="M3592" s="19">
        <v>42754</v>
      </c>
      <c r="N3592" s="931" t="s">
        <v>1336</v>
      </c>
      <c r="O3592" s="932">
        <v>41632</v>
      </c>
      <c r="P3592" s="892" t="s">
        <v>1338</v>
      </c>
      <c r="T3592" s="555"/>
      <c r="U3592" s="545" t="s">
        <v>1339</v>
      </c>
      <c r="V3592" s="588" t="s">
        <v>1337</v>
      </c>
      <c r="Y3592" s="531"/>
    </row>
    <row r="3593" spans="1:25" ht="45" customHeight="1" x14ac:dyDescent="0.25">
      <c r="A3593" s="707">
        <v>3424</v>
      </c>
      <c r="B3593" s="707">
        <v>99135115</v>
      </c>
      <c r="C3593" s="707" t="s">
        <v>4312</v>
      </c>
      <c r="D3593" s="707" t="s">
        <v>412</v>
      </c>
      <c r="E3593" s="1156" t="s">
        <v>60</v>
      </c>
      <c r="F3593" s="708">
        <v>45209</v>
      </c>
      <c r="G3593" s="709">
        <v>0.5625</v>
      </c>
      <c r="H3593" s="708">
        <v>45212</v>
      </c>
      <c r="I3593" s="709">
        <v>0.66666666666666663</v>
      </c>
      <c r="J3593" s="745" t="s">
        <v>449</v>
      </c>
      <c r="K3593" s="710">
        <v>29076</v>
      </c>
      <c r="L3593" s="746" t="s">
        <v>4313</v>
      </c>
      <c r="M3593" s="708"/>
      <c r="N3593" s="746" t="s">
        <v>4314</v>
      </c>
      <c r="O3593" s="919">
        <v>44116</v>
      </c>
      <c r="P3593" s="904"/>
      <c r="Q3593" s="1087"/>
      <c r="R3593" s="1080"/>
      <c r="S3593" s="1035"/>
      <c r="T3593" s="616"/>
      <c r="U3593" s="576" t="s">
        <v>975</v>
      </c>
      <c r="V3593" s="575"/>
      <c r="W3593" s="577"/>
      <c r="Y3593" s="531"/>
    </row>
    <row r="3594" spans="1:25" ht="45" customHeight="1" x14ac:dyDescent="0.25">
      <c r="A3594" s="4">
        <v>2837</v>
      </c>
      <c r="B3594" s="4">
        <v>23406925</v>
      </c>
      <c r="C3594" s="4" t="s">
        <v>711</v>
      </c>
      <c r="D3594" s="735" t="s">
        <v>193</v>
      </c>
      <c r="E3594" s="1157" t="s">
        <v>199</v>
      </c>
      <c r="F3594" s="741">
        <v>45101</v>
      </c>
      <c r="G3594" s="740">
        <v>0.44791666666666669</v>
      </c>
      <c r="H3594" s="741">
        <v>45121</v>
      </c>
      <c r="I3594" s="740">
        <v>0.44791666666666669</v>
      </c>
      <c r="J3594" s="717" t="s">
        <v>438</v>
      </c>
      <c r="K3594" s="725">
        <v>27700</v>
      </c>
      <c r="L3594" s="929" t="s">
        <v>712</v>
      </c>
      <c r="M3594" s="19">
        <v>42310</v>
      </c>
      <c r="N3594" s="931" t="s">
        <v>713</v>
      </c>
      <c r="O3594" s="932">
        <v>35074</v>
      </c>
      <c r="P3594" s="898"/>
      <c r="Q3594" s="1022"/>
      <c r="R3594" s="1023"/>
      <c r="S3594" s="1022"/>
      <c r="T3594" s="568"/>
      <c r="U3594" s="545" t="s">
        <v>714</v>
      </c>
      <c r="Y3594" s="531"/>
    </row>
    <row r="3595" spans="1:25" ht="45" customHeight="1" x14ac:dyDescent="0.25">
      <c r="A3595" s="4">
        <v>2541</v>
      </c>
      <c r="B3595" s="4">
        <v>23406925</v>
      </c>
      <c r="C3595" s="4" t="s">
        <v>711</v>
      </c>
      <c r="D3595" s="4" t="s">
        <v>22</v>
      </c>
      <c r="E3595" s="1156" t="s">
        <v>23</v>
      </c>
      <c r="F3595" s="725">
        <v>45071</v>
      </c>
      <c r="G3595" s="720">
        <v>0.75</v>
      </c>
      <c r="H3595" s="725">
        <v>45072</v>
      </c>
      <c r="I3595" s="720">
        <v>0.83333333333333337</v>
      </c>
      <c r="J3595" s="728" t="s">
        <v>797</v>
      </c>
      <c r="K3595" s="725">
        <v>27700</v>
      </c>
      <c r="L3595" s="929" t="s">
        <v>712</v>
      </c>
      <c r="M3595" s="19">
        <v>42310</v>
      </c>
      <c r="N3595" s="931" t="s">
        <v>713</v>
      </c>
      <c r="O3595" s="932">
        <v>35074</v>
      </c>
      <c r="P3595" s="892">
        <v>80</v>
      </c>
      <c r="S3595" s="194">
        <v>83153</v>
      </c>
      <c r="U3595" s="545" t="s">
        <v>1178</v>
      </c>
      <c r="Y3595" s="531"/>
    </row>
    <row r="3596" spans="1:25" ht="45" customHeight="1" x14ac:dyDescent="0.25">
      <c r="A3596" s="4">
        <v>2374</v>
      </c>
      <c r="B3596" s="4">
        <v>23406925</v>
      </c>
      <c r="C3596" s="4" t="s">
        <v>711</v>
      </c>
      <c r="D3596" s="4" t="s">
        <v>1443</v>
      </c>
      <c r="E3596" s="1156" t="s">
        <v>189</v>
      </c>
      <c r="F3596" s="725">
        <v>45042</v>
      </c>
      <c r="G3596" s="720">
        <v>0.77083333333333337</v>
      </c>
      <c r="H3596" s="725">
        <v>45048</v>
      </c>
      <c r="I3596" s="720">
        <v>0.77083333333333337</v>
      </c>
      <c r="J3596" s="713"/>
      <c r="K3596" s="725">
        <v>27700</v>
      </c>
      <c r="L3596" s="929">
        <v>6765274</v>
      </c>
      <c r="M3596" s="19">
        <v>42310</v>
      </c>
      <c r="N3596" s="931" t="s">
        <v>713</v>
      </c>
      <c r="O3596" s="932">
        <v>35074</v>
      </c>
      <c r="P3596" s="898"/>
      <c r="Q3596" s="1022"/>
      <c r="R3596" s="1023"/>
      <c r="S3596" s="1022"/>
      <c r="T3596" s="568"/>
      <c r="U3596" s="545" t="s">
        <v>1178</v>
      </c>
      <c r="Y3596" s="531"/>
    </row>
    <row r="3597" spans="1:25" ht="56.25" hidden="1" customHeight="1" x14ac:dyDescent="0.25">
      <c r="A3597" s="186">
        <v>1622</v>
      </c>
      <c r="B3597" s="186"/>
      <c r="C3597" s="186" t="s">
        <v>2454</v>
      </c>
      <c r="D3597" s="186" t="s">
        <v>35</v>
      </c>
      <c r="E3597" s="1156" t="s">
        <v>261</v>
      </c>
      <c r="F3597" s="718">
        <v>44907</v>
      </c>
      <c r="G3597" s="719">
        <v>0.4375</v>
      </c>
      <c r="H3597" s="710">
        <v>44910</v>
      </c>
      <c r="I3597" s="711">
        <v>0.4375</v>
      </c>
      <c r="J3597" s="728" t="s">
        <v>1902</v>
      </c>
      <c r="K3597" s="710">
        <v>33437</v>
      </c>
      <c r="L3597" s="936" t="s">
        <v>2455</v>
      </c>
      <c r="M3597" s="21">
        <v>41943</v>
      </c>
      <c r="N3597" s="926">
        <v>6935930</v>
      </c>
      <c r="O3597" s="927"/>
      <c r="P3597" s="892">
        <v>200</v>
      </c>
      <c r="Q3597" s="196"/>
      <c r="W3597" s="599"/>
      <c r="Y3597" s="531"/>
    </row>
    <row r="3598" spans="1:25" ht="42.75" customHeight="1" x14ac:dyDescent="0.25">
      <c r="A3598" s="4">
        <v>1568</v>
      </c>
      <c r="B3598" s="4">
        <v>20761678</v>
      </c>
      <c r="C3598" s="4" t="s">
        <v>2512</v>
      </c>
      <c r="D3598" s="4" t="s">
        <v>35</v>
      </c>
      <c r="E3598" s="1156" t="s">
        <v>261</v>
      </c>
      <c r="F3598" s="725">
        <v>44898</v>
      </c>
      <c r="G3598" s="720">
        <v>0.66666666666666663</v>
      </c>
      <c r="H3598" s="725">
        <v>44900</v>
      </c>
      <c r="I3598" s="720">
        <v>0.75</v>
      </c>
      <c r="J3598" s="728" t="s">
        <v>2513</v>
      </c>
      <c r="K3598" s="725">
        <v>33437</v>
      </c>
      <c r="L3598" s="207">
        <v>6935930</v>
      </c>
      <c r="M3598" s="725"/>
      <c r="N3598" s="929" t="s">
        <v>2455</v>
      </c>
      <c r="O3598" s="932">
        <v>41943</v>
      </c>
      <c r="P3598" s="892" t="s">
        <v>2514</v>
      </c>
      <c r="Q3598" s="908"/>
      <c r="R3598" s="1073"/>
      <c r="S3598" s="908"/>
      <c r="T3598" s="550"/>
      <c r="V3598" s="550"/>
      <c r="W3598" s="599"/>
    </row>
    <row r="3599" spans="1:25" ht="55.5" customHeight="1" x14ac:dyDescent="0.25">
      <c r="A3599" s="4">
        <v>1549</v>
      </c>
      <c r="B3599" s="4">
        <v>20761678</v>
      </c>
      <c r="C3599" s="4" t="s">
        <v>2512</v>
      </c>
      <c r="D3599" s="4" t="s">
        <v>35</v>
      </c>
      <c r="E3599" s="1156" t="s">
        <v>261</v>
      </c>
      <c r="F3599" s="725">
        <v>44887</v>
      </c>
      <c r="G3599" s="720">
        <v>0.51041666666666663</v>
      </c>
      <c r="H3599" s="725">
        <v>44898</v>
      </c>
      <c r="I3599" s="720">
        <v>0.66666666666666663</v>
      </c>
      <c r="J3599" s="728" t="s">
        <v>2524</v>
      </c>
      <c r="K3599" s="725">
        <v>33437</v>
      </c>
      <c r="L3599" s="207">
        <v>6935930</v>
      </c>
      <c r="M3599" s="725"/>
      <c r="N3599" s="929" t="s">
        <v>2455</v>
      </c>
      <c r="O3599" s="932">
        <v>41943</v>
      </c>
      <c r="P3599" s="892" t="s">
        <v>2528</v>
      </c>
      <c r="Q3599" s="908"/>
      <c r="R3599" s="1073"/>
      <c r="S3599" s="908"/>
      <c r="T3599" s="550"/>
      <c r="V3599" s="550"/>
      <c r="W3599" s="599"/>
    </row>
    <row r="3600" spans="1:25" s="546" customFormat="1" ht="56.25" customHeight="1" x14ac:dyDescent="0.25">
      <c r="A3600" s="4">
        <v>1531</v>
      </c>
      <c r="B3600" s="4"/>
      <c r="C3600" s="4" t="s">
        <v>2512</v>
      </c>
      <c r="D3600" s="4" t="s">
        <v>35</v>
      </c>
      <c r="E3600" s="1156" t="s">
        <v>261</v>
      </c>
      <c r="F3600" s="725">
        <v>44882</v>
      </c>
      <c r="G3600" s="720">
        <v>0.66666666666666663</v>
      </c>
      <c r="H3600" s="725">
        <v>44887</v>
      </c>
      <c r="I3600" s="720">
        <v>0.51041666666666663</v>
      </c>
      <c r="J3600" s="803" t="s">
        <v>1949</v>
      </c>
      <c r="K3600" s="725">
        <v>33437</v>
      </c>
      <c r="L3600" s="207">
        <v>6935930</v>
      </c>
      <c r="M3600" s="725"/>
      <c r="N3600" s="929" t="s">
        <v>2455</v>
      </c>
      <c r="O3600" s="932">
        <v>41943</v>
      </c>
      <c r="P3600" s="892">
        <v>325</v>
      </c>
      <c r="Q3600" s="908"/>
      <c r="R3600" s="1073"/>
      <c r="S3600" s="908"/>
      <c r="T3600" s="550"/>
      <c r="U3600" s="564"/>
      <c r="V3600" s="550"/>
      <c r="W3600" s="599"/>
      <c r="Y3600" s="547"/>
    </row>
    <row r="3601" spans="1:25" s="546" customFormat="1" ht="56.25" customHeight="1" x14ac:dyDescent="0.25">
      <c r="A3601" s="1267">
        <v>4862</v>
      </c>
      <c r="B3601" s="186"/>
      <c r="C3601" s="186" t="s">
        <v>5896</v>
      </c>
      <c r="D3601" s="186" t="s">
        <v>137</v>
      </c>
      <c r="E3601" s="1156" t="s">
        <v>5555</v>
      </c>
      <c r="F3601" s="710">
        <v>45475</v>
      </c>
      <c r="G3601" s="711">
        <v>0.35416666666666669</v>
      </c>
      <c r="H3601" s="710">
        <v>45498</v>
      </c>
      <c r="I3601" s="711">
        <v>0.41666666666666669</v>
      </c>
      <c r="J3601" s="728" t="s">
        <v>6894</v>
      </c>
      <c r="K3601" s="710">
        <v>32608</v>
      </c>
      <c r="L3601" s="734" t="s">
        <v>5897</v>
      </c>
      <c r="M3601" s="710">
        <v>43153</v>
      </c>
      <c r="N3601" s="734" t="s">
        <v>5898</v>
      </c>
      <c r="O3601" s="920">
        <v>42230</v>
      </c>
      <c r="P3601" s="892" t="s">
        <v>6595</v>
      </c>
      <c r="Q3601" s="882"/>
      <c r="R3601" s="1001"/>
      <c r="S3601" s="882"/>
      <c r="T3601" s="524"/>
      <c r="U3601" s="539"/>
      <c r="V3601" s="527" t="s">
        <v>6794</v>
      </c>
      <c r="W3601" s="128"/>
      <c r="Y3601" s="547"/>
    </row>
    <row r="3602" spans="1:25" s="546" customFormat="1" ht="56.25" customHeight="1" x14ac:dyDescent="0.25">
      <c r="A3602" s="186">
        <v>4050</v>
      </c>
      <c r="B3602" s="186"/>
      <c r="C3602" s="186" t="s">
        <v>5896</v>
      </c>
      <c r="D3602" s="186" t="s">
        <v>137</v>
      </c>
      <c r="E3602" s="1156" t="s">
        <v>5555</v>
      </c>
      <c r="F3602" s="710">
        <v>45475</v>
      </c>
      <c r="G3602" s="711">
        <v>0.35416666666666669</v>
      </c>
      <c r="H3602" s="710">
        <v>45498</v>
      </c>
      <c r="I3602" s="711">
        <v>0.41666666666666669</v>
      </c>
      <c r="J3602" s="728" t="s">
        <v>6894</v>
      </c>
      <c r="K3602" s="710">
        <v>32608</v>
      </c>
      <c r="L3602" s="734" t="s">
        <v>5897</v>
      </c>
      <c r="M3602" s="710">
        <v>43153</v>
      </c>
      <c r="N3602" s="734" t="s">
        <v>5898</v>
      </c>
      <c r="O3602" s="920">
        <v>42230</v>
      </c>
      <c r="P3602" s="892" t="s">
        <v>6595</v>
      </c>
      <c r="Q3602" s="882"/>
      <c r="R3602" s="1001"/>
      <c r="S3602" s="882"/>
      <c r="T3602" s="524"/>
      <c r="U3602" s="528" t="s">
        <v>5899</v>
      </c>
      <c r="V3602" s="549" t="s">
        <v>2616</v>
      </c>
      <c r="W3602" s="529"/>
      <c r="Y3602" s="547"/>
    </row>
    <row r="3603" spans="1:25" ht="51.75" customHeight="1" x14ac:dyDescent="0.25">
      <c r="A3603" s="20">
        <v>4260</v>
      </c>
      <c r="B3603" s="20"/>
      <c r="C3603" s="20" t="s">
        <v>5896</v>
      </c>
      <c r="D3603" s="20" t="s">
        <v>35</v>
      </c>
      <c r="E3603" s="1156" t="s">
        <v>119</v>
      </c>
      <c r="F3603" s="21">
        <v>45383</v>
      </c>
      <c r="G3603" s="722">
        <v>0.70833333333333337</v>
      </c>
      <c r="H3603" s="21">
        <v>45395</v>
      </c>
      <c r="I3603" s="722">
        <v>0.4375</v>
      </c>
      <c r="J3603" s="730" t="s">
        <v>61</v>
      </c>
      <c r="K3603" s="21">
        <v>32608</v>
      </c>
      <c r="L3603" s="721" t="s">
        <v>5897</v>
      </c>
      <c r="M3603" s="708">
        <v>43153</v>
      </c>
      <c r="N3603" s="21" t="s">
        <v>5898</v>
      </c>
      <c r="O3603" s="208">
        <v>42230</v>
      </c>
      <c r="P3603" s="1019" t="s">
        <v>5905</v>
      </c>
      <c r="Q3603" s="907"/>
      <c r="R3603" s="1070" t="s">
        <v>5907</v>
      </c>
      <c r="S3603" s="1019" t="s">
        <v>5906</v>
      </c>
      <c r="T3603" s="588" t="s">
        <v>5900</v>
      </c>
      <c r="U3603" s="558" t="s">
        <v>5899</v>
      </c>
      <c r="V3603" s="544"/>
      <c r="W3603" s="128"/>
      <c r="Y3603" s="531"/>
    </row>
    <row r="3604" spans="1:25" ht="56.25" customHeight="1" x14ac:dyDescent="0.3">
      <c r="A3604" s="186">
        <v>1271</v>
      </c>
      <c r="B3604" s="754"/>
      <c r="C3604" s="18" t="s">
        <v>2799</v>
      </c>
      <c r="D3604" s="18" t="s">
        <v>412</v>
      </c>
      <c r="E3604" s="1156" t="s">
        <v>184</v>
      </c>
      <c r="F3604" s="718">
        <v>44808</v>
      </c>
      <c r="G3604" s="719">
        <v>0.41666666666666669</v>
      </c>
      <c r="H3604" s="718">
        <v>44825</v>
      </c>
      <c r="I3604" s="719">
        <v>0.83333333333333337</v>
      </c>
      <c r="J3604" s="737" t="s">
        <v>2698</v>
      </c>
      <c r="K3604" s="720"/>
      <c r="L3604" s="18" t="s">
        <v>2800</v>
      </c>
      <c r="M3604" s="21">
        <v>44217</v>
      </c>
      <c r="N3604" s="926" t="s">
        <v>2801</v>
      </c>
      <c r="O3604" s="927">
        <v>44534</v>
      </c>
      <c r="P3604" s="898"/>
      <c r="Q3604" s="1003"/>
      <c r="R3604" s="1004"/>
      <c r="S3604" s="1003"/>
      <c r="T3604" s="565"/>
      <c r="V3604" s="554"/>
      <c r="W3604" s="599"/>
      <c r="Y3604" s="531"/>
    </row>
    <row r="3605" spans="1:25" ht="40.5" customHeight="1" x14ac:dyDescent="0.25">
      <c r="A3605" s="1267">
        <v>4994</v>
      </c>
      <c r="B3605" s="186"/>
      <c r="C3605" s="186" t="s">
        <v>8167</v>
      </c>
      <c r="D3605" s="186" t="s">
        <v>35</v>
      </c>
      <c r="E3605" s="1156" t="s">
        <v>178</v>
      </c>
      <c r="F3605" s="710">
        <v>45519</v>
      </c>
      <c r="G3605" s="711">
        <v>0.89583333333333337</v>
      </c>
      <c r="H3605" s="710">
        <v>45534</v>
      </c>
      <c r="I3605" s="711">
        <v>0.54166666666666663</v>
      </c>
      <c r="J3605" s="1269" t="s">
        <v>231</v>
      </c>
      <c r="K3605" s="710">
        <v>32207</v>
      </c>
      <c r="L3605" s="929" t="s">
        <v>8168</v>
      </c>
      <c r="M3605" s="21">
        <v>44831</v>
      </c>
      <c r="N3605" s="926" t="s">
        <v>8169</v>
      </c>
      <c r="O3605" s="927">
        <v>44244</v>
      </c>
      <c r="P3605" s="1368"/>
      <c r="Q3605" s="1286"/>
      <c r="R3605" s="1369"/>
      <c r="S3605" s="1286"/>
      <c r="T3605" s="1370"/>
      <c r="V3605" s="550"/>
      <c r="W3605" s="618"/>
    </row>
    <row r="3606" spans="1:25" s="546" customFormat="1" ht="54.75" customHeight="1" x14ac:dyDescent="0.25">
      <c r="A3606" s="186">
        <v>5649</v>
      </c>
      <c r="B3606" s="186">
        <v>33753998581</v>
      </c>
      <c r="C3606" s="186" t="s">
        <v>7806</v>
      </c>
      <c r="D3606" s="186" t="s">
        <v>649</v>
      </c>
      <c r="E3606" s="1159" t="s">
        <v>1053</v>
      </c>
      <c r="F3606" s="710">
        <v>45608</v>
      </c>
      <c r="G3606" s="711">
        <v>0.78472222222222221</v>
      </c>
      <c r="H3606" s="710">
        <v>45611</v>
      </c>
      <c r="I3606" s="711">
        <v>0.78472222222222221</v>
      </c>
      <c r="J3606" s="728" t="s">
        <v>162</v>
      </c>
      <c r="K3606" s="710">
        <v>26847</v>
      </c>
      <c r="L3606" s="734" t="s">
        <v>7807</v>
      </c>
      <c r="M3606" s="21"/>
      <c r="N3606" s="734" t="s">
        <v>7808</v>
      </c>
      <c r="O3606" s="920">
        <v>43579</v>
      </c>
      <c r="P3606" s="1019" t="s">
        <v>4841</v>
      </c>
      <c r="Q3606" s="1007" t="s">
        <v>7998</v>
      </c>
      <c r="R3606" s="1002"/>
      <c r="S3606" s="196"/>
      <c r="T3606" s="579"/>
      <c r="U3606" s="551" t="s">
        <v>7809</v>
      </c>
      <c r="V3606" s="544"/>
      <c r="W3606" s="128"/>
    </row>
    <row r="3607" spans="1:25" ht="34.5" customHeight="1" x14ac:dyDescent="0.25">
      <c r="A3607" s="186">
        <v>5650</v>
      </c>
      <c r="B3607" s="186">
        <v>96629009</v>
      </c>
      <c r="C3607" s="186" t="s">
        <v>7813</v>
      </c>
      <c r="D3607" s="186" t="s">
        <v>292</v>
      </c>
      <c r="E3607" s="1159" t="s">
        <v>7814</v>
      </c>
      <c r="F3607" s="714">
        <v>45609</v>
      </c>
      <c r="G3607" s="719">
        <v>0.63888888888888895</v>
      </c>
      <c r="H3607" s="710">
        <v>45617</v>
      </c>
      <c r="I3607" s="711">
        <v>0.8125</v>
      </c>
      <c r="J3607" s="728" t="s">
        <v>113</v>
      </c>
      <c r="K3607" s="710"/>
      <c r="L3607" s="734" t="s">
        <v>7815</v>
      </c>
      <c r="M3607" s="710">
        <v>43109</v>
      </c>
      <c r="N3607" s="734" t="s">
        <v>7816</v>
      </c>
      <c r="O3607" s="920">
        <v>44528</v>
      </c>
      <c r="P3607" s="998"/>
      <c r="Q3607" s="884"/>
      <c r="R3607" s="1014"/>
      <c r="S3607" s="884"/>
      <c r="T3607" s="524"/>
      <c r="U3607" s="528" t="s">
        <v>7817</v>
      </c>
      <c r="V3607" s="527"/>
      <c r="W3607" s="529"/>
    </row>
    <row r="3608" spans="1:25" ht="31.5" hidden="1" customHeight="1" x14ac:dyDescent="0.25">
      <c r="A3608" s="799">
        <v>808</v>
      </c>
      <c r="B3608" s="799">
        <v>96629009</v>
      </c>
      <c r="C3608" s="799" t="s">
        <v>3536</v>
      </c>
      <c r="D3608" s="799" t="s">
        <v>22</v>
      </c>
      <c r="E3608" s="1165" t="s">
        <v>364</v>
      </c>
      <c r="F3608" s="807">
        <v>44663</v>
      </c>
      <c r="G3608" s="806">
        <v>0.95624999999999993</v>
      </c>
      <c r="H3608" s="807">
        <v>44671</v>
      </c>
      <c r="I3608" s="806">
        <v>0.72916666666666663</v>
      </c>
      <c r="J3608" s="730"/>
      <c r="K3608" s="720"/>
      <c r="L3608" s="799"/>
      <c r="M3608" s="807"/>
      <c r="N3608" s="959"/>
      <c r="O3608" s="958"/>
      <c r="P3608" s="1025" t="s">
        <v>3537</v>
      </c>
      <c r="Q3608" s="915"/>
      <c r="R3608" s="1118"/>
      <c r="S3608" s="915"/>
      <c r="T3608" s="668"/>
      <c r="V3608" s="668"/>
      <c r="Y3608" s="531"/>
    </row>
    <row r="3609" spans="1:25" s="546" customFormat="1" ht="60" customHeight="1" x14ac:dyDescent="0.25">
      <c r="A3609" s="186">
        <v>5707</v>
      </c>
      <c r="B3609" s="186">
        <v>27269550</v>
      </c>
      <c r="C3609" s="186" t="s">
        <v>8010</v>
      </c>
      <c r="D3609" s="186" t="s">
        <v>94</v>
      </c>
      <c r="E3609" s="1159" t="s">
        <v>422</v>
      </c>
      <c r="F3609" s="714">
        <v>45612</v>
      </c>
      <c r="G3609" s="719">
        <v>0.70486111111111116</v>
      </c>
      <c r="H3609" s="710">
        <v>45614</v>
      </c>
      <c r="I3609" s="711">
        <v>0.72222222222222221</v>
      </c>
      <c r="J3609" s="728" t="s">
        <v>330</v>
      </c>
      <c r="K3609" s="710">
        <v>36076</v>
      </c>
      <c r="L3609" s="734" t="s">
        <v>8011</v>
      </c>
      <c r="M3609" s="710"/>
      <c r="N3609" s="734" t="s">
        <v>8012</v>
      </c>
      <c r="O3609" s="920">
        <v>43314</v>
      </c>
      <c r="P3609" s="892" t="s">
        <v>8014</v>
      </c>
      <c r="Q3609" s="884"/>
      <c r="R3609" s="1001"/>
      <c r="S3609" s="884"/>
      <c r="T3609" s="524"/>
      <c r="U3609" s="528"/>
      <c r="V3609" s="527"/>
      <c r="W3609" s="529"/>
      <c r="Y3609" s="547"/>
    </row>
    <row r="3610" spans="1:25" ht="61.5" customHeight="1" x14ac:dyDescent="0.25">
      <c r="A3610" s="735">
        <v>2838</v>
      </c>
      <c r="B3610" s="735">
        <v>50250272</v>
      </c>
      <c r="C3610" s="4" t="s">
        <v>817</v>
      </c>
      <c r="D3610" s="735" t="s">
        <v>59</v>
      </c>
      <c r="E3610" s="1156" t="s">
        <v>219</v>
      </c>
      <c r="F3610" s="741">
        <v>45101</v>
      </c>
      <c r="G3610" s="740">
        <v>0.47916666666666669</v>
      </c>
      <c r="H3610" s="741">
        <v>45111</v>
      </c>
      <c r="I3610" s="740">
        <v>0.45833333333333331</v>
      </c>
      <c r="J3610" s="717" t="s">
        <v>634</v>
      </c>
      <c r="K3610" s="741">
        <v>33844</v>
      </c>
      <c r="L3610" s="929" t="s">
        <v>818</v>
      </c>
      <c r="M3610" s="741">
        <v>42881</v>
      </c>
      <c r="N3610" s="933" t="s">
        <v>819</v>
      </c>
      <c r="O3610" s="930">
        <v>41559</v>
      </c>
      <c r="P3610" s="904"/>
      <c r="Q3610" s="1035"/>
      <c r="R3610" s="1036"/>
      <c r="S3610" s="1035"/>
      <c r="T3610" s="616"/>
      <c r="U3610" s="545" t="s">
        <v>820</v>
      </c>
      <c r="V3610" s="575"/>
      <c r="W3610" s="594"/>
      <c r="Y3610" s="531"/>
    </row>
    <row r="3611" spans="1:25" ht="41.25" customHeight="1" x14ac:dyDescent="0.25">
      <c r="A3611" s="20">
        <v>2969</v>
      </c>
      <c r="B3611" s="20">
        <v>27341280</v>
      </c>
      <c r="C3611" s="20" t="s">
        <v>363</v>
      </c>
      <c r="D3611" s="20" t="s">
        <v>22</v>
      </c>
      <c r="E3611" s="1156" t="s">
        <v>364</v>
      </c>
      <c r="F3611" s="21">
        <v>45124</v>
      </c>
      <c r="G3611" s="729">
        <v>0.89583333333333337</v>
      </c>
      <c r="H3611" s="710">
        <v>45153</v>
      </c>
      <c r="I3611" s="711">
        <v>0.89583333333333337</v>
      </c>
      <c r="J3611" s="730" t="s">
        <v>37</v>
      </c>
      <c r="K3611" s="19">
        <v>26434</v>
      </c>
      <c r="L3611" s="921" t="s">
        <v>365</v>
      </c>
      <c r="M3611" s="19">
        <v>41872</v>
      </c>
      <c r="N3611" s="935" t="s">
        <v>366</v>
      </c>
      <c r="O3611" s="209">
        <v>41808</v>
      </c>
      <c r="P3611" s="892" t="s">
        <v>367</v>
      </c>
      <c r="Q3611" s="908"/>
      <c r="R3611" s="1073"/>
      <c r="S3611" s="908"/>
      <c r="T3611" s="550"/>
      <c r="U3611" s="564" t="s">
        <v>368</v>
      </c>
      <c r="V3611" s="550"/>
      <c r="Y3611" s="531"/>
    </row>
    <row r="3612" spans="1:25" s="546" customFormat="1" ht="45.75" hidden="1" customHeight="1" x14ac:dyDescent="0.25">
      <c r="A3612" s="799">
        <v>363</v>
      </c>
      <c r="B3612" s="799"/>
      <c r="C3612" s="799" t="s">
        <v>3677</v>
      </c>
      <c r="D3612" s="799" t="s">
        <v>29</v>
      </c>
      <c r="E3612" s="1165" t="s">
        <v>30</v>
      </c>
      <c r="F3612" s="807">
        <v>44478</v>
      </c>
      <c r="G3612" s="806">
        <v>0.75</v>
      </c>
      <c r="H3612" s="807">
        <v>44508</v>
      </c>
      <c r="I3612" s="806">
        <v>0.75</v>
      </c>
      <c r="J3612" s="730"/>
      <c r="K3612" s="720"/>
      <c r="L3612" s="799"/>
      <c r="M3612" s="19"/>
      <c r="N3612" s="926"/>
      <c r="O3612" s="927"/>
      <c r="P3612" s="1043"/>
      <c r="Q3612" s="915"/>
      <c r="R3612" s="1118"/>
      <c r="S3612" s="1729"/>
      <c r="T3612" s="668"/>
      <c r="U3612" s="545"/>
      <c r="V3612" s="668" t="s">
        <v>3492</v>
      </c>
      <c r="W3612" s="156"/>
    </row>
    <row r="3613" spans="1:25" s="546" customFormat="1" ht="45.75" customHeight="1" x14ac:dyDescent="0.25">
      <c r="A3613" s="1267">
        <v>6054</v>
      </c>
      <c r="B3613" s="186"/>
      <c r="C3613" s="186" t="s">
        <v>6557</v>
      </c>
      <c r="D3613" s="186" t="s">
        <v>137</v>
      </c>
      <c r="E3613" s="1156" t="s">
        <v>5555</v>
      </c>
      <c r="F3613" s="710">
        <v>45445</v>
      </c>
      <c r="G3613" s="711">
        <v>0.59722222222222221</v>
      </c>
      <c r="H3613" s="710">
        <v>45449</v>
      </c>
      <c r="I3613" s="711">
        <v>0.58333333333333337</v>
      </c>
      <c r="J3613" s="743" t="s">
        <v>162</v>
      </c>
      <c r="K3613" s="710">
        <v>29751</v>
      </c>
      <c r="L3613" s="734" t="s">
        <v>6558</v>
      </c>
      <c r="M3613" s="21">
        <v>42945</v>
      </c>
      <c r="N3613" s="734" t="s">
        <v>6559</v>
      </c>
      <c r="O3613" s="920">
        <v>41474</v>
      </c>
      <c r="P3613" s="902" t="s">
        <v>4813</v>
      </c>
      <c r="Q3613" s="884"/>
      <c r="R3613" s="1002"/>
      <c r="S3613" s="1698"/>
      <c r="T3613" s="533"/>
      <c r="U3613" s="551" t="s">
        <v>6560</v>
      </c>
      <c r="V3613" s="544" t="s">
        <v>6569</v>
      </c>
      <c r="W3613" s="128"/>
    </row>
    <row r="3614" spans="1:25" ht="56.25" customHeight="1" x14ac:dyDescent="0.25">
      <c r="A3614" s="186">
        <v>3526</v>
      </c>
      <c r="B3614" s="186"/>
      <c r="C3614" s="186" t="s">
        <v>4407</v>
      </c>
      <c r="D3614" s="186" t="s">
        <v>35</v>
      </c>
      <c r="E3614" s="1156" t="s">
        <v>69</v>
      </c>
      <c r="F3614" s="710">
        <v>45217</v>
      </c>
      <c r="G3614" s="711">
        <v>0.54166666666666663</v>
      </c>
      <c r="H3614" s="710">
        <v>45223</v>
      </c>
      <c r="I3614" s="711">
        <v>0.58333333333333337</v>
      </c>
      <c r="J3614" s="713" t="s">
        <v>4487</v>
      </c>
      <c r="K3614" s="710">
        <v>38304</v>
      </c>
      <c r="L3614" s="734" t="s">
        <v>4408</v>
      </c>
      <c r="M3614" s="21" t="s">
        <v>4409</v>
      </c>
      <c r="N3614" s="734" t="s">
        <v>4410</v>
      </c>
      <c r="O3614" s="920">
        <v>44947</v>
      </c>
      <c r="P3614" s="898"/>
      <c r="Q3614" s="1022"/>
      <c r="R3614" s="1023"/>
      <c r="S3614" s="1022"/>
      <c r="T3614" s="624"/>
      <c r="U3614" s="545" t="s">
        <v>1084</v>
      </c>
      <c r="V3614" s="544"/>
      <c r="Y3614" s="531"/>
    </row>
    <row r="3615" spans="1:25" ht="63" customHeight="1" x14ac:dyDescent="0.25">
      <c r="A3615" s="186">
        <v>4494</v>
      </c>
      <c r="B3615" s="186">
        <v>55375512</v>
      </c>
      <c r="C3615" s="186" t="s">
        <v>5966</v>
      </c>
      <c r="D3615" s="186" t="s">
        <v>35</v>
      </c>
      <c r="E3615" s="1161" t="s">
        <v>178</v>
      </c>
      <c r="F3615" s="710">
        <v>45391</v>
      </c>
      <c r="G3615" s="711">
        <v>0.4909722222222222</v>
      </c>
      <c r="H3615" s="710">
        <v>45401</v>
      </c>
      <c r="I3615" s="711">
        <v>0.5</v>
      </c>
      <c r="J3615" s="713" t="s">
        <v>200</v>
      </c>
      <c r="K3615" s="710">
        <v>30055</v>
      </c>
      <c r="L3615" s="734" t="s">
        <v>5967</v>
      </c>
      <c r="M3615" s="21">
        <v>45359</v>
      </c>
      <c r="N3615" s="734" t="s">
        <v>5968</v>
      </c>
      <c r="O3615" s="920">
        <v>37545</v>
      </c>
      <c r="P3615" s="898"/>
      <c r="Q3615" s="1003"/>
      <c r="R3615" s="1023"/>
      <c r="S3615" s="1022"/>
      <c r="T3615" s="568"/>
      <c r="U3615" s="558" t="s">
        <v>5965</v>
      </c>
      <c r="V3615" s="527"/>
      <c r="W3615" s="128"/>
      <c r="Y3615" s="531"/>
    </row>
    <row r="3616" spans="1:25" ht="63" customHeight="1" x14ac:dyDescent="0.25">
      <c r="A3616" s="1267">
        <v>5468</v>
      </c>
      <c r="B3616" s="270">
        <v>50280880</v>
      </c>
      <c r="C3616" s="186" t="s">
        <v>7360</v>
      </c>
      <c r="D3616" s="186" t="s">
        <v>412</v>
      </c>
      <c r="E3616" s="1156" t="s">
        <v>131</v>
      </c>
      <c r="F3616" s="718">
        <v>45572</v>
      </c>
      <c r="G3616" s="719">
        <v>0.51388888888888884</v>
      </c>
      <c r="H3616" s="718">
        <v>45602</v>
      </c>
      <c r="I3616" s="719">
        <v>0.70833333333333337</v>
      </c>
      <c r="J3616" s="737" t="s">
        <v>37</v>
      </c>
      <c r="K3616" s="710">
        <v>35189</v>
      </c>
      <c r="L3616" s="734" t="s">
        <v>7361</v>
      </c>
      <c r="M3616" s="710">
        <v>45511</v>
      </c>
      <c r="N3616" s="734" t="s">
        <v>7362</v>
      </c>
      <c r="O3616" s="920">
        <v>44541</v>
      </c>
      <c r="P3616" s="1019" t="s">
        <v>7632</v>
      </c>
      <c r="Q3616" s="1030" t="s">
        <v>7633</v>
      </c>
      <c r="R3616" s="1017"/>
      <c r="S3616" s="196"/>
      <c r="T3616" s="1215"/>
      <c r="V3616" s="527"/>
      <c r="Y3616" s="531"/>
    </row>
    <row r="3617" spans="1:25" ht="63" customHeight="1" x14ac:dyDescent="0.25">
      <c r="A3617" s="1267">
        <v>5332</v>
      </c>
      <c r="B3617" s="270">
        <v>50280880</v>
      </c>
      <c r="C3617" s="186" t="s">
        <v>7360</v>
      </c>
      <c r="D3617" s="186" t="s">
        <v>412</v>
      </c>
      <c r="E3617" s="1156" t="s">
        <v>389</v>
      </c>
      <c r="F3617" s="718">
        <v>45557</v>
      </c>
      <c r="G3617" s="719">
        <v>0.6958333333333333</v>
      </c>
      <c r="H3617" s="718">
        <v>45570</v>
      </c>
      <c r="I3617" s="719">
        <v>0.79166666666666663</v>
      </c>
      <c r="J3617" s="737" t="s">
        <v>7357</v>
      </c>
      <c r="K3617" s="710">
        <v>35189</v>
      </c>
      <c r="L3617" s="734" t="s">
        <v>7361</v>
      </c>
      <c r="M3617" s="710">
        <v>45511</v>
      </c>
      <c r="N3617" s="734" t="s">
        <v>7362</v>
      </c>
      <c r="O3617" s="920">
        <v>44541</v>
      </c>
      <c r="P3617" s="1019" t="s">
        <v>7365</v>
      </c>
      <c r="Q3617" s="196"/>
      <c r="R3617" s="1002"/>
      <c r="S3617" s="196" t="s">
        <v>7363</v>
      </c>
      <c r="T3617" s="1215" t="s">
        <v>7364</v>
      </c>
      <c r="V3617" s="527"/>
      <c r="Y3617" s="531"/>
    </row>
    <row r="3618" spans="1:25" ht="60.75" customHeight="1" x14ac:dyDescent="0.25">
      <c r="A3618" s="1267">
        <v>5262</v>
      </c>
      <c r="B3618" s="270">
        <v>50280880</v>
      </c>
      <c r="C3618" s="186" t="s">
        <v>7360</v>
      </c>
      <c r="D3618" s="186" t="s">
        <v>412</v>
      </c>
      <c r="E3618" s="1156" t="s">
        <v>243</v>
      </c>
      <c r="F3618" s="718">
        <v>45553</v>
      </c>
      <c r="G3618" s="719">
        <v>0.87430555555555556</v>
      </c>
      <c r="H3618" s="718">
        <v>45557</v>
      </c>
      <c r="I3618" s="719">
        <v>0.87430555555555556</v>
      </c>
      <c r="J3618" s="737" t="s">
        <v>4114</v>
      </c>
      <c r="K3618" s="710">
        <v>35189</v>
      </c>
      <c r="L3618" s="734" t="s">
        <v>7361</v>
      </c>
      <c r="M3618" s="710">
        <v>45511</v>
      </c>
      <c r="N3618" s="734" t="s">
        <v>7362</v>
      </c>
      <c r="O3618" s="920">
        <v>44541</v>
      </c>
      <c r="P3618" s="1019" t="s">
        <v>4982</v>
      </c>
      <c r="Q3618" s="196" t="s">
        <v>7682</v>
      </c>
      <c r="R3618" s="1002"/>
      <c r="V3618" s="527"/>
    </row>
    <row r="3619" spans="1:25" ht="60.75" customHeight="1" x14ac:dyDescent="0.25">
      <c r="A3619" s="18">
        <v>400</v>
      </c>
      <c r="B3619" s="4"/>
      <c r="C3619" s="797" t="s">
        <v>3658</v>
      </c>
      <c r="D3619" s="4" t="s">
        <v>59</v>
      </c>
      <c r="E3619" s="1156" t="s">
        <v>60</v>
      </c>
      <c r="F3619" s="725">
        <v>44540</v>
      </c>
      <c r="G3619" s="744">
        <v>0.75</v>
      </c>
      <c r="H3619" s="725">
        <v>44542</v>
      </c>
      <c r="I3619" s="744">
        <v>0.75</v>
      </c>
      <c r="J3619" s="730"/>
      <c r="K3619" s="744"/>
      <c r="L3619" s="207">
        <v>200593150210</v>
      </c>
      <c r="M3619" s="725">
        <v>43955</v>
      </c>
      <c r="N3619" s="934" t="s">
        <v>3659</v>
      </c>
      <c r="O3619" s="920">
        <v>40567</v>
      </c>
      <c r="P3619" s="1107"/>
      <c r="Q3619" s="908"/>
      <c r="R3619" s="1073"/>
      <c r="S3619" s="908"/>
      <c r="T3619" s="550"/>
      <c r="V3619" s="550"/>
    </row>
    <row r="3620" spans="1:25" ht="60.75" customHeight="1" x14ac:dyDescent="0.25">
      <c r="A3620" s="1267">
        <v>6232</v>
      </c>
      <c r="B3620" s="186">
        <v>26755962</v>
      </c>
      <c r="C3620" s="186" t="s">
        <v>3992</v>
      </c>
      <c r="D3620" s="186" t="s">
        <v>412</v>
      </c>
      <c r="E3620" s="1156" t="s">
        <v>153</v>
      </c>
      <c r="F3620" s="710">
        <v>45463</v>
      </c>
      <c r="G3620" s="711">
        <v>0.625</v>
      </c>
      <c r="H3620" s="710">
        <v>45464</v>
      </c>
      <c r="I3620" s="711">
        <v>0.375</v>
      </c>
      <c r="J3620" s="728" t="s">
        <v>797</v>
      </c>
      <c r="K3620" s="725">
        <v>30062</v>
      </c>
      <c r="L3620" s="929" t="s">
        <v>3993</v>
      </c>
      <c r="N3620" s="929" t="s">
        <v>3994</v>
      </c>
      <c r="O3620" s="932">
        <v>38513</v>
      </c>
      <c r="P3620" s="892" t="s">
        <v>4732</v>
      </c>
      <c r="Q3620" s="196"/>
      <c r="R3620" s="1002"/>
      <c r="S3620" s="196"/>
      <c r="T3620" s="609"/>
    </row>
    <row r="3621" spans="1:25" ht="60.75" customHeight="1" x14ac:dyDescent="0.25">
      <c r="A3621" s="4">
        <v>3665</v>
      </c>
      <c r="B3621" s="186">
        <v>26755962</v>
      </c>
      <c r="C3621" s="186" t="s">
        <v>3992</v>
      </c>
      <c r="D3621" s="186" t="s">
        <v>35</v>
      </c>
      <c r="E3621" s="1156" t="s">
        <v>112</v>
      </c>
      <c r="F3621" s="710">
        <v>45243</v>
      </c>
      <c r="G3621" s="711">
        <v>0.875</v>
      </c>
      <c r="H3621" s="710">
        <v>45273</v>
      </c>
      <c r="I3621" s="711">
        <v>0.875</v>
      </c>
      <c r="J3621" s="728" t="s">
        <v>37</v>
      </c>
      <c r="K3621" s="725">
        <v>30062</v>
      </c>
      <c r="L3621" s="929" t="s">
        <v>3993</v>
      </c>
      <c r="N3621" s="929" t="s">
        <v>3994</v>
      </c>
      <c r="O3621" s="932">
        <v>38513</v>
      </c>
      <c r="P3621" s="892">
        <v>1900</v>
      </c>
      <c r="Q3621" s="196"/>
      <c r="R3621" s="1002"/>
      <c r="S3621" s="196"/>
      <c r="T3621" s="609"/>
    </row>
    <row r="3622" spans="1:25" ht="60.75" customHeight="1" x14ac:dyDescent="0.25">
      <c r="A3622" s="4">
        <v>3332</v>
      </c>
      <c r="B3622" s="186">
        <v>26755962</v>
      </c>
      <c r="C3622" s="186" t="s">
        <v>3992</v>
      </c>
      <c r="D3622" s="186" t="s">
        <v>35</v>
      </c>
      <c r="E3622" s="1156" t="s">
        <v>178</v>
      </c>
      <c r="F3622" s="710">
        <v>45191</v>
      </c>
      <c r="G3622" s="711">
        <v>0.39583333333333331</v>
      </c>
      <c r="H3622" s="710">
        <v>45197</v>
      </c>
      <c r="I3622" s="711">
        <v>0.39583333333333331</v>
      </c>
      <c r="J3622" s="728" t="s">
        <v>4204</v>
      </c>
      <c r="K3622" s="725">
        <v>30062</v>
      </c>
      <c r="L3622" s="929" t="s">
        <v>3993</v>
      </c>
      <c r="N3622" s="929" t="s">
        <v>3994</v>
      </c>
      <c r="O3622" s="932">
        <v>38513</v>
      </c>
      <c r="P3622" s="892" t="s">
        <v>4207</v>
      </c>
      <c r="Q3622" s="196"/>
      <c r="R3622" s="1017"/>
      <c r="S3622" s="196"/>
      <c r="T3622" s="609"/>
      <c r="V3622" s="555" t="s">
        <v>4122</v>
      </c>
    </row>
    <row r="3623" spans="1:25" ht="60.75" customHeight="1" x14ac:dyDescent="0.25">
      <c r="A3623" s="4">
        <v>3318</v>
      </c>
      <c r="B3623" s="186">
        <v>26755962</v>
      </c>
      <c r="C3623" s="186" t="s">
        <v>3992</v>
      </c>
      <c r="D3623" s="186" t="s">
        <v>35</v>
      </c>
      <c r="E3623" s="1156" t="s">
        <v>178</v>
      </c>
      <c r="F3623" s="710">
        <v>45185</v>
      </c>
      <c r="G3623" s="711">
        <v>0.8125</v>
      </c>
      <c r="H3623" s="710">
        <v>45191</v>
      </c>
      <c r="I3623" s="711">
        <v>0.39583333333333331</v>
      </c>
      <c r="J3623" s="728" t="s">
        <v>4120</v>
      </c>
      <c r="K3623" s="725">
        <v>30062</v>
      </c>
      <c r="L3623" s="929" t="s">
        <v>3993</v>
      </c>
      <c r="N3623" s="929" t="s">
        <v>3994</v>
      </c>
      <c r="O3623" s="932">
        <v>38513</v>
      </c>
      <c r="P3623" s="892" t="s">
        <v>4018</v>
      </c>
      <c r="Q3623" s="196"/>
      <c r="R3623" s="1017"/>
      <c r="S3623" s="196"/>
      <c r="T3623" s="609"/>
      <c r="V3623" s="555" t="s">
        <v>4122</v>
      </c>
    </row>
    <row r="3624" spans="1:25" ht="60.75" customHeight="1" x14ac:dyDescent="0.25">
      <c r="A3624" s="4">
        <v>3196</v>
      </c>
      <c r="B3624" s="186">
        <v>26755962</v>
      </c>
      <c r="C3624" s="186" t="s">
        <v>3992</v>
      </c>
      <c r="D3624" s="186" t="s">
        <v>35</v>
      </c>
      <c r="E3624" s="1156" t="s">
        <v>313</v>
      </c>
      <c r="F3624" s="710">
        <v>45173</v>
      </c>
      <c r="G3624" s="711">
        <v>0.39583333333333331</v>
      </c>
      <c r="H3624" s="710">
        <v>45185</v>
      </c>
      <c r="I3624" s="711">
        <v>0.39583333333333331</v>
      </c>
      <c r="J3624" s="728" t="s">
        <v>4123</v>
      </c>
      <c r="K3624" s="725">
        <v>30062</v>
      </c>
      <c r="L3624" s="929" t="s">
        <v>3993</v>
      </c>
      <c r="N3624" s="929" t="s">
        <v>3994</v>
      </c>
      <c r="O3624" s="932">
        <v>38513</v>
      </c>
      <c r="P3624" s="892" t="s">
        <v>4018</v>
      </c>
      <c r="Q3624" s="196"/>
      <c r="R3624" s="1017"/>
      <c r="S3624" s="196"/>
      <c r="T3624" s="609"/>
      <c r="V3624" s="555" t="s">
        <v>4124</v>
      </c>
    </row>
    <row r="3625" spans="1:25" ht="60.75" hidden="1" customHeight="1" x14ac:dyDescent="0.25">
      <c r="A3625" s="4">
        <v>6537</v>
      </c>
      <c r="B3625" s="4"/>
      <c r="C3625" s="4" t="s">
        <v>8433</v>
      </c>
      <c r="D3625" s="4" t="s">
        <v>292</v>
      </c>
      <c r="E3625" s="1156" t="s">
        <v>7814</v>
      </c>
      <c r="F3625" s="725">
        <v>45669</v>
      </c>
      <c r="G3625" s="720">
        <v>0.79166666666666663</v>
      </c>
      <c r="H3625" s="725">
        <v>45676</v>
      </c>
      <c r="I3625" s="720">
        <v>0.70833333333333337</v>
      </c>
      <c r="J3625" s="728" t="s">
        <v>85</v>
      </c>
      <c r="K3625" s="725">
        <v>30164</v>
      </c>
      <c r="L3625" s="929" t="s">
        <v>8434</v>
      </c>
      <c r="N3625" s="931">
        <v>110494101190</v>
      </c>
      <c r="O3625" s="932">
        <v>38407</v>
      </c>
      <c r="P3625" s="998" t="s">
        <v>5309</v>
      </c>
      <c r="R3625" s="1424"/>
      <c r="S3625" s="1425"/>
      <c r="T3625" s="1426"/>
      <c r="U3625" s="545" t="s">
        <v>378</v>
      </c>
      <c r="W3625" s="599"/>
    </row>
    <row r="3626" spans="1:25" s="546" customFormat="1" ht="60" customHeight="1" x14ac:dyDescent="0.35">
      <c r="A3626" s="4">
        <v>2549</v>
      </c>
      <c r="B3626" s="4"/>
      <c r="C3626" s="4" t="s">
        <v>1114</v>
      </c>
      <c r="D3626" s="4" t="s">
        <v>35</v>
      </c>
      <c r="E3626" s="1156" t="s">
        <v>298</v>
      </c>
      <c r="F3626" s="725">
        <v>45074</v>
      </c>
      <c r="G3626" s="720">
        <v>0.45833333333333331</v>
      </c>
      <c r="H3626" s="725">
        <v>45081</v>
      </c>
      <c r="I3626" s="720">
        <v>0.58333333333333337</v>
      </c>
      <c r="J3626" s="728" t="s">
        <v>85</v>
      </c>
      <c r="K3626" s="741">
        <v>34289</v>
      </c>
      <c r="L3626" s="929" t="s">
        <v>1115</v>
      </c>
      <c r="M3626" s="741">
        <v>41465</v>
      </c>
      <c r="N3626" s="775" t="s">
        <v>1116</v>
      </c>
      <c r="O3626" s="930">
        <v>43557</v>
      </c>
      <c r="P3626" s="892">
        <v>560</v>
      </c>
      <c r="Q3626" s="194"/>
      <c r="R3626" s="1081"/>
      <c r="S3626" s="894"/>
      <c r="T3626" s="599"/>
      <c r="U3626" s="564"/>
      <c r="V3626" s="563"/>
      <c r="W3626" s="594"/>
      <c r="Y3626" s="547"/>
    </row>
    <row r="3627" spans="1:25" s="546" customFormat="1" ht="60" customHeight="1" x14ac:dyDescent="0.35">
      <c r="A3627" s="4">
        <v>2548</v>
      </c>
      <c r="B3627" s="4"/>
      <c r="C3627" s="4" t="s">
        <v>1114</v>
      </c>
      <c r="D3627" s="4" t="s">
        <v>143</v>
      </c>
      <c r="E3627" s="1156" t="s">
        <v>871</v>
      </c>
      <c r="F3627" s="725">
        <v>45074</v>
      </c>
      <c r="G3627" s="720">
        <v>0.45833333333333331</v>
      </c>
      <c r="H3627" s="725">
        <v>45081</v>
      </c>
      <c r="I3627" s="720">
        <v>0.58333333333333337</v>
      </c>
      <c r="J3627" s="713" t="s">
        <v>85</v>
      </c>
      <c r="K3627" s="741">
        <v>34289</v>
      </c>
      <c r="L3627" s="929" t="s">
        <v>1115</v>
      </c>
      <c r="M3627" s="741">
        <v>41465</v>
      </c>
      <c r="N3627" s="775" t="s">
        <v>1116</v>
      </c>
      <c r="O3627" s="930">
        <v>43557</v>
      </c>
      <c r="P3627" s="898"/>
      <c r="Q3627" s="1022"/>
      <c r="R3627" s="1074"/>
      <c r="S3627" s="1078"/>
      <c r="T3627" s="624"/>
      <c r="U3627" s="564"/>
      <c r="V3627" s="563"/>
      <c r="W3627" s="594"/>
      <c r="Y3627" s="547"/>
    </row>
    <row r="3628" spans="1:25" s="546" customFormat="1" ht="60" customHeight="1" x14ac:dyDescent="0.25">
      <c r="A3628" s="186">
        <v>4499</v>
      </c>
      <c r="B3628" s="186"/>
      <c r="C3628" s="186" t="s">
        <v>5974</v>
      </c>
      <c r="D3628" s="186" t="s">
        <v>29</v>
      </c>
      <c r="E3628" s="1156" t="s">
        <v>2624</v>
      </c>
      <c r="F3628" s="710">
        <v>45391</v>
      </c>
      <c r="G3628" s="711">
        <v>0.75</v>
      </c>
      <c r="H3628" s="710">
        <v>45396</v>
      </c>
      <c r="I3628" s="711">
        <v>0.75</v>
      </c>
      <c r="J3628" s="743" t="s">
        <v>336</v>
      </c>
      <c r="K3628" s="710">
        <v>31762</v>
      </c>
      <c r="L3628" s="734" t="s">
        <v>5975</v>
      </c>
      <c r="M3628" s="21">
        <v>39864</v>
      </c>
      <c r="N3628" s="934" t="s">
        <v>5976</v>
      </c>
      <c r="O3628" s="920">
        <v>41376</v>
      </c>
      <c r="P3628" s="892" t="s">
        <v>5994</v>
      </c>
      <c r="Q3628" s="196" t="s">
        <v>5993</v>
      </c>
      <c r="R3628" s="1017"/>
      <c r="S3628" s="196">
        <v>93043</v>
      </c>
      <c r="T3628" s="544" t="s">
        <v>6030</v>
      </c>
      <c r="U3628" s="551" t="s">
        <v>5977</v>
      </c>
      <c r="V3628" s="544"/>
      <c r="W3628" s="128"/>
    </row>
    <row r="3629" spans="1:25" s="546" customFormat="1" ht="60" customHeight="1" x14ac:dyDescent="0.25">
      <c r="A3629" s="4">
        <v>5819</v>
      </c>
      <c r="B3629" s="4"/>
      <c r="C3629" s="4" t="s">
        <v>8392</v>
      </c>
      <c r="D3629" s="4" t="s">
        <v>235</v>
      </c>
      <c r="E3629" s="1156" t="s">
        <v>30</v>
      </c>
      <c r="F3629" s="725">
        <v>45638</v>
      </c>
      <c r="G3629" s="720">
        <v>0.33333333333333331</v>
      </c>
      <c r="H3629" s="725">
        <v>45645</v>
      </c>
      <c r="I3629" s="720">
        <v>0.91666666666666663</v>
      </c>
      <c r="J3629" s="728" t="s">
        <v>85</v>
      </c>
      <c r="K3629" s="725">
        <v>27192</v>
      </c>
      <c r="L3629" s="929" t="s">
        <v>8393</v>
      </c>
      <c r="M3629" s="19">
        <v>44340</v>
      </c>
      <c r="N3629" s="929" t="s">
        <v>8394</v>
      </c>
      <c r="O3629" s="932" t="s">
        <v>8395</v>
      </c>
      <c r="P3629" s="892" t="s">
        <v>5421</v>
      </c>
      <c r="Q3629" s="194"/>
      <c r="R3629" s="1424"/>
      <c r="S3629" s="1425"/>
      <c r="T3629" s="1426"/>
      <c r="U3629" s="545"/>
      <c r="V3629" s="555"/>
      <c r="W3629" s="599"/>
    </row>
    <row r="3630" spans="1:25" s="546" customFormat="1" ht="60" hidden="1" customHeight="1" x14ac:dyDescent="0.25">
      <c r="A3630" s="809">
        <v>137</v>
      </c>
      <c r="B3630" s="809"/>
      <c r="C3630" s="809" t="s">
        <v>3732</v>
      </c>
      <c r="D3630" s="809" t="s">
        <v>29</v>
      </c>
      <c r="E3630" s="1159" t="s">
        <v>30</v>
      </c>
      <c r="F3630" s="810">
        <v>44429</v>
      </c>
      <c r="G3630" s="811">
        <v>0.58333333333333337</v>
      </c>
      <c r="H3630" s="810">
        <v>44449</v>
      </c>
      <c r="I3630" s="811">
        <v>0.58333333333333337</v>
      </c>
      <c r="J3630" s="730">
        <v>20</v>
      </c>
      <c r="K3630" s="769"/>
      <c r="L3630" s="809"/>
      <c r="M3630" s="19"/>
      <c r="N3630" s="940"/>
      <c r="O3630" s="938"/>
      <c r="P3630" s="1119"/>
      <c r="Q3630" s="1120"/>
      <c r="R3630" s="1121"/>
      <c r="S3630" s="1120"/>
      <c r="T3630" s="670"/>
      <c r="U3630" s="545"/>
      <c r="V3630" s="670" t="s">
        <v>3549</v>
      </c>
      <c r="W3630" s="156"/>
    </row>
    <row r="3631" spans="1:25" ht="42" customHeight="1" x14ac:dyDescent="0.25">
      <c r="A3631" s="1226">
        <v>4830</v>
      </c>
      <c r="B3631" s="186"/>
      <c r="C3631" s="186" t="s">
        <v>6525</v>
      </c>
      <c r="D3631" s="186" t="s">
        <v>35</v>
      </c>
      <c r="E3631" s="1161" t="s">
        <v>105</v>
      </c>
      <c r="F3631" s="725">
        <v>45480</v>
      </c>
      <c r="G3631" s="720">
        <v>0.875</v>
      </c>
      <c r="H3631" s="725">
        <v>45481</v>
      </c>
      <c r="I3631" s="720">
        <v>0.875</v>
      </c>
      <c r="J3631" s="728" t="s">
        <v>797</v>
      </c>
      <c r="K3631" s="710">
        <v>32326</v>
      </c>
      <c r="L3631" s="734" t="s">
        <v>6526</v>
      </c>
      <c r="M3631" s="21">
        <v>39751</v>
      </c>
      <c r="N3631" s="926" t="s">
        <v>6527</v>
      </c>
      <c r="O3631" s="927">
        <v>45430</v>
      </c>
      <c r="P3631" s="998"/>
      <c r="Q3631" s="884"/>
      <c r="R3631" s="1008"/>
      <c r="S3631" s="884"/>
      <c r="T3631" s="527" t="s">
        <v>73</v>
      </c>
      <c r="U3631" s="551" t="s">
        <v>6528</v>
      </c>
      <c r="V3631" s="527"/>
      <c r="W3631" s="128"/>
    </row>
    <row r="3632" spans="1:25" ht="56.25" customHeight="1" x14ac:dyDescent="0.25">
      <c r="A3632" s="1267">
        <v>5887</v>
      </c>
      <c r="B3632" s="186"/>
      <c r="C3632" s="186" t="s">
        <v>6525</v>
      </c>
      <c r="D3632" s="186" t="s">
        <v>4688</v>
      </c>
      <c r="E3632" s="1161" t="s">
        <v>5913</v>
      </c>
      <c r="F3632" s="725">
        <v>45442</v>
      </c>
      <c r="G3632" s="720">
        <v>0.625</v>
      </c>
      <c r="H3632" s="725">
        <v>45456</v>
      </c>
      <c r="I3632" s="720">
        <v>0.875</v>
      </c>
      <c r="J3632" s="713" t="s">
        <v>78</v>
      </c>
      <c r="K3632" s="710">
        <v>32326</v>
      </c>
      <c r="L3632" s="734" t="s">
        <v>6526</v>
      </c>
      <c r="M3632" s="21">
        <v>39751</v>
      </c>
      <c r="N3632" s="926" t="s">
        <v>6527</v>
      </c>
      <c r="O3632" s="927">
        <v>45430</v>
      </c>
      <c r="P3632" s="898"/>
      <c r="Q3632" s="1003"/>
      <c r="R3632" s="1004"/>
      <c r="S3632" s="1003"/>
      <c r="T3632" s="565"/>
      <c r="U3632" s="551" t="s">
        <v>6528</v>
      </c>
      <c r="V3632" s="527"/>
      <c r="W3632" s="128"/>
      <c r="Y3632" s="531"/>
    </row>
    <row r="3633" spans="1:25" s="546" customFormat="1" ht="56.25" customHeight="1" x14ac:dyDescent="0.25">
      <c r="A3633" s="4">
        <v>1749</v>
      </c>
      <c r="B3633" s="4"/>
      <c r="C3633" s="4" t="s">
        <v>2191</v>
      </c>
      <c r="D3633" s="4" t="s">
        <v>94</v>
      </c>
      <c r="E3633" s="1156" t="s">
        <v>358</v>
      </c>
      <c r="F3633" s="725">
        <v>44943</v>
      </c>
      <c r="G3633" s="720">
        <v>0.45833333333333331</v>
      </c>
      <c r="H3633" s="725">
        <v>44951</v>
      </c>
      <c r="I3633" s="720">
        <v>0.33333333333333331</v>
      </c>
      <c r="J3633" s="761" t="s">
        <v>2178</v>
      </c>
      <c r="K3633" s="725">
        <v>32083</v>
      </c>
      <c r="L3633" s="929">
        <v>6914613</v>
      </c>
      <c r="M3633" s="725">
        <v>44252</v>
      </c>
      <c r="N3633" s="929" t="s">
        <v>2192</v>
      </c>
      <c r="O3633" s="932">
        <v>43279</v>
      </c>
      <c r="P3633" s="898"/>
      <c r="Q3633" s="1003"/>
      <c r="R3633" s="1004"/>
      <c r="S3633" s="1003"/>
      <c r="T3633" s="565"/>
      <c r="U3633" s="545"/>
      <c r="V3633" s="550"/>
      <c r="W3633" s="156"/>
    </row>
    <row r="3634" spans="1:25" s="546" customFormat="1" ht="41.25" customHeight="1" x14ac:dyDescent="0.25">
      <c r="A3634" s="4">
        <v>1744</v>
      </c>
      <c r="B3634" s="4"/>
      <c r="C3634" s="4" t="s">
        <v>2191</v>
      </c>
      <c r="D3634" s="4" t="s">
        <v>22</v>
      </c>
      <c r="E3634" s="1156" t="s">
        <v>161</v>
      </c>
      <c r="F3634" s="725">
        <v>44942</v>
      </c>
      <c r="G3634" s="720">
        <v>0.33333333333333331</v>
      </c>
      <c r="H3634" s="725">
        <v>44943</v>
      </c>
      <c r="I3634" s="720">
        <v>0.45833333333333331</v>
      </c>
      <c r="J3634" s="761" t="s">
        <v>2084</v>
      </c>
      <c r="K3634" s="725">
        <v>32083</v>
      </c>
      <c r="L3634" s="929">
        <v>6914613</v>
      </c>
      <c r="M3634" s="725">
        <v>44252</v>
      </c>
      <c r="N3634" s="929" t="s">
        <v>2192</v>
      </c>
      <c r="O3634" s="932">
        <v>43279</v>
      </c>
      <c r="P3634" s="898"/>
      <c r="Q3634" s="1003"/>
      <c r="R3634" s="1004"/>
      <c r="S3634" s="1003"/>
      <c r="T3634" s="565"/>
      <c r="U3634" s="545"/>
      <c r="V3634" s="550"/>
      <c r="W3634" s="156"/>
    </row>
    <row r="3635" spans="1:25" ht="56.25" hidden="1" customHeight="1" x14ac:dyDescent="0.25">
      <c r="A3635" s="4"/>
      <c r="B3635" s="4"/>
      <c r="C3635" s="4" t="s">
        <v>2562</v>
      </c>
      <c r="D3635" s="4" t="s">
        <v>193</v>
      </c>
      <c r="E3635" s="1156" t="s">
        <v>2279</v>
      </c>
      <c r="F3635" s="725">
        <v>44879</v>
      </c>
      <c r="G3635" s="720">
        <v>0.66666666666666663</v>
      </c>
      <c r="H3635" s="725">
        <v>44882</v>
      </c>
      <c r="I3635" s="720">
        <v>0.66666666666666663</v>
      </c>
      <c r="J3635" s="728" t="s">
        <v>1849</v>
      </c>
      <c r="K3635" s="725"/>
      <c r="L3635" s="207"/>
      <c r="N3635" s="929"/>
      <c r="O3635" s="932"/>
      <c r="P3635" s="892" t="s">
        <v>2563</v>
      </c>
      <c r="Q3635" s="908"/>
      <c r="R3635" s="1073"/>
      <c r="S3635" s="908"/>
      <c r="T3635" s="550"/>
      <c r="V3635" s="550"/>
      <c r="W3635" s="599"/>
    </row>
    <row r="3636" spans="1:25" s="546" customFormat="1" ht="30" hidden="1" customHeight="1" x14ac:dyDescent="0.25">
      <c r="A3636" s="3">
        <v>569</v>
      </c>
      <c r="B3636" s="1"/>
      <c r="C3636" s="1" t="s">
        <v>3630</v>
      </c>
      <c r="D3636" s="1" t="s">
        <v>412</v>
      </c>
      <c r="E3636" s="1158" t="s">
        <v>60</v>
      </c>
      <c r="F3636" s="19">
        <v>44582</v>
      </c>
      <c r="G3636" s="796">
        <v>0.58333333333333337</v>
      </c>
      <c r="H3636" s="19">
        <v>44586</v>
      </c>
      <c r="I3636" s="796">
        <v>0.58333333333333337</v>
      </c>
      <c r="J3636" s="730"/>
      <c r="K3636" s="796"/>
      <c r="L3636" s="1"/>
      <c r="M3636" s="19"/>
      <c r="N3636" s="924"/>
      <c r="O3636" s="208"/>
      <c r="P3636" s="1119"/>
      <c r="Q3636" s="1039"/>
      <c r="R3636" s="1044"/>
      <c r="S3636" s="1039"/>
      <c r="T3636" s="555"/>
      <c r="U3636" s="545"/>
      <c r="V3636" s="555"/>
      <c r="W3636" s="156"/>
    </row>
    <row r="3637" spans="1:25" s="546" customFormat="1" ht="31.5" customHeight="1" x14ac:dyDescent="0.25">
      <c r="A3637" s="20">
        <v>4742</v>
      </c>
      <c r="B3637" s="3">
        <v>52206874</v>
      </c>
      <c r="C3637" s="3" t="s">
        <v>548</v>
      </c>
      <c r="D3637" s="3" t="s">
        <v>35</v>
      </c>
      <c r="E3637" s="1159" t="s">
        <v>313</v>
      </c>
      <c r="F3637" s="714">
        <v>45409</v>
      </c>
      <c r="G3637" s="715">
        <v>0.5</v>
      </c>
      <c r="H3637" s="714">
        <v>45425</v>
      </c>
      <c r="I3637" s="715">
        <v>0.45833333333333331</v>
      </c>
      <c r="J3637" s="762" t="s">
        <v>154</v>
      </c>
      <c r="K3637" s="21">
        <v>29534</v>
      </c>
      <c r="L3637" s="939" t="s">
        <v>549</v>
      </c>
      <c r="M3637" s="714">
        <v>42901</v>
      </c>
      <c r="N3637" s="940" t="s">
        <v>550</v>
      </c>
      <c r="O3637" s="938">
        <v>42146</v>
      </c>
      <c r="P3637" s="897"/>
      <c r="Q3637" s="1060"/>
      <c r="R3637" s="1061"/>
      <c r="S3637" s="1060"/>
      <c r="T3637" s="628"/>
      <c r="U3637" s="545" t="s">
        <v>551</v>
      </c>
      <c r="V3637" s="627"/>
      <c r="W3637" s="156"/>
      <c r="Y3637" s="573"/>
    </row>
    <row r="3638" spans="1:25" s="546" customFormat="1" ht="18.75" customHeight="1" x14ac:dyDescent="0.25">
      <c r="A3638" s="20">
        <v>2944</v>
      </c>
      <c r="B3638" s="3">
        <v>52206874</v>
      </c>
      <c r="C3638" s="3" t="s">
        <v>548</v>
      </c>
      <c r="D3638" s="3" t="s">
        <v>35</v>
      </c>
      <c r="E3638" s="1159" t="s">
        <v>313</v>
      </c>
      <c r="F3638" s="714">
        <v>45117</v>
      </c>
      <c r="G3638" s="715">
        <v>0.625</v>
      </c>
      <c r="H3638" s="714">
        <v>45134</v>
      </c>
      <c r="I3638" s="715">
        <v>0.58333333333333337</v>
      </c>
      <c r="J3638" s="762" t="s">
        <v>327</v>
      </c>
      <c r="K3638" s="21">
        <v>29534</v>
      </c>
      <c r="L3638" s="939" t="s">
        <v>549</v>
      </c>
      <c r="M3638" s="714">
        <v>42901</v>
      </c>
      <c r="N3638" s="940" t="s">
        <v>550</v>
      </c>
      <c r="O3638" s="938">
        <v>42146</v>
      </c>
      <c r="P3638" s="897"/>
      <c r="Q3638" s="1060"/>
      <c r="R3638" s="1061"/>
      <c r="S3638" s="1060"/>
      <c r="T3638" s="628"/>
      <c r="U3638" s="545" t="s">
        <v>551</v>
      </c>
      <c r="V3638" s="627"/>
      <c r="W3638" s="156"/>
    </row>
    <row r="3639" spans="1:25" ht="18.75" customHeight="1" x14ac:dyDescent="0.3">
      <c r="A3639" s="186">
        <v>3860</v>
      </c>
      <c r="B3639" s="754"/>
      <c r="C3639" s="186" t="s">
        <v>2589</v>
      </c>
      <c r="D3639" s="186" t="s">
        <v>4688</v>
      </c>
      <c r="E3639" s="1156" t="s">
        <v>4366</v>
      </c>
      <c r="F3639" s="718">
        <v>45281</v>
      </c>
      <c r="G3639" s="719">
        <v>0.625</v>
      </c>
      <c r="H3639" s="718">
        <v>45282</v>
      </c>
      <c r="I3639" s="719">
        <v>0.33333333333333331</v>
      </c>
      <c r="J3639" s="737" t="s">
        <v>797</v>
      </c>
      <c r="K3639" s="710">
        <v>30758</v>
      </c>
      <c r="L3639" s="734" t="s">
        <v>4929</v>
      </c>
      <c r="M3639" s="21">
        <v>44475</v>
      </c>
      <c r="N3639" s="926" t="s">
        <v>2590</v>
      </c>
      <c r="O3639" s="927">
        <v>37909</v>
      </c>
      <c r="P3639" s="892">
        <v>80</v>
      </c>
      <c r="Q3639" s="884"/>
      <c r="R3639" s="1008"/>
      <c r="S3639" s="884"/>
      <c r="T3639" s="527"/>
      <c r="U3639" s="545" t="s">
        <v>2591</v>
      </c>
      <c r="V3639" s="527"/>
      <c r="Y3639" s="531"/>
    </row>
    <row r="3640" spans="1:25" s="546" customFormat="1" ht="27" customHeight="1" x14ac:dyDescent="0.3">
      <c r="A3640" s="186">
        <v>1592</v>
      </c>
      <c r="B3640" s="754"/>
      <c r="C3640" s="186" t="s">
        <v>2589</v>
      </c>
      <c r="D3640" s="186" t="s">
        <v>76</v>
      </c>
      <c r="E3640" s="1156" t="s">
        <v>342</v>
      </c>
      <c r="F3640" s="718">
        <v>44876</v>
      </c>
      <c r="G3640" s="719">
        <v>0.53472222222222221</v>
      </c>
      <c r="H3640" s="718">
        <v>44877</v>
      </c>
      <c r="I3640" s="719">
        <v>0.54166666666666663</v>
      </c>
      <c r="J3640" s="737" t="s">
        <v>2084</v>
      </c>
      <c r="K3640" s="710">
        <v>30758</v>
      </c>
      <c r="L3640" s="936">
        <v>6863447</v>
      </c>
      <c r="M3640" s="21">
        <v>44475</v>
      </c>
      <c r="N3640" s="926" t="s">
        <v>2590</v>
      </c>
      <c r="O3640" s="927">
        <v>37909</v>
      </c>
      <c r="P3640" s="892">
        <v>80</v>
      </c>
      <c r="Q3640" s="884"/>
      <c r="R3640" s="1008"/>
      <c r="S3640" s="884"/>
      <c r="T3640" s="527"/>
      <c r="U3640" s="545" t="s">
        <v>2591</v>
      </c>
      <c r="V3640" s="527"/>
      <c r="W3640" s="599"/>
    </row>
    <row r="3641" spans="1:25" s="546" customFormat="1" ht="30" hidden="1" customHeight="1" x14ac:dyDescent="0.25">
      <c r="A3641" s="1267">
        <v>4883</v>
      </c>
      <c r="B3641" s="4">
        <v>98979717</v>
      </c>
      <c r="C3641" s="4" t="s">
        <v>594</v>
      </c>
      <c r="D3641" s="4" t="s">
        <v>137</v>
      </c>
      <c r="E3641" s="1156" t="s">
        <v>6592</v>
      </c>
      <c r="F3641" s="725">
        <v>45487</v>
      </c>
      <c r="G3641" s="720">
        <v>0.76944444444444438</v>
      </c>
      <c r="H3641" s="725">
        <v>45503</v>
      </c>
      <c r="I3641" s="720">
        <v>0.47916666666666669</v>
      </c>
      <c r="J3641" s="728" t="s">
        <v>154</v>
      </c>
      <c r="K3641" s="725">
        <v>45259</v>
      </c>
      <c r="L3641" s="929" t="s">
        <v>595</v>
      </c>
      <c r="M3641" s="19">
        <v>39989</v>
      </c>
      <c r="N3641" s="931">
        <v>2058743</v>
      </c>
      <c r="O3641" s="932" t="s">
        <v>596</v>
      </c>
      <c r="P3641" s="1019" t="s">
        <v>7046</v>
      </c>
      <c r="Q3641" s="194"/>
      <c r="R3641" s="1017"/>
      <c r="S3641" s="194"/>
      <c r="T3641" s="563"/>
      <c r="U3641" s="545" t="s">
        <v>598</v>
      </c>
      <c r="V3641" s="555"/>
      <c r="W3641" s="156"/>
    </row>
    <row r="3642" spans="1:25" s="546" customFormat="1" ht="30" hidden="1" customHeight="1" x14ac:dyDescent="0.25">
      <c r="A3642" s="4">
        <v>2962</v>
      </c>
      <c r="B3642" s="4">
        <v>98979717</v>
      </c>
      <c r="C3642" s="4" t="s">
        <v>594</v>
      </c>
      <c r="D3642" s="4" t="s">
        <v>35</v>
      </c>
      <c r="E3642" s="1156" t="s">
        <v>178</v>
      </c>
      <c r="F3642" s="725">
        <v>45121</v>
      </c>
      <c r="G3642" s="720">
        <v>0.81805555555555554</v>
      </c>
      <c r="H3642" s="725">
        <v>45131</v>
      </c>
      <c r="I3642" s="720">
        <v>0.75</v>
      </c>
      <c r="J3642" s="728" t="s">
        <v>200</v>
      </c>
      <c r="K3642" s="725">
        <v>45259</v>
      </c>
      <c r="L3642" s="929" t="s">
        <v>595</v>
      </c>
      <c r="M3642" s="19">
        <v>39989</v>
      </c>
      <c r="N3642" s="931">
        <v>2058743</v>
      </c>
      <c r="O3642" s="932" t="s">
        <v>596</v>
      </c>
      <c r="P3642" s="1019" t="s">
        <v>597</v>
      </c>
      <c r="Q3642" s="194"/>
      <c r="R3642" s="1017"/>
      <c r="S3642" s="1720"/>
      <c r="T3642" s="563"/>
      <c r="U3642" s="545" t="s">
        <v>598</v>
      </c>
      <c r="V3642" s="555"/>
      <c r="W3642" s="156"/>
    </row>
    <row r="3643" spans="1:25" s="546" customFormat="1" ht="30" customHeight="1" x14ac:dyDescent="0.25">
      <c r="A3643" s="1245">
        <v>6193</v>
      </c>
      <c r="B3643" s="3"/>
      <c r="C3643" s="3" t="s">
        <v>6703</v>
      </c>
      <c r="D3643" s="3" t="s">
        <v>4688</v>
      </c>
      <c r="E3643" s="1159" t="s">
        <v>5913</v>
      </c>
      <c r="F3643" s="714">
        <v>45458</v>
      </c>
      <c r="G3643" s="715">
        <v>0.93402777777777779</v>
      </c>
      <c r="H3643" s="714">
        <v>45463</v>
      </c>
      <c r="I3643" s="715">
        <v>0.5</v>
      </c>
      <c r="J3643" s="733" t="s">
        <v>336</v>
      </c>
      <c r="K3643" s="21">
        <v>28880</v>
      </c>
      <c r="L3643" s="721" t="s">
        <v>6704</v>
      </c>
      <c r="M3643" s="21">
        <v>43508</v>
      </c>
      <c r="N3643" s="925" t="s">
        <v>6705</v>
      </c>
      <c r="O3643" s="208">
        <v>41960</v>
      </c>
      <c r="P3643" s="889" t="s">
        <v>6737</v>
      </c>
      <c r="Q3643" s="907"/>
      <c r="R3643" s="1011"/>
      <c r="S3643" s="884"/>
      <c r="T3643" s="527"/>
      <c r="U3643" s="539" t="s">
        <v>6706</v>
      </c>
      <c r="V3643" s="527"/>
      <c r="W3643" s="128"/>
    </row>
    <row r="3644" spans="1:25" s="546" customFormat="1" ht="30" customHeight="1" x14ac:dyDescent="0.25">
      <c r="A3644" s="186">
        <v>4766</v>
      </c>
      <c r="B3644" s="186">
        <v>97316859</v>
      </c>
      <c r="C3644" s="186" t="s">
        <v>6250</v>
      </c>
      <c r="D3644" s="186" t="s">
        <v>83</v>
      </c>
      <c r="E3644" s="1156" t="s">
        <v>84</v>
      </c>
      <c r="F3644" s="710">
        <v>45414</v>
      </c>
      <c r="G3644" s="711">
        <v>0.875</v>
      </c>
      <c r="H3644" s="710">
        <v>45415</v>
      </c>
      <c r="I3644" s="711">
        <v>0.76041666666666663</v>
      </c>
      <c r="J3644" s="728" t="s">
        <v>797</v>
      </c>
      <c r="K3644" s="710">
        <v>27657</v>
      </c>
      <c r="L3644" s="734" t="s">
        <v>6251</v>
      </c>
      <c r="M3644" s="21">
        <v>43747</v>
      </c>
      <c r="N3644" s="734" t="s">
        <v>6252</v>
      </c>
      <c r="O3644" s="920">
        <v>35581</v>
      </c>
      <c r="P3644" s="892" t="s">
        <v>6259</v>
      </c>
      <c r="Q3644" s="196"/>
      <c r="R3644" s="1002"/>
      <c r="S3644" s="196">
        <v>26142</v>
      </c>
      <c r="T3644" s="630" t="s">
        <v>6253</v>
      </c>
      <c r="U3644" s="551" t="s">
        <v>6254</v>
      </c>
      <c r="V3644" s="544"/>
      <c r="W3644" s="128"/>
    </row>
    <row r="3645" spans="1:25" ht="23.25" customHeight="1" x14ac:dyDescent="0.25">
      <c r="A3645" s="4">
        <v>6532</v>
      </c>
      <c r="B3645" s="4"/>
      <c r="C3645" s="4" t="s">
        <v>6616</v>
      </c>
      <c r="D3645" s="4" t="s">
        <v>22</v>
      </c>
      <c r="E3645" s="1156" t="s">
        <v>364</v>
      </c>
      <c r="F3645" s="725">
        <v>45667</v>
      </c>
      <c r="G3645" s="720">
        <v>0.74305555555555547</v>
      </c>
      <c r="H3645" s="725">
        <v>45670</v>
      </c>
      <c r="I3645" s="720">
        <v>0.5</v>
      </c>
      <c r="J3645" s="728" t="s">
        <v>449</v>
      </c>
      <c r="K3645" s="710">
        <v>30597</v>
      </c>
      <c r="L3645" s="929" t="s">
        <v>6617</v>
      </c>
      <c r="M3645" s="708">
        <v>43175</v>
      </c>
      <c r="N3645" s="746" t="s">
        <v>6618</v>
      </c>
      <c r="O3645" s="919">
        <v>39457</v>
      </c>
      <c r="P3645" s="998"/>
      <c r="Q3645" s="1086"/>
      <c r="R3645" s="1024"/>
      <c r="S3645" s="881"/>
      <c r="T3645" s="575"/>
      <c r="U3645" s="576"/>
      <c r="W3645" s="599"/>
      <c r="Y3645" s="531"/>
    </row>
    <row r="3646" spans="1:25" s="546" customFormat="1" ht="23.25" customHeight="1" x14ac:dyDescent="0.25">
      <c r="A3646" s="707">
        <v>5806</v>
      </c>
      <c r="B3646" s="707">
        <v>21748522</v>
      </c>
      <c r="C3646" s="707" t="s">
        <v>6616</v>
      </c>
      <c r="D3646" s="707" t="s">
        <v>35</v>
      </c>
      <c r="E3646" s="1156" t="s">
        <v>48</v>
      </c>
      <c r="F3646" s="708">
        <v>45630</v>
      </c>
      <c r="G3646" s="709">
        <v>0.76527777777777783</v>
      </c>
      <c r="H3646" s="708">
        <v>45637</v>
      </c>
      <c r="I3646" s="709">
        <v>0.5</v>
      </c>
      <c r="J3646" s="731" t="s">
        <v>85</v>
      </c>
      <c r="K3646" s="710">
        <v>30597</v>
      </c>
      <c r="L3646" s="929" t="s">
        <v>6617</v>
      </c>
      <c r="M3646" s="708">
        <v>43175</v>
      </c>
      <c r="N3646" s="746" t="s">
        <v>6618</v>
      </c>
      <c r="O3646" s="919">
        <v>39457</v>
      </c>
      <c r="P3646" s="998" t="s">
        <v>6475</v>
      </c>
      <c r="Q3646" s="1086"/>
      <c r="R3646" s="1024"/>
      <c r="S3646" s="881"/>
      <c r="T3646" s="575"/>
      <c r="U3646" s="576"/>
      <c r="V3646" s="575"/>
      <c r="W3646" s="577"/>
      <c r="Y3646" s="547"/>
    </row>
    <row r="3647" spans="1:25" ht="18.75" customHeight="1" x14ac:dyDescent="0.25">
      <c r="A3647" s="186">
        <v>5644</v>
      </c>
      <c r="B3647" s="186"/>
      <c r="C3647" s="20" t="s">
        <v>6616</v>
      </c>
      <c r="D3647" s="186" t="s">
        <v>657</v>
      </c>
      <c r="E3647" s="1156" t="s">
        <v>871</v>
      </c>
      <c r="F3647" s="710">
        <v>45605</v>
      </c>
      <c r="G3647" s="711">
        <v>0.79166666666666663</v>
      </c>
      <c r="H3647" s="710">
        <v>45607</v>
      </c>
      <c r="I3647" s="711">
        <v>0.72916666666666663</v>
      </c>
      <c r="J3647" s="728" t="s">
        <v>330</v>
      </c>
      <c r="K3647" s="725">
        <v>30597</v>
      </c>
      <c r="L3647" s="929" t="s">
        <v>6617</v>
      </c>
      <c r="M3647" s="725">
        <v>43175</v>
      </c>
      <c r="N3647" s="929" t="s">
        <v>6618</v>
      </c>
      <c r="O3647" s="932">
        <v>39457</v>
      </c>
      <c r="P3647" s="898" t="s">
        <v>5762</v>
      </c>
      <c r="Q3647" s="884"/>
      <c r="R3647" s="1008"/>
      <c r="S3647" s="884"/>
      <c r="T3647" s="527"/>
      <c r="U3647" s="545" t="s">
        <v>6619</v>
      </c>
      <c r="V3647" s="550"/>
    </row>
    <row r="3648" spans="1:25" ht="28.5" customHeight="1" x14ac:dyDescent="0.25">
      <c r="A3648" s="1267">
        <v>5567</v>
      </c>
      <c r="B3648" s="186"/>
      <c r="C3648" s="20" t="s">
        <v>6616</v>
      </c>
      <c r="D3648" s="186" t="s">
        <v>35</v>
      </c>
      <c r="E3648" s="1156" t="s">
        <v>570</v>
      </c>
      <c r="F3648" s="710">
        <v>45591</v>
      </c>
      <c r="G3648" s="711">
        <v>0.52083333333333337</v>
      </c>
      <c r="H3648" s="710">
        <v>45594</v>
      </c>
      <c r="I3648" s="711">
        <v>0.5625</v>
      </c>
      <c r="J3648" s="728" t="s">
        <v>709</v>
      </c>
      <c r="K3648" s="725">
        <v>30597</v>
      </c>
      <c r="L3648" s="929" t="s">
        <v>6617</v>
      </c>
      <c r="M3648" s="725">
        <v>43175</v>
      </c>
      <c r="N3648" s="929" t="s">
        <v>6618</v>
      </c>
      <c r="O3648" s="932">
        <v>39457</v>
      </c>
      <c r="P3648" s="892" t="s">
        <v>4732</v>
      </c>
      <c r="Q3648" s="884"/>
      <c r="R3648" s="1008"/>
      <c r="S3648" s="884"/>
      <c r="T3648" s="527"/>
      <c r="U3648" s="545" t="s">
        <v>6619</v>
      </c>
      <c r="V3648" s="550"/>
      <c r="Y3648" s="531"/>
    </row>
    <row r="3649" spans="1:25" ht="28.5" customHeight="1" x14ac:dyDescent="0.25">
      <c r="A3649" s="1267">
        <v>5551</v>
      </c>
      <c r="B3649" s="186"/>
      <c r="C3649" s="20" t="s">
        <v>6616</v>
      </c>
      <c r="D3649" s="186" t="s">
        <v>292</v>
      </c>
      <c r="E3649" s="1156" t="s">
        <v>5555</v>
      </c>
      <c r="F3649" s="710">
        <v>45583</v>
      </c>
      <c r="G3649" s="711">
        <v>0.65972222222222221</v>
      </c>
      <c r="H3649" s="710">
        <v>45586</v>
      </c>
      <c r="I3649" s="711">
        <v>0.41666666666666669</v>
      </c>
      <c r="J3649" s="728" t="s">
        <v>909</v>
      </c>
      <c r="K3649" s="725">
        <v>30597</v>
      </c>
      <c r="L3649" s="929" t="s">
        <v>6617</v>
      </c>
      <c r="M3649" s="725">
        <v>43175</v>
      </c>
      <c r="N3649" s="929" t="s">
        <v>6618</v>
      </c>
      <c r="O3649" s="932">
        <v>39457</v>
      </c>
      <c r="P3649" s="892" t="s">
        <v>4926</v>
      </c>
      <c r="Q3649" s="884"/>
      <c r="R3649" s="1008"/>
      <c r="S3649" s="884"/>
      <c r="T3649" s="527"/>
      <c r="U3649" s="545" t="s">
        <v>6619</v>
      </c>
      <c r="V3649" s="550"/>
      <c r="Y3649" s="531"/>
    </row>
    <row r="3650" spans="1:25" ht="28.5" customHeight="1" x14ac:dyDescent="0.25">
      <c r="A3650" s="1267">
        <v>5486</v>
      </c>
      <c r="B3650" s="186"/>
      <c r="C3650" s="20" t="s">
        <v>6616</v>
      </c>
      <c r="D3650" s="186" t="s">
        <v>292</v>
      </c>
      <c r="E3650" s="1156" t="s">
        <v>5555</v>
      </c>
      <c r="F3650" s="710">
        <v>45577</v>
      </c>
      <c r="G3650" s="711">
        <v>0.4375</v>
      </c>
      <c r="H3650" s="710">
        <v>45578</v>
      </c>
      <c r="I3650" s="711">
        <v>0.65972222222222221</v>
      </c>
      <c r="J3650" s="728" t="s">
        <v>797</v>
      </c>
      <c r="K3650" s="725">
        <v>30597</v>
      </c>
      <c r="L3650" s="929" t="s">
        <v>6617</v>
      </c>
      <c r="M3650" s="725">
        <v>43175</v>
      </c>
      <c r="N3650" s="929" t="s">
        <v>6618</v>
      </c>
      <c r="O3650" s="932">
        <v>39457</v>
      </c>
      <c r="P3650" s="892" t="s">
        <v>7433</v>
      </c>
      <c r="Q3650" s="884"/>
      <c r="R3650" s="1008"/>
      <c r="S3650" s="884"/>
      <c r="T3650" s="527"/>
      <c r="U3650" s="545" t="s">
        <v>6619</v>
      </c>
      <c r="V3650" s="550"/>
      <c r="Y3650" s="531"/>
    </row>
    <row r="3651" spans="1:25" ht="33.75" customHeight="1" x14ac:dyDescent="0.25">
      <c r="A3651" s="20">
        <v>5216</v>
      </c>
      <c r="B3651" s="1182"/>
      <c r="C3651" s="3" t="s">
        <v>6616</v>
      </c>
      <c r="D3651" s="3" t="s">
        <v>137</v>
      </c>
      <c r="E3651" s="1159" t="s">
        <v>138</v>
      </c>
      <c r="F3651" s="714">
        <v>45549</v>
      </c>
      <c r="G3651" s="715">
        <v>0.72222222222222221</v>
      </c>
      <c r="H3651" s="714">
        <v>45555</v>
      </c>
      <c r="I3651" s="715">
        <v>0.81944444444444453</v>
      </c>
      <c r="J3651" s="760" t="s">
        <v>7743</v>
      </c>
      <c r="K3651" s="21">
        <v>30597</v>
      </c>
      <c r="L3651" s="721" t="s">
        <v>6617</v>
      </c>
      <c r="M3651" s="21">
        <v>43175</v>
      </c>
      <c r="N3651" s="942" t="s">
        <v>6618</v>
      </c>
      <c r="O3651" s="208">
        <v>39457</v>
      </c>
      <c r="P3651" s="1246"/>
      <c r="Q3651" s="1238"/>
      <c r="R3651" s="1247"/>
      <c r="S3651" s="527"/>
      <c r="T3651" s="527"/>
      <c r="U3651" s="545" t="s">
        <v>7744</v>
      </c>
      <c r="V3651" s="527"/>
      <c r="W3651" s="128"/>
    </row>
    <row r="3652" spans="1:25" ht="28.5" customHeight="1" x14ac:dyDescent="0.25">
      <c r="A3652" s="1245">
        <v>6074</v>
      </c>
      <c r="B3652" s="20"/>
      <c r="C3652" s="20" t="s">
        <v>6616</v>
      </c>
      <c r="D3652" s="20" t="s">
        <v>764</v>
      </c>
      <c r="E3652" s="1156" t="s">
        <v>77</v>
      </c>
      <c r="F3652" s="21">
        <v>45451</v>
      </c>
      <c r="G3652" s="722">
        <v>0.77083333333333337</v>
      </c>
      <c r="H3652" s="21">
        <v>45461</v>
      </c>
      <c r="I3652" s="722">
        <v>0.77083333333333337</v>
      </c>
      <c r="J3652" s="730" t="s">
        <v>200</v>
      </c>
      <c r="K3652" s="21">
        <v>30597</v>
      </c>
      <c r="L3652" s="721" t="s">
        <v>6617</v>
      </c>
      <c r="M3652" s="708">
        <v>43175</v>
      </c>
      <c r="N3652" s="21" t="s">
        <v>6618</v>
      </c>
      <c r="O3652" s="208">
        <v>39457</v>
      </c>
      <c r="P3652" s="1019" t="s">
        <v>4982</v>
      </c>
      <c r="Q3652" s="1015"/>
      <c r="R3652" s="1020"/>
      <c r="S3652" s="1015"/>
      <c r="T3652" s="544" t="s">
        <v>281</v>
      </c>
      <c r="U3652" s="558" t="s">
        <v>6619</v>
      </c>
      <c r="V3652" s="544"/>
      <c r="W3652" s="128"/>
      <c r="Y3652" s="531"/>
    </row>
    <row r="3653" spans="1:25" ht="28.5" customHeight="1" x14ac:dyDescent="0.25">
      <c r="A3653" s="186">
        <v>1372</v>
      </c>
      <c r="B3653" s="186">
        <v>96229608</v>
      </c>
      <c r="C3653" s="186" t="s">
        <v>2688</v>
      </c>
      <c r="D3653" s="186" t="s">
        <v>412</v>
      </c>
      <c r="E3653" s="1156" t="s">
        <v>335</v>
      </c>
      <c r="F3653" s="710">
        <v>44846</v>
      </c>
      <c r="G3653" s="711">
        <v>0.40972222222222227</v>
      </c>
      <c r="H3653" s="710">
        <v>44851</v>
      </c>
      <c r="I3653" s="711">
        <v>0.40972222222222227</v>
      </c>
      <c r="J3653" s="728" t="s">
        <v>2689</v>
      </c>
      <c r="K3653" s="710">
        <v>35049</v>
      </c>
      <c r="L3653" s="936">
        <v>6944798</v>
      </c>
      <c r="M3653" s="710">
        <v>43867</v>
      </c>
      <c r="N3653" s="734" t="s">
        <v>2690</v>
      </c>
      <c r="O3653" s="920">
        <v>44049</v>
      </c>
      <c r="P3653" s="892">
        <v>400</v>
      </c>
      <c r="Q3653" s="884"/>
      <c r="R3653" s="1008"/>
      <c r="S3653" s="884"/>
      <c r="T3653" s="527"/>
      <c r="U3653" s="545" t="s">
        <v>2691</v>
      </c>
      <c r="V3653" s="527"/>
      <c r="W3653" s="599"/>
      <c r="Y3653" s="531"/>
    </row>
    <row r="3654" spans="1:25" s="546" customFormat="1" ht="25.5" customHeight="1" x14ac:dyDescent="0.35">
      <c r="A3654" s="707">
        <v>4250</v>
      </c>
      <c r="B3654" s="707"/>
      <c r="C3654" s="707" t="s">
        <v>5589</v>
      </c>
      <c r="D3654" s="707" t="s">
        <v>137</v>
      </c>
      <c r="E3654" s="1156" t="s">
        <v>5483</v>
      </c>
      <c r="F3654" s="708">
        <v>45349</v>
      </c>
      <c r="G3654" s="709">
        <v>0.48749999999999999</v>
      </c>
      <c r="H3654" s="708">
        <v>45358</v>
      </c>
      <c r="I3654" s="709">
        <v>0.8125</v>
      </c>
      <c r="J3654" s="732" t="s">
        <v>622</v>
      </c>
      <c r="K3654" s="708">
        <v>28906</v>
      </c>
      <c r="L3654" s="746"/>
      <c r="M3654" s="708"/>
      <c r="N3654" s="746" t="s">
        <v>5590</v>
      </c>
      <c r="O3654" s="919">
        <v>41114</v>
      </c>
      <c r="P3654" s="902" t="s">
        <v>5421</v>
      </c>
      <c r="Q3654" s="905"/>
      <c r="R3654" s="1034"/>
      <c r="S3654" s="895"/>
      <c r="T3654" s="575"/>
      <c r="U3654" s="642" t="s">
        <v>5591</v>
      </c>
      <c r="V3654" s="575"/>
      <c r="W3654" s="577"/>
      <c r="Y3654" s="573"/>
    </row>
    <row r="3655" spans="1:25" ht="54.75" customHeight="1" x14ac:dyDescent="0.25">
      <c r="A3655" s="4">
        <v>1643</v>
      </c>
      <c r="B3655" s="4"/>
      <c r="C3655" s="4" t="s">
        <v>2370</v>
      </c>
      <c r="D3655" s="4" t="s">
        <v>193</v>
      </c>
      <c r="E3655" s="1156" t="s">
        <v>364</v>
      </c>
      <c r="F3655" s="725">
        <v>44914</v>
      </c>
      <c r="G3655" s="720">
        <v>0.58333333333333337</v>
      </c>
      <c r="H3655" s="725">
        <v>44924</v>
      </c>
      <c r="I3655" s="720">
        <v>0.58333333333333337</v>
      </c>
      <c r="J3655" s="728" t="s">
        <v>2058</v>
      </c>
      <c r="K3655" s="725">
        <v>34118</v>
      </c>
      <c r="L3655" s="929">
        <v>9322860</v>
      </c>
      <c r="M3655" s="19">
        <v>44480</v>
      </c>
      <c r="N3655" s="931" t="s">
        <v>2371</v>
      </c>
      <c r="O3655" s="932">
        <v>44841</v>
      </c>
      <c r="P3655" s="898"/>
      <c r="Q3655" s="1022"/>
      <c r="R3655" s="1023"/>
      <c r="S3655" s="1022"/>
      <c r="T3655" s="568"/>
      <c r="Y3655" s="531"/>
    </row>
    <row r="3656" spans="1:25" ht="54.75" customHeight="1" x14ac:dyDescent="0.25">
      <c r="A3656" s="1245">
        <v>4860</v>
      </c>
      <c r="B3656" s="721" t="s">
        <v>6840</v>
      </c>
      <c r="C3656" s="20" t="s">
        <v>6841</v>
      </c>
      <c r="D3656" s="20" t="s">
        <v>35</v>
      </c>
      <c r="E3656" s="1156" t="s">
        <v>126</v>
      </c>
      <c r="F3656" s="21">
        <v>45469</v>
      </c>
      <c r="G3656" s="722">
        <v>0.67708333333333337</v>
      </c>
      <c r="H3656" s="21">
        <v>45473</v>
      </c>
      <c r="I3656" s="722">
        <v>0.67708333333333337</v>
      </c>
      <c r="J3656" s="730" t="s">
        <v>162</v>
      </c>
      <c r="K3656" s="21">
        <v>34434</v>
      </c>
      <c r="L3656" s="721" t="s">
        <v>6842</v>
      </c>
      <c r="M3656" s="708">
        <v>42737</v>
      </c>
      <c r="N3656" s="21" t="s">
        <v>6843</v>
      </c>
      <c r="O3656" s="208">
        <v>42011</v>
      </c>
      <c r="P3656" s="1019" t="s">
        <v>973</v>
      </c>
      <c r="Q3656" s="1015"/>
      <c r="R3656" s="1016"/>
      <c r="S3656" s="1015" t="s">
        <v>4498</v>
      </c>
      <c r="T3656" s="544">
        <v>22744</v>
      </c>
      <c r="U3656" s="558"/>
      <c r="V3656" s="544"/>
      <c r="W3656" s="128"/>
      <c r="Y3656" s="531"/>
    </row>
    <row r="3657" spans="1:25" ht="48.75" customHeight="1" x14ac:dyDescent="0.25">
      <c r="A3657" s="20">
        <v>4035</v>
      </c>
      <c r="B3657" s="721" t="s">
        <v>6840</v>
      </c>
      <c r="C3657" s="20" t="s">
        <v>6841</v>
      </c>
      <c r="D3657" s="20" t="s">
        <v>35</v>
      </c>
      <c r="E3657" s="1156" t="s">
        <v>126</v>
      </c>
      <c r="F3657" s="21">
        <v>45469</v>
      </c>
      <c r="G3657" s="722">
        <v>0.67708333333333337</v>
      </c>
      <c r="H3657" s="21">
        <v>45473</v>
      </c>
      <c r="I3657" s="722">
        <v>0.67708333333333337</v>
      </c>
      <c r="J3657" s="730" t="s">
        <v>162</v>
      </c>
      <c r="K3657" s="21">
        <v>34434</v>
      </c>
      <c r="L3657" s="721" t="s">
        <v>6842</v>
      </c>
      <c r="M3657" s="708">
        <v>42737</v>
      </c>
      <c r="N3657" s="21" t="s">
        <v>6843</v>
      </c>
      <c r="O3657" s="208">
        <v>42011</v>
      </c>
      <c r="P3657" s="1019" t="s">
        <v>973</v>
      </c>
      <c r="Q3657" s="1015"/>
      <c r="R3657" s="1016"/>
      <c r="S3657" s="1015" t="s">
        <v>4498</v>
      </c>
      <c r="T3657" s="544">
        <v>22744</v>
      </c>
      <c r="U3657" s="558"/>
      <c r="V3657" s="544"/>
      <c r="W3657" s="128"/>
      <c r="Y3657" s="589"/>
    </row>
    <row r="3658" spans="1:25" ht="48.75" customHeight="1" x14ac:dyDescent="0.25">
      <c r="A3658" s="4">
        <v>3655</v>
      </c>
      <c r="B3658" s="4">
        <v>26440105</v>
      </c>
      <c r="C3658" s="4" t="s">
        <v>759</v>
      </c>
      <c r="D3658" s="4" t="s">
        <v>35</v>
      </c>
      <c r="E3658" s="1156" t="s">
        <v>313</v>
      </c>
      <c r="F3658" s="725">
        <v>45241</v>
      </c>
      <c r="G3658" s="720">
        <v>0.4826388888888889</v>
      </c>
      <c r="H3658" s="725">
        <v>45243</v>
      </c>
      <c r="I3658" s="720">
        <v>0.4826388888888889</v>
      </c>
      <c r="J3658" s="728" t="s">
        <v>330</v>
      </c>
      <c r="K3658" s="725">
        <v>36653</v>
      </c>
      <c r="L3658" s="929">
        <v>14004601</v>
      </c>
      <c r="M3658" s="19">
        <v>42748</v>
      </c>
      <c r="N3658" s="931" t="s">
        <v>760</v>
      </c>
      <c r="O3658" s="932">
        <v>44211</v>
      </c>
      <c r="P3658" s="892" t="s">
        <v>4673</v>
      </c>
      <c r="Q3658" s="196"/>
      <c r="R3658" s="1017"/>
      <c r="U3658" s="545" t="s">
        <v>762</v>
      </c>
    </row>
    <row r="3659" spans="1:25" ht="41.25" customHeight="1" x14ac:dyDescent="0.25">
      <c r="A3659" s="4">
        <v>2933</v>
      </c>
      <c r="B3659" s="4">
        <v>26440105</v>
      </c>
      <c r="C3659" s="4" t="s">
        <v>759</v>
      </c>
      <c r="D3659" s="4" t="s">
        <v>35</v>
      </c>
      <c r="E3659" s="1156" t="s">
        <v>219</v>
      </c>
      <c r="F3659" s="725">
        <v>45114</v>
      </c>
      <c r="G3659" s="720">
        <v>0.64583333333333337</v>
      </c>
      <c r="H3659" s="725">
        <v>45116</v>
      </c>
      <c r="I3659" s="720">
        <v>0.64583333333333337</v>
      </c>
      <c r="J3659" s="728" t="s">
        <v>330</v>
      </c>
      <c r="K3659" s="725">
        <v>36653</v>
      </c>
      <c r="L3659" s="929">
        <v>14004601</v>
      </c>
      <c r="M3659" s="19">
        <v>42748</v>
      </c>
      <c r="N3659" s="931" t="s">
        <v>760</v>
      </c>
      <c r="O3659" s="932">
        <v>44211</v>
      </c>
      <c r="P3659" s="892">
        <v>240</v>
      </c>
      <c r="T3659" s="563" t="s">
        <v>761</v>
      </c>
      <c r="U3659" s="545" t="s">
        <v>762</v>
      </c>
      <c r="Y3659" s="531"/>
    </row>
    <row r="3660" spans="1:25" ht="56.25" customHeight="1" x14ac:dyDescent="0.25">
      <c r="A3660" s="4">
        <v>2395</v>
      </c>
      <c r="B3660" s="4">
        <v>26440105</v>
      </c>
      <c r="C3660" s="4" t="s">
        <v>759</v>
      </c>
      <c r="D3660" s="4" t="s">
        <v>35</v>
      </c>
      <c r="E3660" s="1156" t="s">
        <v>570</v>
      </c>
      <c r="F3660" s="725">
        <v>45048</v>
      </c>
      <c r="G3660" s="720">
        <v>0.83750000000000002</v>
      </c>
      <c r="H3660" s="725">
        <v>45050</v>
      </c>
      <c r="I3660" s="720">
        <v>0.83750000000000002</v>
      </c>
      <c r="J3660" s="728" t="s">
        <v>330</v>
      </c>
      <c r="K3660" s="725">
        <v>36653</v>
      </c>
      <c r="L3660" s="929">
        <v>14004601</v>
      </c>
      <c r="M3660" s="19">
        <v>42748</v>
      </c>
      <c r="N3660" s="931" t="s">
        <v>760</v>
      </c>
      <c r="O3660" s="932">
        <v>44211</v>
      </c>
      <c r="P3660" s="892">
        <v>140</v>
      </c>
      <c r="S3660" s="194">
        <v>83628</v>
      </c>
      <c r="T3660" s="563" t="s">
        <v>1418</v>
      </c>
      <c r="U3660" s="545" t="s">
        <v>762</v>
      </c>
      <c r="Y3660" s="531"/>
    </row>
    <row r="3661" spans="1:25" s="546" customFormat="1" ht="27.75" hidden="1" customHeight="1" x14ac:dyDescent="0.25">
      <c r="A3661" s="1266">
        <v>4972</v>
      </c>
      <c r="B3661" s="735"/>
      <c r="C3661" s="707" t="s">
        <v>7836</v>
      </c>
      <c r="D3661" s="707" t="s">
        <v>143</v>
      </c>
      <c r="E3661" s="1157" t="s">
        <v>189</v>
      </c>
      <c r="F3661" s="708">
        <v>45522</v>
      </c>
      <c r="G3661" s="709">
        <v>0.80555555555555547</v>
      </c>
      <c r="H3661" s="708">
        <v>45535</v>
      </c>
      <c r="I3661" s="709">
        <v>0.6875</v>
      </c>
      <c r="J3661" s="1274" t="s">
        <v>7837</v>
      </c>
      <c r="K3661" s="741">
        <v>24254</v>
      </c>
      <c r="L3661" s="775" t="s">
        <v>7838</v>
      </c>
      <c r="M3661" s="741">
        <v>44725</v>
      </c>
      <c r="N3661" s="933">
        <v>960694100214</v>
      </c>
      <c r="O3661" s="930">
        <v>38929</v>
      </c>
      <c r="P3661" s="1275"/>
      <c r="Q3661" s="1276"/>
      <c r="R3661" s="1277"/>
      <c r="S3661" s="1276"/>
      <c r="T3661" s="1278"/>
      <c r="U3661" s="593"/>
      <c r="V3661" s="592"/>
      <c r="W3661" s="156"/>
      <c r="Y3661" s="547"/>
    </row>
    <row r="3662" spans="1:25" s="546" customFormat="1" ht="56.25" customHeight="1" x14ac:dyDescent="0.25">
      <c r="A3662" s="1266">
        <v>4999</v>
      </c>
      <c r="B3662" s="775" t="s">
        <v>8157</v>
      </c>
      <c r="C3662" s="707" t="s">
        <v>8158</v>
      </c>
      <c r="D3662" s="707" t="s">
        <v>7008</v>
      </c>
      <c r="E3662" s="1157" t="s">
        <v>6903</v>
      </c>
      <c r="F3662" s="708">
        <v>45520</v>
      </c>
      <c r="G3662" s="709">
        <v>0.61944444444444446</v>
      </c>
      <c r="H3662" s="708">
        <v>45539</v>
      </c>
      <c r="I3662" s="709">
        <v>0.83333333333333337</v>
      </c>
      <c r="J3662" s="751" t="s">
        <v>7128</v>
      </c>
      <c r="K3662" s="741">
        <v>37475</v>
      </c>
      <c r="L3662" s="775" t="s">
        <v>8159</v>
      </c>
      <c r="M3662" s="741">
        <v>44218</v>
      </c>
      <c r="N3662" s="933" t="s">
        <v>8160</v>
      </c>
      <c r="O3662" s="930"/>
      <c r="P3662" s="902" t="s">
        <v>8161</v>
      </c>
      <c r="Q3662" s="1366" t="s">
        <v>8162</v>
      </c>
      <c r="R3662" s="1180"/>
      <c r="S3662" s="881"/>
      <c r="T3662" s="1367" t="s">
        <v>8163</v>
      </c>
      <c r="U3662" s="528"/>
      <c r="V3662" s="527"/>
      <c r="W3662" s="529"/>
      <c r="Y3662" s="547"/>
    </row>
    <row r="3663" spans="1:25" ht="56.25" customHeight="1" x14ac:dyDescent="0.25">
      <c r="A3663" s="1267">
        <v>5884</v>
      </c>
      <c r="B3663" s="734" t="s">
        <v>6602</v>
      </c>
      <c r="C3663" s="186" t="s">
        <v>1055</v>
      </c>
      <c r="D3663" s="186" t="s">
        <v>4053</v>
      </c>
      <c r="E3663" s="1156" t="s">
        <v>84</v>
      </c>
      <c r="F3663" s="710">
        <v>45441</v>
      </c>
      <c r="G3663" s="711">
        <v>0.79861111111111116</v>
      </c>
      <c r="H3663" s="710">
        <v>45455</v>
      </c>
      <c r="I3663" s="711">
        <v>0.5</v>
      </c>
      <c r="J3663" s="728" t="s">
        <v>78</v>
      </c>
      <c r="K3663" s="725">
        <v>34308</v>
      </c>
      <c r="L3663" s="929" t="s">
        <v>1056</v>
      </c>
      <c r="N3663" s="931" t="s">
        <v>1057</v>
      </c>
      <c r="O3663" s="932">
        <v>41163</v>
      </c>
      <c r="P3663" s="892" t="s">
        <v>6679</v>
      </c>
      <c r="Q3663" s="884"/>
      <c r="R3663" s="1011"/>
      <c r="S3663" s="196">
        <v>28273</v>
      </c>
      <c r="T3663" s="527"/>
      <c r="U3663" s="545" t="s">
        <v>4064</v>
      </c>
      <c r="V3663" s="550"/>
    </row>
    <row r="3664" spans="1:25" ht="56.25" customHeight="1" x14ac:dyDescent="0.25">
      <c r="A3664" s="186">
        <v>3632</v>
      </c>
      <c r="B3664" s="186"/>
      <c r="C3664" s="186" t="s">
        <v>1055</v>
      </c>
      <c r="D3664" s="186" t="s">
        <v>59</v>
      </c>
      <c r="E3664" s="1156" t="s">
        <v>131</v>
      </c>
      <c r="F3664" s="710">
        <v>45235</v>
      </c>
      <c r="G3664" s="711">
        <v>0.45833333333333331</v>
      </c>
      <c r="H3664" s="710">
        <v>45236</v>
      </c>
      <c r="I3664" s="711">
        <v>0.83333333333333337</v>
      </c>
      <c r="J3664" s="728" t="s">
        <v>4597</v>
      </c>
      <c r="K3664" s="725">
        <v>34308</v>
      </c>
      <c r="L3664" s="929" t="s">
        <v>1056</v>
      </c>
      <c r="N3664" s="931" t="s">
        <v>1057</v>
      </c>
      <c r="O3664" s="932">
        <v>41163</v>
      </c>
      <c r="P3664" s="892" t="s">
        <v>1811</v>
      </c>
      <c r="Q3664" s="884"/>
      <c r="R3664" s="1008"/>
      <c r="S3664" s="884"/>
      <c r="T3664" s="527"/>
      <c r="U3664" s="545" t="s">
        <v>4064</v>
      </c>
      <c r="V3664" s="550"/>
      <c r="Y3664" s="531"/>
    </row>
    <row r="3665" spans="1:25" ht="56.25" customHeight="1" x14ac:dyDescent="0.25">
      <c r="A3665" s="186">
        <v>3609</v>
      </c>
      <c r="B3665" s="186"/>
      <c r="C3665" s="186" t="s">
        <v>1055</v>
      </c>
      <c r="D3665" s="186" t="s">
        <v>83</v>
      </c>
      <c r="E3665" s="1156" t="s">
        <v>84</v>
      </c>
      <c r="F3665" s="710">
        <v>45229</v>
      </c>
      <c r="G3665" s="711">
        <v>0.45833333333333331</v>
      </c>
      <c r="H3665" s="710">
        <v>45235</v>
      </c>
      <c r="I3665" s="711">
        <v>0.45833333333333331</v>
      </c>
      <c r="J3665" s="728" t="s">
        <v>864</v>
      </c>
      <c r="K3665" s="725">
        <v>34308</v>
      </c>
      <c r="L3665" s="929" t="s">
        <v>1056</v>
      </c>
      <c r="N3665" s="931" t="s">
        <v>1057</v>
      </c>
      <c r="O3665" s="932">
        <v>41163</v>
      </c>
      <c r="P3665" s="892" t="s">
        <v>4587</v>
      </c>
      <c r="Q3665" s="884"/>
      <c r="R3665" s="1008"/>
      <c r="S3665" s="884"/>
      <c r="T3665" s="527"/>
      <c r="U3665" s="545" t="s">
        <v>4064</v>
      </c>
      <c r="V3665" s="550"/>
      <c r="Y3665" s="531"/>
    </row>
    <row r="3666" spans="1:25" ht="56.25" customHeight="1" x14ac:dyDescent="0.25">
      <c r="A3666" s="186">
        <v>3217</v>
      </c>
      <c r="B3666" s="186"/>
      <c r="C3666" s="186" t="s">
        <v>1055</v>
      </c>
      <c r="D3666" s="186" t="s">
        <v>143</v>
      </c>
      <c r="E3666" s="1156" t="s">
        <v>871</v>
      </c>
      <c r="F3666" s="710">
        <v>45180</v>
      </c>
      <c r="G3666" s="711">
        <v>0.41666666666666669</v>
      </c>
      <c r="H3666" s="710">
        <v>45187</v>
      </c>
      <c r="I3666" s="711">
        <v>0.41666666666666669</v>
      </c>
      <c r="J3666" s="728" t="s">
        <v>85</v>
      </c>
      <c r="K3666" s="725">
        <v>34308</v>
      </c>
      <c r="L3666" s="929" t="s">
        <v>1056</v>
      </c>
      <c r="N3666" s="931" t="s">
        <v>1057</v>
      </c>
      <c r="O3666" s="932">
        <v>41163</v>
      </c>
      <c r="P3666" s="892">
        <v>450</v>
      </c>
      <c r="Q3666" s="884"/>
      <c r="R3666" s="1008"/>
      <c r="S3666" s="884"/>
      <c r="T3666" s="527"/>
      <c r="U3666" s="545" t="s">
        <v>4064</v>
      </c>
      <c r="V3666" s="550"/>
    </row>
    <row r="3667" spans="1:25" ht="56.25" customHeight="1" x14ac:dyDescent="0.25">
      <c r="A3667" s="186">
        <v>2620</v>
      </c>
      <c r="B3667" s="186"/>
      <c r="C3667" s="186" t="s">
        <v>1055</v>
      </c>
      <c r="D3667" s="186" t="s">
        <v>649</v>
      </c>
      <c r="E3667" s="1156" t="s">
        <v>1053</v>
      </c>
      <c r="F3667" s="710">
        <v>45084</v>
      </c>
      <c r="G3667" s="711">
        <v>0.75</v>
      </c>
      <c r="H3667" s="710">
        <v>45087</v>
      </c>
      <c r="I3667" s="711">
        <v>0.41666666666666669</v>
      </c>
      <c r="J3667" s="713" t="s">
        <v>449</v>
      </c>
      <c r="K3667" s="725">
        <v>34308</v>
      </c>
      <c r="L3667" s="929" t="s">
        <v>1056</v>
      </c>
      <c r="N3667" s="931" t="s">
        <v>1057</v>
      </c>
      <c r="O3667" s="932">
        <v>41163</v>
      </c>
      <c r="P3667" s="898"/>
      <c r="Q3667" s="1003"/>
      <c r="R3667" s="1004"/>
      <c r="S3667" s="1003"/>
      <c r="T3667" s="565"/>
      <c r="V3667" s="550"/>
    </row>
    <row r="3668" spans="1:25" s="546" customFormat="1" ht="56.25" customHeight="1" x14ac:dyDescent="0.25">
      <c r="A3668" s="735">
        <v>2444</v>
      </c>
      <c r="B3668" s="735"/>
      <c r="C3668" s="735" t="s">
        <v>1055</v>
      </c>
      <c r="D3668" s="735" t="s">
        <v>35</v>
      </c>
      <c r="E3668" s="1156" t="s">
        <v>48</v>
      </c>
      <c r="F3668" s="741">
        <v>45056</v>
      </c>
      <c r="G3668" s="740">
        <v>0.44791666666666669</v>
      </c>
      <c r="H3668" s="741">
        <v>45063</v>
      </c>
      <c r="I3668" s="740">
        <v>0.625</v>
      </c>
      <c r="J3668" s="717" t="s">
        <v>85</v>
      </c>
      <c r="K3668" s="741">
        <v>34308</v>
      </c>
      <c r="L3668" s="929" t="s">
        <v>1056</v>
      </c>
      <c r="M3668" s="741"/>
      <c r="N3668" s="933" t="s">
        <v>1057</v>
      </c>
      <c r="O3668" s="930">
        <v>41163</v>
      </c>
      <c r="P3668" s="904"/>
      <c r="Q3668" s="1035"/>
      <c r="R3668" s="1036"/>
      <c r="S3668" s="1035"/>
      <c r="T3668" s="596"/>
      <c r="U3668" s="593"/>
      <c r="V3668" s="592"/>
      <c r="W3668" s="594"/>
      <c r="Y3668" s="547"/>
    </row>
    <row r="3669" spans="1:25" s="546" customFormat="1" ht="56.25" customHeight="1" x14ac:dyDescent="0.25">
      <c r="A3669" s="186">
        <v>4603</v>
      </c>
      <c r="B3669" s="4"/>
      <c r="C3669" s="186" t="s">
        <v>5998</v>
      </c>
      <c r="D3669" s="186" t="s">
        <v>35</v>
      </c>
      <c r="E3669" s="1161" t="s">
        <v>171</v>
      </c>
      <c r="F3669" s="725">
        <v>45394</v>
      </c>
      <c r="G3669" s="720">
        <v>0.98958333333333337</v>
      </c>
      <c r="H3669" s="725">
        <v>45399</v>
      </c>
      <c r="I3669" s="720">
        <v>0.60416666666666663</v>
      </c>
      <c r="J3669" s="728" t="s">
        <v>336</v>
      </c>
      <c r="K3669" s="725">
        <v>35023</v>
      </c>
      <c r="L3669" s="929" t="s">
        <v>5999</v>
      </c>
      <c r="M3669" s="19">
        <v>43006</v>
      </c>
      <c r="N3669" s="929" t="s">
        <v>6000</v>
      </c>
      <c r="O3669" s="932">
        <v>44531</v>
      </c>
      <c r="P3669" s="1019" t="s">
        <v>6094</v>
      </c>
      <c r="Q3669" s="884"/>
      <c r="R3669" s="1001"/>
      <c r="S3669" s="907" t="s">
        <v>1469</v>
      </c>
      <c r="T3669" s="533">
        <v>45500</v>
      </c>
      <c r="U3669" s="545" t="s">
        <v>6001</v>
      </c>
      <c r="V3669" s="555"/>
      <c r="W3669" s="156"/>
      <c r="Y3669" s="547"/>
    </row>
    <row r="3670" spans="1:25" s="546" customFormat="1" ht="56.25" customHeight="1" x14ac:dyDescent="0.25">
      <c r="A3670" s="1267">
        <v>5175</v>
      </c>
      <c r="B3670" s="186">
        <v>55017135</v>
      </c>
      <c r="C3670" s="4" t="s">
        <v>5124</v>
      </c>
      <c r="D3670" s="186" t="s">
        <v>35</v>
      </c>
      <c r="E3670" s="1156" t="s">
        <v>4352</v>
      </c>
      <c r="F3670" s="710">
        <v>45546</v>
      </c>
      <c r="G3670" s="711">
        <v>0.47916666666666669</v>
      </c>
      <c r="H3670" s="710">
        <v>45555</v>
      </c>
      <c r="I3670" s="711">
        <v>0.47916666666666669</v>
      </c>
      <c r="J3670" s="728" t="s">
        <v>622</v>
      </c>
      <c r="K3670" s="725">
        <v>36601</v>
      </c>
      <c r="L3670" s="929" t="s">
        <v>5125</v>
      </c>
      <c r="M3670" s="725">
        <v>43712</v>
      </c>
      <c r="N3670" s="929" t="s">
        <v>5126</v>
      </c>
      <c r="O3670" s="932">
        <v>45243</v>
      </c>
      <c r="P3670" s="892" t="s">
        <v>7733</v>
      </c>
      <c r="Q3670" s="884"/>
      <c r="R3670" s="1008"/>
      <c r="S3670" s="884"/>
      <c r="T3670" s="527"/>
      <c r="U3670" s="545"/>
      <c r="V3670" s="550"/>
      <c r="W3670" s="156"/>
      <c r="Y3670" s="547"/>
    </row>
    <row r="3671" spans="1:25" ht="56.25" customHeight="1" x14ac:dyDescent="0.25">
      <c r="A3671" s="186">
        <v>4428</v>
      </c>
      <c r="B3671" s="186">
        <v>55017135</v>
      </c>
      <c r="C3671" s="4" t="s">
        <v>5124</v>
      </c>
      <c r="D3671" s="186" t="s">
        <v>94</v>
      </c>
      <c r="E3671" s="1156" t="s">
        <v>422</v>
      </c>
      <c r="F3671" s="710">
        <v>45315</v>
      </c>
      <c r="G3671" s="711">
        <v>0.79513888888888884</v>
      </c>
      <c r="H3671" s="710">
        <v>45318</v>
      </c>
      <c r="I3671" s="711">
        <v>0.79513888888888884</v>
      </c>
      <c r="J3671" s="713" t="s">
        <v>4788</v>
      </c>
      <c r="K3671" s="725">
        <v>36601</v>
      </c>
      <c r="L3671" s="929" t="s">
        <v>5125</v>
      </c>
      <c r="M3671" s="725">
        <v>43712</v>
      </c>
      <c r="N3671" s="929" t="s">
        <v>5126</v>
      </c>
      <c r="O3671" s="932">
        <v>45243</v>
      </c>
      <c r="P3671" s="898"/>
      <c r="Q3671" s="1003"/>
      <c r="R3671" s="1004"/>
      <c r="S3671" s="1003"/>
      <c r="T3671" s="565"/>
      <c r="U3671" s="545" t="s">
        <v>5271</v>
      </c>
      <c r="V3671" s="550"/>
    </row>
    <row r="3672" spans="1:25" s="546" customFormat="1" ht="56.25" customHeight="1" x14ac:dyDescent="0.25">
      <c r="A3672" s="186">
        <v>4016</v>
      </c>
      <c r="B3672" s="186"/>
      <c r="C3672" s="4" t="s">
        <v>5124</v>
      </c>
      <c r="D3672" s="186" t="s">
        <v>94</v>
      </c>
      <c r="E3672" s="1156" t="s">
        <v>422</v>
      </c>
      <c r="F3672" s="710">
        <v>45299</v>
      </c>
      <c r="G3672" s="711">
        <v>0.77083333333333337</v>
      </c>
      <c r="H3672" s="710">
        <v>45311</v>
      </c>
      <c r="I3672" s="711">
        <v>0.77083333333333337</v>
      </c>
      <c r="J3672" s="713" t="s">
        <v>61</v>
      </c>
      <c r="K3672" s="725">
        <v>36601</v>
      </c>
      <c r="L3672" s="929" t="s">
        <v>5125</v>
      </c>
      <c r="M3672" s="725">
        <v>43712</v>
      </c>
      <c r="N3672" s="929" t="s">
        <v>5126</v>
      </c>
      <c r="O3672" s="932">
        <v>45243</v>
      </c>
      <c r="P3672" s="898"/>
      <c r="Q3672" s="1003"/>
      <c r="R3672" s="1004"/>
      <c r="S3672" s="1003"/>
      <c r="T3672" s="565"/>
      <c r="U3672" s="545"/>
      <c r="V3672" s="550"/>
      <c r="W3672" s="156"/>
      <c r="Y3672" s="547"/>
    </row>
    <row r="3673" spans="1:25" ht="56.25" customHeight="1" x14ac:dyDescent="0.25">
      <c r="A3673" s="797">
        <v>1792</v>
      </c>
      <c r="B3673" s="186"/>
      <c r="C3673" s="186" t="s">
        <v>2146</v>
      </c>
      <c r="D3673" s="186" t="s">
        <v>35</v>
      </c>
      <c r="E3673" s="1156" t="s">
        <v>178</v>
      </c>
      <c r="F3673" s="710">
        <v>44954</v>
      </c>
      <c r="G3673" s="711">
        <v>0.72222222222222221</v>
      </c>
      <c r="H3673" s="710">
        <v>44958</v>
      </c>
      <c r="I3673" s="711">
        <v>0.85416666666666663</v>
      </c>
      <c r="J3673" s="728" t="s">
        <v>1880</v>
      </c>
      <c r="K3673" s="710">
        <v>35355</v>
      </c>
      <c r="L3673" s="929">
        <v>7481515</v>
      </c>
      <c r="M3673" s="21"/>
      <c r="N3673" s="934" t="s">
        <v>2147</v>
      </c>
      <c r="O3673" s="920">
        <v>42767</v>
      </c>
      <c r="P3673" s="898"/>
      <c r="Q3673" s="1022"/>
      <c r="R3673" s="1023"/>
      <c r="S3673" s="1022"/>
      <c r="T3673" s="568"/>
      <c r="V3673" s="544"/>
      <c r="Y3673" s="546"/>
    </row>
    <row r="3674" spans="1:25" s="546" customFormat="1" ht="41.25" customHeight="1" x14ac:dyDescent="0.25">
      <c r="A3674" s="1267">
        <v>6240</v>
      </c>
      <c r="B3674" s="186">
        <v>99122202</v>
      </c>
      <c r="C3674" s="186" t="s">
        <v>6777</v>
      </c>
      <c r="D3674" s="186" t="s">
        <v>1212</v>
      </c>
      <c r="E3674" s="1156" t="s">
        <v>358</v>
      </c>
      <c r="F3674" s="710">
        <v>45465</v>
      </c>
      <c r="G3674" s="711">
        <v>0.40625</v>
      </c>
      <c r="H3674" s="710">
        <v>45465</v>
      </c>
      <c r="I3674" s="711">
        <v>0.85416666666666663</v>
      </c>
      <c r="J3674" s="728" t="s">
        <v>797</v>
      </c>
      <c r="K3674" s="710">
        <v>33835</v>
      </c>
      <c r="L3674" s="734" t="s">
        <v>6778</v>
      </c>
      <c r="M3674" s="710">
        <v>45317</v>
      </c>
      <c r="N3674" s="734" t="s">
        <v>3526</v>
      </c>
      <c r="O3674" s="920">
        <v>41815</v>
      </c>
      <c r="P3674" s="892" t="s">
        <v>6796</v>
      </c>
      <c r="Q3674" s="882"/>
      <c r="R3674" s="1014"/>
      <c r="S3674" s="882"/>
      <c r="T3674" s="524">
        <v>75494</v>
      </c>
      <c r="U3674" s="528" t="s">
        <v>6779</v>
      </c>
      <c r="V3674" s="527"/>
      <c r="W3674" s="529"/>
    </row>
    <row r="3675" spans="1:25" ht="76.5" customHeight="1" x14ac:dyDescent="0.25">
      <c r="A3675" s="1267">
        <v>6067</v>
      </c>
      <c r="B3675" s="186">
        <v>56466566</v>
      </c>
      <c r="C3675" s="186" t="s">
        <v>6603</v>
      </c>
      <c r="D3675" s="186" t="s">
        <v>35</v>
      </c>
      <c r="E3675" s="1156" t="s">
        <v>48</v>
      </c>
      <c r="F3675" s="710">
        <v>45448</v>
      </c>
      <c r="G3675" s="711">
        <v>0.45833333333333331</v>
      </c>
      <c r="H3675" s="710">
        <v>45454</v>
      </c>
      <c r="I3675" s="711">
        <v>0.54166666666666663</v>
      </c>
      <c r="J3675" s="743" t="s">
        <v>734</v>
      </c>
      <c r="K3675" s="710">
        <v>33511</v>
      </c>
      <c r="L3675" s="734" t="s">
        <v>6604</v>
      </c>
      <c r="M3675" s="21">
        <v>40386</v>
      </c>
      <c r="N3675" s="734" t="s">
        <v>6605</v>
      </c>
      <c r="O3675" s="920">
        <v>40635</v>
      </c>
      <c r="P3675" s="902" t="s">
        <v>5621</v>
      </c>
      <c r="Q3675" s="884"/>
      <c r="R3675" s="1002"/>
      <c r="S3675" s="907"/>
      <c r="T3675" s="533"/>
      <c r="U3675" s="551" t="s">
        <v>6606</v>
      </c>
      <c r="V3675" s="544"/>
      <c r="W3675" s="128"/>
      <c r="Y3675" s="531"/>
    </row>
    <row r="3676" spans="1:25" ht="63" customHeight="1" x14ac:dyDescent="0.25">
      <c r="A3676" s="1226">
        <v>4938</v>
      </c>
      <c r="B3676" s="186">
        <v>56599352</v>
      </c>
      <c r="C3676" s="186" t="s">
        <v>7189</v>
      </c>
      <c r="D3676" s="186" t="s">
        <v>83</v>
      </c>
      <c r="E3676" s="1156" t="s">
        <v>3852</v>
      </c>
      <c r="F3676" s="710">
        <v>45504</v>
      </c>
      <c r="G3676" s="711">
        <v>0.65277777777777779</v>
      </c>
      <c r="H3676" s="710">
        <v>45510</v>
      </c>
      <c r="I3676" s="711">
        <v>0.66666666666666663</v>
      </c>
      <c r="J3676" s="728" t="s">
        <v>864</v>
      </c>
      <c r="K3676" s="710">
        <v>34326</v>
      </c>
      <c r="L3676" s="734" t="s">
        <v>7190</v>
      </c>
      <c r="M3676" s="21">
        <v>41928</v>
      </c>
      <c r="N3676" s="926" t="s">
        <v>7191</v>
      </c>
      <c r="O3676" s="927">
        <v>42801</v>
      </c>
      <c r="P3676" s="892" t="s">
        <v>7279</v>
      </c>
      <c r="Q3676" s="579"/>
      <c r="R3676" s="1011"/>
      <c r="S3676" s="1018" t="s">
        <v>7193</v>
      </c>
      <c r="T3676" s="527" t="s">
        <v>7192</v>
      </c>
      <c r="U3676" s="551"/>
      <c r="V3676" s="527"/>
      <c r="W3676" s="128"/>
      <c r="Y3676" s="531"/>
    </row>
    <row r="3677" spans="1:25" s="546" customFormat="1" ht="46.5" customHeight="1" x14ac:dyDescent="0.25">
      <c r="A3677" s="4">
        <v>5790</v>
      </c>
      <c r="B3677" s="4"/>
      <c r="C3677" s="4" t="s">
        <v>8324</v>
      </c>
      <c r="D3677" s="4" t="s">
        <v>292</v>
      </c>
      <c r="E3677" s="1156" t="s">
        <v>5555</v>
      </c>
      <c r="F3677" s="725">
        <v>45633</v>
      </c>
      <c r="G3677" s="720" t="s">
        <v>8325</v>
      </c>
      <c r="H3677" s="725">
        <v>45635</v>
      </c>
      <c r="I3677" s="720">
        <v>0.41666666666666669</v>
      </c>
      <c r="J3677" s="728" t="s">
        <v>330</v>
      </c>
      <c r="K3677" s="725">
        <v>36653</v>
      </c>
      <c r="L3677" s="207">
        <v>14004601</v>
      </c>
      <c r="M3677" s="19">
        <v>45365</v>
      </c>
      <c r="N3677" s="931" t="s">
        <v>760</v>
      </c>
      <c r="O3677" s="932">
        <v>44211</v>
      </c>
      <c r="P3677" s="892" t="s">
        <v>5255</v>
      </c>
      <c r="Q3677" s="194"/>
      <c r="R3677" s="1011"/>
      <c r="S3677" s="194"/>
      <c r="T3677" s="563"/>
      <c r="U3677" s="545" t="s">
        <v>8326</v>
      </c>
      <c r="V3677" s="555"/>
      <c r="W3677" s="599"/>
      <c r="Y3677" s="547"/>
    </row>
    <row r="3678" spans="1:25" ht="76.5" customHeight="1" x14ac:dyDescent="0.25">
      <c r="A3678" s="186">
        <v>1267</v>
      </c>
      <c r="B3678" s="186">
        <v>99867128</v>
      </c>
      <c r="C3678" s="724" t="s">
        <v>2884</v>
      </c>
      <c r="D3678" s="186" t="s">
        <v>1275</v>
      </c>
      <c r="E3678" s="1156" t="s">
        <v>161</v>
      </c>
      <c r="F3678" s="710">
        <v>44805</v>
      </c>
      <c r="G3678" s="711">
        <v>0.80555555555555547</v>
      </c>
      <c r="H3678" s="710">
        <v>44815</v>
      </c>
      <c r="I3678" s="711">
        <v>0.50902777777777775</v>
      </c>
      <c r="J3678" s="737">
        <v>10</v>
      </c>
      <c r="K3678" s="720"/>
      <c r="L3678" s="186">
        <v>6903668</v>
      </c>
      <c r="M3678" s="710">
        <v>39851</v>
      </c>
      <c r="N3678" s="734" t="s">
        <v>2885</v>
      </c>
      <c r="O3678" s="920">
        <v>44015</v>
      </c>
      <c r="P3678" s="892">
        <v>2200</v>
      </c>
      <c r="Q3678" s="1055">
        <v>110</v>
      </c>
      <c r="R3678" s="1008"/>
      <c r="S3678" s="884"/>
      <c r="T3678" s="527" t="s">
        <v>2887</v>
      </c>
      <c r="V3678" s="527" t="s">
        <v>2886</v>
      </c>
      <c r="Y3678" s="531"/>
    </row>
    <row r="3679" spans="1:25" ht="38.25" customHeight="1" x14ac:dyDescent="0.25">
      <c r="A3679" s="186">
        <v>3802</v>
      </c>
      <c r="B3679" s="186">
        <v>99867128</v>
      </c>
      <c r="C3679" s="186" t="s">
        <v>2884</v>
      </c>
      <c r="D3679" s="186" t="s">
        <v>22</v>
      </c>
      <c r="E3679" s="1156" t="s">
        <v>2279</v>
      </c>
      <c r="F3679" s="710">
        <v>44794</v>
      </c>
      <c r="G3679" s="711">
        <v>0.75902777777777775</v>
      </c>
      <c r="H3679" s="710">
        <v>44805</v>
      </c>
      <c r="I3679" s="711">
        <v>0.75208333333333333</v>
      </c>
      <c r="J3679" s="728" t="s">
        <v>2584</v>
      </c>
      <c r="K3679" s="720"/>
      <c r="L3679" s="186">
        <v>6903668</v>
      </c>
      <c r="M3679" s="710">
        <v>39851</v>
      </c>
      <c r="N3679" s="734" t="s">
        <v>2885</v>
      </c>
      <c r="O3679" s="920">
        <v>44015</v>
      </c>
      <c r="P3679" s="892">
        <v>2200</v>
      </c>
      <c r="Q3679" s="884"/>
      <c r="R3679" s="1008"/>
      <c r="S3679" s="884"/>
      <c r="T3679" s="527"/>
      <c r="V3679" s="527"/>
    </row>
    <row r="3680" spans="1:25" s="546" customFormat="1" ht="33" customHeight="1" x14ac:dyDescent="0.25">
      <c r="A3680" s="186">
        <v>1267</v>
      </c>
      <c r="B3680" s="186"/>
      <c r="C3680" s="186" t="s">
        <v>2888</v>
      </c>
      <c r="D3680" s="186" t="s">
        <v>22</v>
      </c>
      <c r="E3680" s="1156" t="s">
        <v>161</v>
      </c>
      <c r="F3680" s="710">
        <v>44805</v>
      </c>
      <c r="G3680" s="711">
        <v>0.80555555555555547</v>
      </c>
      <c r="H3680" s="710">
        <v>44815</v>
      </c>
      <c r="I3680" s="711">
        <v>0.50902777777777775</v>
      </c>
      <c r="J3680" s="759" t="s">
        <v>2058</v>
      </c>
      <c r="K3680" s="720"/>
      <c r="L3680" s="186">
        <v>6968228</v>
      </c>
      <c r="M3680" s="710">
        <v>42797</v>
      </c>
      <c r="N3680" s="734" t="s">
        <v>2889</v>
      </c>
      <c r="O3680" s="920">
        <v>42063</v>
      </c>
      <c r="P3680" s="898"/>
      <c r="Q3680" s="1003"/>
      <c r="R3680" s="1004"/>
      <c r="S3680" s="1003"/>
      <c r="T3680" s="565"/>
      <c r="U3680" s="545"/>
      <c r="V3680" s="527"/>
      <c r="W3680" s="156"/>
    </row>
    <row r="3681" spans="1:25" ht="60" customHeight="1" x14ac:dyDescent="0.25">
      <c r="A3681" s="186">
        <v>3802</v>
      </c>
      <c r="B3681" s="186"/>
      <c r="C3681" s="186" t="s">
        <v>2888</v>
      </c>
      <c r="D3681" s="186" t="s">
        <v>22</v>
      </c>
      <c r="E3681" s="1156" t="s">
        <v>2279</v>
      </c>
      <c r="F3681" s="710">
        <v>44794</v>
      </c>
      <c r="G3681" s="711">
        <v>0.75902777777777775</v>
      </c>
      <c r="H3681" s="710">
        <v>44805</v>
      </c>
      <c r="I3681" s="711">
        <v>0.75208333333333333</v>
      </c>
      <c r="J3681" s="728" t="s">
        <v>2584</v>
      </c>
      <c r="K3681" s="720"/>
      <c r="L3681" s="186">
        <v>6968228</v>
      </c>
      <c r="M3681" s="710">
        <v>42797</v>
      </c>
      <c r="N3681" s="734" t="s">
        <v>2889</v>
      </c>
      <c r="O3681" s="920">
        <v>42063</v>
      </c>
      <c r="P3681" s="898"/>
      <c r="Q3681" s="1003"/>
      <c r="R3681" s="1004"/>
      <c r="S3681" s="1003"/>
      <c r="T3681" s="565"/>
      <c r="V3681" s="527"/>
      <c r="Y3681" s="531"/>
    </row>
    <row r="3682" spans="1:25" ht="60" customHeight="1" x14ac:dyDescent="0.25">
      <c r="A3682" s="186">
        <v>5634</v>
      </c>
      <c r="B3682" s="4"/>
      <c r="C3682" s="186" t="s">
        <v>7694</v>
      </c>
      <c r="D3682" s="186" t="s">
        <v>657</v>
      </c>
      <c r="E3682" s="1156" t="s">
        <v>521</v>
      </c>
      <c r="F3682" s="710">
        <v>45604</v>
      </c>
      <c r="G3682" s="711">
        <v>0.375</v>
      </c>
      <c r="H3682" s="710">
        <v>45643</v>
      </c>
      <c r="I3682" s="711">
        <v>0.75</v>
      </c>
      <c r="J3682" s="713" t="s">
        <v>7419</v>
      </c>
      <c r="K3682" s="725">
        <v>31976</v>
      </c>
      <c r="L3682" s="929"/>
      <c r="N3682" s="929" t="s">
        <v>7788</v>
      </c>
      <c r="O3682" s="932">
        <v>45481</v>
      </c>
      <c r="P3682" s="1026"/>
      <c r="Q3682" s="1003"/>
      <c r="R3682" s="1023"/>
      <c r="S3682" s="586"/>
      <c r="T3682" s="586"/>
      <c r="V3682" s="544"/>
      <c r="Y3682" s="531"/>
    </row>
    <row r="3683" spans="1:25" ht="40.5" hidden="1" customHeight="1" x14ac:dyDescent="0.25">
      <c r="A3683" s="1267">
        <v>5270</v>
      </c>
      <c r="B3683" s="4"/>
      <c r="C3683" s="186" t="s">
        <v>7694</v>
      </c>
      <c r="D3683" s="186" t="s">
        <v>657</v>
      </c>
      <c r="E3683" s="1156" t="s">
        <v>871</v>
      </c>
      <c r="F3683" s="710">
        <v>45556</v>
      </c>
      <c r="G3683" s="711">
        <v>0.375</v>
      </c>
      <c r="H3683" s="710">
        <v>45604</v>
      </c>
      <c r="I3683" s="711">
        <v>0.375</v>
      </c>
      <c r="J3683" s="713" t="s">
        <v>7787</v>
      </c>
      <c r="K3683" s="19">
        <v>31976</v>
      </c>
      <c r="L3683" s="921" t="s">
        <v>7695</v>
      </c>
      <c r="N3683" s="923">
        <v>322527757</v>
      </c>
      <c r="O3683" s="209">
        <v>45481</v>
      </c>
      <c r="P3683" s="897"/>
      <c r="Q3683" s="1009"/>
      <c r="R3683" s="1004"/>
      <c r="S3683" s="1003"/>
      <c r="T3683" s="565"/>
      <c r="U3683" s="564"/>
      <c r="V3683" s="561"/>
      <c r="Y3683" s="531"/>
    </row>
    <row r="3684" spans="1:25" ht="40.5" hidden="1" customHeight="1" x14ac:dyDescent="0.25">
      <c r="A3684" s="1267">
        <v>5159</v>
      </c>
      <c r="B3684" s="4"/>
      <c r="C3684" s="186" t="s">
        <v>7694</v>
      </c>
      <c r="D3684" s="186" t="s">
        <v>4688</v>
      </c>
      <c r="E3684" s="1156" t="s">
        <v>5913</v>
      </c>
      <c r="F3684" s="710">
        <v>45538</v>
      </c>
      <c r="G3684" s="711">
        <v>0.65972222222222221</v>
      </c>
      <c r="H3684" s="710">
        <v>45556</v>
      </c>
      <c r="I3684" s="711">
        <v>0.375</v>
      </c>
      <c r="J3684" s="730" t="s">
        <v>314</v>
      </c>
      <c r="K3684" s="19">
        <v>31976</v>
      </c>
      <c r="L3684" s="921" t="s">
        <v>7695</v>
      </c>
      <c r="N3684" s="923">
        <v>322527757</v>
      </c>
      <c r="O3684" s="209">
        <v>45481</v>
      </c>
      <c r="P3684" s="897"/>
      <c r="Q3684" s="1009"/>
      <c r="R3684" s="1004"/>
      <c r="S3684" s="1003"/>
      <c r="T3684" s="565"/>
      <c r="U3684" s="564"/>
      <c r="V3684" s="561"/>
      <c r="Y3684" s="531"/>
    </row>
    <row r="3685" spans="1:25" ht="28.5" customHeight="1" x14ac:dyDescent="0.25">
      <c r="A3685" s="186">
        <v>4002</v>
      </c>
      <c r="B3685" s="186"/>
      <c r="C3685" s="186" t="s">
        <v>5073</v>
      </c>
      <c r="D3685" s="186" t="s">
        <v>657</v>
      </c>
      <c r="E3685" s="1156" t="s">
        <v>871</v>
      </c>
      <c r="F3685" s="710">
        <v>45295</v>
      </c>
      <c r="G3685" s="711">
        <v>0.54166666666666663</v>
      </c>
      <c r="H3685" s="710">
        <v>45306</v>
      </c>
      <c r="I3685" s="711">
        <v>0.33333333333333331</v>
      </c>
      <c r="J3685" s="713" t="s">
        <v>139</v>
      </c>
      <c r="K3685" s="725">
        <v>38171</v>
      </c>
      <c r="L3685" s="929" t="s">
        <v>5074</v>
      </c>
      <c r="M3685" s="19">
        <v>44844</v>
      </c>
      <c r="N3685" s="929" t="s">
        <v>5075</v>
      </c>
      <c r="O3685" s="932">
        <v>45250</v>
      </c>
      <c r="P3685" s="898"/>
      <c r="Q3685" s="1022"/>
      <c r="R3685" s="1023"/>
      <c r="S3685" s="1022"/>
      <c r="T3685" s="638"/>
    </row>
    <row r="3686" spans="1:25" ht="28.5" customHeight="1" x14ac:dyDescent="0.25">
      <c r="A3686" s="1267">
        <v>5342</v>
      </c>
      <c r="B3686" s="783"/>
      <c r="C3686" s="186" t="s">
        <v>7381</v>
      </c>
      <c r="D3686" s="186" t="s">
        <v>137</v>
      </c>
      <c r="E3686" s="1156" t="s">
        <v>5458</v>
      </c>
      <c r="F3686" s="718">
        <v>45559</v>
      </c>
      <c r="G3686" s="719">
        <v>0.875</v>
      </c>
      <c r="H3686" s="718">
        <v>45577</v>
      </c>
      <c r="I3686" s="719">
        <v>0.45833333333333331</v>
      </c>
      <c r="J3686" s="737" t="s">
        <v>7392</v>
      </c>
      <c r="K3686" s="710">
        <v>29511</v>
      </c>
      <c r="L3686" s="734" t="s">
        <v>7382</v>
      </c>
      <c r="M3686" s="710">
        <v>44435</v>
      </c>
      <c r="N3686" s="734" t="s">
        <v>7383</v>
      </c>
      <c r="O3686" s="920">
        <v>40624</v>
      </c>
      <c r="P3686" s="1019" t="s">
        <v>6049</v>
      </c>
      <c r="Q3686" s="196"/>
      <c r="R3686" s="1002"/>
      <c r="S3686" s="196"/>
      <c r="T3686" s="533"/>
      <c r="V3686" s="527"/>
    </row>
    <row r="3687" spans="1:25" ht="28.5" hidden="1" customHeight="1" x14ac:dyDescent="0.25">
      <c r="A3687" s="799">
        <v>208</v>
      </c>
      <c r="B3687" s="799"/>
      <c r="C3687" s="799" t="s">
        <v>3582</v>
      </c>
      <c r="D3687" s="799" t="s">
        <v>412</v>
      </c>
      <c r="E3687" s="1165" t="s">
        <v>342</v>
      </c>
      <c r="F3687" s="807">
        <v>44615</v>
      </c>
      <c r="G3687" s="806">
        <v>0.60416666666666663</v>
      </c>
      <c r="H3687" s="807">
        <v>44626</v>
      </c>
      <c r="I3687" s="806">
        <v>0.60416666666666663</v>
      </c>
      <c r="J3687" s="730"/>
      <c r="K3687" s="720"/>
      <c r="L3687" s="799"/>
      <c r="N3687" s="926"/>
      <c r="O3687" s="927"/>
      <c r="P3687" s="1119"/>
      <c r="Q3687" s="915"/>
      <c r="R3687" s="1118"/>
      <c r="S3687" s="915"/>
      <c r="T3687" s="668"/>
      <c r="V3687" s="668"/>
    </row>
    <row r="3688" spans="1:25" ht="28.5" customHeight="1" x14ac:dyDescent="0.25">
      <c r="A3688" s="186">
        <v>3413</v>
      </c>
      <c r="B3688" s="186"/>
      <c r="C3688" s="186" t="s">
        <v>4287</v>
      </c>
      <c r="D3688" s="186" t="s">
        <v>412</v>
      </c>
      <c r="E3688" s="1156" t="s">
        <v>358</v>
      </c>
      <c r="F3688" s="710">
        <v>45207</v>
      </c>
      <c r="G3688" s="711">
        <v>0.95833333333333337</v>
      </c>
      <c r="H3688" s="710">
        <v>45210</v>
      </c>
      <c r="I3688" s="711">
        <v>0.54166666666666663</v>
      </c>
      <c r="J3688" s="728" t="s">
        <v>449</v>
      </c>
      <c r="K3688" s="710">
        <v>24655</v>
      </c>
      <c r="L3688" s="734" t="s">
        <v>4288</v>
      </c>
      <c r="M3688" s="21">
        <v>42763</v>
      </c>
      <c r="N3688" s="734" t="s">
        <v>4289</v>
      </c>
      <c r="O3688" s="920">
        <v>43857</v>
      </c>
      <c r="P3688" s="898" t="s">
        <v>4284</v>
      </c>
      <c r="Q3688" s="196"/>
      <c r="R3688" s="1002"/>
      <c r="S3688" s="196"/>
      <c r="T3688" s="579"/>
      <c r="U3688" s="545" t="s">
        <v>4290</v>
      </c>
      <c r="V3688" s="544"/>
      <c r="Y3688" s="531"/>
    </row>
    <row r="3689" spans="1:25" ht="29.25" hidden="1" customHeight="1" x14ac:dyDescent="0.25">
      <c r="A3689" s="809">
        <v>139</v>
      </c>
      <c r="B3689" s="809"/>
      <c r="C3689" s="809" t="s">
        <v>3737</v>
      </c>
      <c r="D3689" s="809" t="s">
        <v>35</v>
      </c>
      <c r="E3689" s="1159" t="s">
        <v>119</v>
      </c>
      <c r="F3689" s="810">
        <v>44431</v>
      </c>
      <c r="G3689" s="811">
        <v>0.54166666666666663</v>
      </c>
      <c r="H3689" s="810">
        <v>44444</v>
      </c>
      <c r="I3689" s="811">
        <v>0.54166666666666663</v>
      </c>
      <c r="J3689" s="730">
        <v>13</v>
      </c>
      <c r="K3689" s="769"/>
      <c r="L3689" s="809"/>
      <c r="N3689" s="940"/>
      <c r="O3689" s="938"/>
      <c r="Q3689" s="1120"/>
      <c r="R3689" s="1121"/>
      <c r="S3689" s="1120"/>
      <c r="T3689" s="670"/>
      <c r="V3689" s="670" t="s">
        <v>3512</v>
      </c>
      <c r="Y3689" s="531"/>
    </row>
    <row r="3690" spans="1:25" s="546" customFormat="1" ht="41.25" hidden="1" customHeight="1" x14ac:dyDescent="0.25">
      <c r="A3690" s="809">
        <v>566</v>
      </c>
      <c r="B3690" s="809"/>
      <c r="C3690" s="809" t="s">
        <v>3632</v>
      </c>
      <c r="D3690" s="809" t="s">
        <v>35</v>
      </c>
      <c r="E3690" s="1159" t="s">
        <v>261</v>
      </c>
      <c r="F3690" s="810">
        <v>44576</v>
      </c>
      <c r="G3690" s="811">
        <v>0.5</v>
      </c>
      <c r="H3690" s="810">
        <v>44583</v>
      </c>
      <c r="I3690" s="811">
        <v>0.5</v>
      </c>
      <c r="J3690" s="730"/>
      <c r="K3690" s="769"/>
      <c r="L3690" s="809"/>
      <c r="M3690" s="19"/>
      <c r="N3690" s="940"/>
      <c r="O3690" s="938"/>
      <c r="P3690" s="1122"/>
      <c r="Q3690" s="1120"/>
      <c r="R3690" s="1121"/>
      <c r="S3690" s="1120"/>
      <c r="T3690" s="670"/>
      <c r="U3690" s="545"/>
      <c r="V3690" s="670"/>
      <c r="W3690" s="156"/>
    </row>
    <row r="3691" spans="1:25" ht="49.5" hidden="1" customHeight="1" x14ac:dyDescent="0.25">
      <c r="A3691" s="809">
        <v>12</v>
      </c>
      <c r="B3691" s="809">
        <v>93702355</v>
      </c>
      <c r="C3691" s="809" t="s">
        <v>3632</v>
      </c>
      <c r="D3691" s="809" t="s">
        <v>412</v>
      </c>
      <c r="E3691" s="1159" t="s">
        <v>131</v>
      </c>
      <c r="F3691" s="810">
        <v>44391</v>
      </c>
      <c r="G3691" s="811">
        <v>0.70833333333333337</v>
      </c>
      <c r="H3691" s="810">
        <v>44392</v>
      </c>
      <c r="I3691" s="811">
        <v>0.70833333333333337</v>
      </c>
      <c r="J3691" s="755">
        <v>1</v>
      </c>
      <c r="K3691" s="769"/>
      <c r="L3691" s="809"/>
      <c r="N3691" s="940"/>
      <c r="O3691" s="938"/>
      <c r="Q3691" s="1120"/>
      <c r="R3691" s="1121"/>
      <c r="S3691" s="1120"/>
      <c r="T3691" s="670"/>
      <c r="V3691" s="670"/>
      <c r="Y3691" s="531"/>
    </row>
    <row r="3692" spans="1:25" ht="36.75" hidden="1" customHeight="1" x14ac:dyDescent="0.25">
      <c r="A3692" s="809">
        <v>7</v>
      </c>
      <c r="B3692" s="809"/>
      <c r="C3692" s="809" t="s">
        <v>3632</v>
      </c>
      <c r="D3692" s="809" t="s">
        <v>22</v>
      </c>
      <c r="E3692" s="1159" t="s">
        <v>364</v>
      </c>
      <c r="F3692" s="810">
        <v>44374</v>
      </c>
      <c r="G3692" s="811">
        <v>0.33333333333333331</v>
      </c>
      <c r="H3692" s="810">
        <v>44375</v>
      </c>
      <c r="I3692" s="811">
        <v>0.625</v>
      </c>
      <c r="J3692" s="755">
        <v>1</v>
      </c>
      <c r="K3692" s="769"/>
      <c r="L3692" s="809"/>
      <c r="N3692" s="940"/>
      <c r="O3692" s="938"/>
      <c r="P3692" s="1119"/>
      <c r="Q3692" s="1120"/>
      <c r="R3692" s="1121"/>
      <c r="S3692" s="1120"/>
      <c r="T3692" s="670"/>
      <c r="V3692" s="670"/>
      <c r="Y3692" s="531"/>
    </row>
    <row r="3693" spans="1:25" ht="36.75" hidden="1" customHeight="1" x14ac:dyDescent="0.25">
      <c r="A3693" s="1">
        <v>139</v>
      </c>
      <c r="B3693" s="1"/>
      <c r="C3693" s="1" t="s">
        <v>3738</v>
      </c>
      <c r="D3693" s="1" t="s">
        <v>35</v>
      </c>
      <c r="E3693" s="1158" t="s">
        <v>119</v>
      </c>
      <c r="F3693" s="19">
        <v>44431</v>
      </c>
      <c r="G3693" s="796">
        <v>0.54166666666666663</v>
      </c>
      <c r="H3693" s="19">
        <v>44444</v>
      </c>
      <c r="I3693" s="796">
        <v>0.54166666666666663</v>
      </c>
      <c r="J3693" s="730">
        <v>13</v>
      </c>
      <c r="K3693" s="796"/>
      <c r="L3693" s="1"/>
      <c r="N3693" s="924"/>
      <c r="O3693" s="208"/>
      <c r="P3693" s="1119"/>
      <c r="Q3693" s="1039"/>
      <c r="R3693" s="1044"/>
      <c r="S3693" s="1039"/>
      <c r="T3693" s="555"/>
      <c r="V3693" s="555" t="s">
        <v>3549</v>
      </c>
    </row>
    <row r="3694" spans="1:25" ht="36" hidden="1" customHeight="1" x14ac:dyDescent="0.25">
      <c r="A3694" s="186" t="s">
        <v>5828</v>
      </c>
      <c r="B3694" s="186"/>
      <c r="C3694" s="186" t="s">
        <v>5596</v>
      </c>
      <c r="D3694" s="186" t="s">
        <v>94</v>
      </c>
      <c r="E3694" s="1156" t="s">
        <v>178</v>
      </c>
      <c r="F3694" s="710">
        <v>45377</v>
      </c>
      <c r="G3694" s="711">
        <v>0.64583333333333337</v>
      </c>
      <c r="H3694" s="710">
        <v>45388</v>
      </c>
      <c r="I3694" s="711">
        <v>0</v>
      </c>
      <c r="J3694" s="728" t="s">
        <v>61</v>
      </c>
      <c r="K3694" s="710"/>
      <c r="L3694" s="734"/>
      <c r="M3694" s="21"/>
      <c r="N3694" s="734"/>
      <c r="O3694" s="920"/>
      <c r="P3694" s="902" t="s">
        <v>4284</v>
      </c>
      <c r="Q3694" s="884"/>
      <c r="R3694" s="1017"/>
      <c r="S3694" s="907"/>
      <c r="T3694" s="533"/>
      <c r="U3694" s="551"/>
      <c r="V3694" s="544"/>
      <c r="W3694" s="128"/>
      <c r="Y3694" s="531"/>
    </row>
    <row r="3695" spans="1:25" ht="38.25" customHeight="1" x14ac:dyDescent="0.25">
      <c r="A3695" s="186">
        <v>4393</v>
      </c>
      <c r="B3695" s="186"/>
      <c r="C3695" s="186" t="s">
        <v>5596</v>
      </c>
      <c r="D3695" s="186" t="s">
        <v>94</v>
      </c>
      <c r="E3695" s="1156" t="s">
        <v>422</v>
      </c>
      <c r="F3695" s="710">
        <v>45369</v>
      </c>
      <c r="G3695" s="711">
        <v>0.89236111111111116</v>
      </c>
      <c r="H3695" s="710">
        <v>45377</v>
      </c>
      <c r="I3695" s="711">
        <v>0.89236111111111116</v>
      </c>
      <c r="J3695" s="728" t="s">
        <v>940</v>
      </c>
      <c r="K3695" s="710">
        <v>28527</v>
      </c>
      <c r="L3695" s="734" t="s">
        <v>5597</v>
      </c>
      <c r="M3695" s="21">
        <v>41990</v>
      </c>
      <c r="N3695" s="734" t="s">
        <v>5598</v>
      </c>
      <c r="O3695" s="920">
        <v>38267</v>
      </c>
      <c r="P3695" s="892" t="s">
        <v>4284</v>
      </c>
      <c r="Q3695" s="196"/>
      <c r="R3695" s="1002"/>
      <c r="S3695" s="196"/>
      <c r="T3695" s="580"/>
      <c r="U3695" s="551" t="s">
        <v>4290</v>
      </c>
      <c r="V3695" s="544" t="s">
        <v>5776</v>
      </c>
      <c r="W3695" s="128"/>
      <c r="Y3695" s="531"/>
    </row>
    <row r="3696" spans="1:25" ht="38.25" customHeight="1" x14ac:dyDescent="0.25">
      <c r="A3696" s="186">
        <v>4304</v>
      </c>
      <c r="B3696" s="186"/>
      <c r="C3696" s="186" t="s">
        <v>5596</v>
      </c>
      <c r="D3696" s="186" t="s">
        <v>94</v>
      </c>
      <c r="E3696" s="1156" t="s">
        <v>276</v>
      </c>
      <c r="F3696" s="710">
        <v>45350</v>
      </c>
      <c r="G3696" s="711">
        <v>0.625</v>
      </c>
      <c r="H3696" s="710">
        <v>45367</v>
      </c>
      <c r="I3696" s="711">
        <v>0.83333333333333337</v>
      </c>
      <c r="J3696" s="728" t="s">
        <v>327</v>
      </c>
      <c r="K3696" s="710">
        <v>28527</v>
      </c>
      <c r="L3696" s="734" t="s">
        <v>5597</v>
      </c>
      <c r="M3696" s="21">
        <v>41990</v>
      </c>
      <c r="N3696" s="734" t="s">
        <v>5598</v>
      </c>
      <c r="O3696" s="920">
        <v>38267</v>
      </c>
      <c r="P3696" s="892" t="s">
        <v>4284</v>
      </c>
      <c r="Q3696" s="196"/>
      <c r="R3696" s="1002"/>
      <c r="S3696" s="196"/>
      <c r="T3696" s="580"/>
      <c r="U3696" s="551" t="s">
        <v>4290</v>
      </c>
      <c r="V3696" s="544"/>
      <c r="W3696" s="128"/>
      <c r="Y3696" s="531"/>
    </row>
    <row r="3697" spans="1:25" ht="28.5" hidden="1" customHeight="1" x14ac:dyDescent="0.25">
      <c r="A3697" s="1267">
        <v>6325</v>
      </c>
      <c r="B3697" s="186"/>
      <c r="C3697" s="186" t="s">
        <v>5221</v>
      </c>
      <c r="D3697" s="186" t="s">
        <v>22</v>
      </c>
      <c r="E3697" s="1156" t="s">
        <v>161</v>
      </c>
      <c r="F3697" s="710">
        <v>45479</v>
      </c>
      <c r="G3697" s="711">
        <v>0.79861111111111116</v>
      </c>
      <c r="H3697" s="710">
        <v>45514</v>
      </c>
      <c r="I3697" s="711">
        <v>0.79861111111111116</v>
      </c>
      <c r="J3697" s="1212" t="s">
        <v>7125</v>
      </c>
      <c r="K3697" s="19">
        <v>37418</v>
      </c>
      <c r="L3697" s="921" t="s">
        <v>5222</v>
      </c>
      <c r="M3697" s="19">
        <v>44789</v>
      </c>
      <c r="N3697" s="923">
        <v>1701817290</v>
      </c>
      <c r="O3697" s="209">
        <v>45043</v>
      </c>
      <c r="P3697" s="892" t="s">
        <v>6711</v>
      </c>
      <c r="Q3697" s="196"/>
      <c r="R3697" s="1017"/>
      <c r="S3697" s="196"/>
      <c r="T3697" s="544"/>
      <c r="U3697" s="564"/>
      <c r="V3697" s="544"/>
    </row>
    <row r="3698" spans="1:25" ht="28.5" hidden="1" customHeight="1" x14ac:dyDescent="0.25">
      <c r="A3698" s="186">
        <v>4643</v>
      </c>
      <c r="B3698" s="186"/>
      <c r="C3698" s="186" t="s">
        <v>5221</v>
      </c>
      <c r="D3698" s="186" t="s">
        <v>143</v>
      </c>
      <c r="E3698" s="1156" t="s">
        <v>189</v>
      </c>
      <c r="F3698" s="710">
        <v>45402</v>
      </c>
      <c r="G3698" s="711">
        <v>0.86458333333333337</v>
      </c>
      <c r="H3698" s="710">
        <v>45403</v>
      </c>
      <c r="I3698" s="711">
        <v>0.625</v>
      </c>
      <c r="J3698" s="743" t="s">
        <v>6117</v>
      </c>
      <c r="K3698" s="19">
        <v>37418</v>
      </c>
      <c r="L3698" s="921" t="s">
        <v>5222</v>
      </c>
      <c r="M3698" s="19">
        <v>44789</v>
      </c>
      <c r="N3698" s="923">
        <v>1701817290</v>
      </c>
      <c r="O3698" s="209">
        <v>45043</v>
      </c>
      <c r="P3698" s="892" t="s">
        <v>6049</v>
      </c>
      <c r="Q3698" s="196"/>
      <c r="R3698" s="1002"/>
      <c r="S3698" s="196"/>
      <c r="T3698" s="544" t="s">
        <v>6010</v>
      </c>
      <c r="U3698" s="564"/>
      <c r="V3698" s="544" t="s">
        <v>6116</v>
      </c>
      <c r="Y3698" s="531"/>
    </row>
    <row r="3699" spans="1:25" ht="34.5" hidden="1" customHeight="1" x14ac:dyDescent="0.25">
      <c r="A3699" s="186">
        <v>4608</v>
      </c>
      <c r="B3699" s="186"/>
      <c r="C3699" s="186" t="s">
        <v>5221</v>
      </c>
      <c r="D3699" s="186" t="s">
        <v>143</v>
      </c>
      <c r="E3699" s="1156" t="s">
        <v>189</v>
      </c>
      <c r="F3699" s="710">
        <v>45395</v>
      </c>
      <c r="G3699" s="711">
        <v>0.79166666666666663</v>
      </c>
      <c r="H3699" s="710">
        <v>45402</v>
      </c>
      <c r="I3699" s="711">
        <v>0.86458333333333337</v>
      </c>
      <c r="J3699" s="761" t="s">
        <v>6115</v>
      </c>
      <c r="K3699" s="19">
        <v>37418</v>
      </c>
      <c r="L3699" s="921" t="s">
        <v>5222</v>
      </c>
      <c r="M3699" s="19">
        <v>44789</v>
      </c>
      <c r="N3699" s="923">
        <v>1701817290</v>
      </c>
      <c r="O3699" s="209">
        <v>45043</v>
      </c>
      <c r="P3699" s="892" t="s">
        <v>6049</v>
      </c>
      <c r="Q3699" s="196"/>
      <c r="R3699" s="1002"/>
      <c r="S3699" s="196"/>
      <c r="T3699" s="544" t="s">
        <v>6010</v>
      </c>
      <c r="U3699" s="564"/>
      <c r="V3699" s="544" t="s">
        <v>6116</v>
      </c>
    </row>
    <row r="3700" spans="1:25" s="546" customFormat="1" ht="60" hidden="1" customHeight="1" x14ac:dyDescent="0.25">
      <c r="A3700" s="186">
        <v>4482</v>
      </c>
      <c r="B3700" s="186"/>
      <c r="C3700" s="186" t="s">
        <v>5221</v>
      </c>
      <c r="D3700" s="186" t="s">
        <v>83</v>
      </c>
      <c r="E3700" s="1156" t="s">
        <v>3852</v>
      </c>
      <c r="F3700" s="710">
        <v>45387</v>
      </c>
      <c r="G3700" s="711">
        <v>0.90277777777777779</v>
      </c>
      <c r="H3700" s="710">
        <v>45395</v>
      </c>
      <c r="I3700" s="711">
        <v>0.8125</v>
      </c>
      <c r="J3700" s="761" t="s">
        <v>4537</v>
      </c>
      <c r="K3700" s="19">
        <v>37418</v>
      </c>
      <c r="L3700" s="921" t="s">
        <v>5222</v>
      </c>
      <c r="M3700" s="19">
        <v>44789</v>
      </c>
      <c r="N3700" s="923">
        <v>1701817290</v>
      </c>
      <c r="O3700" s="209">
        <v>45043</v>
      </c>
      <c r="P3700" s="897"/>
      <c r="Q3700" s="1009"/>
      <c r="R3700" s="1004"/>
      <c r="S3700" s="1003"/>
      <c r="T3700" s="565"/>
      <c r="U3700" s="564"/>
      <c r="V3700" s="527"/>
      <c r="W3700" s="156"/>
      <c r="Y3700" s="547"/>
    </row>
    <row r="3701" spans="1:25" s="546" customFormat="1" ht="49.5" hidden="1" customHeight="1" x14ac:dyDescent="0.25">
      <c r="A3701" s="186">
        <v>4044</v>
      </c>
      <c r="B3701" s="186"/>
      <c r="C3701" s="186" t="s">
        <v>5221</v>
      </c>
      <c r="D3701" s="186" t="s">
        <v>657</v>
      </c>
      <c r="E3701" s="1156" t="s">
        <v>871</v>
      </c>
      <c r="F3701" s="710">
        <v>45310</v>
      </c>
      <c r="G3701" s="711">
        <v>0.76041666666666663</v>
      </c>
      <c r="H3701" s="710">
        <v>45321</v>
      </c>
      <c r="I3701" s="711">
        <v>0.58333333333333337</v>
      </c>
      <c r="J3701" s="761" t="s">
        <v>430</v>
      </c>
      <c r="K3701" s="19">
        <v>37418</v>
      </c>
      <c r="L3701" s="921" t="s">
        <v>5222</v>
      </c>
      <c r="M3701" s="19">
        <v>44789</v>
      </c>
      <c r="N3701" s="923">
        <v>1701817290</v>
      </c>
      <c r="O3701" s="209">
        <v>45043</v>
      </c>
      <c r="P3701" s="897"/>
      <c r="Q3701" s="1009"/>
      <c r="R3701" s="1004"/>
      <c r="S3701" s="1003"/>
      <c r="T3701" s="565"/>
      <c r="U3701" s="564"/>
      <c r="V3701" s="527"/>
      <c r="W3701" s="156"/>
    </row>
    <row r="3702" spans="1:25" s="546" customFormat="1" ht="60" customHeight="1" x14ac:dyDescent="0.25">
      <c r="A3702" s="1267">
        <v>5470</v>
      </c>
      <c r="B3702" s="186">
        <v>53010608</v>
      </c>
      <c r="C3702" s="186" t="s">
        <v>7375</v>
      </c>
      <c r="D3702" s="186" t="s">
        <v>35</v>
      </c>
      <c r="E3702" s="1156" t="s">
        <v>298</v>
      </c>
      <c r="F3702" s="710">
        <v>45572</v>
      </c>
      <c r="G3702" s="711">
        <v>0.70833333333333337</v>
      </c>
      <c r="H3702" s="710">
        <v>45573</v>
      </c>
      <c r="I3702" s="711">
        <v>0.8125</v>
      </c>
      <c r="J3702" s="728" t="s">
        <v>294</v>
      </c>
      <c r="K3702" s="710">
        <v>33687</v>
      </c>
      <c r="L3702" s="929" t="s">
        <v>7376</v>
      </c>
      <c r="M3702" s="21">
        <v>45236</v>
      </c>
      <c r="N3702" s="926" t="s">
        <v>7377</v>
      </c>
      <c r="O3702" s="927">
        <v>41017</v>
      </c>
      <c r="P3702" s="892" t="s">
        <v>7423</v>
      </c>
      <c r="Q3702" s="884" t="s">
        <v>7378</v>
      </c>
      <c r="R3702" s="1011"/>
      <c r="S3702" s="884"/>
      <c r="T3702" s="527"/>
      <c r="U3702" s="558"/>
      <c r="V3702" s="544"/>
      <c r="W3702" s="128"/>
    </row>
    <row r="3703" spans="1:25" ht="48" customHeight="1" x14ac:dyDescent="0.25">
      <c r="A3703" s="1267">
        <v>5273</v>
      </c>
      <c r="B3703" s="186"/>
      <c r="C3703" s="186" t="s">
        <v>7375</v>
      </c>
      <c r="D3703" s="186" t="s">
        <v>29</v>
      </c>
      <c r="E3703" s="1156" t="s">
        <v>30</v>
      </c>
      <c r="F3703" s="710">
        <v>45555</v>
      </c>
      <c r="G3703" s="711">
        <v>0.70833333333333337</v>
      </c>
      <c r="H3703" s="710">
        <v>45572</v>
      </c>
      <c r="I3703" s="711">
        <v>0.70833333333333337</v>
      </c>
      <c r="J3703" s="728" t="s">
        <v>327</v>
      </c>
      <c r="K3703" s="710">
        <v>33687</v>
      </c>
      <c r="L3703" s="929" t="s">
        <v>7376</v>
      </c>
      <c r="M3703" s="21">
        <v>45236</v>
      </c>
      <c r="N3703" s="926" t="s">
        <v>7377</v>
      </c>
      <c r="O3703" s="927">
        <v>41017</v>
      </c>
      <c r="P3703" s="892" t="s">
        <v>4914</v>
      </c>
      <c r="Q3703" s="884"/>
      <c r="R3703" s="1011"/>
      <c r="S3703" s="884" t="s">
        <v>640</v>
      </c>
      <c r="T3703" s="527"/>
      <c r="U3703" s="558"/>
      <c r="V3703" s="544"/>
      <c r="W3703" s="128"/>
      <c r="Y3703" s="531"/>
    </row>
    <row r="3704" spans="1:25" ht="65.25" customHeight="1" x14ac:dyDescent="0.25">
      <c r="A3704" s="186">
        <v>1162</v>
      </c>
      <c r="B3704" s="18"/>
      <c r="C3704" s="18" t="s">
        <v>3205</v>
      </c>
      <c r="D3704" s="18" t="s">
        <v>35</v>
      </c>
      <c r="E3704" s="1164" t="s">
        <v>261</v>
      </c>
      <c r="F3704" s="718">
        <v>44748</v>
      </c>
      <c r="G3704" s="719">
        <v>0.33680555555555558</v>
      </c>
      <c r="H3704" s="718">
        <v>44750</v>
      </c>
      <c r="I3704" s="719">
        <v>0.375</v>
      </c>
      <c r="J3704" s="737" t="s">
        <v>1825</v>
      </c>
      <c r="K3704" s="720"/>
      <c r="L3704" s="18">
        <v>6953882</v>
      </c>
      <c r="M3704" s="21">
        <v>44230</v>
      </c>
      <c r="N3704" s="926" t="s">
        <v>3206</v>
      </c>
      <c r="O3704" s="927">
        <v>41094</v>
      </c>
      <c r="P3704" s="898"/>
      <c r="Q3704" s="1003"/>
      <c r="R3704" s="1004"/>
      <c r="S3704" s="1003"/>
      <c r="T3704" s="565"/>
      <c r="V3704" s="554"/>
    </row>
    <row r="3705" spans="1:25" ht="56.25" customHeight="1" x14ac:dyDescent="0.25">
      <c r="A3705" s="707">
        <v>4065</v>
      </c>
      <c r="B3705" s="735">
        <v>29336075</v>
      </c>
      <c r="C3705" s="707" t="s">
        <v>5242</v>
      </c>
      <c r="D3705" s="707" t="s">
        <v>4688</v>
      </c>
      <c r="E3705" s="1157" t="s">
        <v>4846</v>
      </c>
      <c r="F3705" s="708">
        <v>45313</v>
      </c>
      <c r="G3705" s="709">
        <v>0.5444444444444444</v>
      </c>
      <c r="H3705" s="708">
        <v>45318</v>
      </c>
      <c r="I3705" s="709">
        <v>0.66666666666666663</v>
      </c>
      <c r="J3705" s="771" t="s">
        <v>336</v>
      </c>
      <c r="K3705" s="741">
        <v>21045</v>
      </c>
      <c r="L3705" s="775" t="s">
        <v>5243</v>
      </c>
      <c r="M3705" s="741">
        <v>44357</v>
      </c>
      <c r="N3705" s="775" t="s">
        <v>5244</v>
      </c>
      <c r="O3705" s="930">
        <v>30111</v>
      </c>
      <c r="P3705" s="904"/>
      <c r="Q3705" s="1035"/>
      <c r="R3705" s="1036"/>
      <c r="S3705" s="1035"/>
      <c r="T3705" s="596"/>
      <c r="U3705" s="593" t="s">
        <v>5245</v>
      </c>
      <c r="V3705" s="592"/>
      <c r="W3705" s="594"/>
      <c r="Y3705" s="531"/>
    </row>
    <row r="3706" spans="1:25" s="546" customFormat="1" ht="56.25" customHeight="1" x14ac:dyDescent="0.25">
      <c r="A3706" s="4">
        <v>2531</v>
      </c>
      <c r="B3706" s="4">
        <v>29745548</v>
      </c>
      <c r="C3706" s="4" t="s">
        <v>1183</v>
      </c>
      <c r="D3706" s="4" t="s">
        <v>235</v>
      </c>
      <c r="E3706" s="1156" t="s">
        <v>205</v>
      </c>
      <c r="F3706" s="725">
        <v>45069</v>
      </c>
      <c r="G3706" s="720">
        <v>0.4375</v>
      </c>
      <c r="H3706" s="725">
        <v>45071</v>
      </c>
      <c r="I3706" s="720">
        <v>0.4375</v>
      </c>
      <c r="J3706" s="728" t="s">
        <v>330</v>
      </c>
      <c r="K3706" s="725">
        <v>21603</v>
      </c>
      <c r="L3706" s="929" t="s">
        <v>1184</v>
      </c>
      <c r="M3706" s="19">
        <v>44685</v>
      </c>
      <c r="N3706" s="929" t="s">
        <v>1185</v>
      </c>
      <c r="O3706" s="932">
        <v>44721</v>
      </c>
      <c r="P3706" s="892" t="s">
        <v>1186</v>
      </c>
      <c r="Q3706" s="908"/>
      <c r="R3706" s="1011"/>
      <c r="S3706" s="908"/>
      <c r="T3706" s="550"/>
      <c r="U3706" s="545" t="s">
        <v>1187</v>
      </c>
      <c r="V3706" s="550"/>
      <c r="W3706" s="156"/>
      <c r="Y3706" s="547"/>
    </row>
    <row r="3707" spans="1:25" ht="60.75" customHeight="1" x14ac:dyDescent="0.25">
      <c r="A3707" s="4">
        <v>2173</v>
      </c>
      <c r="B3707" s="4"/>
      <c r="C3707" s="4" t="s">
        <v>1183</v>
      </c>
      <c r="D3707" s="4" t="s">
        <v>412</v>
      </c>
      <c r="E3707" s="1156" t="s">
        <v>243</v>
      </c>
      <c r="F3707" s="725">
        <v>45000</v>
      </c>
      <c r="G3707" s="720">
        <v>0.50347222222222221</v>
      </c>
      <c r="H3707" s="725">
        <v>45015</v>
      </c>
      <c r="I3707" s="720">
        <v>0.53541666666666665</v>
      </c>
      <c r="J3707" s="713" t="s">
        <v>231</v>
      </c>
      <c r="K3707" s="725">
        <v>21603</v>
      </c>
      <c r="L3707" s="929" t="s">
        <v>1184</v>
      </c>
      <c r="M3707" s="19">
        <v>44685</v>
      </c>
      <c r="N3707" s="929" t="s">
        <v>1185</v>
      </c>
      <c r="O3707" s="932">
        <v>44721</v>
      </c>
      <c r="P3707" s="898"/>
      <c r="Q3707" s="1003"/>
      <c r="R3707" s="1004"/>
      <c r="S3707" s="1003"/>
      <c r="T3707" s="565"/>
      <c r="U3707" s="545" t="s">
        <v>1187</v>
      </c>
      <c r="V3707" s="550"/>
    </row>
    <row r="3708" spans="1:25" ht="60.75" customHeight="1" x14ac:dyDescent="0.25">
      <c r="A3708" s="4">
        <v>2173</v>
      </c>
      <c r="B3708" s="4">
        <v>99493952</v>
      </c>
      <c r="C3708" s="4" t="s">
        <v>1680</v>
      </c>
      <c r="D3708" s="4" t="s">
        <v>412</v>
      </c>
      <c r="E3708" s="1156" t="s">
        <v>243</v>
      </c>
      <c r="F3708" s="725">
        <v>45000</v>
      </c>
      <c r="G3708" s="720">
        <v>0.50347222222222221</v>
      </c>
      <c r="H3708" s="725">
        <v>45015</v>
      </c>
      <c r="I3708" s="720">
        <v>0.53541666666666665</v>
      </c>
      <c r="J3708" s="728" t="s">
        <v>231</v>
      </c>
      <c r="K3708" s="725">
        <v>35508</v>
      </c>
      <c r="L3708" s="929" t="s">
        <v>1681</v>
      </c>
      <c r="M3708" s="19">
        <v>42233</v>
      </c>
      <c r="N3708" s="931" t="s">
        <v>1682</v>
      </c>
      <c r="O3708" s="932">
        <v>42873</v>
      </c>
      <c r="P3708" s="1019" t="s">
        <v>1683</v>
      </c>
      <c r="T3708" s="563" t="s">
        <v>290</v>
      </c>
      <c r="U3708" s="545" t="s">
        <v>1187</v>
      </c>
    </row>
    <row r="3709" spans="1:25" ht="60.75" hidden="1" customHeight="1" x14ac:dyDescent="0.25">
      <c r="A3709" s="1">
        <v>344</v>
      </c>
      <c r="B3709" s="1"/>
      <c r="C3709" s="1" t="s">
        <v>3719</v>
      </c>
      <c r="D3709" s="1" t="s">
        <v>412</v>
      </c>
      <c r="E3709" s="1158" t="s">
        <v>60</v>
      </c>
      <c r="F3709" s="19">
        <v>44461</v>
      </c>
      <c r="G3709" s="796">
        <v>0.91666666666666663</v>
      </c>
      <c r="H3709" s="19">
        <v>44462</v>
      </c>
      <c r="I3709" s="796">
        <v>0.91666666666666663</v>
      </c>
      <c r="J3709" s="730">
        <v>1</v>
      </c>
      <c r="K3709" s="796"/>
      <c r="L3709" s="1"/>
      <c r="N3709" s="924"/>
      <c r="O3709" s="208"/>
      <c r="Q3709" s="1039"/>
      <c r="R3709" s="1044"/>
      <c r="S3709" s="1039"/>
      <c r="T3709" s="555"/>
    </row>
    <row r="3710" spans="1:25" s="546" customFormat="1" ht="60" customHeight="1" x14ac:dyDescent="0.25">
      <c r="A3710" s="186">
        <v>1130</v>
      </c>
      <c r="B3710" s="18">
        <v>97601370</v>
      </c>
      <c r="C3710" s="18" t="s">
        <v>3298</v>
      </c>
      <c r="D3710" s="18" t="s">
        <v>59</v>
      </c>
      <c r="E3710" s="1156" t="s">
        <v>60</v>
      </c>
      <c r="F3710" s="718">
        <v>44734</v>
      </c>
      <c r="G3710" s="719">
        <v>0.75694444444444453</v>
      </c>
      <c r="H3710" s="718">
        <v>44736</v>
      </c>
      <c r="I3710" s="719">
        <v>0.75694444444444453</v>
      </c>
      <c r="J3710" s="737" t="s">
        <v>1825</v>
      </c>
      <c r="K3710" s="720"/>
      <c r="L3710" s="18">
        <v>4194309</v>
      </c>
      <c r="M3710" s="718">
        <v>42839</v>
      </c>
      <c r="N3710" s="928" t="s">
        <v>3299</v>
      </c>
      <c r="O3710" s="927">
        <v>36287</v>
      </c>
      <c r="P3710" s="892">
        <v>180</v>
      </c>
      <c r="Q3710" s="884"/>
      <c r="R3710" s="1008">
        <v>180</v>
      </c>
      <c r="S3710" s="884"/>
      <c r="T3710" s="527" t="s">
        <v>3231</v>
      </c>
      <c r="U3710" s="545"/>
      <c r="V3710" s="554"/>
      <c r="W3710" s="156"/>
      <c r="Y3710" s="547"/>
    </row>
    <row r="3711" spans="1:25" s="546" customFormat="1" ht="60" hidden="1" customHeight="1" x14ac:dyDescent="0.25">
      <c r="A3711" s="797">
        <v>1790</v>
      </c>
      <c r="B3711" s="4"/>
      <c r="C3711" s="4" t="s">
        <v>2148</v>
      </c>
      <c r="D3711" s="4" t="s">
        <v>35</v>
      </c>
      <c r="E3711" s="1156" t="s">
        <v>178</v>
      </c>
      <c r="F3711" s="725">
        <v>44954</v>
      </c>
      <c r="G3711" s="720">
        <v>0.72222222222222221</v>
      </c>
      <c r="H3711" s="725">
        <v>44958</v>
      </c>
      <c r="I3711" s="720">
        <v>0.85416666666666663</v>
      </c>
      <c r="J3711" s="728" t="s">
        <v>1880</v>
      </c>
      <c r="K3711" s="725">
        <v>37166</v>
      </c>
      <c r="L3711" s="929">
        <v>1100239949</v>
      </c>
      <c r="M3711" s="19"/>
      <c r="N3711" s="931">
        <v>1604919834</v>
      </c>
      <c r="O3711" s="932">
        <v>44566</v>
      </c>
      <c r="P3711" s="898"/>
      <c r="Q3711" s="1022"/>
      <c r="R3711" s="1023"/>
      <c r="S3711" s="1022"/>
      <c r="T3711" s="568"/>
      <c r="U3711" s="545"/>
      <c r="V3711" s="555"/>
      <c r="W3711" s="156"/>
      <c r="Y3711" s="547"/>
    </row>
    <row r="3712" spans="1:25" s="546" customFormat="1" ht="60" hidden="1" customHeight="1" x14ac:dyDescent="0.25">
      <c r="A3712" s="3">
        <v>725</v>
      </c>
      <c r="B3712" s="1">
        <v>22707878</v>
      </c>
      <c r="C3712" s="1" t="s">
        <v>3542</v>
      </c>
      <c r="D3712" s="3" t="s">
        <v>35</v>
      </c>
      <c r="E3712" s="1158" t="s">
        <v>313</v>
      </c>
      <c r="F3712" s="19">
        <v>44655</v>
      </c>
      <c r="G3712" s="796">
        <v>0.45833333333333331</v>
      </c>
      <c r="H3712" s="19">
        <v>44664</v>
      </c>
      <c r="I3712" s="796">
        <v>0.93541666666666667</v>
      </c>
      <c r="J3712" s="730"/>
      <c r="K3712" s="796"/>
      <c r="L3712" s="1"/>
      <c r="M3712" s="19"/>
      <c r="N3712" s="924"/>
      <c r="O3712" s="208"/>
      <c r="P3712" s="1119"/>
      <c r="Q3712" s="1039"/>
      <c r="R3712" s="1044"/>
      <c r="S3712" s="1039"/>
      <c r="T3712" s="555"/>
      <c r="U3712" s="545"/>
      <c r="V3712" s="555"/>
      <c r="W3712" s="156"/>
    </row>
    <row r="3713" spans="1:25" s="546" customFormat="1" ht="60" customHeight="1" x14ac:dyDescent="0.25">
      <c r="A3713" s="1267">
        <v>5493</v>
      </c>
      <c r="B3713" s="186"/>
      <c r="C3713" s="186" t="s">
        <v>7430</v>
      </c>
      <c r="D3713" s="186" t="s">
        <v>137</v>
      </c>
      <c r="E3713" s="1156" t="s">
        <v>7431</v>
      </c>
      <c r="F3713" s="710">
        <v>45578</v>
      </c>
      <c r="G3713" s="719">
        <v>0.57638888888888884</v>
      </c>
      <c r="H3713" s="710">
        <v>45585</v>
      </c>
      <c r="I3713" s="711">
        <v>0.52083333333333337</v>
      </c>
      <c r="J3713" s="728" t="s">
        <v>85</v>
      </c>
      <c r="K3713" s="710">
        <v>37240</v>
      </c>
      <c r="L3713" s="734"/>
      <c r="M3713" s="710"/>
      <c r="N3713" s="734" t="s">
        <v>3148</v>
      </c>
      <c r="O3713" s="920">
        <v>44735</v>
      </c>
      <c r="P3713" s="892" t="s">
        <v>4854</v>
      </c>
      <c r="Q3713" s="884"/>
      <c r="R3713" s="1001"/>
      <c r="S3713" s="884" t="s">
        <v>7432</v>
      </c>
      <c r="T3713" s="524"/>
      <c r="U3713" s="528"/>
      <c r="V3713" s="527"/>
      <c r="W3713" s="529"/>
    </row>
    <row r="3714" spans="1:25" ht="56.25" customHeight="1" x14ac:dyDescent="0.25">
      <c r="A3714" s="707">
        <v>5615</v>
      </c>
      <c r="B3714" s="707">
        <v>21148954</v>
      </c>
      <c r="C3714" s="707" t="s">
        <v>7404</v>
      </c>
      <c r="D3714" s="707" t="s">
        <v>35</v>
      </c>
      <c r="E3714" s="1156" t="s">
        <v>178</v>
      </c>
      <c r="F3714" s="747">
        <v>45597</v>
      </c>
      <c r="G3714" s="748">
        <v>0.4548611111111111</v>
      </c>
      <c r="H3714" s="747">
        <v>45601</v>
      </c>
      <c r="I3714" s="748">
        <v>0.5</v>
      </c>
      <c r="J3714" s="771" t="s">
        <v>162</v>
      </c>
      <c r="K3714" s="21">
        <v>32276</v>
      </c>
      <c r="L3714" s="721" t="s">
        <v>7405</v>
      </c>
      <c r="M3714" s="21">
        <v>43202</v>
      </c>
      <c r="N3714" s="721" t="s">
        <v>7406</v>
      </c>
      <c r="O3714" s="208">
        <v>40954</v>
      </c>
      <c r="P3714" s="1026"/>
      <c r="Q3714" s="1022"/>
      <c r="R3714" s="1036"/>
      <c r="S3714" s="1048"/>
      <c r="T3714" s="616"/>
      <c r="U3714" s="551" t="s">
        <v>7408</v>
      </c>
      <c r="V3714" s="575"/>
      <c r="W3714" s="594"/>
      <c r="Y3714" s="531"/>
    </row>
    <row r="3715" spans="1:25" ht="56.25" customHeight="1" x14ac:dyDescent="0.25">
      <c r="A3715" s="1266">
        <v>5485</v>
      </c>
      <c r="B3715" s="707">
        <v>21148954</v>
      </c>
      <c r="C3715" s="707" t="s">
        <v>7404</v>
      </c>
      <c r="D3715" s="707" t="s">
        <v>292</v>
      </c>
      <c r="E3715" s="1156" t="s">
        <v>6615</v>
      </c>
      <c r="F3715" s="747">
        <v>45577</v>
      </c>
      <c r="G3715" s="748">
        <v>0.41666666666666669</v>
      </c>
      <c r="H3715" s="747">
        <v>45579</v>
      </c>
      <c r="I3715" s="748">
        <v>0.45833333333333331</v>
      </c>
      <c r="J3715" s="771" t="s">
        <v>330</v>
      </c>
      <c r="K3715" s="21">
        <v>32276</v>
      </c>
      <c r="L3715" s="721" t="s">
        <v>7405</v>
      </c>
      <c r="M3715" s="21">
        <v>43202</v>
      </c>
      <c r="N3715" s="721" t="s">
        <v>7406</v>
      </c>
      <c r="O3715" s="208">
        <v>40954</v>
      </c>
      <c r="P3715" s="1026"/>
      <c r="Q3715" s="1022"/>
      <c r="R3715" s="1036"/>
      <c r="S3715" s="1048"/>
      <c r="T3715" s="616"/>
      <c r="U3715" s="551" t="s">
        <v>7408</v>
      </c>
      <c r="V3715" s="575"/>
      <c r="W3715" s="594"/>
      <c r="Y3715" s="531"/>
    </row>
    <row r="3716" spans="1:25" ht="46.5" customHeight="1" x14ac:dyDescent="0.25">
      <c r="A3716" s="4">
        <v>2632</v>
      </c>
      <c r="B3716" s="4">
        <v>98504576</v>
      </c>
      <c r="C3716" s="186" t="s">
        <v>956</v>
      </c>
      <c r="D3716" s="707" t="s">
        <v>35</v>
      </c>
      <c r="E3716" s="1156" t="s">
        <v>178</v>
      </c>
      <c r="F3716" s="708">
        <v>45082</v>
      </c>
      <c r="G3716" s="709">
        <v>0.43055555555555558</v>
      </c>
      <c r="H3716" s="708">
        <v>45096</v>
      </c>
      <c r="I3716" s="709">
        <v>0.75</v>
      </c>
      <c r="J3716" s="728" t="s">
        <v>231</v>
      </c>
      <c r="K3716" s="725">
        <v>31451</v>
      </c>
      <c r="L3716" s="929" t="s">
        <v>957</v>
      </c>
      <c r="M3716" s="21">
        <v>39783</v>
      </c>
      <c r="N3716" s="926" t="s">
        <v>958</v>
      </c>
      <c r="O3716" s="927">
        <v>42383</v>
      </c>
      <c r="P3716" s="892" t="s">
        <v>959</v>
      </c>
      <c r="R3716" s="1017"/>
      <c r="S3716" s="1039">
        <v>29688</v>
      </c>
      <c r="U3716" s="593" t="s">
        <v>229</v>
      </c>
    </row>
    <row r="3717" spans="1:25" ht="40.5" customHeight="1" x14ac:dyDescent="0.25">
      <c r="A3717" s="186">
        <v>1047</v>
      </c>
      <c r="B3717" s="18"/>
      <c r="C3717" s="18" t="s">
        <v>956</v>
      </c>
      <c r="D3717" s="4" t="s">
        <v>35</v>
      </c>
      <c r="E3717" s="1156" t="s">
        <v>119</v>
      </c>
      <c r="F3717" s="718">
        <v>44759</v>
      </c>
      <c r="G3717" s="719">
        <v>0.83333333333333337</v>
      </c>
      <c r="H3717" s="725">
        <v>44760</v>
      </c>
      <c r="I3717" s="719">
        <v>0.60416666666666663</v>
      </c>
      <c r="J3717" s="737" t="s">
        <v>2084</v>
      </c>
      <c r="K3717" s="720"/>
      <c r="L3717" s="18">
        <v>6870278</v>
      </c>
      <c r="M3717" s="21">
        <v>39783</v>
      </c>
      <c r="N3717" s="926" t="s">
        <v>958</v>
      </c>
      <c r="O3717" s="927">
        <v>42383</v>
      </c>
      <c r="P3717" s="898"/>
      <c r="Q3717" s="1003"/>
      <c r="R3717" s="1004"/>
      <c r="S3717" s="1003"/>
      <c r="T3717" s="565"/>
      <c r="V3717" s="554"/>
      <c r="W3717" s="618"/>
    </row>
    <row r="3718" spans="1:25" ht="24.75" customHeight="1" x14ac:dyDescent="0.25">
      <c r="A3718" s="186">
        <v>1047</v>
      </c>
      <c r="B3718" s="18"/>
      <c r="C3718" s="18" t="s">
        <v>956</v>
      </c>
      <c r="D3718" s="4" t="s">
        <v>94</v>
      </c>
      <c r="E3718" s="1156" t="s">
        <v>342</v>
      </c>
      <c r="F3718" s="718">
        <v>44731</v>
      </c>
      <c r="G3718" s="719">
        <v>0.60416666666666663</v>
      </c>
      <c r="H3718" s="725">
        <v>44759</v>
      </c>
      <c r="I3718" s="719">
        <v>0.83333333333333337</v>
      </c>
      <c r="J3718" s="737" t="s">
        <v>3158</v>
      </c>
      <c r="K3718" s="720"/>
      <c r="L3718" s="18">
        <v>6870278</v>
      </c>
      <c r="M3718" s="21">
        <v>39783</v>
      </c>
      <c r="N3718" s="926" t="s">
        <v>958</v>
      </c>
      <c r="O3718" s="927">
        <v>42383</v>
      </c>
      <c r="P3718" s="898"/>
      <c r="Q3718" s="1003"/>
      <c r="R3718" s="1004"/>
      <c r="S3718" s="1003"/>
      <c r="T3718" s="565"/>
      <c r="V3718" s="554"/>
      <c r="Y3718" s="531"/>
    </row>
    <row r="3719" spans="1:25" ht="41.25" customHeight="1" x14ac:dyDescent="0.25">
      <c r="A3719" s="4">
        <v>5663</v>
      </c>
      <c r="B3719" s="763" t="s">
        <v>8329</v>
      </c>
      <c r="C3719" s="4" t="s">
        <v>8330</v>
      </c>
      <c r="D3719" s="4" t="s">
        <v>8321</v>
      </c>
      <c r="E3719" s="1156" t="s">
        <v>8094</v>
      </c>
      <c r="F3719" s="725">
        <v>45627</v>
      </c>
      <c r="G3719" s="720">
        <v>0.375</v>
      </c>
      <c r="H3719" s="725">
        <v>45631</v>
      </c>
      <c r="I3719" s="720">
        <v>0.375</v>
      </c>
      <c r="J3719" s="728" t="s">
        <v>162</v>
      </c>
      <c r="K3719" s="725">
        <v>34866</v>
      </c>
      <c r="L3719" s="929" t="s">
        <v>4479</v>
      </c>
      <c r="M3719" s="921" t="s">
        <v>8331</v>
      </c>
      <c r="N3719" s="931" t="s">
        <v>631</v>
      </c>
      <c r="O3719" s="932">
        <v>44447</v>
      </c>
      <c r="P3719" s="892" t="s">
        <v>4813</v>
      </c>
      <c r="R3719" s="1011"/>
      <c r="U3719" s="545" t="s">
        <v>8332</v>
      </c>
      <c r="W3719" s="599"/>
      <c r="Y3719" s="531"/>
    </row>
    <row r="3720" spans="1:25" ht="56.25" customHeight="1" x14ac:dyDescent="0.25">
      <c r="A3720" s="1226">
        <v>4926</v>
      </c>
      <c r="B3720" s="186"/>
      <c r="C3720" s="186" t="s">
        <v>7156</v>
      </c>
      <c r="D3720" s="186" t="s">
        <v>35</v>
      </c>
      <c r="E3720" s="1156" t="s">
        <v>570</v>
      </c>
      <c r="F3720" s="710">
        <v>45500</v>
      </c>
      <c r="G3720" s="711">
        <v>0.89583333333333337</v>
      </c>
      <c r="H3720" s="710">
        <v>45501</v>
      </c>
      <c r="I3720" s="711">
        <v>0.60069444444444442</v>
      </c>
      <c r="J3720" s="713" t="s">
        <v>1020</v>
      </c>
      <c r="K3720" s="710">
        <v>34358</v>
      </c>
      <c r="L3720" s="734" t="s">
        <v>7158</v>
      </c>
      <c r="M3720" s="21">
        <v>43655</v>
      </c>
      <c r="N3720" s="934" t="s">
        <v>7159</v>
      </c>
      <c r="O3720" s="920">
        <v>41085</v>
      </c>
      <c r="P3720" s="898"/>
      <c r="Q3720" s="1022"/>
      <c r="R3720" s="1023"/>
      <c r="S3720" s="1022"/>
      <c r="T3720" s="568"/>
      <c r="U3720" s="545" t="s">
        <v>7157</v>
      </c>
      <c r="V3720" s="544"/>
      <c r="Y3720" s="531"/>
    </row>
    <row r="3721" spans="1:25" ht="56.25" customHeight="1" x14ac:dyDescent="0.25">
      <c r="A3721" s="735">
        <v>2356</v>
      </c>
      <c r="B3721" s="735">
        <v>58009709</v>
      </c>
      <c r="C3721" s="735" t="s">
        <v>1533</v>
      </c>
      <c r="D3721" s="735" t="s">
        <v>35</v>
      </c>
      <c r="E3721" s="1156" t="s">
        <v>36</v>
      </c>
      <c r="F3721" s="741">
        <v>45037</v>
      </c>
      <c r="G3721" s="740">
        <v>0.57638888888888895</v>
      </c>
      <c r="H3721" s="741">
        <v>45040</v>
      </c>
      <c r="I3721" s="740">
        <v>0.57638888888888895</v>
      </c>
      <c r="J3721" s="732" t="s">
        <v>449</v>
      </c>
      <c r="K3721" s="741">
        <v>32875</v>
      </c>
      <c r="L3721" s="929" t="s">
        <v>1534</v>
      </c>
      <c r="M3721" s="741">
        <v>44944</v>
      </c>
      <c r="N3721" s="933" t="s">
        <v>1535</v>
      </c>
      <c r="O3721" s="930">
        <v>40254</v>
      </c>
      <c r="P3721" s="902">
        <v>180</v>
      </c>
      <c r="Q3721" s="890"/>
      <c r="R3721" s="1006"/>
      <c r="S3721" s="890">
        <v>72407</v>
      </c>
      <c r="T3721" s="584"/>
      <c r="U3721" s="593" t="s">
        <v>1536</v>
      </c>
      <c r="V3721" s="592"/>
      <c r="W3721" s="594"/>
      <c r="Y3721" s="531"/>
    </row>
    <row r="3722" spans="1:25" ht="42" customHeight="1" x14ac:dyDescent="0.25">
      <c r="A3722" s="735">
        <v>2345</v>
      </c>
      <c r="B3722" s="735">
        <v>58009709</v>
      </c>
      <c r="C3722" s="735" t="s">
        <v>1533</v>
      </c>
      <c r="D3722" s="735" t="s">
        <v>59</v>
      </c>
      <c r="E3722" s="1156" t="s">
        <v>77</v>
      </c>
      <c r="F3722" s="741">
        <v>45034</v>
      </c>
      <c r="G3722" s="740">
        <v>0.65277777777777779</v>
      </c>
      <c r="H3722" s="741">
        <v>45036</v>
      </c>
      <c r="I3722" s="740">
        <v>0.65277777777777779</v>
      </c>
      <c r="J3722" s="732" t="s">
        <v>330</v>
      </c>
      <c r="K3722" s="741">
        <v>32875</v>
      </c>
      <c r="L3722" s="929" t="s">
        <v>1534</v>
      </c>
      <c r="M3722" s="741">
        <v>44944</v>
      </c>
      <c r="N3722" s="775" t="s">
        <v>1535</v>
      </c>
      <c r="O3722" s="930">
        <v>40254</v>
      </c>
      <c r="P3722" s="902">
        <v>120</v>
      </c>
      <c r="Q3722" s="909"/>
      <c r="R3722" s="1024"/>
      <c r="S3722" s="909">
        <v>48852</v>
      </c>
      <c r="T3722" s="592"/>
      <c r="U3722" s="593" t="s">
        <v>1566</v>
      </c>
      <c r="V3722" s="592"/>
      <c r="W3722" s="594"/>
    </row>
    <row r="3723" spans="1:25" ht="42" customHeight="1" x14ac:dyDescent="0.25">
      <c r="A3723" s="735">
        <v>2331</v>
      </c>
      <c r="B3723" s="735">
        <v>58009709</v>
      </c>
      <c r="C3723" s="735" t="s">
        <v>1533</v>
      </c>
      <c r="D3723" s="735" t="s">
        <v>59</v>
      </c>
      <c r="E3723" s="1156" t="s">
        <v>77</v>
      </c>
      <c r="F3723" s="741">
        <v>45030</v>
      </c>
      <c r="G3723" s="740">
        <v>0.65277777777777779</v>
      </c>
      <c r="H3723" s="741">
        <v>45034</v>
      </c>
      <c r="I3723" s="740">
        <v>0.65277777777777779</v>
      </c>
      <c r="J3723" s="732" t="s">
        <v>1308</v>
      </c>
      <c r="K3723" s="741">
        <v>32875</v>
      </c>
      <c r="L3723" s="929" t="s">
        <v>1534</v>
      </c>
      <c r="M3723" s="741">
        <v>44944</v>
      </c>
      <c r="N3723" s="775" t="s">
        <v>1535</v>
      </c>
      <c r="O3723" s="930">
        <v>40254</v>
      </c>
      <c r="P3723" s="902" t="s">
        <v>1575</v>
      </c>
      <c r="Q3723" s="1659"/>
      <c r="R3723" s="1067"/>
      <c r="S3723" s="909">
        <v>48852</v>
      </c>
      <c r="T3723" s="1789"/>
      <c r="U3723" s="1810" t="s">
        <v>1566</v>
      </c>
      <c r="V3723" s="592"/>
      <c r="W3723" s="594"/>
    </row>
    <row r="3724" spans="1:25" ht="56.25" customHeight="1" x14ac:dyDescent="0.25">
      <c r="A3724" s="1">
        <v>3850</v>
      </c>
      <c r="B3724" s="1">
        <v>23061369</v>
      </c>
      <c r="C3724" s="20" t="s">
        <v>4387</v>
      </c>
      <c r="D3724" s="20" t="s">
        <v>35</v>
      </c>
      <c r="E3724" s="1156" t="s">
        <v>284</v>
      </c>
      <c r="F3724" s="21">
        <v>45277</v>
      </c>
      <c r="G3724" s="729">
        <v>0.41666666666666669</v>
      </c>
      <c r="H3724" s="21">
        <v>45295</v>
      </c>
      <c r="I3724" s="722">
        <v>0.54166666666666663</v>
      </c>
      <c r="J3724" s="730" t="s">
        <v>5040</v>
      </c>
      <c r="K3724" s="19">
        <v>32729</v>
      </c>
      <c r="L3724" s="921" t="s">
        <v>4388</v>
      </c>
      <c r="N3724" s="935" t="s">
        <v>4389</v>
      </c>
      <c r="O3724" s="209">
        <v>39352</v>
      </c>
      <c r="P3724" s="1025" t="s">
        <v>5052</v>
      </c>
      <c r="Q3724" s="888" t="s">
        <v>4947</v>
      </c>
      <c r="R3724" s="1470"/>
      <c r="S3724" s="1475"/>
      <c r="T3724" s="1478" t="s">
        <v>4966</v>
      </c>
      <c r="Y3724" s="531"/>
    </row>
    <row r="3725" spans="1:25" ht="56.25" customHeight="1" x14ac:dyDescent="0.25">
      <c r="A3725" s="1">
        <v>3644</v>
      </c>
      <c r="B3725" s="1">
        <v>23061369</v>
      </c>
      <c r="C3725" s="20" t="s">
        <v>4387</v>
      </c>
      <c r="D3725" s="20" t="s">
        <v>83</v>
      </c>
      <c r="E3725" s="1156" t="s">
        <v>4381</v>
      </c>
      <c r="F3725" s="21">
        <v>45238</v>
      </c>
      <c r="G3725" s="729">
        <v>0.5</v>
      </c>
      <c r="H3725" s="21">
        <v>45239</v>
      </c>
      <c r="I3725" s="722">
        <v>0.5</v>
      </c>
      <c r="J3725" s="730" t="s">
        <v>4629</v>
      </c>
      <c r="K3725" s="19">
        <v>32729</v>
      </c>
      <c r="L3725" s="921" t="s">
        <v>4388</v>
      </c>
      <c r="N3725" s="935" t="s">
        <v>4389</v>
      </c>
      <c r="O3725" s="209">
        <v>39352</v>
      </c>
      <c r="P3725" s="888" t="s">
        <v>4946</v>
      </c>
      <c r="Q3725" s="907"/>
      <c r="R3725" s="1020"/>
      <c r="S3725" s="1039"/>
      <c r="T3725" s="555"/>
      <c r="Y3725" s="531"/>
    </row>
    <row r="3726" spans="1:25" ht="56.25" customHeight="1" x14ac:dyDescent="0.25">
      <c r="A3726" s="1">
        <v>3476</v>
      </c>
      <c r="B3726" s="1">
        <v>23061369</v>
      </c>
      <c r="C3726" s="20" t="s">
        <v>4387</v>
      </c>
      <c r="D3726" s="20" t="s">
        <v>83</v>
      </c>
      <c r="E3726" s="1156" t="s">
        <v>4381</v>
      </c>
      <c r="F3726" s="21">
        <v>45216</v>
      </c>
      <c r="G3726" s="729">
        <v>0.5</v>
      </c>
      <c r="H3726" s="21">
        <v>45238</v>
      </c>
      <c r="I3726" s="722">
        <v>0.5</v>
      </c>
      <c r="J3726" s="726" t="s">
        <v>132</v>
      </c>
      <c r="K3726" s="19">
        <v>32729</v>
      </c>
      <c r="L3726" s="921" t="s">
        <v>4388</v>
      </c>
      <c r="N3726" s="935" t="s">
        <v>4389</v>
      </c>
      <c r="O3726" s="209">
        <v>39352</v>
      </c>
      <c r="P3726" s="1026"/>
      <c r="Q3726" s="1009"/>
      <c r="R3726" s="1027"/>
      <c r="S3726" s="1009"/>
      <c r="T3726" s="569"/>
      <c r="Y3726" s="531"/>
    </row>
    <row r="3727" spans="1:25" s="546" customFormat="1" ht="41.25" customHeight="1" x14ac:dyDescent="0.25">
      <c r="A3727" s="4">
        <v>1043</v>
      </c>
      <c r="B3727" s="186">
        <v>54036788</v>
      </c>
      <c r="C3727" s="186" t="s">
        <v>3324</v>
      </c>
      <c r="D3727" s="4" t="s">
        <v>22</v>
      </c>
      <c r="E3727" s="1156" t="s">
        <v>364</v>
      </c>
      <c r="F3727" s="710">
        <v>44730</v>
      </c>
      <c r="G3727" s="711">
        <v>0.58333333333333337</v>
      </c>
      <c r="H3727" s="710">
        <v>44734</v>
      </c>
      <c r="I3727" s="711">
        <v>0.5</v>
      </c>
      <c r="J3727" s="728" t="s">
        <v>2186</v>
      </c>
      <c r="K3727" s="720"/>
      <c r="L3727" s="186">
        <v>6964498</v>
      </c>
      <c r="M3727" s="710">
        <v>43203</v>
      </c>
      <c r="N3727" s="734" t="s">
        <v>3325</v>
      </c>
      <c r="O3727" s="920">
        <v>42842</v>
      </c>
      <c r="P3727" s="892">
        <v>300</v>
      </c>
      <c r="Q3727" s="884"/>
      <c r="R3727" s="1008">
        <f>75*4</f>
        <v>300</v>
      </c>
      <c r="S3727" s="884"/>
      <c r="T3727" s="527" t="s">
        <v>3326</v>
      </c>
      <c r="U3727" s="545"/>
      <c r="V3727" s="527"/>
      <c r="W3727" s="599"/>
      <c r="Y3727" s="547"/>
    </row>
    <row r="3728" spans="1:25" ht="76.5" customHeight="1" x14ac:dyDescent="0.25">
      <c r="A3728" s="186">
        <v>2038</v>
      </c>
      <c r="B3728" s="186"/>
      <c r="C3728" s="186" t="s">
        <v>1948</v>
      </c>
      <c r="D3728" s="186" t="s">
        <v>29</v>
      </c>
      <c r="E3728" s="1156" t="s">
        <v>205</v>
      </c>
      <c r="F3728" s="710">
        <v>44983</v>
      </c>
      <c r="G3728" s="711">
        <v>0.44236111111111115</v>
      </c>
      <c r="H3728" s="710">
        <v>44987</v>
      </c>
      <c r="I3728" s="711">
        <v>0.79166666666666663</v>
      </c>
      <c r="J3728" s="728" t="s">
        <v>1949</v>
      </c>
      <c r="K3728" s="710">
        <v>31905</v>
      </c>
      <c r="L3728" s="929" t="s">
        <v>1950</v>
      </c>
      <c r="M3728" s="21">
        <v>44704</v>
      </c>
      <c r="N3728" s="734" t="s">
        <v>1951</v>
      </c>
      <c r="O3728" s="920">
        <v>41486</v>
      </c>
      <c r="P3728" s="892">
        <v>300</v>
      </c>
      <c r="Q3728" s="196"/>
      <c r="R3728" s="1002"/>
      <c r="S3728" s="196" t="s">
        <v>1952</v>
      </c>
      <c r="T3728" s="579"/>
      <c r="V3728" s="544"/>
      <c r="W3728" s="599"/>
      <c r="Y3728" s="531"/>
    </row>
    <row r="3729" spans="1:25" ht="28.5" hidden="1" customHeight="1" x14ac:dyDescent="0.25">
      <c r="A3729" s="186">
        <v>1793</v>
      </c>
      <c r="B3729" s="186"/>
      <c r="C3729" s="186" t="s">
        <v>1948</v>
      </c>
      <c r="D3729" s="186" t="s">
        <v>22</v>
      </c>
      <c r="E3729" s="1156" t="s">
        <v>364</v>
      </c>
      <c r="F3729" s="710">
        <v>44955</v>
      </c>
      <c r="G3729" s="711">
        <v>0.375</v>
      </c>
      <c r="H3729" s="710">
        <v>44959</v>
      </c>
      <c r="I3729" s="711">
        <v>0.79166666666666663</v>
      </c>
      <c r="J3729" s="728" t="s">
        <v>2142</v>
      </c>
      <c r="K3729" s="710">
        <v>31905</v>
      </c>
      <c r="L3729" s="929" t="s">
        <v>1950</v>
      </c>
      <c r="M3729" s="21">
        <v>44704</v>
      </c>
      <c r="N3729" s="934">
        <v>100545300030</v>
      </c>
      <c r="O3729" s="920">
        <v>41486</v>
      </c>
      <c r="P3729" s="892">
        <v>200</v>
      </c>
      <c r="Q3729" s="196"/>
      <c r="R3729" s="1002"/>
      <c r="S3729" s="196"/>
      <c r="T3729" s="533"/>
      <c r="U3729" s="545" t="s">
        <v>2143</v>
      </c>
      <c r="V3729" s="544"/>
      <c r="Y3729" s="531"/>
    </row>
    <row r="3730" spans="1:25" ht="28.5" customHeight="1" x14ac:dyDescent="0.25">
      <c r="A3730" s="186">
        <v>4347</v>
      </c>
      <c r="B3730" s="186">
        <v>48089910</v>
      </c>
      <c r="C3730" s="186" t="s">
        <v>5768</v>
      </c>
      <c r="D3730" s="186" t="s">
        <v>235</v>
      </c>
      <c r="E3730" s="1156" t="s">
        <v>370</v>
      </c>
      <c r="F3730" s="710">
        <v>45367</v>
      </c>
      <c r="G3730" s="711">
        <v>0.5625</v>
      </c>
      <c r="H3730" s="710">
        <v>45381</v>
      </c>
      <c r="I3730" s="711">
        <v>0.5625</v>
      </c>
      <c r="J3730" s="728" t="s">
        <v>5260</v>
      </c>
      <c r="K3730" s="710">
        <v>34440</v>
      </c>
      <c r="L3730" s="734" t="s">
        <v>5769</v>
      </c>
      <c r="M3730" s="21">
        <v>42391</v>
      </c>
      <c r="N3730" s="734" t="s">
        <v>5770</v>
      </c>
      <c r="O3730" s="920">
        <v>41920</v>
      </c>
      <c r="P3730" s="902" t="s">
        <v>5852</v>
      </c>
      <c r="Q3730" s="884"/>
      <c r="R3730" s="1002"/>
      <c r="S3730" s="907"/>
      <c r="T3730" s="533">
        <v>118862</v>
      </c>
      <c r="U3730" s="551" t="s">
        <v>5771</v>
      </c>
      <c r="V3730" s="544"/>
      <c r="W3730" s="128"/>
      <c r="Y3730" s="531"/>
    </row>
    <row r="3731" spans="1:25" ht="28.5" customHeight="1" x14ac:dyDescent="0.35">
      <c r="A3731" s="735">
        <v>2260</v>
      </c>
      <c r="B3731" s="735"/>
      <c r="C3731" s="735" t="s">
        <v>1632</v>
      </c>
      <c r="D3731" s="735" t="s">
        <v>94</v>
      </c>
      <c r="E3731" s="1156" t="s">
        <v>342</v>
      </c>
      <c r="F3731" s="752">
        <v>45023</v>
      </c>
      <c r="G3731" s="753">
        <v>0.58333333333333337</v>
      </c>
      <c r="H3731" s="752">
        <v>45025</v>
      </c>
      <c r="I3731" s="753" t="s">
        <v>1633</v>
      </c>
      <c r="J3731" s="793" t="s">
        <v>330</v>
      </c>
      <c r="K3731" s="741">
        <v>32875</v>
      </c>
      <c r="L3731" s="929" t="s">
        <v>1534</v>
      </c>
      <c r="M3731" s="741">
        <v>44944</v>
      </c>
      <c r="N3731" s="933" t="s">
        <v>1535</v>
      </c>
      <c r="O3731" s="930">
        <v>40254</v>
      </c>
      <c r="P3731" s="912">
        <v>120</v>
      </c>
      <c r="Q3731" s="890"/>
      <c r="R3731" s="1106"/>
      <c r="S3731" s="911"/>
      <c r="T3731" s="662"/>
      <c r="U3731" s="593"/>
      <c r="V3731" s="662"/>
      <c r="W3731" s="594"/>
      <c r="Y3731" s="531"/>
    </row>
    <row r="3732" spans="1:25" ht="74.25" customHeight="1" x14ac:dyDescent="0.3">
      <c r="A3732" s="1">
        <v>894</v>
      </c>
      <c r="C3732" s="735" t="s">
        <v>1632</v>
      </c>
      <c r="D3732" s="3" t="s">
        <v>412</v>
      </c>
      <c r="E3732" s="1159" t="s">
        <v>131</v>
      </c>
      <c r="F3732" s="714">
        <v>44693</v>
      </c>
      <c r="G3732" s="715">
        <v>0.5</v>
      </c>
      <c r="H3732" s="714">
        <v>44707</v>
      </c>
      <c r="I3732" s="715">
        <v>0.5</v>
      </c>
      <c r="J3732" s="755" t="s">
        <v>2310</v>
      </c>
      <c r="K3732" s="769"/>
      <c r="L3732" s="3">
        <v>6915005</v>
      </c>
      <c r="M3732" s="714">
        <v>43881</v>
      </c>
      <c r="N3732" s="940" t="s">
        <v>1535</v>
      </c>
      <c r="O3732" s="938">
        <v>40254</v>
      </c>
      <c r="P3732" s="1019">
        <f>80*4</f>
        <v>320</v>
      </c>
      <c r="Q3732" s="1120"/>
      <c r="R3732" s="1121" t="s">
        <v>3447</v>
      </c>
      <c r="S3732" s="1120"/>
      <c r="T3732" s="670"/>
      <c r="V3732" s="670"/>
      <c r="Y3732" s="531"/>
    </row>
    <row r="3733" spans="1:25" ht="60" hidden="1" customHeight="1" x14ac:dyDescent="0.25">
      <c r="A3733" s="186">
        <v>4633</v>
      </c>
      <c r="B3733" s="186">
        <v>54245998</v>
      </c>
      <c r="C3733" s="186" t="s">
        <v>6088</v>
      </c>
      <c r="D3733" s="186" t="s">
        <v>35</v>
      </c>
      <c r="E3733" s="1156" t="s">
        <v>178</v>
      </c>
      <c r="F3733" s="710">
        <v>45401</v>
      </c>
      <c r="G3733" s="711">
        <v>0.56597222222222221</v>
      </c>
      <c r="H3733" s="710">
        <v>45419</v>
      </c>
      <c r="I3733" s="711">
        <v>0.56597222222222221</v>
      </c>
      <c r="J3733" s="728" t="s">
        <v>6247</v>
      </c>
      <c r="K3733" s="710">
        <v>31980</v>
      </c>
      <c r="L3733" s="734">
        <v>6892810</v>
      </c>
      <c r="M3733" s="19">
        <v>40700</v>
      </c>
      <c r="N3733" s="734">
        <v>718892345</v>
      </c>
      <c r="O3733" s="920">
        <v>44903</v>
      </c>
      <c r="P3733" s="892" t="s">
        <v>6248</v>
      </c>
      <c r="Q3733" s="196"/>
      <c r="R3733" s="1017"/>
      <c r="S3733" s="196">
        <v>58044</v>
      </c>
      <c r="T3733" s="630" t="s">
        <v>5900</v>
      </c>
      <c r="U3733" s="545" t="s">
        <v>6092</v>
      </c>
      <c r="V3733" s="544"/>
      <c r="Y3733" s="531"/>
    </row>
    <row r="3734" spans="1:25" ht="60" customHeight="1" x14ac:dyDescent="0.25">
      <c r="A3734" s="186">
        <v>3986</v>
      </c>
      <c r="B3734" s="186">
        <v>52369789</v>
      </c>
      <c r="C3734" s="186" t="s">
        <v>5092</v>
      </c>
      <c r="D3734" s="4" t="s">
        <v>29</v>
      </c>
      <c r="E3734" s="1156" t="s">
        <v>205</v>
      </c>
      <c r="F3734" s="725">
        <v>45297</v>
      </c>
      <c r="G3734" s="720">
        <v>0.84027777777777779</v>
      </c>
      <c r="H3734" s="725">
        <v>45301</v>
      </c>
      <c r="I3734" s="720">
        <v>0.375</v>
      </c>
      <c r="J3734" s="728" t="s">
        <v>642</v>
      </c>
      <c r="K3734" s="710">
        <v>29790</v>
      </c>
      <c r="L3734" s="929" t="s">
        <v>5093</v>
      </c>
      <c r="M3734" s="21">
        <v>41865</v>
      </c>
      <c r="N3734" s="926" t="s">
        <v>5094</v>
      </c>
      <c r="O3734" s="927">
        <v>38092</v>
      </c>
      <c r="P3734" s="892" t="s">
        <v>5155</v>
      </c>
      <c r="Q3734" s="196"/>
      <c r="R3734" s="1017"/>
      <c r="S3734" s="196"/>
      <c r="T3734" s="533">
        <v>111430</v>
      </c>
      <c r="U3734" s="617" t="s">
        <v>939</v>
      </c>
      <c r="V3734" s="588" t="s">
        <v>5136</v>
      </c>
      <c r="Y3734" s="531"/>
    </row>
    <row r="3735" spans="1:25" s="546" customFormat="1" ht="51.75" customHeight="1" x14ac:dyDescent="0.25">
      <c r="A3735" s="186">
        <v>3312</v>
      </c>
      <c r="B3735" s="186"/>
      <c r="C3735" s="186" t="s">
        <v>4110</v>
      </c>
      <c r="D3735" s="186" t="s">
        <v>35</v>
      </c>
      <c r="E3735" s="1156" t="s">
        <v>126</v>
      </c>
      <c r="F3735" s="710">
        <v>45184</v>
      </c>
      <c r="G3735" s="711">
        <v>0.83333333333333337</v>
      </c>
      <c r="H3735" s="710">
        <v>45198</v>
      </c>
      <c r="I3735" s="711">
        <v>0.83333333333333337</v>
      </c>
      <c r="J3735" s="728" t="s">
        <v>78</v>
      </c>
      <c r="K3735" s="710">
        <v>33289</v>
      </c>
      <c r="L3735" s="734" t="s">
        <v>4111</v>
      </c>
      <c r="M3735" s="21">
        <v>44613</v>
      </c>
      <c r="N3735" s="734" t="s">
        <v>4112</v>
      </c>
      <c r="O3735" s="920">
        <v>40793</v>
      </c>
      <c r="P3735" s="1019" t="s">
        <v>5666</v>
      </c>
      <c r="Q3735" s="1015" t="s">
        <v>4217</v>
      </c>
      <c r="R3735" s="1017"/>
      <c r="S3735" s="196"/>
      <c r="T3735" s="579"/>
      <c r="U3735" s="545" t="s">
        <v>4113</v>
      </c>
      <c r="V3735" s="544"/>
      <c r="W3735" s="156"/>
    </row>
    <row r="3736" spans="1:25" ht="28.5" customHeight="1" x14ac:dyDescent="0.25">
      <c r="A3736" s="186">
        <v>4629</v>
      </c>
      <c r="B3736" s="186"/>
      <c r="C3736" s="186" t="s">
        <v>6065</v>
      </c>
      <c r="D3736" s="186" t="s">
        <v>35</v>
      </c>
      <c r="E3736" s="1156" t="s">
        <v>126</v>
      </c>
      <c r="F3736" s="710">
        <v>45398</v>
      </c>
      <c r="G3736" s="711">
        <v>0.80555555555555547</v>
      </c>
      <c r="H3736" s="710">
        <v>45401</v>
      </c>
      <c r="I3736" s="711">
        <v>0.80555555555555547</v>
      </c>
      <c r="J3736" s="713" t="s">
        <v>449</v>
      </c>
      <c r="K3736" s="710">
        <v>24057</v>
      </c>
      <c r="L3736" s="734" t="s">
        <v>6066</v>
      </c>
      <c r="M3736" s="21">
        <v>39877</v>
      </c>
      <c r="N3736" s="734" t="s">
        <v>6067</v>
      </c>
      <c r="O3736" s="920">
        <v>30953</v>
      </c>
      <c r="P3736" s="898"/>
      <c r="Q3736" s="1022"/>
      <c r="R3736" s="1023"/>
      <c r="S3736" s="1009"/>
      <c r="T3736" s="568"/>
      <c r="U3736" s="551" t="s">
        <v>425</v>
      </c>
      <c r="V3736" s="544"/>
      <c r="W3736" s="128"/>
      <c r="Y3736" s="531"/>
    </row>
    <row r="3737" spans="1:25" ht="29.25" customHeight="1" x14ac:dyDescent="0.25">
      <c r="A3737" s="4">
        <v>3310</v>
      </c>
      <c r="B3737" s="186">
        <v>40147870</v>
      </c>
      <c r="C3737" s="4" t="s">
        <v>1072</v>
      </c>
      <c r="D3737" s="707" t="s">
        <v>35</v>
      </c>
      <c r="E3737" s="1156" t="s">
        <v>171</v>
      </c>
      <c r="F3737" s="708">
        <v>45184</v>
      </c>
      <c r="G3737" s="709">
        <v>0.58333333333333337</v>
      </c>
      <c r="H3737" s="708">
        <v>45192</v>
      </c>
      <c r="I3737" s="709">
        <v>0.85416666666666663</v>
      </c>
      <c r="J3737" s="717" t="s">
        <v>4092</v>
      </c>
      <c r="K3737" s="710">
        <v>32084</v>
      </c>
      <c r="L3737" s="734" t="s">
        <v>1073</v>
      </c>
      <c r="M3737" s="21">
        <v>41905</v>
      </c>
      <c r="N3737" s="926" t="s">
        <v>1074</v>
      </c>
      <c r="O3737" s="927">
        <v>40985</v>
      </c>
      <c r="P3737" s="1026"/>
      <c r="Q3737" s="1022"/>
      <c r="R3737" s="1023"/>
      <c r="S3737" s="1022"/>
      <c r="T3737" s="568"/>
      <c r="U3737" s="545" t="s">
        <v>514</v>
      </c>
      <c r="V3737" s="544"/>
      <c r="Y3737" s="531"/>
    </row>
    <row r="3738" spans="1:25" ht="30" customHeight="1" x14ac:dyDescent="0.25">
      <c r="A3738" s="4">
        <v>3303</v>
      </c>
      <c r="B3738" s="186">
        <v>40147870</v>
      </c>
      <c r="C3738" s="4" t="s">
        <v>1072</v>
      </c>
      <c r="D3738" s="707" t="s">
        <v>35</v>
      </c>
      <c r="E3738" s="1156" t="s">
        <v>119</v>
      </c>
      <c r="F3738" s="708">
        <v>45182</v>
      </c>
      <c r="G3738" s="709">
        <v>0.85416666666666663</v>
      </c>
      <c r="H3738" s="708">
        <v>45184</v>
      </c>
      <c r="I3738" s="709">
        <v>0.58333333333333337</v>
      </c>
      <c r="J3738" s="717" t="s">
        <v>401</v>
      </c>
      <c r="K3738" s="710">
        <v>32084</v>
      </c>
      <c r="L3738" s="734" t="s">
        <v>1073</v>
      </c>
      <c r="M3738" s="21">
        <v>41905</v>
      </c>
      <c r="N3738" s="926" t="s">
        <v>1074</v>
      </c>
      <c r="O3738" s="927">
        <v>40985</v>
      </c>
      <c r="P3738" s="1026"/>
      <c r="Q3738" s="1022"/>
      <c r="R3738" s="1023"/>
      <c r="S3738" s="1022"/>
      <c r="T3738" s="568"/>
      <c r="U3738" s="545" t="s">
        <v>514</v>
      </c>
      <c r="V3738" s="544"/>
      <c r="Y3738" s="531"/>
    </row>
    <row r="3739" spans="1:25" ht="36" customHeight="1" x14ac:dyDescent="0.25">
      <c r="A3739" s="4">
        <v>2591</v>
      </c>
      <c r="B3739" s="186">
        <v>40147870</v>
      </c>
      <c r="C3739" s="4" t="s">
        <v>1072</v>
      </c>
      <c r="D3739" s="707" t="s">
        <v>412</v>
      </c>
      <c r="E3739" s="1156" t="s">
        <v>131</v>
      </c>
      <c r="F3739" s="708">
        <v>45077</v>
      </c>
      <c r="G3739" s="709">
        <v>0.5</v>
      </c>
      <c r="H3739" s="708">
        <v>45087</v>
      </c>
      <c r="I3739" s="709">
        <v>0.625</v>
      </c>
      <c r="J3739" s="717" t="s">
        <v>1065</v>
      </c>
      <c r="K3739" s="710">
        <v>32084</v>
      </c>
      <c r="L3739" s="929" t="s">
        <v>1073</v>
      </c>
      <c r="M3739" s="21">
        <v>41905</v>
      </c>
      <c r="N3739" s="926" t="s">
        <v>1074</v>
      </c>
      <c r="O3739" s="927">
        <v>40985</v>
      </c>
      <c r="P3739" s="1026"/>
      <c r="Q3739" s="1022"/>
      <c r="R3739" s="1023"/>
      <c r="S3739" s="1022"/>
      <c r="T3739" s="568"/>
      <c r="U3739" s="545" t="s">
        <v>514</v>
      </c>
      <c r="V3739" s="544"/>
      <c r="Y3739" s="531"/>
    </row>
    <row r="3740" spans="1:25" s="546" customFormat="1" ht="60" customHeight="1" x14ac:dyDescent="0.25">
      <c r="A3740" s="4">
        <v>1817</v>
      </c>
      <c r="B3740" s="186">
        <v>40147870</v>
      </c>
      <c r="C3740" s="4" t="s">
        <v>1072</v>
      </c>
      <c r="D3740" s="4" t="s">
        <v>59</v>
      </c>
      <c r="E3740" s="1156" t="s">
        <v>60</v>
      </c>
      <c r="F3740" s="725">
        <v>44965</v>
      </c>
      <c r="G3740" s="720">
        <v>0.79166666666666663</v>
      </c>
      <c r="H3740" s="725">
        <v>44982</v>
      </c>
      <c r="I3740" s="720">
        <v>0.79166666666666663</v>
      </c>
      <c r="J3740" s="713" t="s">
        <v>2006</v>
      </c>
      <c r="K3740" s="710">
        <v>32084</v>
      </c>
      <c r="L3740" s="929" t="s">
        <v>1073</v>
      </c>
      <c r="M3740" s="21">
        <v>41905</v>
      </c>
      <c r="N3740" s="926" t="s">
        <v>1074</v>
      </c>
      <c r="O3740" s="927">
        <v>40985</v>
      </c>
      <c r="P3740" s="1026"/>
      <c r="Q3740" s="1022"/>
      <c r="R3740" s="1023"/>
      <c r="S3740" s="1022"/>
      <c r="T3740" s="568"/>
      <c r="U3740" s="545" t="s">
        <v>514</v>
      </c>
      <c r="V3740" s="544"/>
      <c r="W3740" s="599"/>
      <c r="Y3740" s="547"/>
    </row>
    <row r="3741" spans="1:25" s="546" customFormat="1" ht="60" customHeight="1" x14ac:dyDescent="0.25">
      <c r="A3741" s="186">
        <v>3982</v>
      </c>
      <c r="B3741" s="186">
        <v>40147870</v>
      </c>
      <c r="C3741" s="4" t="s">
        <v>1072</v>
      </c>
      <c r="D3741" s="707" t="s">
        <v>292</v>
      </c>
      <c r="E3741" s="1156" t="s">
        <v>138</v>
      </c>
      <c r="F3741" s="708">
        <v>45297</v>
      </c>
      <c r="G3741" s="709">
        <v>0.54166666666666663</v>
      </c>
      <c r="H3741" s="708">
        <v>44933</v>
      </c>
      <c r="I3741" s="709">
        <v>0.54166666666666663</v>
      </c>
      <c r="J3741" s="717" t="s">
        <v>797</v>
      </c>
      <c r="K3741" s="710">
        <v>32084</v>
      </c>
      <c r="L3741" s="734" t="s">
        <v>1073</v>
      </c>
      <c r="M3741" s="21">
        <v>41905</v>
      </c>
      <c r="N3741" s="926" t="s">
        <v>1074</v>
      </c>
      <c r="O3741" s="927">
        <v>40985</v>
      </c>
      <c r="P3741" s="1026" t="s">
        <v>4284</v>
      </c>
      <c r="Q3741" s="1022"/>
      <c r="R3741" s="1023"/>
      <c r="S3741" s="1022"/>
      <c r="T3741" s="568"/>
      <c r="U3741" s="545" t="s">
        <v>514</v>
      </c>
      <c r="V3741" s="544"/>
      <c r="W3741" s="156"/>
      <c r="Y3741" s="547"/>
    </row>
    <row r="3742" spans="1:25" ht="29.25" customHeight="1" x14ac:dyDescent="0.25">
      <c r="A3742" s="186">
        <v>1609</v>
      </c>
      <c r="B3742" s="186">
        <v>40147870</v>
      </c>
      <c r="C3742" s="4" t="s">
        <v>1072</v>
      </c>
      <c r="D3742" s="186" t="s">
        <v>59</v>
      </c>
      <c r="E3742" s="1156" t="s">
        <v>60</v>
      </c>
      <c r="F3742" s="718">
        <v>44904</v>
      </c>
      <c r="G3742" s="719">
        <v>0.59722222222222221</v>
      </c>
      <c r="H3742" s="718">
        <v>44914</v>
      </c>
      <c r="I3742" s="719">
        <v>0.59722222222222221</v>
      </c>
      <c r="J3742" s="737" t="s">
        <v>2427</v>
      </c>
      <c r="K3742" s="710">
        <v>32084</v>
      </c>
      <c r="L3742" s="734" t="s">
        <v>1073</v>
      </c>
      <c r="M3742" s="21">
        <v>41905</v>
      </c>
      <c r="N3742" s="926" t="s">
        <v>1074</v>
      </c>
      <c r="O3742" s="927">
        <v>40985</v>
      </c>
      <c r="P3742" s="1026"/>
      <c r="Q3742" s="1022"/>
      <c r="R3742" s="1023"/>
      <c r="S3742" s="1022"/>
      <c r="T3742" s="568"/>
      <c r="U3742" s="545" t="s">
        <v>514</v>
      </c>
      <c r="V3742" s="544"/>
      <c r="Y3742" s="531"/>
    </row>
    <row r="3743" spans="1:25" ht="29.25" customHeight="1" x14ac:dyDescent="0.25">
      <c r="A3743" s="186">
        <v>1474</v>
      </c>
      <c r="B3743" s="186">
        <v>40147870</v>
      </c>
      <c r="C3743" s="4" t="s">
        <v>1072</v>
      </c>
      <c r="D3743" s="186" t="s">
        <v>59</v>
      </c>
      <c r="E3743" s="1156" t="s">
        <v>60</v>
      </c>
      <c r="F3743" s="718">
        <v>44871</v>
      </c>
      <c r="G3743" s="719">
        <v>0.73958333333333337</v>
      </c>
      <c r="H3743" s="718">
        <v>44904</v>
      </c>
      <c r="I3743" s="719">
        <v>0.59722222222222221</v>
      </c>
      <c r="J3743" s="737" t="s">
        <v>2483</v>
      </c>
      <c r="K3743" s="710">
        <v>32084</v>
      </c>
      <c r="L3743" s="734" t="s">
        <v>1073</v>
      </c>
      <c r="M3743" s="21">
        <v>41905</v>
      </c>
      <c r="N3743" s="926" t="s">
        <v>1074</v>
      </c>
      <c r="O3743" s="927">
        <v>40985</v>
      </c>
      <c r="P3743" s="1026"/>
      <c r="Q3743" s="1022"/>
      <c r="R3743" s="1023"/>
      <c r="S3743" s="1022"/>
      <c r="T3743" s="568"/>
      <c r="U3743" s="545" t="s">
        <v>514</v>
      </c>
      <c r="V3743" s="544"/>
      <c r="W3743" s="599"/>
      <c r="Y3743" s="531"/>
    </row>
    <row r="3744" spans="1:25" ht="29.25" customHeight="1" x14ac:dyDescent="0.25">
      <c r="A3744" s="186">
        <v>1469</v>
      </c>
      <c r="B3744" s="186">
        <v>40147870</v>
      </c>
      <c r="C3744" s="4" t="s">
        <v>1072</v>
      </c>
      <c r="D3744" s="186" t="s">
        <v>35</v>
      </c>
      <c r="E3744" s="1156" t="s">
        <v>507</v>
      </c>
      <c r="F3744" s="718">
        <v>44870</v>
      </c>
      <c r="G3744" s="719">
        <v>0.59722222222222221</v>
      </c>
      <c r="H3744" s="710">
        <v>44871</v>
      </c>
      <c r="I3744" s="711">
        <v>0.73958333333333337</v>
      </c>
      <c r="J3744" s="728" t="s">
        <v>2084</v>
      </c>
      <c r="K3744" s="710">
        <v>32084</v>
      </c>
      <c r="L3744" s="734" t="s">
        <v>1073</v>
      </c>
      <c r="M3744" s="21">
        <v>41905</v>
      </c>
      <c r="N3744" s="926" t="s">
        <v>1074</v>
      </c>
      <c r="O3744" s="927">
        <v>40985</v>
      </c>
      <c r="P3744" s="1026"/>
      <c r="Q3744" s="1022"/>
      <c r="R3744" s="1023"/>
      <c r="S3744" s="1003"/>
      <c r="T3744" s="565"/>
      <c r="U3744" s="545" t="s">
        <v>514</v>
      </c>
      <c r="V3744" s="544"/>
      <c r="W3744" s="599"/>
      <c r="Y3744" s="531"/>
    </row>
    <row r="3745" spans="1:25" ht="49.5" customHeight="1" x14ac:dyDescent="0.25">
      <c r="A3745" s="186">
        <v>1303</v>
      </c>
      <c r="B3745" s="186">
        <v>40147870</v>
      </c>
      <c r="C3745" s="4" t="s">
        <v>1072</v>
      </c>
      <c r="D3745" s="18" t="s">
        <v>29</v>
      </c>
      <c r="E3745" s="1156" t="s">
        <v>30</v>
      </c>
      <c r="F3745" s="710">
        <v>44821</v>
      </c>
      <c r="G3745" s="719">
        <v>0.55902777777777779</v>
      </c>
      <c r="H3745" s="718">
        <v>44828</v>
      </c>
      <c r="I3745" s="719">
        <v>0.55902777777777779</v>
      </c>
      <c r="J3745" s="728" t="s">
        <v>1980</v>
      </c>
      <c r="K3745" s="710">
        <v>32084</v>
      </c>
      <c r="L3745" s="734" t="s">
        <v>1073</v>
      </c>
      <c r="M3745" s="21">
        <v>41905</v>
      </c>
      <c r="N3745" s="928" t="s">
        <v>1074</v>
      </c>
      <c r="O3745" s="927">
        <v>40985</v>
      </c>
      <c r="P3745" s="892">
        <v>560</v>
      </c>
      <c r="Q3745" s="884"/>
      <c r="R3745" s="1008"/>
      <c r="S3745" s="1730"/>
      <c r="T3745" s="527" t="s">
        <v>2775</v>
      </c>
      <c r="U3745" s="545" t="s">
        <v>514</v>
      </c>
      <c r="V3745" s="527"/>
      <c r="W3745" s="599"/>
      <c r="Y3745" s="531"/>
    </row>
    <row r="3746" spans="1:25" ht="28.5" customHeight="1" x14ac:dyDescent="0.25">
      <c r="A3746" s="186">
        <v>3928</v>
      </c>
      <c r="B3746" s="186"/>
      <c r="C3746" s="186" t="s">
        <v>4413</v>
      </c>
      <c r="D3746" s="186" t="s">
        <v>35</v>
      </c>
      <c r="E3746" s="1156" t="s">
        <v>69</v>
      </c>
      <c r="F3746" s="710">
        <v>45286</v>
      </c>
      <c r="G3746" s="711">
        <v>0.45833333333333331</v>
      </c>
      <c r="H3746" s="710">
        <v>45290</v>
      </c>
      <c r="I3746" s="711">
        <v>0.52083333333333337</v>
      </c>
      <c r="J3746" s="728" t="s">
        <v>162</v>
      </c>
      <c r="K3746" s="710">
        <v>24729</v>
      </c>
      <c r="L3746" s="734" t="s">
        <v>4414</v>
      </c>
      <c r="M3746" s="21">
        <v>43585</v>
      </c>
      <c r="N3746" s="734" t="s">
        <v>4415</v>
      </c>
      <c r="O3746" s="920">
        <v>45180</v>
      </c>
      <c r="P3746" s="892" t="s">
        <v>4853</v>
      </c>
      <c r="Q3746" s="196"/>
      <c r="R3746" s="1002"/>
      <c r="S3746" s="196"/>
      <c r="T3746" s="579"/>
      <c r="U3746" s="545" t="s">
        <v>4416</v>
      </c>
      <c r="V3746" s="544"/>
      <c r="Y3746" s="531"/>
    </row>
    <row r="3747" spans="1:25" ht="56.25" customHeight="1" x14ac:dyDescent="0.25">
      <c r="A3747" s="186">
        <v>3674</v>
      </c>
      <c r="B3747" s="186"/>
      <c r="C3747" s="186" t="s">
        <v>4413</v>
      </c>
      <c r="D3747" s="186" t="s">
        <v>35</v>
      </c>
      <c r="E3747" s="1156" t="s">
        <v>126</v>
      </c>
      <c r="F3747" s="710">
        <v>45246</v>
      </c>
      <c r="G3747" s="711">
        <v>0.375</v>
      </c>
      <c r="H3747" s="710">
        <v>45269</v>
      </c>
      <c r="I3747" s="711">
        <v>0.75</v>
      </c>
      <c r="J3747" s="713" t="s">
        <v>4783</v>
      </c>
      <c r="K3747" s="710">
        <v>24729</v>
      </c>
      <c r="L3747" s="734" t="s">
        <v>4414</v>
      </c>
      <c r="M3747" s="21">
        <v>43585</v>
      </c>
      <c r="N3747" s="734" t="s">
        <v>4415</v>
      </c>
      <c r="O3747" s="920">
        <v>45180</v>
      </c>
      <c r="P3747" s="898"/>
      <c r="Q3747" s="1022"/>
      <c r="R3747" s="1023"/>
      <c r="S3747" s="1022"/>
      <c r="T3747" s="624"/>
      <c r="U3747" s="545" t="s">
        <v>4416</v>
      </c>
      <c r="V3747" s="544"/>
      <c r="Y3747" s="531"/>
    </row>
    <row r="3748" spans="1:25" ht="43.5" customHeight="1" x14ac:dyDescent="0.25">
      <c r="A3748" s="186">
        <v>3774</v>
      </c>
      <c r="B3748" s="186"/>
      <c r="C3748" s="186" t="s">
        <v>4413</v>
      </c>
      <c r="D3748" s="735" t="s">
        <v>94</v>
      </c>
      <c r="E3748" s="1156" t="s">
        <v>1053</v>
      </c>
      <c r="F3748" s="741">
        <v>45255</v>
      </c>
      <c r="G3748" s="740">
        <v>0.43055555555555558</v>
      </c>
      <c r="H3748" s="741">
        <v>45258</v>
      </c>
      <c r="I3748" s="740">
        <v>0.75</v>
      </c>
      <c r="J3748" s="776" t="s">
        <v>642</v>
      </c>
      <c r="K3748" s="710">
        <v>24729</v>
      </c>
      <c r="L3748" s="734" t="s">
        <v>4414</v>
      </c>
      <c r="M3748" s="21">
        <v>43585</v>
      </c>
      <c r="N3748" s="734" t="s">
        <v>4415</v>
      </c>
      <c r="O3748" s="920">
        <v>45180</v>
      </c>
      <c r="P3748" s="892">
        <v>280</v>
      </c>
      <c r="Q3748" s="196"/>
      <c r="R3748" s="1002"/>
      <c r="S3748" s="196"/>
      <c r="T3748" s="579"/>
      <c r="U3748" s="545" t="s">
        <v>4416</v>
      </c>
      <c r="V3748" s="646" t="s">
        <v>4757</v>
      </c>
      <c r="Y3748" s="531"/>
    </row>
    <row r="3749" spans="1:25" ht="53.25" customHeight="1" x14ac:dyDescent="0.25">
      <c r="A3749" s="186">
        <v>3492</v>
      </c>
      <c r="B3749" s="186"/>
      <c r="C3749" s="186" t="s">
        <v>4413</v>
      </c>
      <c r="D3749" s="707" t="s">
        <v>35</v>
      </c>
      <c r="E3749" s="1156" t="s">
        <v>264</v>
      </c>
      <c r="F3749" s="708">
        <v>45218</v>
      </c>
      <c r="G3749" s="709">
        <v>0.54166666666666663</v>
      </c>
      <c r="H3749" s="708">
        <v>45225</v>
      </c>
      <c r="I3749" s="709">
        <v>0.5</v>
      </c>
      <c r="J3749" s="776" t="s">
        <v>4497</v>
      </c>
      <c r="K3749" s="710">
        <v>24729</v>
      </c>
      <c r="L3749" s="734" t="s">
        <v>4414</v>
      </c>
      <c r="M3749" s="21">
        <v>43585</v>
      </c>
      <c r="N3749" s="734" t="s">
        <v>4415</v>
      </c>
      <c r="O3749" s="920">
        <v>45180</v>
      </c>
      <c r="P3749" s="892" t="s">
        <v>4504</v>
      </c>
      <c r="Q3749" s="196"/>
      <c r="R3749" s="1002"/>
      <c r="S3749" s="196"/>
      <c r="T3749" s="630" t="s">
        <v>73</v>
      </c>
      <c r="U3749" s="545" t="s">
        <v>4416</v>
      </c>
      <c r="V3749" s="544"/>
      <c r="Y3749" s="531"/>
    </row>
    <row r="3750" spans="1:25" ht="63" customHeight="1" x14ac:dyDescent="0.25">
      <c r="A3750" s="186">
        <v>3488</v>
      </c>
      <c r="B3750" s="186"/>
      <c r="C3750" s="186" t="s">
        <v>4413</v>
      </c>
      <c r="D3750" s="735" t="s">
        <v>29</v>
      </c>
      <c r="E3750" s="1156" t="s">
        <v>205</v>
      </c>
      <c r="F3750" s="741">
        <v>45217</v>
      </c>
      <c r="G3750" s="740">
        <v>0.4375</v>
      </c>
      <c r="H3750" s="741">
        <v>45218</v>
      </c>
      <c r="I3750" s="740">
        <v>0.54166666666666663</v>
      </c>
      <c r="J3750" s="776" t="s">
        <v>992</v>
      </c>
      <c r="K3750" s="710">
        <v>24729</v>
      </c>
      <c r="L3750" s="734" t="s">
        <v>4414</v>
      </c>
      <c r="M3750" s="21">
        <v>43585</v>
      </c>
      <c r="N3750" s="734" t="s">
        <v>4415</v>
      </c>
      <c r="O3750" s="920">
        <v>45180</v>
      </c>
      <c r="P3750" s="892" t="s">
        <v>4425</v>
      </c>
      <c r="Q3750" s="196"/>
      <c r="R3750" s="1002"/>
      <c r="S3750" s="196"/>
      <c r="T3750" s="630" t="s">
        <v>4420</v>
      </c>
      <c r="U3750" s="545" t="s">
        <v>4416</v>
      </c>
      <c r="V3750" s="544" t="s">
        <v>4426</v>
      </c>
      <c r="Y3750" s="531"/>
    </row>
    <row r="3751" spans="1:25" ht="63" customHeight="1" x14ac:dyDescent="0.25">
      <c r="A3751" s="1267">
        <v>5488</v>
      </c>
      <c r="B3751" s="186">
        <v>25935170</v>
      </c>
      <c r="C3751" s="186" t="s">
        <v>821</v>
      </c>
      <c r="D3751" s="18" t="s">
        <v>29</v>
      </c>
      <c r="E3751" s="1156" t="s">
        <v>30</v>
      </c>
      <c r="F3751" s="718">
        <v>45577</v>
      </c>
      <c r="G3751" s="719">
        <v>0.44791666666666669</v>
      </c>
      <c r="H3751" s="718">
        <v>45578</v>
      </c>
      <c r="I3751" s="719">
        <v>0.6875</v>
      </c>
      <c r="J3751" s="728" t="s">
        <v>797</v>
      </c>
      <c r="K3751" s="725">
        <v>32235</v>
      </c>
      <c r="L3751" s="929" t="s">
        <v>822</v>
      </c>
      <c r="M3751" s="19">
        <v>38912</v>
      </c>
      <c r="N3751" s="929" t="s">
        <v>823</v>
      </c>
      <c r="O3751" s="932">
        <v>41431</v>
      </c>
      <c r="P3751" s="1015"/>
      <c r="Q3751" s="1015"/>
      <c r="R3751" s="1017"/>
      <c r="S3751" s="196"/>
      <c r="T3751" s="579"/>
      <c r="U3751" s="545" t="s">
        <v>825</v>
      </c>
      <c r="Y3751" s="531"/>
    </row>
    <row r="3752" spans="1:25" ht="60.75" customHeight="1" x14ac:dyDescent="0.25">
      <c r="A3752" s="1267">
        <v>5257</v>
      </c>
      <c r="B3752" s="4"/>
      <c r="C3752" s="186" t="s">
        <v>821</v>
      </c>
      <c r="D3752" s="186" t="s">
        <v>35</v>
      </c>
      <c r="E3752" s="1156" t="s">
        <v>178</v>
      </c>
      <c r="F3752" s="710">
        <v>45553</v>
      </c>
      <c r="G3752" s="711">
        <v>0.45833333333333331</v>
      </c>
      <c r="H3752" s="710">
        <v>45576</v>
      </c>
      <c r="I3752" s="711">
        <v>0.66666666666666663</v>
      </c>
      <c r="J3752" s="713" t="s">
        <v>8208</v>
      </c>
      <c r="K3752" s="725">
        <v>32235</v>
      </c>
      <c r="L3752" s="929" t="s">
        <v>822</v>
      </c>
      <c r="M3752" s="19">
        <v>38912</v>
      </c>
      <c r="N3752" s="929" t="s">
        <v>823</v>
      </c>
      <c r="O3752" s="932">
        <v>41431</v>
      </c>
      <c r="P3752" s="1026"/>
      <c r="Q3752" s="1003"/>
      <c r="R3752" s="1023"/>
      <c r="S3752" s="586"/>
      <c r="T3752" s="586"/>
      <c r="V3752" s="544"/>
    </row>
    <row r="3753" spans="1:25" ht="60.75" customHeight="1" x14ac:dyDescent="0.25">
      <c r="A3753" s="1267">
        <v>5268</v>
      </c>
      <c r="B3753" s="4"/>
      <c r="C3753" s="186" t="s">
        <v>821</v>
      </c>
      <c r="D3753" s="186" t="s">
        <v>35</v>
      </c>
      <c r="E3753" s="1156" t="s">
        <v>313</v>
      </c>
      <c r="F3753" s="718">
        <v>45555</v>
      </c>
      <c r="G3753" s="719">
        <v>0.53055555555555556</v>
      </c>
      <c r="H3753" s="710">
        <v>45563</v>
      </c>
      <c r="I3753" s="711">
        <v>0.41666666666666669</v>
      </c>
      <c r="J3753" s="713" t="s">
        <v>113</v>
      </c>
      <c r="K3753" s="725">
        <v>32235</v>
      </c>
      <c r="L3753" s="929" t="s">
        <v>822</v>
      </c>
      <c r="M3753" s="19">
        <v>38912</v>
      </c>
      <c r="N3753" s="929" t="s">
        <v>823</v>
      </c>
      <c r="O3753" s="932">
        <v>41431</v>
      </c>
      <c r="P3753" s="1026"/>
      <c r="Q3753" s="1003"/>
      <c r="R3753" s="1023"/>
      <c r="S3753" s="586"/>
      <c r="T3753" s="586"/>
      <c r="V3753" s="544"/>
    </row>
    <row r="3754" spans="1:25" ht="60.75" customHeight="1" x14ac:dyDescent="0.25">
      <c r="A3754" s="1267">
        <v>6053</v>
      </c>
      <c r="B3754" s="186"/>
      <c r="C3754" s="186" t="s">
        <v>821</v>
      </c>
      <c r="D3754" s="18" t="s">
        <v>35</v>
      </c>
      <c r="E3754" s="1156" t="s">
        <v>178</v>
      </c>
      <c r="F3754" s="718">
        <v>45445</v>
      </c>
      <c r="G3754" s="719">
        <v>0.66666666666666663</v>
      </c>
      <c r="H3754" s="718">
        <v>45458</v>
      </c>
      <c r="I3754" s="719">
        <v>0.66666666666666663</v>
      </c>
      <c r="J3754" s="728" t="s">
        <v>179</v>
      </c>
      <c r="K3754" s="725">
        <v>32235</v>
      </c>
      <c r="L3754" s="929" t="s">
        <v>822</v>
      </c>
      <c r="M3754" s="19">
        <v>38912</v>
      </c>
      <c r="N3754" s="929" t="s">
        <v>823</v>
      </c>
      <c r="O3754" s="932">
        <v>41431</v>
      </c>
      <c r="P3754" s="1019" t="s">
        <v>7409</v>
      </c>
      <c r="Q3754" s="1019" t="s">
        <v>7410</v>
      </c>
      <c r="R3754" s="1017"/>
      <c r="S3754" s="196"/>
      <c r="T3754" s="579"/>
      <c r="U3754" s="545" t="s">
        <v>825</v>
      </c>
    </row>
    <row r="3755" spans="1:25" ht="36" customHeight="1" x14ac:dyDescent="0.25">
      <c r="A3755" s="186">
        <v>4474</v>
      </c>
      <c r="B3755" s="186"/>
      <c r="C3755" s="186" t="s">
        <v>821</v>
      </c>
      <c r="D3755" s="18" t="s">
        <v>22</v>
      </c>
      <c r="E3755" s="1156" t="s">
        <v>364</v>
      </c>
      <c r="F3755" s="718">
        <v>45381</v>
      </c>
      <c r="G3755" s="719">
        <v>0.83333333333333337</v>
      </c>
      <c r="H3755" s="718">
        <v>45388</v>
      </c>
      <c r="I3755" s="719">
        <v>0.5</v>
      </c>
      <c r="J3755" s="713" t="s">
        <v>85</v>
      </c>
      <c r="K3755" s="725">
        <v>32235</v>
      </c>
      <c r="L3755" s="929" t="s">
        <v>822</v>
      </c>
      <c r="M3755" s="19">
        <v>38912</v>
      </c>
      <c r="N3755" s="929" t="s">
        <v>823</v>
      </c>
      <c r="O3755" s="932">
        <v>41431</v>
      </c>
      <c r="P3755" s="1026"/>
      <c r="Q3755" s="1003"/>
      <c r="R3755" s="1023"/>
      <c r="S3755" s="1022"/>
      <c r="T3755" s="624"/>
      <c r="U3755" s="545" t="s">
        <v>825</v>
      </c>
    </row>
    <row r="3756" spans="1:25" ht="36" customHeight="1" x14ac:dyDescent="0.25">
      <c r="A3756" s="186">
        <v>4349</v>
      </c>
      <c r="B3756" s="186"/>
      <c r="C3756" s="186" t="s">
        <v>821</v>
      </c>
      <c r="D3756" s="4" t="s">
        <v>1212</v>
      </c>
      <c r="E3756" s="1156" t="s">
        <v>335</v>
      </c>
      <c r="F3756" s="725">
        <v>45367</v>
      </c>
      <c r="G3756" s="720">
        <v>0.83333333333333337</v>
      </c>
      <c r="H3756" s="725">
        <v>45368</v>
      </c>
      <c r="I3756" s="720">
        <v>0.125</v>
      </c>
      <c r="J3756" s="713" t="s">
        <v>797</v>
      </c>
      <c r="K3756" s="725">
        <v>32235</v>
      </c>
      <c r="L3756" s="929" t="s">
        <v>822</v>
      </c>
      <c r="M3756" s="19">
        <v>38912</v>
      </c>
      <c r="N3756" s="929" t="s">
        <v>823</v>
      </c>
      <c r="O3756" s="932">
        <v>41431</v>
      </c>
      <c r="P3756" s="1026"/>
      <c r="Q3756" s="1003"/>
      <c r="R3756" s="1023"/>
      <c r="S3756" s="1022"/>
      <c r="T3756" s="624"/>
      <c r="U3756" s="545" t="s">
        <v>825</v>
      </c>
    </row>
    <row r="3757" spans="1:25" s="546" customFormat="1" ht="60" customHeight="1" x14ac:dyDescent="0.25">
      <c r="A3757" s="186">
        <v>4435</v>
      </c>
      <c r="B3757" s="186"/>
      <c r="C3757" s="186" t="s">
        <v>821</v>
      </c>
      <c r="D3757" s="4" t="s">
        <v>4688</v>
      </c>
      <c r="E3757" s="1156" t="s">
        <v>4366</v>
      </c>
      <c r="F3757" s="725">
        <v>45317</v>
      </c>
      <c r="G3757" s="720">
        <v>0.875</v>
      </c>
      <c r="H3757" s="725">
        <v>45319</v>
      </c>
      <c r="I3757" s="720">
        <v>0.875</v>
      </c>
      <c r="J3757" s="713" t="s">
        <v>330</v>
      </c>
      <c r="K3757" s="725">
        <v>32235</v>
      </c>
      <c r="L3757" s="929" t="s">
        <v>822</v>
      </c>
      <c r="M3757" s="19">
        <v>38912</v>
      </c>
      <c r="N3757" s="929" t="s">
        <v>823</v>
      </c>
      <c r="O3757" s="932">
        <v>41431</v>
      </c>
      <c r="P3757" s="1026"/>
      <c r="Q3757" s="1003"/>
      <c r="R3757" s="1023"/>
      <c r="S3757" s="1022"/>
      <c r="T3757" s="624"/>
      <c r="U3757" s="545" t="s">
        <v>825</v>
      </c>
      <c r="V3757" s="555"/>
      <c r="W3757" s="156"/>
      <c r="Y3757" s="547"/>
    </row>
    <row r="3758" spans="1:25" s="546" customFormat="1" ht="60" customHeight="1" x14ac:dyDescent="0.25">
      <c r="A3758" s="186">
        <v>4031</v>
      </c>
      <c r="B3758" s="186"/>
      <c r="C3758" s="186" t="s">
        <v>821</v>
      </c>
      <c r="D3758" s="4" t="s">
        <v>235</v>
      </c>
      <c r="E3758" s="1156" t="s">
        <v>5116</v>
      </c>
      <c r="F3758" s="725">
        <v>45305</v>
      </c>
      <c r="G3758" s="720">
        <v>0.41666666666666669</v>
      </c>
      <c r="H3758" s="725">
        <v>45306</v>
      </c>
      <c r="I3758" s="720">
        <v>0.33333333333333331</v>
      </c>
      <c r="J3758" s="713" t="s">
        <v>797</v>
      </c>
      <c r="K3758" s="725">
        <v>32235</v>
      </c>
      <c r="L3758" s="929" t="s">
        <v>822</v>
      </c>
      <c r="M3758" s="19">
        <v>38912</v>
      </c>
      <c r="N3758" s="929" t="s">
        <v>823</v>
      </c>
      <c r="O3758" s="932">
        <v>41431</v>
      </c>
      <c r="P3758" s="1026"/>
      <c r="Q3758" s="1003"/>
      <c r="R3758" s="1023"/>
      <c r="S3758" s="1022"/>
      <c r="T3758" s="624"/>
      <c r="U3758" s="545" t="s">
        <v>825</v>
      </c>
      <c r="V3758" s="555"/>
      <c r="W3758" s="156"/>
      <c r="Y3758" s="547"/>
    </row>
    <row r="3759" spans="1:25" s="546" customFormat="1" ht="60" customHeight="1" x14ac:dyDescent="0.25">
      <c r="A3759" s="4">
        <v>2890</v>
      </c>
      <c r="B3759" s="4"/>
      <c r="C3759" s="186" t="s">
        <v>821</v>
      </c>
      <c r="D3759" s="186" t="s">
        <v>29</v>
      </c>
      <c r="E3759" s="1156" t="s">
        <v>30</v>
      </c>
      <c r="F3759" s="725">
        <v>45110</v>
      </c>
      <c r="G3759" s="720">
        <v>0.375</v>
      </c>
      <c r="H3759" s="725">
        <v>45110</v>
      </c>
      <c r="I3759" s="720">
        <v>0.83333333333333337</v>
      </c>
      <c r="J3759" s="728" t="s">
        <v>797</v>
      </c>
      <c r="K3759" s="725">
        <v>32235</v>
      </c>
      <c r="L3759" s="929" t="s">
        <v>822</v>
      </c>
      <c r="M3759" s="19">
        <v>38912</v>
      </c>
      <c r="N3759" s="929" t="s">
        <v>823</v>
      </c>
      <c r="O3759" s="932">
        <v>41431</v>
      </c>
      <c r="P3759" s="1019" t="s">
        <v>824</v>
      </c>
      <c r="Q3759" s="908"/>
      <c r="R3759" s="1033"/>
      <c r="S3759" s="194"/>
      <c r="T3759" s="599"/>
      <c r="U3759" s="545" t="s">
        <v>825</v>
      </c>
      <c r="V3759" s="555"/>
      <c r="W3759" s="156"/>
      <c r="Y3759" s="547"/>
    </row>
    <row r="3760" spans="1:25" s="546" customFormat="1" ht="60" customHeight="1" x14ac:dyDescent="0.25">
      <c r="A3760" s="186">
        <v>1178</v>
      </c>
      <c r="B3760" s="18"/>
      <c r="C3760" s="18" t="s">
        <v>821</v>
      </c>
      <c r="D3760" s="18" t="s">
        <v>412</v>
      </c>
      <c r="E3760" s="1156" t="s">
        <v>184</v>
      </c>
      <c r="F3760" s="718">
        <v>44759</v>
      </c>
      <c r="G3760" s="719">
        <v>0.625</v>
      </c>
      <c r="H3760" s="718">
        <v>44773</v>
      </c>
      <c r="I3760" s="719">
        <v>0.66666666666666663</v>
      </c>
      <c r="J3760" s="737" t="s">
        <v>2441</v>
      </c>
      <c r="K3760" s="720"/>
      <c r="L3760" s="18">
        <v>6899054</v>
      </c>
      <c r="M3760" s="718">
        <v>38912</v>
      </c>
      <c r="N3760" s="928" t="s">
        <v>823</v>
      </c>
      <c r="O3760" s="927">
        <v>41431</v>
      </c>
      <c r="P3760" s="898"/>
      <c r="Q3760" s="1050"/>
      <c r="R3760" s="1051"/>
      <c r="S3760" s="1003"/>
      <c r="T3760" s="565"/>
      <c r="U3760" s="545"/>
      <c r="V3760" s="554"/>
      <c r="W3760" s="156"/>
    </row>
    <row r="3761" spans="1:25" s="546" customFormat="1" ht="60" customHeight="1" x14ac:dyDescent="0.25">
      <c r="A3761" s="186">
        <v>1160</v>
      </c>
      <c r="B3761" s="186"/>
      <c r="C3761" s="186" t="s">
        <v>821</v>
      </c>
      <c r="D3761" s="186" t="s">
        <v>35</v>
      </c>
      <c r="E3761" s="1156" t="s">
        <v>261</v>
      </c>
      <c r="F3761" s="710">
        <v>44747</v>
      </c>
      <c r="G3761" s="711">
        <v>0.88541666666666663</v>
      </c>
      <c r="H3761" s="710">
        <v>44748</v>
      </c>
      <c r="I3761" s="711">
        <v>0.33333333333333331</v>
      </c>
      <c r="J3761" s="728" t="s">
        <v>2084</v>
      </c>
      <c r="K3761" s="720"/>
      <c r="L3761" s="186">
        <v>6899054</v>
      </c>
      <c r="M3761" s="710">
        <v>38912</v>
      </c>
      <c r="N3761" s="734" t="s">
        <v>823</v>
      </c>
      <c r="O3761" s="710">
        <v>41431</v>
      </c>
      <c r="P3761" s="898"/>
      <c r="Q3761" s="1003"/>
      <c r="R3761" s="1004"/>
      <c r="S3761" s="1003"/>
      <c r="T3761" s="565"/>
      <c r="U3761" s="545"/>
      <c r="V3761" s="527"/>
      <c r="W3761" s="156"/>
    </row>
    <row r="3762" spans="1:25" s="546" customFormat="1" ht="60" hidden="1" customHeight="1" x14ac:dyDescent="0.25">
      <c r="A3762" s="799">
        <v>1005</v>
      </c>
      <c r="B3762" s="799"/>
      <c r="C3762" s="799" t="s">
        <v>821</v>
      </c>
      <c r="D3762" s="799" t="s">
        <v>35</v>
      </c>
      <c r="E3762" s="1165" t="s">
        <v>119</v>
      </c>
      <c r="F3762" s="807">
        <v>44701</v>
      </c>
      <c r="G3762" s="806">
        <v>0.91666666666666663</v>
      </c>
      <c r="H3762" s="1431">
        <v>44702</v>
      </c>
      <c r="I3762" s="1432">
        <v>0.75</v>
      </c>
      <c r="J3762" s="737" t="s">
        <v>3115</v>
      </c>
      <c r="K3762" s="720"/>
      <c r="L3762" s="799"/>
      <c r="M3762" s="807"/>
      <c r="N3762" s="807"/>
      <c r="O3762" s="958"/>
      <c r="P3762" s="1122"/>
      <c r="Q3762" s="915"/>
      <c r="R3762" s="1118"/>
      <c r="S3762" s="915"/>
      <c r="T3762" s="668"/>
      <c r="U3762" s="545"/>
      <c r="V3762" s="668"/>
      <c r="W3762" s="156"/>
    </row>
    <row r="3763" spans="1:25" s="546" customFormat="1" ht="60" hidden="1" customHeight="1" x14ac:dyDescent="0.25">
      <c r="A3763" s="4">
        <v>709</v>
      </c>
      <c r="B3763" s="4"/>
      <c r="C3763" s="4" t="s">
        <v>821</v>
      </c>
      <c r="D3763" s="4" t="s">
        <v>35</v>
      </c>
      <c r="E3763" s="1156" t="s">
        <v>119</v>
      </c>
      <c r="F3763" s="725">
        <v>44635</v>
      </c>
      <c r="G3763" s="744">
        <v>0.5</v>
      </c>
      <c r="H3763" s="725">
        <v>44642</v>
      </c>
      <c r="I3763" s="744">
        <v>0.79166666666666663</v>
      </c>
      <c r="J3763" s="730"/>
      <c r="K3763" s="744"/>
      <c r="L3763" s="4"/>
      <c r="M3763" s="19"/>
      <c r="N3763" s="934"/>
      <c r="O3763" s="920"/>
      <c r="P3763" s="1107"/>
      <c r="Q3763" s="908"/>
      <c r="R3763" s="1073"/>
      <c r="S3763" s="908"/>
      <c r="T3763" s="550"/>
      <c r="U3763" s="545"/>
      <c r="V3763" s="550" t="s">
        <v>3549</v>
      </c>
      <c r="W3763" s="156"/>
    </row>
    <row r="3764" spans="1:25" s="546" customFormat="1" ht="60" hidden="1" customHeight="1" x14ac:dyDescent="0.25">
      <c r="A3764" s="799">
        <v>375</v>
      </c>
      <c r="B3764" s="799"/>
      <c r="C3764" s="799" t="s">
        <v>821</v>
      </c>
      <c r="D3764" s="799" t="s">
        <v>412</v>
      </c>
      <c r="E3764" s="1165" t="s">
        <v>131</v>
      </c>
      <c r="F3764" s="807">
        <v>44488</v>
      </c>
      <c r="G3764" s="806">
        <v>0.33333333333333331</v>
      </c>
      <c r="H3764" s="807">
        <v>44491</v>
      </c>
      <c r="I3764" s="806">
        <v>0.41666666666666669</v>
      </c>
      <c r="J3764" s="730"/>
      <c r="K3764" s="720"/>
      <c r="L3764" s="799"/>
      <c r="M3764" s="19"/>
      <c r="N3764" s="926"/>
      <c r="O3764" s="927"/>
      <c r="P3764" s="1119"/>
      <c r="Q3764" s="915"/>
      <c r="R3764" s="1118"/>
      <c r="S3764" s="915"/>
      <c r="T3764" s="1786"/>
      <c r="U3764" s="545"/>
      <c r="V3764" s="668" t="s">
        <v>3549</v>
      </c>
      <c r="W3764" s="156"/>
    </row>
    <row r="3765" spans="1:25" s="546" customFormat="1" ht="63" hidden="1" customHeight="1" x14ac:dyDescent="0.25">
      <c r="A3765" s="3">
        <v>143</v>
      </c>
      <c r="B3765" s="1"/>
      <c r="C3765" s="1" t="s">
        <v>821</v>
      </c>
      <c r="D3765" s="3" t="s">
        <v>22</v>
      </c>
      <c r="E3765" s="1158" t="s">
        <v>3687</v>
      </c>
      <c r="F3765" s="19">
        <v>44437</v>
      </c>
      <c r="G3765" s="796">
        <v>0.29166666666666669</v>
      </c>
      <c r="H3765" s="19">
        <v>44438</v>
      </c>
      <c r="I3765" s="796">
        <v>0.29166666666666669</v>
      </c>
      <c r="J3765" s="730">
        <v>1</v>
      </c>
      <c r="K3765" s="796"/>
      <c r="L3765" s="1"/>
      <c r="M3765" s="19"/>
      <c r="N3765" s="924"/>
      <c r="O3765" s="208"/>
      <c r="P3765" s="1043"/>
      <c r="Q3765" s="1039"/>
      <c r="R3765" s="1044"/>
      <c r="S3765" s="1039"/>
      <c r="T3765" s="555"/>
      <c r="U3765" s="545"/>
      <c r="V3765" s="555"/>
      <c r="W3765" s="156"/>
    </row>
    <row r="3766" spans="1:25" s="546" customFormat="1" ht="63" hidden="1" customHeight="1" x14ac:dyDescent="0.25">
      <c r="A3766" s="851">
        <v>4</v>
      </c>
      <c r="B3766" s="851"/>
      <c r="C3766" s="851" t="s">
        <v>821</v>
      </c>
      <c r="D3766" s="851" t="s">
        <v>22</v>
      </c>
      <c r="E3766" s="1176" t="s">
        <v>23</v>
      </c>
      <c r="F3766" s="852">
        <v>44252</v>
      </c>
      <c r="G3766" s="877">
        <v>0.625</v>
      </c>
      <c r="H3766" s="852">
        <v>44373</v>
      </c>
      <c r="I3766" s="877">
        <v>0.625</v>
      </c>
      <c r="J3766" s="1578"/>
      <c r="K3766" s="769"/>
      <c r="L3766" s="809"/>
      <c r="M3766" s="19"/>
      <c r="N3766" s="940"/>
      <c r="O3766" s="938"/>
      <c r="P3766" s="1119"/>
      <c r="Q3766" s="1120"/>
      <c r="R3766" s="1121"/>
      <c r="S3766" s="1120"/>
      <c r="T3766" s="670"/>
      <c r="U3766" s="545"/>
      <c r="V3766" s="670"/>
      <c r="W3766" s="156"/>
    </row>
    <row r="3767" spans="1:25" s="546" customFormat="1" ht="80.25" customHeight="1" x14ac:dyDescent="0.25">
      <c r="A3767" s="1266">
        <v>6313</v>
      </c>
      <c r="B3767" s="735"/>
      <c r="C3767" s="735" t="s">
        <v>6837</v>
      </c>
      <c r="D3767" s="735" t="s">
        <v>35</v>
      </c>
      <c r="E3767" s="1156" t="s">
        <v>119</v>
      </c>
      <c r="F3767" s="708">
        <v>45477</v>
      </c>
      <c r="G3767" s="740">
        <v>0.91666666666666663</v>
      </c>
      <c r="H3767" s="741">
        <v>45478</v>
      </c>
      <c r="I3767" s="740">
        <v>0.91666666666666663</v>
      </c>
      <c r="J3767" s="717" t="s">
        <v>797</v>
      </c>
      <c r="K3767" s="741">
        <v>28622</v>
      </c>
      <c r="L3767" s="775" t="s">
        <v>1265</v>
      </c>
      <c r="M3767" s="741"/>
      <c r="N3767" s="933" t="s">
        <v>1266</v>
      </c>
      <c r="O3767" s="930">
        <v>36484</v>
      </c>
      <c r="P3767" s="904"/>
      <c r="Q3767" s="1035"/>
      <c r="R3767" s="1036"/>
      <c r="S3767" s="1035"/>
      <c r="T3767" s="596"/>
      <c r="U3767" s="593" t="s">
        <v>6838</v>
      </c>
      <c r="V3767" s="592"/>
      <c r="W3767" s="594"/>
    </row>
    <row r="3768" spans="1:25" s="546" customFormat="1" ht="60" customHeight="1" x14ac:dyDescent="0.25">
      <c r="A3768" s="1266">
        <v>4858</v>
      </c>
      <c r="B3768" s="735"/>
      <c r="C3768" s="735" t="s">
        <v>6837</v>
      </c>
      <c r="D3768" s="735" t="s">
        <v>412</v>
      </c>
      <c r="E3768" s="1156" t="s">
        <v>184</v>
      </c>
      <c r="F3768" s="708">
        <v>45468</v>
      </c>
      <c r="G3768" s="740">
        <v>0.89583333333333337</v>
      </c>
      <c r="H3768" s="741">
        <v>45471</v>
      </c>
      <c r="I3768" s="740">
        <v>0.35416666666666669</v>
      </c>
      <c r="J3768" s="717" t="s">
        <v>330</v>
      </c>
      <c r="K3768" s="741">
        <v>28622</v>
      </c>
      <c r="L3768" s="775" t="s">
        <v>1265</v>
      </c>
      <c r="M3768" s="741"/>
      <c r="N3768" s="933" t="s">
        <v>1266</v>
      </c>
      <c r="O3768" s="930">
        <v>36484</v>
      </c>
      <c r="P3768" s="904"/>
      <c r="Q3768" s="1035"/>
      <c r="R3768" s="1036"/>
      <c r="S3768" s="1035"/>
      <c r="T3768" s="596"/>
      <c r="U3768" s="593"/>
      <c r="V3768" s="592" t="s">
        <v>6832</v>
      </c>
      <c r="W3768" s="594"/>
    </row>
    <row r="3769" spans="1:25" s="546" customFormat="1" ht="60" customHeight="1" x14ac:dyDescent="0.25">
      <c r="A3769" s="735">
        <v>4033</v>
      </c>
      <c r="B3769" s="735"/>
      <c r="C3769" s="735" t="s">
        <v>6837</v>
      </c>
      <c r="D3769" s="735" t="s">
        <v>412</v>
      </c>
      <c r="E3769" s="1156" t="s">
        <v>184</v>
      </c>
      <c r="F3769" s="708">
        <v>45468</v>
      </c>
      <c r="G3769" s="740">
        <v>0.89583333333333337</v>
      </c>
      <c r="H3769" s="741">
        <v>45471</v>
      </c>
      <c r="I3769" s="740">
        <v>0.35416666666666669</v>
      </c>
      <c r="J3769" s="717" t="s">
        <v>330</v>
      </c>
      <c r="K3769" s="741">
        <v>28622</v>
      </c>
      <c r="L3769" s="775" t="s">
        <v>1265</v>
      </c>
      <c r="M3769" s="741"/>
      <c r="N3769" s="933" t="s">
        <v>1266</v>
      </c>
      <c r="O3769" s="930">
        <v>36484</v>
      </c>
      <c r="P3769" s="904"/>
      <c r="Q3769" s="1035"/>
      <c r="R3769" s="1036"/>
      <c r="S3769" s="1035"/>
      <c r="T3769" s="596"/>
      <c r="U3769" s="593" t="s">
        <v>6838</v>
      </c>
      <c r="V3769" s="592"/>
      <c r="W3769" s="594"/>
    </row>
    <row r="3770" spans="1:25" ht="72" customHeight="1" x14ac:dyDescent="0.25">
      <c r="A3770" s="735">
        <v>3390</v>
      </c>
      <c r="B3770" s="735"/>
      <c r="C3770" s="735" t="s">
        <v>6837</v>
      </c>
      <c r="D3770" s="735" t="s">
        <v>35</v>
      </c>
      <c r="E3770" s="1156" t="s">
        <v>570</v>
      </c>
      <c r="F3770" s="741">
        <v>45202</v>
      </c>
      <c r="G3770" s="740">
        <v>0.41666666666666669</v>
      </c>
      <c r="H3770" s="741">
        <v>45206</v>
      </c>
      <c r="I3770" s="740">
        <v>0.5</v>
      </c>
      <c r="J3770" s="717" t="s">
        <v>642</v>
      </c>
      <c r="K3770" s="741">
        <v>28622</v>
      </c>
      <c r="L3770" s="775" t="s">
        <v>1265</v>
      </c>
      <c r="M3770" s="741"/>
      <c r="N3770" s="933" t="s">
        <v>1266</v>
      </c>
      <c r="O3770" s="930">
        <v>36484</v>
      </c>
      <c r="P3770" s="904"/>
      <c r="Q3770" s="1035"/>
      <c r="R3770" s="1036"/>
      <c r="S3770" s="1035"/>
      <c r="T3770" s="596"/>
      <c r="U3770" s="593"/>
      <c r="V3770" s="592"/>
      <c r="W3770" s="594"/>
      <c r="Y3770" s="531"/>
    </row>
    <row r="3771" spans="1:25" ht="46.5" customHeight="1" x14ac:dyDescent="0.25">
      <c r="A3771" s="735">
        <v>2453</v>
      </c>
      <c r="B3771" s="735"/>
      <c r="C3771" s="735" t="s">
        <v>6837</v>
      </c>
      <c r="D3771" s="735" t="s">
        <v>22</v>
      </c>
      <c r="E3771" s="1156" t="s">
        <v>161</v>
      </c>
      <c r="F3771" s="741">
        <v>45061</v>
      </c>
      <c r="G3771" s="740">
        <v>0.875</v>
      </c>
      <c r="H3771" s="741">
        <v>45065</v>
      </c>
      <c r="I3771" s="740">
        <v>0.39027777777777778</v>
      </c>
      <c r="J3771" s="717" t="s">
        <v>162</v>
      </c>
      <c r="K3771" s="741">
        <v>28622</v>
      </c>
      <c r="L3771" s="929" t="s">
        <v>1265</v>
      </c>
      <c r="M3771" s="741"/>
      <c r="N3771" s="933" t="s">
        <v>1266</v>
      </c>
      <c r="O3771" s="930">
        <v>36484</v>
      </c>
      <c r="P3771" s="904"/>
      <c r="Q3771" s="1035"/>
      <c r="R3771" s="1036"/>
      <c r="S3771" s="1035"/>
      <c r="T3771" s="596"/>
      <c r="U3771" s="593"/>
      <c r="V3771" s="592"/>
      <c r="W3771" s="594"/>
      <c r="Y3771" s="531"/>
    </row>
    <row r="3772" spans="1:25" ht="56.25" hidden="1" customHeight="1" x14ac:dyDescent="0.3">
      <c r="A3772" s="4"/>
      <c r="C3772" s="186"/>
      <c r="D3772" s="4" t="s">
        <v>59</v>
      </c>
      <c r="E3772" s="1156" t="s">
        <v>276</v>
      </c>
      <c r="F3772" s="725">
        <v>45160</v>
      </c>
      <c r="G3772" s="720"/>
      <c r="H3772" s="725">
        <v>45309</v>
      </c>
      <c r="I3772" s="720"/>
      <c r="J3772" s="713" t="s">
        <v>1127</v>
      </c>
      <c r="K3772" s="19"/>
      <c r="L3772" s="721"/>
      <c r="M3772" s="21"/>
      <c r="N3772" s="943"/>
      <c r="O3772" s="208"/>
      <c r="P3772" s="898"/>
      <c r="Q3772" s="1003"/>
      <c r="R3772" s="1004"/>
      <c r="S3772" s="1003"/>
      <c r="T3772" s="565"/>
      <c r="V3772" s="544"/>
      <c r="Y3772" s="531"/>
    </row>
    <row r="3773" spans="1:25" ht="55.5" hidden="1" customHeight="1" x14ac:dyDescent="0.25">
      <c r="A3773" s="186"/>
      <c r="B3773" s="186"/>
      <c r="C3773" s="186"/>
      <c r="D3773" s="186" t="s">
        <v>412</v>
      </c>
      <c r="E3773" s="1156" t="s">
        <v>131</v>
      </c>
      <c r="F3773" s="710">
        <v>45199</v>
      </c>
      <c r="G3773" s="711"/>
      <c r="H3773" s="710">
        <v>45202</v>
      </c>
      <c r="I3773" s="711"/>
      <c r="J3773" s="728" t="s">
        <v>1127</v>
      </c>
      <c r="K3773" s="710"/>
      <c r="L3773" s="734"/>
      <c r="M3773" s="21"/>
      <c r="N3773" s="734"/>
      <c r="O3773" s="920"/>
      <c r="P3773" s="898"/>
      <c r="Q3773" s="1022"/>
      <c r="R3773" s="1023"/>
      <c r="S3773" s="1022"/>
      <c r="T3773" s="624"/>
      <c r="V3773" s="544"/>
    </row>
    <row r="3774" spans="1:25" ht="18.75" hidden="1" customHeight="1" x14ac:dyDescent="0.25">
      <c r="A3774" s="735">
        <v>3212</v>
      </c>
      <c r="B3774" s="707">
        <v>52822606</v>
      </c>
      <c r="C3774" s="707"/>
      <c r="D3774" s="781" t="s">
        <v>520</v>
      </c>
      <c r="E3774" s="1156" t="s">
        <v>521</v>
      </c>
      <c r="F3774" s="708">
        <v>45178</v>
      </c>
      <c r="G3774" s="709">
        <v>0.33333333333333331</v>
      </c>
      <c r="H3774" s="708">
        <v>45194</v>
      </c>
      <c r="I3774" s="709">
        <v>0.45833333333333331</v>
      </c>
      <c r="J3774" s="717" t="s">
        <v>4134</v>
      </c>
      <c r="K3774" s="741"/>
      <c r="L3774" s="944"/>
      <c r="M3774" s="741"/>
      <c r="N3774" s="933"/>
      <c r="O3774" s="930"/>
      <c r="P3774" s="904"/>
      <c r="Q3774" s="1035"/>
      <c r="R3774" s="1036"/>
      <c r="S3774" s="1035"/>
      <c r="T3774" s="596"/>
      <c r="U3774" s="593" t="s">
        <v>1024</v>
      </c>
      <c r="V3774" s="592"/>
      <c r="W3774" s="594"/>
      <c r="Y3774" s="531"/>
    </row>
    <row r="3775" spans="1:25" ht="18.75" customHeight="1" x14ac:dyDescent="0.25">
      <c r="A3775" s="4">
        <v>8347</v>
      </c>
      <c r="B3775" s="4">
        <v>58691028</v>
      </c>
      <c r="C3775" s="4" t="s">
        <v>8528</v>
      </c>
      <c r="D3775" s="4" t="s">
        <v>292</v>
      </c>
      <c r="E3775" s="1156" t="s">
        <v>6615</v>
      </c>
      <c r="F3775" s="725">
        <v>45948</v>
      </c>
      <c r="G3775" s="720" t="s">
        <v>8529</v>
      </c>
      <c r="H3775" s="725">
        <v>45969</v>
      </c>
      <c r="I3775" s="720" t="s">
        <v>8530</v>
      </c>
      <c r="J3775" s="728"/>
      <c r="K3775" s="725">
        <v>34003</v>
      </c>
      <c r="L3775" s="929" t="s">
        <v>8531</v>
      </c>
      <c r="M3775" s="19">
        <v>43986</v>
      </c>
      <c r="N3775" s="931" t="s">
        <v>8532</v>
      </c>
      <c r="O3775" s="932">
        <v>42786</v>
      </c>
      <c r="P3775" s="892"/>
      <c r="R3775" s="1424"/>
      <c r="S3775" s="1425"/>
      <c r="T3775" s="1426"/>
      <c r="U3775" s="551" t="s">
        <v>8533</v>
      </c>
      <c r="W3775" s="599"/>
      <c r="Y3775" s="531"/>
    </row>
    <row r="3776" spans="1:25" x14ac:dyDescent="0.25">
      <c r="A3776" s="707">
        <v>8344</v>
      </c>
      <c r="B3776" s="707">
        <v>22981983</v>
      </c>
      <c r="C3776" s="707" t="s">
        <v>8534</v>
      </c>
      <c r="D3776" s="707" t="s">
        <v>35</v>
      </c>
      <c r="E3776" s="1156" t="s">
        <v>8535</v>
      </c>
      <c r="F3776" s="708">
        <v>45965</v>
      </c>
      <c r="G3776" s="709" t="s">
        <v>8536</v>
      </c>
      <c r="H3776" s="708">
        <v>45968</v>
      </c>
      <c r="I3776" s="709" t="s">
        <v>8537</v>
      </c>
      <c r="J3776" s="1347" t="s">
        <v>449</v>
      </c>
      <c r="K3776" s="710">
        <v>33527</v>
      </c>
      <c r="L3776" s="929" t="s">
        <v>7930</v>
      </c>
      <c r="M3776" s="708">
        <v>44523</v>
      </c>
      <c r="N3776" s="746" t="s">
        <v>8538</v>
      </c>
      <c r="O3776" s="919">
        <v>44175</v>
      </c>
      <c r="P3776" s="902"/>
      <c r="Q3776" s="1086"/>
      <c r="R3776" s="1034"/>
      <c r="S3776" s="881"/>
      <c r="T3776" s="575"/>
      <c r="U3776" s="576" t="s">
        <v>8539</v>
      </c>
      <c r="V3776" s="575"/>
      <c r="W3776" s="577"/>
    </row>
    <row r="3777" spans="1:21" x14ac:dyDescent="0.25">
      <c r="A3777" s="4">
        <v>8344</v>
      </c>
      <c r="B3777" s="4">
        <v>22981983</v>
      </c>
      <c r="C3777" s="186" t="s">
        <v>8540</v>
      </c>
      <c r="D3777" s="186" t="s">
        <v>35</v>
      </c>
      <c r="E3777" s="1161" t="s">
        <v>8535</v>
      </c>
      <c r="F3777" s="725">
        <v>45965</v>
      </c>
      <c r="G3777" s="720" t="s">
        <v>8536</v>
      </c>
      <c r="H3777" s="725">
        <v>45968</v>
      </c>
      <c r="I3777" s="720" t="s">
        <v>8537</v>
      </c>
      <c r="J3777" s="712"/>
      <c r="K3777" s="725">
        <v>21729</v>
      </c>
      <c r="L3777" s="929" t="s">
        <v>7927</v>
      </c>
      <c r="M3777" s="19">
        <v>40201</v>
      </c>
      <c r="N3777" s="929" t="s">
        <v>7928</v>
      </c>
      <c r="O3777" s="932">
        <v>40210</v>
      </c>
      <c r="P3777" s="1015"/>
      <c r="Q3777" s="908"/>
      <c r="R3777" s="1001"/>
      <c r="S3777" s="196"/>
      <c r="T3777" s="560"/>
    </row>
    <row r="3778" spans="1:21" x14ac:dyDescent="0.35">
      <c r="A3778" s="750">
        <v>8332</v>
      </c>
      <c r="B3778" s="750">
        <v>26626407</v>
      </c>
      <c r="C3778" s="750" t="s">
        <v>8541</v>
      </c>
      <c r="D3778" s="750" t="s">
        <v>35</v>
      </c>
      <c r="E3778" s="1179" t="s">
        <v>8542</v>
      </c>
      <c r="F3778" s="954">
        <v>45963</v>
      </c>
      <c r="G3778" s="750" t="s">
        <v>8543</v>
      </c>
      <c r="H3778" s="750" t="s">
        <v>8544</v>
      </c>
      <c r="I3778" s="750" t="s">
        <v>8545</v>
      </c>
      <c r="K3778" s="954">
        <v>25612</v>
      </c>
      <c r="L3778" s="750">
        <v>4168071</v>
      </c>
      <c r="M3778" s="19">
        <v>34815</v>
      </c>
      <c r="N3778" s="952" t="s">
        <v>8546</v>
      </c>
      <c r="O3778" s="953">
        <v>35178</v>
      </c>
      <c r="U3778" s="545" t="s">
        <v>8547</v>
      </c>
    </row>
    <row r="3779" spans="1:21" hidden="1" x14ac:dyDescent="0.35">
      <c r="A3779" s="750">
        <v>8330</v>
      </c>
      <c r="B3779" s="750">
        <v>57122778</v>
      </c>
      <c r="C3779" s="750" t="s">
        <v>8548</v>
      </c>
      <c r="D3779" s="750" t="s">
        <v>4365</v>
      </c>
      <c r="E3779" s="1179" t="s">
        <v>8549</v>
      </c>
      <c r="F3779" s="954">
        <v>45963</v>
      </c>
      <c r="G3779" s="750" t="s">
        <v>8550</v>
      </c>
      <c r="H3779" s="954">
        <v>45964</v>
      </c>
      <c r="I3779" s="750" t="s">
        <v>8551</v>
      </c>
      <c r="J3779" s="879" t="s">
        <v>797</v>
      </c>
      <c r="K3779" s="954">
        <v>25986</v>
      </c>
      <c r="L3779" s="750">
        <v>6829814</v>
      </c>
      <c r="M3779" s="19">
        <v>45868</v>
      </c>
      <c r="N3779" s="952">
        <v>910938113086</v>
      </c>
      <c r="O3779" s="953">
        <v>33578</v>
      </c>
      <c r="U3779" s="545" t="s">
        <v>8552</v>
      </c>
    </row>
    <row r="3780" spans="1:21" x14ac:dyDescent="0.35">
      <c r="A3780" s="750">
        <v>8327</v>
      </c>
      <c r="B3780" s="750">
        <v>98572336</v>
      </c>
      <c r="C3780" s="750" t="s">
        <v>8553</v>
      </c>
      <c r="D3780" s="750" t="s">
        <v>137</v>
      </c>
      <c r="E3780" s="1179" t="s">
        <v>8554</v>
      </c>
      <c r="F3780" s="954">
        <v>45961</v>
      </c>
      <c r="G3780" s="750" t="s">
        <v>8555</v>
      </c>
      <c r="H3780" s="954">
        <v>45963</v>
      </c>
      <c r="I3780" s="750" t="s">
        <v>8556</v>
      </c>
      <c r="K3780" s="954">
        <v>36601</v>
      </c>
      <c r="L3780" s="750">
        <v>14013073</v>
      </c>
      <c r="M3780" s="19">
        <v>45051</v>
      </c>
      <c r="N3780" s="952" t="s">
        <v>8557</v>
      </c>
      <c r="O3780" s="953">
        <v>43460</v>
      </c>
      <c r="U3780" s="545" t="s">
        <v>8558</v>
      </c>
    </row>
    <row r="3781" spans="1:21" x14ac:dyDescent="0.35">
      <c r="A3781" s="750">
        <v>8325</v>
      </c>
      <c r="C3781" s="750" t="s">
        <v>8559</v>
      </c>
      <c r="D3781" s="750" t="s">
        <v>35</v>
      </c>
      <c r="E3781" s="1179" t="s">
        <v>8560</v>
      </c>
      <c r="F3781" s="954">
        <v>45942</v>
      </c>
      <c r="G3781" s="750" t="s">
        <v>8561</v>
      </c>
      <c r="H3781" s="954">
        <v>45966</v>
      </c>
      <c r="I3781" s="750" t="s">
        <v>8562</v>
      </c>
      <c r="K3781" s="954">
        <v>34846</v>
      </c>
      <c r="L3781" s="750" t="s">
        <v>8563</v>
      </c>
      <c r="M3781" s="19">
        <v>45062</v>
      </c>
      <c r="N3781" s="952" t="s">
        <v>8564</v>
      </c>
      <c r="O3781" s="953">
        <v>45477</v>
      </c>
    </row>
    <row r="3782" spans="1:21" hidden="1" x14ac:dyDescent="0.35">
      <c r="A3782" s="750">
        <v>8325</v>
      </c>
      <c r="C3782" s="750" t="s">
        <v>8565</v>
      </c>
      <c r="D3782" s="750" t="s">
        <v>35</v>
      </c>
      <c r="E3782" s="1179" t="s">
        <v>8560</v>
      </c>
      <c r="F3782" s="954">
        <v>45942</v>
      </c>
      <c r="G3782" s="750" t="s">
        <v>8561</v>
      </c>
      <c r="H3782" s="954">
        <v>45966</v>
      </c>
      <c r="I3782" s="750" t="s">
        <v>8562</v>
      </c>
      <c r="K3782" s="954">
        <v>29896</v>
      </c>
      <c r="L3782" s="750">
        <v>6826788</v>
      </c>
      <c r="M3782" s="19">
        <v>36419</v>
      </c>
      <c r="N3782" s="952">
        <v>70469100214</v>
      </c>
      <c r="O3782" s="953">
        <v>39962</v>
      </c>
    </row>
    <row r="3783" spans="1:21" x14ac:dyDescent="0.35">
      <c r="A3783" s="750">
        <v>8315</v>
      </c>
      <c r="B3783" s="750">
        <v>29814758</v>
      </c>
      <c r="C3783" s="750" t="s">
        <v>8566</v>
      </c>
      <c r="D3783" s="750" t="s">
        <v>8567</v>
      </c>
      <c r="E3783" s="1179" t="s">
        <v>8549</v>
      </c>
      <c r="F3783" s="954">
        <v>45959</v>
      </c>
      <c r="G3783" s="750" t="s">
        <v>8568</v>
      </c>
      <c r="H3783" s="954">
        <v>45962</v>
      </c>
      <c r="I3783" s="750" t="s">
        <v>8569</v>
      </c>
      <c r="K3783" s="954">
        <v>30247</v>
      </c>
      <c r="L3783" s="750">
        <v>6847536</v>
      </c>
      <c r="M3783" s="19">
        <v>44090</v>
      </c>
      <c r="N3783" s="952" t="s">
        <v>8570</v>
      </c>
      <c r="O3783" s="953">
        <v>38904</v>
      </c>
      <c r="U3783" s="545" t="s">
        <v>5032</v>
      </c>
    </row>
    <row r="3784" spans="1:21" x14ac:dyDescent="0.35">
      <c r="A3784" s="750">
        <v>8313</v>
      </c>
      <c r="C3784" s="750" t="s">
        <v>8571</v>
      </c>
      <c r="D3784" s="750" t="s">
        <v>35</v>
      </c>
      <c r="E3784" s="1179" t="s">
        <v>8542</v>
      </c>
      <c r="F3784" s="954">
        <v>45958</v>
      </c>
      <c r="G3784" s="750" t="s">
        <v>8572</v>
      </c>
      <c r="H3784" s="954">
        <v>45962</v>
      </c>
      <c r="I3784" s="750" t="s">
        <v>8573</v>
      </c>
      <c r="K3784" s="954">
        <v>30177</v>
      </c>
      <c r="L3784" s="750">
        <v>6829722</v>
      </c>
      <c r="M3784" s="19">
        <v>40851</v>
      </c>
      <c r="N3784" s="952" t="s">
        <v>8574</v>
      </c>
      <c r="O3784" s="953">
        <v>39088</v>
      </c>
      <c r="U3784" s="545" t="s">
        <v>8031</v>
      </c>
    </row>
    <row r="3785" spans="1:21" x14ac:dyDescent="0.35">
      <c r="A3785" s="750">
        <v>8304</v>
      </c>
      <c r="C3785" s="750" t="s">
        <v>8575</v>
      </c>
      <c r="D3785" s="750" t="s">
        <v>35</v>
      </c>
      <c r="E3785" s="1179" t="s">
        <v>8535</v>
      </c>
      <c r="F3785" s="954">
        <v>45956</v>
      </c>
      <c r="G3785" s="750" t="s">
        <v>8561</v>
      </c>
      <c r="H3785" s="954">
        <v>45964</v>
      </c>
      <c r="I3785" s="750" t="s">
        <v>8561</v>
      </c>
      <c r="K3785" s="954">
        <v>34974</v>
      </c>
      <c r="L3785" s="750">
        <v>6970588</v>
      </c>
      <c r="M3785" s="19">
        <v>43176</v>
      </c>
      <c r="N3785" s="952" t="s">
        <v>8576</v>
      </c>
      <c r="O3785" s="953">
        <v>44736</v>
      </c>
      <c r="U3785" s="545" t="s">
        <v>8577</v>
      </c>
    </row>
    <row r="3786" spans="1:21" hidden="1" x14ac:dyDescent="0.35">
      <c r="A3786" s="750">
        <v>8303</v>
      </c>
      <c r="C3786" s="750" t="s">
        <v>8578</v>
      </c>
      <c r="D3786" s="750" t="s">
        <v>137</v>
      </c>
      <c r="E3786" s="1179" t="s">
        <v>8579</v>
      </c>
      <c r="F3786" s="954">
        <v>45956</v>
      </c>
      <c r="G3786" s="750" t="s">
        <v>8580</v>
      </c>
      <c r="H3786" s="954">
        <v>45964</v>
      </c>
      <c r="I3786" s="750" t="s">
        <v>8581</v>
      </c>
      <c r="K3786" s="954">
        <v>31866</v>
      </c>
      <c r="N3786" s="952">
        <v>30771500771</v>
      </c>
      <c r="O3786" s="953">
        <v>38876</v>
      </c>
      <c r="U3786" s="545" t="s">
        <v>6779</v>
      </c>
    </row>
    <row r="3787" spans="1:21" x14ac:dyDescent="0.35">
      <c r="A3787" s="750">
        <v>8303</v>
      </c>
      <c r="C3787" s="750" t="s">
        <v>8582</v>
      </c>
      <c r="D3787" s="750" t="s">
        <v>137</v>
      </c>
      <c r="E3787" s="1179" t="s">
        <v>8579</v>
      </c>
      <c r="F3787" s="954">
        <v>45956</v>
      </c>
      <c r="G3787" s="750" t="s">
        <v>8580</v>
      </c>
      <c r="H3787" s="954">
        <v>45964</v>
      </c>
      <c r="I3787" s="750" t="s">
        <v>8581</v>
      </c>
      <c r="N3787" s="952" t="s">
        <v>8583</v>
      </c>
      <c r="O3787" s="953">
        <v>43683</v>
      </c>
    </row>
    <row r="3788" spans="1:21" x14ac:dyDescent="0.35">
      <c r="A3788" s="750">
        <v>8302</v>
      </c>
      <c r="B3788" s="750">
        <v>92660567</v>
      </c>
      <c r="C3788" s="750" t="s">
        <v>8584</v>
      </c>
      <c r="D3788" s="750" t="s">
        <v>94</v>
      </c>
      <c r="E3788" s="1179" t="s">
        <v>8585</v>
      </c>
      <c r="F3788" s="954">
        <v>45955</v>
      </c>
      <c r="G3788" s="750" t="s">
        <v>8586</v>
      </c>
      <c r="H3788" s="954">
        <v>45958</v>
      </c>
      <c r="I3788" s="750" t="s">
        <v>8587</v>
      </c>
      <c r="K3788" s="954">
        <v>36342</v>
      </c>
      <c r="L3788" s="750">
        <v>14005686</v>
      </c>
      <c r="M3788" s="19">
        <v>44706</v>
      </c>
      <c r="N3788" s="952" t="s">
        <v>8588</v>
      </c>
      <c r="O3788" s="953">
        <v>43096</v>
      </c>
      <c r="U3788" s="545" t="s">
        <v>229</v>
      </c>
    </row>
    <row r="3789" spans="1:21" ht="42" x14ac:dyDescent="0.35">
      <c r="A3789" s="750">
        <v>8228</v>
      </c>
      <c r="C3789" s="750" t="s">
        <v>8595</v>
      </c>
      <c r="D3789" s="750" t="s">
        <v>4688</v>
      </c>
      <c r="E3789" s="1179" t="s">
        <v>8596</v>
      </c>
      <c r="F3789" s="954">
        <v>45948</v>
      </c>
      <c r="G3789" s="750" t="s">
        <v>8597</v>
      </c>
      <c r="H3789" s="954">
        <v>45966</v>
      </c>
      <c r="I3789" s="750" t="s">
        <v>8598</v>
      </c>
      <c r="K3789" s="954">
        <v>29836</v>
      </c>
      <c r="L3789" s="750">
        <v>6812975</v>
      </c>
      <c r="M3789" s="19">
        <v>44861</v>
      </c>
      <c r="N3789" s="952" t="s">
        <v>8599</v>
      </c>
      <c r="O3789" s="953">
        <v>42388</v>
      </c>
      <c r="P3789" s="1043" t="s">
        <v>6443</v>
      </c>
      <c r="U3789" s="545" t="s">
        <v>5032</v>
      </c>
    </row>
    <row r="3790" spans="1:21" x14ac:dyDescent="0.35">
      <c r="A3790" s="750">
        <v>8232</v>
      </c>
      <c r="C3790" s="750" t="s">
        <v>8600</v>
      </c>
      <c r="D3790" s="750" t="s">
        <v>8601</v>
      </c>
      <c r="E3790" s="1179" t="s">
        <v>8590</v>
      </c>
      <c r="F3790" s="954">
        <v>45950</v>
      </c>
      <c r="G3790" s="750" t="s">
        <v>8556</v>
      </c>
      <c r="H3790" s="954">
        <v>45957</v>
      </c>
      <c r="I3790" s="750" t="s">
        <v>8602</v>
      </c>
      <c r="K3790" s="954">
        <v>31108</v>
      </c>
      <c r="L3790" s="750" t="s">
        <v>8603</v>
      </c>
      <c r="M3790" s="19">
        <v>45694</v>
      </c>
      <c r="N3790" s="952" t="s">
        <v>8604</v>
      </c>
      <c r="O3790" s="953">
        <v>44495</v>
      </c>
    </row>
    <row r="3791" spans="1:21" x14ac:dyDescent="0.35">
      <c r="A3791" s="750">
        <v>8235</v>
      </c>
      <c r="C3791" s="750" t="s">
        <v>8605</v>
      </c>
      <c r="D3791" s="750" t="s">
        <v>83</v>
      </c>
      <c r="E3791" s="1179" t="s">
        <v>8606</v>
      </c>
      <c r="F3791" s="954">
        <v>45951</v>
      </c>
      <c r="G3791" s="750" t="s">
        <v>8607</v>
      </c>
      <c r="H3791" s="954">
        <v>45959</v>
      </c>
      <c r="I3791" s="750" t="s">
        <v>8608</v>
      </c>
      <c r="K3791" s="954">
        <v>36185</v>
      </c>
      <c r="L3791" s="750">
        <v>6998572</v>
      </c>
      <c r="M3791" s="19">
        <v>44495</v>
      </c>
      <c r="N3791" s="952" t="s">
        <v>8609</v>
      </c>
      <c r="O3791" s="953">
        <v>43139</v>
      </c>
      <c r="U3791" s="545" t="s">
        <v>8610</v>
      </c>
    </row>
    <row r="3792" spans="1:21" x14ac:dyDescent="0.35">
      <c r="A3792" s="750">
        <v>8237</v>
      </c>
      <c r="B3792" s="750">
        <v>55338420</v>
      </c>
      <c r="C3792" s="750" t="s">
        <v>8611</v>
      </c>
      <c r="D3792" s="750" t="s">
        <v>137</v>
      </c>
      <c r="E3792" s="1179" t="s">
        <v>8612</v>
      </c>
      <c r="F3792" s="954">
        <v>45952</v>
      </c>
      <c r="G3792" s="750" t="s">
        <v>8561</v>
      </c>
      <c r="H3792" s="954">
        <v>45959</v>
      </c>
      <c r="I3792" s="750" t="s">
        <v>8561</v>
      </c>
      <c r="J3792" s="879" t="s">
        <v>85</v>
      </c>
      <c r="K3792" s="954">
        <v>34551</v>
      </c>
      <c r="L3792" s="750">
        <v>6937591</v>
      </c>
      <c r="M3792" s="19">
        <v>42416</v>
      </c>
      <c r="N3792" s="952" t="s">
        <v>8613</v>
      </c>
      <c r="O3792" s="953">
        <v>43535</v>
      </c>
      <c r="U3792" s="545" t="s">
        <v>8614</v>
      </c>
    </row>
    <row r="3793" spans="1:21" x14ac:dyDescent="0.35">
      <c r="A3793" s="750">
        <v>8239</v>
      </c>
      <c r="C3793" s="750" t="s">
        <v>8615</v>
      </c>
      <c r="D3793" s="750" t="s">
        <v>137</v>
      </c>
      <c r="E3793" s="1179" t="s">
        <v>8616</v>
      </c>
      <c r="F3793" s="954">
        <v>45953</v>
      </c>
      <c r="G3793" s="750" t="s">
        <v>8617</v>
      </c>
      <c r="H3793" s="954">
        <v>45966</v>
      </c>
      <c r="I3793" s="750" t="s">
        <v>8618</v>
      </c>
      <c r="K3793" s="954">
        <v>31717</v>
      </c>
      <c r="L3793" s="750">
        <v>6893837</v>
      </c>
      <c r="M3793" s="19">
        <v>43188</v>
      </c>
      <c r="N3793" s="952" t="s">
        <v>8619</v>
      </c>
      <c r="O3793" s="953">
        <v>40745</v>
      </c>
      <c r="U3793" s="545" t="s">
        <v>8620</v>
      </c>
    </row>
    <row r="3794" spans="1:21" x14ac:dyDescent="0.35">
      <c r="A3794" s="750">
        <v>8240</v>
      </c>
      <c r="C3794" s="750" t="s">
        <v>8621</v>
      </c>
      <c r="D3794" s="750" t="s">
        <v>35</v>
      </c>
      <c r="E3794" s="1179" t="s">
        <v>8542</v>
      </c>
      <c r="F3794" s="954">
        <v>45953</v>
      </c>
      <c r="G3794" s="750" t="s">
        <v>8536</v>
      </c>
      <c r="H3794" s="954">
        <v>45958</v>
      </c>
      <c r="I3794" s="750" t="s">
        <v>8622</v>
      </c>
      <c r="K3794" s="954">
        <v>33092</v>
      </c>
      <c r="N3794" s="952" t="s">
        <v>8623</v>
      </c>
      <c r="O3794" s="953">
        <v>41955</v>
      </c>
    </row>
    <row r="3795" spans="1:21" x14ac:dyDescent="0.35">
      <c r="A3795" s="750">
        <v>8247</v>
      </c>
      <c r="B3795" s="750">
        <v>95941779</v>
      </c>
      <c r="C3795" s="750" t="s">
        <v>8624</v>
      </c>
      <c r="D3795" s="750" t="s">
        <v>137</v>
      </c>
      <c r="E3795" s="1179" t="s">
        <v>8554</v>
      </c>
      <c r="F3795" s="954">
        <v>45954</v>
      </c>
      <c r="G3795" s="750" t="s">
        <v>8625</v>
      </c>
      <c r="H3795" s="954">
        <v>45957</v>
      </c>
      <c r="I3795" s="750" t="s">
        <v>8626</v>
      </c>
      <c r="K3795" s="954">
        <v>24183</v>
      </c>
      <c r="L3795" s="750">
        <v>4166774</v>
      </c>
      <c r="M3795" s="19">
        <v>43717</v>
      </c>
      <c r="N3795" s="952" t="s">
        <v>8627</v>
      </c>
      <c r="O3795" s="953">
        <v>45071</v>
      </c>
      <c r="U3795" s="545" t="s">
        <v>333</v>
      </c>
    </row>
    <row r="3796" spans="1:21" x14ac:dyDescent="0.35">
      <c r="A3796" s="750">
        <v>8248</v>
      </c>
      <c r="C3796" s="750" t="s">
        <v>8628</v>
      </c>
      <c r="D3796" s="750" t="s">
        <v>83</v>
      </c>
      <c r="E3796" s="1179" t="s">
        <v>8629</v>
      </c>
      <c r="F3796" s="954">
        <v>45955</v>
      </c>
      <c r="G3796" s="750" t="s">
        <v>8630</v>
      </c>
      <c r="H3796" s="954">
        <v>45978</v>
      </c>
      <c r="I3796" s="750" t="s">
        <v>8631</v>
      </c>
      <c r="K3796" s="954">
        <v>27365</v>
      </c>
      <c r="L3796" s="750">
        <v>6780329</v>
      </c>
      <c r="M3796" s="19">
        <v>41222</v>
      </c>
      <c r="N3796" s="952" t="s">
        <v>8632</v>
      </c>
      <c r="O3796" s="953">
        <v>35783</v>
      </c>
      <c r="U3796" s="545" t="s">
        <v>8633</v>
      </c>
    </row>
    <row r="3797" spans="1:21" x14ac:dyDescent="0.35">
      <c r="A3797" s="750">
        <v>8249</v>
      </c>
      <c r="C3797" s="750" t="s">
        <v>8634</v>
      </c>
      <c r="D3797" s="750" t="s">
        <v>649</v>
      </c>
      <c r="E3797" s="1179" t="s">
        <v>8635</v>
      </c>
      <c r="F3797" s="954">
        <v>45955</v>
      </c>
      <c r="G3797" s="750" t="s">
        <v>8598</v>
      </c>
      <c r="H3797" s="954">
        <v>45964</v>
      </c>
      <c r="I3797" s="750" t="s">
        <v>8636</v>
      </c>
      <c r="K3797" s="954">
        <v>32399</v>
      </c>
      <c r="L3797" s="750">
        <v>9251300</v>
      </c>
      <c r="M3797" s="19">
        <v>41736</v>
      </c>
      <c r="N3797" s="952" t="s">
        <v>2599</v>
      </c>
      <c r="O3797" s="953">
        <v>44648</v>
      </c>
      <c r="U3797" s="545" t="s">
        <v>8637</v>
      </c>
    </row>
    <row r="3798" spans="1:21" hidden="1" x14ac:dyDescent="0.35">
      <c r="A3798" s="750">
        <v>8320</v>
      </c>
      <c r="C3798" s="750" t="s">
        <v>8638</v>
      </c>
      <c r="D3798" s="750" t="s">
        <v>137</v>
      </c>
      <c r="E3798" s="1179" t="s">
        <v>8612</v>
      </c>
      <c r="F3798" s="954">
        <v>45960</v>
      </c>
      <c r="G3798" s="750" t="s">
        <v>8626</v>
      </c>
      <c r="H3798" s="954">
        <v>45971</v>
      </c>
      <c r="I3798" s="750" t="s">
        <v>8545</v>
      </c>
      <c r="K3798" s="954">
        <v>28342</v>
      </c>
      <c r="L3798" s="954"/>
      <c r="M3798" s="19">
        <v>35647</v>
      </c>
      <c r="N3798" s="952">
        <v>97109120503</v>
      </c>
      <c r="O3798" s="953">
        <v>40234</v>
      </c>
    </row>
    <row r="3799" spans="1:21" x14ac:dyDescent="0.35">
      <c r="A3799" s="750">
        <v>8414</v>
      </c>
      <c r="C3799" s="750" t="s">
        <v>8639</v>
      </c>
      <c r="D3799" s="750" t="s">
        <v>8640</v>
      </c>
      <c r="E3799" s="1179" t="s">
        <v>8535</v>
      </c>
      <c r="F3799" s="954">
        <v>45980</v>
      </c>
      <c r="G3799" s="750" t="s">
        <v>8641</v>
      </c>
      <c r="H3799" s="954">
        <v>45983</v>
      </c>
      <c r="I3799" s="750" t="s">
        <v>8602</v>
      </c>
      <c r="K3799" s="954">
        <v>31341</v>
      </c>
      <c r="L3799" s="750">
        <v>6877719</v>
      </c>
      <c r="M3799" s="19">
        <v>44658</v>
      </c>
      <c r="N3799" s="952" t="s">
        <v>6881</v>
      </c>
      <c r="O3799" s="953">
        <v>45501</v>
      </c>
      <c r="U3799" s="545" t="s">
        <v>8642</v>
      </c>
    </row>
    <row r="3800" spans="1:21" hidden="1" x14ac:dyDescent="0.35">
      <c r="A3800" s="750">
        <v>8374</v>
      </c>
      <c r="C3800" s="750" t="s">
        <v>8643</v>
      </c>
      <c r="D3800" s="750" t="s">
        <v>35</v>
      </c>
      <c r="E3800" s="1179" t="s">
        <v>8644</v>
      </c>
      <c r="F3800" s="954">
        <v>45974</v>
      </c>
      <c r="G3800" s="750" t="s">
        <v>8645</v>
      </c>
      <c r="H3800" s="954">
        <v>45985</v>
      </c>
      <c r="I3800" s="750" t="s">
        <v>8646</v>
      </c>
      <c r="K3800" s="954">
        <v>27356</v>
      </c>
      <c r="L3800" s="750" t="s">
        <v>8647</v>
      </c>
      <c r="M3800" s="19">
        <v>44559</v>
      </c>
      <c r="N3800" s="952">
        <v>940869101101</v>
      </c>
      <c r="O3800" s="953">
        <v>35039</v>
      </c>
    </row>
    <row r="3801" spans="1:21" x14ac:dyDescent="0.35">
      <c r="A3801" s="750">
        <v>8413</v>
      </c>
      <c r="B3801" s="750">
        <v>52173315</v>
      </c>
      <c r="C3801" s="750" t="s">
        <v>8648</v>
      </c>
      <c r="D3801" s="750" t="s">
        <v>83</v>
      </c>
      <c r="E3801" s="1179" t="s">
        <v>8629</v>
      </c>
      <c r="F3801" s="954">
        <v>45980</v>
      </c>
      <c r="G3801" s="750" t="s">
        <v>8649</v>
      </c>
      <c r="H3801" s="954">
        <v>45995</v>
      </c>
      <c r="I3801" s="750" t="s">
        <v>8587</v>
      </c>
      <c r="K3801" s="954">
        <v>33270</v>
      </c>
      <c r="L3801" s="750">
        <v>6924875</v>
      </c>
      <c r="M3801" s="19">
        <v>45924</v>
      </c>
      <c r="N3801" s="952" t="s">
        <v>8650</v>
      </c>
      <c r="O3801" s="953">
        <v>39962</v>
      </c>
      <c r="U3801" s="545" t="s">
        <v>8651</v>
      </c>
    </row>
    <row r="3802" spans="1:21" x14ac:dyDescent="0.35">
      <c r="A3802" s="750">
        <v>8413</v>
      </c>
      <c r="B3802" s="750">
        <v>96103193</v>
      </c>
      <c r="C3802" s="750" t="s">
        <v>8652</v>
      </c>
      <c r="D3802" s="750" t="s">
        <v>83</v>
      </c>
      <c r="E3802" s="1179" t="s">
        <v>8629</v>
      </c>
      <c r="F3802" s="954">
        <v>45980</v>
      </c>
      <c r="G3802" s="750" t="s">
        <v>8649</v>
      </c>
      <c r="H3802" s="954">
        <v>45995</v>
      </c>
      <c r="I3802" s="750" t="s">
        <v>8587</v>
      </c>
      <c r="K3802" s="954">
        <v>32988</v>
      </c>
      <c r="L3802" s="750">
        <v>6912952</v>
      </c>
      <c r="M3802" s="19">
        <v>44575</v>
      </c>
      <c r="N3802" s="952" t="s">
        <v>1690</v>
      </c>
      <c r="O3802" s="953">
        <v>39561</v>
      </c>
      <c r="U3802" s="545" t="s">
        <v>8653</v>
      </c>
    </row>
    <row r="3803" spans="1:21" x14ac:dyDescent="0.35">
      <c r="A3803" s="750">
        <v>8414</v>
      </c>
      <c r="C3803" s="750" t="s">
        <v>8654</v>
      </c>
      <c r="D3803" s="750" t="s">
        <v>35</v>
      </c>
      <c r="E3803" s="1179" t="s">
        <v>8535</v>
      </c>
      <c r="F3803" s="954">
        <v>45980</v>
      </c>
      <c r="G3803" s="750" t="s">
        <v>8641</v>
      </c>
      <c r="H3803" s="954">
        <v>45983</v>
      </c>
      <c r="I3803" s="750" t="s">
        <v>8602</v>
      </c>
      <c r="K3803" s="954">
        <v>29968</v>
      </c>
      <c r="L3803" s="750">
        <v>6840060</v>
      </c>
      <c r="M3803" s="19">
        <v>41897</v>
      </c>
      <c r="N3803" s="952" t="s">
        <v>6242</v>
      </c>
      <c r="O3803" s="953">
        <v>37674</v>
      </c>
    </row>
    <row r="3804" spans="1:21" hidden="1" x14ac:dyDescent="0.35">
      <c r="A3804" s="750">
        <v>8416</v>
      </c>
      <c r="C3804" s="750" t="s">
        <v>8655</v>
      </c>
      <c r="D3804" s="750" t="s">
        <v>8656</v>
      </c>
      <c r="E3804" s="1179" t="s">
        <v>8585</v>
      </c>
      <c r="F3804" s="954">
        <v>45981</v>
      </c>
      <c r="G3804" s="750" t="s">
        <v>8657</v>
      </c>
      <c r="H3804" s="954">
        <v>45992</v>
      </c>
      <c r="I3804" s="750" t="s">
        <v>8626</v>
      </c>
      <c r="K3804" s="954">
        <v>17580</v>
      </c>
      <c r="L3804" s="750">
        <v>4131042</v>
      </c>
      <c r="M3804" s="19">
        <v>44810</v>
      </c>
      <c r="N3804" s="952">
        <v>811038130141</v>
      </c>
      <c r="O3804" s="953">
        <v>29873</v>
      </c>
      <c r="U3804" s="545" t="s">
        <v>8658</v>
      </c>
    </row>
    <row r="3805" spans="1:21" x14ac:dyDescent="0.35">
      <c r="A3805" s="750">
        <v>8556</v>
      </c>
      <c r="C3805" s="750" t="s">
        <v>8638</v>
      </c>
      <c r="D3805" s="750" t="s">
        <v>137</v>
      </c>
      <c r="E3805" s="1179" t="s">
        <v>8659</v>
      </c>
      <c r="F3805" s="954">
        <v>45995</v>
      </c>
      <c r="G3805" s="750" t="s">
        <v>8660</v>
      </c>
      <c r="H3805" s="954">
        <v>45998</v>
      </c>
      <c r="I3805" s="750" t="s">
        <v>8661</v>
      </c>
      <c r="K3805" s="954">
        <v>32750</v>
      </c>
      <c r="L3805" s="750" t="s">
        <v>8662</v>
      </c>
      <c r="M3805" s="19">
        <v>45274</v>
      </c>
      <c r="N3805" s="952" t="s">
        <v>8663</v>
      </c>
      <c r="O3805" s="953">
        <v>45722</v>
      </c>
    </row>
    <row r="3806" spans="1:21" x14ac:dyDescent="0.35">
      <c r="A3806" s="750">
        <v>8559</v>
      </c>
      <c r="C3806" s="750" t="s">
        <v>3536</v>
      </c>
      <c r="D3806" s="750" t="s">
        <v>35</v>
      </c>
      <c r="E3806" s="1179" t="s">
        <v>8542</v>
      </c>
      <c r="F3806" s="954">
        <v>45995</v>
      </c>
      <c r="G3806" s="750" t="s">
        <v>8664</v>
      </c>
      <c r="H3806" s="954">
        <v>46010</v>
      </c>
      <c r="I3806" s="750" t="s">
        <v>8556</v>
      </c>
      <c r="L3806" s="750">
        <v>6767344</v>
      </c>
      <c r="M3806" s="19">
        <v>43109</v>
      </c>
      <c r="N3806" s="952" t="s">
        <v>7816</v>
      </c>
      <c r="O3806" s="953">
        <v>44528</v>
      </c>
    </row>
    <row r="3807" spans="1:21" hidden="1" x14ac:dyDescent="0.35">
      <c r="A3807" s="750">
        <v>8559</v>
      </c>
      <c r="B3807" s="750">
        <v>96629009</v>
      </c>
      <c r="C3807" s="750" t="s">
        <v>8665</v>
      </c>
      <c r="D3807" s="750" t="s">
        <v>35</v>
      </c>
      <c r="E3807" s="1179" t="s">
        <v>8542</v>
      </c>
      <c r="F3807" s="954">
        <v>45995</v>
      </c>
      <c r="G3807" s="750" t="s">
        <v>8664</v>
      </c>
      <c r="K3807" s="954">
        <v>25914</v>
      </c>
      <c r="L3807" s="750">
        <v>4177673</v>
      </c>
      <c r="M3807" s="19">
        <v>44260</v>
      </c>
      <c r="N3807" s="952">
        <v>4.9724738057183449E-4</v>
      </c>
      <c r="O3807" s="953">
        <v>33943</v>
      </c>
      <c r="U3807" s="545" t="s">
        <v>8666</v>
      </c>
    </row>
    <row r="3808" spans="1:21" hidden="1" x14ac:dyDescent="0.35">
      <c r="A3808" s="750">
        <v>8560</v>
      </c>
      <c r="C3808" s="750" t="s">
        <v>8667</v>
      </c>
      <c r="D3808" s="750" t="s">
        <v>137</v>
      </c>
      <c r="E3808" s="1179" t="s">
        <v>8616</v>
      </c>
      <c r="F3808" s="954">
        <v>45996</v>
      </c>
      <c r="G3808" s="750" t="s">
        <v>8668</v>
      </c>
      <c r="H3808" s="954">
        <v>45997</v>
      </c>
      <c r="I3808" s="750" t="s">
        <v>8561</v>
      </c>
      <c r="K3808" s="954">
        <v>31580</v>
      </c>
      <c r="L3808" s="750">
        <v>6913237</v>
      </c>
      <c r="M3808" s="19">
        <v>42929</v>
      </c>
      <c r="N3808" s="952">
        <v>28678800983</v>
      </c>
      <c r="O3808" s="953">
        <v>43177</v>
      </c>
      <c r="U3808" s="545" t="s">
        <v>1012</v>
      </c>
    </row>
    <row r="3809" spans="1:21" hidden="1" x14ac:dyDescent="0.35">
      <c r="A3809" s="750">
        <v>8561</v>
      </c>
      <c r="C3809" s="750" t="s">
        <v>8669</v>
      </c>
      <c r="D3809" s="750" t="s">
        <v>35</v>
      </c>
      <c r="E3809" s="1179" t="s">
        <v>8535</v>
      </c>
      <c r="F3809" s="954">
        <v>45997</v>
      </c>
      <c r="G3809" s="750" t="s">
        <v>8670</v>
      </c>
      <c r="K3809" s="954">
        <v>25946</v>
      </c>
      <c r="L3809" s="750">
        <v>6752696</v>
      </c>
      <c r="M3809" s="19">
        <v>38988</v>
      </c>
      <c r="N3809" s="952">
        <v>60938101666</v>
      </c>
      <c r="O3809" s="953">
        <v>38986</v>
      </c>
      <c r="U3809" s="545" t="s">
        <v>8671</v>
      </c>
    </row>
    <row r="3810" spans="1:21" x14ac:dyDescent="0.35">
      <c r="A3810" s="750">
        <v>8561</v>
      </c>
      <c r="C3810" s="750" t="s">
        <v>8672</v>
      </c>
      <c r="D3810" s="750" t="s">
        <v>35</v>
      </c>
      <c r="E3810" s="1179" t="s">
        <v>8535</v>
      </c>
      <c r="F3810" s="954">
        <v>45997</v>
      </c>
      <c r="G3810" s="750" t="s">
        <v>8670</v>
      </c>
      <c r="H3810" s="954">
        <v>46005</v>
      </c>
      <c r="I3810" s="750" t="s">
        <v>8852</v>
      </c>
      <c r="K3810" s="954">
        <v>30887</v>
      </c>
      <c r="L3810" s="750">
        <v>6860702</v>
      </c>
      <c r="M3810" s="19">
        <v>44893</v>
      </c>
      <c r="N3810" s="952" t="s">
        <v>8673</v>
      </c>
      <c r="O3810" s="953" t="s">
        <v>8674</v>
      </c>
    </row>
    <row r="3811" spans="1:21" x14ac:dyDescent="0.35">
      <c r="A3811" s="750">
        <v>8559</v>
      </c>
      <c r="B3811" s="750">
        <v>96629009</v>
      </c>
      <c r="C3811" s="750" t="s">
        <v>8675</v>
      </c>
      <c r="D3811" s="750" t="s">
        <v>8640</v>
      </c>
      <c r="E3811" s="1179" t="s">
        <v>8542</v>
      </c>
      <c r="F3811" s="954">
        <v>45995</v>
      </c>
      <c r="G3811" s="750" t="s">
        <v>8670</v>
      </c>
      <c r="H3811" s="954">
        <v>46010</v>
      </c>
      <c r="I3811" s="750" t="s">
        <v>8556</v>
      </c>
      <c r="K3811" s="954">
        <v>25914</v>
      </c>
      <c r="L3811" s="750">
        <v>4177673</v>
      </c>
      <c r="M3811" s="19">
        <v>44260</v>
      </c>
      <c r="N3811" s="952" t="s">
        <v>8676</v>
      </c>
      <c r="O3811" s="953">
        <v>33943</v>
      </c>
    </row>
    <row r="3812" spans="1:21" x14ac:dyDescent="0.35">
      <c r="A3812" s="750">
        <v>8563</v>
      </c>
      <c r="C3812" s="750" t="s">
        <v>8677</v>
      </c>
      <c r="D3812" s="750" t="s">
        <v>8640</v>
      </c>
      <c r="E3812" s="1179" t="s">
        <v>8560</v>
      </c>
      <c r="F3812" s="954">
        <v>45997</v>
      </c>
      <c r="G3812" s="750" t="s">
        <v>8678</v>
      </c>
      <c r="H3812" s="954">
        <v>46005</v>
      </c>
      <c r="I3812" s="750" t="s">
        <v>8598</v>
      </c>
      <c r="K3812" s="954">
        <v>27526</v>
      </c>
      <c r="L3812" s="750" t="s">
        <v>8679</v>
      </c>
      <c r="M3812" s="19">
        <v>44354</v>
      </c>
      <c r="N3812" s="952" t="s">
        <v>8680</v>
      </c>
      <c r="O3812" s="953">
        <v>38644</v>
      </c>
      <c r="U3812" s="545" t="s">
        <v>8681</v>
      </c>
    </row>
    <row r="3813" spans="1:21" hidden="1" x14ac:dyDescent="0.35">
      <c r="A3813" s="750">
        <v>8427</v>
      </c>
      <c r="C3813" s="750" t="s">
        <v>8682</v>
      </c>
      <c r="D3813" s="750" t="s">
        <v>137</v>
      </c>
      <c r="E3813" s="1179" t="s">
        <v>8612</v>
      </c>
      <c r="F3813" s="954">
        <v>45985</v>
      </c>
      <c r="G3813" s="750" t="s">
        <v>8683</v>
      </c>
      <c r="K3813" s="954">
        <v>25353</v>
      </c>
      <c r="L3813" s="750" t="s">
        <v>8684</v>
      </c>
      <c r="N3813" s="952">
        <v>891078400221</v>
      </c>
      <c r="O3813" s="953">
        <v>32851</v>
      </c>
      <c r="U3813" s="545" t="s">
        <v>8685</v>
      </c>
    </row>
    <row r="3814" spans="1:21" x14ac:dyDescent="0.35">
      <c r="A3814" s="750">
        <v>8428</v>
      </c>
      <c r="B3814" s="750">
        <v>50198793</v>
      </c>
      <c r="C3814" s="750" t="s">
        <v>8686</v>
      </c>
      <c r="D3814" s="750" t="s">
        <v>137</v>
      </c>
      <c r="E3814" s="1179" t="s">
        <v>8659</v>
      </c>
      <c r="F3814" s="954">
        <v>45986</v>
      </c>
      <c r="G3814" s="750" t="s">
        <v>8687</v>
      </c>
      <c r="H3814" s="954">
        <v>45988</v>
      </c>
      <c r="I3814" s="750" t="s">
        <v>8688</v>
      </c>
      <c r="K3814" s="954">
        <v>36248</v>
      </c>
      <c r="L3814" s="750">
        <v>14009783</v>
      </c>
      <c r="M3814" s="19">
        <v>44732</v>
      </c>
      <c r="N3814" s="952" t="s">
        <v>8689</v>
      </c>
      <c r="O3814" s="953">
        <v>44277</v>
      </c>
      <c r="U3814" s="545" t="s">
        <v>8690</v>
      </c>
    </row>
    <row r="3815" spans="1:21" x14ac:dyDescent="0.35">
      <c r="A3815" s="750">
        <v>8621</v>
      </c>
      <c r="B3815" s="750">
        <v>98620290</v>
      </c>
      <c r="C3815" s="750" t="s">
        <v>8691</v>
      </c>
      <c r="D3815" s="750" t="s">
        <v>1212</v>
      </c>
      <c r="E3815" s="1179" t="s">
        <v>8590</v>
      </c>
      <c r="F3815" s="954">
        <v>45987</v>
      </c>
      <c r="G3815" s="750" t="s">
        <v>8692</v>
      </c>
      <c r="H3815" s="954">
        <v>46010</v>
      </c>
      <c r="I3815" s="750" t="s">
        <v>8759</v>
      </c>
      <c r="K3815" s="954">
        <v>22845</v>
      </c>
      <c r="L3815" s="750" t="s">
        <v>8693</v>
      </c>
      <c r="M3815" s="19">
        <v>40301</v>
      </c>
      <c r="N3815" s="952" t="s">
        <v>8694</v>
      </c>
      <c r="O3815" s="953">
        <v>30440</v>
      </c>
      <c r="U3815" s="545" t="s">
        <v>8695</v>
      </c>
    </row>
    <row r="3816" spans="1:21" x14ac:dyDescent="0.35">
      <c r="A3816" s="750">
        <v>8621</v>
      </c>
      <c r="C3816" s="750" t="s">
        <v>8696</v>
      </c>
      <c r="D3816" s="750" t="s">
        <v>412</v>
      </c>
      <c r="E3816" s="1179" t="s">
        <v>8590</v>
      </c>
      <c r="F3816" s="954">
        <v>45987</v>
      </c>
      <c r="G3816" s="750" t="s">
        <v>8692</v>
      </c>
      <c r="H3816" s="954">
        <v>46010</v>
      </c>
      <c r="I3816" s="750" t="s">
        <v>8759</v>
      </c>
      <c r="K3816" s="954">
        <v>23498</v>
      </c>
      <c r="L3816" s="750" t="s">
        <v>8697</v>
      </c>
      <c r="M3816" s="19">
        <v>43082</v>
      </c>
      <c r="N3816" s="952" t="s">
        <v>8698</v>
      </c>
      <c r="O3816" s="953">
        <v>31583</v>
      </c>
      <c r="U3816" s="545" t="s">
        <v>8695</v>
      </c>
    </row>
    <row r="3817" spans="1:21" x14ac:dyDescent="0.35">
      <c r="A3817" s="750">
        <v>8439</v>
      </c>
      <c r="C3817" s="750" t="s">
        <v>8699</v>
      </c>
      <c r="D3817" s="750" t="s">
        <v>35</v>
      </c>
      <c r="E3817" s="1179" t="s">
        <v>8700</v>
      </c>
      <c r="F3817" s="954">
        <v>45989</v>
      </c>
      <c r="G3817" s="750" t="s">
        <v>8625</v>
      </c>
      <c r="H3817" s="954">
        <v>45993</v>
      </c>
      <c r="I3817" s="750" t="s">
        <v>8701</v>
      </c>
      <c r="K3817" s="954">
        <v>34710</v>
      </c>
      <c r="L3817" s="750" t="s">
        <v>8702</v>
      </c>
      <c r="N3817" s="952" t="s">
        <v>1806</v>
      </c>
      <c r="O3817" s="953">
        <v>42142</v>
      </c>
    </row>
    <row r="3818" spans="1:21" x14ac:dyDescent="0.35">
      <c r="A3818" s="750">
        <v>8442</v>
      </c>
      <c r="B3818" s="750">
        <v>99732470</v>
      </c>
      <c r="C3818" s="750" t="s">
        <v>8703</v>
      </c>
      <c r="D3818" s="750" t="s">
        <v>8704</v>
      </c>
      <c r="E3818" s="1179" t="s">
        <v>8593</v>
      </c>
      <c r="F3818" s="954">
        <v>45990</v>
      </c>
      <c r="G3818" s="750" t="s">
        <v>8705</v>
      </c>
      <c r="H3818" s="954">
        <v>45993</v>
      </c>
      <c r="I3818" s="750" t="s">
        <v>8636</v>
      </c>
      <c r="K3818" s="954">
        <v>19123</v>
      </c>
      <c r="L3818" s="750" t="s">
        <v>8706</v>
      </c>
      <c r="M3818" s="19">
        <v>43987</v>
      </c>
      <c r="N3818" s="952" t="s">
        <v>8707</v>
      </c>
      <c r="O3818" s="953">
        <v>37635</v>
      </c>
      <c r="U3818" s="545" t="s">
        <v>8708</v>
      </c>
    </row>
    <row r="3819" spans="1:21" x14ac:dyDescent="0.35">
      <c r="A3819" s="750">
        <v>8445</v>
      </c>
      <c r="C3819" s="750" t="s">
        <v>8709</v>
      </c>
      <c r="D3819" s="750" t="s">
        <v>292</v>
      </c>
      <c r="E3819" s="1179" t="s">
        <v>8710</v>
      </c>
      <c r="F3819" s="954">
        <v>45991</v>
      </c>
      <c r="G3819" s="750" t="s">
        <v>8636</v>
      </c>
      <c r="H3819" s="954">
        <v>46000</v>
      </c>
      <c r="I3819" s="750" t="s">
        <v>8537</v>
      </c>
      <c r="K3819" s="954">
        <v>34184</v>
      </c>
      <c r="L3819" s="750" t="s">
        <v>8711</v>
      </c>
      <c r="M3819" s="19">
        <v>45274</v>
      </c>
      <c r="N3819" s="952" t="s">
        <v>8712</v>
      </c>
      <c r="O3819" s="953">
        <v>41045</v>
      </c>
    </row>
    <row r="3820" spans="1:21" hidden="1" x14ac:dyDescent="0.35">
      <c r="A3820" s="750">
        <v>8447</v>
      </c>
      <c r="C3820" s="750" t="s">
        <v>8713</v>
      </c>
      <c r="D3820" s="750" t="s">
        <v>8704</v>
      </c>
      <c r="E3820" s="1179" t="s">
        <v>8594</v>
      </c>
      <c r="F3820" s="954">
        <v>45991</v>
      </c>
      <c r="G3820" s="750" t="s">
        <v>8661</v>
      </c>
      <c r="H3820" s="954">
        <v>45997</v>
      </c>
      <c r="I3820" s="750" t="s">
        <v>8602</v>
      </c>
      <c r="K3820" s="954">
        <v>32423</v>
      </c>
      <c r="L3820" s="750" t="s">
        <v>8714</v>
      </c>
      <c r="M3820" s="19">
        <v>44929</v>
      </c>
      <c r="N3820" s="952">
        <v>674570240</v>
      </c>
      <c r="U3820" s="545" t="s">
        <v>867</v>
      </c>
    </row>
    <row r="3821" spans="1:21" hidden="1" x14ac:dyDescent="0.35">
      <c r="A3821" s="750">
        <v>8447</v>
      </c>
      <c r="C3821" s="750" t="s">
        <v>8715</v>
      </c>
      <c r="D3821" s="750" t="s">
        <v>8704</v>
      </c>
      <c r="E3821" s="1179" t="s">
        <v>8594</v>
      </c>
      <c r="F3821" s="954">
        <v>45991</v>
      </c>
      <c r="G3821" s="750" t="s">
        <v>8661</v>
      </c>
      <c r="H3821" s="954">
        <v>45997</v>
      </c>
      <c r="I3821" s="750" t="s">
        <v>8602</v>
      </c>
      <c r="K3821" s="954">
        <v>33816</v>
      </c>
      <c r="L3821" s="750" t="s">
        <v>8716</v>
      </c>
      <c r="N3821" s="952">
        <v>239068637</v>
      </c>
      <c r="O3821" s="953">
        <v>41234</v>
      </c>
      <c r="U3821" s="545" t="s">
        <v>867</v>
      </c>
    </row>
    <row r="3822" spans="1:21" hidden="1" x14ac:dyDescent="0.35">
      <c r="A3822" s="750">
        <v>8449</v>
      </c>
      <c r="B3822" s="750">
        <v>94280286</v>
      </c>
      <c r="C3822" s="750" t="s">
        <v>8717</v>
      </c>
      <c r="D3822" s="750" t="s">
        <v>35</v>
      </c>
      <c r="E3822" s="1179" t="s">
        <v>8718</v>
      </c>
      <c r="F3822" s="954">
        <v>45957</v>
      </c>
      <c r="G3822" s="750" t="s">
        <v>8719</v>
      </c>
      <c r="H3822" s="954">
        <v>45998</v>
      </c>
      <c r="I3822" s="750" t="s">
        <v>8719</v>
      </c>
      <c r="K3822" s="954">
        <v>31471</v>
      </c>
      <c r="L3822" s="750" t="s">
        <v>8720</v>
      </c>
      <c r="M3822" s="19">
        <v>44959</v>
      </c>
      <c r="N3822" s="952">
        <v>25004716</v>
      </c>
      <c r="O3822" s="953">
        <v>45740</v>
      </c>
      <c r="U3822" s="545" t="s">
        <v>8721</v>
      </c>
    </row>
    <row r="3823" spans="1:21" x14ac:dyDescent="0.35">
      <c r="A3823" s="750">
        <v>8449</v>
      </c>
      <c r="B3823" s="750">
        <v>98525557</v>
      </c>
      <c r="C3823" s="750" t="s">
        <v>8722</v>
      </c>
      <c r="D3823" s="750" t="s">
        <v>35</v>
      </c>
      <c r="E3823" s="1179" t="s">
        <v>8718</v>
      </c>
      <c r="F3823" s="954">
        <v>45957</v>
      </c>
      <c r="G3823" s="750" t="s">
        <v>8719</v>
      </c>
      <c r="H3823" s="954">
        <v>45998</v>
      </c>
      <c r="I3823" s="750" t="s">
        <v>8719</v>
      </c>
      <c r="K3823" s="954">
        <v>27974</v>
      </c>
      <c r="L3823" s="750" t="s">
        <v>8723</v>
      </c>
      <c r="M3823" s="19">
        <v>41580</v>
      </c>
      <c r="N3823" s="952" t="s">
        <v>8724</v>
      </c>
      <c r="O3823" s="953">
        <v>35864</v>
      </c>
      <c r="U3823" s="545" t="s">
        <v>8725</v>
      </c>
    </row>
    <row r="3824" spans="1:21" x14ac:dyDescent="0.35">
      <c r="A3824" s="750">
        <v>8409</v>
      </c>
      <c r="B3824" s="750">
        <v>33695828525</v>
      </c>
      <c r="C3824" s="750" t="s">
        <v>8726</v>
      </c>
      <c r="D3824" s="750" t="s">
        <v>83</v>
      </c>
      <c r="E3824" s="1179" t="s">
        <v>8606</v>
      </c>
      <c r="F3824" s="954">
        <v>45961</v>
      </c>
      <c r="G3824" s="750" t="s">
        <v>8727</v>
      </c>
      <c r="H3824" s="954">
        <v>45992</v>
      </c>
      <c r="I3824" s="750" t="s">
        <v>8537</v>
      </c>
      <c r="K3824" s="954">
        <v>31874</v>
      </c>
      <c r="L3824" s="750" t="s">
        <v>8728</v>
      </c>
      <c r="M3824" s="19">
        <v>42780</v>
      </c>
      <c r="N3824" s="952" t="s">
        <v>8729</v>
      </c>
      <c r="O3824" s="953">
        <v>41137</v>
      </c>
      <c r="U3824" s="545" t="s">
        <v>8730</v>
      </c>
    </row>
    <row r="3825" spans="1:21" hidden="1" x14ac:dyDescent="0.35">
      <c r="A3825" s="750">
        <v>8418</v>
      </c>
      <c r="C3825" s="750" t="s">
        <v>8731</v>
      </c>
      <c r="D3825" s="750" t="s">
        <v>8656</v>
      </c>
      <c r="E3825" s="1179" t="s">
        <v>8585</v>
      </c>
      <c r="F3825" s="954">
        <v>45677</v>
      </c>
      <c r="G3825" s="750" t="s">
        <v>8657</v>
      </c>
      <c r="H3825" s="954">
        <v>45992</v>
      </c>
      <c r="I3825" s="750" t="s">
        <v>8626</v>
      </c>
      <c r="K3825" s="954">
        <v>27341</v>
      </c>
      <c r="L3825" s="750" t="s">
        <v>8732</v>
      </c>
      <c r="M3825" s="19">
        <v>42398</v>
      </c>
      <c r="N3825" s="952">
        <v>920638110829</v>
      </c>
      <c r="O3825" s="953">
        <v>34395</v>
      </c>
    </row>
    <row r="3826" spans="1:21" x14ac:dyDescent="0.35">
      <c r="A3826" s="750">
        <v>8420</v>
      </c>
      <c r="C3826" s="750" t="s">
        <v>8733</v>
      </c>
      <c r="D3826" s="750" t="s">
        <v>8734</v>
      </c>
      <c r="E3826" s="1179" t="s">
        <v>8735</v>
      </c>
      <c r="F3826" s="954">
        <v>45983</v>
      </c>
      <c r="G3826" s="750" t="s">
        <v>8736</v>
      </c>
      <c r="H3826" s="750" t="s">
        <v>8847</v>
      </c>
      <c r="I3826" s="750" t="s">
        <v>8848</v>
      </c>
      <c r="K3826" s="954">
        <v>33656</v>
      </c>
      <c r="L3826" s="750" t="s">
        <v>8737</v>
      </c>
      <c r="M3826" s="19">
        <v>40918</v>
      </c>
      <c r="N3826" s="952" t="s">
        <v>8738</v>
      </c>
      <c r="O3826" s="953">
        <v>44448</v>
      </c>
      <c r="U3826" s="545" t="s">
        <v>8739</v>
      </c>
    </row>
    <row r="3827" spans="1:21" x14ac:dyDescent="0.35">
      <c r="A3827" s="750">
        <v>8422</v>
      </c>
      <c r="C3827" s="750" t="s">
        <v>8740</v>
      </c>
      <c r="D3827" s="750" t="s">
        <v>292</v>
      </c>
      <c r="E3827" s="1179" t="s">
        <v>8579</v>
      </c>
      <c r="F3827" s="954">
        <v>45983</v>
      </c>
      <c r="G3827" s="750" t="s">
        <v>8741</v>
      </c>
      <c r="H3827" s="954">
        <v>45997</v>
      </c>
      <c r="I3827" s="750" t="s">
        <v>8561</v>
      </c>
      <c r="K3827" s="954">
        <v>28527</v>
      </c>
      <c r="L3827" s="750" t="s">
        <v>8742</v>
      </c>
      <c r="M3827" s="19">
        <v>41990</v>
      </c>
      <c r="N3827" s="952" t="s">
        <v>5598</v>
      </c>
      <c r="O3827" s="953">
        <v>38267</v>
      </c>
      <c r="U3827" s="545" t="s">
        <v>974</v>
      </c>
    </row>
    <row r="3828" spans="1:21" hidden="1" x14ac:dyDescent="0.35">
      <c r="A3828" s="750">
        <v>8425</v>
      </c>
      <c r="C3828" s="750" t="s">
        <v>8743</v>
      </c>
      <c r="D3828" s="750" t="s">
        <v>292</v>
      </c>
      <c r="E3828" s="1179" t="s">
        <v>8612</v>
      </c>
      <c r="F3828" s="954">
        <v>45985</v>
      </c>
      <c r="G3828" s="750" t="s">
        <v>8683</v>
      </c>
      <c r="H3828" s="954">
        <v>45990</v>
      </c>
      <c r="I3828" s="750" t="s">
        <v>8561</v>
      </c>
      <c r="K3828" s="954">
        <v>13518</v>
      </c>
      <c r="L3828" s="750" t="s">
        <v>8744</v>
      </c>
      <c r="M3828" s="19">
        <v>42620</v>
      </c>
      <c r="N3828" s="952">
        <v>129934</v>
      </c>
      <c r="O3828" s="953">
        <v>21383</v>
      </c>
      <c r="U3828" s="545" t="s">
        <v>8685</v>
      </c>
    </row>
    <row r="3829" spans="1:21" hidden="1" x14ac:dyDescent="0.35">
      <c r="A3829" s="750">
        <v>8425</v>
      </c>
      <c r="B3829" s="750">
        <v>48279858</v>
      </c>
      <c r="C3829" s="750" t="s">
        <v>8745</v>
      </c>
      <c r="D3829" s="750" t="s">
        <v>292</v>
      </c>
      <c r="E3829" s="1179" t="s">
        <v>8612</v>
      </c>
      <c r="F3829" s="750" t="s">
        <v>8746</v>
      </c>
      <c r="G3829" s="750" t="s">
        <v>8683</v>
      </c>
      <c r="H3829" s="954">
        <v>45990</v>
      </c>
      <c r="I3829" s="750" t="s">
        <v>8561</v>
      </c>
      <c r="K3829" s="954">
        <v>18663</v>
      </c>
      <c r="L3829" s="750" t="s">
        <v>8747</v>
      </c>
      <c r="M3829" s="19">
        <v>42612</v>
      </c>
      <c r="N3829" s="952">
        <v>860478400382</v>
      </c>
      <c r="O3829" s="953">
        <v>32080</v>
      </c>
    </row>
    <row r="3830" spans="1:21" hidden="1" x14ac:dyDescent="0.35">
      <c r="A3830" s="750">
        <v>8351</v>
      </c>
      <c r="C3830" s="750" t="s">
        <v>8748</v>
      </c>
      <c r="D3830" s="750" t="s">
        <v>4688</v>
      </c>
      <c r="E3830" s="1179" t="s">
        <v>8596</v>
      </c>
      <c r="F3830" s="954">
        <v>45968</v>
      </c>
      <c r="G3830" s="750" t="s">
        <v>8670</v>
      </c>
      <c r="H3830" s="954">
        <v>45983</v>
      </c>
      <c r="I3830" s="750" t="s">
        <v>8661</v>
      </c>
      <c r="K3830" s="954">
        <v>35898</v>
      </c>
      <c r="L3830" s="750" t="s">
        <v>8749</v>
      </c>
      <c r="M3830" s="19">
        <v>45126</v>
      </c>
      <c r="N3830" s="952">
        <v>1426801506</v>
      </c>
      <c r="O3830" s="953">
        <v>43445</v>
      </c>
    </row>
    <row r="3831" spans="1:21" hidden="1" x14ac:dyDescent="0.35">
      <c r="A3831" s="750">
        <v>8352</v>
      </c>
      <c r="C3831" s="750" t="s">
        <v>8750</v>
      </c>
      <c r="D3831" s="750" t="s">
        <v>35</v>
      </c>
      <c r="E3831" s="1179" t="s">
        <v>8542</v>
      </c>
      <c r="F3831" s="954">
        <v>45968</v>
      </c>
      <c r="G3831" s="750" t="s">
        <v>8561</v>
      </c>
      <c r="H3831" s="954">
        <v>45974</v>
      </c>
      <c r="I3831" s="750" t="s">
        <v>8751</v>
      </c>
      <c r="L3831" s="750" t="s">
        <v>8752</v>
      </c>
      <c r="M3831" s="19">
        <v>35329</v>
      </c>
      <c r="N3831" s="952">
        <v>971138101204</v>
      </c>
      <c r="O3831" s="953">
        <v>35755</v>
      </c>
    </row>
    <row r="3832" spans="1:21" hidden="1" x14ac:dyDescent="0.35">
      <c r="A3832" s="750">
        <v>8352</v>
      </c>
      <c r="C3832" s="750" t="s">
        <v>8753</v>
      </c>
      <c r="D3832" s="750" t="s">
        <v>35</v>
      </c>
      <c r="E3832" s="1179" t="s">
        <v>8542</v>
      </c>
      <c r="F3832" s="954">
        <v>45968</v>
      </c>
      <c r="G3832" s="750" t="s">
        <v>8561</v>
      </c>
      <c r="H3832" s="954">
        <v>45974</v>
      </c>
      <c r="I3832" s="750" t="s">
        <v>8751</v>
      </c>
      <c r="K3832" s="954">
        <v>28215</v>
      </c>
      <c r="N3832" s="952">
        <v>951038101814</v>
      </c>
      <c r="O3832" s="953">
        <v>35216</v>
      </c>
    </row>
    <row r="3833" spans="1:21" hidden="1" x14ac:dyDescent="0.35">
      <c r="A3833" s="750">
        <v>8360</v>
      </c>
      <c r="C3833" s="750" t="s">
        <v>8754</v>
      </c>
      <c r="D3833" s="750" t="s">
        <v>35</v>
      </c>
      <c r="E3833" s="1179" t="s">
        <v>8700</v>
      </c>
      <c r="F3833" s="954">
        <v>45970</v>
      </c>
      <c r="G3833" s="750" t="s">
        <v>8602</v>
      </c>
      <c r="H3833" s="954">
        <v>45975</v>
      </c>
      <c r="I3833" s="750" t="s">
        <v>8755</v>
      </c>
      <c r="K3833" s="954">
        <v>30290</v>
      </c>
      <c r="L3833" s="750" t="s">
        <v>8756</v>
      </c>
      <c r="M3833" s="19">
        <v>40513</v>
      </c>
      <c r="N3833" s="952">
        <v>90694101759</v>
      </c>
      <c r="O3833" s="953">
        <v>39990</v>
      </c>
      <c r="U3833" s="545" t="s">
        <v>1162</v>
      </c>
    </row>
    <row r="3834" spans="1:21" hidden="1" x14ac:dyDescent="0.35">
      <c r="A3834" s="750">
        <v>8362</v>
      </c>
      <c r="C3834" s="750" t="s">
        <v>8757</v>
      </c>
      <c r="D3834" s="750" t="s">
        <v>292</v>
      </c>
      <c r="E3834" s="1179" t="s">
        <v>8758</v>
      </c>
      <c r="F3834" s="954">
        <v>45971</v>
      </c>
      <c r="G3834" s="750" t="s">
        <v>8598</v>
      </c>
      <c r="H3834" s="954">
        <v>45985</v>
      </c>
      <c r="I3834" s="750" t="s">
        <v>8759</v>
      </c>
      <c r="K3834" s="954">
        <v>28222</v>
      </c>
      <c r="L3834" s="750" t="s">
        <v>8760</v>
      </c>
      <c r="M3834" s="19">
        <v>37536</v>
      </c>
      <c r="N3834" s="952">
        <v>90236800067</v>
      </c>
      <c r="O3834" s="953">
        <v>39855</v>
      </c>
      <c r="U3834" s="545" t="s">
        <v>974</v>
      </c>
    </row>
    <row r="3835" spans="1:21" x14ac:dyDescent="0.35">
      <c r="A3835" s="750">
        <v>8364</v>
      </c>
      <c r="C3835" s="750" t="s">
        <v>8761</v>
      </c>
      <c r="D3835" s="750" t="s">
        <v>8734</v>
      </c>
      <c r="E3835" s="1179" t="s">
        <v>8735</v>
      </c>
      <c r="F3835" s="750" t="s">
        <v>8762</v>
      </c>
      <c r="G3835" s="750" t="s">
        <v>8763</v>
      </c>
      <c r="H3835" s="954">
        <v>45675</v>
      </c>
      <c r="I3835" s="750" t="s">
        <v>8764</v>
      </c>
      <c r="K3835" s="954">
        <v>34658</v>
      </c>
      <c r="L3835" s="750" t="s">
        <v>8765</v>
      </c>
      <c r="M3835" s="19">
        <v>42621</v>
      </c>
      <c r="N3835" s="952" t="s">
        <v>8766</v>
      </c>
      <c r="O3835" s="953">
        <v>42970</v>
      </c>
      <c r="U3835" s="545" t="s">
        <v>5562</v>
      </c>
    </row>
    <row r="3836" spans="1:21" x14ac:dyDescent="0.35">
      <c r="A3836" s="750">
        <v>8367</v>
      </c>
      <c r="C3836" s="750" t="s">
        <v>8767</v>
      </c>
      <c r="D3836" s="750" t="s">
        <v>292</v>
      </c>
      <c r="E3836" s="1179" t="s">
        <v>8612</v>
      </c>
      <c r="F3836" s="954">
        <v>45972</v>
      </c>
      <c r="G3836" s="750" t="s">
        <v>8768</v>
      </c>
      <c r="H3836" s="954">
        <v>45979</v>
      </c>
      <c r="I3836" s="750" t="s">
        <v>8769</v>
      </c>
      <c r="K3836" s="954">
        <v>24161</v>
      </c>
      <c r="L3836" s="750" t="s">
        <v>8770</v>
      </c>
      <c r="M3836" s="19">
        <v>44873</v>
      </c>
      <c r="N3836" s="952" t="s">
        <v>8771</v>
      </c>
      <c r="O3836" s="953">
        <v>38565</v>
      </c>
      <c r="U3836" s="545" t="s">
        <v>425</v>
      </c>
    </row>
    <row r="3837" spans="1:21" x14ac:dyDescent="0.35">
      <c r="A3837" s="750">
        <v>8367</v>
      </c>
      <c r="C3837" s="750" t="s">
        <v>8772</v>
      </c>
      <c r="D3837" s="750" t="s">
        <v>292</v>
      </c>
      <c r="E3837" s="1179" t="s">
        <v>8612</v>
      </c>
      <c r="F3837" s="954">
        <v>45972</v>
      </c>
      <c r="G3837" s="750" t="s">
        <v>8768</v>
      </c>
      <c r="H3837" s="954">
        <v>45979</v>
      </c>
      <c r="I3837" s="750" t="s">
        <v>8769</v>
      </c>
      <c r="K3837" s="954">
        <v>26372</v>
      </c>
      <c r="L3837" s="750" t="s">
        <v>8773</v>
      </c>
      <c r="M3837" s="19">
        <v>43747</v>
      </c>
      <c r="N3837" s="952" t="s">
        <v>8774</v>
      </c>
      <c r="O3837" s="953">
        <v>37443</v>
      </c>
      <c r="U3837" s="545" t="s">
        <v>8775</v>
      </c>
    </row>
    <row r="3838" spans="1:21" x14ac:dyDescent="0.35">
      <c r="A3838" s="750">
        <v>8329</v>
      </c>
      <c r="C3838" s="750" t="s">
        <v>8776</v>
      </c>
      <c r="D3838" s="750" t="s">
        <v>8656</v>
      </c>
      <c r="E3838" s="1179" t="s">
        <v>8585</v>
      </c>
      <c r="F3838" s="954">
        <v>45962</v>
      </c>
      <c r="G3838" s="750" t="s">
        <v>8777</v>
      </c>
      <c r="H3838" s="954">
        <v>45964</v>
      </c>
      <c r="I3838" s="750" t="s">
        <v>8777</v>
      </c>
      <c r="K3838" s="954">
        <v>34458</v>
      </c>
      <c r="N3838" s="952" t="s">
        <v>8778</v>
      </c>
      <c r="O3838" s="953">
        <v>34699</v>
      </c>
    </row>
    <row r="3839" spans="1:21" x14ac:dyDescent="0.35">
      <c r="A3839" s="750">
        <v>8331</v>
      </c>
      <c r="C3839" s="750" t="s">
        <v>8779</v>
      </c>
      <c r="D3839" s="750" t="s">
        <v>8734</v>
      </c>
      <c r="E3839" s="1179" t="s">
        <v>8780</v>
      </c>
      <c r="F3839" s="954">
        <v>45963</v>
      </c>
      <c r="G3839" s="750" t="s">
        <v>8636</v>
      </c>
      <c r="H3839" s="954">
        <v>45971</v>
      </c>
      <c r="I3839" s="750" t="s">
        <v>8649</v>
      </c>
      <c r="K3839" s="954">
        <v>31961</v>
      </c>
      <c r="N3839" s="952" t="s">
        <v>8781</v>
      </c>
      <c r="O3839" s="953">
        <v>45757</v>
      </c>
    </row>
    <row r="3840" spans="1:21" x14ac:dyDescent="0.35">
      <c r="A3840" s="750">
        <v>8331</v>
      </c>
      <c r="C3840" s="750" t="s">
        <v>8782</v>
      </c>
      <c r="D3840" s="750" t="s">
        <v>8734</v>
      </c>
      <c r="E3840" s="1179" t="s">
        <v>8780</v>
      </c>
      <c r="F3840" s="954">
        <v>45963</v>
      </c>
      <c r="G3840" s="750" t="s">
        <v>8636</v>
      </c>
      <c r="H3840" s="954">
        <v>45971</v>
      </c>
      <c r="I3840" s="750" t="s">
        <v>8649</v>
      </c>
      <c r="K3840" s="954">
        <v>35332</v>
      </c>
      <c r="N3840" s="952" t="s">
        <v>8783</v>
      </c>
      <c r="O3840" s="953">
        <v>45615</v>
      </c>
    </row>
    <row r="3841" spans="1:21" x14ac:dyDescent="0.35">
      <c r="A3841" s="750">
        <v>8339</v>
      </c>
      <c r="C3841" s="750" t="s">
        <v>8784</v>
      </c>
      <c r="D3841" s="750" t="s">
        <v>292</v>
      </c>
      <c r="E3841" s="1179" t="s">
        <v>8579</v>
      </c>
      <c r="F3841" s="954">
        <v>45964</v>
      </c>
      <c r="G3841" s="750" t="s">
        <v>8785</v>
      </c>
      <c r="H3841" s="954">
        <v>45974</v>
      </c>
      <c r="I3841" s="750" t="s">
        <v>8786</v>
      </c>
      <c r="K3841" s="954">
        <v>34384</v>
      </c>
      <c r="L3841" s="750" t="s">
        <v>8787</v>
      </c>
      <c r="M3841" s="19">
        <v>43746</v>
      </c>
      <c r="N3841" s="952" t="s">
        <v>5316</v>
      </c>
      <c r="O3841" s="953">
        <v>44600</v>
      </c>
    </row>
    <row r="3842" spans="1:21" hidden="1" x14ac:dyDescent="0.35">
      <c r="A3842" s="750">
        <v>8339</v>
      </c>
      <c r="C3842" s="750" t="s">
        <v>8788</v>
      </c>
      <c r="D3842" s="750" t="s">
        <v>292</v>
      </c>
      <c r="E3842" s="1179" t="s">
        <v>8579</v>
      </c>
      <c r="F3842" s="954">
        <v>45964</v>
      </c>
      <c r="G3842" s="750" t="s">
        <v>8785</v>
      </c>
      <c r="H3842" s="954">
        <v>45974</v>
      </c>
      <c r="I3842" s="750" t="s">
        <v>8786</v>
      </c>
      <c r="K3842" s="954">
        <v>21950</v>
      </c>
      <c r="N3842" s="952">
        <v>871294110793</v>
      </c>
      <c r="O3842" s="953">
        <v>40141</v>
      </c>
    </row>
    <row r="3843" spans="1:21" ht="42" x14ac:dyDescent="0.35">
      <c r="A3843" s="750">
        <v>8308</v>
      </c>
      <c r="C3843" s="750" t="s">
        <v>8789</v>
      </c>
      <c r="D3843" s="750" t="s">
        <v>8734</v>
      </c>
      <c r="E3843" s="1179" t="s">
        <v>8735</v>
      </c>
      <c r="F3843" s="954">
        <v>45957</v>
      </c>
      <c r="G3843" s="750" t="s">
        <v>8790</v>
      </c>
      <c r="H3843" s="954">
        <v>45957</v>
      </c>
      <c r="I3843" s="750" t="s">
        <v>8719</v>
      </c>
      <c r="K3843" s="954">
        <v>34923</v>
      </c>
      <c r="L3843" s="750" t="s">
        <v>8791</v>
      </c>
      <c r="M3843" s="19">
        <v>44686</v>
      </c>
      <c r="N3843" s="952" t="s">
        <v>8792</v>
      </c>
      <c r="O3843" s="953">
        <v>44443</v>
      </c>
      <c r="P3843" s="1043" t="s">
        <v>6443</v>
      </c>
      <c r="U3843" s="545" t="s">
        <v>8793</v>
      </c>
    </row>
    <row r="3844" spans="1:21" hidden="1" x14ac:dyDescent="0.35">
      <c r="A3844" s="750">
        <v>8310</v>
      </c>
      <c r="B3844" s="750">
        <v>57122778</v>
      </c>
      <c r="C3844" s="750" t="s">
        <v>8794</v>
      </c>
      <c r="D3844" s="750" t="s">
        <v>292</v>
      </c>
      <c r="E3844" s="1179" t="s">
        <v>8554</v>
      </c>
      <c r="F3844" s="954">
        <v>45958</v>
      </c>
      <c r="G3844" s="750" t="s">
        <v>8795</v>
      </c>
      <c r="H3844" s="954">
        <v>45961</v>
      </c>
      <c r="I3844" s="750" t="s">
        <v>8796</v>
      </c>
      <c r="K3844" s="954">
        <v>25986</v>
      </c>
      <c r="L3844" s="750" t="s">
        <v>8797</v>
      </c>
      <c r="M3844" s="19">
        <v>45868</v>
      </c>
      <c r="N3844" s="952">
        <v>910938113086</v>
      </c>
      <c r="O3844" s="953">
        <v>33578</v>
      </c>
      <c r="U3844" s="545" t="s">
        <v>8552</v>
      </c>
    </row>
    <row r="3845" spans="1:21" x14ac:dyDescent="0.35">
      <c r="A3845" s="750">
        <v>8322</v>
      </c>
      <c r="C3845" s="750" t="s">
        <v>8798</v>
      </c>
      <c r="D3845" s="750" t="s">
        <v>8656</v>
      </c>
      <c r="E3845" s="1179" t="s">
        <v>8585</v>
      </c>
      <c r="F3845" s="954">
        <v>45961</v>
      </c>
      <c r="G3845" s="750" t="s">
        <v>8537</v>
      </c>
      <c r="H3845" s="954">
        <v>45972</v>
      </c>
      <c r="I3845" s="750" t="s">
        <v>8636</v>
      </c>
      <c r="K3845" s="954">
        <v>27269</v>
      </c>
      <c r="L3845" s="750" t="s">
        <v>8799</v>
      </c>
      <c r="M3845" s="19">
        <v>42322</v>
      </c>
      <c r="N3845" s="952" t="s">
        <v>8800</v>
      </c>
      <c r="O3845" s="953">
        <v>35158</v>
      </c>
      <c r="U3845" s="545" t="s">
        <v>8801</v>
      </c>
    </row>
    <row r="3846" spans="1:21" x14ac:dyDescent="0.35">
      <c r="A3846" s="750">
        <v>8322</v>
      </c>
      <c r="C3846" s="750" t="s">
        <v>8802</v>
      </c>
      <c r="D3846" s="750" t="s">
        <v>8656</v>
      </c>
      <c r="E3846" s="1179" t="s">
        <v>8585</v>
      </c>
      <c r="F3846" s="954">
        <v>45961</v>
      </c>
      <c r="G3846" s="750" t="s">
        <v>8537</v>
      </c>
      <c r="H3846" s="954">
        <v>45972</v>
      </c>
      <c r="I3846" s="750" t="s">
        <v>8636</v>
      </c>
      <c r="K3846" s="954">
        <v>36794</v>
      </c>
      <c r="L3846" s="750" t="s">
        <v>8803</v>
      </c>
      <c r="M3846" s="19">
        <v>45376</v>
      </c>
      <c r="N3846" s="952" t="s">
        <v>8804</v>
      </c>
      <c r="O3846" s="953">
        <v>45034</v>
      </c>
    </row>
    <row r="3847" spans="1:21" x14ac:dyDescent="0.35">
      <c r="A3847" s="750">
        <v>8175</v>
      </c>
      <c r="C3847" s="750" t="s">
        <v>8805</v>
      </c>
      <c r="D3847" s="750" t="s">
        <v>292</v>
      </c>
      <c r="E3847" s="1179" t="s">
        <v>8612</v>
      </c>
      <c r="F3847" s="954">
        <v>45942</v>
      </c>
      <c r="G3847" s="750" t="s">
        <v>8636</v>
      </c>
      <c r="H3847" s="954">
        <v>45944</v>
      </c>
      <c r="I3847" s="750" t="s">
        <v>8806</v>
      </c>
      <c r="K3847" s="954">
        <v>23179</v>
      </c>
      <c r="L3847" s="750" t="s">
        <v>8807</v>
      </c>
      <c r="M3847" s="19">
        <v>41313</v>
      </c>
      <c r="N3847" s="952" t="s">
        <v>1960</v>
      </c>
      <c r="O3847" s="953">
        <v>32100</v>
      </c>
      <c r="U3847" s="545" t="s">
        <v>8808</v>
      </c>
    </row>
    <row r="3848" spans="1:21" x14ac:dyDescent="0.35">
      <c r="A3848" s="750">
        <v>8175</v>
      </c>
      <c r="C3848" s="750" t="s">
        <v>8809</v>
      </c>
      <c r="D3848" s="750" t="s">
        <v>292</v>
      </c>
      <c r="E3848" s="1179" t="s">
        <v>8612</v>
      </c>
      <c r="F3848" s="954">
        <v>45942</v>
      </c>
      <c r="G3848" s="750" t="s">
        <v>8636</v>
      </c>
      <c r="H3848" s="954">
        <v>45944</v>
      </c>
      <c r="I3848" s="750" t="s">
        <v>8806</v>
      </c>
      <c r="K3848" s="954">
        <v>33872</v>
      </c>
      <c r="L3848" s="750" t="s">
        <v>8810</v>
      </c>
      <c r="M3848" s="19">
        <v>42874</v>
      </c>
      <c r="N3848" s="952" t="s">
        <v>8811</v>
      </c>
      <c r="O3848" s="953">
        <v>43965</v>
      </c>
    </row>
    <row r="3849" spans="1:21" x14ac:dyDescent="0.35">
      <c r="A3849" s="750">
        <v>8129</v>
      </c>
      <c r="C3849" s="750" t="s">
        <v>8812</v>
      </c>
      <c r="D3849" s="750" t="s">
        <v>292</v>
      </c>
      <c r="E3849" s="1179" t="s">
        <v>8659</v>
      </c>
      <c r="F3849" s="954">
        <v>45924</v>
      </c>
      <c r="G3849" s="750" t="s">
        <v>8813</v>
      </c>
      <c r="H3849" s="954">
        <v>45932</v>
      </c>
      <c r="I3849" s="750" t="s">
        <v>8814</v>
      </c>
      <c r="K3849" s="954">
        <v>36552</v>
      </c>
      <c r="L3849" s="750">
        <v>14819050</v>
      </c>
      <c r="M3849" s="19">
        <v>44636</v>
      </c>
      <c r="N3849" s="952" t="s">
        <v>7092</v>
      </c>
      <c r="O3849" s="953">
        <v>43271</v>
      </c>
      <c r="U3849" s="545" t="s">
        <v>8815</v>
      </c>
    </row>
    <row r="3850" spans="1:21" x14ac:dyDescent="0.35">
      <c r="A3850" s="750">
        <v>8129</v>
      </c>
      <c r="C3850" s="750" t="s">
        <v>8816</v>
      </c>
      <c r="D3850" s="750" t="s">
        <v>292</v>
      </c>
      <c r="E3850" s="1179" t="s">
        <v>8659</v>
      </c>
      <c r="F3850" s="954">
        <v>45924</v>
      </c>
      <c r="G3850" s="750" t="s">
        <v>8813</v>
      </c>
      <c r="H3850" s="954">
        <v>45932</v>
      </c>
      <c r="I3850" s="750" t="s">
        <v>8814</v>
      </c>
      <c r="K3850" s="954">
        <v>37231</v>
      </c>
      <c r="L3850" s="750" t="s">
        <v>8817</v>
      </c>
      <c r="M3850" s="19">
        <v>45462</v>
      </c>
      <c r="N3850" s="952" t="s">
        <v>8818</v>
      </c>
      <c r="O3850" s="953">
        <v>44154</v>
      </c>
    </row>
    <row r="3851" spans="1:21" ht="42" x14ac:dyDescent="0.35">
      <c r="A3851" s="750">
        <v>8131</v>
      </c>
      <c r="B3851" s="750">
        <v>98661801</v>
      </c>
      <c r="C3851" s="750" t="s">
        <v>8819</v>
      </c>
      <c r="D3851" s="750" t="s">
        <v>8734</v>
      </c>
      <c r="E3851" s="1179" t="s">
        <v>8820</v>
      </c>
      <c r="F3851" s="954">
        <v>45924</v>
      </c>
      <c r="G3851" s="750" t="s">
        <v>8821</v>
      </c>
      <c r="H3851" s="954">
        <v>46025</v>
      </c>
      <c r="I3851" s="750" t="s">
        <v>8763</v>
      </c>
      <c r="K3851" s="954">
        <v>31929</v>
      </c>
      <c r="L3851" s="750" t="s">
        <v>8822</v>
      </c>
      <c r="M3851" s="19">
        <v>44103</v>
      </c>
      <c r="N3851" s="952" t="s">
        <v>8823</v>
      </c>
      <c r="O3851" s="953">
        <v>39006</v>
      </c>
      <c r="P3851" s="1043" t="s">
        <v>9231</v>
      </c>
      <c r="U3851" s="545" t="s">
        <v>6779</v>
      </c>
    </row>
    <row r="3852" spans="1:21" x14ac:dyDescent="0.35">
      <c r="A3852" s="750">
        <v>8134</v>
      </c>
      <c r="B3852" s="750">
        <v>54040147</v>
      </c>
      <c r="C3852" s="750" t="s">
        <v>8824</v>
      </c>
      <c r="D3852" s="750" t="s">
        <v>649</v>
      </c>
      <c r="E3852" s="1179" t="s">
        <v>8825</v>
      </c>
      <c r="F3852" s="954">
        <v>45925</v>
      </c>
      <c r="G3852" s="750" t="s">
        <v>8826</v>
      </c>
      <c r="H3852" s="954">
        <v>45927</v>
      </c>
      <c r="I3852" s="750" t="s">
        <v>8661</v>
      </c>
      <c r="K3852" s="954">
        <v>35255</v>
      </c>
      <c r="L3852" s="750" t="s">
        <v>8827</v>
      </c>
      <c r="M3852" s="19">
        <v>43781</v>
      </c>
      <c r="N3852" s="952" t="s">
        <v>8828</v>
      </c>
      <c r="O3852" s="953">
        <v>45317</v>
      </c>
      <c r="U3852" s="545" t="s">
        <v>8829</v>
      </c>
    </row>
    <row r="3853" spans="1:21" x14ac:dyDescent="0.35">
      <c r="A3853" s="750">
        <v>8134</v>
      </c>
      <c r="C3853" s="750" t="s">
        <v>8830</v>
      </c>
      <c r="D3853" s="750" t="s">
        <v>649</v>
      </c>
      <c r="E3853" s="1179" t="s">
        <v>8825</v>
      </c>
      <c r="F3853" s="954">
        <v>45925</v>
      </c>
      <c r="G3853" s="750" t="s">
        <v>8826</v>
      </c>
      <c r="H3853" s="954">
        <v>45927</v>
      </c>
      <c r="I3853" s="750" t="s">
        <v>8661</v>
      </c>
      <c r="K3853" s="954">
        <v>34951</v>
      </c>
      <c r="L3853" s="750" t="s">
        <v>8831</v>
      </c>
      <c r="M3853" s="19">
        <v>43115</v>
      </c>
      <c r="N3853" s="952" t="s">
        <v>1372</v>
      </c>
      <c r="O3853" s="953">
        <v>42776</v>
      </c>
      <c r="U3853" s="545" t="s">
        <v>514</v>
      </c>
    </row>
    <row r="3854" spans="1:21" x14ac:dyDescent="0.35">
      <c r="A3854" s="750">
        <v>8139</v>
      </c>
      <c r="B3854" s="750">
        <v>25171505</v>
      </c>
      <c r="C3854" s="750" t="s">
        <v>8832</v>
      </c>
      <c r="D3854" s="750" t="s">
        <v>292</v>
      </c>
      <c r="E3854" s="1179" t="s">
        <v>8579</v>
      </c>
      <c r="F3854" s="954">
        <v>45927</v>
      </c>
      <c r="G3854" s="750" t="s">
        <v>8561</v>
      </c>
      <c r="H3854" s="954">
        <v>45934</v>
      </c>
      <c r="I3854" s="750" t="s">
        <v>8833</v>
      </c>
      <c r="K3854" s="954">
        <v>22742</v>
      </c>
      <c r="L3854" s="750" t="s">
        <v>8834</v>
      </c>
      <c r="M3854" s="19">
        <v>39928</v>
      </c>
      <c r="N3854" s="952" t="s">
        <v>8835</v>
      </c>
      <c r="O3854" s="953">
        <v>41830</v>
      </c>
      <c r="U3854" s="545" t="s">
        <v>8836</v>
      </c>
    </row>
    <row r="3855" spans="1:21" x14ac:dyDescent="0.35">
      <c r="A3855" s="750">
        <v>8140</v>
      </c>
      <c r="C3855" s="750" t="s">
        <v>9232</v>
      </c>
      <c r="D3855" s="750" t="s">
        <v>292</v>
      </c>
      <c r="E3855" s="1179" t="s">
        <v>8837</v>
      </c>
      <c r="F3855" s="954">
        <v>45927</v>
      </c>
      <c r="G3855" s="750" t="s">
        <v>8838</v>
      </c>
      <c r="H3855" s="954">
        <v>45946</v>
      </c>
      <c r="I3855" s="750" t="s">
        <v>8839</v>
      </c>
      <c r="K3855" s="954">
        <v>31248</v>
      </c>
      <c r="L3855" s="750" t="s">
        <v>8840</v>
      </c>
      <c r="N3855" s="952" t="s">
        <v>8841</v>
      </c>
      <c r="O3855" s="953">
        <v>45495</v>
      </c>
    </row>
    <row r="3856" spans="1:21" x14ac:dyDescent="0.35">
      <c r="A3856" s="750">
        <v>8140</v>
      </c>
      <c r="C3856" s="750" t="s">
        <v>8842</v>
      </c>
      <c r="D3856" s="750" t="s">
        <v>292</v>
      </c>
      <c r="E3856" s="1179" t="s">
        <v>8837</v>
      </c>
      <c r="F3856" s="954">
        <v>45927</v>
      </c>
      <c r="G3856" s="750" t="s">
        <v>8838</v>
      </c>
      <c r="H3856" s="954">
        <v>45946</v>
      </c>
      <c r="I3856" s="750" t="s">
        <v>8839</v>
      </c>
      <c r="K3856" s="954">
        <v>32550</v>
      </c>
      <c r="L3856" s="750" t="s">
        <v>8843</v>
      </c>
      <c r="N3856" s="952" t="s">
        <v>8844</v>
      </c>
      <c r="O3856" s="953">
        <v>44712</v>
      </c>
    </row>
    <row r="3857" spans="1:21" x14ac:dyDescent="0.35">
      <c r="A3857" s="750">
        <v>8143</v>
      </c>
      <c r="C3857" s="750" t="s">
        <v>8845</v>
      </c>
      <c r="D3857" s="750" t="s">
        <v>292</v>
      </c>
      <c r="E3857" s="1179" t="s">
        <v>8846</v>
      </c>
      <c r="F3857" s="954">
        <v>45929</v>
      </c>
      <c r="G3857" s="750" t="s">
        <v>8630</v>
      </c>
      <c r="H3857" s="954">
        <v>45941</v>
      </c>
      <c r="I3857" s="750" t="s">
        <v>8569</v>
      </c>
      <c r="K3857" s="954">
        <v>31341</v>
      </c>
      <c r="N3857" s="952" t="s">
        <v>7510</v>
      </c>
      <c r="O3857" s="953">
        <v>39006</v>
      </c>
      <c r="U3857" s="545" t="s">
        <v>7511</v>
      </c>
    </row>
    <row r="3858" spans="1:21" x14ac:dyDescent="0.35">
      <c r="A3858" s="750">
        <v>8603</v>
      </c>
      <c r="B3858" s="750">
        <v>95426108</v>
      </c>
      <c r="C3858" s="750" t="s">
        <v>8849</v>
      </c>
      <c r="D3858" s="750" t="s">
        <v>649</v>
      </c>
      <c r="E3858" s="1179" t="s">
        <v>8635</v>
      </c>
      <c r="F3858" s="954">
        <v>46003</v>
      </c>
      <c r="G3858" s="750" t="s">
        <v>8850</v>
      </c>
      <c r="H3858" s="954">
        <v>46013</v>
      </c>
      <c r="I3858" s="750" t="s">
        <v>8678</v>
      </c>
      <c r="K3858" s="954">
        <v>36201</v>
      </c>
      <c r="L3858" s="750">
        <v>14029173</v>
      </c>
      <c r="N3858" s="952" t="s">
        <v>8851</v>
      </c>
      <c r="O3858" s="953">
        <v>45323</v>
      </c>
    </row>
    <row r="3859" spans="1:21" x14ac:dyDescent="0.35">
      <c r="A3859" s="750">
        <v>8624</v>
      </c>
      <c r="B3859" s="750">
        <v>58623199</v>
      </c>
      <c r="C3859" s="750" t="s">
        <v>8853</v>
      </c>
      <c r="D3859" s="750" t="s">
        <v>292</v>
      </c>
      <c r="E3859" s="1179" t="s">
        <v>8612</v>
      </c>
      <c r="F3859" s="954">
        <v>46007</v>
      </c>
      <c r="G3859" s="750" t="s">
        <v>8854</v>
      </c>
      <c r="H3859" s="954">
        <v>46010</v>
      </c>
      <c r="I3859" s="750" t="s">
        <v>8855</v>
      </c>
      <c r="K3859" s="954">
        <v>32246</v>
      </c>
      <c r="L3859" s="750" t="s">
        <v>8856</v>
      </c>
      <c r="M3859" s="19">
        <v>42053</v>
      </c>
      <c r="N3859" s="952" t="s">
        <v>5147</v>
      </c>
      <c r="O3859" s="953">
        <v>40716</v>
      </c>
      <c r="U3859" s="545" t="s">
        <v>8857</v>
      </c>
    </row>
    <row r="3860" spans="1:21" hidden="1" x14ac:dyDescent="0.35">
      <c r="A3860" s="750">
        <v>8640</v>
      </c>
      <c r="C3860" s="750" t="s">
        <v>8858</v>
      </c>
      <c r="D3860" s="750" t="s">
        <v>8859</v>
      </c>
      <c r="E3860" s="1179" t="s">
        <v>8590</v>
      </c>
      <c r="F3860" s="954">
        <v>46011</v>
      </c>
      <c r="G3860" s="750" t="s">
        <v>8561</v>
      </c>
      <c r="K3860" s="954">
        <v>31664</v>
      </c>
      <c r="L3860" s="750" t="s">
        <v>8860</v>
      </c>
      <c r="M3860" s="19">
        <v>39405</v>
      </c>
      <c r="N3860" s="952">
        <v>1179158823</v>
      </c>
      <c r="O3860" s="953">
        <v>42230</v>
      </c>
      <c r="U3860" s="545" t="s">
        <v>176</v>
      </c>
    </row>
    <row r="3861" spans="1:21" x14ac:dyDescent="0.35">
      <c r="A3861" s="750">
        <v>8638</v>
      </c>
      <c r="C3861" s="750" t="s">
        <v>8861</v>
      </c>
      <c r="D3861" s="750" t="s">
        <v>35</v>
      </c>
      <c r="E3861" s="1179" t="s">
        <v>8700</v>
      </c>
      <c r="F3861" s="954">
        <v>46011</v>
      </c>
      <c r="G3861" s="750" t="s">
        <v>8705</v>
      </c>
      <c r="H3861" s="954">
        <v>46022</v>
      </c>
      <c r="I3861" s="750" t="s">
        <v>9143</v>
      </c>
      <c r="K3861" s="954">
        <v>30549</v>
      </c>
      <c r="L3861" s="750" t="s">
        <v>8862</v>
      </c>
      <c r="M3861" s="19">
        <v>41584</v>
      </c>
      <c r="N3861" s="952" t="s">
        <v>8863</v>
      </c>
      <c r="O3861" s="953">
        <v>43468</v>
      </c>
    </row>
    <row r="3862" spans="1:21" hidden="1" x14ac:dyDescent="0.35">
      <c r="A3862" s="750">
        <v>8638</v>
      </c>
      <c r="C3862" s="750" t="s">
        <v>8864</v>
      </c>
      <c r="D3862" s="750" t="s">
        <v>35</v>
      </c>
      <c r="E3862" s="1179" t="s">
        <v>8700</v>
      </c>
      <c r="F3862" s="954">
        <v>46011</v>
      </c>
      <c r="G3862" s="750" t="s">
        <v>8705</v>
      </c>
      <c r="K3862" s="954">
        <v>30630</v>
      </c>
      <c r="L3862" s="750" t="s">
        <v>8865</v>
      </c>
      <c r="M3862" s="19">
        <v>43167</v>
      </c>
      <c r="N3862" s="952">
        <v>11060100473</v>
      </c>
      <c r="O3862" s="953">
        <v>37456</v>
      </c>
    </row>
    <row r="3863" spans="1:21" x14ac:dyDescent="0.35">
      <c r="A3863" s="750">
        <v>8642</v>
      </c>
      <c r="C3863" s="750" t="s">
        <v>8866</v>
      </c>
      <c r="D3863" s="750" t="s">
        <v>8704</v>
      </c>
      <c r="E3863" s="1179" t="s">
        <v>8593</v>
      </c>
      <c r="F3863" s="954">
        <v>46011</v>
      </c>
      <c r="G3863" s="750" t="s">
        <v>8867</v>
      </c>
      <c r="H3863" s="954">
        <v>46026</v>
      </c>
      <c r="I3863" s="750" t="s">
        <v>8855</v>
      </c>
      <c r="K3863" s="954">
        <v>33282</v>
      </c>
      <c r="L3863" s="750" t="s">
        <v>8868</v>
      </c>
      <c r="M3863" s="19">
        <v>43224</v>
      </c>
      <c r="N3863" s="952" t="s">
        <v>8869</v>
      </c>
      <c r="O3863" s="953">
        <v>40065</v>
      </c>
      <c r="U3863" s="545" t="s">
        <v>1109</v>
      </c>
    </row>
    <row r="3864" spans="1:21" ht="42" x14ac:dyDescent="0.35">
      <c r="A3864" s="750">
        <v>8604</v>
      </c>
      <c r="B3864" s="750">
        <v>56022542</v>
      </c>
      <c r="C3864" s="750" t="s">
        <v>8870</v>
      </c>
      <c r="D3864" s="750" t="s">
        <v>292</v>
      </c>
      <c r="E3864" s="1179" t="s">
        <v>8579</v>
      </c>
      <c r="F3864" s="954">
        <v>46003</v>
      </c>
      <c r="G3864" s="750" t="s">
        <v>8561</v>
      </c>
      <c r="H3864" s="954">
        <v>46013</v>
      </c>
      <c r="I3864" s="750" t="s">
        <v>8937</v>
      </c>
      <c r="K3864" s="954">
        <v>27939</v>
      </c>
      <c r="L3864" s="750" t="s">
        <v>8871</v>
      </c>
      <c r="M3864" s="19">
        <v>43025</v>
      </c>
      <c r="N3864" s="952" t="s">
        <v>8872</v>
      </c>
      <c r="O3864" s="953">
        <v>43286</v>
      </c>
      <c r="P3864" s="1043" t="s">
        <v>6443</v>
      </c>
      <c r="U3864" s="545" t="s">
        <v>4113</v>
      </c>
    </row>
    <row r="3865" spans="1:21" x14ac:dyDescent="0.35">
      <c r="A3865" s="750">
        <v>8608</v>
      </c>
      <c r="B3865" s="750">
        <v>96796634</v>
      </c>
      <c r="C3865" s="750" t="s">
        <v>8873</v>
      </c>
      <c r="D3865" s="750" t="s">
        <v>292</v>
      </c>
      <c r="E3865" s="1179" t="s">
        <v>8612</v>
      </c>
      <c r="F3865" s="954">
        <v>46003</v>
      </c>
      <c r="G3865" s="750" t="s">
        <v>8874</v>
      </c>
      <c r="H3865" s="954">
        <v>46006</v>
      </c>
      <c r="I3865" s="750" t="s">
        <v>8821</v>
      </c>
      <c r="K3865" s="954">
        <v>32724</v>
      </c>
      <c r="L3865" s="750" t="s">
        <v>8875</v>
      </c>
      <c r="M3865" s="19">
        <v>39259</v>
      </c>
      <c r="N3865" s="952" t="s">
        <v>5355</v>
      </c>
      <c r="O3865" s="953">
        <v>40394</v>
      </c>
      <c r="U3865" s="545" t="s">
        <v>8876</v>
      </c>
    </row>
    <row r="3866" spans="1:21" hidden="1" x14ac:dyDescent="0.35">
      <c r="A3866" s="750">
        <v>8612</v>
      </c>
      <c r="C3866" s="750" t="s">
        <v>8877</v>
      </c>
      <c r="D3866" s="750" t="s">
        <v>8734</v>
      </c>
      <c r="E3866" s="1179" t="s">
        <v>8780</v>
      </c>
      <c r="F3866" s="954">
        <v>46004</v>
      </c>
      <c r="G3866" s="750" t="s">
        <v>8878</v>
      </c>
      <c r="K3866" s="954">
        <v>30162</v>
      </c>
      <c r="L3866" s="750" t="s">
        <v>8879</v>
      </c>
      <c r="M3866" s="19">
        <v>42579</v>
      </c>
      <c r="N3866" s="952">
        <v>1241141427</v>
      </c>
      <c r="O3866" s="953">
        <v>42525</v>
      </c>
      <c r="U3866" s="545" t="s">
        <v>291</v>
      </c>
    </row>
    <row r="3867" spans="1:21" ht="42" x14ac:dyDescent="0.35">
      <c r="A3867" s="750">
        <v>8616</v>
      </c>
      <c r="C3867" s="750" t="s">
        <v>8880</v>
      </c>
      <c r="D3867" s="750" t="s">
        <v>292</v>
      </c>
      <c r="E3867" s="1179" t="s">
        <v>8554</v>
      </c>
      <c r="F3867" s="954">
        <v>46004</v>
      </c>
      <c r="G3867" s="750" t="s">
        <v>8826</v>
      </c>
      <c r="H3867" s="954">
        <v>46015</v>
      </c>
      <c r="I3867" s="750" t="s">
        <v>8622</v>
      </c>
      <c r="K3867" s="954">
        <v>32315</v>
      </c>
      <c r="L3867" s="750" t="s">
        <v>8881</v>
      </c>
      <c r="N3867" s="952" t="s">
        <v>8882</v>
      </c>
      <c r="O3867" s="953">
        <v>44440</v>
      </c>
      <c r="P3867" s="1043" t="s">
        <v>6443</v>
      </c>
    </row>
    <row r="3868" spans="1:21" x14ac:dyDescent="0.35">
      <c r="A3868" s="750">
        <v>8618</v>
      </c>
      <c r="C3868" s="750" t="s">
        <v>8883</v>
      </c>
      <c r="D3868" s="750" t="s">
        <v>8656</v>
      </c>
      <c r="E3868" s="1179" t="s">
        <v>8591</v>
      </c>
      <c r="F3868" s="954">
        <v>46005</v>
      </c>
      <c r="G3868" s="750" t="s">
        <v>8602</v>
      </c>
      <c r="H3868" s="954">
        <v>46011</v>
      </c>
      <c r="I3868" s="750" t="s">
        <v>8602</v>
      </c>
      <c r="K3868" s="954">
        <v>34469</v>
      </c>
      <c r="L3868" s="750" t="s">
        <v>8884</v>
      </c>
      <c r="M3868" s="19">
        <v>43488</v>
      </c>
      <c r="N3868" s="952" t="s">
        <v>8885</v>
      </c>
      <c r="O3868" s="953">
        <v>45533</v>
      </c>
      <c r="U3868" s="545" t="s">
        <v>8886</v>
      </c>
    </row>
    <row r="3869" spans="1:21" x14ac:dyDescent="0.35">
      <c r="A3869" s="750">
        <v>8619</v>
      </c>
      <c r="C3869" s="750" t="s">
        <v>8887</v>
      </c>
      <c r="D3869" s="750" t="s">
        <v>35</v>
      </c>
      <c r="E3869" s="1179" t="s">
        <v>8888</v>
      </c>
      <c r="F3869" s="954">
        <v>46005</v>
      </c>
      <c r="G3869" s="750" t="s">
        <v>8670</v>
      </c>
      <c r="H3869" s="954">
        <v>45709</v>
      </c>
      <c r="I3869" s="750" t="s">
        <v>8636</v>
      </c>
      <c r="K3869" s="954">
        <v>34086</v>
      </c>
      <c r="L3869" s="750" t="s">
        <v>8889</v>
      </c>
      <c r="N3869" s="952" t="s">
        <v>8890</v>
      </c>
      <c r="O3869" s="953">
        <v>44349</v>
      </c>
    </row>
    <row r="3870" spans="1:21" x14ac:dyDescent="0.35">
      <c r="A3870" s="750">
        <v>8619</v>
      </c>
      <c r="C3870" s="750" t="s">
        <v>8891</v>
      </c>
      <c r="D3870" s="750" t="s">
        <v>35</v>
      </c>
      <c r="E3870" s="1179" t="s">
        <v>8560</v>
      </c>
      <c r="F3870" s="954">
        <v>46005</v>
      </c>
      <c r="G3870" s="750" t="s">
        <v>8670</v>
      </c>
      <c r="H3870" s="954">
        <v>46012</v>
      </c>
      <c r="I3870" s="750" t="s">
        <v>8636</v>
      </c>
      <c r="K3870" s="954">
        <v>24398</v>
      </c>
      <c r="L3870" s="750" t="s">
        <v>8892</v>
      </c>
      <c r="N3870" s="952" t="s">
        <v>8893</v>
      </c>
      <c r="O3870" s="953">
        <v>31762</v>
      </c>
    </row>
    <row r="3871" spans="1:21" x14ac:dyDescent="0.35">
      <c r="A3871" s="750">
        <v>8625</v>
      </c>
      <c r="B3871" s="750">
        <v>97770957</v>
      </c>
      <c r="C3871" s="750" t="s">
        <v>8894</v>
      </c>
      <c r="D3871" s="750" t="s">
        <v>83</v>
      </c>
      <c r="E3871" s="1179" t="s">
        <v>8606</v>
      </c>
      <c r="F3871" s="954">
        <v>46007</v>
      </c>
      <c r="G3871" s="750" t="s">
        <v>8895</v>
      </c>
      <c r="H3871" s="954">
        <v>46014</v>
      </c>
      <c r="I3871" s="750" t="s">
        <v>8556</v>
      </c>
      <c r="K3871" s="954">
        <v>31099</v>
      </c>
      <c r="L3871" s="750" t="s">
        <v>8896</v>
      </c>
      <c r="M3871" s="19">
        <v>41606</v>
      </c>
      <c r="N3871" s="952" t="s">
        <v>8897</v>
      </c>
      <c r="O3871" s="953">
        <v>44034</v>
      </c>
      <c r="U3871" s="545" t="s">
        <v>8898</v>
      </c>
    </row>
    <row r="3872" spans="1:21" x14ac:dyDescent="0.35">
      <c r="A3872" s="750">
        <v>8633</v>
      </c>
      <c r="B3872" s="750">
        <v>53271694</v>
      </c>
      <c r="C3872" s="750" t="s">
        <v>8899</v>
      </c>
      <c r="D3872" s="750" t="s">
        <v>292</v>
      </c>
      <c r="E3872" s="1179" t="s">
        <v>8659</v>
      </c>
      <c r="F3872" s="954">
        <v>46010</v>
      </c>
      <c r="G3872" s="750" t="s">
        <v>8900</v>
      </c>
      <c r="H3872" s="954">
        <v>46014</v>
      </c>
      <c r="I3872" s="750" t="s">
        <v>8901</v>
      </c>
      <c r="K3872" s="954">
        <v>36601</v>
      </c>
      <c r="L3872" s="750">
        <v>14013073</v>
      </c>
      <c r="M3872" s="19">
        <v>45051</v>
      </c>
      <c r="N3872" s="952" t="s">
        <v>8557</v>
      </c>
      <c r="O3872" s="953">
        <v>43460</v>
      </c>
    </row>
    <row r="3873" spans="1:21" hidden="1" x14ac:dyDescent="0.35">
      <c r="A3873" s="750">
        <v>8631</v>
      </c>
      <c r="C3873" s="750" t="s">
        <v>8902</v>
      </c>
      <c r="D3873" s="750" t="s">
        <v>8656</v>
      </c>
      <c r="E3873" s="1179" t="s">
        <v>8903</v>
      </c>
      <c r="F3873" s="954">
        <v>46009</v>
      </c>
      <c r="G3873" s="750" t="s">
        <v>8598</v>
      </c>
      <c r="K3873" s="954">
        <v>27772</v>
      </c>
      <c r="L3873" s="750" t="s">
        <v>8904</v>
      </c>
      <c r="M3873" s="19">
        <v>38859</v>
      </c>
      <c r="N3873" s="952">
        <v>6634413017600</v>
      </c>
      <c r="O3873" s="953">
        <v>42606</v>
      </c>
    </row>
    <row r="3874" spans="1:21" x14ac:dyDescent="0.35">
      <c r="A3874" s="750">
        <v>8634</v>
      </c>
      <c r="B3874" s="750">
        <v>22077667</v>
      </c>
      <c r="C3874" s="750" t="s">
        <v>8905</v>
      </c>
      <c r="D3874" s="750" t="s">
        <v>8640</v>
      </c>
      <c r="E3874" s="1179" t="s">
        <v>8535</v>
      </c>
      <c r="F3874" s="954">
        <v>46010</v>
      </c>
      <c r="G3874" s="750" t="s">
        <v>8636</v>
      </c>
      <c r="H3874" s="954">
        <v>46017</v>
      </c>
      <c r="I3874" s="750" t="s">
        <v>8983</v>
      </c>
      <c r="K3874" s="954">
        <v>31341</v>
      </c>
      <c r="N3874" s="952" t="s">
        <v>7510</v>
      </c>
      <c r="O3874" s="953">
        <v>39006</v>
      </c>
      <c r="U3874" s="545" t="s">
        <v>7511</v>
      </c>
    </row>
    <row r="3875" spans="1:21" x14ac:dyDescent="0.35">
      <c r="A3875" s="750">
        <v>8635</v>
      </c>
      <c r="C3875" s="750" t="s">
        <v>8906</v>
      </c>
      <c r="D3875" s="750" t="s">
        <v>8640</v>
      </c>
      <c r="E3875" s="1179" t="s">
        <v>8535</v>
      </c>
      <c r="F3875" s="954">
        <v>46010</v>
      </c>
      <c r="G3875" s="750" t="s">
        <v>8786</v>
      </c>
      <c r="H3875" s="954">
        <v>46010</v>
      </c>
      <c r="I3875" s="750" t="s">
        <v>8855</v>
      </c>
      <c r="K3875" s="954">
        <v>45856</v>
      </c>
      <c r="L3875" s="750" t="s">
        <v>8907</v>
      </c>
      <c r="M3875" s="19">
        <v>42461</v>
      </c>
      <c r="N3875" s="952" t="s">
        <v>8908</v>
      </c>
      <c r="O3875" s="953">
        <v>42726</v>
      </c>
      <c r="P3875" s="1043" t="s">
        <v>8909</v>
      </c>
    </row>
    <row r="3876" spans="1:21" x14ac:dyDescent="0.35">
      <c r="A3876" s="750">
        <v>8663</v>
      </c>
      <c r="C3876" s="750" t="s">
        <v>8910</v>
      </c>
      <c r="D3876" s="750" t="s">
        <v>292</v>
      </c>
      <c r="E3876" s="1179" t="s">
        <v>8554</v>
      </c>
      <c r="F3876" s="954">
        <v>46015</v>
      </c>
      <c r="G3876" s="750" t="s">
        <v>8561</v>
      </c>
      <c r="K3876" s="954">
        <v>29639</v>
      </c>
      <c r="L3876" s="750" t="s">
        <v>8911</v>
      </c>
      <c r="M3876" s="19">
        <v>36642</v>
      </c>
      <c r="N3876" s="952" t="s">
        <v>8912</v>
      </c>
      <c r="O3876" s="953">
        <v>36764</v>
      </c>
      <c r="U3876" s="545" t="s">
        <v>8913</v>
      </c>
    </row>
    <row r="3877" spans="1:21" x14ac:dyDescent="0.35">
      <c r="A3877" s="750">
        <v>8659</v>
      </c>
      <c r="C3877" s="750" t="s">
        <v>8914</v>
      </c>
      <c r="D3877" s="750" t="s">
        <v>8640</v>
      </c>
      <c r="E3877" s="1179" t="s">
        <v>8700</v>
      </c>
      <c r="F3877" s="954">
        <v>46014</v>
      </c>
      <c r="G3877" s="750" t="s">
        <v>8915</v>
      </c>
      <c r="H3877" s="954">
        <v>46022</v>
      </c>
      <c r="I3877" s="750" t="s">
        <v>9143</v>
      </c>
      <c r="K3877" s="954">
        <v>32660</v>
      </c>
      <c r="L3877" s="750" t="s">
        <v>8916</v>
      </c>
      <c r="N3877" s="952" t="s">
        <v>8917</v>
      </c>
      <c r="O3877" s="953">
        <v>43462</v>
      </c>
    </row>
    <row r="3878" spans="1:21" x14ac:dyDescent="0.35">
      <c r="A3878" s="750">
        <v>8628</v>
      </c>
      <c r="C3878" s="750" t="s">
        <v>8918</v>
      </c>
      <c r="D3878" s="750" t="s">
        <v>4365</v>
      </c>
      <c r="E3878" s="1179" t="s">
        <v>8596</v>
      </c>
      <c r="F3878" s="954">
        <v>46008</v>
      </c>
      <c r="G3878" s="750" t="s">
        <v>8919</v>
      </c>
      <c r="H3878" s="954">
        <v>46009</v>
      </c>
      <c r="I3878" s="750" t="s">
        <v>8839</v>
      </c>
      <c r="K3878" s="954">
        <v>31874</v>
      </c>
      <c r="L3878" s="750" t="s">
        <v>8728</v>
      </c>
      <c r="M3878" s="19">
        <v>42780</v>
      </c>
      <c r="N3878" s="952" t="s">
        <v>8729</v>
      </c>
      <c r="O3878" s="953">
        <v>41137</v>
      </c>
    </row>
    <row r="3879" spans="1:21" hidden="1" x14ac:dyDescent="0.35">
      <c r="A3879" s="750">
        <v>8631</v>
      </c>
      <c r="C3879" s="750" t="s">
        <v>8920</v>
      </c>
      <c r="D3879" s="750" t="s">
        <v>8656</v>
      </c>
      <c r="E3879" s="1179" t="s">
        <v>8585</v>
      </c>
      <c r="F3879" s="954">
        <v>46009</v>
      </c>
      <c r="G3879" s="750" t="s">
        <v>8598</v>
      </c>
      <c r="K3879" s="954">
        <v>27772</v>
      </c>
      <c r="L3879" s="750" t="s">
        <v>8904</v>
      </c>
      <c r="M3879" s="19">
        <v>38859</v>
      </c>
      <c r="N3879" s="952">
        <v>6634413017600</v>
      </c>
      <c r="O3879" s="953">
        <v>42606</v>
      </c>
    </row>
    <row r="3880" spans="1:21" x14ac:dyDescent="0.35">
      <c r="A3880" s="750">
        <v>8636</v>
      </c>
      <c r="C3880" s="750" t="s">
        <v>8921</v>
      </c>
      <c r="D3880" s="750" t="s">
        <v>137</v>
      </c>
      <c r="E3880" s="1179" t="s">
        <v>8612</v>
      </c>
      <c r="F3880" s="954">
        <v>46010</v>
      </c>
      <c r="G3880" s="750" t="s">
        <v>8670</v>
      </c>
      <c r="H3880" s="954">
        <v>46033</v>
      </c>
      <c r="I3880" s="750" t="s">
        <v>8855</v>
      </c>
      <c r="K3880" s="954">
        <v>30080</v>
      </c>
      <c r="L3880" s="750" t="s">
        <v>8922</v>
      </c>
      <c r="M3880" s="19">
        <v>44754</v>
      </c>
      <c r="N3880" s="952" t="s">
        <v>5939</v>
      </c>
      <c r="O3880" s="953">
        <v>37486</v>
      </c>
      <c r="U3880" s="545" t="s">
        <v>8923</v>
      </c>
    </row>
    <row r="3881" spans="1:21" x14ac:dyDescent="0.35">
      <c r="A3881" s="750">
        <v>8638</v>
      </c>
      <c r="C3881" s="750" t="s">
        <v>8924</v>
      </c>
      <c r="D3881" s="750" t="s">
        <v>35</v>
      </c>
      <c r="E3881" s="1179" t="s">
        <v>8700</v>
      </c>
      <c r="F3881" s="954">
        <v>46011</v>
      </c>
      <c r="G3881" s="750" t="s">
        <v>8705</v>
      </c>
      <c r="H3881" s="954">
        <v>46022</v>
      </c>
      <c r="I3881" s="750" t="s">
        <v>9143</v>
      </c>
      <c r="K3881" s="954">
        <v>30630</v>
      </c>
      <c r="L3881" s="750" t="s">
        <v>8865</v>
      </c>
      <c r="M3881" s="19">
        <v>43167</v>
      </c>
      <c r="N3881" s="952" t="s">
        <v>8925</v>
      </c>
      <c r="O3881" s="953">
        <v>37456</v>
      </c>
    </row>
    <row r="3882" spans="1:21" hidden="1" x14ac:dyDescent="0.35">
      <c r="A3882" s="750">
        <v>8640</v>
      </c>
      <c r="C3882" s="750" t="s">
        <v>8858</v>
      </c>
      <c r="D3882" s="750" t="s">
        <v>8859</v>
      </c>
      <c r="E3882" s="1179" t="s">
        <v>8590</v>
      </c>
      <c r="F3882" s="954">
        <v>46011</v>
      </c>
      <c r="G3882" s="750" t="s">
        <v>8561</v>
      </c>
      <c r="K3882" s="954">
        <v>31664</v>
      </c>
      <c r="L3882" s="750" t="s">
        <v>8860</v>
      </c>
      <c r="M3882" s="19">
        <v>39405</v>
      </c>
      <c r="N3882" s="952">
        <v>1179158823</v>
      </c>
      <c r="O3882" s="953">
        <v>42230</v>
      </c>
      <c r="U3882" s="545" t="s">
        <v>176</v>
      </c>
    </row>
    <row r="3883" spans="1:21" x14ac:dyDescent="0.35">
      <c r="A3883" s="750">
        <v>8641</v>
      </c>
      <c r="C3883" s="750" t="s">
        <v>8926</v>
      </c>
      <c r="D3883" s="750" t="s">
        <v>35</v>
      </c>
      <c r="E3883" s="1179" t="s">
        <v>8542</v>
      </c>
      <c r="F3883" s="954">
        <v>46011</v>
      </c>
      <c r="G3883" s="750" t="s">
        <v>8670</v>
      </c>
      <c r="H3883" s="954">
        <v>46019</v>
      </c>
      <c r="I3883" s="750" t="s">
        <v>8670</v>
      </c>
      <c r="K3883" s="954">
        <v>27061</v>
      </c>
      <c r="L3883" s="750" t="s">
        <v>8927</v>
      </c>
      <c r="M3883" s="19">
        <v>42608</v>
      </c>
      <c r="N3883" s="952" t="s">
        <v>1323</v>
      </c>
      <c r="O3883" s="953">
        <v>38104</v>
      </c>
    </row>
    <row r="3884" spans="1:21" hidden="1" x14ac:dyDescent="0.35">
      <c r="A3884" s="750">
        <v>8643</v>
      </c>
      <c r="C3884" s="750" t="s">
        <v>8928</v>
      </c>
      <c r="D3884" s="750" t="s">
        <v>137</v>
      </c>
      <c r="E3884" s="1179" t="s">
        <v>8616</v>
      </c>
      <c r="F3884" s="954">
        <v>46012</v>
      </c>
      <c r="G3884" s="750" t="s">
        <v>8598</v>
      </c>
      <c r="K3884" s="954">
        <v>31905</v>
      </c>
      <c r="L3884" s="750" t="s">
        <v>8929</v>
      </c>
      <c r="M3884" s="19">
        <v>41417</v>
      </c>
      <c r="N3884" s="952">
        <v>10054530030</v>
      </c>
      <c r="O3884" s="953">
        <v>41486</v>
      </c>
    </row>
    <row r="3885" spans="1:21" ht="42" x14ac:dyDescent="0.35">
      <c r="A3885" s="750">
        <v>8644</v>
      </c>
      <c r="B3885" s="750">
        <v>23471916</v>
      </c>
      <c r="C3885" s="750" t="s">
        <v>8930</v>
      </c>
      <c r="D3885" s="750" t="s">
        <v>137</v>
      </c>
      <c r="E3885" s="1179" t="s">
        <v>8710</v>
      </c>
      <c r="F3885" s="954">
        <v>46012</v>
      </c>
      <c r="G3885" s="750" t="s">
        <v>8561</v>
      </c>
      <c r="K3885" s="954">
        <v>28559</v>
      </c>
      <c r="L3885" s="750" t="s">
        <v>8931</v>
      </c>
      <c r="M3885" s="19">
        <v>42972</v>
      </c>
      <c r="N3885" s="952" t="s">
        <v>8932</v>
      </c>
      <c r="O3885" s="953">
        <v>43788</v>
      </c>
      <c r="P3885" s="1043" t="s">
        <v>463</v>
      </c>
      <c r="U3885" s="545" t="s">
        <v>8933</v>
      </c>
    </row>
    <row r="3886" spans="1:21" hidden="1" x14ac:dyDescent="0.35">
      <c r="A3886" s="750">
        <v>8646</v>
      </c>
      <c r="C3886" s="750" t="s">
        <v>8934</v>
      </c>
      <c r="D3886" s="750" t="s">
        <v>137</v>
      </c>
      <c r="E3886" s="1179" t="s">
        <v>8837</v>
      </c>
      <c r="F3886" s="954">
        <v>46013</v>
      </c>
      <c r="G3886" s="750" t="s">
        <v>8537</v>
      </c>
      <c r="K3886" s="954">
        <v>30747</v>
      </c>
      <c r="L3886" s="750" t="s">
        <v>8935</v>
      </c>
      <c r="M3886" s="19">
        <v>44132</v>
      </c>
      <c r="N3886" s="952">
        <v>120550400134</v>
      </c>
      <c r="O3886" s="953">
        <v>41040</v>
      </c>
      <c r="U3886" s="545" t="s">
        <v>8936</v>
      </c>
    </row>
    <row r="3887" spans="1:21" x14ac:dyDescent="0.35">
      <c r="A3887" s="750">
        <v>8647</v>
      </c>
      <c r="B3887" s="750">
        <v>56022542</v>
      </c>
      <c r="C3887" s="750" t="s">
        <v>8870</v>
      </c>
      <c r="D3887" s="750" t="s">
        <v>8640</v>
      </c>
      <c r="E3887" s="1179" t="s">
        <v>8644</v>
      </c>
      <c r="F3887" s="954">
        <v>46013</v>
      </c>
      <c r="G3887" s="750" t="s">
        <v>8937</v>
      </c>
      <c r="H3887" s="954">
        <v>46024</v>
      </c>
      <c r="I3887" s="750" t="s">
        <v>9233</v>
      </c>
      <c r="K3887" s="954">
        <v>27939</v>
      </c>
      <c r="L3887" s="750" t="s">
        <v>8871</v>
      </c>
      <c r="M3887" s="19">
        <v>43025</v>
      </c>
      <c r="N3887" s="952" t="s">
        <v>8872</v>
      </c>
      <c r="O3887" s="953">
        <v>43286</v>
      </c>
      <c r="U3887" s="545" t="s">
        <v>4113</v>
      </c>
    </row>
    <row r="3888" spans="1:21" x14ac:dyDescent="0.35">
      <c r="A3888" s="750">
        <v>8648</v>
      </c>
      <c r="C3888" s="750" t="s">
        <v>8938</v>
      </c>
      <c r="D3888" s="750" t="s">
        <v>4688</v>
      </c>
      <c r="E3888" s="1179" t="s">
        <v>8596</v>
      </c>
      <c r="F3888" s="954">
        <v>46013</v>
      </c>
      <c r="G3888" s="750" t="s">
        <v>8670</v>
      </c>
      <c r="H3888" s="954">
        <v>46022</v>
      </c>
      <c r="I3888" s="750" t="s">
        <v>9144</v>
      </c>
      <c r="K3888" s="954">
        <v>32168</v>
      </c>
      <c r="N3888" s="952" t="s">
        <v>8939</v>
      </c>
      <c r="O3888" s="953">
        <v>44141</v>
      </c>
    </row>
    <row r="3889" spans="1:21" hidden="1" x14ac:dyDescent="0.35">
      <c r="A3889" s="750">
        <v>8649</v>
      </c>
      <c r="C3889" s="750" t="s">
        <v>8940</v>
      </c>
      <c r="D3889" s="750" t="s">
        <v>8704</v>
      </c>
      <c r="E3889" s="1179" t="s">
        <v>8594</v>
      </c>
      <c r="F3889" s="954">
        <v>46013</v>
      </c>
      <c r="G3889" s="750" t="s">
        <v>8941</v>
      </c>
      <c r="K3889" s="954">
        <v>30297</v>
      </c>
      <c r="L3889" s="750" t="s">
        <v>8942</v>
      </c>
      <c r="M3889" s="19">
        <v>44047</v>
      </c>
      <c r="N3889" s="952">
        <v>101075100895</v>
      </c>
      <c r="O3889" s="953">
        <v>40940</v>
      </c>
      <c r="U3889" s="545" t="s">
        <v>867</v>
      </c>
    </row>
    <row r="3890" spans="1:21" x14ac:dyDescent="0.35">
      <c r="A3890" s="750">
        <v>8650</v>
      </c>
      <c r="B3890" s="750">
        <v>99932255</v>
      </c>
      <c r="C3890" s="750" t="s">
        <v>8943</v>
      </c>
      <c r="D3890" s="750" t="s">
        <v>137</v>
      </c>
      <c r="E3890" s="1179" t="s">
        <v>8579</v>
      </c>
      <c r="F3890" s="954">
        <v>46013</v>
      </c>
      <c r="G3890" s="750" t="s">
        <v>8660</v>
      </c>
      <c r="H3890" s="954">
        <v>46031</v>
      </c>
      <c r="I3890" s="750" t="s">
        <v>9439</v>
      </c>
      <c r="K3890" s="954">
        <v>29120</v>
      </c>
      <c r="L3890" s="750" t="s">
        <v>8944</v>
      </c>
      <c r="M3890" s="19">
        <v>45653</v>
      </c>
      <c r="N3890" s="952" t="s">
        <v>8945</v>
      </c>
      <c r="O3890" s="953">
        <v>40339</v>
      </c>
      <c r="U3890" s="545" t="s">
        <v>333</v>
      </c>
    </row>
    <row r="3891" spans="1:21" hidden="1" x14ac:dyDescent="0.35">
      <c r="A3891" s="750">
        <v>8651</v>
      </c>
      <c r="C3891" s="750" t="s">
        <v>8946</v>
      </c>
      <c r="D3891" s="750" t="s">
        <v>649</v>
      </c>
      <c r="E3891" s="1179" t="s">
        <v>8635</v>
      </c>
      <c r="F3891" s="954">
        <v>46013</v>
      </c>
      <c r="G3891" s="750" t="s">
        <v>8813</v>
      </c>
      <c r="K3891" s="954">
        <v>35832</v>
      </c>
      <c r="N3891" s="952">
        <v>1395824555</v>
      </c>
      <c r="O3891" s="953">
        <v>43254</v>
      </c>
    </row>
    <row r="3892" spans="1:21" hidden="1" x14ac:dyDescent="0.35">
      <c r="A3892" s="750">
        <v>8651</v>
      </c>
      <c r="C3892" s="750" t="s">
        <v>8947</v>
      </c>
      <c r="D3892" s="750" t="s">
        <v>649</v>
      </c>
      <c r="E3892" s="1179" t="s">
        <v>8635</v>
      </c>
      <c r="F3892" s="954">
        <v>46013</v>
      </c>
      <c r="G3892" s="750" t="s">
        <v>8813</v>
      </c>
      <c r="K3892" s="954">
        <v>38121</v>
      </c>
      <c r="N3892" s="952">
        <v>1793766659</v>
      </c>
      <c r="O3892" s="953">
        <v>45358</v>
      </c>
    </row>
    <row r="3893" spans="1:21" x14ac:dyDescent="0.35">
      <c r="A3893" s="750">
        <v>8653</v>
      </c>
      <c r="C3893" s="750" t="s">
        <v>8948</v>
      </c>
      <c r="D3893" s="750" t="s">
        <v>8734</v>
      </c>
      <c r="E3893" s="1179" t="s">
        <v>8780</v>
      </c>
      <c r="F3893" s="954">
        <v>46015</v>
      </c>
      <c r="G3893" s="750" t="s">
        <v>8855</v>
      </c>
      <c r="H3893" s="954">
        <v>46028</v>
      </c>
      <c r="I3893" s="750" t="s">
        <v>9307</v>
      </c>
      <c r="K3893" s="954">
        <v>33183</v>
      </c>
      <c r="L3893" s="750" t="s">
        <v>8949</v>
      </c>
      <c r="M3893" s="19">
        <v>45848</v>
      </c>
      <c r="N3893" s="952" t="s">
        <v>8950</v>
      </c>
      <c r="O3893" s="953">
        <v>45677</v>
      </c>
      <c r="U3893" s="545" t="s">
        <v>8951</v>
      </c>
    </row>
    <row r="3894" spans="1:21" x14ac:dyDescent="0.35">
      <c r="A3894" s="750">
        <v>8653</v>
      </c>
      <c r="C3894" s="750" t="s">
        <v>8952</v>
      </c>
      <c r="D3894" s="750" t="s">
        <v>8734</v>
      </c>
      <c r="E3894" s="1179" t="s">
        <v>8780</v>
      </c>
      <c r="F3894" s="954">
        <v>46015</v>
      </c>
      <c r="G3894" s="750" t="s">
        <v>8855</v>
      </c>
      <c r="H3894" s="954">
        <v>46028</v>
      </c>
      <c r="I3894" s="750" t="s">
        <v>9307</v>
      </c>
      <c r="K3894" s="954">
        <v>33675</v>
      </c>
      <c r="L3894" s="750">
        <v>9923042650</v>
      </c>
      <c r="M3894" s="19">
        <v>44928</v>
      </c>
      <c r="N3894" s="952" t="s">
        <v>8953</v>
      </c>
      <c r="O3894" s="953">
        <v>44846</v>
      </c>
    </row>
    <row r="3895" spans="1:21" ht="42" x14ac:dyDescent="0.35">
      <c r="A3895" s="750">
        <v>8654</v>
      </c>
      <c r="B3895" s="750">
        <v>99064275</v>
      </c>
      <c r="C3895" s="750" t="s">
        <v>8954</v>
      </c>
      <c r="D3895" s="750" t="s">
        <v>83</v>
      </c>
      <c r="E3895" s="1179" t="s">
        <v>8606</v>
      </c>
      <c r="F3895" s="954">
        <v>46015</v>
      </c>
      <c r="G3895" s="750" t="s">
        <v>8955</v>
      </c>
      <c r="H3895" s="954"/>
      <c r="K3895" s="954">
        <v>25715</v>
      </c>
      <c r="L3895" s="750" t="s">
        <v>8956</v>
      </c>
      <c r="M3895" s="19">
        <v>44729</v>
      </c>
      <c r="N3895" s="952" t="s">
        <v>2694</v>
      </c>
      <c r="O3895" s="953">
        <v>42087</v>
      </c>
      <c r="P3895" s="1043" t="s">
        <v>6443</v>
      </c>
      <c r="U3895" s="545" t="s">
        <v>4969</v>
      </c>
    </row>
    <row r="3896" spans="1:21" x14ac:dyDescent="0.35">
      <c r="A3896" s="750">
        <v>8655</v>
      </c>
      <c r="C3896" s="750" t="s">
        <v>8957</v>
      </c>
      <c r="D3896" s="750" t="s">
        <v>8734</v>
      </c>
      <c r="E3896" s="1179" t="s">
        <v>8735</v>
      </c>
      <c r="F3896" s="954">
        <v>46015</v>
      </c>
      <c r="G3896" s="750" t="s">
        <v>8958</v>
      </c>
      <c r="H3896" s="954">
        <v>46041</v>
      </c>
      <c r="I3896" s="750" t="s">
        <v>8855</v>
      </c>
      <c r="K3896" s="954">
        <v>33029</v>
      </c>
      <c r="L3896" s="750" t="s">
        <v>8959</v>
      </c>
      <c r="M3896" s="19">
        <v>39183</v>
      </c>
      <c r="N3896" s="952" t="s">
        <v>2899</v>
      </c>
      <c r="O3896" s="953">
        <v>41898</v>
      </c>
      <c r="U3896" s="545" t="s">
        <v>4493</v>
      </c>
    </row>
    <row r="3897" spans="1:21" x14ac:dyDescent="0.35">
      <c r="A3897" s="750">
        <v>8657</v>
      </c>
      <c r="B3897" s="750">
        <v>56658229</v>
      </c>
      <c r="C3897" s="750" t="s">
        <v>8960</v>
      </c>
      <c r="D3897" s="750" t="s">
        <v>35</v>
      </c>
      <c r="E3897" s="1179" t="s">
        <v>8560</v>
      </c>
      <c r="F3897" s="954">
        <v>46015</v>
      </c>
      <c r="G3897" s="750" t="s">
        <v>8536</v>
      </c>
      <c r="H3897" s="954">
        <v>46026</v>
      </c>
      <c r="I3897" s="750" t="s">
        <v>8537</v>
      </c>
      <c r="K3897" s="954">
        <v>34446</v>
      </c>
      <c r="L3897" s="750" t="s">
        <v>8961</v>
      </c>
      <c r="M3897" s="19">
        <v>42921</v>
      </c>
      <c r="N3897" s="952" t="s">
        <v>2066</v>
      </c>
      <c r="O3897" s="953">
        <v>44281</v>
      </c>
      <c r="U3897" s="545" t="s">
        <v>8962</v>
      </c>
    </row>
    <row r="3898" spans="1:21" x14ac:dyDescent="0.35">
      <c r="A3898" s="750">
        <v>8658</v>
      </c>
      <c r="B3898" s="750">
        <v>51932331</v>
      </c>
      <c r="C3898" s="750" t="s">
        <v>8963</v>
      </c>
      <c r="D3898" s="750" t="s">
        <v>137</v>
      </c>
      <c r="E3898" s="1179" t="s">
        <v>8659</v>
      </c>
      <c r="F3898" s="750" t="s">
        <v>8964</v>
      </c>
      <c r="G3898" s="750" t="s">
        <v>8965</v>
      </c>
      <c r="H3898" s="954">
        <v>46016</v>
      </c>
      <c r="I3898" s="750" t="s">
        <v>8980</v>
      </c>
      <c r="K3898" s="954">
        <v>29445</v>
      </c>
      <c r="L3898" s="750" t="s">
        <v>8966</v>
      </c>
      <c r="M3898" s="19">
        <v>41550</v>
      </c>
      <c r="N3898" s="952" t="s">
        <v>1283</v>
      </c>
      <c r="O3898" s="953">
        <v>41465</v>
      </c>
      <c r="P3898" s="1043" t="s">
        <v>8981</v>
      </c>
    </row>
    <row r="3899" spans="1:21" x14ac:dyDescent="0.35">
      <c r="A3899" s="750">
        <v>8660</v>
      </c>
      <c r="C3899" s="750" t="s">
        <v>8880</v>
      </c>
      <c r="D3899" s="750" t="s">
        <v>35</v>
      </c>
      <c r="E3899" s="1179" t="s">
        <v>8967</v>
      </c>
      <c r="F3899" s="954">
        <v>46015</v>
      </c>
      <c r="G3899" s="750" t="s">
        <v>8622</v>
      </c>
      <c r="H3899" s="954">
        <v>46026</v>
      </c>
      <c r="I3899" s="750" t="s">
        <v>8786</v>
      </c>
      <c r="K3899" s="954">
        <v>32315</v>
      </c>
      <c r="L3899" s="750" t="s">
        <v>8881</v>
      </c>
      <c r="N3899" s="952" t="s">
        <v>8882</v>
      </c>
      <c r="O3899" s="953">
        <v>44440</v>
      </c>
    </row>
    <row r="3900" spans="1:21" x14ac:dyDescent="0.35">
      <c r="A3900" s="750">
        <v>8662</v>
      </c>
      <c r="C3900" s="750" t="s">
        <v>8968</v>
      </c>
      <c r="D3900" s="750" t="s">
        <v>4688</v>
      </c>
      <c r="E3900" s="1179" t="s">
        <v>8549</v>
      </c>
      <c r="F3900" s="954">
        <v>46017</v>
      </c>
      <c r="G3900" s="750" t="s">
        <v>8969</v>
      </c>
      <c r="H3900" s="954">
        <v>46034</v>
      </c>
      <c r="I3900" s="750" t="s">
        <v>8839</v>
      </c>
      <c r="K3900" s="954">
        <v>27569</v>
      </c>
      <c r="L3900" s="750" t="s">
        <v>4011</v>
      </c>
      <c r="N3900" s="952" t="s">
        <v>8970</v>
      </c>
      <c r="O3900" s="953">
        <v>44413</v>
      </c>
    </row>
    <row r="3901" spans="1:21" x14ac:dyDescent="0.35">
      <c r="A3901" s="750">
        <v>8664</v>
      </c>
      <c r="C3901" s="750" t="s">
        <v>8971</v>
      </c>
      <c r="D3901" s="750" t="s">
        <v>35</v>
      </c>
      <c r="E3901" s="1179" t="s">
        <v>8972</v>
      </c>
      <c r="F3901" s="954">
        <v>46016</v>
      </c>
      <c r="G3901" s="750" t="s">
        <v>8855</v>
      </c>
      <c r="H3901" s="954">
        <v>46025</v>
      </c>
      <c r="I3901" s="750" t="s">
        <v>8855</v>
      </c>
      <c r="K3901" s="954">
        <v>33259</v>
      </c>
      <c r="L3901" s="750" t="s">
        <v>8973</v>
      </c>
      <c r="M3901" s="19">
        <v>43634</v>
      </c>
      <c r="N3901" s="952" t="s">
        <v>8974</v>
      </c>
      <c r="O3901" s="953">
        <v>45545</v>
      </c>
      <c r="P3901" s="1043" t="s">
        <v>9281</v>
      </c>
      <c r="U3901" s="545" t="s">
        <v>1444</v>
      </c>
    </row>
    <row r="3902" spans="1:21" hidden="1" x14ac:dyDescent="0.35">
      <c r="A3902" s="750">
        <v>8631</v>
      </c>
      <c r="C3902" s="750" t="s">
        <v>8975</v>
      </c>
      <c r="D3902" s="750" t="s">
        <v>8656</v>
      </c>
      <c r="E3902" s="1179" t="s">
        <v>8585</v>
      </c>
      <c r="F3902" s="954">
        <v>46009</v>
      </c>
      <c r="G3902" s="750" t="s">
        <v>8598</v>
      </c>
      <c r="K3902" s="954">
        <v>27772</v>
      </c>
      <c r="L3902" s="750" t="s">
        <v>8904</v>
      </c>
      <c r="M3902" s="19">
        <v>38859</v>
      </c>
      <c r="N3902" s="952">
        <v>6634413017600</v>
      </c>
      <c r="O3902" s="953">
        <v>42606</v>
      </c>
    </row>
    <row r="3903" spans="1:21" ht="42" x14ac:dyDescent="0.35">
      <c r="A3903" s="750">
        <v>8605</v>
      </c>
      <c r="B3903" s="750">
        <v>51932331</v>
      </c>
      <c r="C3903" s="750" t="s">
        <v>8963</v>
      </c>
      <c r="D3903" s="750" t="s">
        <v>8734</v>
      </c>
      <c r="E3903" s="1179" t="s">
        <v>8735</v>
      </c>
      <c r="F3903" s="954">
        <v>46003</v>
      </c>
      <c r="G3903" s="750" t="s">
        <v>8976</v>
      </c>
      <c r="H3903" s="954">
        <v>46014</v>
      </c>
      <c r="I3903" s="750" t="s">
        <v>8977</v>
      </c>
      <c r="K3903" s="954">
        <v>29445</v>
      </c>
      <c r="L3903" s="750" t="s">
        <v>8966</v>
      </c>
      <c r="M3903" s="19">
        <v>44837</v>
      </c>
      <c r="N3903" s="952" t="s">
        <v>1283</v>
      </c>
      <c r="O3903" s="953">
        <v>41465</v>
      </c>
      <c r="P3903" s="1043" t="s">
        <v>6443</v>
      </c>
    </row>
    <row r="3904" spans="1:21" hidden="1" x14ac:dyDescent="0.35">
      <c r="A3904" s="750">
        <v>8612</v>
      </c>
      <c r="C3904" s="750" t="s">
        <v>8877</v>
      </c>
      <c r="D3904" s="750" t="s">
        <v>8734</v>
      </c>
    </row>
    <row r="3905" spans="1:21" hidden="1" x14ac:dyDescent="0.35">
      <c r="A3905" s="750">
        <v>8612</v>
      </c>
      <c r="C3905" s="750" t="s">
        <v>8877</v>
      </c>
      <c r="D3905" s="750" t="s">
        <v>8734</v>
      </c>
      <c r="E3905" s="1179" t="s">
        <v>8780</v>
      </c>
      <c r="F3905" s="954">
        <v>46004</v>
      </c>
      <c r="G3905" s="750" t="s">
        <v>8878</v>
      </c>
      <c r="H3905" s="954">
        <v>46013</v>
      </c>
      <c r="I3905" s="750" t="s">
        <v>8978</v>
      </c>
      <c r="K3905" s="954">
        <v>30162</v>
      </c>
      <c r="L3905" s="750" t="s">
        <v>8879</v>
      </c>
      <c r="M3905" s="19">
        <v>44770</v>
      </c>
      <c r="N3905" s="952">
        <v>1241141427</v>
      </c>
      <c r="O3905" s="953">
        <v>42525</v>
      </c>
      <c r="U3905" s="545" t="s">
        <v>176</v>
      </c>
    </row>
    <row r="3906" spans="1:21" x14ac:dyDescent="0.35">
      <c r="A3906" s="750">
        <v>8617</v>
      </c>
      <c r="B3906" s="750">
        <v>58859578</v>
      </c>
      <c r="C3906" s="750" t="s">
        <v>8982</v>
      </c>
      <c r="D3906" s="750" t="s">
        <v>4688</v>
      </c>
      <c r="E3906" s="1179" t="s">
        <v>8596</v>
      </c>
      <c r="F3906" s="954">
        <v>46004</v>
      </c>
      <c r="G3906" s="750" t="s">
        <v>8979</v>
      </c>
      <c r="H3906" s="954">
        <v>46005</v>
      </c>
      <c r="I3906" s="750" t="s">
        <v>8556</v>
      </c>
      <c r="K3906" s="954">
        <v>36002</v>
      </c>
      <c r="L3906" s="750">
        <v>14003087</v>
      </c>
      <c r="M3906" s="19">
        <v>45033</v>
      </c>
      <c r="N3906" s="952" t="s">
        <v>7374</v>
      </c>
      <c r="O3906" s="953">
        <v>44825</v>
      </c>
    </row>
    <row r="3907" spans="1:21" hidden="1" x14ac:dyDescent="0.35">
      <c r="A3907" s="750">
        <v>8666</v>
      </c>
      <c r="C3907" s="750" t="s">
        <v>8984</v>
      </c>
      <c r="D3907" s="750" t="s">
        <v>35</v>
      </c>
      <c r="E3907" s="1179" t="s">
        <v>8535</v>
      </c>
      <c r="F3907" s="954">
        <v>46017</v>
      </c>
      <c r="G3907" s="750" t="s">
        <v>8985</v>
      </c>
      <c r="K3907" s="954">
        <v>27913</v>
      </c>
      <c r="L3907" s="750" t="s">
        <v>8986</v>
      </c>
      <c r="M3907" s="19">
        <v>36017</v>
      </c>
      <c r="N3907" s="952">
        <v>960638101437</v>
      </c>
      <c r="O3907" s="953">
        <v>35492</v>
      </c>
      <c r="U3907" s="545" t="s">
        <v>8987</v>
      </c>
    </row>
    <row r="3908" spans="1:21" hidden="1" x14ac:dyDescent="0.35">
      <c r="A3908" s="750">
        <v>8640</v>
      </c>
      <c r="C3908" s="750" t="s">
        <v>8858</v>
      </c>
      <c r="D3908" s="750" t="s">
        <v>8859</v>
      </c>
      <c r="E3908" s="1179" t="s">
        <v>8590</v>
      </c>
      <c r="F3908" s="954">
        <v>46011</v>
      </c>
      <c r="G3908" s="750" t="s">
        <v>8561</v>
      </c>
      <c r="H3908" s="954">
        <v>46018</v>
      </c>
      <c r="I3908" s="750" t="s">
        <v>8630</v>
      </c>
      <c r="K3908" s="954">
        <v>31664</v>
      </c>
      <c r="L3908" s="750" t="s">
        <v>8860</v>
      </c>
      <c r="M3908" s="19">
        <v>39405</v>
      </c>
      <c r="N3908" s="952">
        <v>1179158823</v>
      </c>
      <c r="O3908" s="953">
        <v>42230</v>
      </c>
      <c r="U3908" s="545" t="s">
        <v>176</v>
      </c>
    </row>
    <row r="3909" spans="1:21" x14ac:dyDescent="0.35">
      <c r="A3909" s="750">
        <v>8404</v>
      </c>
      <c r="C3909" s="750" t="s">
        <v>9002</v>
      </c>
      <c r="D3909" s="750" t="s">
        <v>35</v>
      </c>
      <c r="E3909" s="1179" t="s">
        <v>8700</v>
      </c>
      <c r="F3909" s="954">
        <v>45975</v>
      </c>
      <c r="G3909" s="750" t="s">
        <v>8796</v>
      </c>
      <c r="H3909" s="954">
        <v>45976</v>
      </c>
      <c r="I3909" s="750" t="s">
        <v>8988</v>
      </c>
      <c r="K3909" s="954">
        <v>23460</v>
      </c>
      <c r="L3909" s="750" t="s">
        <v>8989</v>
      </c>
      <c r="M3909" s="19">
        <v>42544</v>
      </c>
      <c r="N3909" s="952" t="s">
        <v>8990</v>
      </c>
      <c r="O3909" s="953">
        <v>33206</v>
      </c>
      <c r="U3909" s="545" t="s">
        <v>8991</v>
      </c>
    </row>
    <row r="3910" spans="1:21" x14ac:dyDescent="0.35">
      <c r="A3910" s="750">
        <v>8405</v>
      </c>
      <c r="C3910" s="750" t="s">
        <v>8992</v>
      </c>
      <c r="D3910" s="750" t="s">
        <v>8640</v>
      </c>
      <c r="E3910" s="1179" t="s">
        <v>8542</v>
      </c>
      <c r="F3910" s="954">
        <v>45976</v>
      </c>
      <c r="G3910" s="750" t="s">
        <v>8839</v>
      </c>
      <c r="H3910" s="954">
        <v>45978</v>
      </c>
      <c r="I3910" s="750" t="s">
        <v>8705</v>
      </c>
      <c r="K3910" s="954">
        <v>24018</v>
      </c>
      <c r="L3910" s="750" t="s">
        <v>8993</v>
      </c>
      <c r="M3910" s="19">
        <v>38211</v>
      </c>
      <c r="N3910" s="952" t="s">
        <v>8994</v>
      </c>
      <c r="O3910" s="953">
        <v>44685</v>
      </c>
      <c r="U3910" s="545" t="s">
        <v>8995</v>
      </c>
    </row>
    <row r="3911" spans="1:21" x14ac:dyDescent="0.35">
      <c r="A3911" s="750">
        <v>8406</v>
      </c>
      <c r="C3911" s="750" t="s">
        <v>8996</v>
      </c>
      <c r="D3911" s="750" t="s">
        <v>4688</v>
      </c>
      <c r="E3911" s="1179" t="s">
        <v>8549</v>
      </c>
      <c r="F3911" s="954">
        <v>45977</v>
      </c>
      <c r="G3911" s="750" t="s">
        <v>8636</v>
      </c>
      <c r="H3911" s="1831" t="s">
        <v>8997</v>
      </c>
      <c r="I3911" s="750" t="s">
        <v>8998</v>
      </c>
      <c r="K3911" s="954">
        <v>25047</v>
      </c>
      <c r="L3911" s="750" t="s">
        <v>8999</v>
      </c>
      <c r="M3911" s="19">
        <v>44323</v>
      </c>
      <c r="N3911" s="952" t="s">
        <v>9000</v>
      </c>
      <c r="O3911" s="953">
        <v>43102</v>
      </c>
      <c r="U3911" s="545" t="s">
        <v>4468</v>
      </c>
    </row>
    <row r="3912" spans="1:21" x14ac:dyDescent="0.35">
      <c r="A3912" s="750">
        <v>8406</v>
      </c>
      <c r="C3912" s="750" t="s">
        <v>9001</v>
      </c>
      <c r="D3912" s="750" t="s">
        <v>4688</v>
      </c>
      <c r="E3912" s="1179" t="s">
        <v>8549</v>
      </c>
      <c r="F3912" s="954">
        <v>45977</v>
      </c>
      <c r="G3912" s="750" t="s">
        <v>8636</v>
      </c>
      <c r="H3912" s="954">
        <v>45985</v>
      </c>
      <c r="I3912" s="750" t="s">
        <v>8998</v>
      </c>
      <c r="K3912" s="954">
        <v>35080</v>
      </c>
      <c r="L3912" s="750" t="s">
        <v>588</v>
      </c>
      <c r="M3912" s="19">
        <v>44813</v>
      </c>
      <c r="N3912" s="952" t="s">
        <v>589</v>
      </c>
      <c r="U3912" s="545" t="s">
        <v>4468</v>
      </c>
    </row>
    <row r="3913" spans="1:21" x14ac:dyDescent="0.35">
      <c r="A3913" s="750">
        <v>8409</v>
      </c>
      <c r="C3913" s="750" t="s">
        <v>8918</v>
      </c>
      <c r="D3913" s="750" t="s">
        <v>83</v>
      </c>
      <c r="E3913" s="1179" t="s">
        <v>8606</v>
      </c>
      <c r="F3913" s="954">
        <v>45961</v>
      </c>
      <c r="G3913" s="750" t="s">
        <v>8727</v>
      </c>
      <c r="H3913" s="954">
        <v>45992</v>
      </c>
      <c r="I3913" s="750" t="s">
        <v>8537</v>
      </c>
      <c r="K3913" s="954">
        <v>31874</v>
      </c>
      <c r="L3913" s="750" t="s">
        <v>8728</v>
      </c>
      <c r="M3913" s="19">
        <v>40953</v>
      </c>
      <c r="N3913" s="952" t="s">
        <v>8729</v>
      </c>
      <c r="O3913" s="953">
        <v>41137</v>
      </c>
      <c r="U3913" s="545" t="s">
        <v>9003</v>
      </c>
    </row>
    <row r="3914" spans="1:21" x14ac:dyDescent="0.35">
      <c r="A3914" s="750">
        <v>8412</v>
      </c>
      <c r="B3914" s="750">
        <v>55199166</v>
      </c>
      <c r="C3914" s="750" t="s">
        <v>9004</v>
      </c>
      <c r="D3914" s="750" t="s">
        <v>137</v>
      </c>
      <c r="E3914" s="1179" t="s">
        <v>8659</v>
      </c>
      <c r="F3914" s="954">
        <v>45978</v>
      </c>
      <c r="G3914" s="750" t="s">
        <v>9005</v>
      </c>
      <c r="H3914" s="954">
        <v>45981</v>
      </c>
      <c r="I3914" s="750" t="s">
        <v>9006</v>
      </c>
      <c r="K3914" s="954">
        <v>32847</v>
      </c>
      <c r="L3914" s="750" t="s">
        <v>9007</v>
      </c>
      <c r="M3914" s="19">
        <v>43815</v>
      </c>
      <c r="N3914" s="952" t="s">
        <v>5742</v>
      </c>
      <c r="O3914" s="953">
        <v>43954</v>
      </c>
    </row>
    <row r="3915" spans="1:21" hidden="1" x14ac:dyDescent="0.35">
      <c r="A3915" s="750">
        <v>8416</v>
      </c>
    </row>
    <row r="3916" spans="1:21" hidden="1" x14ac:dyDescent="0.35">
      <c r="A3916" s="750">
        <v>8416</v>
      </c>
      <c r="C3916" s="750" t="s">
        <v>8655</v>
      </c>
      <c r="D3916" s="750" t="s">
        <v>8656</v>
      </c>
      <c r="E3916" s="1179" t="s">
        <v>8585</v>
      </c>
      <c r="F3916" s="954">
        <v>45981</v>
      </c>
      <c r="G3916" s="750" t="s">
        <v>8657</v>
      </c>
      <c r="H3916" s="954">
        <v>45992</v>
      </c>
      <c r="I3916" s="750" t="s">
        <v>8626</v>
      </c>
      <c r="K3916" s="954">
        <v>17580</v>
      </c>
      <c r="L3916" s="750" t="s">
        <v>9008</v>
      </c>
      <c r="M3916" s="19">
        <v>44810</v>
      </c>
      <c r="N3916" s="952">
        <v>8110381130141</v>
      </c>
      <c r="O3916" s="953">
        <v>29873</v>
      </c>
      <c r="U3916" s="545" t="s">
        <v>9009</v>
      </c>
    </row>
    <row r="3917" spans="1:21" x14ac:dyDescent="0.35">
      <c r="A3917" s="750">
        <v>8416</v>
      </c>
      <c r="C3917" s="750" t="s">
        <v>9010</v>
      </c>
      <c r="D3917" s="750" t="s">
        <v>8656</v>
      </c>
      <c r="E3917" s="1179" t="s">
        <v>8585</v>
      </c>
      <c r="F3917" s="954">
        <v>45981</v>
      </c>
      <c r="G3917" s="750" t="s">
        <v>8657</v>
      </c>
      <c r="H3917" s="954">
        <v>45992</v>
      </c>
      <c r="I3917" s="750" t="s">
        <v>8626</v>
      </c>
      <c r="K3917" s="954">
        <v>26203</v>
      </c>
      <c r="L3917" s="750" t="s">
        <v>9011</v>
      </c>
      <c r="M3917" s="19">
        <v>44055</v>
      </c>
      <c r="N3917" s="952" t="s">
        <v>9012</v>
      </c>
      <c r="O3917" s="953">
        <v>33584</v>
      </c>
      <c r="U3917" s="545" t="s">
        <v>9013</v>
      </c>
    </row>
    <row r="3918" spans="1:21" hidden="1" x14ac:dyDescent="0.35">
      <c r="A3918" s="750">
        <v>8418</v>
      </c>
      <c r="C3918" s="750" t="s">
        <v>8731</v>
      </c>
      <c r="D3918" s="750" t="s">
        <v>8656</v>
      </c>
      <c r="E3918" s="1179" t="s">
        <v>8585</v>
      </c>
      <c r="F3918" s="954">
        <v>45981</v>
      </c>
      <c r="G3918" s="750" t="s">
        <v>8657</v>
      </c>
      <c r="H3918" s="954">
        <v>45992</v>
      </c>
      <c r="I3918" s="750" t="s">
        <v>8626</v>
      </c>
      <c r="K3918" s="954">
        <v>27341</v>
      </c>
      <c r="L3918" s="750" t="s">
        <v>8732</v>
      </c>
      <c r="M3918" s="19">
        <v>42398</v>
      </c>
      <c r="N3918" s="952">
        <v>920638110829</v>
      </c>
      <c r="O3918" s="953">
        <v>34395</v>
      </c>
    </row>
    <row r="3919" spans="1:21" x14ac:dyDescent="0.35">
      <c r="A3919" s="750">
        <v>8422</v>
      </c>
      <c r="C3919" s="750" t="s">
        <v>8740</v>
      </c>
      <c r="D3919" s="750" t="s">
        <v>292</v>
      </c>
      <c r="E3919" s="1179" t="s">
        <v>8579</v>
      </c>
      <c r="F3919" s="954">
        <v>45983</v>
      </c>
      <c r="G3919" s="750" t="s">
        <v>8741</v>
      </c>
      <c r="H3919" s="954">
        <v>45997</v>
      </c>
      <c r="I3919" s="750" t="s">
        <v>8561</v>
      </c>
      <c r="K3919" s="954">
        <v>28527</v>
      </c>
      <c r="L3919" s="750" t="s">
        <v>8742</v>
      </c>
      <c r="M3919" s="19">
        <v>41990</v>
      </c>
      <c r="N3919" s="952" t="s">
        <v>5598</v>
      </c>
      <c r="O3919" s="953">
        <v>38267</v>
      </c>
      <c r="U3919" s="545" t="s">
        <v>974</v>
      </c>
    </row>
    <row r="3920" spans="1:21" x14ac:dyDescent="0.35">
      <c r="A3920" s="750">
        <v>8423</v>
      </c>
      <c r="C3920" s="750" t="s">
        <v>9014</v>
      </c>
      <c r="D3920" s="750" t="s">
        <v>292</v>
      </c>
      <c r="E3920" s="1179" t="s">
        <v>8554</v>
      </c>
      <c r="F3920" s="954">
        <v>45984</v>
      </c>
      <c r="G3920" s="750" t="s">
        <v>8895</v>
      </c>
      <c r="H3920" s="954">
        <v>45985</v>
      </c>
      <c r="I3920" s="750" t="s">
        <v>8602</v>
      </c>
      <c r="K3920" s="954">
        <v>32989</v>
      </c>
      <c r="L3920" s="750" t="s">
        <v>9015</v>
      </c>
      <c r="M3920" s="19">
        <v>40071</v>
      </c>
      <c r="N3920" s="952" t="s">
        <v>7527</v>
      </c>
      <c r="O3920" s="953">
        <v>40262</v>
      </c>
      <c r="U3920" s="545" t="s">
        <v>9016</v>
      </c>
    </row>
    <row r="3921" spans="1:21" ht="42" hidden="1" x14ac:dyDescent="0.35">
      <c r="A3921" s="750">
        <v>8427</v>
      </c>
      <c r="C3921" s="750" t="s">
        <v>9017</v>
      </c>
      <c r="D3921" s="750" t="s">
        <v>292</v>
      </c>
      <c r="E3921" s="1179" t="s">
        <v>8612</v>
      </c>
      <c r="F3921" s="954">
        <v>45985</v>
      </c>
      <c r="G3921" s="750" t="s">
        <v>8683</v>
      </c>
      <c r="H3921" s="954">
        <v>45990</v>
      </c>
      <c r="I3921" s="750" t="s">
        <v>8661</v>
      </c>
      <c r="K3921" s="954">
        <v>25353</v>
      </c>
      <c r="L3921" s="750" t="s">
        <v>8684</v>
      </c>
      <c r="N3921" s="952">
        <v>891078400221</v>
      </c>
      <c r="O3921" s="953">
        <v>32851</v>
      </c>
      <c r="P3921" s="1043" t="s">
        <v>9019</v>
      </c>
      <c r="U3921" s="545" t="s">
        <v>9018</v>
      </c>
    </row>
    <row r="3922" spans="1:21" x14ac:dyDescent="0.35">
      <c r="A3922" s="750">
        <v>8429</v>
      </c>
      <c r="C3922" s="750" t="s">
        <v>9020</v>
      </c>
      <c r="D3922" s="750" t="s">
        <v>292</v>
      </c>
      <c r="E3922" s="1179" t="s">
        <v>8837</v>
      </c>
      <c r="F3922" s="954">
        <v>45987</v>
      </c>
      <c r="G3922" s="750" t="s">
        <v>9021</v>
      </c>
      <c r="H3922" s="954">
        <v>46003</v>
      </c>
      <c r="I3922" s="750" t="s">
        <v>8537</v>
      </c>
      <c r="K3922" s="954">
        <v>32043</v>
      </c>
      <c r="L3922" s="750" t="s">
        <v>9022</v>
      </c>
      <c r="M3922" s="19">
        <v>39337</v>
      </c>
      <c r="N3922" s="952" t="s">
        <v>4385</v>
      </c>
      <c r="O3922" s="953">
        <v>44915</v>
      </c>
      <c r="U3922" s="545" t="s">
        <v>8991</v>
      </c>
    </row>
    <row r="3923" spans="1:21" x14ac:dyDescent="0.35">
      <c r="A3923" s="750">
        <v>8433</v>
      </c>
      <c r="B3923" s="750">
        <v>98812216</v>
      </c>
      <c r="C3923" s="750" t="s">
        <v>9023</v>
      </c>
      <c r="D3923" s="750" t="s">
        <v>35</v>
      </c>
      <c r="E3923" s="1179" t="s">
        <v>8644</v>
      </c>
      <c r="F3923" s="954">
        <v>45987</v>
      </c>
      <c r="G3923" s="750" t="s">
        <v>8649</v>
      </c>
      <c r="H3923" s="954">
        <v>45990</v>
      </c>
      <c r="I3923" s="750" t="s">
        <v>8561</v>
      </c>
      <c r="K3923" s="954">
        <v>24959</v>
      </c>
      <c r="L3923" s="750" t="s">
        <v>9024</v>
      </c>
      <c r="M3923" s="19">
        <v>43594</v>
      </c>
      <c r="N3923" s="952" t="s">
        <v>9025</v>
      </c>
      <c r="O3923" s="953">
        <v>33136</v>
      </c>
      <c r="U3923" s="545" t="s">
        <v>7554</v>
      </c>
    </row>
    <row r="3924" spans="1:21" x14ac:dyDescent="0.35">
      <c r="A3924" s="750">
        <v>8435</v>
      </c>
      <c r="C3924" s="750" t="s">
        <v>9026</v>
      </c>
      <c r="D3924" s="750" t="s">
        <v>35</v>
      </c>
      <c r="E3924" s="1179" t="s">
        <v>8888</v>
      </c>
      <c r="F3924" s="954">
        <v>45968</v>
      </c>
      <c r="G3924" s="750" t="s">
        <v>8622</v>
      </c>
      <c r="H3924" s="954">
        <v>45994</v>
      </c>
      <c r="I3924" s="750" t="s">
        <v>8660</v>
      </c>
      <c r="K3924" s="954">
        <v>26540</v>
      </c>
      <c r="L3924" s="750" t="s">
        <v>9027</v>
      </c>
      <c r="M3924" s="19">
        <v>39052</v>
      </c>
      <c r="N3924" s="952" t="s">
        <v>9028</v>
      </c>
      <c r="O3924" s="953">
        <v>39504</v>
      </c>
      <c r="U3924" s="545" t="s">
        <v>9029</v>
      </c>
    </row>
    <row r="3925" spans="1:21" x14ac:dyDescent="0.35">
      <c r="A3925" s="750">
        <v>8436</v>
      </c>
      <c r="B3925" s="750">
        <v>58859578</v>
      </c>
      <c r="C3925" s="750" t="s">
        <v>8982</v>
      </c>
      <c r="D3925" s="750" t="s">
        <v>4688</v>
      </c>
      <c r="E3925" s="1179" t="s">
        <v>8549</v>
      </c>
      <c r="F3925" s="954">
        <v>45988</v>
      </c>
      <c r="G3925" s="750" t="s">
        <v>9030</v>
      </c>
      <c r="H3925" s="954">
        <v>45989</v>
      </c>
      <c r="I3925" s="750" t="s">
        <v>9031</v>
      </c>
      <c r="K3925" s="954">
        <v>36033</v>
      </c>
      <c r="L3925" s="750" t="s">
        <v>9032</v>
      </c>
      <c r="M3925" s="19">
        <v>45033</v>
      </c>
      <c r="N3925" s="952" t="s">
        <v>7374</v>
      </c>
      <c r="O3925" s="953">
        <v>44825</v>
      </c>
      <c r="U3925" s="545" t="s">
        <v>9033</v>
      </c>
    </row>
    <row r="3926" spans="1:21" x14ac:dyDescent="0.35">
      <c r="A3926" s="750">
        <v>8437</v>
      </c>
      <c r="C3926" s="750" t="s">
        <v>9034</v>
      </c>
      <c r="D3926" s="750" t="s">
        <v>35</v>
      </c>
      <c r="E3926" s="1179" t="s">
        <v>8535</v>
      </c>
      <c r="F3926" s="954">
        <v>45989</v>
      </c>
      <c r="G3926" s="750" t="s">
        <v>8537</v>
      </c>
      <c r="H3926" s="954">
        <v>45992</v>
      </c>
      <c r="I3926" s="750" t="s">
        <v>8626</v>
      </c>
      <c r="K3926" s="954">
        <v>32308</v>
      </c>
      <c r="L3926" s="750" t="s">
        <v>9035</v>
      </c>
      <c r="M3926" s="19">
        <v>45043</v>
      </c>
      <c r="N3926" s="952" t="s">
        <v>32</v>
      </c>
      <c r="O3926" s="953">
        <v>40388</v>
      </c>
      <c r="U3926" s="545" t="s">
        <v>88</v>
      </c>
    </row>
    <row r="3927" spans="1:21" x14ac:dyDescent="0.35">
      <c r="A3927" s="750">
        <v>8443</v>
      </c>
      <c r="B3927" s="750">
        <v>29265586</v>
      </c>
      <c r="C3927" s="750" t="s">
        <v>9014</v>
      </c>
      <c r="D3927" s="750" t="s">
        <v>292</v>
      </c>
      <c r="E3927" s="1179" t="s">
        <v>8554</v>
      </c>
      <c r="F3927" s="954">
        <v>45990</v>
      </c>
      <c r="G3927" s="750" t="s">
        <v>8670</v>
      </c>
      <c r="H3927" s="954">
        <v>45993</v>
      </c>
      <c r="I3927" s="750" t="s">
        <v>9036</v>
      </c>
      <c r="K3927" s="954">
        <v>32989</v>
      </c>
      <c r="L3927" s="750" t="s">
        <v>9015</v>
      </c>
      <c r="M3927" s="19">
        <v>40071</v>
      </c>
      <c r="N3927" s="952" t="s">
        <v>7527</v>
      </c>
      <c r="O3927" s="953">
        <v>40458</v>
      </c>
      <c r="U3927" s="545" t="s">
        <v>9016</v>
      </c>
    </row>
    <row r="3928" spans="1:21" hidden="1" x14ac:dyDescent="0.35">
      <c r="A3928" s="750">
        <v>8447</v>
      </c>
      <c r="C3928" s="750" t="s">
        <v>8713</v>
      </c>
      <c r="D3928" s="750" t="s">
        <v>8704</v>
      </c>
      <c r="E3928" s="1179" t="s">
        <v>8594</v>
      </c>
      <c r="F3928" s="954">
        <v>45991</v>
      </c>
      <c r="G3928" s="750" t="s">
        <v>8661</v>
      </c>
      <c r="H3928" s="954">
        <v>45997</v>
      </c>
      <c r="I3928" s="750" t="s">
        <v>8602</v>
      </c>
      <c r="K3928" s="954">
        <v>32423</v>
      </c>
      <c r="L3928" s="750" t="s">
        <v>8714</v>
      </c>
      <c r="M3928" s="19">
        <v>44929</v>
      </c>
      <c r="N3928" s="952">
        <v>674540240</v>
      </c>
      <c r="U3928" s="545" t="s">
        <v>9037</v>
      </c>
    </row>
    <row r="3929" spans="1:21" hidden="1" x14ac:dyDescent="0.35">
      <c r="A3929" s="750">
        <v>8447</v>
      </c>
      <c r="C3929" s="750" t="s">
        <v>8715</v>
      </c>
      <c r="D3929" s="750" t="s">
        <v>8704</v>
      </c>
      <c r="E3929" s="1179" t="s">
        <v>8594</v>
      </c>
      <c r="F3929" s="954">
        <v>45991</v>
      </c>
      <c r="G3929" s="750" t="s">
        <v>8661</v>
      </c>
      <c r="H3929" s="954">
        <v>45997</v>
      </c>
      <c r="I3929" s="750" t="s">
        <v>8602</v>
      </c>
      <c r="K3929" s="954">
        <v>33816</v>
      </c>
      <c r="L3929" s="750" t="s">
        <v>8716</v>
      </c>
      <c r="N3929" s="952">
        <v>239068637</v>
      </c>
      <c r="O3929" s="953">
        <v>41234</v>
      </c>
      <c r="U3929" s="545" t="s">
        <v>9037</v>
      </c>
    </row>
    <row r="3930" spans="1:21" x14ac:dyDescent="0.35">
      <c r="A3930" s="750">
        <v>8448</v>
      </c>
      <c r="B3930" s="750">
        <v>50198793</v>
      </c>
      <c r="C3930" s="750" t="s">
        <v>8686</v>
      </c>
      <c r="D3930" s="750" t="s">
        <v>292</v>
      </c>
      <c r="E3930" s="1179" t="s">
        <v>8659</v>
      </c>
      <c r="F3930" s="954">
        <v>45992</v>
      </c>
      <c r="G3930" s="750" t="s">
        <v>9038</v>
      </c>
      <c r="H3930" s="954">
        <v>45993</v>
      </c>
      <c r="I3930" s="750" t="s">
        <v>8561</v>
      </c>
      <c r="K3930" s="954">
        <v>36248</v>
      </c>
      <c r="L3930" s="750">
        <v>14009783</v>
      </c>
      <c r="M3930" s="19">
        <v>44732</v>
      </c>
      <c r="N3930" s="952" t="s">
        <v>8689</v>
      </c>
      <c r="O3930" s="953">
        <v>44369</v>
      </c>
    </row>
    <row r="3931" spans="1:21" hidden="1" x14ac:dyDescent="0.35">
      <c r="A3931" s="750">
        <v>8551</v>
      </c>
      <c r="C3931" s="750" t="s">
        <v>9039</v>
      </c>
      <c r="D3931" s="750" t="s">
        <v>35</v>
      </c>
      <c r="E3931" s="1179" t="s">
        <v>8644</v>
      </c>
      <c r="F3931" s="954">
        <v>45992</v>
      </c>
      <c r="G3931" s="750" t="s">
        <v>8572</v>
      </c>
      <c r="H3931" s="954">
        <v>46006</v>
      </c>
      <c r="I3931" s="750" t="s">
        <v>9040</v>
      </c>
      <c r="K3931" s="954">
        <v>13518</v>
      </c>
      <c r="L3931" s="750" t="s">
        <v>8744</v>
      </c>
      <c r="M3931" s="19">
        <v>42620</v>
      </c>
      <c r="N3931" s="952">
        <v>129934</v>
      </c>
      <c r="O3931" s="953">
        <v>21383</v>
      </c>
      <c r="U3931" s="545" t="s">
        <v>9018</v>
      </c>
    </row>
    <row r="3932" spans="1:21" hidden="1" x14ac:dyDescent="0.35">
      <c r="A3932" s="750">
        <v>8551</v>
      </c>
      <c r="B3932" s="750">
        <v>48279858</v>
      </c>
      <c r="C3932" s="750" t="s">
        <v>8745</v>
      </c>
      <c r="D3932" s="750" t="s">
        <v>35</v>
      </c>
      <c r="E3932" s="1179" t="s">
        <v>8644</v>
      </c>
      <c r="F3932" s="954">
        <v>45992</v>
      </c>
      <c r="G3932" s="750" t="s">
        <v>8572</v>
      </c>
      <c r="H3932" s="954">
        <v>46006</v>
      </c>
      <c r="I3932" s="750" t="s">
        <v>9040</v>
      </c>
      <c r="K3932" s="954">
        <v>18663</v>
      </c>
      <c r="L3932" s="750" t="s">
        <v>8747</v>
      </c>
      <c r="M3932" s="19">
        <v>42612</v>
      </c>
      <c r="N3932" s="952">
        <v>860478400382</v>
      </c>
      <c r="O3932" s="953">
        <v>32080</v>
      </c>
      <c r="U3932" s="545" t="s">
        <v>9018</v>
      </c>
    </row>
    <row r="3933" spans="1:21" x14ac:dyDescent="0.35">
      <c r="A3933" s="750">
        <v>8557</v>
      </c>
      <c r="C3933" s="750" t="s">
        <v>9041</v>
      </c>
      <c r="D3933" s="750" t="s">
        <v>4365</v>
      </c>
      <c r="E3933" s="1179" t="s">
        <v>8549</v>
      </c>
      <c r="F3933" s="954">
        <v>45995</v>
      </c>
      <c r="G3933" s="750" t="s">
        <v>9042</v>
      </c>
      <c r="H3933" s="954">
        <v>46006</v>
      </c>
      <c r="I3933" s="750" t="s">
        <v>9043</v>
      </c>
      <c r="K3933" s="954">
        <v>28613</v>
      </c>
      <c r="L3933" s="750" t="s">
        <v>9044</v>
      </c>
      <c r="M3933" s="19">
        <v>38642</v>
      </c>
      <c r="N3933" s="952" t="s">
        <v>1527</v>
      </c>
      <c r="O3933" s="953">
        <v>43115</v>
      </c>
      <c r="U3933" s="545" t="s">
        <v>1528</v>
      </c>
    </row>
    <row r="3934" spans="1:21" x14ac:dyDescent="0.35">
      <c r="A3934" s="750">
        <v>8558</v>
      </c>
      <c r="B3934" s="750">
        <v>21748522</v>
      </c>
      <c r="C3934" s="750" t="s">
        <v>9045</v>
      </c>
      <c r="D3934" s="750" t="s">
        <v>35</v>
      </c>
      <c r="E3934" s="1179" t="s">
        <v>8700</v>
      </c>
      <c r="F3934" s="954">
        <v>45995</v>
      </c>
      <c r="G3934" s="750" t="s">
        <v>9046</v>
      </c>
      <c r="H3934" s="954">
        <v>46003</v>
      </c>
      <c r="I3934" s="750" t="s">
        <v>9047</v>
      </c>
      <c r="K3934" s="954">
        <v>30597</v>
      </c>
      <c r="L3934" s="750" t="s">
        <v>9048</v>
      </c>
      <c r="M3934" s="19">
        <v>43175</v>
      </c>
      <c r="N3934" s="952" t="s">
        <v>6618</v>
      </c>
      <c r="O3934" s="953">
        <v>39457</v>
      </c>
      <c r="U3934" s="545" t="s">
        <v>9049</v>
      </c>
    </row>
    <row r="3935" spans="1:21" hidden="1" x14ac:dyDescent="0.35">
      <c r="A3935" s="750">
        <v>8560</v>
      </c>
      <c r="C3935" s="750" t="s">
        <v>8667</v>
      </c>
      <c r="D3935" s="750" t="s">
        <v>292</v>
      </c>
      <c r="E3935" s="1179" t="s">
        <v>8616</v>
      </c>
      <c r="F3935" s="954">
        <v>45996</v>
      </c>
      <c r="G3935" s="750" t="s">
        <v>8668</v>
      </c>
      <c r="H3935" s="954">
        <v>45997</v>
      </c>
      <c r="I3935" s="750" t="s">
        <v>8561</v>
      </c>
      <c r="K3935" s="954">
        <v>31580</v>
      </c>
      <c r="L3935" s="750" t="s">
        <v>9050</v>
      </c>
      <c r="M3935" s="19">
        <v>42929</v>
      </c>
      <c r="N3935" s="952">
        <v>28678800983</v>
      </c>
      <c r="O3935" s="953">
        <v>43177</v>
      </c>
      <c r="U3935" s="545" t="s">
        <v>9051</v>
      </c>
    </row>
    <row r="3936" spans="1:21" x14ac:dyDescent="0.35">
      <c r="A3936" s="750">
        <v>8561</v>
      </c>
      <c r="B3936" s="750">
        <v>56193417</v>
      </c>
      <c r="C3936" s="750" t="s">
        <v>8669</v>
      </c>
      <c r="D3936" s="750" t="s">
        <v>35</v>
      </c>
      <c r="E3936" s="1179" t="s">
        <v>8535</v>
      </c>
      <c r="F3936" s="954">
        <v>45997</v>
      </c>
      <c r="G3936" s="750" t="s">
        <v>8670</v>
      </c>
      <c r="H3936" s="954">
        <v>46005</v>
      </c>
      <c r="I3936" s="750" t="s">
        <v>8852</v>
      </c>
      <c r="K3936" s="954">
        <v>25946</v>
      </c>
      <c r="L3936" s="750" t="s">
        <v>9052</v>
      </c>
      <c r="M3936" s="19">
        <v>38988</v>
      </c>
      <c r="N3936" s="952" t="s">
        <v>9053</v>
      </c>
      <c r="O3936" s="953">
        <v>38986</v>
      </c>
      <c r="U3936" s="545" t="s">
        <v>9054</v>
      </c>
    </row>
    <row r="3937" spans="1:21" x14ac:dyDescent="0.35">
      <c r="A3937" s="750">
        <v>8566</v>
      </c>
      <c r="B3937" s="750">
        <v>22385412</v>
      </c>
      <c r="C3937" s="750" t="s">
        <v>9055</v>
      </c>
      <c r="D3937" s="750" t="s">
        <v>8656</v>
      </c>
      <c r="E3937" s="1179" t="s">
        <v>8585</v>
      </c>
      <c r="F3937" s="954">
        <v>45997</v>
      </c>
      <c r="G3937" s="750" t="s">
        <v>8661</v>
      </c>
      <c r="H3937" s="954">
        <v>46004</v>
      </c>
      <c r="I3937" s="750" t="s">
        <v>8561</v>
      </c>
      <c r="K3937" s="954">
        <v>22719</v>
      </c>
      <c r="L3937" s="750" t="s">
        <v>9056</v>
      </c>
      <c r="M3937" s="19">
        <v>36810</v>
      </c>
      <c r="N3937" s="952" t="s">
        <v>9057</v>
      </c>
      <c r="O3937" s="953">
        <v>30042</v>
      </c>
    </row>
    <row r="3938" spans="1:21" x14ac:dyDescent="0.35">
      <c r="A3938" s="750">
        <v>8567</v>
      </c>
      <c r="B3938" s="750">
        <v>53639909</v>
      </c>
      <c r="C3938" s="750" t="s">
        <v>9058</v>
      </c>
      <c r="D3938" s="750" t="s">
        <v>83</v>
      </c>
      <c r="E3938" s="1179" t="s">
        <v>8629</v>
      </c>
      <c r="F3938" s="954">
        <v>45997</v>
      </c>
      <c r="G3938" s="750" t="s">
        <v>9059</v>
      </c>
      <c r="K3938" s="954">
        <v>31744</v>
      </c>
      <c r="L3938" s="750" t="s">
        <v>9060</v>
      </c>
      <c r="M3938" s="19">
        <v>44124</v>
      </c>
      <c r="N3938" s="952" t="s">
        <v>9061</v>
      </c>
      <c r="O3938" s="953">
        <v>45559</v>
      </c>
    </row>
    <row r="3939" spans="1:21" x14ac:dyDescent="0.35">
      <c r="A3939" s="750">
        <v>8568</v>
      </c>
      <c r="C3939" s="750" t="s">
        <v>9062</v>
      </c>
      <c r="D3939" s="750" t="s">
        <v>8704</v>
      </c>
      <c r="E3939" s="1179" t="s">
        <v>8593</v>
      </c>
      <c r="F3939" s="954">
        <v>45998</v>
      </c>
      <c r="G3939" s="750" t="s">
        <v>8855</v>
      </c>
      <c r="H3939" s="954">
        <v>46001</v>
      </c>
      <c r="I3939" s="750" t="s">
        <v>8855</v>
      </c>
      <c r="K3939" s="954" t="s">
        <v>9912</v>
      </c>
      <c r="L3939" s="750" t="s">
        <v>5522</v>
      </c>
      <c r="M3939" s="19">
        <v>43489</v>
      </c>
      <c r="N3939" s="952" t="s">
        <v>9063</v>
      </c>
      <c r="O3939" s="953">
        <v>38973</v>
      </c>
    </row>
    <row r="3940" spans="1:21" x14ac:dyDescent="0.35">
      <c r="A3940" s="750">
        <v>8568</v>
      </c>
      <c r="C3940" s="750" t="s">
        <v>9064</v>
      </c>
      <c r="D3940" s="750" t="s">
        <v>8704</v>
      </c>
      <c r="E3940" s="1179" t="s">
        <v>8593</v>
      </c>
      <c r="F3940" s="954">
        <v>45998</v>
      </c>
      <c r="G3940" s="750" t="s">
        <v>8855</v>
      </c>
      <c r="H3940" s="954">
        <v>46001</v>
      </c>
      <c r="I3940" s="750" t="s">
        <v>8855</v>
      </c>
      <c r="K3940" s="954">
        <v>26995</v>
      </c>
      <c r="N3940" s="952" t="s">
        <v>6427</v>
      </c>
      <c r="O3940" s="953">
        <v>43461</v>
      </c>
    </row>
    <row r="3941" spans="1:21" x14ac:dyDescent="0.35">
      <c r="A3941" s="750">
        <v>8668</v>
      </c>
      <c r="C3941" s="750" t="s">
        <v>9065</v>
      </c>
      <c r="D3941" s="750" t="s">
        <v>8859</v>
      </c>
      <c r="E3941" s="1179" t="s">
        <v>8590</v>
      </c>
      <c r="F3941" s="954">
        <v>46019</v>
      </c>
      <c r="G3941" s="750" t="s">
        <v>9066</v>
      </c>
      <c r="H3941" s="954">
        <v>46029</v>
      </c>
      <c r="I3941" s="750" t="s">
        <v>8556</v>
      </c>
      <c r="K3941" s="954">
        <v>34608</v>
      </c>
      <c r="L3941" s="750" t="s">
        <v>9067</v>
      </c>
      <c r="M3941" s="19">
        <v>43312</v>
      </c>
      <c r="N3941" s="952" t="s">
        <v>9068</v>
      </c>
      <c r="O3941" s="953">
        <v>42402</v>
      </c>
      <c r="U3941" s="545" t="s">
        <v>9069</v>
      </c>
    </row>
    <row r="3942" spans="1:21" hidden="1" x14ac:dyDescent="0.35">
      <c r="A3942" s="750">
        <v>8637</v>
      </c>
      <c r="C3942" s="750" t="s">
        <v>8934</v>
      </c>
      <c r="D3942" s="750" t="s">
        <v>292</v>
      </c>
      <c r="E3942" s="1179" t="s">
        <v>8837</v>
      </c>
    </row>
    <row r="3943" spans="1:21" hidden="1" x14ac:dyDescent="0.35">
      <c r="A3943" s="750">
        <v>8646</v>
      </c>
      <c r="C3943" s="750" t="s">
        <v>8934</v>
      </c>
      <c r="D3943" s="750" t="s">
        <v>292</v>
      </c>
      <c r="E3943" s="1179" t="s">
        <v>8837</v>
      </c>
      <c r="F3943" s="954">
        <v>46013</v>
      </c>
      <c r="G3943" s="750" t="s">
        <v>8537</v>
      </c>
      <c r="K3943" s="954">
        <v>31477</v>
      </c>
      <c r="L3943" s="750" t="s">
        <v>8935</v>
      </c>
      <c r="M3943" s="19">
        <v>44862</v>
      </c>
      <c r="N3943" s="952">
        <v>120550400134</v>
      </c>
      <c r="O3943" s="953">
        <v>41040</v>
      </c>
      <c r="U3943" s="545" t="s">
        <v>9070</v>
      </c>
    </row>
    <row r="3944" spans="1:21" hidden="1" x14ac:dyDescent="0.35">
      <c r="A3944" s="750">
        <v>8612</v>
      </c>
      <c r="C3944" s="750" t="s">
        <v>8877</v>
      </c>
      <c r="D3944" s="750" t="s">
        <v>8734</v>
      </c>
      <c r="E3944" s="1179" t="s">
        <v>8780</v>
      </c>
      <c r="F3944" s="954">
        <v>46004</v>
      </c>
      <c r="G3944" s="750" t="s">
        <v>8878</v>
      </c>
      <c r="H3944" s="954">
        <v>46013</v>
      </c>
      <c r="I3944" s="750" t="s">
        <v>8978</v>
      </c>
      <c r="K3944" s="954">
        <v>30162</v>
      </c>
      <c r="L3944" s="750" t="s">
        <v>8879</v>
      </c>
      <c r="M3944" s="19">
        <v>44770</v>
      </c>
      <c r="N3944" s="952">
        <v>1241141427</v>
      </c>
      <c r="O3944" s="953">
        <v>42525</v>
      </c>
    </row>
    <row r="3945" spans="1:21" hidden="1" x14ac:dyDescent="0.35">
      <c r="A3945" s="750">
        <v>8351</v>
      </c>
      <c r="C3945" s="750" t="s">
        <v>8748</v>
      </c>
      <c r="D3945" s="750" t="s">
        <v>4365</v>
      </c>
      <c r="E3945" s="1179" t="s">
        <v>9071</v>
      </c>
      <c r="F3945" s="954">
        <v>45968</v>
      </c>
      <c r="G3945" s="750" t="s">
        <v>8670</v>
      </c>
      <c r="H3945" s="954">
        <v>45983</v>
      </c>
      <c r="I3945" s="750" t="s">
        <v>8661</v>
      </c>
      <c r="K3945" s="954">
        <v>35898</v>
      </c>
      <c r="L3945" s="750" t="s">
        <v>8749</v>
      </c>
      <c r="M3945" s="19">
        <v>45126</v>
      </c>
      <c r="N3945" s="952">
        <v>1426801506</v>
      </c>
      <c r="O3945" s="953">
        <v>43445</v>
      </c>
    </row>
    <row r="3946" spans="1:21" hidden="1" x14ac:dyDescent="0.35">
      <c r="A3946" s="750">
        <v>8351</v>
      </c>
      <c r="C3946" s="750" t="s">
        <v>8748</v>
      </c>
      <c r="D3946" s="750" t="s">
        <v>4365</v>
      </c>
      <c r="E3946" s="1179" t="s">
        <v>8596</v>
      </c>
      <c r="F3946" s="954">
        <v>45968</v>
      </c>
      <c r="G3946" s="750" t="s">
        <v>8670</v>
      </c>
      <c r="H3946" s="954">
        <v>45983</v>
      </c>
      <c r="I3946" s="750" t="s">
        <v>8661</v>
      </c>
      <c r="K3946" s="954">
        <v>35898</v>
      </c>
      <c r="L3946" s="750" t="s">
        <v>8749</v>
      </c>
      <c r="M3946" s="19">
        <v>45126</v>
      </c>
      <c r="N3946" s="952">
        <v>1425801506</v>
      </c>
      <c r="O3946" s="953">
        <v>43445</v>
      </c>
    </row>
    <row r="3947" spans="1:21" hidden="1" x14ac:dyDescent="0.35">
      <c r="A3947" s="750">
        <v>8352</v>
      </c>
      <c r="C3947" s="750" t="s">
        <v>8750</v>
      </c>
      <c r="D3947" s="750" t="s">
        <v>35</v>
      </c>
      <c r="E3947" s="1179" t="s">
        <v>8542</v>
      </c>
      <c r="F3947" s="954">
        <v>45968</v>
      </c>
      <c r="G3947" s="750" t="s">
        <v>8561</v>
      </c>
      <c r="H3947" s="954">
        <v>45974</v>
      </c>
      <c r="I3947" s="750" t="s">
        <v>8751</v>
      </c>
      <c r="L3947" s="750" t="s">
        <v>8752</v>
      </c>
      <c r="M3947" s="19">
        <v>35329</v>
      </c>
      <c r="N3947" s="952">
        <v>971138101204</v>
      </c>
      <c r="O3947" s="953">
        <v>35755</v>
      </c>
    </row>
    <row r="3948" spans="1:21" hidden="1" x14ac:dyDescent="0.35">
      <c r="A3948" s="750">
        <v>8352</v>
      </c>
      <c r="C3948" s="750" t="s">
        <v>8753</v>
      </c>
      <c r="D3948" s="750" t="s">
        <v>35</v>
      </c>
      <c r="E3948" s="1179" t="s">
        <v>8542</v>
      </c>
      <c r="F3948" s="954">
        <v>45968</v>
      </c>
      <c r="G3948" s="750" t="s">
        <v>8561</v>
      </c>
      <c r="H3948" s="954">
        <v>45974</v>
      </c>
      <c r="I3948" s="750" t="s">
        <v>8751</v>
      </c>
      <c r="K3948" s="954">
        <v>28215</v>
      </c>
      <c r="N3948" s="952">
        <v>951038101814</v>
      </c>
      <c r="O3948" s="953">
        <v>35216</v>
      </c>
    </row>
    <row r="3949" spans="1:21" x14ac:dyDescent="0.35">
      <c r="A3949" s="750">
        <v>8356</v>
      </c>
      <c r="C3949" s="750" t="s">
        <v>9072</v>
      </c>
      <c r="D3949" s="750" t="s">
        <v>292</v>
      </c>
      <c r="E3949" s="1179" t="s">
        <v>8554</v>
      </c>
      <c r="F3949" s="954">
        <v>45969</v>
      </c>
      <c r="G3949" s="750" t="s">
        <v>8556</v>
      </c>
      <c r="H3949" s="954">
        <v>45970</v>
      </c>
      <c r="I3949" s="750" t="s">
        <v>8556</v>
      </c>
      <c r="K3949" s="954">
        <v>29580</v>
      </c>
      <c r="L3949" s="750" t="s">
        <v>9073</v>
      </c>
      <c r="M3949" s="19">
        <v>39455</v>
      </c>
      <c r="N3949" s="952" t="s">
        <v>2620</v>
      </c>
      <c r="O3949" s="953">
        <v>37452</v>
      </c>
      <c r="U3949" s="545" t="s">
        <v>9074</v>
      </c>
    </row>
    <row r="3950" spans="1:21" hidden="1" x14ac:dyDescent="0.35">
      <c r="A3950" s="750">
        <v>8651</v>
      </c>
      <c r="C3950" s="750" t="s">
        <v>9075</v>
      </c>
      <c r="D3950" s="750" t="s">
        <v>649</v>
      </c>
      <c r="E3950" s="1179" t="s">
        <v>8635</v>
      </c>
      <c r="F3950" s="954">
        <v>46013</v>
      </c>
      <c r="G3950" s="750" t="s">
        <v>9076</v>
      </c>
      <c r="H3950" s="954">
        <v>46020</v>
      </c>
      <c r="I3950" s="750" t="s">
        <v>9077</v>
      </c>
      <c r="K3950" s="954">
        <v>35832</v>
      </c>
      <c r="N3950" s="952">
        <v>1395824555</v>
      </c>
      <c r="O3950" s="953">
        <v>43264</v>
      </c>
    </row>
    <row r="3951" spans="1:21" hidden="1" x14ac:dyDescent="0.35">
      <c r="A3951" s="750">
        <v>8651</v>
      </c>
      <c r="C3951" s="750" t="s">
        <v>8947</v>
      </c>
      <c r="D3951" s="750" t="s">
        <v>649</v>
      </c>
      <c r="E3951" s="1179" t="s">
        <v>8635</v>
      </c>
      <c r="F3951" s="954">
        <v>46013</v>
      </c>
      <c r="G3951" s="750" t="s">
        <v>9078</v>
      </c>
      <c r="H3951" s="954">
        <v>46020</v>
      </c>
      <c r="I3951" s="750" t="s">
        <v>9077</v>
      </c>
      <c r="K3951" s="954">
        <v>38121</v>
      </c>
      <c r="N3951" s="952">
        <v>1793766659</v>
      </c>
      <c r="O3951" s="953">
        <v>45358</v>
      </c>
    </row>
    <row r="3952" spans="1:21" x14ac:dyDescent="0.35">
      <c r="A3952" s="750">
        <v>8645</v>
      </c>
      <c r="C3952" s="750" t="s">
        <v>9079</v>
      </c>
      <c r="D3952" s="750" t="s">
        <v>8656</v>
      </c>
      <c r="E3952" s="1179" t="s">
        <v>8591</v>
      </c>
      <c r="F3952" s="954">
        <v>46012</v>
      </c>
      <c r="G3952" s="750" t="s">
        <v>8790</v>
      </c>
      <c r="H3952" s="954">
        <v>46020</v>
      </c>
      <c r="I3952" s="750" t="s">
        <v>9080</v>
      </c>
      <c r="K3952" s="954">
        <v>32804</v>
      </c>
      <c r="L3952" s="750" t="s">
        <v>9081</v>
      </c>
      <c r="M3952" s="19">
        <v>42984</v>
      </c>
      <c r="N3952" s="952" t="s">
        <v>9082</v>
      </c>
      <c r="O3952" s="953">
        <v>42387</v>
      </c>
      <c r="U3952" s="545" t="s">
        <v>9083</v>
      </c>
    </row>
    <row r="3953" spans="1:21" x14ac:dyDescent="0.35">
      <c r="A3953" s="750">
        <v>8359</v>
      </c>
      <c r="C3953" s="750" t="s">
        <v>9084</v>
      </c>
      <c r="D3953" s="750" t="s">
        <v>649</v>
      </c>
      <c r="E3953" s="1179" t="s">
        <v>8635</v>
      </c>
      <c r="F3953" s="954">
        <v>45970</v>
      </c>
      <c r="G3953" s="750" t="s">
        <v>9085</v>
      </c>
      <c r="H3953" s="954">
        <v>45999</v>
      </c>
      <c r="I3953" s="750" t="s">
        <v>8626</v>
      </c>
      <c r="K3953" s="954">
        <v>30951</v>
      </c>
      <c r="L3953" s="750" t="s">
        <v>9086</v>
      </c>
      <c r="M3953" s="19">
        <v>42285</v>
      </c>
      <c r="N3953" s="952" t="s">
        <v>1940</v>
      </c>
      <c r="O3953" s="953">
        <v>37929</v>
      </c>
      <c r="U3953" s="545" t="s">
        <v>176</v>
      </c>
    </row>
    <row r="3954" spans="1:21" x14ac:dyDescent="0.35">
      <c r="A3954" s="750">
        <v>8360</v>
      </c>
      <c r="C3954" s="750" t="s">
        <v>8754</v>
      </c>
      <c r="D3954" s="750" t="s">
        <v>35</v>
      </c>
      <c r="E3954" s="1179" t="s">
        <v>8700</v>
      </c>
      <c r="F3954" s="954">
        <v>45970</v>
      </c>
      <c r="G3954" s="750" t="s">
        <v>8602</v>
      </c>
      <c r="H3954" s="954">
        <v>45975</v>
      </c>
      <c r="I3954" s="750" t="s">
        <v>8755</v>
      </c>
      <c r="K3954" s="954">
        <v>29987</v>
      </c>
      <c r="L3954" s="750" t="s">
        <v>8756</v>
      </c>
      <c r="M3954" s="19">
        <v>40513</v>
      </c>
      <c r="N3954" s="952" t="s">
        <v>9087</v>
      </c>
      <c r="O3954" s="953">
        <v>39990</v>
      </c>
      <c r="U3954" s="545" t="s">
        <v>1162</v>
      </c>
    </row>
    <row r="3955" spans="1:21" x14ac:dyDescent="0.35">
      <c r="A3955" s="750">
        <v>8362</v>
      </c>
      <c r="C3955" s="750" t="s">
        <v>9088</v>
      </c>
      <c r="D3955" s="750" t="s">
        <v>292</v>
      </c>
      <c r="E3955" s="1179" t="s">
        <v>8837</v>
      </c>
      <c r="F3955" s="954">
        <v>45971</v>
      </c>
      <c r="G3955" s="750" t="s">
        <v>8598</v>
      </c>
      <c r="H3955" s="954">
        <v>45985</v>
      </c>
      <c r="I3955" s="750" t="s">
        <v>8759</v>
      </c>
      <c r="K3955" s="954">
        <v>28222</v>
      </c>
      <c r="L3955" s="750" t="s">
        <v>8760</v>
      </c>
      <c r="M3955" s="19">
        <v>37536</v>
      </c>
      <c r="N3955" s="952" t="s">
        <v>9089</v>
      </c>
      <c r="O3955" s="953">
        <v>39855</v>
      </c>
      <c r="U3955" s="545" t="s">
        <v>974</v>
      </c>
    </row>
    <row r="3956" spans="1:21" x14ac:dyDescent="0.35">
      <c r="A3956" s="750">
        <v>8366</v>
      </c>
      <c r="C3956" s="750" t="s">
        <v>8528</v>
      </c>
      <c r="D3956" s="750" t="s">
        <v>292</v>
      </c>
      <c r="E3956" s="1179" t="s">
        <v>8659</v>
      </c>
      <c r="F3956" s="954">
        <v>45972</v>
      </c>
      <c r="G3956" s="750" t="s">
        <v>8561</v>
      </c>
      <c r="H3956" s="954">
        <v>45974</v>
      </c>
      <c r="I3956" s="750" t="s">
        <v>8561</v>
      </c>
      <c r="K3956" s="954">
        <v>34003</v>
      </c>
      <c r="L3956" s="750" t="s">
        <v>9090</v>
      </c>
      <c r="M3956" s="19">
        <v>43986</v>
      </c>
      <c r="N3956" s="952" t="s">
        <v>9091</v>
      </c>
      <c r="O3956" s="953">
        <v>42786</v>
      </c>
      <c r="U3956" s="545" t="s">
        <v>9092</v>
      </c>
    </row>
    <row r="3957" spans="1:21" x14ac:dyDescent="0.35">
      <c r="A3957" s="750">
        <v>8368</v>
      </c>
      <c r="C3957" s="750" t="s">
        <v>9093</v>
      </c>
      <c r="D3957" s="750" t="s">
        <v>8656</v>
      </c>
      <c r="E3957" s="1179" t="s">
        <v>8585</v>
      </c>
      <c r="F3957" s="954">
        <v>45973</v>
      </c>
      <c r="G3957" s="750" t="s">
        <v>8919</v>
      </c>
      <c r="H3957" s="954">
        <v>45974</v>
      </c>
      <c r="I3957" s="750" t="s">
        <v>8636</v>
      </c>
      <c r="K3957" s="954">
        <v>24619</v>
      </c>
      <c r="L3957" s="750" t="s">
        <v>9094</v>
      </c>
      <c r="M3957" s="19">
        <v>45009</v>
      </c>
      <c r="N3957" s="952" t="s">
        <v>9095</v>
      </c>
      <c r="O3957" s="953">
        <v>44657</v>
      </c>
      <c r="U3957" s="545" t="s">
        <v>436</v>
      </c>
    </row>
    <row r="3958" spans="1:21" x14ac:dyDescent="0.35">
      <c r="A3958" s="750">
        <v>8371</v>
      </c>
      <c r="C3958" s="750" t="s">
        <v>9014</v>
      </c>
      <c r="D3958" s="750" t="s">
        <v>292</v>
      </c>
      <c r="E3958" s="1179" t="s">
        <v>8554</v>
      </c>
      <c r="F3958" s="954">
        <v>45973</v>
      </c>
      <c r="G3958" s="750" t="s">
        <v>9096</v>
      </c>
      <c r="H3958" s="954">
        <v>45981</v>
      </c>
      <c r="I3958" s="750" t="s">
        <v>9097</v>
      </c>
      <c r="K3958" s="954">
        <v>32989</v>
      </c>
      <c r="L3958" s="750" t="s">
        <v>9015</v>
      </c>
      <c r="M3958" s="19">
        <v>40071</v>
      </c>
      <c r="N3958" s="952" t="s">
        <v>7527</v>
      </c>
      <c r="O3958" s="953">
        <v>40262</v>
      </c>
    </row>
    <row r="3959" spans="1:21" x14ac:dyDescent="0.35">
      <c r="A3959" s="750">
        <v>8372</v>
      </c>
      <c r="C3959" s="750" t="s">
        <v>9098</v>
      </c>
      <c r="D3959" s="750" t="s">
        <v>35</v>
      </c>
      <c r="E3959" s="1179" t="s">
        <v>8888</v>
      </c>
      <c r="F3959" s="954">
        <v>45973</v>
      </c>
      <c r="G3959" s="750" t="s">
        <v>8625</v>
      </c>
      <c r="H3959" s="954">
        <v>45978</v>
      </c>
      <c r="I3959" s="750" t="s">
        <v>8545</v>
      </c>
      <c r="K3959" s="954">
        <v>30980</v>
      </c>
      <c r="L3959" s="750" t="s">
        <v>9099</v>
      </c>
      <c r="M3959" s="19">
        <v>43809</v>
      </c>
      <c r="N3959" s="952" t="s">
        <v>5037</v>
      </c>
      <c r="O3959" s="953">
        <v>41594</v>
      </c>
    </row>
    <row r="3960" spans="1:21" x14ac:dyDescent="0.35">
      <c r="A3960" s="750">
        <v>8375</v>
      </c>
      <c r="C3960" s="750" t="s">
        <v>9100</v>
      </c>
      <c r="D3960" s="750" t="s">
        <v>8859</v>
      </c>
      <c r="E3960" s="1179" t="s">
        <v>8590</v>
      </c>
      <c r="F3960" s="954">
        <v>45975</v>
      </c>
      <c r="G3960" s="750" t="s">
        <v>8545</v>
      </c>
      <c r="H3960" s="954">
        <v>45983</v>
      </c>
      <c r="I3960" s="750" t="s">
        <v>8561</v>
      </c>
      <c r="K3960" s="954">
        <v>31337</v>
      </c>
      <c r="L3960" s="750" t="s">
        <v>9101</v>
      </c>
      <c r="M3960" s="19">
        <v>45247</v>
      </c>
      <c r="N3960" s="952" t="s">
        <v>7443</v>
      </c>
      <c r="O3960" s="953">
        <v>39046</v>
      </c>
      <c r="U3960" s="545" t="s">
        <v>7445</v>
      </c>
    </row>
    <row r="3961" spans="1:21" x14ac:dyDescent="0.35">
      <c r="A3961" s="750">
        <v>8335</v>
      </c>
      <c r="C3961" s="750" t="s">
        <v>9102</v>
      </c>
      <c r="D3961" s="750" t="s">
        <v>292</v>
      </c>
      <c r="E3961" s="1179" t="s">
        <v>8837</v>
      </c>
      <c r="F3961" s="954">
        <v>45963</v>
      </c>
      <c r="G3961" s="750" t="s">
        <v>9103</v>
      </c>
      <c r="H3961" s="954">
        <v>45965</v>
      </c>
      <c r="I3961" s="750" t="s">
        <v>8796</v>
      </c>
      <c r="K3961" s="954">
        <v>29127</v>
      </c>
      <c r="L3961" s="750" t="s">
        <v>9104</v>
      </c>
      <c r="M3961" s="19">
        <v>45523</v>
      </c>
      <c r="N3961" s="952" t="s">
        <v>9105</v>
      </c>
      <c r="O3961" s="953">
        <v>44354</v>
      </c>
      <c r="U3961" s="545" t="s">
        <v>9106</v>
      </c>
    </row>
    <row r="3962" spans="1:21" x14ac:dyDescent="0.35">
      <c r="A3962" s="750">
        <v>8340</v>
      </c>
      <c r="C3962" s="750" t="s">
        <v>9107</v>
      </c>
      <c r="D3962" s="750" t="s">
        <v>4365</v>
      </c>
      <c r="E3962" s="1179" t="s">
        <v>8549</v>
      </c>
      <c r="F3962" s="954">
        <v>45965</v>
      </c>
      <c r="G3962" s="750" t="s">
        <v>8955</v>
      </c>
      <c r="H3962" s="954">
        <v>45976</v>
      </c>
      <c r="I3962" s="750" t="s">
        <v>8636</v>
      </c>
      <c r="K3962" s="954">
        <v>31035</v>
      </c>
      <c r="L3962" s="750" t="s">
        <v>9108</v>
      </c>
      <c r="M3962" s="19">
        <v>41809</v>
      </c>
      <c r="N3962" s="952" t="s">
        <v>1622</v>
      </c>
      <c r="O3962" s="953">
        <v>44250</v>
      </c>
      <c r="U3962" s="545" t="s">
        <v>333</v>
      </c>
    </row>
    <row r="3963" spans="1:21" x14ac:dyDescent="0.35">
      <c r="A3963" s="750">
        <v>8341</v>
      </c>
      <c r="C3963" s="750" t="s">
        <v>9109</v>
      </c>
      <c r="D3963" s="750" t="s">
        <v>35</v>
      </c>
      <c r="E3963" s="1179" t="s">
        <v>9110</v>
      </c>
      <c r="F3963" s="954">
        <v>45964</v>
      </c>
      <c r="G3963" s="750" t="s">
        <v>9111</v>
      </c>
      <c r="H3963" s="954">
        <v>45965</v>
      </c>
      <c r="I3963" s="750" t="s">
        <v>9111</v>
      </c>
      <c r="K3963" s="954">
        <v>25125</v>
      </c>
      <c r="L3963" s="750" t="s">
        <v>9112</v>
      </c>
      <c r="N3963" s="952" t="s">
        <v>9113</v>
      </c>
      <c r="O3963" s="953">
        <v>32480</v>
      </c>
      <c r="U3963" s="545" t="s">
        <v>9114</v>
      </c>
    </row>
    <row r="3964" spans="1:21" x14ac:dyDescent="0.35">
      <c r="A3964" s="750">
        <v>8345</v>
      </c>
      <c r="C3964" s="750" t="s">
        <v>9115</v>
      </c>
      <c r="D3964" s="750" t="s">
        <v>8734</v>
      </c>
      <c r="E3964" s="1179" t="s">
        <v>8735</v>
      </c>
      <c r="F3964" s="954">
        <v>45966</v>
      </c>
      <c r="G3964" s="750" t="s">
        <v>8598</v>
      </c>
      <c r="H3964" s="954">
        <v>45971</v>
      </c>
      <c r="I3964" s="750" t="s">
        <v>8556</v>
      </c>
      <c r="K3964" s="954">
        <v>31710</v>
      </c>
      <c r="L3964" s="750" t="s">
        <v>9116</v>
      </c>
      <c r="M3964" s="19">
        <v>38729</v>
      </c>
      <c r="N3964" s="952" t="s">
        <v>1588</v>
      </c>
      <c r="O3964" s="953">
        <v>42803</v>
      </c>
      <c r="U3964" s="545" t="s">
        <v>1591</v>
      </c>
    </row>
    <row r="3965" spans="1:21" x14ac:dyDescent="0.35">
      <c r="A3965" s="750">
        <v>8348</v>
      </c>
      <c r="C3965" s="750" t="s">
        <v>6525</v>
      </c>
      <c r="D3965" s="750" t="s">
        <v>4365</v>
      </c>
      <c r="E3965" s="1179" t="s">
        <v>8596</v>
      </c>
      <c r="F3965" s="954">
        <v>45967</v>
      </c>
      <c r="G3965" s="750" t="s">
        <v>8602</v>
      </c>
      <c r="H3965" s="954">
        <v>45969</v>
      </c>
      <c r="I3965" s="750" t="s">
        <v>8821</v>
      </c>
      <c r="K3965" s="954">
        <v>32326</v>
      </c>
      <c r="L3965" s="750" t="s">
        <v>9117</v>
      </c>
      <c r="M3965" s="19">
        <v>37924</v>
      </c>
      <c r="N3965" s="952" t="s">
        <v>6527</v>
      </c>
      <c r="O3965" s="953">
        <v>45430</v>
      </c>
    </row>
    <row r="3966" spans="1:21" x14ac:dyDescent="0.35">
      <c r="A3966" s="750">
        <v>8305</v>
      </c>
      <c r="C3966" s="750" t="s">
        <v>9118</v>
      </c>
      <c r="D3966" s="750" t="s">
        <v>35</v>
      </c>
      <c r="E3966" s="1179" t="s">
        <v>9110</v>
      </c>
      <c r="F3966" s="954">
        <v>45956</v>
      </c>
      <c r="G3966" s="750" t="s">
        <v>8602</v>
      </c>
      <c r="H3966" s="954">
        <v>45960</v>
      </c>
      <c r="I3966" s="750" t="s">
        <v>8602</v>
      </c>
      <c r="K3966" s="954">
        <v>34710</v>
      </c>
      <c r="L3966" s="750" t="s">
        <v>9119</v>
      </c>
      <c r="M3966" s="19">
        <v>43551</v>
      </c>
      <c r="N3966" s="952" t="s">
        <v>9120</v>
      </c>
      <c r="O3966" s="953">
        <v>41376</v>
      </c>
      <c r="U3966" s="545" t="s">
        <v>9121</v>
      </c>
    </row>
    <row r="3967" spans="1:21" x14ac:dyDescent="0.35">
      <c r="A3967" s="750">
        <v>8305</v>
      </c>
      <c r="C3967" s="750" t="s">
        <v>9122</v>
      </c>
      <c r="D3967" s="750" t="s">
        <v>35</v>
      </c>
      <c r="E3967" s="1179" t="s">
        <v>9110</v>
      </c>
      <c r="F3967" s="954">
        <v>45956</v>
      </c>
      <c r="G3967" s="750" t="s">
        <v>8602</v>
      </c>
      <c r="H3967" s="954">
        <v>45960</v>
      </c>
      <c r="I3967" s="750" t="s">
        <v>8602</v>
      </c>
      <c r="K3967" s="954">
        <v>34770</v>
      </c>
      <c r="L3967" s="750" t="s">
        <v>9123</v>
      </c>
      <c r="M3967" s="19">
        <v>43549</v>
      </c>
      <c r="N3967" s="952" t="s">
        <v>9124</v>
      </c>
      <c r="O3967" s="953">
        <v>42745</v>
      </c>
      <c r="U3967" s="545" t="s">
        <v>6298</v>
      </c>
    </row>
    <row r="3968" spans="1:21" x14ac:dyDescent="0.35">
      <c r="A3968" s="750">
        <v>8306</v>
      </c>
      <c r="C3968" s="750" t="s">
        <v>9125</v>
      </c>
      <c r="D3968" s="750" t="s">
        <v>4365</v>
      </c>
      <c r="E3968" s="1179" t="s">
        <v>8549</v>
      </c>
      <c r="F3968" s="954">
        <v>45957</v>
      </c>
      <c r="G3968" s="750" t="s">
        <v>8850</v>
      </c>
      <c r="H3968" s="954">
        <v>45959</v>
      </c>
      <c r="I3968" s="750" t="s">
        <v>9126</v>
      </c>
      <c r="K3968" s="954">
        <v>29451</v>
      </c>
      <c r="L3968" s="750" t="s">
        <v>9127</v>
      </c>
      <c r="N3968" s="952" t="s">
        <v>5662</v>
      </c>
      <c r="O3968" s="953">
        <v>45251</v>
      </c>
    </row>
    <row r="3969" spans="1:21" hidden="1" x14ac:dyDescent="0.35">
      <c r="A3969" s="750">
        <v>8309</v>
      </c>
      <c r="C3969" s="750" t="s">
        <v>8717</v>
      </c>
      <c r="D3969" s="750" t="s">
        <v>35</v>
      </c>
      <c r="E3969" s="1179" t="s">
        <v>8718</v>
      </c>
      <c r="F3969" s="954">
        <v>45957</v>
      </c>
      <c r="G3969" s="750" t="s">
        <v>8719</v>
      </c>
      <c r="H3969" s="954">
        <v>45998</v>
      </c>
      <c r="I3969" s="750" t="s">
        <v>8719</v>
      </c>
      <c r="K3969" s="954">
        <v>31471</v>
      </c>
      <c r="L3969" s="750" t="s">
        <v>8720</v>
      </c>
      <c r="M3969" s="19">
        <v>44959</v>
      </c>
      <c r="N3969" s="952">
        <v>25004716</v>
      </c>
      <c r="O3969" s="953">
        <v>45740</v>
      </c>
      <c r="U3969" s="545" t="s">
        <v>9128</v>
      </c>
    </row>
    <row r="3970" spans="1:21" x14ac:dyDescent="0.35">
      <c r="A3970" s="750">
        <v>8309</v>
      </c>
      <c r="C3970" s="750" t="s">
        <v>8789</v>
      </c>
      <c r="D3970" s="750" t="s">
        <v>35</v>
      </c>
      <c r="E3970" s="1179" t="s">
        <v>8718</v>
      </c>
      <c r="F3970" s="954">
        <v>45957</v>
      </c>
      <c r="G3970" s="750" t="s">
        <v>8719</v>
      </c>
      <c r="H3970" s="954">
        <v>45998</v>
      </c>
      <c r="I3970" s="750" t="s">
        <v>8719</v>
      </c>
      <c r="K3970" s="954">
        <v>34923</v>
      </c>
      <c r="L3970" s="750" t="s">
        <v>8791</v>
      </c>
      <c r="M3970" s="19">
        <v>44686</v>
      </c>
      <c r="N3970" s="952" t="s">
        <v>8792</v>
      </c>
      <c r="O3970" s="953">
        <v>44443</v>
      </c>
      <c r="U3970" s="545" t="s">
        <v>9129</v>
      </c>
    </row>
    <row r="3971" spans="1:21" x14ac:dyDescent="0.35">
      <c r="A3971" s="750">
        <v>8312</v>
      </c>
      <c r="C3971" s="750" t="s">
        <v>9130</v>
      </c>
      <c r="D3971" s="750" t="s">
        <v>8859</v>
      </c>
      <c r="E3971" s="1179" t="s">
        <v>8590</v>
      </c>
      <c r="F3971" s="954">
        <v>45959</v>
      </c>
      <c r="G3971" s="750" t="s">
        <v>8955</v>
      </c>
      <c r="H3971" s="954">
        <v>45974</v>
      </c>
      <c r="I3971" s="750" t="s">
        <v>9131</v>
      </c>
      <c r="K3971" s="954">
        <v>24472</v>
      </c>
      <c r="L3971" s="750" t="s">
        <v>9132</v>
      </c>
      <c r="M3971" s="19">
        <v>34608</v>
      </c>
      <c r="N3971" s="952" t="s">
        <v>1004</v>
      </c>
      <c r="O3971" s="953">
        <v>42822</v>
      </c>
      <c r="U3971" s="545" t="s">
        <v>9133</v>
      </c>
    </row>
    <row r="3972" spans="1:21" x14ac:dyDescent="0.35">
      <c r="A3972" s="750">
        <v>8318</v>
      </c>
      <c r="C3972" s="750" t="s">
        <v>9135</v>
      </c>
      <c r="D3972" s="750" t="s">
        <v>8734</v>
      </c>
      <c r="E3972" s="1179" t="s">
        <v>8735</v>
      </c>
      <c r="F3972" s="954">
        <v>45960</v>
      </c>
      <c r="G3972" s="750" t="s">
        <v>8556</v>
      </c>
      <c r="H3972" s="954">
        <v>45964</v>
      </c>
      <c r="I3972" s="750" t="s">
        <v>8556</v>
      </c>
      <c r="K3972" s="954">
        <v>35365</v>
      </c>
      <c r="L3972" s="750" t="s">
        <v>9136</v>
      </c>
      <c r="M3972" s="19">
        <v>45762</v>
      </c>
      <c r="N3972" s="952" t="s">
        <v>9137</v>
      </c>
      <c r="O3972" s="953">
        <v>43838</v>
      </c>
      <c r="U3972" s="545" t="s">
        <v>9134</v>
      </c>
    </row>
    <row r="3973" spans="1:21" x14ac:dyDescent="0.35">
      <c r="A3973" s="750">
        <v>8318</v>
      </c>
      <c r="C3973" s="750" t="s">
        <v>9138</v>
      </c>
      <c r="D3973" s="750" t="s">
        <v>8734</v>
      </c>
      <c r="E3973" s="1179" t="s">
        <v>8735</v>
      </c>
      <c r="F3973" s="954">
        <v>45960</v>
      </c>
      <c r="G3973" s="750" t="s">
        <v>8556</v>
      </c>
      <c r="H3973" s="954">
        <v>45964</v>
      </c>
      <c r="I3973" s="750" t="s">
        <v>8556</v>
      </c>
      <c r="K3973" s="954">
        <v>32538</v>
      </c>
      <c r="L3973" s="750" t="s">
        <v>9139</v>
      </c>
      <c r="M3973" s="19">
        <v>44202</v>
      </c>
      <c r="N3973" s="952" t="s">
        <v>2903</v>
      </c>
      <c r="O3973" s="953">
        <v>44596</v>
      </c>
    </row>
    <row r="3974" spans="1:21" hidden="1" x14ac:dyDescent="0.35">
      <c r="A3974" s="750">
        <v>8323</v>
      </c>
      <c r="C3974" s="750" t="s">
        <v>8940</v>
      </c>
      <c r="D3974" s="750" t="s">
        <v>35</v>
      </c>
      <c r="E3974" s="1179" t="s">
        <v>9110</v>
      </c>
      <c r="F3974" s="954">
        <v>45961</v>
      </c>
      <c r="G3974" s="750" t="s">
        <v>9140</v>
      </c>
      <c r="H3974" s="954">
        <v>45962</v>
      </c>
      <c r="I3974" s="750" t="s">
        <v>8777</v>
      </c>
      <c r="K3974" s="954">
        <v>30297</v>
      </c>
      <c r="L3974" s="750" t="s">
        <v>8942</v>
      </c>
      <c r="M3974" s="19">
        <v>44047</v>
      </c>
      <c r="N3974" s="952">
        <v>101075100895</v>
      </c>
      <c r="O3974" s="953">
        <v>40940</v>
      </c>
      <c r="U3974" s="545" t="s">
        <v>9037</v>
      </c>
    </row>
    <row r="3975" spans="1:21" x14ac:dyDescent="0.35">
      <c r="A3975" s="750">
        <v>8641</v>
      </c>
      <c r="C3975" s="750" t="s">
        <v>8926</v>
      </c>
      <c r="D3975" s="750" t="s">
        <v>35</v>
      </c>
      <c r="E3975" s="1179" t="s">
        <v>8542</v>
      </c>
      <c r="F3975" s="954">
        <v>46011</v>
      </c>
      <c r="G3975" s="750" t="s">
        <v>8670</v>
      </c>
      <c r="H3975" s="954">
        <v>46019</v>
      </c>
      <c r="I3975" s="750" t="s">
        <v>8670</v>
      </c>
      <c r="K3975" s="954">
        <v>27061</v>
      </c>
      <c r="L3975" s="750" t="s">
        <v>8927</v>
      </c>
      <c r="M3975" s="19">
        <v>42608</v>
      </c>
      <c r="N3975" s="952" t="s">
        <v>1323</v>
      </c>
      <c r="O3975" s="953">
        <v>38104</v>
      </c>
    </row>
    <row r="3976" spans="1:21" x14ac:dyDescent="0.35">
      <c r="A3976" s="750">
        <v>8641</v>
      </c>
      <c r="C3976" s="750" t="s">
        <v>9141</v>
      </c>
      <c r="D3976" s="750" t="s">
        <v>35</v>
      </c>
      <c r="E3976" s="1179" t="s">
        <v>8542</v>
      </c>
      <c r="F3976" s="954">
        <v>46011</v>
      </c>
      <c r="G3976" s="750" t="s">
        <v>8670</v>
      </c>
      <c r="H3976" s="954">
        <v>46019</v>
      </c>
      <c r="I3976" s="750" t="s">
        <v>8670</v>
      </c>
      <c r="K3976" s="954">
        <v>28748</v>
      </c>
      <c r="L3976" s="750" t="s">
        <v>9142</v>
      </c>
      <c r="M3976" s="19">
        <v>40373</v>
      </c>
      <c r="N3976" s="952" t="s">
        <v>2183</v>
      </c>
      <c r="O3976" s="953">
        <v>40669</v>
      </c>
      <c r="U3976" s="545" t="s">
        <v>1311</v>
      </c>
    </row>
    <row r="3977" spans="1:21" hidden="1" x14ac:dyDescent="0.35">
      <c r="A3977" s="750">
        <v>8648</v>
      </c>
      <c r="C3977" s="750" t="s">
        <v>8934</v>
      </c>
      <c r="D3977" s="750" t="s">
        <v>292</v>
      </c>
      <c r="E3977" s="1179" t="s">
        <v>8837</v>
      </c>
      <c r="F3977" s="954">
        <v>46013</v>
      </c>
      <c r="G3977" s="750" t="s">
        <v>8537</v>
      </c>
      <c r="H3977" s="954">
        <v>46023</v>
      </c>
      <c r="I3977" s="750" t="s">
        <v>8705</v>
      </c>
      <c r="K3977" s="954">
        <v>30747</v>
      </c>
      <c r="L3977" s="750" t="s">
        <v>8935</v>
      </c>
      <c r="M3977" s="19">
        <v>44132</v>
      </c>
      <c r="N3977" s="952">
        <v>120550400134</v>
      </c>
      <c r="O3977" s="953">
        <v>41040</v>
      </c>
      <c r="U3977" s="545" t="s">
        <v>8936</v>
      </c>
    </row>
    <row r="3978" spans="1:21" x14ac:dyDescent="0.35">
      <c r="A3978" s="750">
        <v>8230</v>
      </c>
      <c r="C3978" s="750" t="s">
        <v>9145</v>
      </c>
      <c r="D3978" s="750" t="s">
        <v>35</v>
      </c>
      <c r="E3978" s="1179" t="s">
        <v>8718</v>
      </c>
      <c r="F3978" s="954">
        <v>45950</v>
      </c>
      <c r="G3978" s="750" t="s">
        <v>8622</v>
      </c>
      <c r="H3978" s="954">
        <v>45957</v>
      </c>
      <c r="I3978" s="750" t="s">
        <v>9146</v>
      </c>
      <c r="K3978" s="954">
        <v>24383</v>
      </c>
      <c r="L3978" s="750" t="s">
        <v>9147</v>
      </c>
      <c r="M3978" s="19">
        <v>42411</v>
      </c>
      <c r="N3978" s="952" t="s">
        <v>2377</v>
      </c>
      <c r="O3978" s="953">
        <v>41810</v>
      </c>
      <c r="U3978" s="545" t="s">
        <v>4468</v>
      </c>
    </row>
    <row r="3979" spans="1:21" x14ac:dyDescent="0.35">
      <c r="A3979" s="750">
        <v>8231</v>
      </c>
      <c r="C3979" s="750" t="s">
        <v>9148</v>
      </c>
      <c r="D3979" s="750" t="s">
        <v>137</v>
      </c>
      <c r="E3979" s="1179" t="s">
        <v>8579</v>
      </c>
      <c r="F3979" s="954">
        <v>45950</v>
      </c>
      <c r="G3979" s="750" t="s">
        <v>8705</v>
      </c>
      <c r="H3979" s="954">
        <v>45954</v>
      </c>
      <c r="I3979" s="750" t="s">
        <v>8537</v>
      </c>
      <c r="K3979" s="954">
        <v>30424</v>
      </c>
      <c r="L3979" s="750" t="s">
        <v>9149</v>
      </c>
      <c r="M3979" s="19">
        <v>42046</v>
      </c>
      <c r="N3979" s="952" t="s">
        <v>9150</v>
      </c>
      <c r="O3979" s="953">
        <v>39126</v>
      </c>
      <c r="U3979" s="545" t="s">
        <v>1162</v>
      </c>
    </row>
    <row r="3980" spans="1:21" hidden="1" x14ac:dyDescent="0.35">
      <c r="A3980" s="750">
        <v>8233</v>
      </c>
      <c r="C3980" s="750" t="s">
        <v>9151</v>
      </c>
      <c r="D3980" s="750" t="s">
        <v>8656</v>
      </c>
      <c r="E3980" s="1179" t="s">
        <v>8591</v>
      </c>
      <c r="F3980" s="954">
        <v>45950</v>
      </c>
      <c r="G3980" s="750" t="s">
        <v>8626</v>
      </c>
      <c r="H3980" s="954">
        <v>45996</v>
      </c>
      <c r="I3980" s="750" t="s">
        <v>8636</v>
      </c>
      <c r="K3980" s="954">
        <v>30289</v>
      </c>
      <c r="L3980" s="750" t="s">
        <v>9152</v>
      </c>
      <c r="N3980" s="952">
        <v>130859300015</v>
      </c>
      <c r="O3980" s="953">
        <v>41487</v>
      </c>
    </row>
    <row r="3981" spans="1:21" x14ac:dyDescent="0.35">
      <c r="A3981" s="750">
        <v>8234</v>
      </c>
      <c r="B3981" s="750">
        <v>54040147</v>
      </c>
      <c r="C3981" s="750" t="s">
        <v>9153</v>
      </c>
      <c r="D3981" s="750" t="s">
        <v>35</v>
      </c>
      <c r="E3981" s="1179" t="s">
        <v>8535</v>
      </c>
      <c r="F3981" s="954">
        <v>45950</v>
      </c>
      <c r="G3981" s="750" t="s">
        <v>8664</v>
      </c>
      <c r="H3981" s="954">
        <v>45954</v>
      </c>
      <c r="I3981" s="750" t="s">
        <v>9144</v>
      </c>
      <c r="K3981" s="954">
        <v>31060</v>
      </c>
      <c r="L3981" s="750" t="s">
        <v>9154</v>
      </c>
      <c r="M3981" s="19">
        <v>44082</v>
      </c>
      <c r="N3981" s="952" t="s">
        <v>9155</v>
      </c>
      <c r="O3981" s="953">
        <v>42768</v>
      </c>
      <c r="U3981" s="545" t="s">
        <v>9156</v>
      </c>
    </row>
    <row r="3982" spans="1:21" x14ac:dyDescent="0.35">
      <c r="A3982" s="750">
        <v>8176</v>
      </c>
      <c r="B3982" s="750">
        <v>33763169820</v>
      </c>
      <c r="C3982" s="750" t="s">
        <v>9157</v>
      </c>
      <c r="D3982" s="750" t="s">
        <v>35</v>
      </c>
      <c r="E3982" s="1179" t="s">
        <v>9110</v>
      </c>
      <c r="F3982" s="954">
        <v>45942</v>
      </c>
      <c r="G3982" s="750" t="s">
        <v>8763</v>
      </c>
      <c r="H3982" s="954">
        <v>45944</v>
      </c>
      <c r="I3982" s="750" t="s">
        <v>8597</v>
      </c>
      <c r="K3982" s="954">
        <v>37936</v>
      </c>
      <c r="L3982" s="750" t="s">
        <v>7252</v>
      </c>
      <c r="M3982" s="19">
        <v>44714</v>
      </c>
      <c r="N3982" s="952" t="s">
        <v>7253</v>
      </c>
      <c r="O3982" s="953">
        <v>45196</v>
      </c>
    </row>
    <row r="3983" spans="1:21" x14ac:dyDescent="0.35">
      <c r="A3983" s="750">
        <v>8179</v>
      </c>
      <c r="C3983" s="750" t="s">
        <v>9158</v>
      </c>
      <c r="D3983" s="750" t="s">
        <v>83</v>
      </c>
      <c r="E3983" s="1179" t="s">
        <v>8629</v>
      </c>
      <c r="F3983" s="954">
        <v>45942</v>
      </c>
      <c r="G3983" s="750" t="s">
        <v>8556</v>
      </c>
      <c r="H3983" s="954">
        <v>45951</v>
      </c>
      <c r="I3983" s="750" t="s">
        <v>9140</v>
      </c>
      <c r="K3983" s="954">
        <v>34136</v>
      </c>
      <c r="L3983" s="750" t="s">
        <v>9159</v>
      </c>
      <c r="M3983" s="19">
        <v>42955</v>
      </c>
      <c r="N3983" s="952" t="s">
        <v>9160</v>
      </c>
      <c r="O3983" s="953">
        <v>44531</v>
      </c>
      <c r="U3983" s="545" t="s">
        <v>9161</v>
      </c>
    </row>
    <row r="3984" spans="1:21" x14ac:dyDescent="0.35">
      <c r="A3984" s="750">
        <v>8180</v>
      </c>
      <c r="C3984" s="750" t="s">
        <v>9162</v>
      </c>
      <c r="D3984" s="750" t="s">
        <v>8734</v>
      </c>
      <c r="E3984" s="1179" t="s">
        <v>8780</v>
      </c>
      <c r="F3984" s="954">
        <v>45942</v>
      </c>
      <c r="G3984" s="750" t="s">
        <v>9163</v>
      </c>
      <c r="H3984" s="954">
        <v>45949</v>
      </c>
      <c r="I3984" s="750" t="s">
        <v>9163</v>
      </c>
      <c r="K3984" s="954">
        <v>31511</v>
      </c>
      <c r="L3984" s="750" t="s">
        <v>9164</v>
      </c>
      <c r="M3984" s="19">
        <v>43486</v>
      </c>
      <c r="N3984" s="952" t="s">
        <v>2110</v>
      </c>
      <c r="O3984" s="953">
        <v>43026</v>
      </c>
      <c r="U3984" s="545" t="s">
        <v>4880</v>
      </c>
    </row>
    <row r="3985" spans="1:21" hidden="1" x14ac:dyDescent="0.35">
      <c r="A3985" s="750">
        <v>8180</v>
      </c>
      <c r="C3985" s="750" t="s">
        <v>9165</v>
      </c>
      <c r="D3985" s="750" t="s">
        <v>8734</v>
      </c>
      <c r="E3985" s="1179" t="s">
        <v>8780</v>
      </c>
      <c r="F3985" s="954">
        <v>45942</v>
      </c>
      <c r="G3985" s="750" t="s">
        <v>9163</v>
      </c>
      <c r="H3985" s="954">
        <v>45949</v>
      </c>
      <c r="I3985" s="750" t="s">
        <v>9163</v>
      </c>
      <c r="K3985" s="954">
        <v>31199</v>
      </c>
      <c r="L3985" s="750" t="s">
        <v>9166</v>
      </c>
      <c r="M3985" s="19">
        <v>44211</v>
      </c>
      <c r="N3985" s="952">
        <v>100338101814</v>
      </c>
      <c r="O3985" s="953">
        <v>40263</v>
      </c>
    </row>
    <row r="3986" spans="1:21" x14ac:dyDescent="0.35">
      <c r="A3986" s="750">
        <v>8181</v>
      </c>
      <c r="C3986" s="750" t="s">
        <v>9167</v>
      </c>
      <c r="D3986" s="750" t="s">
        <v>4688</v>
      </c>
      <c r="E3986" s="1179" t="s">
        <v>8549</v>
      </c>
      <c r="F3986" s="954">
        <v>45942</v>
      </c>
      <c r="G3986" s="750" t="s">
        <v>8664</v>
      </c>
      <c r="H3986" s="954">
        <v>45953</v>
      </c>
      <c r="I3986" s="750" t="s">
        <v>8626</v>
      </c>
      <c r="L3986" s="750" t="s">
        <v>9168</v>
      </c>
      <c r="M3986" s="19">
        <v>42570</v>
      </c>
      <c r="N3986" s="952" t="s">
        <v>2464</v>
      </c>
      <c r="O3986" s="953">
        <v>43482</v>
      </c>
    </row>
    <row r="3987" spans="1:21" x14ac:dyDescent="0.35">
      <c r="A3987" s="750">
        <v>8182</v>
      </c>
      <c r="C3987" s="750" t="s">
        <v>9169</v>
      </c>
      <c r="D3987" s="750" t="s">
        <v>8734</v>
      </c>
      <c r="E3987" s="1179" t="s">
        <v>8735</v>
      </c>
      <c r="F3987" s="954">
        <v>45943</v>
      </c>
      <c r="G3987" s="750" t="s">
        <v>8636</v>
      </c>
      <c r="H3987" s="954">
        <v>45952</v>
      </c>
      <c r="I3987" s="750" t="s">
        <v>8636</v>
      </c>
      <c r="K3987" s="954">
        <v>34671</v>
      </c>
      <c r="L3987" s="750" t="s">
        <v>9170</v>
      </c>
      <c r="M3987" s="19">
        <v>45768</v>
      </c>
      <c r="N3987" s="952" t="s">
        <v>9171</v>
      </c>
      <c r="O3987" s="953">
        <v>41618</v>
      </c>
      <c r="U3987" s="545" t="s">
        <v>4493</v>
      </c>
    </row>
    <row r="3988" spans="1:21" x14ac:dyDescent="0.35">
      <c r="A3988" s="750">
        <v>8184</v>
      </c>
      <c r="C3988" s="750" t="s">
        <v>9172</v>
      </c>
      <c r="D3988" s="750" t="s">
        <v>35</v>
      </c>
      <c r="E3988" s="1179" t="s">
        <v>8700</v>
      </c>
      <c r="F3988" s="954">
        <v>45943</v>
      </c>
      <c r="G3988" s="750" t="s">
        <v>8705</v>
      </c>
      <c r="H3988" s="954">
        <v>45969</v>
      </c>
      <c r="I3988" s="750" t="s">
        <v>8670</v>
      </c>
      <c r="K3988" s="954">
        <v>32652</v>
      </c>
      <c r="L3988" s="750" t="s">
        <v>9173</v>
      </c>
      <c r="M3988" s="19">
        <v>40649</v>
      </c>
      <c r="N3988" s="952" t="s">
        <v>9174</v>
      </c>
      <c r="O3988" s="953">
        <v>45314</v>
      </c>
    </row>
    <row r="3989" spans="1:21" hidden="1" x14ac:dyDescent="0.35">
      <c r="A3989" s="750">
        <v>8185</v>
      </c>
      <c r="C3989" s="750" t="s">
        <v>9175</v>
      </c>
      <c r="D3989" s="750" t="s">
        <v>137</v>
      </c>
      <c r="E3989" s="1179" t="s">
        <v>8554</v>
      </c>
      <c r="F3989" s="954">
        <v>45943</v>
      </c>
      <c r="G3989" s="750" t="s">
        <v>8580</v>
      </c>
      <c r="H3989" s="954">
        <v>45954</v>
      </c>
      <c r="I3989" s="750" t="s">
        <v>9176</v>
      </c>
      <c r="K3989" s="954">
        <v>13518</v>
      </c>
      <c r="L3989" s="750" t="s">
        <v>8744</v>
      </c>
      <c r="M3989" s="19">
        <v>42620</v>
      </c>
      <c r="N3989" s="952">
        <v>129934</v>
      </c>
      <c r="O3989" s="953">
        <v>21383</v>
      </c>
      <c r="U3989" s="545" t="s">
        <v>9177</v>
      </c>
    </row>
    <row r="3990" spans="1:21" hidden="1" x14ac:dyDescent="0.35">
      <c r="A3990" s="750">
        <v>8185</v>
      </c>
      <c r="B3990" s="750">
        <v>48279858</v>
      </c>
      <c r="C3990" s="750" t="s">
        <v>8745</v>
      </c>
      <c r="D3990" s="750" t="s">
        <v>137</v>
      </c>
      <c r="E3990" s="1179" t="s">
        <v>8554</v>
      </c>
      <c r="F3990" s="954">
        <v>45943</v>
      </c>
      <c r="G3990" s="750" t="s">
        <v>8580</v>
      </c>
      <c r="H3990" s="954">
        <v>45954</v>
      </c>
      <c r="I3990" s="750" t="s">
        <v>9176</v>
      </c>
      <c r="K3990" s="954">
        <v>18663</v>
      </c>
      <c r="L3990" s="750" t="s">
        <v>8747</v>
      </c>
      <c r="M3990" s="19">
        <v>42612</v>
      </c>
      <c r="N3990" s="952">
        <v>860478400382</v>
      </c>
      <c r="O3990" s="953">
        <v>28793</v>
      </c>
      <c r="U3990" s="545" t="s">
        <v>9177</v>
      </c>
    </row>
    <row r="3991" spans="1:21" x14ac:dyDescent="0.35">
      <c r="A3991" s="750">
        <v>8186</v>
      </c>
      <c r="C3991" s="750" t="s">
        <v>9178</v>
      </c>
      <c r="D3991" s="750" t="s">
        <v>137</v>
      </c>
      <c r="E3991" s="1179" t="s">
        <v>8659</v>
      </c>
      <c r="F3991" s="954">
        <v>45943</v>
      </c>
      <c r="G3991" s="750" t="s">
        <v>8649</v>
      </c>
      <c r="H3991" s="954">
        <v>45946</v>
      </c>
      <c r="I3991" s="750" t="s">
        <v>8569</v>
      </c>
      <c r="K3991" s="954">
        <v>32774</v>
      </c>
      <c r="L3991" s="750" t="s">
        <v>9179</v>
      </c>
      <c r="M3991" s="19">
        <v>45078</v>
      </c>
      <c r="N3991" s="952" t="s">
        <v>8306</v>
      </c>
      <c r="O3991" s="953">
        <v>45467</v>
      </c>
      <c r="U3991" s="545" t="s">
        <v>9180</v>
      </c>
    </row>
    <row r="3992" spans="1:21" x14ac:dyDescent="0.35">
      <c r="A3992" s="750">
        <v>8187</v>
      </c>
      <c r="C3992" s="750" t="s">
        <v>9023</v>
      </c>
      <c r="D3992" s="750" t="s">
        <v>35</v>
      </c>
      <c r="E3992" s="1179" t="s">
        <v>8644</v>
      </c>
      <c r="F3992" s="954">
        <v>45943</v>
      </c>
      <c r="G3992" s="750" t="s">
        <v>9181</v>
      </c>
      <c r="H3992" s="954">
        <v>45965</v>
      </c>
      <c r="I3992" s="750" t="s">
        <v>8661</v>
      </c>
      <c r="K3992" s="954">
        <v>31533</v>
      </c>
      <c r="L3992" s="750" t="s">
        <v>9024</v>
      </c>
      <c r="M3992" s="19" t="s">
        <v>9182</v>
      </c>
      <c r="N3992" s="952" t="s">
        <v>9025</v>
      </c>
      <c r="O3992" s="953">
        <v>33136</v>
      </c>
      <c r="U3992" s="545" t="s">
        <v>9183</v>
      </c>
    </row>
    <row r="3993" spans="1:21" x14ac:dyDescent="0.35">
      <c r="A3993" s="750">
        <v>8187</v>
      </c>
      <c r="C3993" s="750" t="s">
        <v>9184</v>
      </c>
      <c r="D3993" s="750" t="s">
        <v>35</v>
      </c>
      <c r="E3993" s="1179" t="s">
        <v>8644</v>
      </c>
      <c r="F3993" s="954">
        <v>45943</v>
      </c>
      <c r="G3993" s="750" t="s">
        <v>9181</v>
      </c>
      <c r="H3993" s="954">
        <v>45965</v>
      </c>
      <c r="I3993" s="750" t="s">
        <v>8661</v>
      </c>
      <c r="K3993" s="954">
        <v>37162</v>
      </c>
      <c r="L3993" s="750" t="s">
        <v>9185</v>
      </c>
      <c r="M3993" s="19">
        <v>45900</v>
      </c>
      <c r="N3993" s="952" t="s">
        <v>9186</v>
      </c>
      <c r="O3993" s="953">
        <v>43987</v>
      </c>
      <c r="U3993" s="545" t="s">
        <v>9183</v>
      </c>
    </row>
    <row r="3994" spans="1:21" x14ac:dyDescent="0.35">
      <c r="A3994" s="750">
        <v>8188</v>
      </c>
      <c r="C3994" s="750" t="s">
        <v>9062</v>
      </c>
      <c r="D3994" s="750" t="s">
        <v>35</v>
      </c>
      <c r="E3994" s="1179" t="s">
        <v>8718</v>
      </c>
      <c r="F3994" s="954">
        <v>45943</v>
      </c>
      <c r="G3994" s="750" t="s">
        <v>8806</v>
      </c>
      <c r="H3994" s="954">
        <v>45948</v>
      </c>
      <c r="I3994" s="750" t="s">
        <v>9187</v>
      </c>
      <c r="K3994" s="954">
        <v>28044</v>
      </c>
      <c r="L3994" s="750" t="s">
        <v>5522</v>
      </c>
      <c r="M3994" s="19">
        <v>43489</v>
      </c>
      <c r="N3994" s="952" t="s">
        <v>9188</v>
      </c>
      <c r="O3994" s="953">
        <v>38973</v>
      </c>
    </row>
    <row r="3995" spans="1:21" hidden="1" x14ac:dyDescent="0.35">
      <c r="A3995" s="750">
        <v>8189</v>
      </c>
      <c r="C3995" s="750" t="s">
        <v>8595</v>
      </c>
    </row>
    <row r="3996" spans="1:21" x14ac:dyDescent="0.35">
      <c r="A3996" s="750">
        <v>8189</v>
      </c>
      <c r="C3996" s="750" t="s">
        <v>8595</v>
      </c>
      <c r="D3996" s="750" t="s">
        <v>35</v>
      </c>
      <c r="E3996" s="1179" t="s">
        <v>8535</v>
      </c>
      <c r="F3996" s="954">
        <v>45944</v>
      </c>
      <c r="G3996" s="750" t="s">
        <v>9189</v>
      </c>
      <c r="H3996" s="954">
        <v>45948</v>
      </c>
      <c r="I3996" s="750" t="s">
        <v>8561</v>
      </c>
      <c r="K3996" s="954">
        <v>29836</v>
      </c>
      <c r="L3996" s="750" t="s">
        <v>9190</v>
      </c>
      <c r="M3996" s="19">
        <v>44861</v>
      </c>
      <c r="N3996" s="952" t="s">
        <v>8599</v>
      </c>
      <c r="O3996" s="953">
        <v>42388</v>
      </c>
    </row>
    <row r="3997" spans="1:21" x14ac:dyDescent="0.35">
      <c r="A3997" s="750">
        <v>8194</v>
      </c>
      <c r="C3997" s="750" t="s">
        <v>9191</v>
      </c>
      <c r="D3997" s="750" t="s">
        <v>137</v>
      </c>
      <c r="E3997" s="1179" t="s">
        <v>8579</v>
      </c>
      <c r="F3997" s="954">
        <v>45941</v>
      </c>
      <c r="G3997" s="750" t="s">
        <v>9140</v>
      </c>
      <c r="H3997" s="954">
        <v>45948</v>
      </c>
      <c r="I3997" s="750" t="s">
        <v>8561</v>
      </c>
      <c r="K3997" s="954">
        <v>31783</v>
      </c>
      <c r="L3997" s="750" t="s">
        <v>9192</v>
      </c>
      <c r="M3997" s="19">
        <v>41401</v>
      </c>
      <c r="N3997" s="952" t="s">
        <v>8479</v>
      </c>
      <c r="O3997" s="953">
        <v>41557</v>
      </c>
      <c r="U3997" s="545" t="s">
        <v>9193</v>
      </c>
    </row>
    <row r="3998" spans="1:21" x14ac:dyDescent="0.35">
      <c r="A3998" s="750">
        <v>8195</v>
      </c>
      <c r="C3998" s="750" t="s">
        <v>9194</v>
      </c>
      <c r="D3998" s="750" t="s">
        <v>137</v>
      </c>
      <c r="E3998" s="1179" t="s">
        <v>8837</v>
      </c>
      <c r="F3998" s="954">
        <v>45947</v>
      </c>
      <c r="G3998" s="750" t="s">
        <v>9195</v>
      </c>
      <c r="H3998" s="954">
        <v>45958</v>
      </c>
      <c r="I3998" s="750" t="s">
        <v>9196</v>
      </c>
      <c r="K3998" s="954">
        <v>21188</v>
      </c>
      <c r="L3998" s="750" t="s">
        <v>9197</v>
      </c>
      <c r="M3998" s="19">
        <v>39766</v>
      </c>
      <c r="N3998" s="952" t="s">
        <v>9198</v>
      </c>
      <c r="O3998" s="953">
        <v>31972</v>
      </c>
      <c r="U3998" s="545" t="s">
        <v>9199</v>
      </c>
    </row>
    <row r="3999" spans="1:21" x14ac:dyDescent="0.35">
      <c r="A3999" s="750">
        <v>8196</v>
      </c>
      <c r="C3999" s="750" t="s">
        <v>9045</v>
      </c>
      <c r="D3999" s="750" t="s">
        <v>137</v>
      </c>
      <c r="E3999" s="1179" t="s">
        <v>8659</v>
      </c>
      <c r="F3999" s="954">
        <v>45946</v>
      </c>
      <c r="G3999" s="750" t="s">
        <v>9200</v>
      </c>
      <c r="H3999" s="954">
        <v>45947</v>
      </c>
      <c r="I3999" s="750" t="s">
        <v>8670</v>
      </c>
      <c r="K3999" s="954">
        <v>30597</v>
      </c>
      <c r="L3999" s="750" t="s">
        <v>9048</v>
      </c>
      <c r="M3999" s="19">
        <v>43175</v>
      </c>
      <c r="N3999" s="952" t="s">
        <v>6618</v>
      </c>
      <c r="O3999" s="953">
        <v>39457</v>
      </c>
      <c r="U3999" s="545" t="s">
        <v>6619</v>
      </c>
    </row>
    <row r="4000" spans="1:21" hidden="1" x14ac:dyDescent="0.35">
      <c r="A4000" s="750">
        <v>8199</v>
      </c>
      <c r="C4000" s="750" t="s">
        <v>9201</v>
      </c>
      <c r="D4000" s="750" t="s">
        <v>137</v>
      </c>
      <c r="E4000" s="1179" t="s">
        <v>8612</v>
      </c>
      <c r="F4000" s="954">
        <v>45948</v>
      </c>
      <c r="G4000" s="750" t="s">
        <v>9202</v>
      </c>
      <c r="H4000" s="954">
        <v>45949</v>
      </c>
      <c r="I4000" s="750" t="s">
        <v>9203</v>
      </c>
      <c r="K4000" s="954">
        <v>29090</v>
      </c>
      <c r="L4000" s="750" t="s">
        <v>9204</v>
      </c>
      <c r="N4000" s="952">
        <v>1030186029</v>
      </c>
      <c r="O4000" s="953">
        <v>43649</v>
      </c>
    </row>
    <row r="4001" spans="1:21" x14ac:dyDescent="0.35">
      <c r="A4001" s="750">
        <v>8199</v>
      </c>
      <c r="B4001" s="750">
        <v>50974369</v>
      </c>
      <c r="C4001" s="750" t="s">
        <v>9205</v>
      </c>
      <c r="D4001" s="750" t="s">
        <v>137</v>
      </c>
      <c r="E4001" s="1179" t="s">
        <v>8612</v>
      </c>
      <c r="F4001" s="954">
        <v>45948</v>
      </c>
      <c r="G4001" s="750" t="s">
        <v>9202</v>
      </c>
      <c r="H4001" s="954">
        <v>45949</v>
      </c>
      <c r="I4001" s="750" t="s">
        <v>9203</v>
      </c>
      <c r="K4001" s="954">
        <v>35502</v>
      </c>
      <c r="L4001" s="750" t="s">
        <v>9206</v>
      </c>
      <c r="M4001" s="19">
        <v>41011</v>
      </c>
      <c r="N4001" s="952" t="s">
        <v>978</v>
      </c>
      <c r="O4001" s="953">
        <v>42433</v>
      </c>
      <c r="U4001" s="545" t="s">
        <v>979</v>
      </c>
    </row>
    <row r="4002" spans="1:21" hidden="1" x14ac:dyDescent="0.35">
      <c r="A4002" s="750">
        <v>8151</v>
      </c>
      <c r="B4002" s="750">
        <v>98620290</v>
      </c>
      <c r="C4002" s="750" t="s">
        <v>8691</v>
      </c>
      <c r="D4002" s="750" t="s">
        <v>8656</v>
      </c>
      <c r="E4002" s="1179" t="s">
        <v>8585</v>
      </c>
      <c r="F4002" s="954">
        <v>45932</v>
      </c>
      <c r="G4002" s="750" t="s">
        <v>9207</v>
      </c>
      <c r="H4002" s="954">
        <v>45934</v>
      </c>
      <c r="I4002" s="750" t="s">
        <v>8545</v>
      </c>
      <c r="K4002" s="954">
        <v>24472</v>
      </c>
    </row>
    <row r="4003" spans="1:21" ht="42" x14ac:dyDescent="0.35">
      <c r="A4003" s="750">
        <v>8155</v>
      </c>
      <c r="C4003" s="750" t="s">
        <v>9023</v>
      </c>
      <c r="D4003" s="750" t="s">
        <v>137</v>
      </c>
      <c r="E4003" s="1179" t="s">
        <v>8659</v>
      </c>
      <c r="F4003" s="954">
        <v>45934</v>
      </c>
      <c r="G4003" s="750" t="s">
        <v>9208</v>
      </c>
      <c r="H4003" s="954">
        <v>45943</v>
      </c>
      <c r="I4003" s="750" t="s">
        <v>9080</v>
      </c>
      <c r="K4003" s="954">
        <v>24959</v>
      </c>
      <c r="L4003" s="750" t="s">
        <v>9024</v>
      </c>
      <c r="M4003" s="19">
        <v>45894</v>
      </c>
      <c r="N4003" s="952" t="s">
        <v>9025</v>
      </c>
      <c r="O4003" s="953">
        <v>33136</v>
      </c>
      <c r="P4003" s="1043" t="s">
        <v>9209</v>
      </c>
    </row>
    <row r="4004" spans="1:21" x14ac:dyDescent="0.35">
      <c r="A4004" s="750">
        <v>8156</v>
      </c>
      <c r="B4004" s="750">
        <v>58859578</v>
      </c>
      <c r="C4004" s="750" t="s">
        <v>8982</v>
      </c>
      <c r="D4004" s="750" t="s">
        <v>649</v>
      </c>
      <c r="E4004" s="1179" t="s">
        <v>8635</v>
      </c>
      <c r="F4004" s="954">
        <v>45935</v>
      </c>
      <c r="G4004" s="750" t="s">
        <v>8569</v>
      </c>
      <c r="H4004" s="954">
        <v>45936</v>
      </c>
      <c r="I4004" s="750" t="s">
        <v>9080</v>
      </c>
      <c r="K4004" s="954">
        <v>36002</v>
      </c>
      <c r="L4004" s="750">
        <v>14003087</v>
      </c>
      <c r="M4004" s="19">
        <v>45033</v>
      </c>
      <c r="N4004" s="952" t="s">
        <v>7374</v>
      </c>
      <c r="O4004" s="953">
        <v>44825</v>
      </c>
    </row>
    <row r="4005" spans="1:21" x14ac:dyDescent="0.35">
      <c r="A4005" s="750">
        <v>8157</v>
      </c>
      <c r="C4005" s="750" t="s">
        <v>9210</v>
      </c>
      <c r="D4005" s="750" t="s">
        <v>35</v>
      </c>
      <c r="E4005" s="1179" t="s">
        <v>8644</v>
      </c>
      <c r="F4005" s="954">
        <v>45935</v>
      </c>
      <c r="G4005" s="750" t="s">
        <v>9211</v>
      </c>
      <c r="H4005" s="954">
        <v>45937</v>
      </c>
      <c r="I4005" s="750" t="s">
        <v>8625</v>
      </c>
      <c r="K4005" s="954">
        <v>32235</v>
      </c>
      <c r="L4005" s="750" t="s">
        <v>9212</v>
      </c>
      <c r="M4005" s="19">
        <v>38912</v>
      </c>
      <c r="N4005" s="952" t="s">
        <v>823</v>
      </c>
      <c r="O4005" s="953">
        <v>41431</v>
      </c>
    </row>
    <row r="4006" spans="1:21" x14ac:dyDescent="0.35">
      <c r="A4006" s="750">
        <v>8158</v>
      </c>
      <c r="C4006" s="750" t="s">
        <v>9213</v>
      </c>
      <c r="D4006" s="750" t="s">
        <v>8656</v>
      </c>
      <c r="E4006" s="1179" t="s">
        <v>8585</v>
      </c>
      <c r="F4006" s="954">
        <v>45935</v>
      </c>
      <c r="G4006" s="750" t="s">
        <v>8813</v>
      </c>
      <c r="H4006" s="954">
        <v>45944</v>
      </c>
      <c r="I4006" s="750" t="s">
        <v>9214</v>
      </c>
      <c r="K4006" s="954">
        <v>30031</v>
      </c>
      <c r="L4006" s="750" t="s">
        <v>9215</v>
      </c>
      <c r="M4006" s="19">
        <v>43340</v>
      </c>
      <c r="N4006" s="952" t="s">
        <v>906</v>
      </c>
      <c r="O4006" s="953">
        <v>42429</v>
      </c>
      <c r="U4006" s="545" t="s">
        <v>9216</v>
      </c>
    </row>
    <row r="4007" spans="1:21" x14ac:dyDescent="0.35">
      <c r="A4007" s="750">
        <v>8159</v>
      </c>
      <c r="C4007" s="750" t="s">
        <v>9217</v>
      </c>
      <c r="D4007" s="750" t="s">
        <v>83</v>
      </c>
      <c r="E4007" s="1179" t="s">
        <v>8606</v>
      </c>
      <c r="F4007" s="954">
        <v>45936</v>
      </c>
      <c r="G4007" s="750" t="s">
        <v>8537</v>
      </c>
      <c r="H4007" s="954">
        <v>45947</v>
      </c>
      <c r="I4007" s="750" t="s">
        <v>8826</v>
      </c>
      <c r="K4007" s="954">
        <v>35371</v>
      </c>
      <c r="L4007" s="750" t="s">
        <v>651</v>
      </c>
      <c r="M4007" s="19">
        <v>44127</v>
      </c>
      <c r="N4007" s="952" t="s">
        <v>652</v>
      </c>
      <c r="O4007" s="953">
        <v>43864</v>
      </c>
    </row>
    <row r="4008" spans="1:21" x14ac:dyDescent="0.35">
      <c r="A4008" s="750">
        <v>8165</v>
      </c>
      <c r="B4008" s="750">
        <v>55686046</v>
      </c>
      <c r="C4008" s="750" t="s">
        <v>9218</v>
      </c>
      <c r="D4008" s="750" t="s">
        <v>35</v>
      </c>
      <c r="E4008" s="1179" t="s">
        <v>8718</v>
      </c>
      <c r="F4008" s="954">
        <v>45938</v>
      </c>
      <c r="G4008" s="750" t="s">
        <v>8543</v>
      </c>
      <c r="H4008" s="954">
        <v>45943</v>
      </c>
      <c r="I4008" s="750" t="s">
        <v>8622</v>
      </c>
      <c r="K4008" s="954">
        <v>35513</v>
      </c>
      <c r="L4008" s="750" t="s">
        <v>9219</v>
      </c>
      <c r="M4008" s="19">
        <v>45148</v>
      </c>
      <c r="N4008" s="952" t="s">
        <v>8086</v>
      </c>
      <c r="O4008" s="953">
        <v>42322</v>
      </c>
      <c r="U4008" s="545" t="s">
        <v>9220</v>
      </c>
    </row>
    <row r="4009" spans="1:21" x14ac:dyDescent="0.35">
      <c r="A4009" s="750">
        <v>8166</v>
      </c>
      <c r="C4009" s="750" t="s">
        <v>9221</v>
      </c>
      <c r="D4009" s="750" t="s">
        <v>8656</v>
      </c>
      <c r="E4009" s="1179" t="s">
        <v>8591</v>
      </c>
      <c r="F4009" s="954">
        <v>45939</v>
      </c>
      <c r="G4009" s="750" t="s">
        <v>9222</v>
      </c>
      <c r="H4009" s="954">
        <v>45949</v>
      </c>
      <c r="I4009" s="750" t="s">
        <v>8839</v>
      </c>
      <c r="K4009" s="954">
        <v>28279</v>
      </c>
      <c r="L4009" s="750" t="s">
        <v>9223</v>
      </c>
      <c r="M4009" s="19">
        <v>45729</v>
      </c>
      <c r="N4009" s="952" t="s">
        <v>9224</v>
      </c>
      <c r="O4009" s="953">
        <v>45726</v>
      </c>
      <c r="U4009" s="545" t="s">
        <v>9225</v>
      </c>
    </row>
    <row r="4010" spans="1:21" x14ac:dyDescent="0.35">
      <c r="A4010" s="750">
        <v>8167</v>
      </c>
      <c r="C4010" s="750" t="s">
        <v>9226</v>
      </c>
      <c r="D4010" s="750" t="s">
        <v>137</v>
      </c>
      <c r="E4010" s="1179" t="s">
        <v>8616</v>
      </c>
      <c r="F4010" s="954">
        <v>45939</v>
      </c>
      <c r="G4010" s="750" t="s">
        <v>8983</v>
      </c>
      <c r="H4010" s="954">
        <v>45951</v>
      </c>
      <c r="I4010" s="750" t="s">
        <v>8561</v>
      </c>
      <c r="K4010" s="954">
        <v>28824</v>
      </c>
      <c r="L4010" s="750" t="s">
        <v>9227</v>
      </c>
      <c r="N4010" s="952" t="s">
        <v>9228</v>
      </c>
      <c r="O4010" s="953">
        <v>37252</v>
      </c>
    </row>
    <row r="4011" spans="1:21" x14ac:dyDescent="0.35">
      <c r="A4011" s="750">
        <v>8173</v>
      </c>
      <c r="B4011" s="750">
        <v>53106117</v>
      </c>
      <c r="C4011" s="750" t="s">
        <v>9141</v>
      </c>
      <c r="D4011" s="750" t="s">
        <v>649</v>
      </c>
      <c r="E4011" s="1179" t="s">
        <v>8635</v>
      </c>
      <c r="F4011" s="954">
        <v>45940</v>
      </c>
      <c r="G4011" s="750" t="s">
        <v>8556</v>
      </c>
      <c r="H4011" s="954">
        <v>45946</v>
      </c>
      <c r="I4011" s="750" t="s">
        <v>8755</v>
      </c>
      <c r="K4011" s="954">
        <v>32035</v>
      </c>
      <c r="L4011" s="750" t="s">
        <v>9142</v>
      </c>
      <c r="M4011" s="19">
        <v>44391</v>
      </c>
      <c r="N4011" s="952" t="s">
        <v>2183</v>
      </c>
      <c r="O4011" s="953">
        <v>40606</v>
      </c>
    </row>
    <row r="4012" spans="1:21" x14ac:dyDescent="0.35">
      <c r="A4012" s="750">
        <v>8173</v>
      </c>
      <c r="C4012" s="750" t="s">
        <v>9229</v>
      </c>
      <c r="D4012" s="750" t="s">
        <v>649</v>
      </c>
      <c r="E4012" s="1179" t="s">
        <v>8635</v>
      </c>
      <c r="F4012" s="954">
        <v>45940</v>
      </c>
      <c r="G4012" s="750" t="s">
        <v>8556</v>
      </c>
      <c r="H4012" s="954">
        <v>45946</v>
      </c>
      <c r="I4012" s="750" t="s">
        <v>8755</v>
      </c>
      <c r="K4012" s="954">
        <v>32134</v>
      </c>
      <c r="L4012" s="750" t="s">
        <v>9230</v>
      </c>
      <c r="N4012" s="952" t="s">
        <v>2190</v>
      </c>
      <c r="O4012" s="953">
        <v>44730</v>
      </c>
    </row>
    <row r="4013" spans="1:21" hidden="1" x14ac:dyDescent="0.35">
      <c r="A4013" s="750">
        <v>8643</v>
      </c>
      <c r="C4013" s="750" t="s">
        <v>8928</v>
      </c>
      <c r="D4013" s="750" t="s">
        <v>137</v>
      </c>
      <c r="E4013" s="1179" t="s">
        <v>8616</v>
      </c>
      <c r="F4013" s="954">
        <v>46012</v>
      </c>
      <c r="G4013" s="750" t="s">
        <v>8598</v>
      </c>
      <c r="H4013" s="954">
        <v>46024</v>
      </c>
      <c r="I4013" s="750" t="s">
        <v>9143</v>
      </c>
      <c r="K4013" s="954">
        <v>31905</v>
      </c>
      <c r="L4013" s="750" t="s">
        <v>8929</v>
      </c>
      <c r="M4013" s="19">
        <v>44704</v>
      </c>
      <c r="N4013" s="952">
        <v>10054530030</v>
      </c>
      <c r="O4013" s="953">
        <v>41486</v>
      </c>
    </row>
    <row r="4014" spans="1:21" x14ac:dyDescent="0.35">
      <c r="A4014" s="750">
        <v>8127</v>
      </c>
      <c r="C4014" s="750" t="s">
        <v>9234</v>
      </c>
      <c r="D4014" s="750" t="s">
        <v>137</v>
      </c>
      <c r="E4014" s="1179" t="s">
        <v>8554</v>
      </c>
      <c r="F4014" s="954">
        <v>45924</v>
      </c>
      <c r="G4014" s="750" t="s">
        <v>9059</v>
      </c>
      <c r="H4014" s="954">
        <v>45927</v>
      </c>
      <c r="I4014" s="750" t="s">
        <v>8741</v>
      </c>
      <c r="K4014" s="954">
        <v>30893</v>
      </c>
      <c r="L4014" s="750" t="s">
        <v>9235</v>
      </c>
      <c r="M4014" s="19">
        <v>39363</v>
      </c>
      <c r="N4014" s="952" t="s">
        <v>6890</v>
      </c>
      <c r="O4014" s="953">
        <v>39346</v>
      </c>
      <c r="U4014" s="545" t="s">
        <v>6891</v>
      </c>
    </row>
    <row r="4015" spans="1:21" x14ac:dyDescent="0.35">
      <c r="A4015" s="750">
        <v>8130</v>
      </c>
      <c r="C4015" s="750" t="s">
        <v>9236</v>
      </c>
      <c r="D4015" s="750" t="s">
        <v>35</v>
      </c>
      <c r="E4015" s="1179" t="s">
        <v>8644</v>
      </c>
      <c r="F4015" s="954">
        <v>45924</v>
      </c>
      <c r="G4015" s="750" t="s">
        <v>8813</v>
      </c>
      <c r="H4015" s="954">
        <v>45929</v>
      </c>
      <c r="I4015" s="750" t="s">
        <v>9237</v>
      </c>
      <c r="K4015" s="954">
        <v>29732</v>
      </c>
      <c r="L4015" s="750" t="s">
        <v>9238</v>
      </c>
      <c r="M4015" s="19">
        <v>42702</v>
      </c>
      <c r="N4015" s="952" t="s">
        <v>4360</v>
      </c>
      <c r="O4015" s="953">
        <v>44272</v>
      </c>
      <c r="U4015" s="545" t="s">
        <v>4361</v>
      </c>
    </row>
    <row r="4016" spans="1:21" x14ac:dyDescent="0.35">
      <c r="A4016" s="750">
        <v>8135</v>
      </c>
      <c r="C4016" s="750" t="s">
        <v>9239</v>
      </c>
      <c r="D4016" s="750" t="s">
        <v>35</v>
      </c>
      <c r="E4016" s="1179" t="s">
        <v>8888</v>
      </c>
      <c r="F4016" s="954">
        <v>45925</v>
      </c>
      <c r="G4016" s="750" t="s">
        <v>9097</v>
      </c>
      <c r="H4016" s="954">
        <v>45931</v>
      </c>
      <c r="I4016" s="750" t="s">
        <v>8636</v>
      </c>
      <c r="K4016" s="954">
        <v>33687</v>
      </c>
      <c r="L4016" s="750" t="s">
        <v>9240</v>
      </c>
      <c r="M4016" s="19">
        <v>45236</v>
      </c>
      <c r="N4016" s="952" t="s">
        <v>7377</v>
      </c>
      <c r="O4016" s="953">
        <v>41017</v>
      </c>
    </row>
    <row r="4017" spans="1:21" x14ac:dyDescent="0.35">
      <c r="A4017" s="750">
        <v>8136</v>
      </c>
      <c r="C4017" s="750" t="s">
        <v>9241</v>
      </c>
      <c r="D4017" s="750" t="s">
        <v>35</v>
      </c>
      <c r="E4017" s="1179" t="s">
        <v>8700</v>
      </c>
      <c r="F4017" s="954">
        <v>45927</v>
      </c>
      <c r="G4017" s="750" t="s">
        <v>8839</v>
      </c>
      <c r="H4017" s="954">
        <v>45931</v>
      </c>
      <c r="I4017" s="750" t="s">
        <v>9242</v>
      </c>
      <c r="K4017" s="954">
        <v>31592</v>
      </c>
      <c r="L4017" s="750" t="s">
        <v>9243</v>
      </c>
      <c r="M4017" s="19">
        <v>41607</v>
      </c>
      <c r="N4017" s="952" t="s">
        <v>1206</v>
      </c>
      <c r="O4017" s="953">
        <v>44620</v>
      </c>
      <c r="U4017" s="545" t="s">
        <v>8130</v>
      </c>
    </row>
    <row r="4018" spans="1:21" x14ac:dyDescent="0.35">
      <c r="A4018" s="750">
        <v>8138</v>
      </c>
      <c r="C4018" s="750" t="s">
        <v>9244</v>
      </c>
      <c r="D4018" s="750" t="s">
        <v>35</v>
      </c>
      <c r="E4018" s="1179" t="s">
        <v>8718</v>
      </c>
      <c r="F4018" s="954">
        <v>45927</v>
      </c>
      <c r="G4018" s="750" t="s">
        <v>8561</v>
      </c>
      <c r="H4018" s="954">
        <v>45937</v>
      </c>
      <c r="I4018" s="750" t="s">
        <v>9245</v>
      </c>
      <c r="K4018" s="954">
        <v>27914</v>
      </c>
      <c r="L4018" s="750" t="s">
        <v>9246</v>
      </c>
      <c r="M4018" s="19">
        <v>34757</v>
      </c>
      <c r="N4018" s="952" t="s">
        <v>9247</v>
      </c>
      <c r="O4018" s="953">
        <v>37278</v>
      </c>
      <c r="U4018" s="545" t="s">
        <v>8886</v>
      </c>
    </row>
    <row r="4019" spans="1:21" x14ac:dyDescent="0.35">
      <c r="A4019" s="750">
        <v>8145</v>
      </c>
      <c r="C4019" s="750" t="s">
        <v>9248</v>
      </c>
      <c r="D4019" s="750" t="s">
        <v>8859</v>
      </c>
      <c r="E4019" s="1179" t="s">
        <v>8590</v>
      </c>
      <c r="F4019" s="954">
        <v>45928</v>
      </c>
      <c r="G4019" s="750" t="s">
        <v>9078</v>
      </c>
      <c r="H4019" s="954">
        <v>45935</v>
      </c>
      <c r="I4019" s="750" t="s">
        <v>9078</v>
      </c>
      <c r="K4019" s="954">
        <v>25460</v>
      </c>
      <c r="L4019" s="750" t="s">
        <v>9249</v>
      </c>
      <c r="M4019" s="19">
        <v>45394</v>
      </c>
      <c r="N4019" s="952" t="s">
        <v>9250</v>
      </c>
      <c r="O4019" s="953">
        <v>43628</v>
      </c>
      <c r="U4019" s="545" t="s">
        <v>6485</v>
      </c>
    </row>
    <row r="4020" spans="1:21" x14ac:dyDescent="0.35">
      <c r="A4020" s="750">
        <v>8146</v>
      </c>
      <c r="C4020" s="750" t="s">
        <v>8392</v>
      </c>
      <c r="D4020" s="750" t="s">
        <v>649</v>
      </c>
      <c r="E4020" s="1179" t="s">
        <v>8635</v>
      </c>
      <c r="F4020" s="954">
        <v>45929</v>
      </c>
      <c r="G4020" s="750" t="s">
        <v>8545</v>
      </c>
      <c r="H4020" s="954">
        <v>45933</v>
      </c>
      <c r="I4020" s="750" t="s">
        <v>8998</v>
      </c>
      <c r="K4020" s="954">
        <v>27192</v>
      </c>
      <c r="L4020" s="750">
        <v>655049892</v>
      </c>
      <c r="M4020" s="19">
        <v>44340</v>
      </c>
      <c r="N4020" s="952" t="s">
        <v>9251</v>
      </c>
      <c r="O4020" s="953">
        <v>44694</v>
      </c>
    </row>
    <row r="4021" spans="1:21" x14ac:dyDescent="0.35">
      <c r="A4021" s="750">
        <v>8147</v>
      </c>
      <c r="C4021" s="750" t="s">
        <v>9252</v>
      </c>
      <c r="D4021" s="750" t="s">
        <v>4688</v>
      </c>
      <c r="E4021" s="1179" t="s">
        <v>8596</v>
      </c>
      <c r="F4021" s="954">
        <v>45930</v>
      </c>
      <c r="G4021" s="750" t="s">
        <v>8796</v>
      </c>
      <c r="H4021" s="954">
        <v>45948</v>
      </c>
      <c r="I4021" s="750" t="s">
        <v>9021</v>
      </c>
      <c r="K4021" s="954">
        <v>25467</v>
      </c>
      <c r="L4021" s="750" t="s">
        <v>9253</v>
      </c>
      <c r="M4021" s="19">
        <v>40796</v>
      </c>
      <c r="N4021" s="952" t="s">
        <v>9254</v>
      </c>
      <c r="O4021" s="953">
        <v>45187</v>
      </c>
    </row>
    <row r="4022" spans="1:21" x14ac:dyDescent="0.35">
      <c r="A4022" s="750">
        <v>8150</v>
      </c>
      <c r="B4022" s="750">
        <v>20935615</v>
      </c>
      <c r="C4022" s="750" t="s">
        <v>9255</v>
      </c>
      <c r="D4022" s="750" t="s">
        <v>292</v>
      </c>
      <c r="E4022" s="1179" t="s">
        <v>8616</v>
      </c>
      <c r="F4022" s="954">
        <v>45932</v>
      </c>
      <c r="G4022" s="750" t="s">
        <v>8826</v>
      </c>
      <c r="H4022" s="954">
        <v>45935</v>
      </c>
      <c r="I4022" s="750" t="s">
        <v>8630</v>
      </c>
      <c r="K4022" s="954">
        <v>32305</v>
      </c>
      <c r="L4022" s="750" t="s">
        <v>9256</v>
      </c>
      <c r="M4022" s="19">
        <v>45218</v>
      </c>
      <c r="N4022" s="952" t="s">
        <v>9257</v>
      </c>
      <c r="O4022" s="953">
        <v>45190</v>
      </c>
    </row>
    <row r="4023" spans="1:21" x14ac:dyDescent="0.35">
      <c r="A4023" s="750">
        <v>7803</v>
      </c>
      <c r="C4023" s="750" t="s">
        <v>9258</v>
      </c>
      <c r="D4023" s="750" t="s">
        <v>193</v>
      </c>
      <c r="E4023" s="1179" t="s">
        <v>9259</v>
      </c>
      <c r="F4023" s="954">
        <v>45870</v>
      </c>
      <c r="G4023" s="750" t="s">
        <v>8958</v>
      </c>
      <c r="H4023" s="954">
        <v>45872</v>
      </c>
      <c r="I4023" s="750" t="s">
        <v>9260</v>
      </c>
      <c r="K4023" s="954">
        <v>33329</v>
      </c>
      <c r="L4023" s="750" t="s">
        <v>9261</v>
      </c>
      <c r="M4023" s="19">
        <v>42808</v>
      </c>
      <c r="N4023" s="952" t="s">
        <v>9262</v>
      </c>
      <c r="O4023" s="953">
        <v>41095</v>
      </c>
    </row>
    <row r="4024" spans="1:21" x14ac:dyDescent="0.35">
      <c r="A4024" s="750">
        <v>7803</v>
      </c>
      <c r="C4024" s="750" t="s">
        <v>9263</v>
      </c>
      <c r="D4024" s="750" t="s">
        <v>193</v>
      </c>
      <c r="E4024" s="1179" t="s">
        <v>9259</v>
      </c>
      <c r="F4024" s="954">
        <v>45870</v>
      </c>
      <c r="G4024" s="750" t="s">
        <v>8958</v>
      </c>
      <c r="H4024" s="954">
        <v>45872</v>
      </c>
      <c r="I4024" s="750" t="s">
        <v>9260</v>
      </c>
      <c r="K4024" s="954">
        <v>32362</v>
      </c>
      <c r="L4024" s="750" t="s">
        <v>9264</v>
      </c>
      <c r="M4024" s="19">
        <v>42368</v>
      </c>
      <c r="N4024" s="952" t="s">
        <v>9265</v>
      </c>
      <c r="O4024" s="953">
        <v>40810</v>
      </c>
    </row>
    <row r="4025" spans="1:21" x14ac:dyDescent="0.35">
      <c r="A4025" s="750">
        <v>7805</v>
      </c>
      <c r="C4025" s="750" t="s">
        <v>9266</v>
      </c>
      <c r="D4025" s="750" t="s">
        <v>649</v>
      </c>
      <c r="E4025" s="1179" t="s">
        <v>9267</v>
      </c>
      <c r="F4025" s="954">
        <v>45870</v>
      </c>
      <c r="G4025" s="750" t="s">
        <v>9268</v>
      </c>
      <c r="H4025" s="954">
        <v>45905</v>
      </c>
      <c r="I4025" s="750" t="s">
        <v>9207</v>
      </c>
      <c r="K4025" s="954">
        <v>32538</v>
      </c>
      <c r="L4025" s="750" t="s">
        <v>9139</v>
      </c>
      <c r="M4025" s="19">
        <v>44202</v>
      </c>
      <c r="N4025" s="952" t="s">
        <v>2903</v>
      </c>
      <c r="O4025" s="953">
        <v>44596</v>
      </c>
    </row>
    <row r="4026" spans="1:21" x14ac:dyDescent="0.35">
      <c r="A4026" s="750">
        <v>7806</v>
      </c>
      <c r="C4026" s="750" t="s">
        <v>9115</v>
      </c>
      <c r="D4026" s="750" t="s">
        <v>8734</v>
      </c>
      <c r="E4026" s="1179" t="s">
        <v>8735</v>
      </c>
      <c r="F4026" s="954">
        <v>45870</v>
      </c>
      <c r="G4026" s="750" t="s">
        <v>8755</v>
      </c>
      <c r="H4026" s="954">
        <v>45884</v>
      </c>
      <c r="I4026" s="750" t="s">
        <v>9269</v>
      </c>
      <c r="K4026" s="954">
        <v>31710</v>
      </c>
      <c r="L4026" s="750" t="s">
        <v>9116</v>
      </c>
      <c r="M4026" s="19">
        <v>38729</v>
      </c>
      <c r="N4026" s="952" t="s">
        <v>1588</v>
      </c>
      <c r="O4026" s="953">
        <v>42803</v>
      </c>
    </row>
    <row r="4027" spans="1:21" x14ac:dyDescent="0.35">
      <c r="A4027" s="750">
        <v>7807</v>
      </c>
      <c r="C4027" s="750" t="s">
        <v>9270</v>
      </c>
      <c r="D4027" s="750" t="s">
        <v>292</v>
      </c>
      <c r="E4027" s="1179" t="s">
        <v>8554</v>
      </c>
      <c r="F4027" s="954">
        <v>45870</v>
      </c>
      <c r="G4027" s="750" t="s">
        <v>9103</v>
      </c>
      <c r="H4027" s="954">
        <v>45880</v>
      </c>
      <c r="I4027" s="750" t="s">
        <v>9271</v>
      </c>
      <c r="K4027" s="954">
        <v>39144</v>
      </c>
      <c r="L4027" s="750" t="s">
        <v>9272</v>
      </c>
      <c r="M4027" s="19">
        <v>44371</v>
      </c>
      <c r="N4027" s="952" t="s">
        <v>9273</v>
      </c>
      <c r="O4027" s="953">
        <v>45643</v>
      </c>
    </row>
    <row r="4028" spans="1:21" x14ac:dyDescent="0.35">
      <c r="A4028" s="750">
        <v>7807</v>
      </c>
      <c r="C4028" s="750" t="s">
        <v>9274</v>
      </c>
      <c r="D4028" s="750" t="s">
        <v>292</v>
      </c>
      <c r="E4028" s="1179" t="s">
        <v>8554</v>
      </c>
      <c r="F4028" s="954">
        <v>45870</v>
      </c>
      <c r="G4028" s="750" t="s">
        <v>9103</v>
      </c>
      <c r="H4028" s="954">
        <v>45880</v>
      </c>
      <c r="I4028" s="750" t="s">
        <v>9271</v>
      </c>
      <c r="K4028" s="954">
        <v>29078</v>
      </c>
      <c r="L4028" s="750" t="s">
        <v>9275</v>
      </c>
      <c r="M4028" s="19">
        <v>45216</v>
      </c>
      <c r="N4028" s="952" t="s">
        <v>3016</v>
      </c>
      <c r="O4028" s="953">
        <v>43006</v>
      </c>
      <c r="U4028" s="545" t="s">
        <v>9276</v>
      </c>
    </row>
    <row r="4029" spans="1:21" x14ac:dyDescent="0.35">
      <c r="A4029" s="750">
        <v>7808</v>
      </c>
      <c r="C4029" s="750" t="s">
        <v>9277</v>
      </c>
      <c r="D4029" s="750" t="s">
        <v>35</v>
      </c>
      <c r="E4029" s="1179" t="s">
        <v>8718</v>
      </c>
      <c r="F4029" s="954">
        <v>45870</v>
      </c>
      <c r="G4029" s="750" t="s">
        <v>8561</v>
      </c>
      <c r="H4029" s="954">
        <v>45885</v>
      </c>
      <c r="I4029" s="750" t="s">
        <v>9278</v>
      </c>
      <c r="K4029" s="954">
        <v>31085</v>
      </c>
      <c r="L4029" s="750" t="s">
        <v>9279</v>
      </c>
      <c r="M4029" s="19">
        <v>44859</v>
      </c>
      <c r="N4029" s="952" t="s">
        <v>1543</v>
      </c>
      <c r="O4029" s="953">
        <v>42339</v>
      </c>
    </row>
    <row r="4030" spans="1:21" ht="42" x14ac:dyDescent="0.35">
      <c r="A4030" s="750">
        <v>7809</v>
      </c>
      <c r="C4030" s="750" t="s">
        <v>9282</v>
      </c>
      <c r="D4030" s="750" t="s">
        <v>35</v>
      </c>
      <c r="E4030" s="1179" t="s">
        <v>8535</v>
      </c>
      <c r="F4030" s="954">
        <v>45871</v>
      </c>
      <c r="G4030" s="750" t="s">
        <v>8661</v>
      </c>
      <c r="H4030" s="954">
        <v>45880</v>
      </c>
      <c r="I4030" s="750" t="s">
        <v>8855</v>
      </c>
      <c r="K4030" s="954">
        <v>29804</v>
      </c>
      <c r="L4030" s="750" t="s">
        <v>9280</v>
      </c>
      <c r="M4030" s="19">
        <v>41877</v>
      </c>
      <c r="N4030" s="952" t="s">
        <v>173</v>
      </c>
      <c r="O4030" s="953">
        <v>43101</v>
      </c>
      <c r="P4030" s="1043" t="s">
        <v>9209</v>
      </c>
    </row>
    <row r="4031" spans="1:21" hidden="1" x14ac:dyDescent="0.35">
      <c r="A4031" s="750">
        <v>8649</v>
      </c>
      <c r="C4031" s="750" t="s">
        <v>8940</v>
      </c>
      <c r="D4031" s="750" t="s">
        <v>8704</v>
      </c>
      <c r="E4031" s="1179" t="s">
        <v>8594</v>
      </c>
      <c r="F4031" s="954">
        <v>46013</v>
      </c>
      <c r="G4031" s="750" t="s">
        <v>8941</v>
      </c>
      <c r="H4031" s="954">
        <v>46025</v>
      </c>
      <c r="I4031" s="750" t="s">
        <v>9211</v>
      </c>
      <c r="K4031" s="954">
        <v>30297</v>
      </c>
      <c r="L4031" s="750" t="s">
        <v>8942</v>
      </c>
      <c r="M4031" s="19">
        <v>44047</v>
      </c>
      <c r="N4031" s="952">
        <v>101075100895</v>
      </c>
      <c r="O4031" s="953">
        <v>40940</v>
      </c>
      <c r="U4031" s="545" t="s">
        <v>867</v>
      </c>
    </row>
    <row r="4032" spans="1:21" hidden="1" x14ac:dyDescent="0.35">
      <c r="A4032" s="750">
        <v>8701</v>
      </c>
      <c r="C4032" s="750" t="s">
        <v>9283</v>
      </c>
      <c r="D4032" s="750" t="s">
        <v>35</v>
      </c>
      <c r="E4032" s="1179" t="s">
        <v>8700</v>
      </c>
      <c r="F4032" s="954">
        <v>46023</v>
      </c>
      <c r="G4032" s="750" t="s">
        <v>8839</v>
      </c>
      <c r="H4032" s="954">
        <v>46029</v>
      </c>
      <c r="I4032" s="750" t="s">
        <v>8598</v>
      </c>
      <c r="K4032" s="954">
        <v>32453</v>
      </c>
      <c r="L4032" s="750" t="s">
        <v>9284</v>
      </c>
      <c r="M4032" s="19">
        <v>44400</v>
      </c>
      <c r="N4032" s="952">
        <v>110269100684</v>
      </c>
      <c r="O4032" s="953">
        <v>40584</v>
      </c>
      <c r="U4032" s="545" t="s">
        <v>6891</v>
      </c>
    </row>
    <row r="4033" spans="1:21" x14ac:dyDescent="0.35">
      <c r="A4033" s="750">
        <v>8703</v>
      </c>
      <c r="C4033" s="750" t="s">
        <v>9285</v>
      </c>
      <c r="D4033" s="750" t="s">
        <v>292</v>
      </c>
      <c r="E4033" s="1179" t="s">
        <v>8837</v>
      </c>
      <c r="F4033" s="954">
        <v>46024</v>
      </c>
      <c r="G4033" s="750" t="s">
        <v>9286</v>
      </c>
      <c r="H4033" s="954">
        <v>46028</v>
      </c>
      <c r="I4033" s="750" t="s">
        <v>8855</v>
      </c>
      <c r="K4033" s="954">
        <v>30372</v>
      </c>
      <c r="L4033" s="750" t="s">
        <v>9287</v>
      </c>
      <c r="N4033" s="952" t="s">
        <v>5845</v>
      </c>
      <c r="O4033" s="953">
        <v>44986</v>
      </c>
    </row>
    <row r="4034" spans="1:21" x14ac:dyDescent="0.35">
      <c r="A4034" s="750">
        <v>8703</v>
      </c>
      <c r="C4034" s="750" t="s">
        <v>9288</v>
      </c>
      <c r="D4034" s="750" t="s">
        <v>292</v>
      </c>
      <c r="E4034" s="1179" t="s">
        <v>8837</v>
      </c>
      <c r="F4034" s="954">
        <v>46024</v>
      </c>
      <c r="G4034" s="750" t="s">
        <v>9286</v>
      </c>
      <c r="H4034" s="954">
        <v>46028</v>
      </c>
      <c r="I4034" s="750" t="s">
        <v>8855</v>
      </c>
      <c r="K4034" s="954">
        <v>31233</v>
      </c>
      <c r="L4034" s="750" t="s">
        <v>9289</v>
      </c>
      <c r="M4034" s="19">
        <v>45034</v>
      </c>
      <c r="N4034" s="952" t="s">
        <v>9290</v>
      </c>
      <c r="O4034" s="953">
        <v>44852</v>
      </c>
      <c r="U4034" s="545" t="s">
        <v>4880</v>
      </c>
    </row>
    <row r="4035" spans="1:21" x14ac:dyDescent="0.35">
      <c r="A4035" s="750">
        <v>8707</v>
      </c>
      <c r="B4035" s="750">
        <v>54473160</v>
      </c>
      <c r="C4035" s="750" t="s">
        <v>9234</v>
      </c>
      <c r="D4035" s="750" t="s">
        <v>83</v>
      </c>
      <c r="E4035" s="1179" t="s">
        <v>8606</v>
      </c>
      <c r="F4035" s="954">
        <v>46025</v>
      </c>
      <c r="G4035" s="750" t="s">
        <v>8545</v>
      </c>
      <c r="H4035" s="954">
        <v>46027</v>
      </c>
      <c r="I4035" s="750" t="s">
        <v>8965</v>
      </c>
      <c r="K4035" s="954">
        <v>30893</v>
      </c>
      <c r="L4035" s="750" t="s">
        <v>9235</v>
      </c>
      <c r="M4035" s="19">
        <v>39363</v>
      </c>
      <c r="N4035" s="952" t="s">
        <v>6890</v>
      </c>
      <c r="O4035" s="953">
        <v>39346</v>
      </c>
    </row>
    <row r="4036" spans="1:21" x14ac:dyDescent="0.35">
      <c r="A4036" s="750">
        <v>8722</v>
      </c>
      <c r="C4036" s="750" t="s">
        <v>9291</v>
      </c>
      <c r="D4036" s="750" t="s">
        <v>83</v>
      </c>
      <c r="E4036" s="1179" t="s">
        <v>8606</v>
      </c>
      <c r="F4036" s="954">
        <v>46028</v>
      </c>
      <c r="G4036" s="750" t="s">
        <v>8670</v>
      </c>
      <c r="H4036" s="954">
        <v>46028</v>
      </c>
      <c r="I4036" s="750" t="s">
        <v>8755</v>
      </c>
      <c r="K4036" s="954">
        <v>34587</v>
      </c>
      <c r="L4036" s="750" t="s">
        <v>9292</v>
      </c>
      <c r="M4036" s="19">
        <v>45609</v>
      </c>
      <c r="N4036" s="952" t="s">
        <v>9293</v>
      </c>
      <c r="O4036" s="953">
        <v>41319</v>
      </c>
      <c r="U4036" s="545" t="s">
        <v>9294</v>
      </c>
    </row>
    <row r="4037" spans="1:21" x14ac:dyDescent="0.35">
      <c r="A4037" s="750">
        <v>8669</v>
      </c>
      <c r="C4037" s="750" t="s">
        <v>9148</v>
      </c>
      <c r="D4037" s="750" t="s">
        <v>292</v>
      </c>
      <c r="E4037" s="1179" t="s">
        <v>8659</v>
      </c>
      <c r="F4037" s="954">
        <v>46020</v>
      </c>
      <c r="G4037" s="750" t="s">
        <v>9295</v>
      </c>
      <c r="H4037" s="954">
        <v>46025</v>
      </c>
      <c r="I4037" s="750" t="s">
        <v>9031</v>
      </c>
      <c r="K4037" s="954">
        <v>30424</v>
      </c>
      <c r="L4037" s="750" t="s">
        <v>9149</v>
      </c>
      <c r="N4037" s="952" t="s">
        <v>9150</v>
      </c>
      <c r="O4037" s="953">
        <v>44605</v>
      </c>
    </row>
    <row r="4038" spans="1:21" ht="42" x14ac:dyDescent="0.35">
      <c r="A4038" s="750">
        <v>8706</v>
      </c>
      <c r="B4038" s="750">
        <v>29679379</v>
      </c>
      <c r="C4038" s="750" t="s">
        <v>9296</v>
      </c>
      <c r="D4038" s="750" t="s">
        <v>8734</v>
      </c>
      <c r="E4038" s="1179" t="s">
        <v>8820</v>
      </c>
      <c r="F4038" s="954">
        <v>46025</v>
      </c>
      <c r="G4038" s="750" t="s">
        <v>8561</v>
      </c>
      <c r="H4038" s="954">
        <v>46029</v>
      </c>
      <c r="I4038" s="750" t="s">
        <v>8978</v>
      </c>
      <c r="K4038" s="954">
        <v>27154</v>
      </c>
      <c r="L4038" s="750" t="s">
        <v>9297</v>
      </c>
      <c r="N4038" s="952" t="s">
        <v>9298</v>
      </c>
      <c r="O4038" s="953">
        <v>36722</v>
      </c>
      <c r="P4038" s="1043" t="s">
        <v>9209</v>
      </c>
    </row>
    <row r="4039" spans="1:21" ht="42" x14ac:dyDescent="0.35">
      <c r="A4039" s="750">
        <v>8706</v>
      </c>
      <c r="C4039" s="750" t="s">
        <v>9299</v>
      </c>
      <c r="D4039" s="750" t="s">
        <v>8734</v>
      </c>
      <c r="E4039" s="1179" t="s">
        <v>8820</v>
      </c>
      <c r="F4039" s="954">
        <v>46025</v>
      </c>
      <c r="G4039" s="750" t="s">
        <v>8561</v>
      </c>
      <c r="H4039" s="954">
        <v>46029</v>
      </c>
      <c r="I4039" s="750" t="s">
        <v>8978</v>
      </c>
      <c r="K4039" s="954">
        <v>31153</v>
      </c>
      <c r="L4039" s="750" t="s">
        <v>9300</v>
      </c>
      <c r="N4039" s="952" t="s">
        <v>9301</v>
      </c>
      <c r="O4039" s="953">
        <v>41701</v>
      </c>
      <c r="P4039" s="1043" t="s">
        <v>9209</v>
      </c>
    </row>
    <row r="4040" spans="1:21" x14ac:dyDescent="0.35">
      <c r="A4040" s="750">
        <v>8714</v>
      </c>
      <c r="B4040" s="750">
        <v>53044333</v>
      </c>
      <c r="C4040" s="750" t="s">
        <v>9302</v>
      </c>
      <c r="D4040" s="750" t="s">
        <v>35</v>
      </c>
      <c r="E4040" s="1179" t="s">
        <v>8888</v>
      </c>
      <c r="F4040" s="954">
        <v>46026</v>
      </c>
      <c r="G4040" s="750" t="s">
        <v>8602</v>
      </c>
      <c r="H4040" s="954">
        <v>46029</v>
      </c>
      <c r="I4040" s="750" t="s">
        <v>8602</v>
      </c>
      <c r="K4040" s="954">
        <v>30675</v>
      </c>
      <c r="L4040" s="750" t="s">
        <v>9303</v>
      </c>
      <c r="M4040" s="19">
        <v>43129</v>
      </c>
      <c r="N4040" s="952" t="s">
        <v>233</v>
      </c>
      <c r="O4040" s="953">
        <v>43244</v>
      </c>
      <c r="U4040" s="545" t="s">
        <v>4631</v>
      </c>
    </row>
    <row r="4041" spans="1:21" hidden="1" x14ac:dyDescent="0.35">
      <c r="A4041" s="750">
        <v>8714</v>
      </c>
      <c r="C4041" s="750" t="s">
        <v>9304</v>
      </c>
      <c r="D4041" s="750" t="s">
        <v>35</v>
      </c>
      <c r="E4041" s="1179" t="s">
        <v>8888</v>
      </c>
      <c r="F4041" s="954">
        <v>46026</v>
      </c>
      <c r="G4041" s="750" t="s">
        <v>8602</v>
      </c>
      <c r="H4041" s="954">
        <v>46029</v>
      </c>
      <c r="I4041" s="750" t="s">
        <v>8602</v>
      </c>
      <c r="K4041" s="954">
        <v>28313</v>
      </c>
      <c r="L4041" s="750" t="s">
        <v>9305</v>
      </c>
      <c r="M4041" s="19">
        <v>45980</v>
      </c>
      <c r="N4041" s="952">
        <v>101038100546</v>
      </c>
      <c r="O4041" s="953">
        <v>40459</v>
      </c>
      <c r="U4041" s="545" t="s">
        <v>9306</v>
      </c>
    </row>
    <row r="4042" spans="1:21" hidden="1" x14ac:dyDescent="0.35">
      <c r="A4042" s="750">
        <v>8701</v>
      </c>
      <c r="C4042" s="750" t="s">
        <v>9283</v>
      </c>
      <c r="D4042" s="750" t="s">
        <v>35</v>
      </c>
      <c r="E4042" s="1179" t="s">
        <v>8700</v>
      </c>
      <c r="F4042" s="954">
        <v>46023</v>
      </c>
      <c r="G4042" s="750" t="s">
        <v>8839</v>
      </c>
      <c r="H4042" s="954">
        <v>46029</v>
      </c>
      <c r="I4042" s="750" t="s">
        <v>8598</v>
      </c>
      <c r="K4042" s="954">
        <v>28435</v>
      </c>
      <c r="L4042" s="750" t="s">
        <v>9284</v>
      </c>
      <c r="M4042" s="19">
        <v>44400</v>
      </c>
      <c r="N4042" s="952">
        <v>110269100684</v>
      </c>
      <c r="O4042" s="953">
        <v>40584</v>
      </c>
      <c r="U4042" s="545" t="s">
        <v>9308</v>
      </c>
    </row>
    <row r="4043" spans="1:21" hidden="1" x14ac:dyDescent="0.35">
      <c r="A4043" s="750">
        <v>8714</v>
      </c>
      <c r="C4043" s="750" t="s">
        <v>9304</v>
      </c>
      <c r="D4043" s="750" t="s">
        <v>35</v>
      </c>
      <c r="E4043" s="1179" t="s">
        <v>8888</v>
      </c>
      <c r="F4043" s="954">
        <v>46026</v>
      </c>
      <c r="G4043" s="750" t="s">
        <v>8602</v>
      </c>
      <c r="H4043" s="954">
        <v>46026</v>
      </c>
      <c r="I4043" s="750" t="s">
        <v>8602</v>
      </c>
      <c r="K4043" s="954">
        <v>28313</v>
      </c>
      <c r="L4043" s="750" t="s">
        <v>9305</v>
      </c>
      <c r="M4043" s="19">
        <v>45980</v>
      </c>
      <c r="N4043" s="952">
        <v>101038100546</v>
      </c>
      <c r="O4043" s="953">
        <v>40459</v>
      </c>
      <c r="U4043" s="545" t="s">
        <v>9306</v>
      </c>
    </row>
    <row r="4044" spans="1:21" hidden="1" x14ac:dyDescent="0.35">
      <c r="A4044" s="750">
        <v>8701</v>
      </c>
      <c r="C4044" s="750" t="s">
        <v>9283</v>
      </c>
      <c r="D4044" s="750" t="s">
        <v>35</v>
      </c>
      <c r="E4044" s="1179" t="s">
        <v>8700</v>
      </c>
      <c r="F4044" s="954">
        <v>46023</v>
      </c>
      <c r="G4044" s="750" t="s">
        <v>8839</v>
      </c>
      <c r="H4044" s="954">
        <v>46029</v>
      </c>
      <c r="I4044" s="750" t="s">
        <v>8598</v>
      </c>
      <c r="K4044" s="954">
        <v>32453</v>
      </c>
      <c r="L4044" s="750" t="s">
        <v>9284</v>
      </c>
      <c r="M4044" s="19">
        <v>44400</v>
      </c>
      <c r="N4044" s="952">
        <v>110269100684</v>
      </c>
      <c r="O4044" s="953">
        <v>40584</v>
      </c>
      <c r="U4044" s="545" t="s">
        <v>6891</v>
      </c>
    </row>
    <row r="4045" spans="1:21" x14ac:dyDescent="0.35">
      <c r="A4045" s="750">
        <v>8702</v>
      </c>
      <c r="B4045" s="750">
        <v>26563098</v>
      </c>
      <c r="C4045" s="750" t="s">
        <v>9309</v>
      </c>
      <c r="D4045" s="750" t="s">
        <v>292</v>
      </c>
      <c r="E4045" s="1179" t="s">
        <v>8616</v>
      </c>
      <c r="F4045" s="954">
        <v>46024</v>
      </c>
      <c r="G4045" s="750" t="s">
        <v>9310</v>
      </c>
      <c r="H4045" s="954">
        <v>46029</v>
      </c>
      <c r="I4045" s="750" t="s">
        <v>8543</v>
      </c>
      <c r="K4045" s="954">
        <v>37729</v>
      </c>
      <c r="L4045" s="750">
        <v>14045745</v>
      </c>
      <c r="M4045" s="19">
        <v>44474</v>
      </c>
      <c r="N4045" s="952" t="s">
        <v>9311</v>
      </c>
      <c r="O4045" s="953">
        <v>44659</v>
      </c>
      <c r="U4045" s="545" t="s">
        <v>1311</v>
      </c>
    </row>
    <row r="4046" spans="1:21" hidden="1" x14ac:dyDescent="0.35">
      <c r="A4046" s="750">
        <v>7751</v>
      </c>
      <c r="B4046" s="750">
        <v>58786823</v>
      </c>
      <c r="C4046" s="750" t="s">
        <v>9312</v>
      </c>
      <c r="D4046" s="750" t="s">
        <v>7008</v>
      </c>
      <c r="E4046" s="1179" t="s">
        <v>9313</v>
      </c>
      <c r="F4046" s="954">
        <v>45863</v>
      </c>
      <c r="G4046" s="750" t="s">
        <v>9314</v>
      </c>
      <c r="H4046" s="954">
        <v>45869</v>
      </c>
      <c r="I4046" s="750" t="s">
        <v>9031</v>
      </c>
      <c r="K4046" s="954">
        <v>25745</v>
      </c>
      <c r="L4046" s="750" t="s">
        <v>9315</v>
      </c>
      <c r="N4046" s="952">
        <v>1391134</v>
      </c>
      <c r="O4046" s="953">
        <v>39856</v>
      </c>
    </row>
    <row r="4047" spans="1:21" hidden="1" x14ac:dyDescent="0.35">
      <c r="A4047" s="750">
        <v>7751</v>
      </c>
      <c r="C4047" s="750" t="s">
        <v>9316</v>
      </c>
      <c r="D4047" s="750" t="s">
        <v>7008</v>
      </c>
      <c r="E4047" s="1179" t="s">
        <v>9313</v>
      </c>
      <c r="F4047" s="954">
        <v>45863</v>
      </c>
      <c r="G4047" s="750" t="s">
        <v>9314</v>
      </c>
      <c r="H4047" s="954">
        <v>45869</v>
      </c>
      <c r="I4047" s="750" t="s">
        <v>9031</v>
      </c>
      <c r="K4047" s="954">
        <v>26492</v>
      </c>
      <c r="L4047" s="750" t="s">
        <v>9317</v>
      </c>
      <c r="M4047" s="19">
        <v>45404</v>
      </c>
      <c r="N4047" s="952">
        <v>370086</v>
      </c>
      <c r="O4047" s="953">
        <v>36880</v>
      </c>
    </row>
    <row r="4048" spans="1:21" x14ac:dyDescent="0.35">
      <c r="A4048" s="750">
        <v>7752</v>
      </c>
      <c r="C4048" s="750" t="s">
        <v>9241</v>
      </c>
      <c r="D4048" s="750" t="s">
        <v>35</v>
      </c>
      <c r="E4048" s="1179" t="s">
        <v>8542</v>
      </c>
      <c r="F4048" s="954">
        <v>45863</v>
      </c>
      <c r="G4048" s="750" t="s">
        <v>8602</v>
      </c>
      <c r="H4048" s="954">
        <v>45887</v>
      </c>
      <c r="I4048" s="750" t="s">
        <v>8545</v>
      </c>
      <c r="K4048" s="954">
        <v>31592</v>
      </c>
      <c r="L4048" s="750" t="s">
        <v>9243</v>
      </c>
      <c r="M4048" s="19">
        <v>41607</v>
      </c>
      <c r="N4048" s="952" t="s">
        <v>1206</v>
      </c>
      <c r="O4048" s="953">
        <v>44620</v>
      </c>
      <c r="U4048" s="545" t="s">
        <v>8130</v>
      </c>
    </row>
    <row r="4049" spans="1:21" x14ac:dyDescent="0.35">
      <c r="A4049" s="750">
        <v>7752</v>
      </c>
      <c r="C4049" s="750" t="s">
        <v>9318</v>
      </c>
      <c r="D4049" s="750" t="s">
        <v>35</v>
      </c>
      <c r="E4049" s="1179" t="s">
        <v>8542</v>
      </c>
      <c r="F4049" s="954">
        <v>45863</v>
      </c>
      <c r="G4049" s="750" t="s">
        <v>8602</v>
      </c>
      <c r="H4049" s="750" t="s">
        <v>9319</v>
      </c>
      <c r="I4049" s="750" t="s">
        <v>8545</v>
      </c>
      <c r="K4049" s="954">
        <v>36709</v>
      </c>
      <c r="L4049" s="750">
        <v>14809802</v>
      </c>
      <c r="M4049" s="19">
        <v>43892</v>
      </c>
      <c r="N4049" s="952" t="s">
        <v>9320</v>
      </c>
      <c r="O4049" s="953">
        <v>43840</v>
      </c>
    </row>
    <row r="4050" spans="1:21" ht="42" x14ac:dyDescent="0.35">
      <c r="A4050" s="750">
        <v>7753</v>
      </c>
      <c r="C4050" s="750" t="s">
        <v>9321</v>
      </c>
      <c r="D4050" s="750" t="s">
        <v>292</v>
      </c>
      <c r="E4050" s="1179" t="s">
        <v>8612</v>
      </c>
      <c r="F4050" s="954">
        <v>45862</v>
      </c>
      <c r="G4050" s="750" t="s">
        <v>8636</v>
      </c>
      <c r="H4050" s="954">
        <v>45885</v>
      </c>
      <c r="I4050" s="750" t="s">
        <v>8636</v>
      </c>
      <c r="K4050" s="954">
        <v>26434</v>
      </c>
      <c r="L4050" s="750" t="s">
        <v>9322</v>
      </c>
      <c r="M4050" s="19">
        <v>41872</v>
      </c>
      <c r="N4050" s="952" t="s">
        <v>366</v>
      </c>
      <c r="O4050" s="953">
        <v>41808</v>
      </c>
      <c r="P4050" s="1043" t="s">
        <v>9323</v>
      </c>
    </row>
    <row r="4051" spans="1:21" ht="42" x14ac:dyDescent="0.35">
      <c r="A4051" s="750">
        <v>7754</v>
      </c>
      <c r="C4051" s="750" t="s">
        <v>9324</v>
      </c>
      <c r="D4051" s="750" t="s">
        <v>8859</v>
      </c>
      <c r="E4051" s="1179" t="s">
        <v>8590</v>
      </c>
      <c r="F4051" s="954">
        <v>45865</v>
      </c>
      <c r="G4051" s="750" t="s">
        <v>8670</v>
      </c>
      <c r="H4051" s="954">
        <v>45867</v>
      </c>
      <c r="I4051" s="750" t="s">
        <v>8821</v>
      </c>
      <c r="K4051" s="954">
        <v>30503</v>
      </c>
      <c r="L4051" s="750" t="s">
        <v>9325</v>
      </c>
      <c r="M4051" s="19">
        <v>38169</v>
      </c>
      <c r="N4051" s="952" t="s">
        <v>9326</v>
      </c>
      <c r="O4051" s="953">
        <v>43822</v>
      </c>
      <c r="P4051" s="1043" t="s">
        <v>9209</v>
      </c>
      <c r="U4051" s="545" t="s">
        <v>9327</v>
      </c>
    </row>
    <row r="4052" spans="1:21" ht="42" x14ac:dyDescent="0.35">
      <c r="A4052" s="750">
        <v>7755</v>
      </c>
      <c r="C4052" s="750" t="s">
        <v>9277</v>
      </c>
      <c r="D4052" s="750" t="s">
        <v>8734</v>
      </c>
      <c r="E4052" s="1179" t="s">
        <v>8735</v>
      </c>
      <c r="F4052" s="954">
        <v>45865</v>
      </c>
      <c r="G4052" s="750" t="s">
        <v>8661</v>
      </c>
      <c r="H4052" s="954">
        <v>45870</v>
      </c>
      <c r="I4052" s="750" t="s">
        <v>8561</v>
      </c>
      <c r="K4052" s="954">
        <v>31085</v>
      </c>
      <c r="L4052" s="750" t="s">
        <v>9279</v>
      </c>
      <c r="M4052" s="19">
        <v>44859</v>
      </c>
      <c r="N4052" s="952" t="s">
        <v>1543</v>
      </c>
      <c r="O4052" s="953">
        <v>42339</v>
      </c>
      <c r="P4052" s="1043" t="s">
        <v>9209</v>
      </c>
    </row>
    <row r="4053" spans="1:21" ht="42" x14ac:dyDescent="0.35">
      <c r="A4053" s="750">
        <v>7757</v>
      </c>
      <c r="C4053" s="750" t="s">
        <v>9328</v>
      </c>
      <c r="D4053" s="750" t="s">
        <v>292</v>
      </c>
      <c r="E4053" s="1179" t="s">
        <v>8710</v>
      </c>
      <c r="F4053" s="954">
        <v>46231</v>
      </c>
      <c r="G4053" s="750" t="s">
        <v>8636</v>
      </c>
      <c r="H4053" s="954">
        <v>45880</v>
      </c>
      <c r="I4053" s="750" t="s">
        <v>8670</v>
      </c>
      <c r="K4053" s="954">
        <v>34608</v>
      </c>
      <c r="L4053" s="750" t="s">
        <v>9329</v>
      </c>
      <c r="M4053" s="19">
        <v>43712</v>
      </c>
      <c r="N4053" s="952" t="s">
        <v>4178</v>
      </c>
      <c r="O4053" s="953">
        <v>43363</v>
      </c>
      <c r="P4053" s="1043" t="s">
        <v>9209</v>
      </c>
    </row>
    <row r="4054" spans="1:21" x14ac:dyDescent="0.35">
      <c r="A4054" s="750">
        <v>7760</v>
      </c>
      <c r="C4054" s="750" t="s">
        <v>9330</v>
      </c>
      <c r="D4054" s="750" t="s">
        <v>292</v>
      </c>
      <c r="E4054" s="1179" t="s">
        <v>8579</v>
      </c>
      <c r="F4054" s="954">
        <v>45866</v>
      </c>
      <c r="G4054" s="750" t="s">
        <v>8978</v>
      </c>
      <c r="H4054" s="954">
        <v>45889</v>
      </c>
      <c r="I4054" s="750" t="s">
        <v>8983</v>
      </c>
      <c r="K4054" s="954">
        <v>37874</v>
      </c>
      <c r="L4054" s="750">
        <v>14052964</v>
      </c>
      <c r="M4054" s="19">
        <v>44785</v>
      </c>
      <c r="N4054" s="952" t="s">
        <v>9331</v>
      </c>
      <c r="O4054" s="953">
        <v>45115</v>
      </c>
      <c r="U4054" s="545" t="s">
        <v>9332</v>
      </c>
    </row>
    <row r="4055" spans="1:21" ht="42" x14ac:dyDescent="0.35">
      <c r="A4055" s="750">
        <v>7762</v>
      </c>
      <c r="C4055" s="750" t="s">
        <v>9333</v>
      </c>
      <c r="D4055" s="750" t="s">
        <v>292</v>
      </c>
      <c r="E4055" s="1179" t="s">
        <v>8616</v>
      </c>
      <c r="F4055" s="954">
        <v>45866</v>
      </c>
      <c r="G4055" s="750" t="s">
        <v>9078</v>
      </c>
      <c r="H4055" s="954">
        <v>45889</v>
      </c>
      <c r="I4055" s="750" t="s">
        <v>8561</v>
      </c>
      <c r="K4055" s="954">
        <v>33695</v>
      </c>
      <c r="L4055" s="750">
        <v>14026986</v>
      </c>
      <c r="M4055" s="19">
        <v>43691</v>
      </c>
      <c r="N4055" s="952" t="s">
        <v>9334</v>
      </c>
      <c r="O4055" s="953">
        <v>45096</v>
      </c>
      <c r="P4055" s="1043" t="s">
        <v>9209</v>
      </c>
      <c r="U4055" s="545" t="s">
        <v>9335</v>
      </c>
    </row>
    <row r="4056" spans="1:21" x14ac:dyDescent="0.35">
      <c r="A4056" s="750">
        <v>7764</v>
      </c>
      <c r="C4056" s="750" t="s">
        <v>9336</v>
      </c>
      <c r="D4056" s="750" t="s">
        <v>8734</v>
      </c>
      <c r="E4056" s="1179" t="s">
        <v>8820</v>
      </c>
      <c r="F4056" s="954">
        <v>45867</v>
      </c>
      <c r="G4056" s="750" t="s">
        <v>9337</v>
      </c>
      <c r="H4056" s="954">
        <v>45874</v>
      </c>
      <c r="I4056" s="750" t="s">
        <v>9337</v>
      </c>
      <c r="K4056" s="954">
        <v>30503</v>
      </c>
      <c r="L4056" s="750" t="s">
        <v>9325</v>
      </c>
      <c r="M4056" s="19">
        <v>38169</v>
      </c>
      <c r="N4056" s="952" t="s">
        <v>9326</v>
      </c>
      <c r="O4056" s="953">
        <v>43822</v>
      </c>
    </row>
    <row r="4057" spans="1:21" x14ac:dyDescent="0.35">
      <c r="A4057" s="750">
        <v>7766</v>
      </c>
      <c r="C4057" s="750" t="s">
        <v>9338</v>
      </c>
      <c r="D4057" s="750" t="s">
        <v>8859</v>
      </c>
      <c r="E4057" s="1179" t="s">
        <v>8590</v>
      </c>
      <c r="F4057" s="954">
        <v>45868</v>
      </c>
      <c r="G4057" s="750" t="s">
        <v>8636</v>
      </c>
      <c r="H4057" s="954">
        <v>45882</v>
      </c>
      <c r="I4057" s="750" t="s">
        <v>8855</v>
      </c>
      <c r="K4057" s="954">
        <v>28134</v>
      </c>
      <c r="L4057" s="750" t="s">
        <v>9339</v>
      </c>
      <c r="M4057" s="19">
        <v>43180</v>
      </c>
      <c r="N4057" s="952" t="s">
        <v>9340</v>
      </c>
      <c r="O4057" s="953">
        <v>38875</v>
      </c>
    </row>
    <row r="4058" spans="1:21" hidden="1" x14ac:dyDescent="0.35">
      <c r="A4058" s="750">
        <v>7766</v>
      </c>
      <c r="C4058" s="750" t="s">
        <v>9341</v>
      </c>
      <c r="D4058" s="750" t="s">
        <v>8859</v>
      </c>
      <c r="E4058" s="1179" t="s">
        <v>8590</v>
      </c>
      <c r="F4058" s="954">
        <v>45868</v>
      </c>
      <c r="G4058" s="750" t="s">
        <v>8636</v>
      </c>
      <c r="H4058" s="954">
        <v>45882</v>
      </c>
      <c r="I4058" s="750" t="s">
        <v>8855</v>
      </c>
      <c r="K4058" s="954">
        <v>29097</v>
      </c>
      <c r="L4058" s="750" t="s">
        <v>9342</v>
      </c>
      <c r="M4058" s="19">
        <v>40261</v>
      </c>
      <c r="N4058" s="952">
        <v>970394100895</v>
      </c>
      <c r="O4058" s="953">
        <v>36258</v>
      </c>
    </row>
    <row r="4059" spans="1:21" ht="42" x14ac:dyDescent="0.35">
      <c r="A4059" s="750">
        <v>7772</v>
      </c>
      <c r="C4059" s="750" t="s">
        <v>9343</v>
      </c>
      <c r="D4059" s="750" t="s">
        <v>35</v>
      </c>
      <c r="E4059" s="1179" t="s">
        <v>8888</v>
      </c>
      <c r="F4059" s="954">
        <v>45869</v>
      </c>
      <c r="G4059" s="750" t="s">
        <v>8556</v>
      </c>
      <c r="H4059" s="954">
        <v>45879</v>
      </c>
      <c r="I4059" s="750" t="s">
        <v>8537</v>
      </c>
      <c r="K4059" s="954">
        <v>37218</v>
      </c>
      <c r="L4059" s="750">
        <v>14814511</v>
      </c>
      <c r="M4059" s="19">
        <v>44347</v>
      </c>
      <c r="N4059" s="952" t="s">
        <v>5698</v>
      </c>
      <c r="O4059" s="953">
        <v>44069</v>
      </c>
      <c r="P4059" s="1043" t="s">
        <v>9209</v>
      </c>
    </row>
    <row r="4060" spans="1:21" x14ac:dyDescent="0.35">
      <c r="A4060" s="750">
        <v>7772</v>
      </c>
      <c r="C4060" s="750" t="s">
        <v>9344</v>
      </c>
      <c r="D4060" s="750" t="s">
        <v>35</v>
      </c>
      <c r="E4060" s="1179" t="s">
        <v>8888</v>
      </c>
      <c r="F4060" s="954">
        <v>45869</v>
      </c>
      <c r="G4060" s="750" t="s">
        <v>8556</v>
      </c>
      <c r="H4060" s="954">
        <v>45879</v>
      </c>
      <c r="I4060" s="750" t="s">
        <v>8537</v>
      </c>
      <c r="K4060" s="954">
        <v>36645</v>
      </c>
      <c r="L4060" s="750">
        <v>14023675</v>
      </c>
      <c r="M4060" s="19">
        <v>45621</v>
      </c>
      <c r="N4060" s="952" t="s">
        <v>5808</v>
      </c>
      <c r="O4060" s="953">
        <v>43652</v>
      </c>
      <c r="U4060" s="545" t="s">
        <v>9009</v>
      </c>
    </row>
    <row r="4061" spans="1:21" x14ac:dyDescent="0.35">
      <c r="A4061" s="750">
        <v>7773</v>
      </c>
      <c r="C4061" s="750" t="s">
        <v>9345</v>
      </c>
      <c r="D4061" s="750" t="s">
        <v>7008</v>
      </c>
      <c r="E4061" s="1179" t="s">
        <v>9313</v>
      </c>
      <c r="F4061" s="954">
        <v>45870</v>
      </c>
      <c r="G4061" s="750" t="s">
        <v>9346</v>
      </c>
      <c r="H4061" s="954">
        <v>45880</v>
      </c>
      <c r="I4061" s="750" t="s">
        <v>8543</v>
      </c>
      <c r="K4061" s="954">
        <v>35163</v>
      </c>
      <c r="L4061" s="750" t="s">
        <v>9347</v>
      </c>
      <c r="M4061" s="19">
        <v>45628</v>
      </c>
      <c r="N4061" s="952" t="s">
        <v>9348</v>
      </c>
      <c r="O4061" s="953">
        <v>45436</v>
      </c>
    </row>
    <row r="4062" spans="1:21" x14ac:dyDescent="0.35">
      <c r="A4062" s="750">
        <v>7812</v>
      </c>
      <c r="B4062" s="750">
        <v>52072685</v>
      </c>
      <c r="C4062" s="750" t="s">
        <v>9354</v>
      </c>
      <c r="D4062" s="750" t="s">
        <v>8656</v>
      </c>
      <c r="E4062" s="1179" t="s">
        <v>9355</v>
      </c>
      <c r="F4062" s="954">
        <v>45873</v>
      </c>
      <c r="G4062" s="750" t="s">
        <v>8649</v>
      </c>
      <c r="H4062" s="954">
        <v>45901</v>
      </c>
      <c r="I4062" s="750" t="s">
        <v>9356</v>
      </c>
      <c r="K4062" s="954">
        <v>33087</v>
      </c>
      <c r="L4062" s="750" t="s">
        <v>9357</v>
      </c>
      <c r="M4062" s="19">
        <v>44461</v>
      </c>
      <c r="N4062" s="952" t="s">
        <v>320</v>
      </c>
      <c r="O4062" s="953">
        <v>41594</v>
      </c>
    </row>
    <row r="4063" spans="1:21" x14ac:dyDescent="0.35">
      <c r="A4063" s="750">
        <v>7813</v>
      </c>
      <c r="C4063" s="750" t="s">
        <v>8883</v>
      </c>
      <c r="D4063" s="750" t="s">
        <v>8656</v>
      </c>
      <c r="E4063" s="1179" t="s">
        <v>8591</v>
      </c>
      <c r="F4063" s="954">
        <v>45873</v>
      </c>
      <c r="G4063" s="750" t="s">
        <v>8556</v>
      </c>
      <c r="H4063" s="954">
        <v>45875</v>
      </c>
      <c r="I4063" s="750" t="s">
        <v>9036</v>
      </c>
      <c r="K4063" s="954">
        <v>34469</v>
      </c>
      <c r="L4063" s="750" t="s">
        <v>8884</v>
      </c>
      <c r="M4063" s="19">
        <v>43488</v>
      </c>
      <c r="N4063" s="952" t="s">
        <v>8885</v>
      </c>
      <c r="O4063" s="953">
        <v>45533</v>
      </c>
    </row>
    <row r="4064" spans="1:21" x14ac:dyDescent="0.35">
      <c r="A4064" s="750">
        <v>7804</v>
      </c>
      <c r="C4064" s="750" t="s">
        <v>9349</v>
      </c>
      <c r="D4064" s="750" t="s">
        <v>8734</v>
      </c>
      <c r="E4064" s="1179" t="s">
        <v>9350</v>
      </c>
      <c r="F4064" s="954">
        <v>45870</v>
      </c>
      <c r="G4064" s="750" t="s">
        <v>8855</v>
      </c>
      <c r="H4064" s="954">
        <v>45897</v>
      </c>
      <c r="I4064" s="750" t="s">
        <v>8670</v>
      </c>
      <c r="K4064" s="954">
        <v>25023</v>
      </c>
      <c r="L4064" s="750" t="s">
        <v>9351</v>
      </c>
      <c r="M4064" s="19">
        <v>39359</v>
      </c>
      <c r="N4064" s="952" t="s">
        <v>9352</v>
      </c>
      <c r="O4064" s="953">
        <v>42532</v>
      </c>
      <c r="P4064" s="1043" t="s">
        <v>9281</v>
      </c>
      <c r="U4064" s="545" t="s">
        <v>9353</v>
      </c>
    </row>
    <row r="4065" spans="1:21" x14ac:dyDescent="0.35">
      <c r="A4065" s="750">
        <v>7815</v>
      </c>
      <c r="B4065" s="750">
        <v>99920198</v>
      </c>
      <c r="C4065" s="750" t="s">
        <v>9358</v>
      </c>
      <c r="D4065" s="750" t="s">
        <v>193</v>
      </c>
      <c r="E4065" s="1179" t="s">
        <v>9259</v>
      </c>
      <c r="F4065" s="954">
        <v>45872</v>
      </c>
      <c r="G4065" s="750" t="s">
        <v>9359</v>
      </c>
      <c r="H4065" s="954">
        <v>45889</v>
      </c>
      <c r="I4065" s="750" t="s">
        <v>8719</v>
      </c>
      <c r="K4065" s="954">
        <v>26184</v>
      </c>
      <c r="L4065" s="750" t="s">
        <v>9360</v>
      </c>
      <c r="N4065" s="952" t="s">
        <v>9361</v>
      </c>
      <c r="O4065" s="953">
        <v>40661</v>
      </c>
    </row>
    <row r="4066" spans="1:21" x14ac:dyDescent="0.35">
      <c r="A4066" s="750">
        <v>7815</v>
      </c>
      <c r="C4066" s="750" t="s">
        <v>9362</v>
      </c>
      <c r="D4066" s="750" t="s">
        <v>193</v>
      </c>
      <c r="E4066" s="1179" t="s">
        <v>9259</v>
      </c>
      <c r="F4066" s="954">
        <v>45872</v>
      </c>
      <c r="G4066" s="750" t="s">
        <v>9359</v>
      </c>
      <c r="H4066" s="954">
        <v>45889</v>
      </c>
      <c r="I4066" s="750" t="s">
        <v>8719</v>
      </c>
      <c r="K4066" s="954">
        <v>38843</v>
      </c>
      <c r="L4066" s="750" t="s">
        <v>9363</v>
      </c>
      <c r="M4066" s="19">
        <v>44306</v>
      </c>
      <c r="N4066" s="952" t="s">
        <v>9364</v>
      </c>
      <c r="O4066" s="953">
        <v>45517</v>
      </c>
    </row>
    <row r="4067" spans="1:21" x14ac:dyDescent="0.35">
      <c r="A4067" s="750">
        <v>7816</v>
      </c>
      <c r="C4067" s="750" t="s">
        <v>9365</v>
      </c>
      <c r="D4067" s="750" t="s">
        <v>8656</v>
      </c>
      <c r="E4067" s="1179" t="s">
        <v>8591</v>
      </c>
      <c r="F4067" s="954">
        <v>45875</v>
      </c>
      <c r="G4067" s="750" t="s">
        <v>8821</v>
      </c>
      <c r="H4067" s="954">
        <v>45890</v>
      </c>
      <c r="I4067" s="750" t="s">
        <v>9366</v>
      </c>
      <c r="K4067" s="954">
        <v>36171</v>
      </c>
      <c r="N4067" s="952" t="s">
        <v>9367</v>
      </c>
      <c r="O4067" s="953">
        <v>44258</v>
      </c>
    </row>
    <row r="4068" spans="1:21" x14ac:dyDescent="0.35">
      <c r="A4068" s="750">
        <v>7816</v>
      </c>
      <c r="C4068" s="750" t="s">
        <v>9368</v>
      </c>
      <c r="D4068" s="750" t="s">
        <v>8656</v>
      </c>
      <c r="E4068" s="1179" t="s">
        <v>8591</v>
      </c>
      <c r="F4068" s="954">
        <v>45875</v>
      </c>
      <c r="G4068" s="750" t="s">
        <v>8821</v>
      </c>
      <c r="H4068" s="954">
        <v>45890</v>
      </c>
      <c r="I4068" s="750" t="s">
        <v>9366</v>
      </c>
      <c r="K4068" s="954">
        <v>36699</v>
      </c>
      <c r="L4068" s="750" t="s">
        <v>9369</v>
      </c>
      <c r="M4068" s="19">
        <v>45770</v>
      </c>
      <c r="N4068" s="952" t="s">
        <v>9370</v>
      </c>
      <c r="O4068" s="953">
        <v>44895</v>
      </c>
    </row>
    <row r="4069" spans="1:21" x14ac:dyDescent="0.35">
      <c r="A4069" s="750">
        <v>7817</v>
      </c>
      <c r="C4069" s="750" t="s">
        <v>9371</v>
      </c>
      <c r="D4069" s="750" t="s">
        <v>4365</v>
      </c>
      <c r="E4069" s="1179" t="s">
        <v>8549</v>
      </c>
      <c r="F4069" s="954">
        <v>45874</v>
      </c>
      <c r="G4069" s="750" t="s">
        <v>8796</v>
      </c>
      <c r="H4069" s="954">
        <v>45875</v>
      </c>
      <c r="I4069" s="750" t="s">
        <v>8649</v>
      </c>
      <c r="K4069" s="954">
        <v>36037</v>
      </c>
      <c r="L4069" s="750" t="s">
        <v>9372</v>
      </c>
      <c r="N4069" s="952" t="s">
        <v>9373</v>
      </c>
      <c r="O4069" s="953">
        <v>43078</v>
      </c>
      <c r="U4069" s="545" t="s">
        <v>9374</v>
      </c>
    </row>
    <row r="4070" spans="1:21" x14ac:dyDescent="0.35">
      <c r="A4070" s="750">
        <v>7819</v>
      </c>
      <c r="C4070" s="750" t="s">
        <v>9375</v>
      </c>
      <c r="D4070" s="750" t="s">
        <v>8656</v>
      </c>
      <c r="E4070" s="1179" t="s">
        <v>8585</v>
      </c>
      <c r="F4070" s="954">
        <v>45874</v>
      </c>
      <c r="G4070" s="750" t="s">
        <v>8556</v>
      </c>
      <c r="H4070" s="954">
        <v>45900</v>
      </c>
      <c r="I4070" s="750" t="s">
        <v>8556</v>
      </c>
      <c r="K4070" s="954">
        <v>27772</v>
      </c>
      <c r="L4070" s="750" t="s">
        <v>8904</v>
      </c>
      <c r="M4070" s="19">
        <v>38859</v>
      </c>
      <c r="N4070" s="952" t="s">
        <v>6594</v>
      </c>
      <c r="O4070" s="953">
        <v>42606</v>
      </c>
    </row>
    <row r="4071" spans="1:21" x14ac:dyDescent="0.35">
      <c r="A4071" s="750">
        <v>7819</v>
      </c>
      <c r="B4071" s="750">
        <v>25095155</v>
      </c>
      <c r="C4071" s="750" t="s">
        <v>8782</v>
      </c>
      <c r="D4071" s="750" t="s">
        <v>35</v>
      </c>
      <c r="E4071" s="1179" t="s">
        <v>9110</v>
      </c>
      <c r="F4071" s="954">
        <v>45874</v>
      </c>
      <c r="G4071" s="750" t="s">
        <v>8664</v>
      </c>
      <c r="H4071" s="954">
        <v>45879</v>
      </c>
      <c r="I4071" s="750" t="s">
        <v>8741</v>
      </c>
      <c r="K4071" s="954">
        <v>35332</v>
      </c>
      <c r="L4071" s="750" t="s">
        <v>9376</v>
      </c>
      <c r="N4071" s="952" t="s">
        <v>8783</v>
      </c>
      <c r="O4071" s="953">
        <v>45615</v>
      </c>
      <c r="U4071" s="545" t="s">
        <v>9377</v>
      </c>
    </row>
    <row r="4072" spans="1:21" x14ac:dyDescent="0.35">
      <c r="A4072" s="750">
        <v>7822</v>
      </c>
      <c r="C4072" s="750" t="s">
        <v>9378</v>
      </c>
      <c r="D4072" s="750" t="s">
        <v>35</v>
      </c>
      <c r="E4072" s="1179" t="s">
        <v>8967</v>
      </c>
      <c r="F4072" s="954">
        <v>45876</v>
      </c>
      <c r="G4072" s="750" t="s">
        <v>8839</v>
      </c>
      <c r="H4072" s="954">
        <v>45886</v>
      </c>
      <c r="I4072" s="750" t="s">
        <v>9078</v>
      </c>
      <c r="K4072" s="954">
        <v>35253</v>
      </c>
      <c r="L4072" s="750" t="s">
        <v>9379</v>
      </c>
      <c r="M4072" s="19">
        <v>45149</v>
      </c>
      <c r="N4072" s="952" t="s">
        <v>9380</v>
      </c>
      <c r="O4072" s="953">
        <v>45553</v>
      </c>
    </row>
    <row r="4073" spans="1:21" x14ac:dyDescent="0.35">
      <c r="A4073" s="750">
        <v>7822</v>
      </c>
      <c r="C4073" s="750" t="s">
        <v>9381</v>
      </c>
      <c r="D4073" s="750" t="s">
        <v>35</v>
      </c>
      <c r="E4073" s="1179" t="s">
        <v>8967</v>
      </c>
      <c r="F4073" s="954">
        <v>45876</v>
      </c>
      <c r="G4073" s="750" t="s">
        <v>8839</v>
      </c>
      <c r="H4073" s="954">
        <v>45886</v>
      </c>
      <c r="I4073" s="750" t="s">
        <v>9078</v>
      </c>
      <c r="K4073" s="954">
        <v>24532</v>
      </c>
      <c r="L4073" s="750" t="s">
        <v>9382</v>
      </c>
      <c r="N4073" s="952" t="s">
        <v>9383</v>
      </c>
      <c r="O4073" s="953">
        <v>45071</v>
      </c>
      <c r="U4073" s="545" t="s">
        <v>1333</v>
      </c>
    </row>
    <row r="4074" spans="1:21" hidden="1" x14ac:dyDescent="0.35">
      <c r="A4074" s="750">
        <v>7823</v>
      </c>
      <c r="C4074" s="750" t="s">
        <v>9384</v>
      </c>
      <c r="D4074" s="750" t="s">
        <v>4688</v>
      </c>
      <c r="E4074" s="1179" t="s">
        <v>8549</v>
      </c>
      <c r="F4074" s="954">
        <v>45876</v>
      </c>
      <c r="G4074" s="750" t="s">
        <v>8602</v>
      </c>
      <c r="H4074" s="954">
        <v>45888</v>
      </c>
      <c r="I4074" s="750" t="s">
        <v>9126</v>
      </c>
      <c r="K4074" s="954">
        <v>24668</v>
      </c>
      <c r="L4074" s="750" t="s">
        <v>9385</v>
      </c>
      <c r="N4074" s="952">
        <v>991294100749</v>
      </c>
      <c r="O4074" s="953">
        <v>37245</v>
      </c>
    </row>
    <row r="4075" spans="1:21" hidden="1" x14ac:dyDescent="0.35">
      <c r="A4075" s="750">
        <v>7823</v>
      </c>
      <c r="C4075" s="750" t="s">
        <v>9386</v>
      </c>
      <c r="D4075" s="750" t="s">
        <v>4688</v>
      </c>
      <c r="E4075" s="1179" t="s">
        <v>8549</v>
      </c>
      <c r="F4075" s="954">
        <v>45876</v>
      </c>
      <c r="G4075" s="750" t="s">
        <v>8602</v>
      </c>
      <c r="H4075" s="954">
        <v>45888</v>
      </c>
      <c r="I4075" s="750" t="s">
        <v>9126</v>
      </c>
      <c r="K4075" s="954">
        <v>25945</v>
      </c>
      <c r="L4075" s="750" t="s">
        <v>9387</v>
      </c>
      <c r="N4075" s="952">
        <v>951094100258</v>
      </c>
      <c r="O4075" s="953">
        <v>35814</v>
      </c>
    </row>
    <row r="4076" spans="1:21" x14ac:dyDescent="0.35">
      <c r="A4076" s="750">
        <v>7824</v>
      </c>
      <c r="C4076" s="750" t="s">
        <v>9388</v>
      </c>
      <c r="D4076" s="750" t="s">
        <v>4688</v>
      </c>
      <c r="E4076" s="1179" t="s">
        <v>8549</v>
      </c>
      <c r="F4076" s="954">
        <v>45876</v>
      </c>
      <c r="G4076" s="750" t="s">
        <v>8602</v>
      </c>
      <c r="H4076" s="954">
        <v>45888</v>
      </c>
      <c r="I4076" s="750" t="s">
        <v>9126</v>
      </c>
      <c r="K4076" s="954">
        <v>37367</v>
      </c>
      <c r="L4076" s="750">
        <v>14819330</v>
      </c>
      <c r="N4076" s="952" t="s">
        <v>9389</v>
      </c>
      <c r="O4076" s="953">
        <v>44102</v>
      </c>
    </row>
    <row r="4077" spans="1:21" hidden="1" x14ac:dyDescent="0.35">
      <c r="A4077" s="750">
        <v>7826</v>
      </c>
      <c r="C4077" s="750" t="s">
        <v>9023</v>
      </c>
      <c r="D4077" s="750" t="s">
        <v>8734</v>
      </c>
      <c r="E4077" s="1179" t="s">
        <v>8820</v>
      </c>
      <c r="F4077" s="954">
        <v>45876</v>
      </c>
      <c r="G4077" s="750" t="s">
        <v>9390</v>
      </c>
      <c r="H4077" s="954">
        <v>45878</v>
      </c>
      <c r="I4077" s="750" t="s">
        <v>8661</v>
      </c>
      <c r="K4077" s="954">
        <v>24959</v>
      </c>
      <c r="L4077" s="750" t="s">
        <v>9024</v>
      </c>
      <c r="M4077" s="19">
        <v>43594</v>
      </c>
      <c r="N4077" s="952">
        <v>6.4424094611384658E-4</v>
      </c>
      <c r="O4077" s="953">
        <v>33136</v>
      </c>
    </row>
    <row r="4078" spans="1:21" x14ac:dyDescent="0.35">
      <c r="A4078" s="750">
        <v>8723</v>
      </c>
      <c r="B4078" s="750">
        <v>25198507</v>
      </c>
      <c r="C4078" s="750" t="s">
        <v>9391</v>
      </c>
      <c r="D4078" s="750" t="s">
        <v>83</v>
      </c>
      <c r="E4078" s="1179" t="s">
        <v>8606</v>
      </c>
      <c r="F4078" s="954">
        <v>46029</v>
      </c>
      <c r="G4078" s="750" t="s">
        <v>9392</v>
      </c>
      <c r="H4078" s="954">
        <v>46031</v>
      </c>
      <c r="I4078" s="750" t="s">
        <v>8622</v>
      </c>
      <c r="K4078" s="954">
        <v>34158</v>
      </c>
      <c r="L4078" s="750" t="s">
        <v>9393</v>
      </c>
      <c r="M4078" s="19">
        <v>43878</v>
      </c>
      <c r="N4078" s="952" t="s">
        <v>9394</v>
      </c>
      <c r="O4078" s="953">
        <v>43021</v>
      </c>
      <c r="U4078" s="545" t="s">
        <v>9395</v>
      </c>
    </row>
    <row r="4079" spans="1:21" x14ac:dyDescent="0.35">
      <c r="A4079" s="750">
        <v>8026</v>
      </c>
      <c r="C4079" s="750" t="s">
        <v>9396</v>
      </c>
      <c r="D4079" s="750" t="s">
        <v>649</v>
      </c>
      <c r="E4079" s="1179" t="s">
        <v>8635</v>
      </c>
      <c r="F4079" s="954">
        <v>45907</v>
      </c>
      <c r="G4079" s="750" t="s">
        <v>8741</v>
      </c>
      <c r="H4079" s="954">
        <v>45908</v>
      </c>
      <c r="I4079" s="750" t="s">
        <v>9397</v>
      </c>
      <c r="K4079" s="954">
        <v>30240</v>
      </c>
      <c r="L4079" s="750" t="s">
        <v>9398</v>
      </c>
      <c r="M4079" s="19">
        <v>43123</v>
      </c>
      <c r="N4079" s="952" t="s">
        <v>4041</v>
      </c>
      <c r="O4079" s="953">
        <v>37271</v>
      </c>
      <c r="U4079" s="545" t="s">
        <v>903</v>
      </c>
    </row>
    <row r="4080" spans="1:21" x14ac:dyDescent="0.35">
      <c r="A4080" s="750">
        <v>8028</v>
      </c>
      <c r="C4080" s="750" t="s">
        <v>9399</v>
      </c>
      <c r="D4080" s="750" t="s">
        <v>8656</v>
      </c>
      <c r="E4080" s="1179" t="s">
        <v>8585</v>
      </c>
      <c r="F4080" s="954">
        <v>45908</v>
      </c>
      <c r="G4080" s="750" t="s">
        <v>8839</v>
      </c>
      <c r="H4080" s="954">
        <v>45910</v>
      </c>
      <c r="I4080" s="750" t="s">
        <v>9144</v>
      </c>
      <c r="K4080" s="954">
        <v>31731</v>
      </c>
      <c r="L4080" s="750" t="s">
        <v>9400</v>
      </c>
      <c r="M4080" s="19">
        <v>41905</v>
      </c>
      <c r="N4080" s="952" t="s">
        <v>5274</v>
      </c>
      <c r="O4080" s="953">
        <v>44295</v>
      </c>
      <c r="U4080" s="545" t="s">
        <v>9401</v>
      </c>
    </row>
    <row r="4081" spans="1:21" x14ac:dyDescent="0.35">
      <c r="A4081" s="750">
        <v>8029</v>
      </c>
      <c r="B4081" s="750">
        <v>99316490</v>
      </c>
      <c r="C4081" s="750" t="s">
        <v>9402</v>
      </c>
      <c r="D4081" s="750" t="s">
        <v>4688</v>
      </c>
      <c r="E4081" s="1179" t="s">
        <v>8596</v>
      </c>
      <c r="F4081" s="954">
        <v>45908</v>
      </c>
      <c r="G4081" s="750" t="s">
        <v>8537</v>
      </c>
      <c r="H4081" s="954">
        <v>45915</v>
      </c>
      <c r="I4081" s="750" t="s">
        <v>8705</v>
      </c>
      <c r="K4081" s="954">
        <v>25847</v>
      </c>
      <c r="L4081" s="750" t="s">
        <v>9403</v>
      </c>
      <c r="M4081" s="19">
        <v>43816</v>
      </c>
      <c r="N4081" s="952" t="s">
        <v>9404</v>
      </c>
      <c r="O4081" s="953">
        <v>33978</v>
      </c>
      <c r="U4081" s="545" t="s">
        <v>9405</v>
      </c>
    </row>
    <row r="4082" spans="1:21" x14ac:dyDescent="0.35">
      <c r="A4082" s="750">
        <v>8029</v>
      </c>
      <c r="C4082" s="750" t="s">
        <v>9407</v>
      </c>
      <c r="D4082" s="750" t="s">
        <v>4688</v>
      </c>
      <c r="E4082" s="1179" t="s">
        <v>8596</v>
      </c>
      <c r="F4082" s="954">
        <v>45908</v>
      </c>
      <c r="G4082" s="750" t="s">
        <v>8537</v>
      </c>
      <c r="H4082" s="954">
        <v>45915</v>
      </c>
      <c r="I4082" s="750" t="s">
        <v>8705</v>
      </c>
      <c r="K4082" s="954">
        <v>36673</v>
      </c>
      <c r="L4082" s="750">
        <v>14017059</v>
      </c>
      <c r="M4082" s="19">
        <v>45897</v>
      </c>
      <c r="N4082" s="952" t="s">
        <v>9408</v>
      </c>
      <c r="O4082" s="953">
        <v>43454</v>
      </c>
      <c r="U4082" s="545" t="s">
        <v>9406</v>
      </c>
    </row>
    <row r="4083" spans="1:21" x14ac:dyDescent="0.35">
      <c r="A4083" s="750">
        <v>8030</v>
      </c>
      <c r="C4083" s="750" t="s">
        <v>8754</v>
      </c>
      <c r="D4083" s="750" t="s">
        <v>83</v>
      </c>
      <c r="E4083" s="1179" t="s">
        <v>8606</v>
      </c>
      <c r="F4083" s="954">
        <v>45908</v>
      </c>
      <c r="G4083" s="750" t="s">
        <v>8670</v>
      </c>
      <c r="H4083" s="954">
        <v>45928</v>
      </c>
      <c r="I4083" s="750" t="s">
        <v>8561</v>
      </c>
      <c r="K4083" s="954">
        <v>27955</v>
      </c>
      <c r="L4083" s="750" t="s">
        <v>9410</v>
      </c>
      <c r="M4083" s="19">
        <v>41780</v>
      </c>
      <c r="N4083" s="952" t="s">
        <v>9409</v>
      </c>
      <c r="O4083" s="953">
        <v>45561</v>
      </c>
      <c r="U4083" s="545" t="s">
        <v>9411</v>
      </c>
    </row>
    <row r="4084" spans="1:21" hidden="1" x14ac:dyDescent="0.35">
      <c r="A4084" s="750">
        <v>8031</v>
      </c>
      <c r="C4084" s="750" t="s">
        <v>9062</v>
      </c>
      <c r="D4084" s="750" t="s">
        <v>35</v>
      </c>
      <c r="E4084" s="1179" t="s">
        <v>8700</v>
      </c>
      <c r="F4084" s="954">
        <v>45908</v>
      </c>
      <c r="G4084" s="750" t="s">
        <v>8806</v>
      </c>
      <c r="H4084" s="954">
        <v>45913</v>
      </c>
      <c r="I4084" s="750" t="s">
        <v>8537</v>
      </c>
      <c r="K4084" s="954">
        <v>28044</v>
      </c>
    </row>
    <row r="4085" spans="1:21" x14ac:dyDescent="0.35">
      <c r="A4085" s="750">
        <v>8031</v>
      </c>
      <c r="C4085" s="750" t="s">
        <v>9062</v>
      </c>
      <c r="D4085" s="750" t="s">
        <v>35</v>
      </c>
      <c r="E4085" s="1179" t="s">
        <v>8700</v>
      </c>
      <c r="F4085" s="954">
        <v>45908</v>
      </c>
      <c r="G4085" s="750" t="s">
        <v>8806</v>
      </c>
      <c r="H4085" s="954">
        <v>45913</v>
      </c>
      <c r="I4085" s="750" t="s">
        <v>8537</v>
      </c>
      <c r="K4085" s="954">
        <v>28044</v>
      </c>
      <c r="L4085" s="750" t="s">
        <v>5522</v>
      </c>
      <c r="M4085" s="19">
        <v>43489</v>
      </c>
      <c r="N4085" s="19" t="s">
        <v>9188</v>
      </c>
      <c r="O4085" s="953">
        <v>38973</v>
      </c>
    </row>
    <row r="4086" spans="1:21" x14ac:dyDescent="0.35">
      <c r="A4086" s="750">
        <v>8032</v>
      </c>
      <c r="B4086" s="750">
        <v>93358105</v>
      </c>
      <c r="C4086" s="750" t="s">
        <v>9412</v>
      </c>
      <c r="D4086" s="750" t="s">
        <v>35</v>
      </c>
      <c r="E4086" s="1179" t="s">
        <v>9110</v>
      </c>
      <c r="F4086" s="954">
        <v>45908</v>
      </c>
      <c r="G4086" s="750" t="s">
        <v>8768</v>
      </c>
      <c r="H4086" s="954">
        <v>45913</v>
      </c>
      <c r="I4086" s="750" t="s">
        <v>8626</v>
      </c>
      <c r="K4086" s="954">
        <v>31885</v>
      </c>
      <c r="L4086" s="750" t="s">
        <v>9413</v>
      </c>
      <c r="M4086" s="19">
        <v>44616</v>
      </c>
      <c r="N4086" s="952" t="s">
        <v>9414</v>
      </c>
      <c r="O4086" s="953">
        <v>42529</v>
      </c>
      <c r="U4086" s="545" t="s">
        <v>9415</v>
      </c>
    </row>
    <row r="4087" spans="1:21" ht="42" x14ac:dyDescent="0.35">
      <c r="A4087" s="750">
        <v>8033</v>
      </c>
      <c r="B4087" s="750">
        <v>99667989</v>
      </c>
      <c r="C4087" s="750" t="s">
        <v>9416</v>
      </c>
      <c r="D4087" s="750" t="s">
        <v>8734</v>
      </c>
      <c r="E4087" s="1179" t="s">
        <v>8735</v>
      </c>
      <c r="F4087" s="954">
        <v>45908</v>
      </c>
      <c r="G4087" s="750" t="s">
        <v>9417</v>
      </c>
      <c r="H4087" s="954">
        <v>45910</v>
      </c>
      <c r="I4087" s="750" t="s">
        <v>8741</v>
      </c>
      <c r="K4087" s="954">
        <v>33176</v>
      </c>
      <c r="L4087" s="750" t="s">
        <v>9418</v>
      </c>
      <c r="M4087" s="19">
        <v>42312</v>
      </c>
      <c r="N4087" s="952" t="s">
        <v>1303</v>
      </c>
      <c r="O4087" s="953">
        <v>44888</v>
      </c>
      <c r="P4087" s="1043" t="s">
        <v>9209</v>
      </c>
      <c r="U4087" s="545" t="s">
        <v>9415</v>
      </c>
    </row>
    <row r="4088" spans="1:21" x14ac:dyDescent="0.35">
      <c r="A4088" s="750">
        <v>8034</v>
      </c>
      <c r="C4088" s="750" t="s">
        <v>9419</v>
      </c>
      <c r="D4088" s="750" t="s">
        <v>8656</v>
      </c>
      <c r="E4088" s="1179" t="s">
        <v>9420</v>
      </c>
      <c r="F4088" s="954">
        <v>45908</v>
      </c>
      <c r="G4088" s="750" t="s">
        <v>9421</v>
      </c>
      <c r="H4088" s="954">
        <v>45912</v>
      </c>
      <c r="I4088" s="750" t="s">
        <v>9422</v>
      </c>
      <c r="K4088" s="954">
        <v>35006</v>
      </c>
      <c r="L4088" s="750" t="s">
        <v>9423</v>
      </c>
      <c r="M4088" s="19">
        <v>43609</v>
      </c>
      <c r="N4088" s="952" t="s">
        <v>164</v>
      </c>
      <c r="O4088" s="953">
        <v>41860</v>
      </c>
      <c r="U4088" s="545" t="s">
        <v>710</v>
      </c>
    </row>
    <row r="4089" spans="1:21" x14ac:dyDescent="0.35">
      <c r="A4089" s="750">
        <v>8036</v>
      </c>
      <c r="B4089" s="750">
        <v>99397772</v>
      </c>
      <c r="C4089" s="750" t="s">
        <v>9424</v>
      </c>
      <c r="D4089" s="750" t="s">
        <v>649</v>
      </c>
      <c r="E4089" s="1179" t="s">
        <v>8635</v>
      </c>
      <c r="F4089" s="954">
        <v>45909</v>
      </c>
      <c r="G4089" s="750" t="s">
        <v>9078</v>
      </c>
      <c r="H4089" s="954">
        <v>45915</v>
      </c>
      <c r="I4089" s="750" t="s">
        <v>8556</v>
      </c>
      <c r="K4089" s="750" t="s">
        <v>9425</v>
      </c>
      <c r="L4089" s="750" t="s">
        <v>9426</v>
      </c>
      <c r="M4089" s="19">
        <v>43395</v>
      </c>
      <c r="N4089" s="952" t="s">
        <v>9427</v>
      </c>
      <c r="O4089" s="953">
        <v>40500</v>
      </c>
      <c r="U4089" s="545" t="s">
        <v>9428</v>
      </c>
    </row>
    <row r="4090" spans="1:21" x14ac:dyDescent="0.35">
      <c r="A4090" s="750">
        <v>8037</v>
      </c>
      <c r="B4090" s="750">
        <v>96629009</v>
      </c>
      <c r="C4090" s="750" t="s">
        <v>8665</v>
      </c>
      <c r="D4090" s="750" t="s">
        <v>8656</v>
      </c>
      <c r="E4090" s="1179" t="s">
        <v>9355</v>
      </c>
      <c r="F4090" s="954">
        <v>45909</v>
      </c>
      <c r="G4090" s="750" t="s">
        <v>9429</v>
      </c>
      <c r="H4090" s="954">
        <v>45920</v>
      </c>
      <c r="I4090" s="750" t="s">
        <v>8821</v>
      </c>
      <c r="K4090" s="954">
        <v>25914</v>
      </c>
      <c r="L4090" s="750" t="s">
        <v>9430</v>
      </c>
      <c r="M4090" s="19">
        <v>44260</v>
      </c>
      <c r="N4090" s="952" t="s">
        <v>8676</v>
      </c>
      <c r="O4090" s="953">
        <v>33943</v>
      </c>
      <c r="U4090" s="545" t="s">
        <v>9431</v>
      </c>
    </row>
    <row r="4091" spans="1:21" x14ac:dyDescent="0.35">
      <c r="A4091" s="750">
        <v>8041</v>
      </c>
      <c r="B4091" s="750">
        <v>99667989</v>
      </c>
      <c r="C4091" s="750" t="s">
        <v>9416</v>
      </c>
      <c r="D4091" s="750" t="s">
        <v>8734</v>
      </c>
      <c r="E4091" s="1179" t="s">
        <v>8780</v>
      </c>
      <c r="F4091" s="954">
        <v>45910</v>
      </c>
      <c r="G4091" s="750" t="s">
        <v>8741</v>
      </c>
      <c r="H4091" s="954">
        <v>45928</v>
      </c>
      <c r="I4091" s="750" t="s">
        <v>8670</v>
      </c>
      <c r="K4091" s="954">
        <v>33176</v>
      </c>
      <c r="L4091" s="750" t="s">
        <v>9418</v>
      </c>
      <c r="M4091" s="19">
        <v>42312</v>
      </c>
      <c r="N4091" s="952" t="s">
        <v>1303</v>
      </c>
      <c r="O4091" s="953">
        <v>44888</v>
      </c>
      <c r="U4091" s="545" t="s">
        <v>9415</v>
      </c>
    </row>
    <row r="4092" spans="1:21" x14ac:dyDescent="0.35">
      <c r="A4092" s="750">
        <v>8042</v>
      </c>
      <c r="B4092" s="750">
        <v>99016447</v>
      </c>
      <c r="C4092" s="750" t="s">
        <v>8677</v>
      </c>
      <c r="D4092" s="750" t="s">
        <v>8734</v>
      </c>
      <c r="E4092" s="1179" t="s">
        <v>8735</v>
      </c>
      <c r="F4092" s="954">
        <v>45910</v>
      </c>
      <c r="G4092" s="750" t="s">
        <v>8636</v>
      </c>
      <c r="H4092" s="954">
        <v>45921</v>
      </c>
      <c r="I4092" s="750" t="s">
        <v>8839</v>
      </c>
      <c r="K4092" s="954">
        <v>27526</v>
      </c>
      <c r="L4092" s="750" t="s">
        <v>8679</v>
      </c>
      <c r="M4092" s="19">
        <v>44354</v>
      </c>
      <c r="N4092" s="952" t="s">
        <v>8680</v>
      </c>
      <c r="O4092" s="953">
        <v>38644</v>
      </c>
      <c r="U4092" s="545" t="s">
        <v>9432</v>
      </c>
    </row>
    <row r="4093" spans="1:21" ht="42" x14ac:dyDescent="0.35">
      <c r="A4093" s="750">
        <v>8045</v>
      </c>
      <c r="B4093" s="750">
        <v>53473160</v>
      </c>
      <c r="C4093" s="750" t="s">
        <v>9234</v>
      </c>
      <c r="D4093" s="750" t="s">
        <v>193</v>
      </c>
      <c r="E4093" s="1179" t="s">
        <v>9259</v>
      </c>
      <c r="F4093" s="954">
        <v>45912</v>
      </c>
      <c r="G4093" s="750" t="s">
        <v>8821</v>
      </c>
      <c r="H4093" s="954">
        <v>45924</v>
      </c>
      <c r="I4093" s="750" t="s">
        <v>8796</v>
      </c>
      <c r="K4093" s="954">
        <v>30893</v>
      </c>
      <c r="L4093" s="750" t="s">
        <v>9235</v>
      </c>
      <c r="M4093" s="19">
        <v>39363</v>
      </c>
      <c r="N4093" s="952" t="s">
        <v>6890</v>
      </c>
      <c r="O4093" s="953">
        <v>39346</v>
      </c>
      <c r="P4093" s="1043" t="s">
        <v>9209</v>
      </c>
      <c r="U4093" s="545" t="s">
        <v>9433</v>
      </c>
    </row>
    <row r="4094" spans="1:21" x14ac:dyDescent="0.35">
      <c r="A4094" s="750">
        <v>8047</v>
      </c>
      <c r="C4094" s="750" t="s">
        <v>9434</v>
      </c>
      <c r="D4094" s="750" t="s">
        <v>35</v>
      </c>
      <c r="E4094" s="1179" t="s">
        <v>8644</v>
      </c>
      <c r="F4094" s="954">
        <v>45913</v>
      </c>
      <c r="G4094" s="750" t="s">
        <v>9085</v>
      </c>
      <c r="H4094" s="954">
        <v>45923</v>
      </c>
      <c r="I4094" s="750" t="s">
        <v>9435</v>
      </c>
      <c r="K4094" s="954">
        <v>28867</v>
      </c>
      <c r="L4094" s="750" t="s">
        <v>9436</v>
      </c>
      <c r="M4094" s="19">
        <v>40107</v>
      </c>
      <c r="N4094" s="952" t="s">
        <v>801</v>
      </c>
      <c r="O4094" s="953">
        <v>42538</v>
      </c>
      <c r="U4094" s="545" t="s">
        <v>9437</v>
      </c>
    </row>
    <row r="4095" spans="1:21" x14ac:dyDescent="0.35">
      <c r="A4095" s="750">
        <v>8049</v>
      </c>
      <c r="C4095" s="750" t="s">
        <v>8740</v>
      </c>
      <c r="D4095" s="750" t="s">
        <v>83</v>
      </c>
      <c r="E4095" s="1179" t="s">
        <v>8629</v>
      </c>
      <c r="F4095" s="954">
        <v>45913</v>
      </c>
      <c r="G4095" s="750" t="s">
        <v>8561</v>
      </c>
      <c r="H4095" s="954">
        <v>45916</v>
      </c>
      <c r="I4095" s="750" t="s">
        <v>8821</v>
      </c>
      <c r="K4095" s="954">
        <v>28527</v>
      </c>
      <c r="L4095" s="750" t="s">
        <v>8742</v>
      </c>
      <c r="N4095" s="952" t="s">
        <v>9438</v>
      </c>
      <c r="O4095" s="953">
        <v>38267</v>
      </c>
      <c r="U4095" s="545" t="s">
        <v>8876</v>
      </c>
    </row>
    <row r="4096" spans="1:21" x14ac:dyDescent="0.35">
      <c r="A4096" s="750">
        <v>8051</v>
      </c>
      <c r="C4096" s="750" t="s">
        <v>9440</v>
      </c>
      <c r="D4096" s="750" t="s">
        <v>35</v>
      </c>
      <c r="E4096" s="1179" t="s">
        <v>8535</v>
      </c>
      <c r="F4096" s="954">
        <v>45914</v>
      </c>
      <c r="G4096" s="750" t="s">
        <v>9021</v>
      </c>
      <c r="H4096" s="954">
        <v>45924</v>
      </c>
      <c r="I4096" s="750" t="s">
        <v>9441</v>
      </c>
      <c r="K4096" s="954">
        <v>37099</v>
      </c>
      <c r="L4096" s="750" t="s">
        <v>9442</v>
      </c>
      <c r="M4096" s="19">
        <v>45574</v>
      </c>
      <c r="N4096" s="952" t="s">
        <v>9443</v>
      </c>
      <c r="O4096" s="953" t="s">
        <v>9444</v>
      </c>
    </row>
    <row r="4097" spans="1:21" x14ac:dyDescent="0.35">
      <c r="A4097" s="750">
        <v>8052</v>
      </c>
      <c r="B4097" s="750">
        <v>28896442</v>
      </c>
      <c r="C4097" s="750" t="s">
        <v>9445</v>
      </c>
      <c r="D4097" s="750" t="s">
        <v>35</v>
      </c>
      <c r="E4097" s="1179" t="s">
        <v>8700</v>
      </c>
      <c r="F4097" s="954">
        <v>45914</v>
      </c>
      <c r="G4097" s="750" t="s">
        <v>8602</v>
      </c>
      <c r="H4097" s="954">
        <v>45917</v>
      </c>
      <c r="I4097" s="750" t="s">
        <v>8602</v>
      </c>
      <c r="K4097" s="954">
        <v>37821</v>
      </c>
      <c r="L4097" s="750">
        <v>14047666</v>
      </c>
      <c r="M4097" s="19">
        <v>44525</v>
      </c>
      <c r="N4097" s="952" t="s">
        <v>9446</v>
      </c>
      <c r="O4097" s="953">
        <v>44862</v>
      </c>
      <c r="U4097" s="545" t="s">
        <v>9447</v>
      </c>
    </row>
    <row r="4098" spans="1:21" x14ac:dyDescent="0.35">
      <c r="A4098" s="750">
        <v>8053</v>
      </c>
      <c r="C4098" s="750" t="s">
        <v>9448</v>
      </c>
      <c r="D4098" s="750" t="s">
        <v>4688</v>
      </c>
      <c r="E4098" s="1179" t="s">
        <v>8549</v>
      </c>
      <c r="F4098" s="954">
        <v>45914</v>
      </c>
      <c r="G4098" s="750" t="s">
        <v>8556</v>
      </c>
      <c r="H4098" s="954">
        <v>45915</v>
      </c>
      <c r="I4098" s="750" t="s">
        <v>8556</v>
      </c>
      <c r="K4098" s="954">
        <v>36090</v>
      </c>
      <c r="L4098" s="750">
        <v>14006361</v>
      </c>
      <c r="N4098" s="952" t="s">
        <v>9449</v>
      </c>
      <c r="O4098" s="953">
        <v>44791</v>
      </c>
    </row>
    <row r="4099" spans="1:21" x14ac:dyDescent="0.35">
      <c r="A4099" s="750">
        <v>8055</v>
      </c>
      <c r="C4099" s="750" t="s">
        <v>9424</v>
      </c>
      <c r="D4099" s="750" t="s">
        <v>35</v>
      </c>
      <c r="E4099" s="1179" t="s">
        <v>8888</v>
      </c>
      <c r="F4099" s="954">
        <v>45915</v>
      </c>
      <c r="G4099" s="750" t="s">
        <v>8965</v>
      </c>
      <c r="H4099" s="954">
        <v>45920</v>
      </c>
      <c r="I4099" s="750" t="s">
        <v>8821</v>
      </c>
      <c r="K4099" s="954">
        <v>29697</v>
      </c>
      <c r="L4099" s="750" t="s">
        <v>9426</v>
      </c>
      <c r="M4099" s="19">
        <v>43395</v>
      </c>
      <c r="N4099" s="952" t="s">
        <v>9427</v>
      </c>
      <c r="O4099" s="953">
        <v>40500</v>
      </c>
    </row>
    <row r="4100" spans="1:21" x14ac:dyDescent="0.35">
      <c r="A4100" s="750">
        <v>8057</v>
      </c>
      <c r="C4100" s="750" t="s">
        <v>9450</v>
      </c>
      <c r="D4100" s="750" t="s">
        <v>35</v>
      </c>
      <c r="E4100" s="1179" t="s">
        <v>8542</v>
      </c>
      <c r="F4100" s="954">
        <v>45916</v>
      </c>
      <c r="G4100" s="750" t="s">
        <v>9451</v>
      </c>
      <c r="H4100" s="954">
        <v>45921</v>
      </c>
      <c r="I4100" s="750" t="s">
        <v>8839</v>
      </c>
      <c r="K4100" s="954">
        <v>28470</v>
      </c>
      <c r="L4100" s="750" t="s">
        <v>9452</v>
      </c>
      <c r="M4100" s="19">
        <v>38202</v>
      </c>
      <c r="N4100" s="952" t="s">
        <v>5233</v>
      </c>
      <c r="O4100" s="953">
        <v>42871</v>
      </c>
      <c r="U4100" s="545" t="s">
        <v>1311</v>
      </c>
    </row>
    <row r="4101" spans="1:21" x14ac:dyDescent="0.35">
      <c r="A4101" s="750">
        <v>8061</v>
      </c>
      <c r="C4101" s="750" t="s">
        <v>9453</v>
      </c>
      <c r="D4101" s="750" t="s">
        <v>35</v>
      </c>
      <c r="E4101" s="1179" t="s">
        <v>8718</v>
      </c>
      <c r="F4101" s="954">
        <v>45917</v>
      </c>
      <c r="G4101" s="750" t="s">
        <v>9359</v>
      </c>
      <c r="H4101" s="954">
        <v>45921</v>
      </c>
      <c r="I4101" s="750" t="s">
        <v>8626</v>
      </c>
      <c r="K4101" s="954">
        <v>29035</v>
      </c>
      <c r="L4101" s="750" t="s">
        <v>9454</v>
      </c>
      <c r="M4101" s="19">
        <v>37449</v>
      </c>
      <c r="N4101" s="952" t="s">
        <v>6647</v>
      </c>
      <c r="O4101" s="953">
        <v>41632</v>
      </c>
    </row>
    <row r="4102" spans="1:21" x14ac:dyDescent="0.35">
      <c r="A4102" s="750">
        <v>8063</v>
      </c>
      <c r="C4102" s="750" t="s">
        <v>9248</v>
      </c>
      <c r="D4102" s="750" t="s">
        <v>8859</v>
      </c>
      <c r="E4102" s="1179" t="s">
        <v>8590</v>
      </c>
      <c r="F4102" s="954">
        <v>45906</v>
      </c>
      <c r="G4102" s="750" t="s">
        <v>9078</v>
      </c>
      <c r="H4102" s="954">
        <v>45949</v>
      </c>
      <c r="I4102" s="750" t="s">
        <v>9078</v>
      </c>
      <c r="K4102" s="954">
        <v>25460</v>
      </c>
      <c r="L4102" s="750" t="s">
        <v>9249</v>
      </c>
      <c r="M4102" s="19">
        <v>45394</v>
      </c>
      <c r="N4102" s="952" t="s">
        <v>9250</v>
      </c>
      <c r="O4102" s="953">
        <v>43628</v>
      </c>
    </row>
    <row r="4103" spans="1:21" hidden="1" x14ac:dyDescent="0.35">
      <c r="A4103" s="750">
        <v>8063</v>
      </c>
      <c r="C4103" s="750" t="s">
        <v>9455</v>
      </c>
      <c r="D4103" s="750" t="s">
        <v>8859</v>
      </c>
      <c r="E4103" s="1179" t="s">
        <v>8590</v>
      </c>
      <c r="F4103" s="954">
        <v>45906</v>
      </c>
      <c r="G4103" s="750" t="s">
        <v>9078</v>
      </c>
      <c r="H4103" s="954">
        <v>45949</v>
      </c>
      <c r="I4103" s="750" t="s">
        <v>9078</v>
      </c>
      <c r="K4103" s="954">
        <v>26916</v>
      </c>
      <c r="N4103" s="952">
        <v>930394101312</v>
      </c>
      <c r="O4103" s="953">
        <v>34528</v>
      </c>
    </row>
    <row r="4104" spans="1:21" x14ac:dyDescent="0.35">
      <c r="A4104" s="750">
        <v>8064</v>
      </c>
      <c r="B4104" s="750">
        <v>24198978</v>
      </c>
      <c r="C4104" s="750" t="s">
        <v>9456</v>
      </c>
      <c r="D4104" s="750" t="s">
        <v>4688</v>
      </c>
      <c r="E4104" s="1179" t="s">
        <v>8596</v>
      </c>
      <c r="F4104" s="954">
        <v>45918</v>
      </c>
      <c r="G4104" s="750" t="s">
        <v>8556</v>
      </c>
      <c r="H4104" s="954">
        <v>45919</v>
      </c>
      <c r="I4104" s="750" t="s">
        <v>8955</v>
      </c>
      <c r="K4104" s="954">
        <v>31352</v>
      </c>
      <c r="L4104" s="750" t="s">
        <v>9457</v>
      </c>
      <c r="M4104" s="19">
        <v>42948</v>
      </c>
      <c r="N4104" s="952" t="s">
        <v>9458</v>
      </c>
      <c r="O4104" s="953">
        <v>44236</v>
      </c>
      <c r="P4104" s="1043" t="s">
        <v>8909</v>
      </c>
    </row>
    <row r="4105" spans="1:21" x14ac:dyDescent="0.35">
      <c r="A4105" s="750">
        <v>8064</v>
      </c>
      <c r="C4105" s="750" t="s">
        <v>9459</v>
      </c>
      <c r="D4105" s="750" t="s">
        <v>4688</v>
      </c>
      <c r="E4105" s="1179" t="s">
        <v>8596</v>
      </c>
      <c r="F4105" s="954">
        <v>45918</v>
      </c>
      <c r="G4105" s="750" t="s">
        <v>8556</v>
      </c>
      <c r="H4105" s="954">
        <v>45919</v>
      </c>
      <c r="I4105" s="750" t="s">
        <v>8955</v>
      </c>
      <c r="K4105" s="954">
        <v>27362</v>
      </c>
      <c r="L4105" s="750" t="s">
        <v>9460</v>
      </c>
      <c r="M4105" s="19">
        <v>45231</v>
      </c>
      <c r="N4105" s="952" t="s">
        <v>1446</v>
      </c>
      <c r="O4105" s="953">
        <v>36141</v>
      </c>
    </row>
    <row r="4106" spans="1:21" x14ac:dyDescent="0.35">
      <c r="A4106" s="750">
        <v>8069</v>
      </c>
      <c r="C4106" s="750" t="s">
        <v>9461</v>
      </c>
      <c r="D4106" s="750" t="s">
        <v>137</v>
      </c>
      <c r="E4106" s="1179" t="s">
        <v>8616</v>
      </c>
      <c r="F4106" s="954">
        <v>45920</v>
      </c>
      <c r="G4106" s="750" t="s">
        <v>9462</v>
      </c>
      <c r="H4106" s="954">
        <v>45930</v>
      </c>
      <c r="I4106" s="750" t="s">
        <v>8855</v>
      </c>
      <c r="K4106" s="954">
        <v>35654</v>
      </c>
      <c r="L4106" s="750">
        <v>14803040</v>
      </c>
      <c r="M4106" s="19">
        <v>43243</v>
      </c>
      <c r="N4106" s="952" t="s">
        <v>9463</v>
      </c>
      <c r="O4106" s="953">
        <v>42853</v>
      </c>
      <c r="U4106" s="545" t="s">
        <v>9464</v>
      </c>
    </row>
    <row r="4107" spans="1:21" x14ac:dyDescent="0.35">
      <c r="A4107" s="750">
        <v>8070</v>
      </c>
      <c r="C4107" s="750" t="s">
        <v>9465</v>
      </c>
      <c r="D4107" s="750" t="s">
        <v>649</v>
      </c>
      <c r="E4107" s="1179" t="s">
        <v>8825</v>
      </c>
      <c r="F4107" s="954">
        <v>45920</v>
      </c>
      <c r="G4107" s="750" t="s">
        <v>8741</v>
      </c>
      <c r="H4107" s="954">
        <v>45923</v>
      </c>
      <c r="I4107" s="750" t="s">
        <v>8741</v>
      </c>
      <c r="K4107" s="954">
        <v>27777</v>
      </c>
      <c r="L4107" s="750" t="s">
        <v>9466</v>
      </c>
      <c r="M4107" s="19">
        <v>45315</v>
      </c>
      <c r="N4107" s="952" t="s">
        <v>9467</v>
      </c>
      <c r="O4107" s="953">
        <v>45576</v>
      </c>
    </row>
    <row r="4108" spans="1:21" x14ac:dyDescent="0.35">
      <c r="A4108" s="750">
        <v>8073</v>
      </c>
      <c r="B4108" s="750">
        <v>58859578</v>
      </c>
      <c r="C4108" s="750" t="s">
        <v>8982</v>
      </c>
      <c r="D4108" s="750" t="s">
        <v>137</v>
      </c>
      <c r="E4108" s="1179" t="s">
        <v>8554</v>
      </c>
      <c r="F4108" s="954">
        <v>45921</v>
      </c>
      <c r="G4108" s="750" t="s">
        <v>8602</v>
      </c>
      <c r="H4108" s="954">
        <v>45922</v>
      </c>
      <c r="I4108" s="750" t="s">
        <v>8631</v>
      </c>
      <c r="K4108" s="750">
        <v>14003087</v>
      </c>
      <c r="L4108" s="750">
        <v>14003087</v>
      </c>
      <c r="M4108" s="19">
        <v>45033</v>
      </c>
      <c r="N4108" s="952" t="s">
        <v>7374</v>
      </c>
      <c r="O4108" s="953">
        <v>44825</v>
      </c>
      <c r="U4108" s="545" t="s">
        <v>9468</v>
      </c>
    </row>
    <row r="4109" spans="1:21" x14ac:dyDescent="0.35">
      <c r="A4109" s="750">
        <v>8075</v>
      </c>
      <c r="C4109" s="750" t="s">
        <v>9469</v>
      </c>
      <c r="D4109" s="750" t="s">
        <v>35</v>
      </c>
      <c r="E4109" s="1179" t="s">
        <v>9470</v>
      </c>
      <c r="F4109" s="954">
        <v>45922</v>
      </c>
      <c r="G4109" s="750" t="s">
        <v>8561</v>
      </c>
      <c r="H4109" s="954">
        <v>45923</v>
      </c>
      <c r="I4109" s="750" t="s">
        <v>8660</v>
      </c>
      <c r="K4109" s="954">
        <v>32847</v>
      </c>
      <c r="L4109" s="750" t="s">
        <v>9007</v>
      </c>
      <c r="M4109" s="19">
        <v>43815</v>
      </c>
      <c r="N4109" s="952" t="s">
        <v>5742</v>
      </c>
      <c r="O4109" s="953">
        <v>40301</v>
      </c>
      <c r="U4109" s="545" t="s">
        <v>9471</v>
      </c>
    </row>
    <row r="4110" spans="1:21" hidden="1" x14ac:dyDescent="0.35">
      <c r="A4110" s="750">
        <v>8651</v>
      </c>
      <c r="C4110" s="750" t="s">
        <v>9075</v>
      </c>
      <c r="D4110" s="750" t="s">
        <v>649</v>
      </c>
      <c r="E4110" s="1179" t="s">
        <v>8635</v>
      </c>
      <c r="F4110" s="954">
        <v>46013</v>
      </c>
      <c r="G4110" s="750" t="s">
        <v>9078</v>
      </c>
      <c r="H4110" s="954">
        <v>46020</v>
      </c>
      <c r="I4110" s="750" t="s">
        <v>9077</v>
      </c>
      <c r="K4110" s="954">
        <v>36013</v>
      </c>
      <c r="N4110" s="952">
        <v>1395824555</v>
      </c>
      <c r="O4110" s="953">
        <v>43264</v>
      </c>
    </row>
    <row r="4111" spans="1:21" hidden="1" x14ac:dyDescent="0.35">
      <c r="A4111" s="750">
        <v>8651</v>
      </c>
      <c r="C4111" s="750" t="s">
        <v>8947</v>
      </c>
      <c r="D4111" s="750" t="s">
        <v>649</v>
      </c>
      <c r="E4111" s="1179" t="s">
        <v>8635</v>
      </c>
      <c r="F4111" s="954">
        <v>46013</v>
      </c>
      <c r="G4111" s="750" t="s">
        <v>9078</v>
      </c>
      <c r="H4111" s="954">
        <v>46020</v>
      </c>
      <c r="I4111" s="750" t="s">
        <v>9077</v>
      </c>
      <c r="K4111" s="954">
        <v>38121</v>
      </c>
      <c r="N4111" s="952">
        <v>1793766659</v>
      </c>
      <c r="O4111" s="953">
        <v>45358</v>
      </c>
    </row>
    <row r="4112" spans="1:21" hidden="1" x14ac:dyDescent="0.35">
      <c r="A4112" s="750">
        <v>8666</v>
      </c>
      <c r="C4112" s="750" t="s">
        <v>8984</v>
      </c>
      <c r="D4112" s="750" t="s">
        <v>35</v>
      </c>
      <c r="E4112" s="1179" t="s">
        <v>8535</v>
      </c>
      <c r="F4112" s="954">
        <v>46017</v>
      </c>
      <c r="G4112" s="750" t="s">
        <v>8985</v>
      </c>
      <c r="K4112" s="954">
        <v>27913</v>
      </c>
      <c r="L4112" s="750" t="s">
        <v>8986</v>
      </c>
      <c r="M4112" s="19">
        <v>36017</v>
      </c>
      <c r="N4112" s="952">
        <v>960638101437</v>
      </c>
      <c r="O4112" s="953">
        <v>35492</v>
      </c>
      <c r="U4112" s="545" t="s">
        <v>9472</v>
      </c>
    </row>
    <row r="4113" spans="1:21" x14ac:dyDescent="0.35">
      <c r="A4113" s="750">
        <v>7876</v>
      </c>
      <c r="B4113" s="750">
        <v>25500398</v>
      </c>
      <c r="C4113" s="750" t="s">
        <v>9473</v>
      </c>
      <c r="D4113" s="750" t="s">
        <v>8656</v>
      </c>
      <c r="E4113" s="1179" t="s">
        <v>9420</v>
      </c>
      <c r="F4113" s="954">
        <v>45876</v>
      </c>
      <c r="G4113" s="750" t="s">
        <v>9474</v>
      </c>
      <c r="H4113" s="954">
        <v>45903</v>
      </c>
      <c r="I4113" s="750" t="s">
        <v>8626</v>
      </c>
      <c r="K4113" s="954">
        <v>31716</v>
      </c>
      <c r="L4113" s="750" t="s">
        <v>9475</v>
      </c>
      <c r="N4113" s="952" t="s">
        <v>9476</v>
      </c>
      <c r="O4113" s="953">
        <v>44445</v>
      </c>
    </row>
    <row r="4114" spans="1:21" x14ac:dyDescent="0.35">
      <c r="A4114" s="750">
        <v>7876</v>
      </c>
      <c r="C4114" s="750" t="s">
        <v>9477</v>
      </c>
      <c r="D4114" s="750" t="s">
        <v>8656</v>
      </c>
      <c r="E4114" s="1179" t="s">
        <v>9420</v>
      </c>
      <c r="F4114" s="954">
        <v>45876</v>
      </c>
      <c r="G4114" s="750" t="s">
        <v>9474</v>
      </c>
      <c r="H4114" s="954">
        <v>45903</v>
      </c>
      <c r="I4114" s="750" t="s">
        <v>8626</v>
      </c>
      <c r="K4114" s="954">
        <v>26030</v>
      </c>
      <c r="L4114" s="750" t="s">
        <v>9478</v>
      </c>
      <c r="N4114" s="952" t="s">
        <v>9479</v>
      </c>
      <c r="O4114" s="953">
        <v>44823</v>
      </c>
    </row>
    <row r="4115" spans="1:21" hidden="1" x14ac:dyDescent="0.35">
      <c r="A4115" s="750">
        <v>7879</v>
      </c>
      <c r="C4115" s="750" t="s">
        <v>8928</v>
      </c>
      <c r="D4115" s="750" t="s">
        <v>8734</v>
      </c>
      <c r="E4115" s="1179" t="s">
        <v>8820</v>
      </c>
      <c r="F4115" s="954">
        <v>45878</v>
      </c>
      <c r="G4115" s="750" t="s">
        <v>8555</v>
      </c>
      <c r="H4115" s="954">
        <v>45887</v>
      </c>
      <c r="I4115" s="750" t="s">
        <v>8741</v>
      </c>
      <c r="K4115" s="954">
        <v>31905</v>
      </c>
      <c r="L4115" s="750" t="s">
        <v>8929</v>
      </c>
      <c r="M4115" s="19">
        <v>44704</v>
      </c>
      <c r="N4115" s="952">
        <v>100545300030</v>
      </c>
      <c r="O4115" s="953">
        <v>41486</v>
      </c>
    </row>
    <row r="4116" spans="1:21" ht="42" x14ac:dyDescent="0.35">
      <c r="A4116" s="750">
        <v>7880</v>
      </c>
      <c r="C4116" s="750" t="s">
        <v>9480</v>
      </c>
      <c r="D4116" s="750" t="s">
        <v>35</v>
      </c>
      <c r="E4116" s="1179" t="s">
        <v>8888</v>
      </c>
      <c r="F4116" s="954">
        <v>45879</v>
      </c>
      <c r="G4116" s="750" t="s">
        <v>8537</v>
      </c>
      <c r="H4116" s="954">
        <v>45880</v>
      </c>
      <c r="I4116" s="750" t="s">
        <v>9481</v>
      </c>
      <c r="K4116" s="954">
        <v>34372</v>
      </c>
      <c r="L4116" s="750">
        <v>11049159</v>
      </c>
      <c r="M4116" s="19">
        <v>43468</v>
      </c>
      <c r="N4116" s="952" t="s">
        <v>1508</v>
      </c>
      <c r="O4116" s="953">
        <v>44468</v>
      </c>
      <c r="P4116" s="1043" t="s">
        <v>9209</v>
      </c>
    </row>
    <row r="4117" spans="1:21" x14ac:dyDescent="0.35">
      <c r="A4117" s="750">
        <v>7883</v>
      </c>
      <c r="C4117" s="750" t="s">
        <v>9343</v>
      </c>
      <c r="D4117" s="750" t="s">
        <v>83</v>
      </c>
      <c r="E4117" s="1179" t="s">
        <v>8606</v>
      </c>
      <c r="F4117" s="954">
        <v>45879</v>
      </c>
      <c r="G4117" s="750" t="s">
        <v>9482</v>
      </c>
      <c r="H4117" s="954">
        <v>45885</v>
      </c>
      <c r="I4117" s="750" t="s">
        <v>9260</v>
      </c>
      <c r="K4117" s="954">
        <v>37034</v>
      </c>
      <c r="L4117" s="750">
        <v>14814511</v>
      </c>
      <c r="M4117" s="19">
        <v>44347</v>
      </c>
      <c r="N4117" s="952" t="s">
        <v>5698</v>
      </c>
      <c r="O4117" s="953">
        <v>44069</v>
      </c>
    </row>
    <row r="4118" spans="1:21" x14ac:dyDescent="0.35">
      <c r="A4118" s="750">
        <v>7883</v>
      </c>
      <c r="C4118" s="750" t="s">
        <v>9344</v>
      </c>
      <c r="D4118" s="750" t="s">
        <v>83</v>
      </c>
      <c r="E4118" s="1179" t="s">
        <v>8606</v>
      </c>
      <c r="F4118" s="954">
        <v>45879</v>
      </c>
      <c r="G4118" s="750" t="s">
        <v>9482</v>
      </c>
      <c r="H4118" s="954">
        <v>45885</v>
      </c>
      <c r="I4118" s="750" t="s">
        <v>9260</v>
      </c>
      <c r="K4118" s="954">
        <v>36645</v>
      </c>
      <c r="L4118" s="750">
        <v>14023675</v>
      </c>
      <c r="M4118" s="19">
        <v>45621</v>
      </c>
      <c r="N4118" s="19" t="s">
        <v>5808</v>
      </c>
      <c r="O4118" s="953">
        <v>43652</v>
      </c>
    </row>
    <row r="4119" spans="1:21" x14ac:dyDescent="0.35">
      <c r="A4119" s="750">
        <v>7884</v>
      </c>
      <c r="C4119" s="750" t="s">
        <v>9480</v>
      </c>
      <c r="D4119" s="750" t="s">
        <v>35</v>
      </c>
      <c r="E4119" s="1179" t="s">
        <v>8535</v>
      </c>
      <c r="F4119" s="954">
        <v>46976</v>
      </c>
      <c r="G4119" s="750" t="s">
        <v>9481</v>
      </c>
      <c r="H4119" s="954">
        <v>45910</v>
      </c>
      <c r="I4119" s="750" t="s">
        <v>8569</v>
      </c>
      <c r="K4119" s="954">
        <v>34372</v>
      </c>
      <c r="L4119" s="750">
        <v>11049159</v>
      </c>
      <c r="M4119" s="19">
        <v>43468</v>
      </c>
      <c r="N4119" s="952" t="s">
        <v>1508</v>
      </c>
      <c r="O4119" s="953">
        <v>44468</v>
      </c>
    </row>
    <row r="4120" spans="1:21" x14ac:dyDescent="0.35">
      <c r="A4120" s="750">
        <v>7884</v>
      </c>
      <c r="C4120" s="750" t="s">
        <v>9483</v>
      </c>
      <c r="D4120" s="750" t="s">
        <v>35</v>
      </c>
      <c r="E4120" s="1179" t="s">
        <v>8535</v>
      </c>
      <c r="F4120" s="954">
        <v>45880</v>
      </c>
      <c r="G4120" s="750" t="s">
        <v>9481</v>
      </c>
      <c r="H4120" s="954">
        <v>45910</v>
      </c>
      <c r="I4120" s="750" t="s">
        <v>8569</v>
      </c>
      <c r="K4120" s="954">
        <v>35613</v>
      </c>
      <c r="L4120" s="750" t="s">
        <v>9484</v>
      </c>
      <c r="N4120" s="952" t="s">
        <v>7396</v>
      </c>
      <c r="O4120" s="953">
        <v>44440</v>
      </c>
    </row>
    <row r="4121" spans="1:21" hidden="1" x14ac:dyDescent="0.35">
      <c r="A4121" s="750">
        <v>7885</v>
      </c>
      <c r="C4121" s="750" t="s">
        <v>9485</v>
      </c>
      <c r="D4121" s="750" t="s">
        <v>292</v>
      </c>
      <c r="E4121" s="1179" t="s">
        <v>8710</v>
      </c>
      <c r="F4121" s="954">
        <v>45880</v>
      </c>
      <c r="G4121" s="750" t="s">
        <v>8597</v>
      </c>
      <c r="H4121" s="954">
        <v>45884</v>
      </c>
      <c r="I4121" s="750" t="s">
        <v>8545</v>
      </c>
      <c r="K4121" s="954">
        <v>21765</v>
      </c>
      <c r="L4121" s="750" t="s">
        <v>9486</v>
      </c>
      <c r="M4121" s="19">
        <v>41118</v>
      </c>
      <c r="N4121" s="952">
        <v>821178300354</v>
      </c>
      <c r="O4121" s="953" t="s">
        <v>9487</v>
      </c>
      <c r="U4121" s="545" t="s">
        <v>9488</v>
      </c>
    </row>
    <row r="4122" spans="1:21" x14ac:dyDescent="0.35">
      <c r="A4122" s="750">
        <v>7886</v>
      </c>
      <c r="C4122" s="750" t="s">
        <v>9489</v>
      </c>
      <c r="D4122" s="750" t="s">
        <v>35</v>
      </c>
      <c r="E4122" s="1179" t="s">
        <v>9110</v>
      </c>
      <c r="F4122" s="954">
        <v>45880</v>
      </c>
      <c r="G4122" s="750" t="s">
        <v>8661</v>
      </c>
      <c r="H4122" s="954">
        <v>45900</v>
      </c>
      <c r="I4122" s="750" t="s">
        <v>8661</v>
      </c>
      <c r="K4122" s="954">
        <v>36088</v>
      </c>
      <c r="L4122" s="750" t="s">
        <v>9490</v>
      </c>
      <c r="N4122" s="952" t="s">
        <v>7799</v>
      </c>
      <c r="O4122" s="953">
        <v>44456</v>
      </c>
    </row>
    <row r="4123" spans="1:21" x14ac:dyDescent="0.35">
      <c r="A4123" s="750">
        <v>7887</v>
      </c>
      <c r="C4123" s="750" t="s">
        <v>9491</v>
      </c>
      <c r="D4123" s="750" t="s">
        <v>35</v>
      </c>
      <c r="E4123" s="1179" t="s">
        <v>8644</v>
      </c>
      <c r="F4123" s="954">
        <v>45880</v>
      </c>
      <c r="G4123" s="750" t="s">
        <v>8626</v>
      </c>
      <c r="H4123" s="954">
        <v>45890</v>
      </c>
      <c r="I4123" s="750" t="s">
        <v>8537</v>
      </c>
      <c r="K4123" s="954">
        <v>35218</v>
      </c>
      <c r="L4123" s="750" t="s">
        <v>9492</v>
      </c>
      <c r="M4123" s="19">
        <v>42985</v>
      </c>
      <c r="N4123" s="952" t="s">
        <v>9493</v>
      </c>
      <c r="O4123" s="953">
        <v>42625</v>
      </c>
    </row>
    <row r="4124" spans="1:21" x14ac:dyDescent="0.35">
      <c r="A4124" s="750">
        <v>7887</v>
      </c>
      <c r="C4124" s="750" t="s">
        <v>9494</v>
      </c>
      <c r="D4124" s="750" t="s">
        <v>35</v>
      </c>
      <c r="E4124" s="1179" t="s">
        <v>8644</v>
      </c>
      <c r="F4124" s="954">
        <v>45880</v>
      </c>
      <c r="G4124" s="750" t="s">
        <v>8626</v>
      </c>
      <c r="H4124" s="954">
        <v>45890</v>
      </c>
      <c r="I4124" s="750" t="s">
        <v>8537</v>
      </c>
      <c r="K4124" s="954">
        <v>35218</v>
      </c>
      <c r="N4124" s="952" t="s">
        <v>9495</v>
      </c>
      <c r="O4124" s="953">
        <v>41981</v>
      </c>
    </row>
    <row r="4125" spans="1:21" x14ac:dyDescent="0.35">
      <c r="A4125" s="750">
        <v>7888</v>
      </c>
      <c r="C4125" s="750" t="s">
        <v>9496</v>
      </c>
      <c r="D4125" s="750" t="s">
        <v>4365</v>
      </c>
      <c r="E4125" s="1179" t="s">
        <v>8596</v>
      </c>
      <c r="F4125" s="954">
        <v>45880</v>
      </c>
      <c r="G4125" s="750" t="s">
        <v>9497</v>
      </c>
      <c r="H4125" s="954">
        <v>45883</v>
      </c>
      <c r="I4125" s="750" t="s">
        <v>9498</v>
      </c>
      <c r="K4125" s="954">
        <v>35006</v>
      </c>
      <c r="L4125" s="750" t="s">
        <v>9423</v>
      </c>
      <c r="M4125" s="19">
        <v>43609</v>
      </c>
      <c r="N4125" s="952" t="s">
        <v>164</v>
      </c>
      <c r="O4125" s="953">
        <v>41860</v>
      </c>
    </row>
    <row r="4126" spans="1:21" x14ac:dyDescent="0.35">
      <c r="A4126" s="750">
        <v>7889</v>
      </c>
      <c r="C4126" s="750" t="s">
        <v>9499</v>
      </c>
      <c r="D4126" s="750" t="s">
        <v>292</v>
      </c>
      <c r="E4126" s="1179" t="s">
        <v>8554</v>
      </c>
      <c r="F4126" s="954">
        <v>45881</v>
      </c>
      <c r="G4126" s="750" t="s">
        <v>9500</v>
      </c>
      <c r="H4126" s="954">
        <v>45902</v>
      </c>
      <c r="I4126" s="750" t="s">
        <v>8965</v>
      </c>
      <c r="K4126" s="954">
        <v>30116</v>
      </c>
      <c r="L4126" s="750" t="s">
        <v>9501</v>
      </c>
      <c r="M4126" s="19">
        <v>45464</v>
      </c>
      <c r="N4126" s="952" t="s">
        <v>6187</v>
      </c>
      <c r="O4126" s="953">
        <v>45344</v>
      </c>
    </row>
    <row r="4127" spans="1:21" x14ac:dyDescent="0.35">
      <c r="A4127" s="750">
        <v>7891</v>
      </c>
      <c r="C4127" s="750" t="s">
        <v>9502</v>
      </c>
      <c r="D4127" s="750" t="s">
        <v>8859</v>
      </c>
      <c r="E4127" s="1179" t="s">
        <v>8590</v>
      </c>
      <c r="F4127" s="954">
        <v>45882</v>
      </c>
      <c r="G4127" s="750" t="s">
        <v>8561</v>
      </c>
      <c r="H4127" s="954">
        <v>45895</v>
      </c>
      <c r="I4127" s="750" t="s">
        <v>8561</v>
      </c>
      <c r="K4127" s="954">
        <v>30058</v>
      </c>
      <c r="L4127" s="750" t="s">
        <v>9503</v>
      </c>
      <c r="N4127" s="19" t="s">
        <v>9504</v>
      </c>
      <c r="O4127" s="953">
        <v>37424</v>
      </c>
    </row>
    <row r="4128" spans="1:21" x14ac:dyDescent="0.35">
      <c r="A4128" s="750">
        <v>7893</v>
      </c>
      <c r="C4128" s="750" t="s">
        <v>9041</v>
      </c>
      <c r="D4128" s="750" t="s">
        <v>8734</v>
      </c>
      <c r="E4128" s="1179" t="s">
        <v>8780</v>
      </c>
      <c r="F4128" s="954">
        <v>45883</v>
      </c>
      <c r="G4128" s="750" t="s">
        <v>8543</v>
      </c>
      <c r="H4128" s="954">
        <v>45897</v>
      </c>
      <c r="I4128" s="750" t="s">
        <v>8664</v>
      </c>
      <c r="K4128" s="954">
        <v>28613</v>
      </c>
      <c r="L4128" s="750" t="s">
        <v>9044</v>
      </c>
      <c r="M4128" s="19">
        <v>38642</v>
      </c>
      <c r="N4128" s="952" t="s">
        <v>1527</v>
      </c>
      <c r="O4128" s="953">
        <v>43115</v>
      </c>
    </row>
    <row r="4129" spans="1:21" x14ac:dyDescent="0.35">
      <c r="A4129" s="750">
        <v>7895</v>
      </c>
      <c r="C4129" s="750" t="s">
        <v>9505</v>
      </c>
      <c r="D4129" s="750" t="s">
        <v>4365</v>
      </c>
      <c r="E4129" s="1179" t="s">
        <v>8596</v>
      </c>
      <c r="F4129" s="954">
        <v>45883</v>
      </c>
      <c r="G4129" s="750" t="s">
        <v>9506</v>
      </c>
      <c r="H4129" s="954">
        <v>45901</v>
      </c>
      <c r="I4129" s="750" t="s">
        <v>8670</v>
      </c>
      <c r="K4129" s="954">
        <v>29586</v>
      </c>
      <c r="L4129" s="750" t="s">
        <v>9507</v>
      </c>
      <c r="N4129" s="952" t="s">
        <v>9508</v>
      </c>
      <c r="O4129" s="953">
        <v>41787</v>
      </c>
    </row>
    <row r="4130" spans="1:21" x14ac:dyDescent="0.35">
      <c r="A4130" s="750">
        <v>7896</v>
      </c>
      <c r="C4130" s="750" t="s">
        <v>9328</v>
      </c>
      <c r="D4130" s="750" t="s">
        <v>292</v>
      </c>
      <c r="E4130" s="1179" t="s">
        <v>8659</v>
      </c>
      <c r="F4130" s="954">
        <v>45883</v>
      </c>
      <c r="G4130" s="750" t="s">
        <v>8625</v>
      </c>
      <c r="H4130" s="954">
        <v>45904</v>
      </c>
      <c r="I4130" s="750" t="s">
        <v>8855</v>
      </c>
      <c r="K4130" s="954">
        <v>34608</v>
      </c>
      <c r="L4130" s="750" t="s">
        <v>9329</v>
      </c>
      <c r="M4130" s="19">
        <v>43712</v>
      </c>
      <c r="N4130" s="952" t="s">
        <v>4178</v>
      </c>
      <c r="O4130" s="953">
        <v>43363</v>
      </c>
    </row>
    <row r="4131" spans="1:21" x14ac:dyDescent="0.35">
      <c r="A4131" s="750">
        <v>7897</v>
      </c>
      <c r="C4131" s="750" t="s">
        <v>9509</v>
      </c>
      <c r="D4131" s="750" t="s">
        <v>8734</v>
      </c>
      <c r="E4131" s="1179" t="s">
        <v>8735</v>
      </c>
      <c r="F4131" s="954">
        <v>45884</v>
      </c>
      <c r="G4131" s="954" t="s">
        <v>8626</v>
      </c>
      <c r="H4131" s="954">
        <v>45908</v>
      </c>
      <c r="I4131" s="750" t="s">
        <v>8806</v>
      </c>
      <c r="K4131" s="954">
        <v>31411</v>
      </c>
      <c r="L4131" s="750" t="s">
        <v>9510</v>
      </c>
      <c r="M4131" s="19" t="s">
        <v>9511</v>
      </c>
      <c r="N4131" s="952" t="s">
        <v>9512</v>
      </c>
      <c r="O4131" s="953">
        <v>43117</v>
      </c>
      <c r="U4131" s="545" t="s">
        <v>9513</v>
      </c>
    </row>
    <row r="4132" spans="1:21" x14ac:dyDescent="0.35">
      <c r="A4132" s="750">
        <v>7898</v>
      </c>
      <c r="C4132" s="750" t="s">
        <v>9514</v>
      </c>
      <c r="D4132" s="750" t="s">
        <v>292</v>
      </c>
      <c r="E4132" s="1179" t="s">
        <v>8837</v>
      </c>
      <c r="F4132" s="954">
        <v>45885</v>
      </c>
      <c r="G4132" s="750" t="s">
        <v>8636</v>
      </c>
      <c r="H4132" s="954">
        <v>45915</v>
      </c>
      <c r="I4132" s="750" t="s">
        <v>9078</v>
      </c>
      <c r="K4132" s="954">
        <v>29444</v>
      </c>
      <c r="L4132" s="750" t="s">
        <v>9515</v>
      </c>
      <c r="M4132" s="19">
        <v>45408</v>
      </c>
      <c r="N4132" s="952" t="s">
        <v>9516</v>
      </c>
      <c r="O4132" s="953">
        <v>39683</v>
      </c>
      <c r="U4132" s="545" t="s">
        <v>9517</v>
      </c>
    </row>
    <row r="4133" spans="1:21" x14ac:dyDescent="0.35">
      <c r="A4133" s="750">
        <v>7899</v>
      </c>
      <c r="B4133" s="750">
        <v>53994461</v>
      </c>
      <c r="C4133" s="750" t="s">
        <v>9518</v>
      </c>
      <c r="D4133" s="750" t="s">
        <v>292</v>
      </c>
      <c r="E4133" s="1179" t="s">
        <v>8710</v>
      </c>
      <c r="F4133" s="954">
        <v>45884</v>
      </c>
      <c r="G4133" s="750" t="s">
        <v>9519</v>
      </c>
      <c r="H4133" s="954">
        <v>45896</v>
      </c>
      <c r="I4133" s="750" t="s">
        <v>8855</v>
      </c>
      <c r="K4133" s="954">
        <v>38264</v>
      </c>
      <c r="L4133" s="750" t="s">
        <v>9520</v>
      </c>
      <c r="N4133" s="952" t="s">
        <v>9521</v>
      </c>
      <c r="O4133" s="953">
        <v>38164</v>
      </c>
    </row>
    <row r="4134" spans="1:21" x14ac:dyDescent="0.35">
      <c r="A4134" s="750">
        <v>7900</v>
      </c>
      <c r="C4134" s="750" t="s">
        <v>9522</v>
      </c>
      <c r="D4134" s="750" t="s">
        <v>35</v>
      </c>
      <c r="E4134" s="1179" t="s">
        <v>8718</v>
      </c>
      <c r="F4134" s="954">
        <v>45885</v>
      </c>
      <c r="G4134" s="750" t="s">
        <v>9126</v>
      </c>
      <c r="H4134" s="954">
        <v>45896</v>
      </c>
      <c r="I4134" s="750" t="s">
        <v>8551</v>
      </c>
      <c r="K4134" s="954">
        <v>35473</v>
      </c>
      <c r="L4134" s="750" t="s">
        <v>9523</v>
      </c>
      <c r="M4134" s="19">
        <v>42970</v>
      </c>
      <c r="N4134" s="952" t="s">
        <v>9524</v>
      </c>
      <c r="O4134" s="953">
        <v>42776</v>
      </c>
      <c r="U4134" s="545" t="s">
        <v>5487</v>
      </c>
    </row>
    <row r="4135" spans="1:21" x14ac:dyDescent="0.35">
      <c r="A4135" s="750">
        <v>7900</v>
      </c>
      <c r="C4135" s="750" t="s">
        <v>9525</v>
      </c>
      <c r="D4135" s="750" t="s">
        <v>35</v>
      </c>
      <c r="E4135" s="1179" t="s">
        <v>8718</v>
      </c>
      <c r="F4135" s="954">
        <v>45885</v>
      </c>
      <c r="G4135" s="750" t="s">
        <v>9126</v>
      </c>
      <c r="H4135" s="954">
        <v>45896</v>
      </c>
      <c r="I4135" s="750" t="s">
        <v>8551</v>
      </c>
      <c r="K4135" s="954">
        <v>37600</v>
      </c>
      <c r="L4135" s="750">
        <v>14013204</v>
      </c>
      <c r="M4135" s="19">
        <v>45113</v>
      </c>
      <c r="N4135" s="952" t="s">
        <v>5489</v>
      </c>
      <c r="O4135" s="953">
        <v>44287</v>
      </c>
    </row>
    <row r="4136" spans="1:21" hidden="1" x14ac:dyDescent="0.35">
      <c r="A4136" s="750">
        <v>7901</v>
      </c>
      <c r="C4136" s="750" t="s">
        <v>9526</v>
      </c>
      <c r="D4136" s="750" t="s">
        <v>83</v>
      </c>
      <c r="E4136" s="1179" t="s">
        <v>8606</v>
      </c>
      <c r="F4136" s="954">
        <v>45886</v>
      </c>
      <c r="G4136" s="750" t="s">
        <v>9527</v>
      </c>
      <c r="H4136" s="954">
        <v>45886</v>
      </c>
      <c r="I4136" s="750" t="s">
        <v>9078</v>
      </c>
      <c r="K4136" s="954">
        <v>31182</v>
      </c>
      <c r="N4136" s="952">
        <v>240727300590</v>
      </c>
      <c r="O4136" s="953">
        <v>45804</v>
      </c>
    </row>
    <row r="4137" spans="1:21" x14ac:dyDescent="0.35">
      <c r="A4137" s="750">
        <v>7902</v>
      </c>
      <c r="C4137" s="750" t="s">
        <v>9528</v>
      </c>
      <c r="D4137" s="750" t="s">
        <v>35</v>
      </c>
      <c r="E4137" s="1179" t="s">
        <v>8967</v>
      </c>
      <c r="F4137" s="954">
        <v>45886</v>
      </c>
      <c r="G4137" s="750" t="s">
        <v>8543</v>
      </c>
      <c r="H4137" s="954">
        <v>45903</v>
      </c>
      <c r="I4137" s="750" t="s">
        <v>8670</v>
      </c>
      <c r="K4137" s="954">
        <v>31938</v>
      </c>
      <c r="N4137" s="952" t="s">
        <v>4264</v>
      </c>
      <c r="O4137" s="953">
        <v>44130</v>
      </c>
    </row>
    <row r="4138" spans="1:21" x14ac:dyDescent="0.35">
      <c r="A4138" s="750">
        <v>7906</v>
      </c>
      <c r="C4138" s="750" t="s">
        <v>9529</v>
      </c>
      <c r="D4138" s="750" t="s">
        <v>35</v>
      </c>
      <c r="E4138" s="1179" t="s">
        <v>8542</v>
      </c>
      <c r="F4138" s="954">
        <v>45887</v>
      </c>
      <c r="G4138" s="750" t="s">
        <v>9078</v>
      </c>
      <c r="H4138" s="954">
        <v>45888</v>
      </c>
      <c r="I4138" s="750" t="s">
        <v>9078</v>
      </c>
      <c r="K4138" s="954">
        <v>27824</v>
      </c>
      <c r="L4138" s="750" t="s">
        <v>9530</v>
      </c>
      <c r="M4138" s="19">
        <v>42419</v>
      </c>
      <c r="N4138" s="952" t="s">
        <v>9531</v>
      </c>
      <c r="O4138" s="953">
        <v>40575</v>
      </c>
    </row>
    <row r="4139" spans="1:21" x14ac:dyDescent="0.35">
      <c r="A4139" s="750">
        <v>7907</v>
      </c>
      <c r="C4139" s="750" t="s">
        <v>9084</v>
      </c>
      <c r="D4139" s="750" t="s">
        <v>83</v>
      </c>
      <c r="E4139" s="1179" t="s">
        <v>8606</v>
      </c>
      <c r="F4139" s="954">
        <v>45887</v>
      </c>
      <c r="G4139" s="750" t="s">
        <v>9078</v>
      </c>
      <c r="H4139" s="954">
        <v>45905</v>
      </c>
      <c r="I4139" s="750" t="s">
        <v>9532</v>
      </c>
      <c r="K4139" s="954">
        <v>30951</v>
      </c>
      <c r="L4139" s="750" t="s">
        <v>9533</v>
      </c>
      <c r="M4139" s="19">
        <v>42285</v>
      </c>
      <c r="N4139" s="952" t="s">
        <v>1940</v>
      </c>
      <c r="O4139" s="953">
        <v>37929</v>
      </c>
      <c r="U4139" s="545" t="s">
        <v>4763</v>
      </c>
    </row>
    <row r="4140" spans="1:21" x14ac:dyDescent="0.35">
      <c r="A4140" s="750">
        <v>7908</v>
      </c>
      <c r="B4140" s="750">
        <v>56776440</v>
      </c>
      <c r="C4140" s="750" t="s">
        <v>9534</v>
      </c>
      <c r="D4140" s="750" t="s">
        <v>8734</v>
      </c>
      <c r="E4140" s="1179" t="s">
        <v>8820</v>
      </c>
      <c r="F4140" s="954">
        <v>45888</v>
      </c>
      <c r="G4140" s="750" t="s">
        <v>8878</v>
      </c>
      <c r="H4140" s="954">
        <v>45892</v>
      </c>
      <c r="I4140" s="750" t="s">
        <v>8660</v>
      </c>
      <c r="K4140" s="954">
        <v>37918</v>
      </c>
      <c r="L4140" s="750" t="s">
        <v>9535</v>
      </c>
      <c r="M4140" s="19">
        <v>45751</v>
      </c>
      <c r="N4140" s="952" t="s">
        <v>9536</v>
      </c>
      <c r="O4140" s="953">
        <v>44879</v>
      </c>
    </row>
    <row r="4141" spans="1:21" x14ac:dyDescent="0.35">
      <c r="A4141" s="750">
        <v>7910</v>
      </c>
      <c r="B4141" s="750">
        <v>24847277</v>
      </c>
      <c r="C4141" s="750" t="s">
        <v>9537</v>
      </c>
      <c r="D4141" s="750" t="s">
        <v>649</v>
      </c>
      <c r="E4141" s="1179" t="s">
        <v>8825</v>
      </c>
      <c r="F4141" s="954">
        <v>45888</v>
      </c>
      <c r="G4141" s="750" t="s">
        <v>8626</v>
      </c>
      <c r="H4141" s="954">
        <v>45903</v>
      </c>
      <c r="I4141" s="750" t="s">
        <v>9538</v>
      </c>
      <c r="K4141" s="954">
        <v>34861</v>
      </c>
      <c r="L4141" s="750" t="s">
        <v>9539</v>
      </c>
      <c r="M4141" s="19">
        <v>43322</v>
      </c>
      <c r="N4141" s="952" t="s">
        <v>9540</v>
      </c>
      <c r="P4141" s="1043" t="s">
        <v>9541</v>
      </c>
      <c r="U4141" s="545" t="s">
        <v>9542</v>
      </c>
    </row>
    <row r="4142" spans="1:21" x14ac:dyDescent="0.35">
      <c r="A4142" s="750">
        <v>7910</v>
      </c>
      <c r="C4142" s="750" t="s">
        <v>9543</v>
      </c>
      <c r="D4142" s="750" t="s">
        <v>649</v>
      </c>
      <c r="E4142" s="1179" t="s">
        <v>8825</v>
      </c>
      <c r="F4142" s="954">
        <v>45888</v>
      </c>
      <c r="G4142" s="750" t="s">
        <v>8661</v>
      </c>
      <c r="H4142" s="954">
        <v>45903</v>
      </c>
      <c r="I4142" s="750" t="s">
        <v>9538</v>
      </c>
      <c r="K4142" s="954">
        <v>32639</v>
      </c>
      <c r="N4142" s="952" t="s">
        <v>9544</v>
      </c>
      <c r="P4142" s="1043" t="s">
        <v>9545</v>
      </c>
    </row>
    <row r="4143" spans="1:21" x14ac:dyDescent="0.35">
      <c r="A4143" s="750">
        <v>7911</v>
      </c>
      <c r="C4143" s="750" t="s">
        <v>9529</v>
      </c>
      <c r="D4143" s="750" t="s">
        <v>4365</v>
      </c>
      <c r="E4143" s="1179" t="s">
        <v>8549</v>
      </c>
      <c r="F4143" s="954">
        <v>45888</v>
      </c>
      <c r="G4143" s="750" t="s">
        <v>9078</v>
      </c>
      <c r="H4143" s="954">
        <v>45892</v>
      </c>
      <c r="I4143" s="750" t="s">
        <v>8795</v>
      </c>
      <c r="K4143" s="954">
        <v>27824</v>
      </c>
      <c r="L4143" s="750" t="s">
        <v>9530</v>
      </c>
      <c r="M4143" s="19">
        <v>42419</v>
      </c>
      <c r="N4143" s="952" t="s">
        <v>9531</v>
      </c>
      <c r="O4143" s="953">
        <v>40575</v>
      </c>
    </row>
    <row r="4144" spans="1:21" x14ac:dyDescent="0.35">
      <c r="A4144" s="750">
        <v>7914</v>
      </c>
      <c r="C4144" s="750" t="s">
        <v>9546</v>
      </c>
      <c r="D4144" s="750" t="s">
        <v>35</v>
      </c>
      <c r="E4144" s="1179" t="s">
        <v>8542</v>
      </c>
      <c r="F4144" s="954">
        <v>45889</v>
      </c>
      <c r="G4144" s="750" t="s">
        <v>9207</v>
      </c>
      <c r="H4144" s="954">
        <v>45912</v>
      </c>
      <c r="I4144" s="750" t="s">
        <v>8670</v>
      </c>
      <c r="K4144" s="954">
        <v>30040</v>
      </c>
      <c r="L4144" s="750" t="s">
        <v>9547</v>
      </c>
      <c r="M4144" s="19">
        <v>44011</v>
      </c>
      <c r="N4144" s="952" t="s">
        <v>4455</v>
      </c>
      <c r="O4144" s="953">
        <v>44162</v>
      </c>
    </row>
    <row r="4145" spans="1:21" x14ac:dyDescent="0.35">
      <c r="A4145" s="750">
        <v>7914</v>
      </c>
      <c r="C4145" s="750" t="s">
        <v>9020</v>
      </c>
      <c r="D4145" s="750" t="s">
        <v>35</v>
      </c>
      <c r="E4145" s="1179" t="s">
        <v>8542</v>
      </c>
      <c r="F4145" s="954">
        <v>45889</v>
      </c>
      <c r="G4145" s="750" t="s">
        <v>9207</v>
      </c>
      <c r="H4145" s="954">
        <v>45912</v>
      </c>
      <c r="I4145" s="750" t="s">
        <v>8670</v>
      </c>
      <c r="K4145" s="954">
        <v>32043</v>
      </c>
      <c r="L4145" s="750" t="s">
        <v>9022</v>
      </c>
      <c r="M4145" s="19">
        <v>39337</v>
      </c>
      <c r="N4145" s="952" t="s">
        <v>4385</v>
      </c>
      <c r="O4145" s="953">
        <v>44915</v>
      </c>
    </row>
    <row r="4146" spans="1:21" x14ac:dyDescent="0.35">
      <c r="A4146" s="750">
        <v>7916</v>
      </c>
      <c r="C4146" s="750" t="s">
        <v>9548</v>
      </c>
      <c r="D4146" s="750" t="s">
        <v>193</v>
      </c>
      <c r="E4146" s="1179" t="s">
        <v>9259</v>
      </c>
      <c r="F4146" s="954">
        <v>45889</v>
      </c>
      <c r="G4146" s="750" t="s">
        <v>9549</v>
      </c>
      <c r="H4146" s="954">
        <v>45891</v>
      </c>
      <c r="I4146" s="750" t="s">
        <v>8556</v>
      </c>
      <c r="K4146" s="954">
        <v>24518</v>
      </c>
      <c r="L4146" s="750" t="s">
        <v>9550</v>
      </c>
      <c r="M4146" s="19">
        <v>45700</v>
      </c>
      <c r="N4146" s="952" t="s">
        <v>9551</v>
      </c>
      <c r="O4146" s="953">
        <v>31576</v>
      </c>
      <c r="U4146" s="545" t="s">
        <v>9415</v>
      </c>
    </row>
    <row r="4147" spans="1:21" x14ac:dyDescent="0.35">
      <c r="A4147" s="750">
        <v>7916</v>
      </c>
      <c r="C4147" s="750" t="s">
        <v>9553</v>
      </c>
      <c r="D4147" s="750" t="s">
        <v>193</v>
      </c>
      <c r="E4147" s="1179" t="s">
        <v>9259</v>
      </c>
      <c r="F4147" s="954">
        <v>45889</v>
      </c>
      <c r="G4147" s="750" t="s">
        <v>9549</v>
      </c>
      <c r="H4147" s="954">
        <v>45891</v>
      </c>
      <c r="I4147" s="750" t="s">
        <v>8556</v>
      </c>
      <c r="K4147" s="954">
        <v>31699</v>
      </c>
      <c r="L4147" s="750" t="s">
        <v>9554</v>
      </c>
      <c r="M4147" s="19">
        <v>45337</v>
      </c>
      <c r="N4147" s="952" t="s">
        <v>9555</v>
      </c>
      <c r="O4147" s="953">
        <v>40848</v>
      </c>
      <c r="U4147" s="545" t="s">
        <v>9552</v>
      </c>
    </row>
    <row r="4148" spans="1:21" x14ac:dyDescent="0.35">
      <c r="A4148" s="750">
        <v>7917</v>
      </c>
      <c r="C4148" s="750" t="s">
        <v>9556</v>
      </c>
      <c r="D4148" s="750" t="s">
        <v>35</v>
      </c>
      <c r="E4148" s="1179" t="s">
        <v>8644</v>
      </c>
      <c r="F4148" s="954">
        <v>45890</v>
      </c>
      <c r="G4148" s="750" t="s">
        <v>8768</v>
      </c>
      <c r="H4148" s="954">
        <v>45892</v>
      </c>
      <c r="I4148" s="750" t="s">
        <v>8796</v>
      </c>
      <c r="K4148" s="954">
        <v>22578</v>
      </c>
      <c r="L4148" s="750" t="s">
        <v>9557</v>
      </c>
      <c r="M4148" s="19">
        <v>40210</v>
      </c>
      <c r="N4148" s="952" t="s">
        <v>9558</v>
      </c>
      <c r="O4148" s="953">
        <v>30855</v>
      </c>
      <c r="U4148" s="545" t="s">
        <v>9559</v>
      </c>
    </row>
    <row r="4149" spans="1:21" x14ac:dyDescent="0.35">
      <c r="A4149" s="750">
        <v>7917</v>
      </c>
      <c r="C4149" s="750" t="s">
        <v>9560</v>
      </c>
      <c r="D4149" s="750" t="s">
        <v>35</v>
      </c>
      <c r="E4149" s="1179" t="s">
        <v>8644</v>
      </c>
      <c r="F4149" s="954">
        <v>45890</v>
      </c>
      <c r="G4149" s="750" t="s">
        <v>8768</v>
      </c>
      <c r="H4149" s="954">
        <v>45892</v>
      </c>
      <c r="I4149" s="750" t="s">
        <v>8796</v>
      </c>
      <c r="K4149" s="954">
        <v>33395</v>
      </c>
      <c r="L4149" s="750" t="s">
        <v>9561</v>
      </c>
      <c r="M4149" s="19">
        <v>39587</v>
      </c>
      <c r="N4149" s="952" t="s">
        <v>9562</v>
      </c>
      <c r="O4149" s="953">
        <v>45833</v>
      </c>
    </row>
    <row r="4150" spans="1:21" x14ac:dyDescent="0.35">
      <c r="A4150" s="750">
        <v>7918</v>
      </c>
      <c r="C4150" s="750" t="s">
        <v>9563</v>
      </c>
      <c r="D4150" s="750" t="s">
        <v>8656</v>
      </c>
      <c r="E4150" s="1179" t="s">
        <v>8591</v>
      </c>
      <c r="F4150" s="954">
        <v>45890</v>
      </c>
      <c r="G4150" s="750" t="s">
        <v>8821</v>
      </c>
      <c r="H4150" s="954">
        <v>45900</v>
      </c>
      <c r="I4150" s="750" t="s">
        <v>8821</v>
      </c>
      <c r="K4150" s="954">
        <v>25883</v>
      </c>
      <c r="L4150" s="750" t="s">
        <v>9564</v>
      </c>
      <c r="M4150" s="19">
        <v>37489</v>
      </c>
      <c r="N4150" s="952" t="s">
        <v>2926</v>
      </c>
      <c r="O4150" s="953">
        <v>37816</v>
      </c>
      <c r="U4150" s="545" t="s">
        <v>9565</v>
      </c>
    </row>
    <row r="4151" spans="1:21" x14ac:dyDescent="0.35">
      <c r="A4151" s="750">
        <v>7920</v>
      </c>
      <c r="B4151" s="750">
        <v>98947357</v>
      </c>
      <c r="C4151" s="750" t="s">
        <v>9566</v>
      </c>
      <c r="D4151" s="750" t="s">
        <v>83</v>
      </c>
      <c r="E4151" s="1179" t="s">
        <v>8629</v>
      </c>
      <c r="F4151" s="954">
        <v>45870</v>
      </c>
      <c r="G4151" s="750" t="s">
        <v>8826</v>
      </c>
      <c r="H4151" s="954">
        <v>45911</v>
      </c>
      <c r="I4151" s="750" t="s">
        <v>9085</v>
      </c>
      <c r="K4151" s="954">
        <v>34672</v>
      </c>
      <c r="L4151" s="750" t="s">
        <v>9567</v>
      </c>
      <c r="N4151" s="952" t="s">
        <v>9568</v>
      </c>
      <c r="O4151" s="953">
        <v>45316</v>
      </c>
    </row>
    <row r="4152" spans="1:21" x14ac:dyDescent="0.35">
      <c r="A4152" s="750">
        <v>7920</v>
      </c>
      <c r="C4152" s="750" t="s">
        <v>9569</v>
      </c>
      <c r="D4152" s="750" t="s">
        <v>83</v>
      </c>
      <c r="E4152" s="1179" t="s">
        <v>8629</v>
      </c>
      <c r="F4152" s="750" t="s">
        <v>9570</v>
      </c>
      <c r="G4152" s="750" t="s">
        <v>8826</v>
      </c>
      <c r="H4152" s="954">
        <v>45911</v>
      </c>
      <c r="I4152" s="750" t="s">
        <v>9085</v>
      </c>
      <c r="K4152" s="750" t="s">
        <v>9571</v>
      </c>
      <c r="L4152" s="750">
        <v>11062192</v>
      </c>
      <c r="N4152" s="952" t="s">
        <v>9572</v>
      </c>
      <c r="O4152" s="953">
        <v>41842</v>
      </c>
    </row>
    <row r="4153" spans="1:21" x14ac:dyDescent="0.35">
      <c r="A4153" s="750">
        <v>7922</v>
      </c>
      <c r="C4153" s="750" t="s">
        <v>9034</v>
      </c>
      <c r="D4153" s="750" t="s">
        <v>4365</v>
      </c>
      <c r="E4153" s="1179" t="s">
        <v>8549</v>
      </c>
      <c r="F4153" s="954">
        <v>45893</v>
      </c>
      <c r="G4153" s="750" t="s">
        <v>8622</v>
      </c>
      <c r="H4153" s="954">
        <v>45914</v>
      </c>
      <c r="I4153" s="750" t="s">
        <v>8622</v>
      </c>
      <c r="K4153" s="954">
        <v>32308</v>
      </c>
      <c r="L4153" s="750" t="s">
        <v>9035</v>
      </c>
      <c r="N4153" s="952" t="s">
        <v>32</v>
      </c>
    </row>
    <row r="4154" spans="1:21" x14ac:dyDescent="0.35">
      <c r="A4154" s="750">
        <v>7923</v>
      </c>
      <c r="C4154" s="750" t="s">
        <v>9573</v>
      </c>
      <c r="D4154" s="750" t="s">
        <v>8734</v>
      </c>
      <c r="E4154" s="1179" t="s">
        <v>8820</v>
      </c>
      <c r="F4154" s="954">
        <v>45893</v>
      </c>
      <c r="G4154" s="750" t="s">
        <v>8670</v>
      </c>
      <c r="H4154" s="954">
        <v>45904</v>
      </c>
      <c r="I4154" s="750" t="s">
        <v>8636</v>
      </c>
      <c r="K4154" s="954">
        <v>28795</v>
      </c>
      <c r="L4154" s="750" t="s">
        <v>9574</v>
      </c>
      <c r="N4154" s="952" t="s">
        <v>9575</v>
      </c>
      <c r="O4154" s="953">
        <v>40421</v>
      </c>
    </row>
    <row r="4155" spans="1:21" x14ac:dyDescent="0.35">
      <c r="A4155" s="750">
        <v>7923</v>
      </c>
      <c r="C4155" s="750" t="s">
        <v>9576</v>
      </c>
      <c r="D4155" s="750" t="s">
        <v>8734</v>
      </c>
      <c r="E4155" s="1179" t="s">
        <v>8820</v>
      </c>
      <c r="F4155" s="954">
        <v>45893</v>
      </c>
      <c r="G4155" s="750" t="s">
        <v>8670</v>
      </c>
      <c r="H4155" s="954">
        <v>45904</v>
      </c>
      <c r="I4155" s="750" t="s">
        <v>8636</v>
      </c>
      <c r="K4155" s="954">
        <v>38399</v>
      </c>
      <c r="L4155" s="750">
        <v>14064467</v>
      </c>
      <c r="M4155" s="19">
        <v>45168</v>
      </c>
      <c r="N4155" s="952" t="s">
        <v>9577</v>
      </c>
      <c r="O4155" s="953">
        <v>45313</v>
      </c>
    </row>
    <row r="4156" spans="1:21" ht="42" x14ac:dyDescent="0.35">
      <c r="A4156" s="750">
        <v>7927</v>
      </c>
      <c r="C4156" s="750" t="s">
        <v>9578</v>
      </c>
      <c r="D4156" s="750" t="s">
        <v>35</v>
      </c>
      <c r="E4156" s="1179" t="s">
        <v>8560</v>
      </c>
      <c r="F4156" s="954" t="s">
        <v>9579</v>
      </c>
      <c r="G4156" s="750" t="s">
        <v>8569</v>
      </c>
      <c r="H4156" s="954">
        <v>45901</v>
      </c>
      <c r="I4156" s="750" t="s">
        <v>8670</v>
      </c>
      <c r="K4156" s="954">
        <v>35931</v>
      </c>
      <c r="L4156" s="750" t="s">
        <v>9580</v>
      </c>
      <c r="M4156" s="19">
        <v>42585</v>
      </c>
      <c r="N4156" s="952" t="s">
        <v>9581</v>
      </c>
      <c r="O4156" s="953">
        <v>45240</v>
      </c>
      <c r="P4156" s="1043" t="s">
        <v>9209</v>
      </c>
      <c r="U4156" s="545" t="s">
        <v>8886</v>
      </c>
    </row>
    <row r="4157" spans="1:21" x14ac:dyDescent="0.35">
      <c r="A4157" s="750">
        <v>7929</v>
      </c>
      <c r="B4157" s="750">
        <v>99920198</v>
      </c>
      <c r="C4157" s="750" t="s">
        <v>9358</v>
      </c>
      <c r="D4157" s="750" t="s">
        <v>8859</v>
      </c>
      <c r="E4157" s="1179" t="s">
        <v>8590</v>
      </c>
      <c r="F4157" s="954">
        <v>45895</v>
      </c>
      <c r="G4157" s="750" t="s">
        <v>8561</v>
      </c>
      <c r="H4157" s="954">
        <v>45898</v>
      </c>
      <c r="I4157" s="750" t="s">
        <v>8795</v>
      </c>
      <c r="K4157" s="954">
        <v>26184</v>
      </c>
      <c r="L4157" s="750" t="s">
        <v>9360</v>
      </c>
      <c r="N4157" s="952" t="s">
        <v>9361</v>
      </c>
      <c r="U4157" s="545" t="s">
        <v>9582</v>
      </c>
    </row>
    <row r="4158" spans="1:21" x14ac:dyDescent="0.35">
      <c r="A4158" s="750">
        <v>7930</v>
      </c>
      <c r="C4158" s="750" t="s">
        <v>9583</v>
      </c>
      <c r="D4158" s="750" t="s">
        <v>137</v>
      </c>
      <c r="E4158" s="1179" t="s">
        <v>9584</v>
      </c>
      <c r="F4158" s="954">
        <v>45895</v>
      </c>
      <c r="G4158" s="750" t="s">
        <v>8768</v>
      </c>
      <c r="H4158" s="954">
        <v>45901</v>
      </c>
      <c r="I4158" s="750" t="s">
        <v>8661</v>
      </c>
      <c r="K4158" s="954">
        <v>35169</v>
      </c>
      <c r="L4158" s="750" t="s">
        <v>9585</v>
      </c>
      <c r="M4158" s="19">
        <v>44158</v>
      </c>
      <c r="N4158" s="952" t="s">
        <v>7548</v>
      </c>
      <c r="O4158" s="953">
        <v>42990</v>
      </c>
      <c r="P4158" s="1043" t="s">
        <v>9281</v>
      </c>
      <c r="U4158" s="545" t="s">
        <v>9586</v>
      </c>
    </row>
    <row r="4159" spans="1:21" x14ac:dyDescent="0.35">
      <c r="A4159" s="750">
        <v>7932</v>
      </c>
      <c r="B4159" s="750">
        <v>51936394</v>
      </c>
      <c r="C4159" s="750" t="s">
        <v>9587</v>
      </c>
      <c r="D4159" s="750" t="s">
        <v>8734</v>
      </c>
      <c r="E4159" s="1179" t="s">
        <v>9588</v>
      </c>
      <c r="F4159" s="954">
        <v>45897</v>
      </c>
      <c r="G4159" s="750" t="s">
        <v>8670</v>
      </c>
      <c r="H4159" s="954">
        <v>45902</v>
      </c>
      <c r="I4159" s="750" t="s">
        <v>9500</v>
      </c>
      <c r="K4159" s="954">
        <v>28010</v>
      </c>
      <c r="L4159" s="750" t="s">
        <v>9589</v>
      </c>
      <c r="M4159" s="19">
        <v>45138</v>
      </c>
      <c r="N4159" s="952" t="s">
        <v>9590</v>
      </c>
      <c r="O4159" s="953">
        <v>44361</v>
      </c>
      <c r="P4159" s="1043" t="s">
        <v>9281</v>
      </c>
      <c r="U4159" s="545" t="s">
        <v>988</v>
      </c>
    </row>
    <row r="4160" spans="1:21" ht="42" x14ac:dyDescent="0.35">
      <c r="A4160" s="750">
        <v>7933</v>
      </c>
      <c r="C4160" s="750" t="s">
        <v>9591</v>
      </c>
      <c r="D4160" s="750" t="s">
        <v>35</v>
      </c>
      <c r="E4160" s="1179" t="s">
        <v>8718</v>
      </c>
      <c r="F4160" s="954">
        <v>45897</v>
      </c>
      <c r="G4160" s="750" t="s">
        <v>8626</v>
      </c>
      <c r="H4160" s="954">
        <v>45913</v>
      </c>
      <c r="I4160" s="750" t="s">
        <v>8622</v>
      </c>
      <c r="K4160" s="954">
        <v>28867</v>
      </c>
      <c r="L4160" s="750" t="s">
        <v>9436</v>
      </c>
      <c r="M4160" s="19">
        <v>40107</v>
      </c>
      <c r="N4160" s="952" t="s">
        <v>801</v>
      </c>
      <c r="O4160" s="953">
        <v>42538</v>
      </c>
      <c r="P4160" s="1043" t="s">
        <v>9209</v>
      </c>
      <c r="U4160" s="545" t="s">
        <v>6411</v>
      </c>
    </row>
    <row r="4161" spans="1:21" x14ac:dyDescent="0.35">
      <c r="A4161" s="750">
        <v>7935</v>
      </c>
      <c r="C4161" s="750" t="s">
        <v>9098</v>
      </c>
      <c r="D4161" s="750" t="s">
        <v>8859</v>
      </c>
      <c r="E4161" s="1179" t="s">
        <v>8590</v>
      </c>
      <c r="F4161" s="954">
        <v>45888</v>
      </c>
      <c r="G4161" s="750" t="s">
        <v>8537</v>
      </c>
      <c r="H4161" s="954">
        <v>45916</v>
      </c>
      <c r="I4161" s="750" t="s">
        <v>8537</v>
      </c>
      <c r="K4161" s="954">
        <v>30980</v>
      </c>
      <c r="L4161" s="750" t="s">
        <v>9099</v>
      </c>
      <c r="M4161" s="19">
        <v>43809</v>
      </c>
      <c r="N4161" s="952" t="s">
        <v>5037</v>
      </c>
      <c r="O4161" s="953">
        <v>41594</v>
      </c>
      <c r="U4161" s="545" t="s">
        <v>5846</v>
      </c>
    </row>
    <row r="4162" spans="1:21" x14ac:dyDescent="0.35">
      <c r="A4162" s="750">
        <v>7936</v>
      </c>
      <c r="C4162" s="750" t="s">
        <v>9592</v>
      </c>
      <c r="D4162" s="750" t="s">
        <v>137</v>
      </c>
      <c r="E4162" s="1179" t="s">
        <v>9593</v>
      </c>
      <c r="F4162" s="954">
        <v>45902</v>
      </c>
      <c r="G4162" s="750" t="s">
        <v>8670</v>
      </c>
      <c r="H4162" s="954">
        <v>45915</v>
      </c>
      <c r="I4162" s="750" t="s">
        <v>8661</v>
      </c>
      <c r="K4162" s="954">
        <v>34214</v>
      </c>
      <c r="L4162" s="750" t="s">
        <v>9594</v>
      </c>
      <c r="N4162" s="952" t="s">
        <v>9595</v>
      </c>
      <c r="O4162" s="953">
        <v>44796</v>
      </c>
    </row>
    <row r="4163" spans="1:21" x14ac:dyDescent="0.35">
      <c r="A4163" s="750">
        <v>7936</v>
      </c>
      <c r="C4163" s="750" t="s">
        <v>9596</v>
      </c>
      <c r="D4163" s="750" t="s">
        <v>137</v>
      </c>
      <c r="E4163" s="1179" t="s">
        <v>8579</v>
      </c>
      <c r="F4163" s="954">
        <v>45902</v>
      </c>
      <c r="G4163" s="750" t="s">
        <v>8670</v>
      </c>
      <c r="H4163" s="954">
        <v>45915</v>
      </c>
      <c r="I4163" s="750" t="s">
        <v>8661</v>
      </c>
      <c r="K4163" s="954">
        <v>35748</v>
      </c>
      <c r="L4163" s="750" t="s">
        <v>9597</v>
      </c>
      <c r="M4163" s="19">
        <v>45272</v>
      </c>
      <c r="N4163" s="952" t="s">
        <v>9598</v>
      </c>
      <c r="O4163" s="953">
        <v>44357</v>
      </c>
      <c r="U4163" s="545" t="s">
        <v>9599</v>
      </c>
    </row>
    <row r="4164" spans="1:21" x14ac:dyDescent="0.35">
      <c r="A4164" s="750">
        <v>7937</v>
      </c>
      <c r="B4164" s="750">
        <v>99903028</v>
      </c>
      <c r="C4164" s="750" t="s">
        <v>9600</v>
      </c>
      <c r="D4164" s="750" t="s">
        <v>137</v>
      </c>
      <c r="E4164" s="1179" t="s">
        <v>8616</v>
      </c>
      <c r="F4164" s="954">
        <v>45889</v>
      </c>
      <c r="G4164" s="750" t="s">
        <v>8660</v>
      </c>
      <c r="H4164" s="954">
        <v>45914</v>
      </c>
      <c r="I4164" s="750" t="s">
        <v>8660</v>
      </c>
      <c r="K4164" s="954">
        <v>33760</v>
      </c>
      <c r="L4164" s="750" t="s">
        <v>9601</v>
      </c>
      <c r="N4164" s="952" t="s">
        <v>9602</v>
      </c>
      <c r="O4164" s="953">
        <v>45346</v>
      </c>
      <c r="U4164" s="545" t="s">
        <v>974</v>
      </c>
    </row>
    <row r="4165" spans="1:21" x14ac:dyDescent="0.35">
      <c r="A4165" s="750">
        <v>7938</v>
      </c>
      <c r="C4165" s="750" t="s">
        <v>9603</v>
      </c>
      <c r="D4165" s="750" t="s">
        <v>8734</v>
      </c>
      <c r="E4165" s="1179" t="s">
        <v>8780</v>
      </c>
      <c r="F4165" s="954">
        <v>45900</v>
      </c>
      <c r="G4165" s="750" t="s">
        <v>8878</v>
      </c>
      <c r="H4165" s="954">
        <v>45910</v>
      </c>
      <c r="I4165" s="750" t="s">
        <v>8569</v>
      </c>
      <c r="K4165" s="954">
        <v>23779</v>
      </c>
      <c r="L4165" s="750" t="s">
        <v>9604</v>
      </c>
      <c r="M4165" s="19">
        <v>35384</v>
      </c>
      <c r="N4165" s="952" t="s">
        <v>9605</v>
      </c>
      <c r="O4165" s="953">
        <v>31381</v>
      </c>
    </row>
    <row r="4166" spans="1:21" x14ac:dyDescent="0.35">
      <c r="A4166" s="750">
        <v>7939</v>
      </c>
      <c r="B4166" s="750">
        <v>56193417</v>
      </c>
      <c r="C4166" s="750" t="s">
        <v>8669</v>
      </c>
      <c r="D4166" s="750" t="s">
        <v>35</v>
      </c>
      <c r="E4166" s="1179" t="s">
        <v>8560</v>
      </c>
      <c r="F4166" s="954">
        <v>45899</v>
      </c>
      <c r="G4166" s="750" t="s">
        <v>8692</v>
      </c>
      <c r="H4166" s="954">
        <v>45915</v>
      </c>
      <c r="I4166" s="750" t="s">
        <v>9606</v>
      </c>
      <c r="K4166" s="954">
        <v>25946</v>
      </c>
      <c r="L4166" s="750" t="s">
        <v>9052</v>
      </c>
      <c r="M4166" s="19">
        <v>42275</v>
      </c>
      <c r="N4166" s="952" t="s">
        <v>9053</v>
      </c>
      <c r="O4166" s="953">
        <v>38986</v>
      </c>
      <c r="U4166" s="545" t="s">
        <v>9607</v>
      </c>
    </row>
    <row r="4167" spans="1:21" x14ac:dyDescent="0.35">
      <c r="A4167" s="750">
        <v>7939</v>
      </c>
      <c r="C4167" s="750" t="s">
        <v>8672</v>
      </c>
      <c r="D4167" s="750" t="s">
        <v>35</v>
      </c>
      <c r="E4167" s="1179" t="s">
        <v>8560</v>
      </c>
      <c r="F4167" s="954">
        <v>45899</v>
      </c>
      <c r="G4167" s="750" t="s">
        <v>8692</v>
      </c>
      <c r="H4167" s="954">
        <v>45915</v>
      </c>
      <c r="I4167" s="750" t="s">
        <v>9606</v>
      </c>
      <c r="K4167" s="954">
        <v>30887</v>
      </c>
      <c r="L4167" s="750" t="s">
        <v>9609</v>
      </c>
      <c r="M4167" s="19">
        <v>44893</v>
      </c>
      <c r="N4167" s="952" t="s">
        <v>8673</v>
      </c>
      <c r="O4167" s="953">
        <v>41362</v>
      </c>
      <c r="U4167" s="545" t="s">
        <v>9608</v>
      </c>
    </row>
    <row r="4168" spans="1:21" x14ac:dyDescent="0.35">
      <c r="A4168" s="750">
        <v>7942</v>
      </c>
      <c r="B4168" s="750">
        <v>56446192</v>
      </c>
      <c r="C4168" s="750" t="s">
        <v>9610</v>
      </c>
      <c r="D4168" s="750" t="s">
        <v>8656</v>
      </c>
      <c r="E4168" s="1179" t="s">
        <v>8591</v>
      </c>
      <c r="F4168" s="954">
        <v>45900</v>
      </c>
      <c r="G4168" s="750" t="s">
        <v>8636</v>
      </c>
      <c r="H4168" s="954">
        <v>45920</v>
      </c>
      <c r="I4168" s="750" t="s">
        <v>8855</v>
      </c>
      <c r="K4168" s="954">
        <v>27045</v>
      </c>
      <c r="L4168" s="750" t="s">
        <v>9611</v>
      </c>
      <c r="M4168" s="19">
        <v>45159</v>
      </c>
      <c r="N4168" s="952" t="s">
        <v>9612</v>
      </c>
      <c r="O4168" s="953">
        <v>41142</v>
      </c>
      <c r="U4168" s="545" t="s">
        <v>4808</v>
      </c>
    </row>
    <row r="4169" spans="1:21" x14ac:dyDescent="0.35">
      <c r="A4169" s="750">
        <v>7942</v>
      </c>
      <c r="C4169" s="750" t="s">
        <v>9614</v>
      </c>
      <c r="D4169" s="750" t="s">
        <v>8656</v>
      </c>
      <c r="E4169" s="1179" t="s">
        <v>8591</v>
      </c>
      <c r="F4169" s="954">
        <v>45900</v>
      </c>
      <c r="G4169" s="750" t="s">
        <v>8636</v>
      </c>
      <c r="H4169" s="954">
        <v>45920</v>
      </c>
      <c r="I4169" s="750" t="s">
        <v>8855</v>
      </c>
      <c r="K4169" s="954">
        <v>25228</v>
      </c>
      <c r="L4169" s="750" t="s">
        <v>9615</v>
      </c>
      <c r="M4169" s="19">
        <v>35991</v>
      </c>
      <c r="N4169" s="952" t="s">
        <v>9616</v>
      </c>
      <c r="O4169" s="953">
        <v>41716</v>
      </c>
      <c r="U4169" s="545" t="s">
        <v>9613</v>
      </c>
    </row>
    <row r="4170" spans="1:21" x14ac:dyDescent="0.35">
      <c r="A4170" s="750">
        <v>7947</v>
      </c>
      <c r="C4170" s="750" t="s">
        <v>9578</v>
      </c>
      <c r="D4170" s="750" t="s">
        <v>35</v>
      </c>
      <c r="E4170" s="1179" t="s">
        <v>9110</v>
      </c>
      <c r="F4170" s="954">
        <v>45901</v>
      </c>
      <c r="G4170" s="750" t="s">
        <v>8941</v>
      </c>
      <c r="H4170" s="954">
        <v>45904</v>
      </c>
      <c r="I4170" s="750" t="s">
        <v>8670</v>
      </c>
      <c r="K4170" s="954">
        <v>35931</v>
      </c>
      <c r="L4170" s="750" t="s">
        <v>9580</v>
      </c>
      <c r="M4170" s="19">
        <v>42585</v>
      </c>
      <c r="N4170" s="952" t="s">
        <v>9581</v>
      </c>
      <c r="O4170" s="953">
        <v>45240</v>
      </c>
      <c r="U4170" s="545" t="s">
        <v>8886</v>
      </c>
    </row>
    <row r="4171" spans="1:21" x14ac:dyDescent="0.35">
      <c r="A4171" s="750">
        <v>7948</v>
      </c>
      <c r="C4171" s="750" t="s">
        <v>9617</v>
      </c>
      <c r="D4171" s="750" t="s">
        <v>8656</v>
      </c>
      <c r="E4171" s="1179" t="s">
        <v>8585</v>
      </c>
      <c r="F4171" s="954">
        <v>45901</v>
      </c>
      <c r="G4171" s="750" t="s">
        <v>8562</v>
      </c>
      <c r="H4171" s="954">
        <v>45905</v>
      </c>
      <c r="I4171" s="750" t="s">
        <v>8670</v>
      </c>
      <c r="K4171" s="954">
        <v>37351</v>
      </c>
      <c r="N4171" s="952" t="s">
        <v>9618</v>
      </c>
      <c r="O4171" s="953">
        <v>44385</v>
      </c>
    </row>
    <row r="4172" spans="1:21" x14ac:dyDescent="0.35">
      <c r="A4172" s="750">
        <v>7949</v>
      </c>
      <c r="C4172" s="750" t="s">
        <v>9619</v>
      </c>
      <c r="D4172" s="750" t="s">
        <v>35</v>
      </c>
      <c r="E4172" s="1179" t="s">
        <v>8700</v>
      </c>
      <c r="F4172" s="954">
        <v>45878</v>
      </c>
      <c r="G4172" s="750" t="s">
        <v>8769</v>
      </c>
      <c r="H4172" s="954">
        <v>45902</v>
      </c>
      <c r="I4172" s="750" t="s">
        <v>9620</v>
      </c>
      <c r="L4172" s="750" t="s">
        <v>9621</v>
      </c>
      <c r="M4172" s="19">
        <v>43382</v>
      </c>
      <c r="N4172" s="952" t="s">
        <v>3111</v>
      </c>
      <c r="O4172" s="953">
        <v>40359</v>
      </c>
    </row>
    <row r="4173" spans="1:21" x14ac:dyDescent="0.35">
      <c r="A4173" s="750">
        <v>7950</v>
      </c>
      <c r="C4173" s="750" t="s">
        <v>9622</v>
      </c>
      <c r="D4173" s="750" t="s">
        <v>8656</v>
      </c>
      <c r="E4173" s="1179" t="s">
        <v>9355</v>
      </c>
      <c r="F4173" s="954">
        <v>45901</v>
      </c>
      <c r="G4173" s="750" t="s">
        <v>9356</v>
      </c>
      <c r="H4173" s="954">
        <v>45909</v>
      </c>
      <c r="I4173" s="750" t="s">
        <v>8741</v>
      </c>
      <c r="K4173" s="954">
        <v>30287</v>
      </c>
      <c r="L4173" s="750" t="s">
        <v>9623</v>
      </c>
      <c r="M4173" s="19">
        <v>39630</v>
      </c>
      <c r="N4173" s="952" t="s">
        <v>9624</v>
      </c>
      <c r="O4173" s="953">
        <v>43145</v>
      </c>
      <c r="U4173" s="545" t="s">
        <v>9625</v>
      </c>
    </row>
    <row r="4174" spans="1:21" x14ac:dyDescent="0.35">
      <c r="A4174" s="750">
        <v>7976</v>
      </c>
      <c r="B4174" s="750">
        <v>26757932</v>
      </c>
      <c r="C4174" s="750" t="s">
        <v>9626</v>
      </c>
      <c r="D4174" s="750" t="s">
        <v>4688</v>
      </c>
      <c r="E4174" s="1179" t="s">
        <v>8596</v>
      </c>
      <c r="F4174" s="954">
        <v>45901</v>
      </c>
      <c r="G4174" s="750" t="s">
        <v>8664</v>
      </c>
      <c r="H4174" s="954">
        <v>45908</v>
      </c>
      <c r="I4174" s="750" t="s">
        <v>8839</v>
      </c>
      <c r="K4174" s="954">
        <v>23973</v>
      </c>
      <c r="L4174" s="750" t="s">
        <v>9627</v>
      </c>
      <c r="M4174" s="19">
        <v>44985</v>
      </c>
      <c r="N4174" s="952" t="s">
        <v>9628</v>
      </c>
      <c r="O4174" s="953">
        <v>32069</v>
      </c>
      <c r="U4174" s="545" t="s">
        <v>9629</v>
      </c>
    </row>
    <row r="4175" spans="1:21" x14ac:dyDescent="0.35">
      <c r="A4175" s="750">
        <v>7978</v>
      </c>
      <c r="B4175" s="750">
        <v>92699979</v>
      </c>
      <c r="C4175" s="750" t="s">
        <v>9630</v>
      </c>
      <c r="D4175" s="750" t="s">
        <v>35</v>
      </c>
      <c r="E4175" s="1179" t="s">
        <v>8644</v>
      </c>
      <c r="F4175" s="954">
        <v>45902</v>
      </c>
      <c r="G4175" s="750" t="s">
        <v>8597</v>
      </c>
      <c r="H4175" s="954">
        <v>45904</v>
      </c>
      <c r="I4175" s="750" t="s">
        <v>8855</v>
      </c>
      <c r="K4175" s="954">
        <v>31179</v>
      </c>
      <c r="L4175" s="750" t="s">
        <v>2638</v>
      </c>
      <c r="M4175" s="19">
        <v>42823</v>
      </c>
      <c r="N4175" s="952" t="s">
        <v>9631</v>
      </c>
      <c r="O4175" s="953">
        <v>40884</v>
      </c>
    </row>
    <row r="4176" spans="1:21" x14ac:dyDescent="0.35">
      <c r="A4176" s="750">
        <v>7978</v>
      </c>
      <c r="C4176" s="750" t="s">
        <v>9632</v>
      </c>
      <c r="D4176" s="750" t="s">
        <v>35</v>
      </c>
      <c r="E4176" s="1179" t="s">
        <v>8644</v>
      </c>
      <c r="F4176" s="954">
        <v>45902</v>
      </c>
      <c r="G4176" s="750" t="s">
        <v>8597</v>
      </c>
      <c r="H4176" s="954">
        <v>45904</v>
      </c>
      <c r="I4176" s="750" t="s">
        <v>8855</v>
      </c>
      <c r="K4176" s="954">
        <v>31451</v>
      </c>
      <c r="N4176" s="952" t="s">
        <v>958</v>
      </c>
      <c r="O4176" s="953">
        <v>42657</v>
      </c>
    </row>
    <row r="4177" spans="1:21" x14ac:dyDescent="0.35">
      <c r="A4177" s="750">
        <v>7979</v>
      </c>
      <c r="B4177" s="750">
        <v>23705247</v>
      </c>
      <c r="C4177" s="750" t="s">
        <v>9633</v>
      </c>
      <c r="D4177" s="750" t="s">
        <v>35</v>
      </c>
      <c r="E4177" s="1179" t="s">
        <v>8700</v>
      </c>
      <c r="F4177" s="954">
        <v>45902</v>
      </c>
      <c r="G4177" s="750" t="s">
        <v>8661</v>
      </c>
      <c r="H4177" s="954">
        <v>45905</v>
      </c>
      <c r="I4177" s="750" t="s">
        <v>9634</v>
      </c>
      <c r="K4177" s="954">
        <v>30566</v>
      </c>
      <c r="L4177" s="750" t="s">
        <v>9635</v>
      </c>
      <c r="M4177" s="19">
        <v>41999</v>
      </c>
      <c r="N4177" s="952" t="s">
        <v>4158</v>
      </c>
      <c r="O4177" s="953">
        <v>45090</v>
      </c>
      <c r="U4177" s="545" t="s">
        <v>4159</v>
      </c>
    </row>
    <row r="4178" spans="1:21" x14ac:dyDescent="0.35">
      <c r="A4178" s="750">
        <v>7980</v>
      </c>
      <c r="B4178" s="750">
        <v>54040147</v>
      </c>
      <c r="C4178" s="750" t="s">
        <v>9636</v>
      </c>
      <c r="D4178" s="750" t="s">
        <v>137</v>
      </c>
      <c r="E4178" s="1179" t="s">
        <v>8612</v>
      </c>
      <c r="F4178" s="954">
        <v>45903</v>
      </c>
      <c r="G4178" s="750" t="s">
        <v>8561</v>
      </c>
      <c r="H4178" s="954">
        <v>45906</v>
      </c>
      <c r="I4178" s="750" t="s">
        <v>8661</v>
      </c>
      <c r="K4178" s="954">
        <v>31060</v>
      </c>
      <c r="L4178" s="750" t="s">
        <v>9637</v>
      </c>
      <c r="M4178" s="19">
        <v>44082</v>
      </c>
      <c r="N4178" s="952" t="s">
        <v>1363</v>
      </c>
      <c r="O4178" s="953">
        <v>42768</v>
      </c>
      <c r="U4178" s="545" t="s">
        <v>303</v>
      </c>
    </row>
    <row r="4179" spans="1:21" hidden="1" x14ac:dyDescent="0.35">
      <c r="A4179" s="750">
        <v>7983</v>
      </c>
      <c r="C4179" s="750" t="s">
        <v>8748</v>
      </c>
      <c r="D4179" s="750" t="s">
        <v>137</v>
      </c>
      <c r="E4179" s="1179" t="s">
        <v>8554</v>
      </c>
      <c r="F4179" s="954">
        <v>45903</v>
      </c>
      <c r="G4179" s="750" t="s">
        <v>9638</v>
      </c>
      <c r="H4179" s="954">
        <v>45907</v>
      </c>
      <c r="I4179" s="750" t="s">
        <v>8556</v>
      </c>
      <c r="K4179" s="954">
        <v>35898</v>
      </c>
      <c r="L4179" s="750">
        <v>14806283</v>
      </c>
      <c r="M4179" s="19">
        <v>43629</v>
      </c>
      <c r="N4179" s="952">
        <v>1426801506</v>
      </c>
      <c r="O4179" s="953">
        <v>43445</v>
      </c>
      <c r="U4179" s="545" t="s">
        <v>9639</v>
      </c>
    </row>
    <row r="4180" spans="1:21" x14ac:dyDescent="0.35">
      <c r="A4180" s="750">
        <v>8666</v>
      </c>
      <c r="C4180" s="750" t="s">
        <v>8984</v>
      </c>
      <c r="D4180" s="750" t="s">
        <v>35</v>
      </c>
      <c r="E4180" s="1179" t="s">
        <v>8535</v>
      </c>
      <c r="F4180" s="954">
        <v>46017</v>
      </c>
      <c r="G4180" s="750" t="s">
        <v>8985</v>
      </c>
      <c r="H4180" s="954">
        <v>46033</v>
      </c>
      <c r="I4180" s="750" t="s">
        <v>8649</v>
      </c>
      <c r="K4180" s="954">
        <v>27913</v>
      </c>
      <c r="L4180" s="750" t="s">
        <v>8986</v>
      </c>
      <c r="M4180" s="19">
        <v>36017</v>
      </c>
      <c r="N4180" s="952" t="s">
        <v>9640</v>
      </c>
      <c r="O4180" s="953">
        <v>35492</v>
      </c>
      <c r="U4180" s="545" t="s">
        <v>8987</v>
      </c>
    </row>
    <row r="4181" spans="1:21" x14ac:dyDescent="0.35">
      <c r="A4181" s="750">
        <v>8672</v>
      </c>
      <c r="C4181" s="750" t="s">
        <v>9641</v>
      </c>
      <c r="D4181" s="750" t="s">
        <v>35</v>
      </c>
      <c r="E4181" s="1179" t="s">
        <v>8542</v>
      </c>
      <c r="F4181" s="954">
        <v>46021</v>
      </c>
      <c r="G4181" s="750" t="s">
        <v>9642</v>
      </c>
      <c r="H4181" s="954">
        <v>46032</v>
      </c>
      <c r="I4181" s="750" t="s">
        <v>8664</v>
      </c>
      <c r="K4181" s="954">
        <v>35875</v>
      </c>
      <c r="N4181" s="952" t="s">
        <v>9643</v>
      </c>
      <c r="O4181" s="953">
        <v>45139</v>
      </c>
    </row>
    <row r="4182" spans="1:21" x14ac:dyDescent="0.35">
      <c r="A4182" s="750">
        <v>8673</v>
      </c>
      <c r="C4182" s="750" t="s">
        <v>9266</v>
      </c>
      <c r="D4182" s="750" t="s">
        <v>649</v>
      </c>
      <c r="E4182" s="1179" t="s">
        <v>8635</v>
      </c>
      <c r="F4182" s="954">
        <v>46021</v>
      </c>
      <c r="G4182" s="750" t="s">
        <v>8556</v>
      </c>
      <c r="H4182" s="954">
        <v>46032</v>
      </c>
      <c r="I4182" s="750" t="s">
        <v>8602</v>
      </c>
      <c r="K4182" s="954">
        <v>32538</v>
      </c>
      <c r="L4182" s="750" t="s">
        <v>9139</v>
      </c>
      <c r="M4182" s="19">
        <v>44202</v>
      </c>
      <c r="N4182" s="952" t="s">
        <v>2903</v>
      </c>
      <c r="O4182" s="953">
        <v>44596</v>
      </c>
    </row>
    <row r="4183" spans="1:21" x14ac:dyDescent="0.35">
      <c r="A4183" s="750">
        <v>8673</v>
      </c>
      <c r="C4183" s="750" t="s">
        <v>9135</v>
      </c>
      <c r="D4183" s="750" t="s">
        <v>649</v>
      </c>
      <c r="E4183" s="1179" t="s">
        <v>8635</v>
      </c>
      <c r="F4183" s="954">
        <v>46021</v>
      </c>
      <c r="G4183" s="750" t="s">
        <v>8556</v>
      </c>
      <c r="H4183" s="954">
        <v>46032</v>
      </c>
      <c r="I4183" s="750" t="s">
        <v>8602</v>
      </c>
      <c r="K4183" s="954">
        <v>35365</v>
      </c>
      <c r="L4183" s="750" t="s">
        <v>9136</v>
      </c>
      <c r="M4183" s="19">
        <v>45762</v>
      </c>
      <c r="N4183" s="952" t="s">
        <v>9137</v>
      </c>
      <c r="O4183" s="953">
        <v>43838</v>
      </c>
      <c r="U4183" s="545" t="s">
        <v>9644</v>
      </c>
    </row>
    <row r="4184" spans="1:21" x14ac:dyDescent="0.35">
      <c r="A4184" s="750">
        <v>8727</v>
      </c>
      <c r="B4184" s="750">
        <v>51932331</v>
      </c>
      <c r="C4184" s="750" t="s">
        <v>8963</v>
      </c>
      <c r="D4184" s="750" t="s">
        <v>8859</v>
      </c>
      <c r="E4184" s="1179" t="s">
        <v>8590</v>
      </c>
      <c r="F4184" s="954">
        <v>46030</v>
      </c>
      <c r="G4184" s="750" t="s">
        <v>9645</v>
      </c>
      <c r="H4184" s="954">
        <v>46033</v>
      </c>
      <c r="I4184" s="750" t="s">
        <v>9646</v>
      </c>
      <c r="K4184" s="954">
        <v>29445</v>
      </c>
      <c r="L4184" s="750" t="s">
        <v>8966</v>
      </c>
      <c r="M4184" s="19">
        <v>44837</v>
      </c>
      <c r="N4184" s="952" t="s">
        <v>1283</v>
      </c>
      <c r="O4184" s="953">
        <v>41465</v>
      </c>
    </row>
    <row r="4185" spans="1:21" x14ac:dyDescent="0.35">
      <c r="A4185" s="750">
        <v>8721</v>
      </c>
      <c r="C4185" s="750" t="s">
        <v>9647</v>
      </c>
      <c r="D4185" s="750" t="s">
        <v>137</v>
      </c>
      <c r="E4185" s="1179" t="s">
        <v>8837</v>
      </c>
      <c r="F4185" s="954">
        <v>46028</v>
      </c>
      <c r="G4185" s="750" t="s">
        <v>8670</v>
      </c>
      <c r="H4185" s="954">
        <v>46034</v>
      </c>
      <c r="I4185" s="750" t="s">
        <v>8848</v>
      </c>
      <c r="K4185" s="954">
        <v>32981</v>
      </c>
      <c r="L4185" s="750" t="s">
        <v>9648</v>
      </c>
      <c r="M4185" s="19">
        <v>44631</v>
      </c>
      <c r="N4185" s="952" t="s">
        <v>9649</v>
      </c>
      <c r="O4185" s="953">
        <v>41902</v>
      </c>
      <c r="U4185" s="545" t="s">
        <v>9650</v>
      </c>
    </row>
    <row r="4186" spans="1:21" x14ac:dyDescent="0.35">
      <c r="A4186" s="750">
        <v>8670</v>
      </c>
      <c r="B4186" s="750">
        <v>20808383</v>
      </c>
      <c r="C4186" s="750" t="s">
        <v>9651</v>
      </c>
      <c r="D4186" s="750" t="s">
        <v>8656</v>
      </c>
      <c r="E4186" s="1179" t="s">
        <v>8591</v>
      </c>
      <c r="F4186" s="954">
        <v>46021</v>
      </c>
      <c r="G4186" s="750" t="s">
        <v>8580</v>
      </c>
      <c r="H4186" s="954">
        <v>46036</v>
      </c>
      <c r="I4186" s="750" t="s">
        <v>8998</v>
      </c>
      <c r="K4186" s="954">
        <v>37101</v>
      </c>
      <c r="L4186" s="750">
        <v>14820583</v>
      </c>
      <c r="M4186" s="19">
        <v>44727</v>
      </c>
      <c r="N4186" s="952" t="s">
        <v>9652</v>
      </c>
      <c r="O4186" s="953">
        <v>45952</v>
      </c>
      <c r="U4186" s="545" t="s">
        <v>9653</v>
      </c>
    </row>
    <row r="4187" spans="1:21" ht="63" x14ac:dyDescent="0.35">
      <c r="A4187" s="750">
        <v>8674</v>
      </c>
      <c r="C4187" s="750" t="s">
        <v>9654</v>
      </c>
      <c r="D4187" s="750" t="s">
        <v>4688</v>
      </c>
      <c r="E4187" s="1179" t="s">
        <v>8596</v>
      </c>
      <c r="F4187" s="954">
        <v>46022</v>
      </c>
      <c r="G4187" s="750" t="s">
        <v>8625</v>
      </c>
      <c r="H4187" s="954">
        <v>46042</v>
      </c>
      <c r="I4187" s="750" t="s">
        <v>8561</v>
      </c>
      <c r="K4187" s="954">
        <v>28839</v>
      </c>
      <c r="L4187" s="750" t="s">
        <v>9655</v>
      </c>
      <c r="M4187" s="19">
        <v>42416</v>
      </c>
      <c r="N4187" s="952" t="s">
        <v>9656</v>
      </c>
      <c r="O4187" s="953">
        <v>43992</v>
      </c>
      <c r="P4187" s="1043" t="s">
        <v>9919</v>
      </c>
      <c r="U4187" s="545" t="s">
        <v>274</v>
      </c>
    </row>
    <row r="4188" spans="1:21" ht="42" x14ac:dyDescent="0.35">
      <c r="A4188" s="750">
        <v>8708</v>
      </c>
      <c r="C4188" s="750" t="s">
        <v>9529</v>
      </c>
      <c r="D4188" s="750" t="s">
        <v>8704</v>
      </c>
      <c r="E4188" s="1179" t="s">
        <v>8594</v>
      </c>
      <c r="F4188" s="954">
        <v>46026</v>
      </c>
      <c r="G4188" s="750" t="s">
        <v>8537</v>
      </c>
      <c r="H4188" s="954">
        <v>46036</v>
      </c>
      <c r="I4188" s="750" t="s">
        <v>9716</v>
      </c>
      <c r="K4188" s="954">
        <v>27824</v>
      </c>
      <c r="N4188" s="952" t="s">
        <v>9531</v>
      </c>
      <c r="O4188" s="953">
        <v>40575</v>
      </c>
      <c r="P4188" s="1043" t="s">
        <v>9209</v>
      </c>
    </row>
    <row r="4189" spans="1:21" x14ac:dyDescent="0.35">
      <c r="A4189" s="750">
        <v>8709</v>
      </c>
      <c r="C4189" s="750" t="s">
        <v>9591</v>
      </c>
      <c r="D4189" s="750" t="s">
        <v>35</v>
      </c>
      <c r="E4189" s="1179" t="s">
        <v>8967</v>
      </c>
      <c r="F4189" s="954">
        <v>46026</v>
      </c>
      <c r="G4189" s="750" t="s">
        <v>8636</v>
      </c>
      <c r="H4189" s="954">
        <v>46035</v>
      </c>
      <c r="I4189" s="750" t="s">
        <v>9685</v>
      </c>
      <c r="K4189" s="954">
        <v>28867</v>
      </c>
      <c r="L4189" s="750" t="s">
        <v>9436</v>
      </c>
      <c r="M4189" s="19">
        <v>40107</v>
      </c>
      <c r="N4189" s="952" t="s">
        <v>801</v>
      </c>
      <c r="O4189" s="953">
        <v>42538</v>
      </c>
    </row>
    <row r="4190" spans="1:21" ht="42" x14ac:dyDescent="0.35">
      <c r="A4190" s="750">
        <v>8711</v>
      </c>
      <c r="C4190" s="750" t="s">
        <v>9658</v>
      </c>
      <c r="D4190" s="750" t="s">
        <v>137</v>
      </c>
      <c r="E4190" s="1179" t="s">
        <v>8659</v>
      </c>
      <c r="F4190" s="954">
        <v>46026</v>
      </c>
      <c r="G4190" s="750" t="s">
        <v>8636</v>
      </c>
      <c r="H4190" s="954">
        <v>46038</v>
      </c>
      <c r="I4190" s="750" t="s">
        <v>8649</v>
      </c>
      <c r="K4190" s="954">
        <v>35110</v>
      </c>
      <c r="L4190" s="750" t="s">
        <v>9659</v>
      </c>
      <c r="M4190" s="19">
        <v>45131</v>
      </c>
      <c r="N4190" s="952" t="s">
        <v>2307</v>
      </c>
      <c r="O4190" s="953">
        <v>44435</v>
      </c>
      <c r="P4190" s="1043" t="s">
        <v>9209</v>
      </c>
      <c r="U4190" s="545" t="s">
        <v>176</v>
      </c>
    </row>
    <row r="4191" spans="1:21" x14ac:dyDescent="0.35">
      <c r="A4191" s="750">
        <v>8713</v>
      </c>
      <c r="C4191" s="750" t="s">
        <v>9657</v>
      </c>
      <c r="D4191" s="750" t="s">
        <v>8704</v>
      </c>
      <c r="E4191" s="1179" t="s">
        <v>8593</v>
      </c>
      <c r="F4191" s="954">
        <v>46026</v>
      </c>
      <c r="G4191" s="750" t="s">
        <v>8985</v>
      </c>
      <c r="H4191" s="954">
        <v>46033</v>
      </c>
      <c r="I4191" s="750" t="s">
        <v>8821</v>
      </c>
      <c r="K4191" s="954">
        <v>35939</v>
      </c>
      <c r="L4191" s="750" t="s">
        <v>9660</v>
      </c>
      <c r="M4191" s="19">
        <v>42030</v>
      </c>
      <c r="N4191" s="952" t="s">
        <v>9661</v>
      </c>
      <c r="O4191" s="953">
        <v>45777</v>
      </c>
      <c r="U4191" s="545" t="s">
        <v>9662</v>
      </c>
    </row>
    <row r="4192" spans="1:21" ht="42" x14ac:dyDescent="0.35">
      <c r="A4192" s="750">
        <v>8715</v>
      </c>
      <c r="C4192" s="750" t="s">
        <v>9663</v>
      </c>
      <c r="D4192" s="750" t="s">
        <v>4688</v>
      </c>
      <c r="E4192" s="1179" t="s">
        <v>8596</v>
      </c>
      <c r="F4192" s="954">
        <v>46022</v>
      </c>
      <c r="G4192" s="750" t="s">
        <v>8625</v>
      </c>
      <c r="H4192" s="954">
        <v>46042</v>
      </c>
      <c r="I4192" s="750" t="s">
        <v>8561</v>
      </c>
      <c r="K4192" s="954">
        <v>32942</v>
      </c>
      <c r="L4192" s="750" t="s">
        <v>9664</v>
      </c>
      <c r="M4192" s="19">
        <v>43661</v>
      </c>
      <c r="N4192" s="952" t="s">
        <v>7991</v>
      </c>
      <c r="O4192" s="953">
        <v>39709</v>
      </c>
      <c r="P4192" s="1043" t="s">
        <v>9920</v>
      </c>
      <c r="U4192" s="545" t="s">
        <v>4493</v>
      </c>
    </row>
    <row r="4193" spans="1:21" x14ac:dyDescent="0.35">
      <c r="A4193" s="750">
        <v>8717</v>
      </c>
      <c r="B4193" s="750">
        <v>23471916</v>
      </c>
      <c r="C4193" s="750" t="s">
        <v>8930</v>
      </c>
      <c r="D4193" s="750" t="s">
        <v>137</v>
      </c>
      <c r="E4193" s="1179" t="s">
        <v>8710</v>
      </c>
      <c r="F4193" s="954">
        <v>46012</v>
      </c>
      <c r="G4193" s="750" t="s">
        <v>8561</v>
      </c>
      <c r="H4193" s="954">
        <v>46053</v>
      </c>
      <c r="I4193" s="750" t="s">
        <v>8826</v>
      </c>
      <c r="K4193" s="954">
        <v>28559</v>
      </c>
      <c r="L4193" s="750" t="s">
        <v>8931</v>
      </c>
      <c r="M4193" s="19">
        <v>42972</v>
      </c>
      <c r="N4193" s="952" t="s">
        <v>8932</v>
      </c>
      <c r="O4193" s="953">
        <v>43788</v>
      </c>
      <c r="U4193" s="545" t="s">
        <v>9665</v>
      </c>
    </row>
    <row r="4194" spans="1:21" x14ac:dyDescent="0.35">
      <c r="A4194" s="750">
        <v>8724</v>
      </c>
      <c r="B4194" s="750">
        <v>29679379</v>
      </c>
      <c r="C4194" s="750" t="s">
        <v>9296</v>
      </c>
      <c r="D4194" s="750" t="s">
        <v>35</v>
      </c>
      <c r="E4194" s="1179" t="s">
        <v>8700</v>
      </c>
      <c r="F4194" s="954">
        <v>46029</v>
      </c>
      <c r="G4194" s="750" t="s">
        <v>8855</v>
      </c>
      <c r="H4194" s="954">
        <v>46036</v>
      </c>
      <c r="I4194" s="750" t="s">
        <v>9211</v>
      </c>
      <c r="K4194" s="954">
        <v>27154</v>
      </c>
      <c r="L4194" s="750" t="s">
        <v>9297</v>
      </c>
      <c r="N4194" s="952" t="s">
        <v>9298</v>
      </c>
      <c r="O4194" s="953">
        <v>36722</v>
      </c>
    </row>
    <row r="4195" spans="1:21" x14ac:dyDescent="0.35">
      <c r="A4195" s="750">
        <v>8724</v>
      </c>
      <c r="C4195" s="750" t="s">
        <v>9299</v>
      </c>
      <c r="D4195" s="750" t="s">
        <v>35</v>
      </c>
      <c r="E4195" s="1179" t="s">
        <v>8700</v>
      </c>
      <c r="F4195" s="954">
        <v>46029</v>
      </c>
      <c r="G4195" s="750" t="s">
        <v>8855</v>
      </c>
      <c r="H4195" s="954">
        <v>46036</v>
      </c>
      <c r="I4195" s="750" t="s">
        <v>9211</v>
      </c>
      <c r="K4195" s="954">
        <v>31153</v>
      </c>
      <c r="L4195" s="750" t="s">
        <v>9666</v>
      </c>
      <c r="N4195" s="952" t="s">
        <v>9301</v>
      </c>
      <c r="O4195" s="953">
        <v>41701</v>
      </c>
    </row>
    <row r="4196" spans="1:21" hidden="1" x14ac:dyDescent="0.35">
      <c r="A4196" s="750">
        <v>8631</v>
      </c>
      <c r="C4196" s="750" t="s">
        <v>9375</v>
      </c>
      <c r="D4196" s="750" t="s">
        <v>8656</v>
      </c>
      <c r="E4196" s="1179" t="s">
        <v>8585</v>
      </c>
      <c r="F4196" s="954">
        <v>46009</v>
      </c>
      <c r="G4196" s="750" t="s">
        <v>8598</v>
      </c>
      <c r="K4196" s="954">
        <v>27772</v>
      </c>
      <c r="L4196" s="750" t="s">
        <v>8904</v>
      </c>
      <c r="M4196" s="19">
        <v>38859</v>
      </c>
      <c r="N4196" s="952">
        <v>6634413017600</v>
      </c>
      <c r="O4196" s="953">
        <v>45528</v>
      </c>
    </row>
    <row r="4197" spans="1:21" x14ac:dyDescent="0.35">
      <c r="A4197" s="750">
        <v>7981</v>
      </c>
      <c r="C4197" s="750" t="s">
        <v>9473</v>
      </c>
      <c r="D4197" s="750" t="s">
        <v>649</v>
      </c>
      <c r="E4197" s="1179" t="s">
        <v>8825</v>
      </c>
      <c r="F4197" s="954">
        <v>45876</v>
      </c>
      <c r="G4197" s="750" t="s">
        <v>8741</v>
      </c>
      <c r="H4197" s="954">
        <v>45904</v>
      </c>
      <c r="I4197" s="750" t="s">
        <v>8786</v>
      </c>
      <c r="K4197" s="954">
        <v>31716</v>
      </c>
      <c r="L4197" s="750" t="s">
        <v>9475</v>
      </c>
      <c r="M4197" s="19">
        <v>43486</v>
      </c>
      <c r="N4197" s="952" t="s">
        <v>9476</v>
      </c>
      <c r="O4197" s="953">
        <v>44445</v>
      </c>
      <c r="U4197" s="545" t="s">
        <v>3967</v>
      </c>
    </row>
    <row r="4198" spans="1:21" hidden="1" x14ac:dyDescent="0.35">
      <c r="A4198" s="750">
        <v>7983</v>
      </c>
      <c r="C4198" s="750" t="s">
        <v>8748</v>
      </c>
      <c r="D4198" s="750" t="s">
        <v>137</v>
      </c>
      <c r="E4198" s="1179" t="s">
        <v>8554</v>
      </c>
      <c r="F4198" s="954">
        <v>45903</v>
      </c>
      <c r="G4198" s="750" t="s">
        <v>9638</v>
      </c>
      <c r="H4198" s="954">
        <v>45907</v>
      </c>
      <c r="I4198" s="750" t="s">
        <v>8556</v>
      </c>
      <c r="K4198" s="954">
        <v>35898</v>
      </c>
      <c r="L4198" s="750">
        <v>14806283</v>
      </c>
      <c r="M4198" s="19">
        <v>43629</v>
      </c>
      <c r="N4198" s="952">
        <v>1426801506</v>
      </c>
      <c r="O4198" s="953" t="s">
        <v>9667</v>
      </c>
      <c r="U4198" s="545" t="s">
        <v>9639</v>
      </c>
    </row>
    <row r="4199" spans="1:21" x14ac:dyDescent="0.35">
      <c r="A4199" s="750">
        <v>7984</v>
      </c>
      <c r="C4199" s="750" t="s">
        <v>9324</v>
      </c>
      <c r="D4199" s="750" t="s">
        <v>8734</v>
      </c>
      <c r="E4199" s="1179" t="s">
        <v>8820</v>
      </c>
      <c r="F4199" s="954">
        <v>45904</v>
      </c>
      <c r="G4199" s="750" t="s">
        <v>9668</v>
      </c>
      <c r="H4199" s="954">
        <v>45913</v>
      </c>
      <c r="I4199" s="750" t="s">
        <v>9144</v>
      </c>
      <c r="K4199" s="954">
        <v>30503</v>
      </c>
      <c r="L4199" s="750" t="s">
        <v>9325</v>
      </c>
      <c r="M4199" s="19">
        <v>38169</v>
      </c>
      <c r="N4199" s="952" t="s">
        <v>9326</v>
      </c>
      <c r="O4199" s="953">
        <v>43822</v>
      </c>
      <c r="U4199" s="545" t="s">
        <v>9327</v>
      </c>
    </row>
    <row r="4200" spans="1:21" x14ac:dyDescent="0.35">
      <c r="A4200" s="750">
        <v>7986</v>
      </c>
      <c r="C4200" s="750" t="s">
        <v>9282</v>
      </c>
      <c r="D4200" s="750" t="s">
        <v>649</v>
      </c>
      <c r="E4200" s="1179" t="s">
        <v>8825</v>
      </c>
      <c r="F4200" s="954">
        <v>45902</v>
      </c>
      <c r="G4200" s="750" t="s">
        <v>8741</v>
      </c>
      <c r="H4200" s="954">
        <v>45905</v>
      </c>
      <c r="I4200" s="750" t="s">
        <v>8839</v>
      </c>
      <c r="K4200" s="954">
        <v>29804</v>
      </c>
      <c r="L4200" s="750" t="s">
        <v>9280</v>
      </c>
      <c r="M4200" s="19">
        <v>41877</v>
      </c>
      <c r="N4200" s="952" t="s">
        <v>173</v>
      </c>
      <c r="O4200" s="953">
        <v>43374</v>
      </c>
      <c r="U4200" s="545" t="s">
        <v>753</v>
      </c>
    </row>
    <row r="4201" spans="1:21" x14ac:dyDescent="0.35">
      <c r="A4201" s="750">
        <v>7988</v>
      </c>
      <c r="B4201" s="750">
        <v>51803083</v>
      </c>
      <c r="C4201" s="750" t="s">
        <v>9669</v>
      </c>
      <c r="D4201" s="750" t="s">
        <v>35</v>
      </c>
      <c r="E4201" s="1179" t="s">
        <v>8718</v>
      </c>
      <c r="F4201" s="954">
        <v>45904</v>
      </c>
      <c r="G4201" s="750" t="s">
        <v>8602</v>
      </c>
      <c r="H4201" s="954">
        <v>45912</v>
      </c>
      <c r="I4201" s="750" t="s">
        <v>9670</v>
      </c>
      <c r="K4201" s="954">
        <v>32619</v>
      </c>
      <c r="L4201" s="750" t="s">
        <v>9671</v>
      </c>
      <c r="M4201" s="19">
        <v>43214</v>
      </c>
      <c r="N4201" s="952" t="s">
        <v>1165</v>
      </c>
      <c r="O4201" s="953">
        <v>40487</v>
      </c>
    </row>
    <row r="4202" spans="1:21" x14ac:dyDescent="0.35">
      <c r="A4202" s="750">
        <v>7982</v>
      </c>
      <c r="C4202" s="750" t="s">
        <v>9672</v>
      </c>
      <c r="D4202" s="750" t="s">
        <v>35</v>
      </c>
      <c r="E4202" s="1179" t="s">
        <v>9673</v>
      </c>
      <c r="F4202" s="954">
        <v>45905</v>
      </c>
      <c r="G4202" s="750" t="s">
        <v>8561</v>
      </c>
      <c r="H4202" s="954">
        <v>45906</v>
      </c>
      <c r="I4202" s="750" t="s">
        <v>8626</v>
      </c>
      <c r="K4202" s="954">
        <v>22269</v>
      </c>
      <c r="L4202" s="750" t="s">
        <v>9674</v>
      </c>
      <c r="M4202" s="19">
        <v>42221</v>
      </c>
      <c r="N4202" s="952" t="s">
        <v>9675</v>
      </c>
      <c r="O4202" s="953">
        <v>29536</v>
      </c>
      <c r="U4202" s="545" t="s">
        <v>9676</v>
      </c>
    </row>
    <row r="4203" spans="1:21" x14ac:dyDescent="0.35">
      <c r="A4203" s="750">
        <v>7982</v>
      </c>
      <c r="C4203" s="750" t="s">
        <v>6525</v>
      </c>
      <c r="D4203" s="750" t="s">
        <v>35</v>
      </c>
      <c r="E4203" s="1179" t="s">
        <v>9673</v>
      </c>
      <c r="F4203" s="954">
        <v>45908</v>
      </c>
      <c r="G4203" s="750" t="s">
        <v>8561</v>
      </c>
      <c r="H4203" s="954">
        <v>45906</v>
      </c>
      <c r="I4203" s="750" t="s">
        <v>8626</v>
      </c>
      <c r="K4203" s="954">
        <v>32418</v>
      </c>
      <c r="L4203" s="750" t="s">
        <v>9117</v>
      </c>
      <c r="N4203" s="952" t="s">
        <v>6527</v>
      </c>
      <c r="O4203" s="953">
        <v>45430</v>
      </c>
    </row>
    <row r="4204" spans="1:21" ht="42" x14ac:dyDescent="0.35">
      <c r="A4204" s="750">
        <v>7993</v>
      </c>
      <c r="C4204" s="750" t="s">
        <v>9465</v>
      </c>
      <c r="D4204" s="750" t="s">
        <v>649</v>
      </c>
      <c r="E4204" s="1179" t="s">
        <v>8825</v>
      </c>
      <c r="F4204" s="954">
        <v>45905</v>
      </c>
      <c r="G4204" s="750" t="s">
        <v>9677</v>
      </c>
      <c r="H4204" s="954">
        <v>45920</v>
      </c>
      <c r="I4204" s="750" t="s">
        <v>9678</v>
      </c>
      <c r="K4204" s="954">
        <v>27777</v>
      </c>
      <c r="L4204" s="750" t="s">
        <v>9466</v>
      </c>
      <c r="M4204" s="19">
        <v>45315</v>
      </c>
      <c r="N4204" s="952" t="s">
        <v>9467</v>
      </c>
      <c r="O4204" s="953">
        <v>45576</v>
      </c>
      <c r="P4204" s="1043" t="s">
        <v>463</v>
      </c>
    </row>
    <row r="4205" spans="1:21" x14ac:dyDescent="0.35">
      <c r="A4205" s="750">
        <v>7995</v>
      </c>
      <c r="C4205" s="750" t="s">
        <v>9679</v>
      </c>
      <c r="D4205" s="750" t="s">
        <v>649</v>
      </c>
      <c r="E4205" s="1179" t="s">
        <v>9267</v>
      </c>
      <c r="F4205" s="954">
        <v>45906</v>
      </c>
      <c r="G4205" s="750" t="s">
        <v>8839</v>
      </c>
      <c r="H4205" s="954">
        <v>45920</v>
      </c>
      <c r="I4205" s="750" t="s">
        <v>8537</v>
      </c>
      <c r="K4205" s="954">
        <v>28035</v>
      </c>
      <c r="L4205" s="750" t="s">
        <v>9680</v>
      </c>
      <c r="M4205" s="19">
        <v>44960</v>
      </c>
      <c r="N4205" s="952" t="s">
        <v>5644</v>
      </c>
      <c r="O4205" s="953">
        <v>42909</v>
      </c>
    </row>
    <row r="4206" spans="1:21" x14ac:dyDescent="0.35">
      <c r="A4206" s="750">
        <v>7995</v>
      </c>
      <c r="B4206" s="750">
        <v>97239489</v>
      </c>
      <c r="C4206" s="750" t="s">
        <v>9681</v>
      </c>
      <c r="D4206" s="750" t="s">
        <v>649</v>
      </c>
      <c r="E4206" s="1179" t="s">
        <v>9267</v>
      </c>
      <c r="F4206" s="954">
        <v>45906</v>
      </c>
      <c r="G4206" s="750" t="s">
        <v>8839</v>
      </c>
      <c r="H4206" s="954">
        <v>45920</v>
      </c>
      <c r="I4206" s="750" t="s">
        <v>8537</v>
      </c>
      <c r="K4206" s="954">
        <v>24840</v>
      </c>
      <c r="L4206" s="750" t="s">
        <v>9682</v>
      </c>
      <c r="N4206" s="952" t="s">
        <v>9683</v>
      </c>
      <c r="O4206" s="953">
        <v>32505</v>
      </c>
    </row>
    <row r="4207" spans="1:21" ht="42" x14ac:dyDescent="0.35">
      <c r="A4207" s="750">
        <v>7996</v>
      </c>
      <c r="B4207" s="750">
        <v>5602242</v>
      </c>
      <c r="C4207" s="750" t="s">
        <v>8870</v>
      </c>
      <c r="D4207" s="750" t="s">
        <v>137</v>
      </c>
      <c r="E4207" s="1179" t="s">
        <v>8659</v>
      </c>
      <c r="F4207" s="954">
        <v>45906</v>
      </c>
      <c r="G4207" s="750" t="s">
        <v>8839</v>
      </c>
      <c r="H4207" s="954">
        <v>45906</v>
      </c>
      <c r="I4207" s="750" t="s">
        <v>9211</v>
      </c>
      <c r="K4207" s="954">
        <v>27939</v>
      </c>
      <c r="L4207" s="750" t="s">
        <v>8871</v>
      </c>
      <c r="M4207" s="19">
        <v>43025</v>
      </c>
      <c r="N4207" s="952" t="s">
        <v>8872</v>
      </c>
      <c r="O4207" s="953">
        <v>43286</v>
      </c>
      <c r="P4207" s="1043" t="s">
        <v>9209</v>
      </c>
      <c r="U4207" s="545" t="s">
        <v>4113</v>
      </c>
    </row>
    <row r="4208" spans="1:21" x14ac:dyDescent="0.35">
      <c r="A4208" s="750">
        <v>7997</v>
      </c>
      <c r="C4208" s="750" t="s">
        <v>8870</v>
      </c>
      <c r="D4208" s="750" t="s">
        <v>137</v>
      </c>
      <c r="E4208" s="1179" t="s">
        <v>8612</v>
      </c>
      <c r="F4208" s="954">
        <v>45906</v>
      </c>
      <c r="G4208" s="750" t="s">
        <v>9211</v>
      </c>
      <c r="H4208" s="954">
        <v>45924</v>
      </c>
      <c r="I4208" s="750" t="s">
        <v>9036</v>
      </c>
      <c r="K4208" s="954">
        <v>27939</v>
      </c>
      <c r="L4208" s="750" t="s">
        <v>8871</v>
      </c>
      <c r="M4208" s="19">
        <v>43025</v>
      </c>
      <c r="N4208" s="952" t="s">
        <v>8872</v>
      </c>
      <c r="O4208" s="953">
        <v>43286</v>
      </c>
      <c r="U4208" s="545" t="s">
        <v>4113</v>
      </c>
    </row>
    <row r="4209" spans="1:21" x14ac:dyDescent="0.35">
      <c r="A4209" s="750">
        <v>7999</v>
      </c>
      <c r="C4209" s="750" t="s">
        <v>9248</v>
      </c>
      <c r="D4209" s="750" t="s">
        <v>137</v>
      </c>
      <c r="E4209" s="1179" t="s">
        <v>8659</v>
      </c>
      <c r="F4209" s="954">
        <v>45906</v>
      </c>
      <c r="G4209" s="750" t="s">
        <v>9078</v>
      </c>
      <c r="H4209" s="954">
        <v>45917</v>
      </c>
      <c r="I4209" s="750" t="s">
        <v>8821</v>
      </c>
      <c r="K4209" s="954">
        <v>25307</v>
      </c>
      <c r="L4209" s="750" t="s">
        <v>9249</v>
      </c>
      <c r="M4209" s="19">
        <v>43567</v>
      </c>
      <c r="N4209" s="952" t="s">
        <v>9250</v>
      </c>
      <c r="O4209" s="953">
        <v>43628</v>
      </c>
    </row>
    <row r="4210" spans="1:21" x14ac:dyDescent="0.35">
      <c r="A4210" s="750">
        <v>8000</v>
      </c>
      <c r="C4210" s="750" t="s">
        <v>9014</v>
      </c>
      <c r="D4210" s="750" t="s">
        <v>292</v>
      </c>
      <c r="E4210" s="1179" t="s">
        <v>8554</v>
      </c>
      <c r="F4210" s="954">
        <v>45907</v>
      </c>
      <c r="G4210" s="750" t="s">
        <v>9684</v>
      </c>
      <c r="H4210" s="954">
        <v>45915</v>
      </c>
      <c r="I4210" s="750" t="s">
        <v>9684</v>
      </c>
      <c r="K4210" s="954">
        <v>32989</v>
      </c>
      <c r="L4210" s="750" t="s">
        <v>9015</v>
      </c>
      <c r="M4210" s="19">
        <v>40071</v>
      </c>
      <c r="N4210" s="952" t="s">
        <v>7527</v>
      </c>
      <c r="O4210" s="953">
        <v>40262</v>
      </c>
    </row>
    <row r="4211" spans="1:21" x14ac:dyDescent="0.35">
      <c r="A4211" s="750">
        <v>7726</v>
      </c>
      <c r="C4211" s="750" t="s">
        <v>9258</v>
      </c>
      <c r="D4211" s="750" t="s">
        <v>35</v>
      </c>
      <c r="E4211" s="1179" t="s">
        <v>8718</v>
      </c>
      <c r="F4211" s="954">
        <v>45855</v>
      </c>
      <c r="G4211" s="750" t="s">
        <v>9260</v>
      </c>
      <c r="H4211" s="954">
        <v>45870</v>
      </c>
      <c r="I4211" s="750" t="s">
        <v>8958</v>
      </c>
      <c r="K4211" s="954">
        <v>34428</v>
      </c>
      <c r="L4211" s="750" t="s">
        <v>9261</v>
      </c>
      <c r="M4211" s="19">
        <v>42808</v>
      </c>
      <c r="N4211" s="952" t="s">
        <v>9262</v>
      </c>
      <c r="O4211" s="953">
        <v>41095</v>
      </c>
      <c r="U4211" s="545" t="s">
        <v>6173</v>
      </c>
    </row>
    <row r="4212" spans="1:21" x14ac:dyDescent="0.35">
      <c r="A4212" s="750">
        <v>7726</v>
      </c>
      <c r="C4212" s="750" t="s">
        <v>9263</v>
      </c>
      <c r="D4212" s="750" t="s">
        <v>35</v>
      </c>
      <c r="E4212" s="1179" t="s">
        <v>8718</v>
      </c>
      <c r="F4212" s="954">
        <v>45855</v>
      </c>
      <c r="G4212" s="750" t="s">
        <v>9260</v>
      </c>
      <c r="H4212" s="954">
        <v>45870</v>
      </c>
      <c r="I4212" s="750" t="s">
        <v>8958</v>
      </c>
      <c r="K4212" s="954">
        <v>32362</v>
      </c>
      <c r="L4212" s="750" t="s">
        <v>9264</v>
      </c>
      <c r="M4212" s="19">
        <v>42368</v>
      </c>
      <c r="N4212" s="952" t="s">
        <v>9687</v>
      </c>
      <c r="O4212" s="953">
        <v>40810</v>
      </c>
      <c r="U4212" s="545" t="s">
        <v>9686</v>
      </c>
    </row>
    <row r="4213" spans="1:21" x14ac:dyDescent="0.35">
      <c r="A4213" s="750">
        <v>7727</v>
      </c>
      <c r="B4213" s="750">
        <v>55790008</v>
      </c>
      <c r="C4213" s="750" t="s">
        <v>9688</v>
      </c>
      <c r="D4213" s="750" t="s">
        <v>35</v>
      </c>
      <c r="E4213" s="1179" t="s">
        <v>8967</v>
      </c>
      <c r="F4213" s="954">
        <v>45855</v>
      </c>
      <c r="G4213" s="750" t="s">
        <v>9689</v>
      </c>
      <c r="H4213" s="954">
        <v>45858</v>
      </c>
      <c r="I4213" s="750" t="s">
        <v>9690</v>
      </c>
      <c r="K4213" s="954">
        <v>37630</v>
      </c>
      <c r="L4213" s="750">
        <v>14049406</v>
      </c>
      <c r="M4213" s="19">
        <v>44614</v>
      </c>
      <c r="N4213" s="952" t="s">
        <v>9691</v>
      </c>
      <c r="O4213" s="953">
        <v>44720</v>
      </c>
      <c r="U4213" s="545" t="s">
        <v>9692</v>
      </c>
    </row>
    <row r="4214" spans="1:21" hidden="1" x14ac:dyDescent="0.35">
      <c r="A4214" s="750">
        <v>7728</v>
      </c>
      <c r="C4214" s="750" t="s">
        <v>9693</v>
      </c>
      <c r="D4214" s="750" t="s">
        <v>8656</v>
      </c>
      <c r="E4214" s="1179" t="s">
        <v>9420</v>
      </c>
      <c r="F4214" s="954">
        <v>45856</v>
      </c>
      <c r="G4214" s="750" t="s">
        <v>8636</v>
      </c>
      <c r="H4214" s="954">
        <v>45856</v>
      </c>
      <c r="I4214" s="750" t="s">
        <v>8670</v>
      </c>
      <c r="N4214" s="952">
        <v>215527</v>
      </c>
      <c r="O4214" s="953">
        <v>25010</v>
      </c>
    </row>
    <row r="4215" spans="1:21" hidden="1" x14ac:dyDescent="0.35">
      <c r="A4215" s="750">
        <v>7729</v>
      </c>
      <c r="C4215" s="750" t="s">
        <v>9694</v>
      </c>
      <c r="D4215" s="750" t="s">
        <v>35</v>
      </c>
      <c r="E4215" s="1179" t="s">
        <v>8700</v>
      </c>
      <c r="F4215" s="954">
        <v>45842</v>
      </c>
      <c r="G4215" s="750" t="s">
        <v>9689</v>
      </c>
      <c r="H4215" s="954">
        <v>45862</v>
      </c>
      <c r="I4215" s="750" t="s">
        <v>8795</v>
      </c>
      <c r="K4215" s="954">
        <v>28990</v>
      </c>
      <c r="L4215" s="750" t="s">
        <v>9695</v>
      </c>
      <c r="M4215" s="19">
        <v>35653</v>
      </c>
      <c r="N4215" s="952">
        <v>980994101226</v>
      </c>
      <c r="O4215" s="953">
        <v>36559</v>
      </c>
      <c r="U4215" s="545" t="s">
        <v>458</v>
      </c>
    </row>
    <row r="4216" spans="1:21" ht="42" x14ac:dyDescent="0.35">
      <c r="A4216" s="750">
        <v>7730</v>
      </c>
      <c r="C4216" s="750" t="s">
        <v>9324</v>
      </c>
      <c r="D4216" s="750" t="s">
        <v>292</v>
      </c>
      <c r="E4216" s="1179" t="s">
        <v>8710</v>
      </c>
      <c r="F4216" s="954">
        <v>45856</v>
      </c>
      <c r="G4216" s="750" t="s">
        <v>9031</v>
      </c>
      <c r="H4216" s="954">
        <v>45865</v>
      </c>
      <c r="I4216" s="750" t="s">
        <v>8636</v>
      </c>
      <c r="K4216" s="954">
        <v>30503</v>
      </c>
      <c r="L4216" s="750" t="s">
        <v>9325</v>
      </c>
      <c r="M4216" s="19">
        <v>38169</v>
      </c>
      <c r="N4216" s="952" t="s">
        <v>9326</v>
      </c>
      <c r="O4216" s="953">
        <v>43822</v>
      </c>
      <c r="P4216" s="1043" t="s">
        <v>9696</v>
      </c>
    </row>
    <row r="4217" spans="1:21" x14ac:dyDescent="0.35">
      <c r="A4217" s="750">
        <v>7731</v>
      </c>
      <c r="C4217" s="750" t="s">
        <v>8968</v>
      </c>
      <c r="D4217" s="750" t="s">
        <v>35</v>
      </c>
      <c r="E4217" s="1179" t="s">
        <v>8644</v>
      </c>
      <c r="F4217" s="954">
        <v>45857</v>
      </c>
      <c r="G4217" s="750" t="s">
        <v>8636</v>
      </c>
      <c r="H4217" s="954">
        <v>45880</v>
      </c>
      <c r="I4217" s="750" t="s">
        <v>8598</v>
      </c>
      <c r="K4217" s="954">
        <v>30095</v>
      </c>
      <c r="L4217" s="750" t="s">
        <v>4011</v>
      </c>
      <c r="N4217" s="952" t="s">
        <v>4012</v>
      </c>
      <c r="O4217" s="953">
        <v>44413</v>
      </c>
    </row>
    <row r="4218" spans="1:21" x14ac:dyDescent="0.35">
      <c r="A4218" s="750">
        <v>7734</v>
      </c>
      <c r="C4218" s="750" t="s">
        <v>9697</v>
      </c>
      <c r="D4218" s="750" t="s">
        <v>8656</v>
      </c>
      <c r="E4218" s="1179" t="s">
        <v>9420</v>
      </c>
      <c r="F4218" s="954">
        <v>45858</v>
      </c>
      <c r="G4218" s="750" t="s">
        <v>9698</v>
      </c>
      <c r="H4218" s="954">
        <v>45876</v>
      </c>
      <c r="I4218" s="750" t="s">
        <v>8657</v>
      </c>
      <c r="K4218" s="954">
        <v>28465</v>
      </c>
      <c r="L4218" s="750">
        <v>14063800</v>
      </c>
      <c r="M4218" s="19">
        <v>45148</v>
      </c>
      <c r="N4218" s="952" t="s">
        <v>9699</v>
      </c>
      <c r="O4218" s="953">
        <v>39027</v>
      </c>
    </row>
    <row r="4219" spans="1:21" hidden="1" x14ac:dyDescent="0.35">
      <c r="A4219" s="750">
        <v>7735</v>
      </c>
      <c r="C4219" s="750" t="s">
        <v>9700</v>
      </c>
      <c r="D4219" s="750" t="s">
        <v>83</v>
      </c>
      <c r="E4219" s="1179" t="s">
        <v>8629</v>
      </c>
      <c r="F4219" s="954">
        <v>45857</v>
      </c>
      <c r="G4219" s="750" t="s">
        <v>8821</v>
      </c>
      <c r="H4219" s="954">
        <v>45872</v>
      </c>
      <c r="I4219" s="750" t="s">
        <v>8661</v>
      </c>
      <c r="K4219" s="954">
        <v>28439</v>
      </c>
      <c r="L4219" s="750" t="s">
        <v>9701</v>
      </c>
      <c r="M4219" s="19">
        <v>39224</v>
      </c>
      <c r="N4219" s="952">
        <v>970194300024</v>
      </c>
      <c r="O4219" s="953">
        <v>36587</v>
      </c>
      <c r="U4219" s="545" t="s">
        <v>9702</v>
      </c>
    </row>
    <row r="4220" spans="1:21" x14ac:dyDescent="0.35">
      <c r="A4220" s="750">
        <v>7737</v>
      </c>
      <c r="C4220" s="750" t="s">
        <v>9703</v>
      </c>
      <c r="D4220" s="750" t="s">
        <v>292</v>
      </c>
      <c r="E4220" s="1179" t="s">
        <v>8659</v>
      </c>
      <c r="F4220" s="954">
        <v>45858</v>
      </c>
      <c r="G4220" s="750" t="s">
        <v>8705</v>
      </c>
      <c r="H4220" s="954">
        <v>45883</v>
      </c>
      <c r="I4220" s="750" t="s">
        <v>8636</v>
      </c>
      <c r="K4220" s="954">
        <v>29923</v>
      </c>
      <c r="L4220" s="750" t="s">
        <v>9704</v>
      </c>
      <c r="M4220" s="19">
        <v>42543</v>
      </c>
      <c r="N4220" s="952" t="s">
        <v>5964</v>
      </c>
      <c r="O4220" s="953">
        <v>42111</v>
      </c>
      <c r="U4220" s="545" t="s">
        <v>4113</v>
      </c>
    </row>
    <row r="4221" spans="1:21" x14ac:dyDescent="0.35">
      <c r="A4221" s="750">
        <v>7738</v>
      </c>
      <c r="C4221" s="750" t="s">
        <v>9705</v>
      </c>
      <c r="D4221" s="750" t="s">
        <v>35</v>
      </c>
      <c r="E4221" s="1179" t="s">
        <v>8967</v>
      </c>
      <c r="F4221" s="954">
        <v>45858</v>
      </c>
      <c r="G4221" s="750" t="s">
        <v>9286</v>
      </c>
      <c r="H4221" s="954">
        <v>45875</v>
      </c>
      <c r="I4221" s="750" t="s">
        <v>8561</v>
      </c>
      <c r="K4221" s="954">
        <v>30005</v>
      </c>
      <c r="L4221" s="750" t="s">
        <v>9706</v>
      </c>
      <c r="M4221" s="19">
        <v>41423</v>
      </c>
      <c r="N4221" s="952" t="s">
        <v>456</v>
      </c>
      <c r="O4221" s="953">
        <v>44803</v>
      </c>
      <c r="U4221" s="545" t="s">
        <v>9707</v>
      </c>
    </row>
    <row r="4222" spans="1:21" x14ac:dyDescent="0.35">
      <c r="A4222" s="750">
        <v>7738</v>
      </c>
      <c r="C4222" s="750" t="s">
        <v>9708</v>
      </c>
      <c r="D4222" s="750" t="s">
        <v>35</v>
      </c>
      <c r="E4222" s="1179" t="s">
        <v>8967</v>
      </c>
      <c r="F4222" s="954">
        <v>45858</v>
      </c>
      <c r="G4222" s="750" t="s">
        <v>9286</v>
      </c>
      <c r="H4222" s="954">
        <v>45875</v>
      </c>
      <c r="I4222" s="750" t="s">
        <v>8561</v>
      </c>
      <c r="K4222" s="954">
        <v>32136</v>
      </c>
      <c r="L4222" s="750" t="s">
        <v>6845</v>
      </c>
      <c r="M4222" s="19">
        <v>44637</v>
      </c>
      <c r="N4222" s="952" t="s">
        <v>9709</v>
      </c>
      <c r="O4222" s="953">
        <v>39743</v>
      </c>
    </row>
    <row r="4223" spans="1:21" x14ac:dyDescent="0.35">
      <c r="A4223" s="750">
        <v>7739</v>
      </c>
      <c r="C4223" s="750" t="s">
        <v>9710</v>
      </c>
      <c r="D4223" s="750" t="s">
        <v>649</v>
      </c>
      <c r="E4223" s="1179" t="s">
        <v>8825</v>
      </c>
      <c r="F4223" s="954">
        <v>45859</v>
      </c>
      <c r="G4223" s="750" t="s">
        <v>8839</v>
      </c>
      <c r="H4223" s="954">
        <v>45888</v>
      </c>
      <c r="I4223" s="750" t="s">
        <v>8622</v>
      </c>
      <c r="K4223" s="954">
        <v>28920</v>
      </c>
      <c r="L4223" s="750" t="s">
        <v>9711</v>
      </c>
      <c r="N4223" s="952" t="s">
        <v>1755</v>
      </c>
      <c r="O4223" s="953">
        <v>43535</v>
      </c>
      <c r="U4223" s="545" t="s">
        <v>291</v>
      </c>
    </row>
    <row r="4224" spans="1:21" x14ac:dyDescent="0.35">
      <c r="A4224" s="750">
        <v>7739</v>
      </c>
      <c r="C4224" s="750" t="s">
        <v>9712</v>
      </c>
      <c r="D4224" s="750" t="s">
        <v>649</v>
      </c>
      <c r="E4224" s="1179" t="s">
        <v>8825</v>
      </c>
      <c r="F4224" s="954">
        <v>45859</v>
      </c>
      <c r="G4224" s="750" t="s">
        <v>8839</v>
      </c>
      <c r="H4224" s="954">
        <v>45888</v>
      </c>
      <c r="I4224" s="750" t="s">
        <v>8622</v>
      </c>
      <c r="K4224" s="954">
        <v>33838</v>
      </c>
      <c r="L4224" s="750" t="s">
        <v>9713</v>
      </c>
      <c r="N4224" s="952" t="s">
        <v>9714</v>
      </c>
      <c r="O4224" s="953">
        <v>45036</v>
      </c>
    </row>
    <row r="4225" spans="1:21" x14ac:dyDescent="0.35">
      <c r="A4225" s="750">
        <v>7740</v>
      </c>
      <c r="C4225" s="750" t="s">
        <v>9058</v>
      </c>
      <c r="D4225" s="750" t="s">
        <v>292</v>
      </c>
      <c r="E4225" s="1179" t="s">
        <v>9584</v>
      </c>
      <c r="F4225" s="954">
        <v>45859</v>
      </c>
      <c r="G4225" s="750" t="s">
        <v>8562</v>
      </c>
      <c r="H4225" s="954">
        <v>45871</v>
      </c>
      <c r="I4225" s="750" t="s">
        <v>8562</v>
      </c>
      <c r="K4225" s="954">
        <v>31744</v>
      </c>
      <c r="L4225" s="750" t="s">
        <v>9060</v>
      </c>
      <c r="M4225" s="19">
        <v>44124</v>
      </c>
      <c r="N4225" s="952" t="s">
        <v>3970</v>
      </c>
      <c r="O4225" s="953">
        <v>41680</v>
      </c>
    </row>
    <row r="4226" spans="1:21" ht="42" x14ac:dyDescent="0.35">
      <c r="A4226" s="750">
        <v>7747</v>
      </c>
      <c r="C4226" s="750" t="s">
        <v>9241</v>
      </c>
      <c r="D4226" s="750" t="s">
        <v>8859</v>
      </c>
      <c r="E4226" s="1179" t="s">
        <v>8590</v>
      </c>
      <c r="F4226" s="954">
        <v>45862</v>
      </c>
      <c r="G4226" s="750" t="s">
        <v>8602</v>
      </c>
      <c r="H4226" s="954">
        <v>45894</v>
      </c>
      <c r="I4226" s="750" t="s">
        <v>8556</v>
      </c>
      <c r="K4226" s="954">
        <v>31592</v>
      </c>
      <c r="L4226" s="750" t="s">
        <v>9243</v>
      </c>
      <c r="M4226" s="19">
        <v>41607</v>
      </c>
      <c r="N4226" s="952" t="s">
        <v>1206</v>
      </c>
      <c r="O4226" s="953">
        <v>44620</v>
      </c>
      <c r="P4226" s="1043" t="s">
        <v>9209</v>
      </c>
    </row>
    <row r="4227" spans="1:21" ht="42" x14ac:dyDescent="0.35">
      <c r="A4227" s="750">
        <v>7749</v>
      </c>
      <c r="C4227" s="750" t="s">
        <v>9378</v>
      </c>
      <c r="D4227" s="750" t="s">
        <v>35</v>
      </c>
      <c r="E4227" s="1179" t="s">
        <v>8700</v>
      </c>
      <c r="F4227" s="954">
        <v>45862</v>
      </c>
      <c r="G4227" s="750" t="s">
        <v>8670</v>
      </c>
      <c r="H4227" s="954">
        <v>45876</v>
      </c>
      <c r="I4227" s="750" t="s">
        <v>8839</v>
      </c>
      <c r="K4227" s="954">
        <v>35253</v>
      </c>
      <c r="L4227" s="750" t="s">
        <v>9379</v>
      </c>
      <c r="M4227" s="19">
        <v>45149</v>
      </c>
      <c r="N4227" s="952" t="s">
        <v>9715</v>
      </c>
      <c r="O4227" s="953">
        <v>45553</v>
      </c>
      <c r="P4227" s="1043" t="s">
        <v>9209</v>
      </c>
    </row>
    <row r="4228" spans="1:21" x14ac:dyDescent="0.35">
      <c r="A4228" s="750">
        <v>8735</v>
      </c>
      <c r="C4228" s="750" t="s">
        <v>9034</v>
      </c>
      <c r="D4228" s="750" t="s">
        <v>35</v>
      </c>
      <c r="E4228" s="1179" t="s">
        <v>8542</v>
      </c>
      <c r="F4228" s="954">
        <v>46033</v>
      </c>
      <c r="G4228" s="750" t="s">
        <v>8543</v>
      </c>
      <c r="H4228" s="954">
        <v>46036</v>
      </c>
      <c r="I4228" s="750" t="s">
        <v>8598</v>
      </c>
      <c r="K4228" s="954">
        <v>32308</v>
      </c>
      <c r="L4228" s="750" t="s">
        <v>9035</v>
      </c>
      <c r="N4228" s="952" t="s">
        <v>32</v>
      </c>
      <c r="O4228" s="953">
        <v>40388</v>
      </c>
    </row>
    <row r="4229" spans="1:21" x14ac:dyDescent="0.35">
      <c r="A4229" s="750">
        <v>8736</v>
      </c>
      <c r="C4229" s="750" t="s">
        <v>9717</v>
      </c>
      <c r="D4229" s="750" t="s">
        <v>292</v>
      </c>
      <c r="E4229" s="1179" t="s">
        <v>8579</v>
      </c>
      <c r="F4229" s="954">
        <v>46033</v>
      </c>
      <c r="G4229" s="750" t="s">
        <v>8855</v>
      </c>
      <c r="H4229" s="954">
        <v>46036</v>
      </c>
      <c r="I4229" s="750" t="s">
        <v>9140</v>
      </c>
      <c r="K4229" s="954">
        <v>36549</v>
      </c>
      <c r="L4229" s="750">
        <v>14044821</v>
      </c>
      <c r="M4229" s="19">
        <v>44449</v>
      </c>
      <c r="N4229" s="952" t="s">
        <v>9718</v>
      </c>
      <c r="O4229" s="953">
        <v>44818</v>
      </c>
      <c r="U4229" s="545" t="s">
        <v>9719</v>
      </c>
    </row>
    <row r="4230" spans="1:21" x14ac:dyDescent="0.35">
      <c r="A4230" s="750">
        <v>8737</v>
      </c>
      <c r="B4230" s="750">
        <v>21859598</v>
      </c>
      <c r="C4230" s="750" t="s">
        <v>9720</v>
      </c>
      <c r="D4230" s="750" t="s">
        <v>292</v>
      </c>
      <c r="E4230" s="1179" t="s">
        <v>8612</v>
      </c>
      <c r="F4230" s="954">
        <v>46034</v>
      </c>
      <c r="G4230" s="750" t="s">
        <v>9721</v>
      </c>
      <c r="H4230" s="954">
        <v>46036</v>
      </c>
      <c r="I4230" s="750" t="s">
        <v>8660</v>
      </c>
      <c r="K4230" s="954">
        <v>36847</v>
      </c>
      <c r="L4230" s="750" t="s">
        <v>9722</v>
      </c>
      <c r="M4230" s="19">
        <v>42488</v>
      </c>
      <c r="N4230" s="952" t="s">
        <v>9723</v>
      </c>
      <c r="U4230" s="545" t="s">
        <v>9724</v>
      </c>
    </row>
    <row r="4231" spans="1:21" x14ac:dyDescent="0.35">
      <c r="A4231" s="750">
        <v>8731</v>
      </c>
      <c r="C4231" s="750" t="s">
        <v>9424</v>
      </c>
      <c r="D4231" s="750" t="s">
        <v>35</v>
      </c>
      <c r="E4231" s="1179" t="s">
        <v>8644</v>
      </c>
      <c r="F4231" s="954">
        <v>46032</v>
      </c>
      <c r="G4231" s="750" t="s">
        <v>9725</v>
      </c>
      <c r="H4231" s="954">
        <v>46039</v>
      </c>
      <c r="I4231" s="750" t="s">
        <v>8786</v>
      </c>
      <c r="K4231" s="954">
        <v>29697</v>
      </c>
      <c r="L4231" s="750" t="s">
        <v>9426</v>
      </c>
      <c r="M4231" s="19">
        <v>43395</v>
      </c>
      <c r="N4231" s="952" t="s">
        <v>9427</v>
      </c>
      <c r="O4231" s="953">
        <v>40500</v>
      </c>
    </row>
    <row r="4232" spans="1:21" x14ac:dyDescent="0.35">
      <c r="A4232" s="750">
        <v>8740</v>
      </c>
      <c r="B4232" s="750">
        <v>93934645</v>
      </c>
      <c r="C4232" s="750" t="s">
        <v>9726</v>
      </c>
      <c r="D4232" s="750" t="s">
        <v>8704</v>
      </c>
      <c r="E4232" s="1179" t="s">
        <v>8593</v>
      </c>
      <c r="F4232" s="954">
        <v>46034</v>
      </c>
      <c r="G4232" s="750" t="s">
        <v>8821</v>
      </c>
      <c r="H4232" s="954">
        <v>46044</v>
      </c>
      <c r="I4232" s="750" t="s">
        <v>8821</v>
      </c>
      <c r="K4232" s="954">
        <v>26320</v>
      </c>
      <c r="N4232" s="952" t="s">
        <v>9727</v>
      </c>
      <c r="O4232" s="953">
        <v>41561</v>
      </c>
      <c r="U4232" s="545" t="s">
        <v>458</v>
      </c>
    </row>
    <row r="4233" spans="1:21" x14ac:dyDescent="0.35">
      <c r="A4233" s="750">
        <v>8743</v>
      </c>
      <c r="C4233" s="750" t="s">
        <v>9529</v>
      </c>
      <c r="D4233" s="750" t="s">
        <v>8656</v>
      </c>
      <c r="E4233" s="1179" t="s">
        <v>8591</v>
      </c>
      <c r="F4233" s="954">
        <v>46036</v>
      </c>
      <c r="G4233" s="750" t="s">
        <v>9140</v>
      </c>
      <c r="H4233" s="954">
        <v>46037</v>
      </c>
      <c r="I4233" s="750" t="s">
        <v>9728</v>
      </c>
      <c r="K4233" s="954">
        <v>27824</v>
      </c>
      <c r="N4233" s="952" t="s">
        <v>9531</v>
      </c>
      <c r="O4233" s="953">
        <v>40575</v>
      </c>
    </row>
    <row r="4234" spans="1:21" x14ac:dyDescent="0.35">
      <c r="A4234" s="750">
        <v>7507</v>
      </c>
      <c r="B4234" s="750">
        <v>55857010</v>
      </c>
      <c r="C4234" s="750" t="s">
        <v>8934</v>
      </c>
      <c r="D4234" s="750" t="s">
        <v>8734</v>
      </c>
      <c r="E4234" s="1179" t="s">
        <v>8780</v>
      </c>
      <c r="F4234" s="954">
        <v>45809</v>
      </c>
      <c r="G4234" s="750" t="s">
        <v>8813</v>
      </c>
      <c r="H4234" s="954">
        <v>45816</v>
      </c>
      <c r="I4234" s="750" t="s">
        <v>8821</v>
      </c>
      <c r="K4234" s="954">
        <v>30747</v>
      </c>
      <c r="L4234" s="750" t="s">
        <v>8935</v>
      </c>
      <c r="M4234" s="19">
        <v>44132</v>
      </c>
      <c r="N4234" s="952" t="s">
        <v>9729</v>
      </c>
      <c r="O4234" s="953">
        <v>41040</v>
      </c>
      <c r="U4234" s="545" t="s">
        <v>8936</v>
      </c>
    </row>
    <row r="4235" spans="1:21" x14ac:dyDescent="0.35">
      <c r="A4235" s="750">
        <v>7509</v>
      </c>
      <c r="C4235" s="750" t="s">
        <v>9419</v>
      </c>
      <c r="D4235" s="750" t="s">
        <v>193</v>
      </c>
      <c r="E4235" s="1179" t="s">
        <v>9259</v>
      </c>
      <c r="F4235" s="954">
        <v>45817</v>
      </c>
      <c r="G4235" s="954" t="s">
        <v>9730</v>
      </c>
      <c r="H4235" s="954">
        <v>45821</v>
      </c>
      <c r="I4235" s="750" t="s">
        <v>8838</v>
      </c>
      <c r="K4235" s="954">
        <v>35006</v>
      </c>
      <c r="L4235" s="750" t="s">
        <v>9423</v>
      </c>
      <c r="M4235" s="19">
        <v>45547</v>
      </c>
      <c r="N4235" s="952" t="s">
        <v>164</v>
      </c>
      <c r="O4235" s="953">
        <v>41860</v>
      </c>
    </row>
    <row r="4236" spans="1:21" x14ac:dyDescent="0.35">
      <c r="A4236" s="750">
        <v>7510</v>
      </c>
      <c r="C4236" s="750" t="s">
        <v>9731</v>
      </c>
      <c r="D4236" s="750" t="s">
        <v>649</v>
      </c>
      <c r="E4236" s="1179" t="s">
        <v>8635</v>
      </c>
      <c r="F4236" s="954">
        <v>45818</v>
      </c>
      <c r="G4236" s="750" t="s">
        <v>8636</v>
      </c>
      <c r="H4236" s="954">
        <v>45823</v>
      </c>
      <c r="I4236" s="750" t="s">
        <v>8636</v>
      </c>
      <c r="K4236" s="954">
        <v>21769</v>
      </c>
      <c r="L4236" s="750" t="s">
        <v>9732</v>
      </c>
      <c r="M4236" s="19">
        <v>42283</v>
      </c>
      <c r="N4236" s="952" t="s">
        <v>9733</v>
      </c>
      <c r="O4236" s="953">
        <v>30846</v>
      </c>
      <c r="U4236" s="545" t="s">
        <v>9734</v>
      </c>
    </row>
    <row r="4237" spans="1:21" x14ac:dyDescent="0.35">
      <c r="A4237" s="750">
        <v>7510</v>
      </c>
      <c r="C4237" s="750" t="s">
        <v>9735</v>
      </c>
      <c r="D4237" s="750" t="s">
        <v>649</v>
      </c>
      <c r="E4237" s="1179" t="s">
        <v>8635</v>
      </c>
      <c r="F4237" s="954">
        <v>45818</v>
      </c>
      <c r="G4237" s="750" t="s">
        <v>8636</v>
      </c>
      <c r="H4237" s="954">
        <v>45823</v>
      </c>
      <c r="I4237" s="750" t="s">
        <v>8636</v>
      </c>
      <c r="K4237" s="954">
        <v>32361</v>
      </c>
      <c r="L4237" s="750" t="s">
        <v>9736</v>
      </c>
      <c r="M4237" s="19">
        <v>45110</v>
      </c>
      <c r="N4237" s="952" t="s">
        <v>9737</v>
      </c>
      <c r="O4237" s="953">
        <v>43601</v>
      </c>
      <c r="U4237" s="545" t="s">
        <v>9734</v>
      </c>
    </row>
    <row r="4238" spans="1:21" ht="42" x14ac:dyDescent="0.35">
      <c r="A4238" s="750">
        <v>8631</v>
      </c>
      <c r="B4238" s="750">
        <v>99458489</v>
      </c>
      <c r="C4238" s="750" t="s">
        <v>9738</v>
      </c>
      <c r="D4238" s="750" t="s">
        <v>8656</v>
      </c>
      <c r="E4238" s="1179" t="s">
        <v>8585</v>
      </c>
      <c r="F4238" s="954">
        <v>46009</v>
      </c>
      <c r="G4238" s="750" t="s">
        <v>8598</v>
      </c>
      <c r="H4238" s="954">
        <v>46038</v>
      </c>
      <c r="I4238" s="750" t="s">
        <v>8670</v>
      </c>
      <c r="K4238" s="954">
        <v>27772</v>
      </c>
      <c r="L4238" s="750" t="s">
        <v>8904</v>
      </c>
      <c r="M4238" s="19">
        <v>38859</v>
      </c>
      <c r="N4238" s="952" t="s">
        <v>9739</v>
      </c>
      <c r="O4238" s="953">
        <v>42606</v>
      </c>
      <c r="P4238" s="1043" t="s">
        <v>9209</v>
      </c>
    </row>
    <row r="4239" spans="1:21" x14ac:dyDescent="0.35">
      <c r="A4239" s="750">
        <v>7512</v>
      </c>
      <c r="C4239" s="750" t="s">
        <v>9740</v>
      </c>
      <c r="D4239" s="750" t="s">
        <v>35</v>
      </c>
      <c r="E4239" s="1179" t="s">
        <v>8644</v>
      </c>
      <c r="F4239" s="954">
        <v>45818</v>
      </c>
      <c r="G4239" s="750" t="s">
        <v>9741</v>
      </c>
      <c r="H4239" s="954">
        <v>45825</v>
      </c>
      <c r="I4239" s="750" t="s">
        <v>8661</v>
      </c>
      <c r="K4239" s="954">
        <v>35041</v>
      </c>
      <c r="L4239" s="750" t="s">
        <v>9742</v>
      </c>
      <c r="M4239" s="19">
        <v>42871</v>
      </c>
      <c r="N4239" s="952" t="s">
        <v>9743</v>
      </c>
      <c r="O4239" s="953">
        <v>45051</v>
      </c>
      <c r="U4239" s="545" t="s">
        <v>1333</v>
      </c>
    </row>
    <row r="4240" spans="1:21" x14ac:dyDescent="0.35">
      <c r="A4240" s="750">
        <v>7513</v>
      </c>
      <c r="C4240" s="750" t="s">
        <v>8392</v>
      </c>
      <c r="D4240" s="750" t="s">
        <v>8734</v>
      </c>
      <c r="E4240" s="1179" t="s">
        <v>8735</v>
      </c>
      <c r="F4240" s="954">
        <v>45819</v>
      </c>
      <c r="G4240" s="750" t="s">
        <v>8598</v>
      </c>
      <c r="H4240" s="954">
        <v>45829</v>
      </c>
      <c r="I4240" s="750" t="s">
        <v>8598</v>
      </c>
      <c r="K4240" s="954">
        <v>27192</v>
      </c>
      <c r="L4240" s="750">
        <v>655049892</v>
      </c>
      <c r="M4240" s="19">
        <v>44340</v>
      </c>
      <c r="N4240" s="952" t="s">
        <v>9251</v>
      </c>
      <c r="O4240" s="953" t="s">
        <v>8395</v>
      </c>
    </row>
    <row r="4241" spans="1:21" x14ac:dyDescent="0.35">
      <c r="A4241" s="750">
        <v>7513</v>
      </c>
      <c r="C4241" s="750" t="s">
        <v>9744</v>
      </c>
      <c r="D4241" s="750" t="s">
        <v>8734</v>
      </c>
      <c r="E4241" s="1179" t="s">
        <v>8735</v>
      </c>
      <c r="F4241" s="954">
        <v>45819</v>
      </c>
      <c r="G4241" s="750" t="s">
        <v>8598</v>
      </c>
      <c r="H4241" s="954">
        <v>45829</v>
      </c>
      <c r="I4241" s="750" t="s">
        <v>8598</v>
      </c>
      <c r="K4241" s="954">
        <v>31166</v>
      </c>
      <c r="L4241" s="750" t="s">
        <v>9745</v>
      </c>
      <c r="M4241" s="19">
        <v>40460</v>
      </c>
      <c r="N4241" s="952" t="s">
        <v>1559</v>
      </c>
      <c r="O4241" s="953">
        <v>38771</v>
      </c>
    </row>
    <row r="4242" spans="1:21" ht="42" x14ac:dyDescent="0.35">
      <c r="A4242" s="750">
        <v>7514</v>
      </c>
      <c r="C4242" s="750" t="s">
        <v>9746</v>
      </c>
      <c r="D4242" s="750" t="s">
        <v>8656</v>
      </c>
      <c r="E4242" s="1179" t="s">
        <v>9355</v>
      </c>
      <c r="F4242" s="954">
        <v>45819</v>
      </c>
      <c r="G4242" s="750" t="s">
        <v>8839</v>
      </c>
      <c r="H4242" s="954">
        <v>45821</v>
      </c>
      <c r="I4242" s="750" t="s">
        <v>8741</v>
      </c>
      <c r="K4242" s="954">
        <v>34671</v>
      </c>
      <c r="L4242" s="750" t="s">
        <v>9170</v>
      </c>
      <c r="M4242" s="19">
        <v>45768</v>
      </c>
      <c r="N4242" s="952" t="s">
        <v>9171</v>
      </c>
      <c r="O4242" s="953">
        <v>45270</v>
      </c>
      <c r="P4242" s="1043" t="s">
        <v>9209</v>
      </c>
    </row>
    <row r="4243" spans="1:21" x14ac:dyDescent="0.35">
      <c r="A4243" s="750">
        <v>7515</v>
      </c>
      <c r="C4243" s="750" t="s">
        <v>9218</v>
      </c>
      <c r="D4243" s="750" t="s">
        <v>8656</v>
      </c>
      <c r="E4243" s="1179" t="s">
        <v>9355</v>
      </c>
      <c r="F4243" s="954">
        <v>45821</v>
      </c>
      <c r="G4243" s="750" t="s">
        <v>9747</v>
      </c>
      <c r="H4243" s="954">
        <v>45825</v>
      </c>
      <c r="I4243" s="750" t="s">
        <v>8586</v>
      </c>
      <c r="K4243" s="954">
        <v>35513</v>
      </c>
      <c r="L4243" s="750" t="s">
        <v>9219</v>
      </c>
      <c r="M4243" s="19">
        <v>45148</v>
      </c>
      <c r="N4243" s="952" t="s">
        <v>8086</v>
      </c>
      <c r="O4243" s="953">
        <v>42322</v>
      </c>
      <c r="U4243" s="545" t="s">
        <v>9220</v>
      </c>
    </row>
    <row r="4244" spans="1:21" x14ac:dyDescent="0.35">
      <c r="A4244" s="750">
        <v>7516</v>
      </c>
      <c r="C4244" s="750" t="s">
        <v>9746</v>
      </c>
      <c r="D4244" s="750" t="s">
        <v>8734</v>
      </c>
      <c r="E4244" s="1179" t="s">
        <v>8780</v>
      </c>
      <c r="F4244" s="954">
        <v>45825</v>
      </c>
      <c r="G4244" s="750" t="s">
        <v>9747</v>
      </c>
      <c r="H4244" s="954">
        <v>45840</v>
      </c>
      <c r="I4244" s="750" t="s">
        <v>8741</v>
      </c>
      <c r="K4244" s="954">
        <v>34671</v>
      </c>
      <c r="L4244" s="750" t="s">
        <v>9170</v>
      </c>
      <c r="M4244" s="19">
        <v>45768</v>
      </c>
      <c r="N4244" s="952" t="s">
        <v>9171</v>
      </c>
      <c r="O4244" s="953">
        <v>45270</v>
      </c>
    </row>
    <row r="4245" spans="1:21" hidden="1" x14ac:dyDescent="0.35">
      <c r="A4245" s="750">
        <v>7518</v>
      </c>
      <c r="B4245" s="750">
        <v>20320418</v>
      </c>
      <c r="C4245" s="750" t="s">
        <v>9748</v>
      </c>
      <c r="D4245" s="750" t="s">
        <v>193</v>
      </c>
      <c r="E4245" s="1179" t="s">
        <v>9259</v>
      </c>
      <c r="F4245" s="954">
        <v>45822</v>
      </c>
      <c r="G4245" s="750" t="s">
        <v>8636</v>
      </c>
      <c r="H4245" s="954">
        <v>45824</v>
      </c>
      <c r="I4245" s="750" t="s">
        <v>8759</v>
      </c>
      <c r="K4245" s="954">
        <v>23538</v>
      </c>
      <c r="L4245" s="750" t="s">
        <v>9749</v>
      </c>
      <c r="M4245" s="19">
        <v>44810</v>
      </c>
      <c r="N4245" s="952">
        <v>1463230251</v>
      </c>
      <c r="O4245" s="953">
        <v>43672</v>
      </c>
    </row>
    <row r="4246" spans="1:21" hidden="1" x14ac:dyDescent="0.35">
      <c r="A4246" s="750">
        <v>7519</v>
      </c>
      <c r="C4246" s="750" t="s">
        <v>9750</v>
      </c>
      <c r="D4246" s="750" t="s">
        <v>35</v>
      </c>
      <c r="E4246" s="1179" t="s">
        <v>8535</v>
      </c>
      <c r="F4246" s="954">
        <v>45822</v>
      </c>
      <c r="G4246" s="750" t="s">
        <v>9751</v>
      </c>
      <c r="H4246" s="954">
        <v>45828</v>
      </c>
      <c r="I4246" s="750" t="s">
        <v>8537</v>
      </c>
      <c r="K4246" s="954">
        <v>33479</v>
      </c>
      <c r="L4246" s="750" t="s">
        <v>9752</v>
      </c>
      <c r="M4246" s="19">
        <v>44362</v>
      </c>
      <c r="N4246" s="952">
        <v>29178800118</v>
      </c>
      <c r="O4246" s="953">
        <v>41031</v>
      </c>
    </row>
    <row r="4247" spans="1:21" hidden="1" x14ac:dyDescent="0.35">
      <c r="A4247" s="750">
        <v>7522</v>
      </c>
      <c r="C4247" s="750" t="s">
        <v>9753</v>
      </c>
      <c r="D4247" s="750" t="s">
        <v>83</v>
      </c>
      <c r="E4247" s="1179" t="s">
        <v>8606</v>
      </c>
      <c r="F4247" s="954">
        <v>45823</v>
      </c>
      <c r="G4247" s="750" t="s">
        <v>8598</v>
      </c>
      <c r="H4247" s="954">
        <v>45825</v>
      </c>
      <c r="I4247" s="750" t="s">
        <v>9620</v>
      </c>
      <c r="K4247" s="954">
        <v>28141</v>
      </c>
      <c r="L4247" s="750" t="s">
        <v>9754</v>
      </c>
      <c r="M4247" s="19">
        <v>36627</v>
      </c>
      <c r="N4247" s="952">
        <v>110978100223</v>
      </c>
      <c r="O4247" s="953">
        <v>40976</v>
      </c>
      <c r="U4247" s="545" t="s">
        <v>9755</v>
      </c>
    </row>
    <row r="4248" spans="1:21" x14ac:dyDescent="0.35">
      <c r="A4248" s="750">
        <v>7523</v>
      </c>
      <c r="C4248" s="750" t="s">
        <v>9756</v>
      </c>
      <c r="D4248" s="750" t="s">
        <v>35</v>
      </c>
      <c r="E4248" s="1179" t="s">
        <v>8542</v>
      </c>
      <c r="F4248" s="954">
        <v>45823</v>
      </c>
      <c r="G4248" s="750" t="s">
        <v>8855</v>
      </c>
      <c r="H4248" s="954">
        <v>45827</v>
      </c>
      <c r="I4248" s="750" t="s">
        <v>9757</v>
      </c>
      <c r="K4248" s="954">
        <v>36601</v>
      </c>
      <c r="L4248" s="750">
        <v>14001996</v>
      </c>
      <c r="M4248" s="19">
        <v>43712</v>
      </c>
      <c r="N4248" s="952" t="s">
        <v>9758</v>
      </c>
      <c r="O4248" s="953">
        <v>45400</v>
      </c>
      <c r="U4248" s="545" t="s">
        <v>9759</v>
      </c>
    </row>
    <row r="4249" spans="1:21" x14ac:dyDescent="0.35">
      <c r="A4249" s="750">
        <v>7577</v>
      </c>
      <c r="C4249" s="750" t="s">
        <v>9760</v>
      </c>
      <c r="D4249" s="750" t="s">
        <v>8656</v>
      </c>
      <c r="E4249" s="1179" t="s">
        <v>9355</v>
      </c>
      <c r="F4249" s="954">
        <v>45826</v>
      </c>
      <c r="G4249" s="750" t="s">
        <v>9761</v>
      </c>
      <c r="H4249" s="954">
        <v>45827</v>
      </c>
      <c r="I4249" s="750" t="s">
        <v>8941</v>
      </c>
      <c r="K4249" s="954">
        <v>31132</v>
      </c>
      <c r="L4249" s="750" t="s">
        <v>9762</v>
      </c>
      <c r="M4249" s="19">
        <v>37007</v>
      </c>
      <c r="N4249" s="952" t="s">
        <v>5624</v>
      </c>
      <c r="O4249" s="953">
        <v>39917</v>
      </c>
    </row>
    <row r="4250" spans="1:21" x14ac:dyDescent="0.35">
      <c r="A4250" s="750">
        <v>7577</v>
      </c>
      <c r="C4250" s="750" t="s">
        <v>9763</v>
      </c>
      <c r="D4250" s="750" t="s">
        <v>8656</v>
      </c>
      <c r="E4250" s="1179" t="s">
        <v>9355</v>
      </c>
      <c r="F4250" s="954">
        <v>45826</v>
      </c>
      <c r="G4250" s="750" t="s">
        <v>9761</v>
      </c>
      <c r="H4250" s="954">
        <v>45827</v>
      </c>
      <c r="I4250" s="750" t="s">
        <v>8941</v>
      </c>
      <c r="K4250" s="954">
        <v>35459</v>
      </c>
      <c r="L4250" s="750">
        <v>11806621</v>
      </c>
      <c r="M4250" s="19">
        <v>43112</v>
      </c>
      <c r="N4250" s="952" t="s">
        <v>2222</v>
      </c>
      <c r="O4250" s="953">
        <v>43886</v>
      </c>
    </row>
    <row r="4251" spans="1:21" ht="42" x14ac:dyDescent="0.35">
      <c r="A4251" s="750">
        <v>7578</v>
      </c>
      <c r="C4251" s="750" t="s">
        <v>9764</v>
      </c>
      <c r="D4251" s="750" t="s">
        <v>649</v>
      </c>
      <c r="E4251" s="1179" t="s">
        <v>9267</v>
      </c>
      <c r="F4251" s="954">
        <v>45828</v>
      </c>
      <c r="G4251" s="750" t="s">
        <v>8786</v>
      </c>
      <c r="H4251" s="954">
        <v>45831</v>
      </c>
      <c r="I4251" s="750" t="s">
        <v>9765</v>
      </c>
      <c r="K4251" s="954">
        <v>24472</v>
      </c>
      <c r="L4251" s="750" t="s">
        <v>9132</v>
      </c>
      <c r="M4251" s="19">
        <v>34608</v>
      </c>
      <c r="N4251" s="952" t="s">
        <v>1004</v>
      </c>
      <c r="O4251" s="953">
        <v>42822</v>
      </c>
      <c r="P4251" s="1043" t="s">
        <v>9209</v>
      </c>
    </row>
    <row r="4252" spans="1:21" x14ac:dyDescent="0.35">
      <c r="A4252" s="750">
        <v>7579</v>
      </c>
      <c r="C4252" s="750" t="s">
        <v>9213</v>
      </c>
      <c r="D4252" s="750" t="s">
        <v>137</v>
      </c>
      <c r="E4252" s="1179" t="s">
        <v>8579</v>
      </c>
      <c r="F4252" s="954">
        <v>45828</v>
      </c>
      <c r="G4252" s="750" t="s">
        <v>8901</v>
      </c>
      <c r="H4252" s="954">
        <v>45833</v>
      </c>
      <c r="I4252" s="750" t="s">
        <v>8561</v>
      </c>
      <c r="K4252" s="954">
        <v>30031</v>
      </c>
      <c r="L4252" s="750" t="s">
        <v>9215</v>
      </c>
      <c r="M4252" s="19">
        <v>43340</v>
      </c>
      <c r="N4252" s="952" t="s">
        <v>906</v>
      </c>
      <c r="O4252" s="953">
        <v>42429</v>
      </c>
    </row>
    <row r="4253" spans="1:21" x14ac:dyDescent="0.35">
      <c r="A4253" s="750">
        <v>7580</v>
      </c>
      <c r="B4253" s="750">
        <v>24739554</v>
      </c>
      <c r="C4253" s="750" t="s">
        <v>9766</v>
      </c>
      <c r="D4253" s="750" t="s">
        <v>137</v>
      </c>
      <c r="E4253" s="1179" t="s">
        <v>8710</v>
      </c>
      <c r="F4253" s="954">
        <v>45828</v>
      </c>
      <c r="G4253" s="750" t="s">
        <v>9767</v>
      </c>
      <c r="H4253" s="954">
        <v>45830</v>
      </c>
      <c r="I4253" s="750" t="s">
        <v>8855</v>
      </c>
      <c r="K4253" s="954">
        <v>35435</v>
      </c>
      <c r="L4253" s="750" t="s">
        <v>9768</v>
      </c>
      <c r="M4253" s="19">
        <v>43864</v>
      </c>
      <c r="N4253" s="952" t="s">
        <v>9769</v>
      </c>
      <c r="O4253" s="953">
        <v>42238</v>
      </c>
      <c r="U4253" s="545" t="s">
        <v>9770</v>
      </c>
    </row>
    <row r="4254" spans="1:21" hidden="1" x14ac:dyDescent="0.35">
      <c r="A4254" s="750">
        <v>7582</v>
      </c>
      <c r="C4254" s="750" t="s">
        <v>9771</v>
      </c>
      <c r="D4254" s="750" t="s">
        <v>137</v>
      </c>
      <c r="E4254" s="1179" t="s">
        <v>8837</v>
      </c>
      <c r="F4254" s="954">
        <v>45829</v>
      </c>
      <c r="G4254" s="750" t="s">
        <v>8855</v>
      </c>
      <c r="H4254" s="954">
        <v>45859</v>
      </c>
      <c r="I4254" s="750" t="s">
        <v>8826</v>
      </c>
      <c r="K4254" s="954">
        <v>32687</v>
      </c>
      <c r="L4254" s="750" t="s">
        <v>9772</v>
      </c>
      <c r="M4254" s="19">
        <v>42310</v>
      </c>
      <c r="N4254" s="952">
        <v>28978802012</v>
      </c>
      <c r="O4254" s="953">
        <v>44445</v>
      </c>
      <c r="U4254" s="545" t="s">
        <v>9773</v>
      </c>
    </row>
    <row r="4255" spans="1:21" x14ac:dyDescent="0.35">
      <c r="A4255" s="750">
        <v>7583</v>
      </c>
      <c r="B4255" s="750">
        <v>56331339</v>
      </c>
      <c r="C4255" s="750" t="s">
        <v>9774</v>
      </c>
      <c r="D4255" s="750" t="s">
        <v>35</v>
      </c>
      <c r="E4255" s="1179" t="s">
        <v>8535</v>
      </c>
      <c r="F4255" s="954">
        <v>45829</v>
      </c>
      <c r="G4255" s="750" t="s">
        <v>9047</v>
      </c>
      <c r="H4255" s="954">
        <v>45834</v>
      </c>
      <c r="I4255" s="750" t="s">
        <v>8545</v>
      </c>
      <c r="K4255" s="954">
        <v>25893</v>
      </c>
      <c r="N4255" s="952" t="s">
        <v>9775</v>
      </c>
      <c r="O4255" s="953">
        <v>43599</v>
      </c>
    </row>
    <row r="4256" spans="1:21" x14ac:dyDescent="0.35">
      <c r="A4256" s="750">
        <v>7585</v>
      </c>
      <c r="C4256" s="750" t="s">
        <v>9055</v>
      </c>
      <c r="D4256" s="750" t="s">
        <v>649</v>
      </c>
      <c r="E4256" s="1179" t="s">
        <v>8825</v>
      </c>
      <c r="F4256" s="954">
        <v>45829</v>
      </c>
      <c r="G4256" s="750" t="s">
        <v>8813</v>
      </c>
      <c r="H4256" s="954">
        <v>45832</v>
      </c>
      <c r="I4256" s="750" t="s">
        <v>8561</v>
      </c>
      <c r="K4256" s="954">
        <v>22719</v>
      </c>
      <c r="L4256" s="750" t="s">
        <v>9056</v>
      </c>
      <c r="M4256" s="19">
        <v>36810</v>
      </c>
      <c r="N4256" s="952" t="s">
        <v>9057</v>
      </c>
      <c r="O4256" s="953">
        <v>30042</v>
      </c>
    </row>
    <row r="4257" spans="1:21" x14ac:dyDescent="0.35">
      <c r="A4257" s="750">
        <v>7586</v>
      </c>
      <c r="C4257" s="750" t="s">
        <v>9776</v>
      </c>
      <c r="D4257" s="750" t="s">
        <v>35</v>
      </c>
      <c r="E4257" s="1179" t="s">
        <v>8644</v>
      </c>
      <c r="F4257" s="954">
        <v>45829</v>
      </c>
      <c r="G4257" s="750" t="s">
        <v>8813</v>
      </c>
      <c r="H4257" s="954">
        <v>45837</v>
      </c>
      <c r="I4257" s="750" t="s">
        <v>9146</v>
      </c>
      <c r="K4257" s="954">
        <v>32087</v>
      </c>
      <c r="L4257" s="750" t="s">
        <v>9777</v>
      </c>
      <c r="N4257" s="952" t="s">
        <v>8056</v>
      </c>
      <c r="O4257" s="953">
        <v>40256</v>
      </c>
    </row>
    <row r="4258" spans="1:21" x14ac:dyDescent="0.35">
      <c r="A4258" s="750">
        <v>7588</v>
      </c>
      <c r="C4258" s="750" t="s">
        <v>9778</v>
      </c>
      <c r="D4258" s="750" t="s">
        <v>137</v>
      </c>
      <c r="E4258" s="1179" t="s">
        <v>8710</v>
      </c>
      <c r="F4258" s="954">
        <v>45830</v>
      </c>
      <c r="G4258" s="750" t="s">
        <v>9779</v>
      </c>
      <c r="H4258" s="954">
        <v>45831</v>
      </c>
      <c r="I4258" s="750" t="s">
        <v>8555</v>
      </c>
      <c r="K4258" s="954">
        <v>37723</v>
      </c>
      <c r="L4258" s="750">
        <v>14041576</v>
      </c>
      <c r="M4258" s="19">
        <v>44356</v>
      </c>
      <c r="N4258" s="952" t="s">
        <v>343</v>
      </c>
      <c r="O4258" s="953">
        <v>44568</v>
      </c>
    </row>
    <row r="4259" spans="1:21" x14ac:dyDescent="0.35">
      <c r="A4259" s="750">
        <v>7589</v>
      </c>
      <c r="C4259" s="750" t="s">
        <v>9780</v>
      </c>
      <c r="D4259" s="750" t="s">
        <v>35</v>
      </c>
      <c r="E4259" s="1179" t="s">
        <v>8700</v>
      </c>
      <c r="F4259" s="954">
        <v>45830</v>
      </c>
      <c r="G4259" s="750" t="s">
        <v>8670</v>
      </c>
      <c r="H4259" s="954">
        <v>45837</v>
      </c>
      <c r="I4259" s="750" t="s">
        <v>9077</v>
      </c>
      <c r="K4259" s="954">
        <v>27806</v>
      </c>
      <c r="L4259" s="750" t="s">
        <v>9781</v>
      </c>
      <c r="M4259" s="19">
        <v>40736</v>
      </c>
      <c r="N4259" s="952" t="s">
        <v>4419</v>
      </c>
      <c r="O4259" s="953">
        <v>44883</v>
      </c>
    </row>
    <row r="4260" spans="1:21" x14ac:dyDescent="0.35">
      <c r="A4260" s="750">
        <v>7589</v>
      </c>
      <c r="C4260" s="750" t="s">
        <v>9782</v>
      </c>
      <c r="D4260" s="750" t="s">
        <v>35</v>
      </c>
      <c r="E4260" s="1179" t="s">
        <v>8700</v>
      </c>
      <c r="F4260" s="954">
        <v>45830</v>
      </c>
      <c r="G4260" s="750" t="s">
        <v>8670</v>
      </c>
      <c r="H4260" s="954">
        <v>45837</v>
      </c>
      <c r="I4260" s="750" t="s">
        <v>9077</v>
      </c>
      <c r="K4260" s="954">
        <v>44218</v>
      </c>
      <c r="N4260" s="952" t="s">
        <v>7514</v>
      </c>
      <c r="O4260" s="953">
        <v>44218</v>
      </c>
    </row>
    <row r="4261" spans="1:21" hidden="1" x14ac:dyDescent="0.35">
      <c r="A4261" s="750">
        <v>7591</v>
      </c>
      <c r="C4261" s="750" t="s">
        <v>9783</v>
      </c>
      <c r="D4261" s="750" t="s">
        <v>137</v>
      </c>
      <c r="E4261" s="1179" t="s">
        <v>8659</v>
      </c>
      <c r="F4261" s="954">
        <v>45830</v>
      </c>
      <c r="G4261" s="750" t="s">
        <v>9314</v>
      </c>
      <c r="H4261" s="954">
        <v>45858</v>
      </c>
      <c r="I4261" s="750" t="s">
        <v>8919</v>
      </c>
      <c r="K4261" s="954">
        <v>30643</v>
      </c>
      <c r="L4261" s="750" t="s">
        <v>9784</v>
      </c>
      <c r="M4261" s="19">
        <v>44349</v>
      </c>
      <c r="N4261" s="952">
        <v>1008108</v>
      </c>
      <c r="O4261" s="953">
        <v>45733</v>
      </c>
    </row>
    <row r="4262" spans="1:21" x14ac:dyDescent="0.35">
      <c r="A4262" s="750">
        <v>7593</v>
      </c>
      <c r="C4262" s="750" t="s">
        <v>9785</v>
      </c>
      <c r="D4262" s="750" t="s">
        <v>35</v>
      </c>
      <c r="E4262" s="1179" t="s">
        <v>8560</v>
      </c>
      <c r="F4262" s="954">
        <v>45830</v>
      </c>
      <c r="G4262" s="750" t="s">
        <v>8821</v>
      </c>
      <c r="H4262" s="954">
        <v>45833</v>
      </c>
      <c r="I4262" s="750" t="s">
        <v>8821</v>
      </c>
      <c r="K4262" s="954">
        <v>31188</v>
      </c>
      <c r="L4262" s="750" t="s">
        <v>9786</v>
      </c>
      <c r="M4262" s="19">
        <v>44658</v>
      </c>
      <c r="N4262" s="952" t="s">
        <v>6881</v>
      </c>
      <c r="O4262" s="953">
        <v>38196</v>
      </c>
      <c r="U4262" s="545" t="s">
        <v>9787</v>
      </c>
    </row>
    <row r="4263" spans="1:21" x14ac:dyDescent="0.35">
      <c r="A4263" s="750">
        <v>7593</v>
      </c>
      <c r="C4263" s="750" t="s">
        <v>8654</v>
      </c>
      <c r="D4263" s="750" t="s">
        <v>35</v>
      </c>
      <c r="E4263" s="1179" t="s">
        <v>8560</v>
      </c>
      <c r="F4263" s="954">
        <v>45830</v>
      </c>
      <c r="G4263" s="750" t="s">
        <v>8821</v>
      </c>
      <c r="H4263" s="954">
        <v>45833</v>
      </c>
      <c r="I4263" s="750" t="s">
        <v>8821</v>
      </c>
      <c r="K4263" s="954">
        <v>29968</v>
      </c>
      <c r="L4263" s="750" t="s">
        <v>9788</v>
      </c>
      <c r="M4263" s="19">
        <v>42262</v>
      </c>
      <c r="N4263" s="952" t="s">
        <v>6242</v>
      </c>
      <c r="O4263" s="953">
        <v>37674</v>
      </c>
      <c r="U4263" s="545" t="s">
        <v>9787</v>
      </c>
    </row>
    <row r="4264" spans="1:21" x14ac:dyDescent="0.35">
      <c r="A4264" s="750">
        <v>7594</v>
      </c>
      <c r="C4264" s="750" t="s">
        <v>9688</v>
      </c>
      <c r="D4264" s="750" t="s">
        <v>8734</v>
      </c>
      <c r="E4264" s="1179" t="s">
        <v>8735</v>
      </c>
      <c r="F4264" s="954">
        <v>45830</v>
      </c>
      <c r="G4264" s="750" t="s">
        <v>9789</v>
      </c>
      <c r="H4264" s="954">
        <v>45833</v>
      </c>
      <c r="I4264" s="750" t="s">
        <v>8561</v>
      </c>
      <c r="K4264" s="954">
        <v>37630</v>
      </c>
      <c r="L4264" s="750">
        <v>14049406</v>
      </c>
      <c r="M4264" s="19">
        <v>44614</v>
      </c>
      <c r="N4264" s="952" t="s">
        <v>9691</v>
      </c>
      <c r="O4264" s="953">
        <v>44720</v>
      </c>
    </row>
    <row r="4265" spans="1:21" x14ac:dyDescent="0.35">
      <c r="A4265" s="750">
        <v>7595</v>
      </c>
      <c r="B4265" s="750">
        <v>55072862</v>
      </c>
      <c r="C4265" s="750" t="s">
        <v>8887</v>
      </c>
      <c r="D4265" s="750" t="s">
        <v>35</v>
      </c>
      <c r="E4265" s="1179" t="s">
        <v>8967</v>
      </c>
      <c r="F4265" s="954">
        <v>45831</v>
      </c>
      <c r="G4265" s="750" t="s">
        <v>8622</v>
      </c>
      <c r="H4265" s="954">
        <v>45844</v>
      </c>
      <c r="I4265" s="750" t="s">
        <v>8855</v>
      </c>
      <c r="K4265" s="954">
        <v>34086</v>
      </c>
      <c r="L4265" s="750" t="s">
        <v>8889</v>
      </c>
      <c r="M4265" s="19">
        <v>41283</v>
      </c>
      <c r="N4265" s="952" t="s">
        <v>8890</v>
      </c>
      <c r="O4265" s="953">
        <v>44349</v>
      </c>
      <c r="U4265" s="545" t="s">
        <v>9790</v>
      </c>
    </row>
    <row r="4266" spans="1:21" x14ac:dyDescent="0.35">
      <c r="A4266" s="750">
        <v>7595</v>
      </c>
      <c r="C4266" s="750" t="s">
        <v>8891</v>
      </c>
      <c r="D4266" s="750" t="s">
        <v>35</v>
      </c>
      <c r="E4266" s="1179" t="s">
        <v>8967</v>
      </c>
      <c r="F4266" s="954">
        <v>45831</v>
      </c>
      <c r="G4266" s="750" t="s">
        <v>8622</v>
      </c>
      <c r="H4266" s="954">
        <v>45844</v>
      </c>
      <c r="I4266" s="750" t="s">
        <v>8855</v>
      </c>
      <c r="K4266" s="954">
        <v>24398</v>
      </c>
      <c r="L4266" s="750" t="s">
        <v>8892</v>
      </c>
      <c r="M4266" s="19">
        <v>43241</v>
      </c>
      <c r="N4266" s="952" t="s">
        <v>8893</v>
      </c>
      <c r="O4266" s="953">
        <v>31762</v>
      </c>
      <c r="U4266" s="545" t="s">
        <v>9791</v>
      </c>
    </row>
    <row r="4267" spans="1:21" x14ac:dyDescent="0.35">
      <c r="A4267" s="750">
        <v>7596</v>
      </c>
      <c r="C4267" s="750" t="s">
        <v>9792</v>
      </c>
      <c r="D4267" s="750" t="s">
        <v>35</v>
      </c>
      <c r="E4267" s="1179" t="s">
        <v>8542</v>
      </c>
      <c r="F4267" s="954">
        <v>45831</v>
      </c>
      <c r="G4267" s="750" t="s">
        <v>8727</v>
      </c>
      <c r="H4267" s="954">
        <v>45835</v>
      </c>
      <c r="I4267" s="750" t="s">
        <v>8855</v>
      </c>
      <c r="K4267" s="954">
        <v>29175</v>
      </c>
      <c r="L4267" s="750" t="s">
        <v>9793</v>
      </c>
      <c r="M4267" s="19">
        <v>43711</v>
      </c>
      <c r="N4267" s="952" t="s">
        <v>9794</v>
      </c>
      <c r="O4267" s="953">
        <v>42698</v>
      </c>
      <c r="U4267" s="545" t="s">
        <v>9795</v>
      </c>
    </row>
    <row r="4268" spans="1:21" x14ac:dyDescent="0.35">
      <c r="A4268" s="750">
        <v>7597</v>
      </c>
      <c r="C4268" s="750" t="s">
        <v>9764</v>
      </c>
      <c r="D4268" s="750" t="s">
        <v>83</v>
      </c>
      <c r="E4268" s="1179" t="s">
        <v>8629</v>
      </c>
      <c r="F4268" s="954">
        <v>45831</v>
      </c>
      <c r="G4268" s="750" t="s">
        <v>9765</v>
      </c>
      <c r="H4268" s="954">
        <v>45841</v>
      </c>
      <c r="I4268" s="750" t="s">
        <v>9146</v>
      </c>
      <c r="K4268" s="954">
        <v>24472</v>
      </c>
      <c r="L4268" s="750" t="s">
        <v>9132</v>
      </c>
      <c r="M4268" s="19">
        <v>34608</v>
      </c>
      <c r="N4268" s="952" t="s">
        <v>1004</v>
      </c>
      <c r="O4268" s="953">
        <v>42822</v>
      </c>
    </row>
    <row r="4269" spans="1:21" hidden="1" x14ac:dyDescent="0.35">
      <c r="A4269" s="750">
        <v>7598</v>
      </c>
      <c r="C4269" s="750" t="s">
        <v>9796</v>
      </c>
      <c r="D4269" s="750" t="s">
        <v>137</v>
      </c>
      <c r="E4269" s="1179" t="s">
        <v>8710</v>
      </c>
      <c r="F4269" s="954">
        <v>45832</v>
      </c>
      <c r="G4269" s="750" t="s">
        <v>8636</v>
      </c>
      <c r="H4269" s="954">
        <v>45838</v>
      </c>
      <c r="I4269" s="750" t="s">
        <v>9670</v>
      </c>
      <c r="K4269" s="954">
        <v>34559</v>
      </c>
      <c r="L4269" s="750" t="s">
        <v>9797</v>
      </c>
      <c r="N4269" s="952">
        <v>1546320352</v>
      </c>
      <c r="O4269" s="953">
        <v>44414</v>
      </c>
    </row>
    <row r="4270" spans="1:21" x14ac:dyDescent="0.35">
      <c r="A4270" s="750">
        <v>7599</v>
      </c>
      <c r="C4270" s="750" t="s">
        <v>9100</v>
      </c>
      <c r="D4270" s="750" t="s">
        <v>83</v>
      </c>
      <c r="E4270" s="1179" t="s">
        <v>8606</v>
      </c>
      <c r="F4270" s="954">
        <v>45832</v>
      </c>
      <c r="G4270" s="750" t="s">
        <v>9798</v>
      </c>
      <c r="H4270" s="954">
        <v>45840</v>
      </c>
      <c r="I4270" s="750" t="s">
        <v>8602</v>
      </c>
      <c r="K4270" s="954">
        <v>31337</v>
      </c>
      <c r="L4270" s="750" t="s">
        <v>9101</v>
      </c>
      <c r="M4270" s="19">
        <v>45247</v>
      </c>
      <c r="N4270" s="952" t="s">
        <v>7443</v>
      </c>
      <c r="O4270" s="953">
        <v>39046</v>
      </c>
      <c r="U4270" s="545" t="s">
        <v>7445</v>
      </c>
    </row>
    <row r="4271" spans="1:21" x14ac:dyDescent="0.35">
      <c r="A4271" s="750">
        <v>7599</v>
      </c>
      <c r="C4271" s="750" t="s">
        <v>9799</v>
      </c>
      <c r="D4271" s="750" t="s">
        <v>83</v>
      </c>
      <c r="E4271" s="1179" t="s">
        <v>8606</v>
      </c>
      <c r="F4271" s="954">
        <v>45832</v>
      </c>
      <c r="G4271" s="750" t="s">
        <v>9798</v>
      </c>
      <c r="H4271" s="954">
        <v>45840</v>
      </c>
      <c r="I4271" s="750" t="s">
        <v>8602</v>
      </c>
      <c r="L4271" s="750" t="s">
        <v>9800</v>
      </c>
      <c r="M4271" s="19">
        <v>42557</v>
      </c>
      <c r="N4271" s="952" t="s">
        <v>9801</v>
      </c>
      <c r="O4271" s="953">
        <v>43936</v>
      </c>
    </row>
    <row r="4272" spans="1:21" hidden="1" x14ac:dyDescent="0.35">
      <c r="A4272" s="750">
        <v>7551</v>
      </c>
      <c r="C4272" s="750" t="s">
        <v>9802</v>
      </c>
      <c r="D4272" s="750" t="s">
        <v>137</v>
      </c>
      <c r="E4272" s="1179" t="s">
        <v>9803</v>
      </c>
      <c r="F4272" s="954">
        <v>45810</v>
      </c>
      <c r="G4272" s="750" t="s">
        <v>8556</v>
      </c>
      <c r="H4272" s="954">
        <v>45836</v>
      </c>
      <c r="I4272" s="750" t="s">
        <v>8536</v>
      </c>
      <c r="K4272" s="954">
        <v>35978</v>
      </c>
      <c r="L4272" s="750" t="s">
        <v>9804</v>
      </c>
      <c r="M4272" s="19">
        <v>44183</v>
      </c>
      <c r="N4272" s="952">
        <v>1345948145</v>
      </c>
      <c r="O4272" s="953">
        <v>43005</v>
      </c>
    </row>
    <row r="4273" spans="1:21" ht="42" x14ac:dyDescent="0.35">
      <c r="A4273" s="750">
        <v>7552</v>
      </c>
      <c r="C4273" s="750" t="s">
        <v>9805</v>
      </c>
      <c r="D4273" s="750" t="s">
        <v>35</v>
      </c>
      <c r="E4273" s="1179" t="s">
        <v>9110</v>
      </c>
      <c r="F4273" s="954">
        <v>45810</v>
      </c>
      <c r="G4273" s="750" t="s">
        <v>8556</v>
      </c>
      <c r="H4273" s="954">
        <v>45874</v>
      </c>
      <c r="I4273" s="750" t="s">
        <v>8821</v>
      </c>
      <c r="K4273" s="954">
        <v>27772</v>
      </c>
      <c r="L4273" s="750" t="s">
        <v>8904</v>
      </c>
      <c r="M4273" s="19">
        <v>38859</v>
      </c>
      <c r="N4273" s="952" t="s">
        <v>6594</v>
      </c>
      <c r="O4273" s="953">
        <v>42606</v>
      </c>
      <c r="P4273" s="1043" t="s">
        <v>9209</v>
      </c>
    </row>
    <row r="4274" spans="1:21" hidden="1" x14ac:dyDescent="0.35">
      <c r="A4274" s="750">
        <v>7553</v>
      </c>
      <c r="C4274" s="750" t="s">
        <v>9806</v>
      </c>
      <c r="D4274" s="750" t="s">
        <v>8656</v>
      </c>
      <c r="E4274" s="1179" t="s">
        <v>9355</v>
      </c>
      <c r="F4274" s="954">
        <v>45810</v>
      </c>
      <c r="G4274" s="750" t="s">
        <v>8636</v>
      </c>
      <c r="H4274" s="954">
        <v>45818</v>
      </c>
      <c r="I4274" s="750" t="s">
        <v>8636</v>
      </c>
      <c r="K4274" s="954">
        <v>29757</v>
      </c>
      <c r="L4274" s="750" t="s">
        <v>9807</v>
      </c>
      <c r="N4274" s="952">
        <v>120894100394</v>
      </c>
      <c r="O4274" s="953">
        <v>41128</v>
      </c>
    </row>
    <row r="4275" spans="1:21" x14ac:dyDescent="0.35">
      <c r="A4275" s="750">
        <v>7554</v>
      </c>
      <c r="C4275" s="750" t="s">
        <v>9808</v>
      </c>
      <c r="D4275" s="750" t="s">
        <v>8734</v>
      </c>
      <c r="E4275" s="1179" t="s">
        <v>8735</v>
      </c>
      <c r="F4275" s="954">
        <v>45811</v>
      </c>
      <c r="G4275" s="750" t="s">
        <v>8839</v>
      </c>
      <c r="H4275" s="954">
        <v>45818</v>
      </c>
      <c r="I4275" s="750" t="s">
        <v>8636</v>
      </c>
      <c r="K4275" s="954">
        <v>25467</v>
      </c>
      <c r="L4275" s="750" t="s">
        <v>9253</v>
      </c>
      <c r="N4275" s="952" t="s">
        <v>9809</v>
      </c>
      <c r="O4275" s="953">
        <v>45187</v>
      </c>
      <c r="U4275" s="545" t="s">
        <v>7479</v>
      </c>
    </row>
    <row r="4276" spans="1:21" x14ac:dyDescent="0.35">
      <c r="A4276" s="750">
        <v>7554</v>
      </c>
      <c r="C4276" s="750" t="s">
        <v>9810</v>
      </c>
      <c r="D4276" s="750" t="s">
        <v>8734</v>
      </c>
      <c r="E4276" s="1179" t="s">
        <v>8735</v>
      </c>
      <c r="F4276" s="954">
        <v>45811</v>
      </c>
      <c r="G4276" s="750" t="s">
        <v>8839</v>
      </c>
      <c r="H4276" s="954">
        <v>45818</v>
      </c>
      <c r="I4276" s="750" t="s">
        <v>8636</v>
      </c>
      <c r="K4276" s="954">
        <v>33119</v>
      </c>
      <c r="L4276" s="750" t="s">
        <v>9811</v>
      </c>
      <c r="N4276" s="952" t="s">
        <v>9812</v>
      </c>
      <c r="O4276" s="953">
        <v>39834</v>
      </c>
    </row>
    <row r="4277" spans="1:21" x14ac:dyDescent="0.35">
      <c r="A4277" s="750">
        <v>7556</v>
      </c>
      <c r="C4277" s="750" t="s">
        <v>9813</v>
      </c>
      <c r="D4277" s="750" t="s">
        <v>83</v>
      </c>
      <c r="E4277" s="1179" t="s">
        <v>8629</v>
      </c>
      <c r="F4277" s="954">
        <v>45811</v>
      </c>
      <c r="G4277" s="750" t="s">
        <v>9814</v>
      </c>
      <c r="H4277" s="954">
        <v>45830</v>
      </c>
      <c r="I4277" s="750" t="s">
        <v>8561</v>
      </c>
      <c r="K4277" s="954">
        <v>31981</v>
      </c>
      <c r="L4277" s="750" t="s">
        <v>9815</v>
      </c>
      <c r="N4277" s="952" t="s">
        <v>1784</v>
      </c>
      <c r="O4277" s="953">
        <v>43535</v>
      </c>
    </row>
    <row r="4278" spans="1:21" x14ac:dyDescent="0.35">
      <c r="A4278" s="750">
        <v>7557</v>
      </c>
      <c r="C4278" s="750" t="s">
        <v>9169</v>
      </c>
      <c r="D4278" s="750" t="s">
        <v>137</v>
      </c>
      <c r="E4278" s="1179" t="s">
        <v>8554</v>
      </c>
      <c r="F4278" s="954">
        <v>45811</v>
      </c>
      <c r="G4278" s="750" t="s">
        <v>9816</v>
      </c>
      <c r="H4278" s="954">
        <v>45813</v>
      </c>
      <c r="I4278" s="750" t="s">
        <v>8556</v>
      </c>
      <c r="K4278" s="954">
        <v>34671</v>
      </c>
      <c r="L4278" s="750" t="s">
        <v>9170</v>
      </c>
      <c r="M4278" s="19">
        <v>45768</v>
      </c>
      <c r="N4278" s="952" t="s">
        <v>9171</v>
      </c>
      <c r="O4278" s="953">
        <v>45270</v>
      </c>
    </row>
    <row r="4279" spans="1:21" x14ac:dyDescent="0.35">
      <c r="A4279" s="750">
        <v>7560</v>
      </c>
      <c r="C4279" s="750" t="s">
        <v>9817</v>
      </c>
      <c r="D4279" s="750" t="s">
        <v>4688</v>
      </c>
      <c r="E4279" s="1179" t="s">
        <v>8596</v>
      </c>
      <c r="F4279" s="954">
        <v>45812</v>
      </c>
      <c r="G4279" s="750" t="s">
        <v>8670</v>
      </c>
      <c r="H4279" s="954">
        <v>45831</v>
      </c>
      <c r="I4279" s="750" t="s">
        <v>8561</v>
      </c>
      <c r="K4279" s="954">
        <v>30889</v>
      </c>
      <c r="L4279" s="750" t="s">
        <v>9818</v>
      </c>
      <c r="M4279" s="19">
        <v>43279</v>
      </c>
      <c r="N4279" s="952" t="s">
        <v>1131</v>
      </c>
      <c r="O4279" s="953">
        <v>43463</v>
      </c>
      <c r="U4279" s="545" t="s">
        <v>9819</v>
      </c>
    </row>
    <row r="4280" spans="1:21" x14ac:dyDescent="0.35">
      <c r="A4280" s="750">
        <v>7560</v>
      </c>
      <c r="C4280" s="750" t="s">
        <v>9820</v>
      </c>
      <c r="D4280" s="750" t="s">
        <v>4688</v>
      </c>
      <c r="E4280" s="1179" t="s">
        <v>8596</v>
      </c>
      <c r="F4280" s="954">
        <v>45812</v>
      </c>
      <c r="G4280" s="750" t="s">
        <v>8670</v>
      </c>
      <c r="H4280" s="954">
        <v>45831</v>
      </c>
      <c r="I4280" s="750" t="s">
        <v>8561</v>
      </c>
      <c r="K4280" s="954">
        <v>29305</v>
      </c>
      <c r="L4280" s="750" t="s">
        <v>9821</v>
      </c>
      <c r="M4280" s="19">
        <v>41897</v>
      </c>
      <c r="N4280" s="952" t="s">
        <v>1147</v>
      </c>
      <c r="O4280" s="953">
        <v>41663</v>
      </c>
      <c r="U4280" s="545" t="s">
        <v>9819</v>
      </c>
    </row>
    <row r="4281" spans="1:21" x14ac:dyDescent="0.35">
      <c r="A4281" s="750">
        <v>7561</v>
      </c>
      <c r="C4281" s="750" t="s">
        <v>9822</v>
      </c>
      <c r="D4281" s="750" t="s">
        <v>649</v>
      </c>
      <c r="E4281" s="1179" t="s">
        <v>9267</v>
      </c>
      <c r="F4281" s="954">
        <v>45812</v>
      </c>
      <c r="G4281" s="750" t="s">
        <v>8626</v>
      </c>
      <c r="H4281" s="954">
        <v>45825</v>
      </c>
      <c r="I4281" s="750" t="s">
        <v>8855</v>
      </c>
      <c r="K4281" s="954">
        <v>31721</v>
      </c>
      <c r="L4281" s="750" t="s">
        <v>9823</v>
      </c>
      <c r="M4281" s="19">
        <v>38120</v>
      </c>
      <c r="N4281" s="952" t="s">
        <v>8367</v>
      </c>
      <c r="O4281" s="953">
        <v>42663</v>
      </c>
      <c r="U4281" s="545" t="s">
        <v>9824</v>
      </c>
    </row>
    <row r="4282" spans="1:21" x14ac:dyDescent="0.35">
      <c r="A4282" s="750">
        <v>7563</v>
      </c>
      <c r="B4282" s="750">
        <v>96768280</v>
      </c>
      <c r="C4282" s="750" t="s">
        <v>9825</v>
      </c>
      <c r="D4282" s="750" t="s">
        <v>137</v>
      </c>
      <c r="E4282" s="1179" t="s">
        <v>8659</v>
      </c>
      <c r="F4282" s="954">
        <v>45813</v>
      </c>
      <c r="G4282" s="750" t="s">
        <v>9826</v>
      </c>
      <c r="H4282" s="954">
        <v>45823</v>
      </c>
      <c r="I4282" s="750" t="s">
        <v>8670</v>
      </c>
      <c r="K4282" s="954">
        <v>23752</v>
      </c>
      <c r="L4282" s="750" t="s">
        <v>9827</v>
      </c>
      <c r="M4282" s="19">
        <v>45078</v>
      </c>
      <c r="N4282" s="952" t="s">
        <v>9828</v>
      </c>
      <c r="O4282" s="953">
        <v>36325</v>
      </c>
      <c r="U4282" s="545" t="s">
        <v>9829</v>
      </c>
    </row>
    <row r="4283" spans="1:21" x14ac:dyDescent="0.35">
      <c r="A4283" s="750">
        <v>7563</v>
      </c>
      <c r="C4283" s="750" t="s">
        <v>9831</v>
      </c>
      <c r="D4283" s="750" t="s">
        <v>137</v>
      </c>
      <c r="E4283" s="1179" t="s">
        <v>8659</v>
      </c>
      <c r="F4283" s="954">
        <v>45813</v>
      </c>
      <c r="G4283" s="750" t="s">
        <v>9826</v>
      </c>
      <c r="H4283" s="954">
        <v>45823</v>
      </c>
      <c r="I4283" s="750" t="s">
        <v>8670</v>
      </c>
      <c r="K4283" s="954">
        <v>22807</v>
      </c>
      <c r="L4283" s="750" t="s">
        <v>9832</v>
      </c>
      <c r="M4283" s="19">
        <v>43554</v>
      </c>
      <c r="N4283" s="952" t="s">
        <v>9833</v>
      </c>
      <c r="O4283" s="953">
        <v>30757</v>
      </c>
      <c r="U4283" s="545" t="s">
        <v>9830</v>
      </c>
    </row>
    <row r="4284" spans="1:21" x14ac:dyDescent="0.35">
      <c r="A4284" s="750">
        <v>8752</v>
      </c>
      <c r="C4284" s="750" t="s">
        <v>9834</v>
      </c>
      <c r="D4284" s="750" t="s">
        <v>35</v>
      </c>
      <c r="E4284" s="1179" t="s">
        <v>8700</v>
      </c>
      <c r="F4284" s="954">
        <v>46037</v>
      </c>
      <c r="G4284" s="750" t="s">
        <v>8855</v>
      </c>
      <c r="H4284" s="954">
        <v>46040</v>
      </c>
      <c r="I4284" s="750" t="s">
        <v>8855</v>
      </c>
      <c r="K4284" s="954">
        <v>27474</v>
      </c>
      <c r="L4284" s="750" t="s">
        <v>9835</v>
      </c>
      <c r="M4284" s="19">
        <v>42959</v>
      </c>
      <c r="N4284" s="952" t="s">
        <v>8019</v>
      </c>
      <c r="O4284" s="953">
        <v>44154</v>
      </c>
    </row>
    <row r="4285" spans="1:21" x14ac:dyDescent="0.35">
      <c r="A4285" s="750">
        <v>8752</v>
      </c>
      <c r="C4285" s="750" t="s">
        <v>9836</v>
      </c>
      <c r="D4285" s="750" t="s">
        <v>35</v>
      </c>
      <c r="E4285" s="1179" t="s">
        <v>8700</v>
      </c>
      <c r="F4285" s="954">
        <v>46037</v>
      </c>
      <c r="G4285" s="750" t="s">
        <v>8855</v>
      </c>
      <c r="H4285" s="954">
        <v>46040</v>
      </c>
      <c r="I4285" s="750" t="s">
        <v>8855</v>
      </c>
      <c r="K4285" s="954">
        <v>34833</v>
      </c>
      <c r="L4285" s="750" t="s">
        <v>9837</v>
      </c>
      <c r="N4285" s="952" t="s">
        <v>9838</v>
      </c>
      <c r="O4285" s="953">
        <v>43171</v>
      </c>
    </row>
    <row r="4286" spans="1:21" x14ac:dyDescent="0.35">
      <c r="A4286" s="750">
        <v>8753</v>
      </c>
      <c r="C4286" s="750" t="s">
        <v>9839</v>
      </c>
      <c r="D4286" s="750" t="s">
        <v>137</v>
      </c>
      <c r="E4286" s="1179" t="s">
        <v>8616</v>
      </c>
      <c r="F4286" s="954">
        <v>46029</v>
      </c>
      <c r="G4286" s="750" t="s">
        <v>9840</v>
      </c>
      <c r="H4286" s="954">
        <v>46039</v>
      </c>
      <c r="I4286" s="750" t="s">
        <v>8941</v>
      </c>
      <c r="K4286" s="954">
        <v>35777</v>
      </c>
      <c r="L4286" s="750" t="s">
        <v>9841</v>
      </c>
      <c r="M4286" s="19">
        <v>45434</v>
      </c>
      <c r="N4286" s="952" t="s">
        <v>9842</v>
      </c>
      <c r="O4286" s="953">
        <v>45488</v>
      </c>
    </row>
    <row r="4287" spans="1:21" x14ac:dyDescent="0.35">
      <c r="A4287" s="750">
        <v>8753</v>
      </c>
      <c r="C4287" s="750" t="s">
        <v>9843</v>
      </c>
      <c r="D4287" s="750" t="s">
        <v>137</v>
      </c>
      <c r="E4287" s="1179" t="s">
        <v>8616</v>
      </c>
      <c r="F4287" s="954">
        <v>46029</v>
      </c>
      <c r="G4287" s="750" t="s">
        <v>9840</v>
      </c>
      <c r="H4287" s="954">
        <v>46039</v>
      </c>
      <c r="I4287" s="750" t="s">
        <v>8941</v>
      </c>
      <c r="K4287" s="954">
        <v>37547</v>
      </c>
      <c r="L4287" s="750" t="s">
        <v>9844</v>
      </c>
      <c r="M4287" s="19">
        <v>45390</v>
      </c>
      <c r="N4287" s="952" t="s">
        <v>9845</v>
      </c>
      <c r="O4287" s="953">
        <v>46002</v>
      </c>
    </row>
    <row r="4288" spans="1:21" x14ac:dyDescent="0.35">
      <c r="A4288" s="750">
        <v>8757</v>
      </c>
      <c r="C4288" s="750" t="s">
        <v>8782</v>
      </c>
      <c r="D4288" s="750" t="s">
        <v>8656</v>
      </c>
      <c r="E4288" s="1179" t="s">
        <v>8591</v>
      </c>
      <c r="F4288" s="954">
        <v>46038</v>
      </c>
      <c r="G4288" s="750" t="s">
        <v>8636</v>
      </c>
      <c r="H4288" s="954">
        <v>46042</v>
      </c>
      <c r="I4288" s="750" t="s">
        <v>9846</v>
      </c>
      <c r="K4288" s="954">
        <v>35332</v>
      </c>
      <c r="N4288" s="952" t="s">
        <v>8783</v>
      </c>
      <c r="O4288" s="953">
        <v>45615</v>
      </c>
    </row>
    <row r="4289" spans="1:21" x14ac:dyDescent="0.35">
      <c r="A4289" s="750">
        <v>8758</v>
      </c>
      <c r="C4289" s="750" t="s">
        <v>9658</v>
      </c>
      <c r="D4289" s="750" t="s">
        <v>137</v>
      </c>
      <c r="E4289" s="1179" t="s">
        <v>8612</v>
      </c>
      <c r="F4289" s="954">
        <v>46038</v>
      </c>
      <c r="G4289" s="750" t="s">
        <v>8649</v>
      </c>
      <c r="H4289" s="954">
        <v>46040</v>
      </c>
      <c r="I4289" s="750" t="s">
        <v>8670</v>
      </c>
      <c r="K4289" s="954">
        <v>35108</v>
      </c>
      <c r="L4289" s="750" t="s">
        <v>9847</v>
      </c>
      <c r="M4289" s="19">
        <v>45131</v>
      </c>
      <c r="N4289" s="952" t="s">
        <v>2307</v>
      </c>
      <c r="O4289" s="953">
        <v>44435</v>
      </c>
    </row>
    <row r="4290" spans="1:21" x14ac:dyDescent="0.35">
      <c r="A4290" s="750">
        <v>8759</v>
      </c>
      <c r="C4290" s="750" t="s">
        <v>9805</v>
      </c>
      <c r="D4290" s="750" t="s">
        <v>137</v>
      </c>
      <c r="E4290" s="1179" t="s">
        <v>8659</v>
      </c>
      <c r="F4290" s="954">
        <v>46038</v>
      </c>
      <c r="G4290" s="750" t="s">
        <v>9077</v>
      </c>
      <c r="H4290" s="954">
        <v>46040</v>
      </c>
      <c r="I4290" s="750" t="s">
        <v>8795</v>
      </c>
      <c r="K4290" s="954">
        <v>27772</v>
      </c>
      <c r="L4290" s="750" t="s">
        <v>8904</v>
      </c>
      <c r="M4290" s="19">
        <v>38859</v>
      </c>
      <c r="N4290" s="952" t="s">
        <v>9848</v>
      </c>
      <c r="O4290" s="953">
        <v>42606</v>
      </c>
    </row>
    <row r="4291" spans="1:21" x14ac:dyDescent="0.35">
      <c r="A4291" s="750">
        <v>8760</v>
      </c>
      <c r="B4291" s="750">
        <v>21148954</v>
      </c>
      <c r="C4291" s="750" t="s">
        <v>9849</v>
      </c>
      <c r="D4291" s="750" t="s">
        <v>8656</v>
      </c>
      <c r="E4291" s="1179" t="s">
        <v>8585</v>
      </c>
      <c r="F4291" s="954">
        <v>46038</v>
      </c>
      <c r="G4291" s="750" t="s">
        <v>8980</v>
      </c>
      <c r="H4291" s="954">
        <v>46040</v>
      </c>
      <c r="I4291" s="750" t="s">
        <v>8626</v>
      </c>
      <c r="K4291" s="954">
        <v>32276</v>
      </c>
      <c r="L4291" s="750" t="s">
        <v>9850</v>
      </c>
      <c r="M4291" s="19">
        <v>43202</v>
      </c>
      <c r="N4291" s="952" t="s">
        <v>7406</v>
      </c>
      <c r="O4291" s="953">
        <v>41258</v>
      </c>
      <c r="U4291" s="545" t="s">
        <v>7408</v>
      </c>
    </row>
    <row r="4292" spans="1:21" x14ac:dyDescent="0.35">
      <c r="A4292" s="750">
        <v>7564</v>
      </c>
      <c r="C4292" s="750" t="s">
        <v>9851</v>
      </c>
      <c r="D4292" s="750" t="s">
        <v>137</v>
      </c>
      <c r="E4292" s="1179" t="s">
        <v>8554</v>
      </c>
      <c r="F4292" s="954">
        <v>45814</v>
      </c>
      <c r="G4292" s="750" t="s">
        <v>8983</v>
      </c>
      <c r="H4292" s="954">
        <v>45818</v>
      </c>
      <c r="I4292" s="750" t="s">
        <v>8636</v>
      </c>
      <c r="K4292" s="954">
        <v>33541</v>
      </c>
      <c r="L4292" s="750" t="s">
        <v>9852</v>
      </c>
      <c r="M4292" s="19">
        <v>39443</v>
      </c>
      <c r="N4292" s="952" t="s">
        <v>9853</v>
      </c>
      <c r="O4292" s="953">
        <v>45600</v>
      </c>
      <c r="U4292" s="545" t="s">
        <v>6800</v>
      </c>
    </row>
    <row r="4293" spans="1:21" x14ac:dyDescent="0.35">
      <c r="A4293" s="750">
        <v>7565</v>
      </c>
      <c r="C4293" s="750" t="s">
        <v>9854</v>
      </c>
      <c r="D4293" s="750" t="s">
        <v>35</v>
      </c>
      <c r="E4293" s="1179" t="s">
        <v>8560</v>
      </c>
      <c r="F4293" s="954">
        <v>45814</v>
      </c>
      <c r="G4293" s="750" t="s">
        <v>9146</v>
      </c>
      <c r="H4293" s="954">
        <v>45830</v>
      </c>
      <c r="I4293" s="750" t="s">
        <v>8561</v>
      </c>
      <c r="K4293" s="954">
        <v>29035</v>
      </c>
      <c r="L4293" s="750" t="s">
        <v>9855</v>
      </c>
      <c r="M4293" s="19">
        <v>37449</v>
      </c>
      <c r="N4293" s="952" t="s">
        <v>6647</v>
      </c>
      <c r="O4293" s="953">
        <v>41632</v>
      </c>
      <c r="U4293" s="545" t="s">
        <v>9856</v>
      </c>
    </row>
    <row r="4294" spans="1:21" x14ac:dyDescent="0.35">
      <c r="A4294" s="750">
        <v>7566</v>
      </c>
      <c r="C4294" s="750" t="s">
        <v>9857</v>
      </c>
      <c r="D4294" s="750" t="s">
        <v>137</v>
      </c>
      <c r="E4294" s="1179" t="s">
        <v>8579</v>
      </c>
      <c r="F4294" s="954">
        <v>45814</v>
      </c>
      <c r="G4294" s="750" t="s">
        <v>9077</v>
      </c>
      <c r="H4294" s="954">
        <v>45825</v>
      </c>
      <c r="I4294" s="750" t="s">
        <v>9858</v>
      </c>
      <c r="K4294" s="954">
        <v>26652</v>
      </c>
      <c r="L4294" s="750" t="s">
        <v>9859</v>
      </c>
      <c r="M4294" s="19">
        <v>44035</v>
      </c>
      <c r="N4294" s="952" t="s">
        <v>9860</v>
      </c>
      <c r="O4294" s="953">
        <v>45143</v>
      </c>
    </row>
    <row r="4295" spans="1:21" x14ac:dyDescent="0.35">
      <c r="A4295" s="750">
        <v>7567</v>
      </c>
      <c r="C4295" s="750" t="s">
        <v>9861</v>
      </c>
      <c r="D4295" s="750" t="s">
        <v>35</v>
      </c>
      <c r="E4295" s="1179" t="s">
        <v>8644</v>
      </c>
      <c r="F4295" s="954">
        <v>45814</v>
      </c>
      <c r="G4295" s="750" t="s">
        <v>8813</v>
      </c>
      <c r="H4295" s="954">
        <v>45818</v>
      </c>
      <c r="I4295" s="750" t="s">
        <v>8598</v>
      </c>
      <c r="K4295" s="954">
        <v>29471</v>
      </c>
      <c r="L4295" s="750" t="s">
        <v>4989</v>
      </c>
      <c r="M4295" s="19">
        <v>42662</v>
      </c>
      <c r="N4295" s="952" t="s">
        <v>4990</v>
      </c>
      <c r="O4295" s="953">
        <v>44139</v>
      </c>
    </row>
    <row r="4296" spans="1:21" x14ac:dyDescent="0.35">
      <c r="A4296" s="750">
        <v>7571</v>
      </c>
      <c r="C4296" s="750" t="s">
        <v>9862</v>
      </c>
      <c r="D4296" s="750" t="s">
        <v>35</v>
      </c>
      <c r="E4296" s="1179" t="s">
        <v>8535</v>
      </c>
      <c r="F4296" s="954">
        <v>45815</v>
      </c>
      <c r="G4296" s="750" t="s">
        <v>8641</v>
      </c>
      <c r="H4296" s="954">
        <v>45821</v>
      </c>
      <c r="I4296" s="750" t="s">
        <v>8602</v>
      </c>
      <c r="K4296" s="954">
        <v>33835</v>
      </c>
      <c r="L4296" s="750" t="s">
        <v>9863</v>
      </c>
      <c r="M4296" s="19">
        <v>45317</v>
      </c>
      <c r="N4296" s="952" t="s">
        <v>3526</v>
      </c>
      <c r="O4296" s="953">
        <v>45833</v>
      </c>
      <c r="U4296" s="545" t="s">
        <v>7730</v>
      </c>
    </row>
    <row r="4297" spans="1:21" x14ac:dyDescent="0.35">
      <c r="A4297" s="750">
        <v>7571</v>
      </c>
      <c r="C4297" s="750" t="s">
        <v>9864</v>
      </c>
      <c r="D4297" s="750" t="s">
        <v>35</v>
      </c>
      <c r="E4297" s="1179" t="s">
        <v>8535</v>
      </c>
      <c r="F4297" s="954">
        <v>45815</v>
      </c>
      <c r="G4297" s="750" t="s">
        <v>8641</v>
      </c>
      <c r="H4297" s="954">
        <v>45821</v>
      </c>
      <c r="I4297" s="750" t="s">
        <v>8602</v>
      </c>
      <c r="K4297" s="954">
        <v>30831</v>
      </c>
      <c r="L4297" s="750" t="s">
        <v>9865</v>
      </c>
      <c r="M4297" s="19">
        <v>37078</v>
      </c>
      <c r="N4297" s="952" t="s">
        <v>9866</v>
      </c>
      <c r="O4297" s="953">
        <v>42338</v>
      </c>
      <c r="U4297" s="545" t="s">
        <v>7730</v>
      </c>
    </row>
    <row r="4298" spans="1:21" hidden="1" x14ac:dyDescent="0.35">
      <c r="A4298" s="750">
        <v>7574</v>
      </c>
      <c r="C4298" s="750" t="s">
        <v>9867</v>
      </c>
      <c r="D4298" s="750" t="s">
        <v>83</v>
      </c>
      <c r="E4298" s="1179" t="s">
        <v>8606</v>
      </c>
      <c r="F4298" s="954">
        <v>45816</v>
      </c>
      <c r="G4298" s="750" t="s">
        <v>8821</v>
      </c>
      <c r="H4298" s="954">
        <v>45822</v>
      </c>
      <c r="I4298" s="750" t="s">
        <v>8826</v>
      </c>
      <c r="K4298" s="954">
        <v>28775</v>
      </c>
      <c r="L4298" s="750" t="s">
        <v>9868</v>
      </c>
      <c r="M4298" s="19">
        <v>45173</v>
      </c>
      <c r="N4298" s="952">
        <v>961094100953</v>
      </c>
      <c r="O4298" s="953">
        <v>40826</v>
      </c>
    </row>
    <row r="4299" spans="1:21" x14ac:dyDescent="0.35">
      <c r="A4299" s="750">
        <v>7575</v>
      </c>
      <c r="C4299" s="750" t="s">
        <v>9502</v>
      </c>
      <c r="D4299" s="750" t="s">
        <v>8734</v>
      </c>
      <c r="E4299" s="1179" t="s">
        <v>8780</v>
      </c>
      <c r="F4299" s="954">
        <v>45816</v>
      </c>
      <c r="G4299" s="750" t="s">
        <v>9031</v>
      </c>
      <c r="H4299" s="954">
        <v>45820</v>
      </c>
      <c r="I4299" s="750" t="s">
        <v>9031</v>
      </c>
      <c r="K4299" s="954">
        <v>30058</v>
      </c>
      <c r="N4299" s="750" t="s">
        <v>9504</v>
      </c>
      <c r="O4299" s="19">
        <v>37424</v>
      </c>
    </row>
    <row r="4300" spans="1:21" hidden="1" x14ac:dyDescent="0.35">
      <c r="A4300" s="750">
        <v>7575</v>
      </c>
      <c r="C4300" s="750" t="s">
        <v>9869</v>
      </c>
      <c r="D4300" s="750" t="s">
        <v>8734</v>
      </c>
      <c r="E4300" s="1179" t="s">
        <v>8780</v>
      </c>
      <c r="F4300" s="954">
        <v>45816</v>
      </c>
      <c r="G4300" s="750" t="s">
        <v>9031</v>
      </c>
      <c r="H4300" s="954">
        <v>45820</v>
      </c>
      <c r="I4300" s="750" t="s">
        <v>9031</v>
      </c>
      <c r="K4300" s="954">
        <v>28639</v>
      </c>
      <c r="N4300" s="952">
        <v>970369103116</v>
      </c>
      <c r="O4300" s="953">
        <v>38307</v>
      </c>
    </row>
    <row r="4301" spans="1:21" hidden="1" x14ac:dyDescent="0.35">
      <c r="A4301" s="750">
        <v>7676</v>
      </c>
      <c r="C4301" s="750" t="s">
        <v>8938</v>
      </c>
      <c r="D4301" s="750" t="s">
        <v>8734</v>
      </c>
      <c r="E4301" s="1179" t="s">
        <v>8780</v>
      </c>
      <c r="F4301" s="954">
        <v>45844</v>
      </c>
      <c r="G4301" s="750" t="s">
        <v>8598</v>
      </c>
      <c r="H4301" s="954">
        <v>45882</v>
      </c>
      <c r="I4301" s="750" t="s">
        <v>9078</v>
      </c>
      <c r="K4301" s="954">
        <v>32168</v>
      </c>
      <c r="L4301" s="750" t="s">
        <v>9870</v>
      </c>
      <c r="N4301" s="952">
        <v>7396867004</v>
      </c>
      <c r="O4301" s="953">
        <v>44141</v>
      </c>
      <c r="U4301" s="545" t="s">
        <v>9871</v>
      </c>
    </row>
    <row r="4302" spans="1:21" x14ac:dyDescent="0.35">
      <c r="A4302" s="750">
        <v>7673</v>
      </c>
      <c r="C4302" s="750" t="s">
        <v>8996</v>
      </c>
      <c r="D4302" s="750" t="s">
        <v>8656</v>
      </c>
      <c r="E4302" s="1179" t="s">
        <v>9355</v>
      </c>
      <c r="F4302" s="954">
        <v>45844</v>
      </c>
      <c r="G4302" s="750" t="s">
        <v>8855</v>
      </c>
      <c r="H4302" s="954">
        <v>45871</v>
      </c>
      <c r="I4302" s="750" t="s">
        <v>9872</v>
      </c>
      <c r="K4302" s="954">
        <v>25047</v>
      </c>
      <c r="N4302" s="952" t="s">
        <v>9873</v>
      </c>
      <c r="O4302" s="953">
        <v>45544</v>
      </c>
    </row>
    <row r="4303" spans="1:21" x14ac:dyDescent="0.35">
      <c r="A4303" s="750">
        <v>7682</v>
      </c>
      <c r="C4303" s="750" t="s">
        <v>9874</v>
      </c>
      <c r="D4303" s="750" t="s">
        <v>8656</v>
      </c>
      <c r="E4303" s="1179" t="s">
        <v>9420</v>
      </c>
      <c r="F4303" s="954">
        <v>45845</v>
      </c>
      <c r="G4303" s="750" t="s">
        <v>9875</v>
      </c>
      <c r="H4303" s="954">
        <v>45852</v>
      </c>
      <c r="I4303" s="750" t="s">
        <v>8821</v>
      </c>
      <c r="K4303" s="954">
        <v>27815</v>
      </c>
      <c r="L4303" s="750" t="s">
        <v>9876</v>
      </c>
      <c r="M4303" s="19">
        <v>43517</v>
      </c>
      <c r="N4303" s="952" t="s">
        <v>9877</v>
      </c>
      <c r="O4303" s="953">
        <v>35265</v>
      </c>
      <c r="U4303" s="545" t="s">
        <v>9878</v>
      </c>
    </row>
    <row r="4304" spans="1:21" x14ac:dyDescent="0.35">
      <c r="A4304" s="750">
        <v>7683</v>
      </c>
      <c r="C4304" s="750" t="s">
        <v>9001</v>
      </c>
      <c r="D4304" s="750" t="s">
        <v>8734</v>
      </c>
      <c r="E4304" s="1179" t="s">
        <v>8820</v>
      </c>
      <c r="F4304" s="954">
        <v>45845</v>
      </c>
      <c r="G4304" s="750" t="s">
        <v>8537</v>
      </c>
      <c r="H4304" s="954">
        <v>45867</v>
      </c>
      <c r="I4304" s="750" t="s">
        <v>9126</v>
      </c>
      <c r="K4304" s="954">
        <v>35080</v>
      </c>
      <c r="L4304" s="750" t="s">
        <v>9879</v>
      </c>
      <c r="M4304" s="19">
        <v>44398</v>
      </c>
      <c r="N4304" s="952" t="s">
        <v>3080</v>
      </c>
      <c r="O4304" s="953">
        <v>44015</v>
      </c>
    </row>
    <row r="4305" spans="1:21" x14ac:dyDescent="0.35">
      <c r="A4305" s="750">
        <v>7686</v>
      </c>
      <c r="B4305" s="750">
        <v>96328026</v>
      </c>
      <c r="C4305" s="750" t="s">
        <v>9880</v>
      </c>
      <c r="D4305" s="750" t="s">
        <v>35</v>
      </c>
      <c r="E4305" s="1179" t="s">
        <v>8967</v>
      </c>
      <c r="F4305" s="954">
        <v>45846</v>
      </c>
      <c r="G4305" s="750" t="s">
        <v>9881</v>
      </c>
      <c r="H4305" s="954">
        <v>45853</v>
      </c>
      <c r="I4305" s="750" t="s">
        <v>9097</v>
      </c>
      <c r="K4305" s="954">
        <v>28680</v>
      </c>
      <c r="L4305" s="750" t="s">
        <v>9882</v>
      </c>
      <c r="M4305" s="19">
        <v>43159</v>
      </c>
      <c r="N4305" s="952" t="s">
        <v>9883</v>
      </c>
      <c r="O4305" s="953">
        <v>35646</v>
      </c>
    </row>
    <row r="4306" spans="1:21" x14ac:dyDescent="0.35">
      <c r="A4306" s="750">
        <v>7689</v>
      </c>
      <c r="C4306" s="750" t="s">
        <v>9884</v>
      </c>
      <c r="D4306" s="750" t="s">
        <v>83</v>
      </c>
      <c r="E4306" s="1179" t="s">
        <v>8606</v>
      </c>
      <c r="F4306" s="954">
        <v>45850</v>
      </c>
      <c r="G4306" s="750" t="s">
        <v>9885</v>
      </c>
      <c r="H4306" s="954">
        <v>45879</v>
      </c>
      <c r="I4306" s="750" t="s">
        <v>8636</v>
      </c>
      <c r="K4306" s="954">
        <v>23289</v>
      </c>
      <c r="L4306" s="750" t="s">
        <v>9886</v>
      </c>
      <c r="M4306" s="19">
        <v>43899</v>
      </c>
      <c r="N4306" s="952" t="s">
        <v>9887</v>
      </c>
      <c r="O4306" s="953">
        <v>43679</v>
      </c>
      <c r="U4306" s="545" t="s">
        <v>9888</v>
      </c>
    </row>
    <row r="4307" spans="1:21" x14ac:dyDescent="0.35">
      <c r="A4307" s="750">
        <v>7691</v>
      </c>
      <c r="C4307" s="750" t="s">
        <v>9062</v>
      </c>
      <c r="D4307" s="750" t="s">
        <v>35</v>
      </c>
      <c r="E4307" s="1179" t="s">
        <v>8644</v>
      </c>
      <c r="F4307" s="954">
        <v>45850</v>
      </c>
      <c r="G4307" s="750" t="s">
        <v>9078</v>
      </c>
      <c r="H4307" s="954">
        <v>45857</v>
      </c>
      <c r="I4307" s="750" t="s">
        <v>8741</v>
      </c>
      <c r="K4307" s="954">
        <v>29139</v>
      </c>
      <c r="L4307" s="750" t="s">
        <v>5522</v>
      </c>
      <c r="M4307" s="19">
        <v>43489</v>
      </c>
      <c r="N4307" s="952" t="s">
        <v>9188</v>
      </c>
      <c r="O4307" s="953">
        <v>38973</v>
      </c>
    </row>
    <row r="4308" spans="1:21" x14ac:dyDescent="0.35">
      <c r="A4308" s="750">
        <v>7696</v>
      </c>
      <c r="C4308" s="750" t="s">
        <v>9889</v>
      </c>
      <c r="D4308" s="750" t="s">
        <v>137</v>
      </c>
      <c r="E4308" s="1179" t="s">
        <v>8579</v>
      </c>
      <c r="F4308" s="954">
        <v>45838</v>
      </c>
      <c r="G4308" s="750" t="s">
        <v>8543</v>
      </c>
      <c r="H4308" s="954">
        <v>45866</v>
      </c>
      <c r="I4308" s="750" t="s">
        <v>9890</v>
      </c>
      <c r="K4308" s="954">
        <v>28161</v>
      </c>
      <c r="L4308" s="750" t="s">
        <v>9891</v>
      </c>
      <c r="M4308" s="19">
        <v>36809</v>
      </c>
      <c r="N4308" s="952" t="s">
        <v>9892</v>
      </c>
      <c r="O4308" s="953">
        <v>45224</v>
      </c>
      <c r="U4308" s="545" t="s">
        <v>67</v>
      </c>
    </row>
    <row r="4309" spans="1:21" x14ac:dyDescent="0.35">
      <c r="A4309" s="750">
        <v>7696</v>
      </c>
      <c r="C4309" s="750" t="s">
        <v>9178</v>
      </c>
      <c r="D4309" s="750" t="s">
        <v>137</v>
      </c>
      <c r="E4309" s="1179" t="s">
        <v>8579</v>
      </c>
      <c r="F4309" s="954">
        <v>45838</v>
      </c>
      <c r="G4309" s="750" t="s">
        <v>8543</v>
      </c>
      <c r="H4309" s="954">
        <v>45866</v>
      </c>
      <c r="I4309" s="750" t="s">
        <v>9890</v>
      </c>
      <c r="K4309" s="954">
        <v>32774</v>
      </c>
      <c r="L4309" s="750" t="s">
        <v>9179</v>
      </c>
      <c r="M4309" s="19">
        <v>45078</v>
      </c>
      <c r="N4309" s="952" t="s">
        <v>8306</v>
      </c>
      <c r="O4309" s="953">
        <v>45467</v>
      </c>
      <c r="U4309" s="545" t="s">
        <v>4493</v>
      </c>
    </row>
    <row r="4310" spans="1:21" ht="42" x14ac:dyDescent="0.35">
      <c r="A4310" s="750">
        <v>8751</v>
      </c>
      <c r="B4310" s="750">
        <v>24330054</v>
      </c>
      <c r="C4310" s="750" t="s">
        <v>9893</v>
      </c>
      <c r="D4310" s="750" t="s">
        <v>137</v>
      </c>
      <c r="E4310" s="1179" t="s">
        <v>8579</v>
      </c>
      <c r="F4310" s="954">
        <v>46037</v>
      </c>
      <c r="G4310" s="750" t="s">
        <v>9894</v>
      </c>
      <c r="H4310" s="954">
        <v>46042</v>
      </c>
      <c r="I4310" s="750" t="s">
        <v>8561</v>
      </c>
      <c r="K4310" s="954">
        <v>36247</v>
      </c>
      <c r="L4310" s="750">
        <v>14017987</v>
      </c>
      <c r="M4310" s="19">
        <v>43326</v>
      </c>
      <c r="N4310" s="952" t="s">
        <v>9895</v>
      </c>
      <c r="O4310" s="953">
        <v>45495</v>
      </c>
      <c r="P4310" s="1043" t="s">
        <v>9209</v>
      </c>
      <c r="U4310" s="545" t="s">
        <v>9896</v>
      </c>
    </row>
    <row r="4311" spans="1:21" ht="42" x14ac:dyDescent="0.35">
      <c r="A4311" s="750">
        <v>8751</v>
      </c>
      <c r="B4311" s="750">
        <v>27301710</v>
      </c>
      <c r="C4311" s="750" t="s">
        <v>9898</v>
      </c>
      <c r="D4311" s="750" t="s">
        <v>292</v>
      </c>
      <c r="E4311" s="1179" t="s">
        <v>8579</v>
      </c>
      <c r="F4311" s="954">
        <v>46037</v>
      </c>
      <c r="G4311" s="750" t="s">
        <v>9894</v>
      </c>
      <c r="H4311" s="954">
        <v>46042</v>
      </c>
      <c r="I4311" s="750" t="s">
        <v>8561</v>
      </c>
      <c r="K4311" s="954">
        <v>36867</v>
      </c>
      <c r="L4311" s="750">
        <v>14037992</v>
      </c>
      <c r="M4311" s="19">
        <v>45678</v>
      </c>
      <c r="N4311" s="952" t="s">
        <v>9899</v>
      </c>
      <c r="O4311" s="953">
        <v>45339</v>
      </c>
      <c r="P4311" s="1043" t="s">
        <v>9209</v>
      </c>
      <c r="U4311" s="545" t="s">
        <v>9897</v>
      </c>
    </row>
    <row r="4312" spans="1:21" x14ac:dyDescent="0.35">
      <c r="A4312" s="750">
        <v>8766</v>
      </c>
      <c r="C4312" s="750" t="s">
        <v>9900</v>
      </c>
      <c r="D4312" s="750" t="s">
        <v>292</v>
      </c>
      <c r="E4312" s="1179" t="s">
        <v>8659</v>
      </c>
      <c r="F4312" s="954">
        <v>46040</v>
      </c>
      <c r="G4312" s="750" t="s">
        <v>8537</v>
      </c>
      <c r="H4312" s="954">
        <v>46043</v>
      </c>
      <c r="I4312" s="750" t="s">
        <v>8597</v>
      </c>
      <c r="K4312" s="954">
        <v>31331</v>
      </c>
      <c r="L4312" s="750" t="s">
        <v>9901</v>
      </c>
      <c r="M4312" s="19">
        <v>45764</v>
      </c>
      <c r="N4312" s="952" t="s">
        <v>7033</v>
      </c>
      <c r="O4312" s="953">
        <v>44583</v>
      </c>
    </row>
    <row r="4313" spans="1:21" x14ac:dyDescent="0.35">
      <c r="A4313" s="750">
        <v>8769</v>
      </c>
      <c r="B4313" s="750">
        <v>54775886</v>
      </c>
      <c r="C4313" s="750" t="s">
        <v>8772</v>
      </c>
      <c r="D4313" s="750" t="s">
        <v>292</v>
      </c>
      <c r="E4313" s="1179" t="s">
        <v>8612</v>
      </c>
      <c r="F4313" s="954">
        <v>46041</v>
      </c>
      <c r="G4313" s="750" t="s">
        <v>9840</v>
      </c>
      <c r="H4313" s="954">
        <v>46043</v>
      </c>
      <c r="I4313" s="750" t="s">
        <v>9846</v>
      </c>
      <c r="K4313" s="954">
        <v>26372</v>
      </c>
      <c r="L4313" s="750" t="s">
        <v>8773</v>
      </c>
      <c r="M4313" s="19">
        <v>43747</v>
      </c>
      <c r="N4313" s="952" t="s">
        <v>9902</v>
      </c>
      <c r="O4313" s="953">
        <v>37443</v>
      </c>
      <c r="U4313" s="545" t="s">
        <v>9903</v>
      </c>
    </row>
    <row r="4314" spans="1:21" x14ac:dyDescent="0.35">
      <c r="A4314" s="750">
        <v>8734</v>
      </c>
      <c r="C4314" s="750" t="s">
        <v>9904</v>
      </c>
      <c r="D4314" s="750" t="s">
        <v>35</v>
      </c>
      <c r="E4314" s="1179" t="s">
        <v>8560</v>
      </c>
      <c r="F4314" s="954">
        <v>46033</v>
      </c>
      <c r="G4314" s="750" t="s">
        <v>8705</v>
      </c>
      <c r="H4314" s="954">
        <v>46041</v>
      </c>
      <c r="I4314" s="750" t="s">
        <v>9670</v>
      </c>
      <c r="K4314" s="954">
        <v>32251</v>
      </c>
      <c r="L4314" s="750" t="s">
        <v>9905</v>
      </c>
      <c r="M4314" s="19">
        <v>44785</v>
      </c>
      <c r="N4314" s="952" t="s">
        <v>9906</v>
      </c>
      <c r="O4314" s="953">
        <v>41428</v>
      </c>
      <c r="U4314" s="545" t="s">
        <v>9907</v>
      </c>
    </row>
    <row r="4315" spans="1:21" x14ac:dyDescent="0.35">
      <c r="A4315" s="750">
        <v>8768</v>
      </c>
      <c r="B4315" s="750">
        <v>52558448</v>
      </c>
      <c r="C4315" s="750" t="s">
        <v>9191</v>
      </c>
      <c r="D4315" s="750" t="s">
        <v>292</v>
      </c>
      <c r="E4315" s="1179" t="s">
        <v>8554</v>
      </c>
      <c r="F4315" s="954">
        <v>46041</v>
      </c>
      <c r="G4315" s="750" t="s">
        <v>9668</v>
      </c>
      <c r="H4315" s="954">
        <v>46044</v>
      </c>
      <c r="I4315" s="750" t="s">
        <v>8597</v>
      </c>
      <c r="K4315" s="954">
        <v>31783</v>
      </c>
      <c r="L4315" s="750" t="s">
        <v>9192</v>
      </c>
      <c r="M4315" s="19">
        <v>41401</v>
      </c>
      <c r="N4315" s="952" t="s">
        <v>8479</v>
      </c>
      <c r="O4315" s="953">
        <v>41557</v>
      </c>
    </row>
    <row r="4316" spans="1:21" x14ac:dyDescent="0.35">
      <c r="A4316" s="750">
        <v>8764</v>
      </c>
      <c r="B4316" s="750">
        <v>95720300</v>
      </c>
      <c r="C4316" s="750" t="s">
        <v>9908</v>
      </c>
      <c r="D4316" s="750" t="s">
        <v>292</v>
      </c>
      <c r="E4316" s="1179" t="s">
        <v>8616</v>
      </c>
      <c r="F4316" s="954">
        <v>46039</v>
      </c>
      <c r="G4316" s="750" t="s">
        <v>8556</v>
      </c>
      <c r="H4316" s="954">
        <v>46061</v>
      </c>
      <c r="I4316" s="750" t="s">
        <v>9549</v>
      </c>
      <c r="K4316" s="954">
        <v>27956</v>
      </c>
      <c r="L4316" s="750" t="s">
        <v>9909</v>
      </c>
      <c r="M4316" s="19">
        <v>42663</v>
      </c>
      <c r="N4316" s="952" t="s">
        <v>1642</v>
      </c>
    </row>
    <row r="4317" spans="1:21" x14ac:dyDescent="0.35">
      <c r="A4317" s="750">
        <v>8764</v>
      </c>
      <c r="C4317" s="750" t="s">
        <v>9910</v>
      </c>
      <c r="D4317" s="750" t="s">
        <v>292</v>
      </c>
      <c r="E4317" s="1179" t="s">
        <v>9911</v>
      </c>
      <c r="F4317" s="954">
        <v>46039</v>
      </c>
      <c r="G4317" s="750" t="s">
        <v>8556</v>
      </c>
      <c r="H4317" s="954">
        <v>46061</v>
      </c>
      <c r="I4317" s="750" t="s">
        <v>9549</v>
      </c>
      <c r="K4317" s="954">
        <v>20901</v>
      </c>
      <c r="L4317" s="750" t="s">
        <v>1639</v>
      </c>
      <c r="M4317" s="19">
        <v>42474</v>
      </c>
      <c r="N4317" s="952" t="s">
        <v>1640</v>
      </c>
    </row>
    <row r="4318" spans="1:21" x14ac:dyDescent="0.35">
      <c r="A4318" s="750">
        <v>8756</v>
      </c>
      <c r="C4318" s="750" t="s">
        <v>9764</v>
      </c>
      <c r="D4318" s="750" t="s">
        <v>4688</v>
      </c>
      <c r="E4318" s="1179" t="s">
        <v>8549</v>
      </c>
      <c r="F4318" s="954">
        <v>46038</v>
      </c>
      <c r="G4318" s="750" t="s">
        <v>9913</v>
      </c>
      <c r="H4318" s="954">
        <v>46045</v>
      </c>
      <c r="I4318" s="750" t="s">
        <v>9914</v>
      </c>
      <c r="K4318" s="954">
        <v>24472</v>
      </c>
      <c r="L4318" s="750" t="s">
        <v>9132</v>
      </c>
      <c r="M4318" s="19">
        <v>34608</v>
      </c>
      <c r="N4318" s="952" t="s">
        <v>1004</v>
      </c>
      <c r="O4318" s="953">
        <v>42822</v>
      </c>
      <c r="U4318" s="545" t="s">
        <v>9225</v>
      </c>
    </row>
    <row r="4319" spans="1:21" hidden="1" x14ac:dyDescent="0.35">
      <c r="A4319" s="750">
        <v>8773</v>
      </c>
      <c r="C4319" s="750" t="s">
        <v>8934</v>
      </c>
      <c r="D4319" s="750" t="s">
        <v>8734</v>
      </c>
      <c r="E4319" s="1179" t="s">
        <v>8735</v>
      </c>
      <c r="F4319" s="954">
        <v>46042</v>
      </c>
      <c r="G4319" s="750" t="s">
        <v>8958</v>
      </c>
      <c r="H4319" s="954">
        <v>46045</v>
      </c>
      <c r="I4319" s="750" t="s">
        <v>8580</v>
      </c>
      <c r="K4319" s="954">
        <v>30747</v>
      </c>
      <c r="L4319" s="750" t="s">
        <v>8935</v>
      </c>
      <c r="M4319" s="19">
        <v>40479</v>
      </c>
      <c r="N4319" s="952">
        <v>1200550400134</v>
      </c>
      <c r="O4319" s="953">
        <v>41040</v>
      </c>
    </row>
    <row r="4320" spans="1:21" x14ac:dyDescent="0.35">
      <c r="A4320" s="750">
        <v>8761</v>
      </c>
      <c r="B4320" s="750">
        <v>33621707980</v>
      </c>
      <c r="C4320" s="750" t="s">
        <v>9915</v>
      </c>
      <c r="D4320" s="750" t="s">
        <v>35</v>
      </c>
      <c r="E4320" s="1179" t="s">
        <v>9916</v>
      </c>
      <c r="F4320" s="954">
        <v>46038</v>
      </c>
      <c r="G4320" s="750" t="s">
        <v>9359</v>
      </c>
      <c r="H4320" s="954">
        <v>46045</v>
      </c>
      <c r="I4320" s="750" t="s">
        <v>9077</v>
      </c>
      <c r="K4320" s="954">
        <v>24803</v>
      </c>
      <c r="L4320" s="750" t="s">
        <v>9917</v>
      </c>
      <c r="M4320" s="19">
        <v>42894</v>
      </c>
      <c r="N4320" s="952" t="s">
        <v>2628</v>
      </c>
      <c r="O4320" s="953">
        <v>44237</v>
      </c>
      <c r="U4320" s="545" t="s">
        <v>9918</v>
      </c>
    </row>
    <row r="4321" spans="1:21" hidden="1" x14ac:dyDescent="0.35">
      <c r="A4321" s="750">
        <v>8773</v>
      </c>
      <c r="C4321" s="750" t="s">
        <v>8934</v>
      </c>
      <c r="D4321" s="750" t="s">
        <v>8734</v>
      </c>
      <c r="E4321" s="1179" t="s">
        <v>8735</v>
      </c>
      <c r="F4321" s="954">
        <v>46042</v>
      </c>
      <c r="G4321" s="750" t="s">
        <v>8958</v>
      </c>
      <c r="H4321" s="954">
        <v>46045</v>
      </c>
      <c r="I4321" s="750" t="s">
        <v>8580</v>
      </c>
      <c r="K4321" s="954">
        <v>30747</v>
      </c>
      <c r="L4321" s="750" t="s">
        <v>8935</v>
      </c>
      <c r="M4321" s="19">
        <v>40479</v>
      </c>
      <c r="N4321" s="952">
        <v>1200550400134</v>
      </c>
      <c r="O4321" s="953">
        <v>41040</v>
      </c>
    </row>
    <row r="4322" spans="1:21" hidden="1" x14ac:dyDescent="0.35">
      <c r="A4322" s="750">
        <v>8773</v>
      </c>
      <c r="C4322" s="750" t="s">
        <v>8934</v>
      </c>
      <c r="D4322" s="750" t="s">
        <v>8734</v>
      </c>
      <c r="E4322" s="1179" t="s">
        <v>8735</v>
      </c>
      <c r="F4322" s="954">
        <v>46042</v>
      </c>
      <c r="G4322" s="750" t="s">
        <v>8958</v>
      </c>
      <c r="H4322" s="954">
        <v>46045</v>
      </c>
      <c r="I4322" s="750" t="s">
        <v>8580</v>
      </c>
      <c r="K4322" s="954">
        <v>30747</v>
      </c>
      <c r="L4322" s="750" t="s">
        <v>8935</v>
      </c>
      <c r="M4322" s="19">
        <v>40479</v>
      </c>
      <c r="N4322" s="952">
        <v>1200550400134</v>
      </c>
      <c r="O4322" s="953">
        <v>41040</v>
      </c>
    </row>
    <row r="4323" spans="1:21" hidden="1" x14ac:dyDescent="0.35">
      <c r="A4323" s="750">
        <v>8773</v>
      </c>
      <c r="C4323" s="750" t="s">
        <v>8934</v>
      </c>
      <c r="D4323" s="750" t="s">
        <v>8734</v>
      </c>
      <c r="E4323" s="1179" t="s">
        <v>8735</v>
      </c>
      <c r="F4323" s="954">
        <v>46042</v>
      </c>
      <c r="G4323" s="750" t="s">
        <v>8958</v>
      </c>
      <c r="H4323" s="954">
        <v>46045</v>
      </c>
      <c r="I4323" s="750" t="s">
        <v>8580</v>
      </c>
      <c r="K4323" s="954">
        <v>30747</v>
      </c>
      <c r="L4323" s="750" t="s">
        <v>8935</v>
      </c>
      <c r="M4323" s="19">
        <v>40479</v>
      </c>
      <c r="N4323" s="952">
        <v>1200550400134</v>
      </c>
      <c r="O4323" s="953">
        <v>41040</v>
      </c>
    </row>
    <row r="4324" spans="1:21" x14ac:dyDescent="0.35">
      <c r="A4324" s="750">
        <v>8803</v>
      </c>
      <c r="C4324" s="750" t="s">
        <v>9062</v>
      </c>
      <c r="D4324" s="750" t="s">
        <v>35</v>
      </c>
      <c r="E4324" s="1179" t="s">
        <v>8560</v>
      </c>
      <c r="F4324" s="954">
        <v>46044</v>
      </c>
      <c r="G4324" s="750" t="s">
        <v>8664</v>
      </c>
      <c r="H4324" s="954">
        <v>46048</v>
      </c>
      <c r="I4324" s="750" t="s">
        <v>8636</v>
      </c>
      <c r="K4324" s="954">
        <v>28044</v>
      </c>
      <c r="L4324" s="750" t="s">
        <v>5522</v>
      </c>
      <c r="M4324" s="19">
        <v>43489</v>
      </c>
      <c r="N4324" s="952" t="s">
        <v>9188</v>
      </c>
      <c r="O4324" s="953">
        <v>38973</v>
      </c>
    </row>
    <row r="4325" spans="1:21" x14ac:dyDescent="0.35">
      <c r="A4325" s="750">
        <v>8806</v>
      </c>
      <c r="C4325" s="750" t="s">
        <v>9578</v>
      </c>
      <c r="D4325" s="750" t="s">
        <v>8656</v>
      </c>
      <c r="E4325" s="1179" t="s">
        <v>8591</v>
      </c>
      <c r="F4325" s="954">
        <v>46045</v>
      </c>
      <c r="G4325" s="750" t="s">
        <v>8855</v>
      </c>
      <c r="H4325" s="954">
        <v>46048</v>
      </c>
      <c r="I4325" s="750" t="s">
        <v>8661</v>
      </c>
      <c r="K4325" s="954">
        <v>35201</v>
      </c>
      <c r="L4325" s="750" t="s">
        <v>9580</v>
      </c>
      <c r="M4325" s="19">
        <v>42585</v>
      </c>
      <c r="N4325" s="952" t="s">
        <v>9581</v>
      </c>
      <c r="O4325" s="953">
        <v>45240</v>
      </c>
    </row>
    <row r="4326" spans="1:21" hidden="1" x14ac:dyDescent="0.35">
      <c r="A4326" s="750">
        <v>8773</v>
      </c>
      <c r="C4326" s="750" t="s">
        <v>8934</v>
      </c>
      <c r="D4326" s="750" t="s">
        <v>8734</v>
      </c>
      <c r="E4326" s="1179" t="s">
        <v>8735</v>
      </c>
      <c r="F4326" s="954">
        <v>46042</v>
      </c>
      <c r="G4326" s="750" t="s">
        <v>8958</v>
      </c>
      <c r="H4326" s="954">
        <v>46045</v>
      </c>
      <c r="I4326" s="750" t="s">
        <v>8580</v>
      </c>
      <c r="K4326" s="954">
        <v>30747</v>
      </c>
      <c r="L4326" s="750" t="s">
        <v>8935</v>
      </c>
      <c r="M4326" s="19">
        <v>40479</v>
      </c>
      <c r="N4326" s="952">
        <v>1200550400134</v>
      </c>
      <c r="O4326" s="953">
        <v>41040</v>
      </c>
    </row>
    <row r="4327" spans="1:21" x14ac:dyDescent="0.35">
      <c r="A4327" s="750">
        <v>8772</v>
      </c>
      <c r="C4327" s="750" t="s">
        <v>9546</v>
      </c>
      <c r="D4327" s="750" t="s">
        <v>35</v>
      </c>
      <c r="E4327" s="1179" t="s">
        <v>8700</v>
      </c>
      <c r="F4327" s="954">
        <v>46042</v>
      </c>
      <c r="G4327" s="750" t="s">
        <v>8664</v>
      </c>
      <c r="H4327" s="954">
        <v>46047</v>
      </c>
      <c r="I4327" s="750" t="s">
        <v>8636</v>
      </c>
      <c r="K4327" s="954">
        <v>30040</v>
      </c>
      <c r="L4327" s="750" t="s">
        <v>9921</v>
      </c>
      <c r="M4327" s="19">
        <v>44011</v>
      </c>
      <c r="N4327" s="952" t="s">
        <v>4455</v>
      </c>
      <c r="O4327" s="953">
        <v>44162</v>
      </c>
    </row>
    <row r="4328" spans="1:21" ht="42" x14ac:dyDescent="0.35">
      <c r="A4328" s="750">
        <v>8771</v>
      </c>
      <c r="C4328" s="750" t="s">
        <v>9922</v>
      </c>
      <c r="D4328" s="750" t="s">
        <v>83</v>
      </c>
      <c r="E4328" s="1179" t="s">
        <v>8606</v>
      </c>
      <c r="F4328" s="954">
        <v>46041</v>
      </c>
      <c r="G4328" s="750" t="s">
        <v>8965</v>
      </c>
      <c r="H4328" s="954">
        <v>46046</v>
      </c>
      <c r="I4328" s="750" t="s">
        <v>8543</v>
      </c>
      <c r="K4328" s="954">
        <v>27048</v>
      </c>
      <c r="L4328" s="750" t="s">
        <v>9923</v>
      </c>
      <c r="M4328" s="19">
        <v>45173</v>
      </c>
      <c r="N4328" s="952" t="s">
        <v>9924</v>
      </c>
      <c r="O4328" s="953">
        <v>37900</v>
      </c>
      <c r="P4328" s="1043" t="s">
        <v>9209</v>
      </c>
      <c r="U4328" s="545" t="s">
        <v>8886</v>
      </c>
    </row>
    <row r="4329" spans="1:21" x14ac:dyDescent="0.35">
      <c r="A4329" s="750">
        <v>8738</v>
      </c>
      <c r="C4329" s="750" t="s">
        <v>9248</v>
      </c>
      <c r="D4329" s="750" t="s">
        <v>8859</v>
      </c>
      <c r="E4329" s="1179" t="s">
        <v>8590</v>
      </c>
      <c r="F4329" s="954">
        <v>46034</v>
      </c>
      <c r="G4329" s="750" t="s">
        <v>9078</v>
      </c>
      <c r="H4329" s="954">
        <v>46048</v>
      </c>
      <c r="I4329" s="750" t="s">
        <v>8545</v>
      </c>
      <c r="K4329" s="954">
        <v>25460</v>
      </c>
      <c r="L4329" s="750" t="s">
        <v>9249</v>
      </c>
      <c r="M4329" s="19">
        <v>45394</v>
      </c>
      <c r="N4329" s="952" t="s">
        <v>9250</v>
      </c>
      <c r="O4329" s="953">
        <v>43628</v>
      </c>
    </row>
    <row r="4330" spans="1:21" x14ac:dyDescent="0.35">
      <c r="A4330" s="750">
        <v>8726</v>
      </c>
      <c r="C4330" s="750" t="s">
        <v>8699</v>
      </c>
      <c r="D4330" s="750" t="s">
        <v>8734</v>
      </c>
      <c r="E4330" s="1179" t="s">
        <v>8820</v>
      </c>
      <c r="F4330" s="954">
        <v>46029</v>
      </c>
      <c r="G4330" s="750" t="s">
        <v>8683</v>
      </c>
      <c r="H4330" s="954">
        <v>46046</v>
      </c>
      <c r="I4330" s="750" t="s">
        <v>8630</v>
      </c>
      <c r="K4330" s="954">
        <v>34710</v>
      </c>
      <c r="L4330" s="750" t="s">
        <v>8702</v>
      </c>
      <c r="M4330" s="19">
        <v>45565</v>
      </c>
      <c r="N4330" s="952" t="s">
        <v>1806</v>
      </c>
      <c r="O4330" s="953">
        <v>42142</v>
      </c>
    </row>
    <row r="4331" spans="1:21" x14ac:dyDescent="0.35">
      <c r="A4331" s="750">
        <v>8767</v>
      </c>
      <c r="C4331" s="750" t="s">
        <v>9756</v>
      </c>
      <c r="D4331" s="750" t="s">
        <v>35</v>
      </c>
      <c r="E4331" s="1179" t="s">
        <v>8644</v>
      </c>
      <c r="F4331" s="954">
        <v>46041</v>
      </c>
      <c r="G4331" s="750" t="s">
        <v>9925</v>
      </c>
      <c r="H4331" s="954">
        <v>46049</v>
      </c>
      <c r="I4331" s="750" t="s">
        <v>8660</v>
      </c>
      <c r="K4331" s="954">
        <v>36601</v>
      </c>
      <c r="L4331" s="750">
        <v>14001996</v>
      </c>
      <c r="M4331" s="19">
        <v>43712</v>
      </c>
      <c r="N4331" s="19" t="s">
        <v>9758</v>
      </c>
      <c r="O4331" s="953">
        <v>45400</v>
      </c>
      <c r="U4331" s="545" t="s">
        <v>9926</v>
      </c>
    </row>
    <row r="4332" spans="1:21" x14ac:dyDescent="0.35">
      <c r="A4332" s="750">
        <v>8805</v>
      </c>
      <c r="C4332" s="750" t="s">
        <v>9927</v>
      </c>
      <c r="D4332" s="750" t="s">
        <v>137</v>
      </c>
      <c r="E4332" s="1179" t="s">
        <v>8554</v>
      </c>
      <c r="F4332" s="954">
        <v>46044</v>
      </c>
      <c r="G4332" s="750" t="s">
        <v>9928</v>
      </c>
      <c r="H4332" s="954">
        <v>46049</v>
      </c>
      <c r="I4332" s="750" t="s">
        <v>8670</v>
      </c>
      <c r="K4332" s="954">
        <v>35887</v>
      </c>
      <c r="L4332" s="750">
        <v>14009054</v>
      </c>
      <c r="M4332" s="19">
        <v>42972</v>
      </c>
      <c r="N4332" s="952" t="s">
        <v>9929</v>
      </c>
      <c r="O4332" s="953">
        <v>45734</v>
      </c>
      <c r="U4332" s="545" t="s">
        <v>9930</v>
      </c>
    </row>
    <row r="4333" spans="1:21" x14ac:dyDescent="0.35">
      <c r="A4333" s="750">
        <v>8804</v>
      </c>
      <c r="C4333" s="750" t="s">
        <v>9931</v>
      </c>
      <c r="D4333" s="750" t="s">
        <v>137</v>
      </c>
      <c r="E4333" s="1179" t="s">
        <v>8612</v>
      </c>
      <c r="F4333" s="954">
        <v>46045</v>
      </c>
      <c r="G4333" s="750" t="s">
        <v>8598</v>
      </c>
      <c r="H4333" s="954">
        <v>46048</v>
      </c>
      <c r="I4333" s="750" t="s">
        <v>8821</v>
      </c>
      <c r="K4333" s="954">
        <v>31710</v>
      </c>
      <c r="L4333" s="750" t="s">
        <v>9116</v>
      </c>
      <c r="M4333" s="19">
        <v>38729</v>
      </c>
      <c r="N4333" s="952" t="s">
        <v>1588</v>
      </c>
      <c r="O4333" s="953">
        <v>42803</v>
      </c>
      <c r="U4333" s="545" t="s">
        <v>1591</v>
      </c>
    </row>
    <row r="4334" spans="1:21" x14ac:dyDescent="0.35">
      <c r="A4334" s="750">
        <v>8808</v>
      </c>
      <c r="C4334" s="750" t="s">
        <v>9932</v>
      </c>
      <c r="D4334" s="750" t="s">
        <v>35</v>
      </c>
      <c r="E4334" s="1179" t="s">
        <v>8967</v>
      </c>
      <c r="F4334" s="954">
        <v>46045</v>
      </c>
      <c r="G4334" s="750" t="s">
        <v>8796</v>
      </c>
      <c r="H4334" s="954">
        <v>46046</v>
      </c>
      <c r="I4334" s="750" t="s">
        <v>8821</v>
      </c>
      <c r="K4334" s="954">
        <v>32340</v>
      </c>
      <c r="L4334" s="750" t="s">
        <v>9933</v>
      </c>
      <c r="M4334" s="19">
        <v>43348</v>
      </c>
      <c r="N4334" s="952" t="s">
        <v>9934</v>
      </c>
      <c r="O4334" s="953">
        <v>39006</v>
      </c>
      <c r="U4334" s="545" t="s">
        <v>9935</v>
      </c>
    </row>
    <row r="4335" spans="1:21" hidden="1" x14ac:dyDescent="0.35">
      <c r="A4335" s="750">
        <v>8744</v>
      </c>
      <c r="C4335" s="750" t="s">
        <v>9802</v>
      </c>
      <c r="D4335" s="750" t="s">
        <v>8704</v>
      </c>
      <c r="E4335" s="1179" t="s">
        <v>8594</v>
      </c>
      <c r="F4335" s="954">
        <v>46036</v>
      </c>
      <c r="G4335" s="750" t="s">
        <v>9936</v>
      </c>
      <c r="H4335" s="954">
        <v>46051</v>
      </c>
      <c r="I4335" s="750" t="s">
        <v>8543</v>
      </c>
      <c r="K4335" s="954">
        <v>35978</v>
      </c>
      <c r="L4335" s="750" t="s">
        <v>9804</v>
      </c>
      <c r="M4335" s="19">
        <v>44183</v>
      </c>
      <c r="N4335" s="952">
        <v>1345948145</v>
      </c>
      <c r="O4335" s="953">
        <v>43005</v>
      </c>
    </row>
    <row r="4336" spans="1:21" ht="42" x14ac:dyDescent="0.35">
      <c r="A4336" s="750">
        <v>8728</v>
      </c>
      <c r="C4336" s="750" t="s">
        <v>9416</v>
      </c>
      <c r="D4336" s="750" t="s">
        <v>8734</v>
      </c>
      <c r="E4336" s="1179" t="s">
        <v>8780</v>
      </c>
      <c r="F4336" s="954">
        <v>46031</v>
      </c>
      <c r="G4336" s="750" t="s">
        <v>8636</v>
      </c>
      <c r="H4336" s="954">
        <v>46053</v>
      </c>
      <c r="I4336" s="750" t="s">
        <v>8569</v>
      </c>
      <c r="K4336" s="954">
        <v>33176</v>
      </c>
      <c r="L4336" s="750" t="s">
        <v>9418</v>
      </c>
      <c r="M4336" s="19">
        <v>42312</v>
      </c>
      <c r="N4336" s="952" t="s">
        <v>1303</v>
      </c>
      <c r="O4336" s="953">
        <v>44888</v>
      </c>
      <c r="P4336" s="1043" t="s">
        <v>9209</v>
      </c>
      <c r="T4336" s="563">
        <v>8839</v>
      </c>
    </row>
    <row r="4337" spans="1:21" x14ac:dyDescent="0.35">
      <c r="A4337" s="750">
        <v>8774</v>
      </c>
      <c r="C4337" s="750" t="s">
        <v>9717</v>
      </c>
      <c r="D4337" s="750" t="s">
        <v>137</v>
      </c>
      <c r="E4337" s="1179" t="s">
        <v>8579</v>
      </c>
      <c r="F4337" s="954">
        <v>46043</v>
      </c>
      <c r="G4337" s="750" t="s">
        <v>8569</v>
      </c>
      <c r="H4337" s="954">
        <v>46050</v>
      </c>
      <c r="I4337" s="750" t="s">
        <v>8855</v>
      </c>
      <c r="K4337" s="954">
        <v>36549</v>
      </c>
      <c r="L4337" s="750">
        <v>14044821</v>
      </c>
      <c r="M4337" s="19">
        <v>44449</v>
      </c>
      <c r="N4337" s="952" t="s">
        <v>9718</v>
      </c>
      <c r="O4337" s="953">
        <v>44818</v>
      </c>
    </row>
    <row r="4338" spans="1:21" x14ac:dyDescent="0.35">
      <c r="A4338" s="750">
        <v>8774</v>
      </c>
      <c r="B4338" s="750">
        <v>99888002</v>
      </c>
      <c r="C4338" s="750" t="s">
        <v>8654</v>
      </c>
      <c r="D4338" s="750" t="s">
        <v>137</v>
      </c>
      <c r="E4338" s="1179" t="s">
        <v>8579</v>
      </c>
      <c r="F4338" s="954">
        <v>46043</v>
      </c>
      <c r="G4338" s="750" t="s">
        <v>8569</v>
      </c>
      <c r="H4338" s="954">
        <v>46050</v>
      </c>
      <c r="I4338" s="750" t="s">
        <v>8855</v>
      </c>
      <c r="K4338" s="954">
        <v>29968</v>
      </c>
      <c r="L4338" s="750" t="s">
        <v>9788</v>
      </c>
      <c r="M4338" s="19">
        <v>42262</v>
      </c>
      <c r="N4338" s="952" t="s">
        <v>6242</v>
      </c>
      <c r="O4338" s="953">
        <v>37654</v>
      </c>
    </row>
    <row r="4339" spans="1:21" x14ac:dyDescent="0.35">
      <c r="A4339" s="750">
        <v>8775</v>
      </c>
      <c r="B4339" s="750">
        <v>24330054</v>
      </c>
      <c r="C4339" s="750" t="s">
        <v>9937</v>
      </c>
      <c r="D4339" s="750" t="s">
        <v>137</v>
      </c>
      <c r="E4339" s="1179" t="s">
        <v>8659</v>
      </c>
      <c r="F4339" s="954">
        <v>46043</v>
      </c>
      <c r="G4339" s="750" t="s">
        <v>8660</v>
      </c>
      <c r="H4339" s="954">
        <v>46052</v>
      </c>
      <c r="I4339" s="750" t="s">
        <v>8561</v>
      </c>
      <c r="K4339" s="954">
        <v>36247</v>
      </c>
      <c r="L4339" s="750">
        <v>14017916</v>
      </c>
      <c r="M4339" s="19">
        <v>43326</v>
      </c>
      <c r="N4339" s="952" t="s">
        <v>9895</v>
      </c>
      <c r="O4339" s="953">
        <v>45495</v>
      </c>
    </row>
    <row r="4340" spans="1:21" x14ac:dyDescent="0.35">
      <c r="A4340" s="750">
        <v>8775</v>
      </c>
      <c r="B4340" s="750">
        <v>27301710</v>
      </c>
      <c r="C4340" s="750" t="s">
        <v>9898</v>
      </c>
      <c r="D4340" s="750" t="s">
        <v>137</v>
      </c>
      <c r="E4340" s="1179" t="s">
        <v>8659</v>
      </c>
      <c r="F4340" s="954">
        <v>46043</v>
      </c>
      <c r="G4340" s="750" t="s">
        <v>8660</v>
      </c>
      <c r="H4340" s="954">
        <v>46052</v>
      </c>
      <c r="I4340" s="750" t="s">
        <v>8561</v>
      </c>
      <c r="K4340" s="954">
        <v>37597</v>
      </c>
      <c r="L4340" s="750">
        <v>14037992</v>
      </c>
      <c r="M4340" s="19">
        <v>45678</v>
      </c>
      <c r="N4340" s="952" t="s">
        <v>9899</v>
      </c>
      <c r="O4340" s="953">
        <v>45339</v>
      </c>
    </row>
    <row r="4341" spans="1:21" x14ac:dyDescent="0.35">
      <c r="A4341" s="750">
        <v>8809</v>
      </c>
      <c r="B4341" s="750">
        <v>50794106</v>
      </c>
      <c r="C4341" s="750" t="s">
        <v>9938</v>
      </c>
      <c r="D4341" s="750" t="s">
        <v>4688</v>
      </c>
      <c r="E4341" s="1179" t="s">
        <v>8549</v>
      </c>
      <c r="F4341" s="954">
        <v>46046</v>
      </c>
      <c r="G4341" s="750" t="s">
        <v>9913</v>
      </c>
      <c r="H4341" s="954">
        <v>46053</v>
      </c>
      <c r="I4341" s="750" t="s">
        <v>9939</v>
      </c>
      <c r="K4341" s="954">
        <v>27526</v>
      </c>
      <c r="L4341" s="750" t="s">
        <v>9940</v>
      </c>
      <c r="M4341" s="19">
        <v>44133</v>
      </c>
      <c r="N4341" s="952" t="s">
        <v>9941</v>
      </c>
      <c r="U4341" s="545" t="s">
        <v>5032</v>
      </c>
    </row>
    <row r="4342" spans="1:21" x14ac:dyDescent="0.35">
      <c r="A4342" s="750">
        <v>8810</v>
      </c>
      <c r="C4342" s="750" t="s">
        <v>9922</v>
      </c>
      <c r="D4342" s="750" t="s">
        <v>35</v>
      </c>
      <c r="E4342" s="1179" t="s">
        <v>8535</v>
      </c>
      <c r="F4342" s="954">
        <v>46046</v>
      </c>
      <c r="G4342" s="750" t="s">
        <v>8543</v>
      </c>
      <c r="H4342" s="954">
        <v>46053</v>
      </c>
      <c r="I4342" s="750" t="s">
        <v>9031</v>
      </c>
      <c r="K4342" s="954">
        <v>27048</v>
      </c>
      <c r="L4342" s="750" t="s">
        <v>9923</v>
      </c>
      <c r="M4342" s="19">
        <v>45176</v>
      </c>
      <c r="N4342" s="952" t="s">
        <v>9924</v>
      </c>
      <c r="O4342" s="953">
        <v>37900</v>
      </c>
      <c r="U4342" s="545" t="s">
        <v>5297</v>
      </c>
    </row>
    <row r="4343" spans="1:21" x14ac:dyDescent="0.35">
      <c r="A4343" s="750">
        <v>8814</v>
      </c>
      <c r="C4343" s="750" t="s">
        <v>9162</v>
      </c>
      <c r="D4343" s="750" t="s">
        <v>8704</v>
      </c>
      <c r="E4343" s="1179" t="s">
        <v>8593</v>
      </c>
      <c r="F4343" s="954">
        <v>46046</v>
      </c>
      <c r="G4343" s="750" t="s">
        <v>8821</v>
      </c>
      <c r="H4343" s="954">
        <v>46053</v>
      </c>
      <c r="I4343" s="750" t="s">
        <v>8796</v>
      </c>
      <c r="K4343" s="954">
        <v>31511</v>
      </c>
      <c r="L4343" s="750" t="s">
        <v>9164</v>
      </c>
      <c r="M4343" s="19">
        <v>43486</v>
      </c>
      <c r="N4343" s="952" t="s">
        <v>2110</v>
      </c>
      <c r="O4343" s="953">
        <v>43026</v>
      </c>
      <c r="U4343" s="545" t="s">
        <v>4880</v>
      </c>
    </row>
    <row r="4344" spans="1:21" x14ac:dyDescent="0.35">
      <c r="A4344" s="750">
        <v>8817</v>
      </c>
      <c r="C4344" s="750" t="s">
        <v>9098</v>
      </c>
      <c r="D4344" s="750" t="s">
        <v>35</v>
      </c>
      <c r="E4344" s="1179" t="s">
        <v>8967</v>
      </c>
      <c r="F4344" s="954">
        <v>46047</v>
      </c>
      <c r="G4344" s="750" t="s">
        <v>9942</v>
      </c>
      <c r="H4344" s="954">
        <v>46054</v>
      </c>
      <c r="I4344" s="750" t="s">
        <v>8626</v>
      </c>
      <c r="K4344" s="954">
        <v>30980</v>
      </c>
      <c r="L4344" s="750" t="s">
        <v>9099</v>
      </c>
      <c r="M4344" s="19">
        <v>43809</v>
      </c>
      <c r="N4344" s="952" t="s">
        <v>5037</v>
      </c>
      <c r="O4344" s="953">
        <v>41594</v>
      </c>
    </row>
    <row r="4345" spans="1:21" x14ac:dyDescent="0.35">
      <c r="A4345" s="750">
        <v>8821</v>
      </c>
      <c r="C4345" s="750" t="s">
        <v>9943</v>
      </c>
      <c r="D4345" s="750" t="s">
        <v>8656</v>
      </c>
      <c r="E4345" s="1179" t="s">
        <v>8591</v>
      </c>
      <c r="F4345" s="954">
        <v>46048</v>
      </c>
      <c r="G4345" s="750" t="s">
        <v>9816</v>
      </c>
      <c r="H4345" s="954">
        <v>46054</v>
      </c>
      <c r="I4345" s="750" t="s">
        <v>8741</v>
      </c>
      <c r="K4345" s="954">
        <v>36823</v>
      </c>
      <c r="L4345" s="750">
        <v>14022545</v>
      </c>
      <c r="M4345" s="19">
        <v>43460</v>
      </c>
      <c r="N4345" s="952" t="s">
        <v>2979</v>
      </c>
      <c r="O4345" s="953">
        <v>44054</v>
      </c>
      <c r="U4345" s="545" t="s">
        <v>274</v>
      </c>
    </row>
    <row r="4346" spans="1:21" hidden="1" x14ac:dyDescent="0.35">
      <c r="A4346" s="750">
        <v>8826</v>
      </c>
      <c r="C4346" s="750" t="s">
        <v>9802</v>
      </c>
      <c r="D4346" s="750" t="s">
        <v>137</v>
      </c>
      <c r="E4346" s="1179" t="s">
        <v>8579</v>
      </c>
      <c r="F4346" s="954">
        <v>46051</v>
      </c>
      <c r="G4346" s="750" t="s">
        <v>8598</v>
      </c>
      <c r="H4346" s="954">
        <v>46052</v>
      </c>
      <c r="I4346" s="750" t="s">
        <v>8670</v>
      </c>
      <c r="K4346" s="954">
        <v>35978</v>
      </c>
      <c r="L4346" s="750" t="s">
        <v>9804</v>
      </c>
      <c r="M4346" s="19">
        <v>44183</v>
      </c>
      <c r="N4346" s="952">
        <v>1345948145</v>
      </c>
      <c r="O4346" s="953" t="s">
        <v>9944</v>
      </c>
    </row>
    <row r="4347" spans="1:21" x14ac:dyDescent="0.35">
      <c r="A4347" s="750">
        <v>8828</v>
      </c>
      <c r="C4347" s="750" t="s">
        <v>9945</v>
      </c>
      <c r="D4347" s="750" t="s">
        <v>83</v>
      </c>
      <c r="E4347" s="1179" t="s">
        <v>8629</v>
      </c>
      <c r="F4347" s="954">
        <v>46050</v>
      </c>
      <c r="G4347" s="750" t="s">
        <v>9946</v>
      </c>
      <c r="H4347" s="954">
        <v>46052</v>
      </c>
      <c r="I4347" s="750" t="s">
        <v>8537</v>
      </c>
      <c r="K4347" s="954">
        <v>28216</v>
      </c>
      <c r="L4347" s="750" t="s">
        <v>9947</v>
      </c>
      <c r="M4347" s="19">
        <v>42497</v>
      </c>
      <c r="N4347" s="952" t="s">
        <v>7766</v>
      </c>
      <c r="O4347" s="953">
        <v>35599</v>
      </c>
      <c r="U4347" s="545" t="s">
        <v>7866</v>
      </c>
    </row>
    <row r="4348" spans="1:21" x14ac:dyDescent="0.35">
      <c r="A4348" s="750">
        <v>8835</v>
      </c>
      <c r="B4348" s="750">
        <v>55601816</v>
      </c>
      <c r="C4348" s="750" t="s">
        <v>9948</v>
      </c>
      <c r="D4348" s="750" t="s">
        <v>137</v>
      </c>
      <c r="E4348" s="1179" t="s">
        <v>8612</v>
      </c>
      <c r="F4348" s="954">
        <v>46052</v>
      </c>
      <c r="G4348" s="750" t="s">
        <v>9949</v>
      </c>
      <c r="H4348" s="954">
        <v>46052</v>
      </c>
      <c r="I4348" s="750" t="s">
        <v>8741</v>
      </c>
      <c r="K4348" s="954">
        <v>28222</v>
      </c>
      <c r="L4348" s="750" t="s">
        <v>9950</v>
      </c>
      <c r="M4348" s="19">
        <v>42954</v>
      </c>
      <c r="N4348" s="952" t="s">
        <v>9951</v>
      </c>
      <c r="O4348" s="953">
        <v>37545</v>
      </c>
      <c r="U4348" s="545" t="s">
        <v>333</v>
      </c>
    </row>
    <row r="4349" spans="1:21" x14ac:dyDescent="0.35">
      <c r="A4349" s="750">
        <v>8837</v>
      </c>
      <c r="C4349" s="750" t="s">
        <v>9416</v>
      </c>
      <c r="D4349" s="750" t="s">
        <v>83</v>
      </c>
      <c r="E4349" s="1179" t="s">
        <v>8629</v>
      </c>
      <c r="F4349" s="954">
        <v>46053</v>
      </c>
      <c r="G4349" s="750" t="s">
        <v>9952</v>
      </c>
      <c r="H4349" s="954">
        <v>46054</v>
      </c>
      <c r="I4349" s="750" t="s">
        <v>8636</v>
      </c>
      <c r="K4349" s="954">
        <v>33176</v>
      </c>
      <c r="L4349" s="750" t="s">
        <v>9418</v>
      </c>
      <c r="M4349" s="19">
        <v>42312</v>
      </c>
      <c r="N4349" s="952" t="s">
        <v>1303</v>
      </c>
      <c r="O4349" s="953">
        <v>44888</v>
      </c>
    </row>
    <row r="4350" spans="1:21" x14ac:dyDescent="0.35">
      <c r="A4350" s="750">
        <v>8839</v>
      </c>
      <c r="B4350" s="750">
        <v>98423845</v>
      </c>
      <c r="C4350" s="750" t="s">
        <v>9953</v>
      </c>
      <c r="D4350" s="750" t="s">
        <v>137</v>
      </c>
      <c r="E4350" s="1179" t="s">
        <v>8710</v>
      </c>
      <c r="F4350" s="954">
        <v>46053</v>
      </c>
      <c r="G4350" s="750" t="s">
        <v>9954</v>
      </c>
      <c r="H4350" s="954">
        <v>46055</v>
      </c>
      <c r="I4350" s="750" t="s">
        <v>8626</v>
      </c>
      <c r="K4350" s="954">
        <v>27575</v>
      </c>
      <c r="L4350" s="750" t="s">
        <v>9955</v>
      </c>
      <c r="M4350" s="19">
        <v>43497</v>
      </c>
      <c r="N4350" s="952" t="s">
        <v>9956</v>
      </c>
      <c r="O4350" s="953">
        <v>39582</v>
      </c>
      <c r="U4350" s="545" t="s">
        <v>5297</v>
      </c>
    </row>
    <row r="4351" spans="1:21" x14ac:dyDescent="0.35">
      <c r="A4351" s="750">
        <v>8819</v>
      </c>
      <c r="C4351" s="750" t="s">
        <v>9957</v>
      </c>
      <c r="D4351" s="750" t="s">
        <v>35</v>
      </c>
      <c r="E4351" s="1179" t="s">
        <v>8700</v>
      </c>
      <c r="F4351" s="954">
        <v>46047</v>
      </c>
      <c r="G4351" s="750" t="s">
        <v>9078</v>
      </c>
      <c r="H4351" s="954">
        <v>46055</v>
      </c>
      <c r="I4351" s="750" t="s">
        <v>9078</v>
      </c>
      <c r="K4351" s="954">
        <v>36354</v>
      </c>
      <c r="N4351" s="952" t="s">
        <v>9958</v>
      </c>
      <c r="O4351" s="953">
        <v>44236</v>
      </c>
    </row>
    <row r="4352" spans="1:21" x14ac:dyDescent="0.35">
      <c r="A4352" s="750">
        <v>8822</v>
      </c>
      <c r="C4352" s="750" t="s">
        <v>9959</v>
      </c>
      <c r="D4352" s="750" t="s">
        <v>8859</v>
      </c>
      <c r="E4352" s="1179" t="s">
        <v>8590</v>
      </c>
      <c r="F4352" s="954">
        <v>46049</v>
      </c>
      <c r="G4352" s="750" t="s">
        <v>8636</v>
      </c>
      <c r="H4352" s="954">
        <v>46063</v>
      </c>
      <c r="I4352" s="750" t="s">
        <v>9040</v>
      </c>
      <c r="K4352" s="954">
        <v>23167</v>
      </c>
      <c r="L4352" s="750" t="s">
        <v>9960</v>
      </c>
      <c r="M4352" s="19">
        <v>43062</v>
      </c>
      <c r="N4352" s="952" t="s">
        <v>9961</v>
      </c>
      <c r="O4352" s="953">
        <v>43607</v>
      </c>
      <c r="U4352" s="545" t="s">
        <v>867</v>
      </c>
    </row>
    <row r="4353" spans="1:21" x14ac:dyDescent="0.35">
      <c r="A4353" s="750">
        <v>8822</v>
      </c>
      <c r="C4353" s="750" t="s">
        <v>9962</v>
      </c>
      <c r="D4353" s="750" t="s">
        <v>8859</v>
      </c>
      <c r="E4353" s="1179" t="s">
        <v>8590</v>
      </c>
      <c r="F4353" s="954">
        <v>46049</v>
      </c>
      <c r="G4353" s="750" t="s">
        <v>8636</v>
      </c>
      <c r="H4353" s="954">
        <v>46063</v>
      </c>
      <c r="I4353" s="750" t="s">
        <v>9040</v>
      </c>
      <c r="K4353" s="954">
        <v>32896</v>
      </c>
      <c r="L4353" s="750" t="s">
        <v>9963</v>
      </c>
      <c r="N4353" s="952" t="s">
        <v>9964</v>
      </c>
      <c r="O4353" s="953">
        <v>45250</v>
      </c>
    </row>
    <row r="4354" spans="1:21" x14ac:dyDescent="0.35">
      <c r="A4354" s="750">
        <v>8823</v>
      </c>
      <c r="B4354" s="750">
        <v>51333440</v>
      </c>
      <c r="C4354" s="750" t="s">
        <v>9965</v>
      </c>
      <c r="D4354" s="750" t="s">
        <v>8656</v>
      </c>
      <c r="E4354" s="1179" t="s">
        <v>8585</v>
      </c>
      <c r="F4354" s="954">
        <v>46050</v>
      </c>
      <c r="G4354" s="750" t="s">
        <v>9966</v>
      </c>
      <c r="H4354" s="954">
        <v>46080</v>
      </c>
      <c r="I4354" s="750" t="s">
        <v>8626</v>
      </c>
      <c r="K4354" s="954">
        <v>37954</v>
      </c>
      <c r="L4354" s="750">
        <v>14053048</v>
      </c>
      <c r="M4354" s="19">
        <v>44782</v>
      </c>
      <c r="N4354" s="952" t="s">
        <v>9967</v>
      </c>
      <c r="O4354" s="953">
        <v>45783</v>
      </c>
      <c r="U4354" s="545" t="s">
        <v>9968</v>
      </c>
    </row>
    <row r="4355" spans="1:21" x14ac:dyDescent="0.35">
      <c r="A4355" s="750">
        <v>8824</v>
      </c>
      <c r="B4355" s="750">
        <v>52626526</v>
      </c>
      <c r="C4355" s="750" t="s">
        <v>9969</v>
      </c>
      <c r="D4355" s="750" t="s">
        <v>137</v>
      </c>
      <c r="E4355" s="1179" t="s">
        <v>8612</v>
      </c>
      <c r="F4355" s="954">
        <v>46050</v>
      </c>
      <c r="G4355" s="750" t="s">
        <v>8660</v>
      </c>
      <c r="H4355" s="954">
        <v>46050</v>
      </c>
      <c r="I4355" s="750" t="s">
        <v>8821</v>
      </c>
      <c r="K4355" s="954">
        <v>30870</v>
      </c>
      <c r="L4355" s="750" t="s">
        <v>9970</v>
      </c>
      <c r="M4355" s="19">
        <v>40191</v>
      </c>
      <c r="N4355" s="952" t="s">
        <v>9971</v>
      </c>
      <c r="O4355" s="953">
        <v>41136</v>
      </c>
      <c r="U4355" s="545" t="s">
        <v>1339</v>
      </c>
    </row>
    <row r="4356" spans="1:21" x14ac:dyDescent="0.35">
      <c r="A4356" s="750">
        <v>8811</v>
      </c>
      <c r="C4356" s="750" t="s">
        <v>9973</v>
      </c>
      <c r="D4356" s="750" t="s">
        <v>8734</v>
      </c>
      <c r="E4356" s="1179" t="s">
        <v>8735</v>
      </c>
      <c r="F4356" s="954">
        <v>46046</v>
      </c>
      <c r="G4356" s="750" t="s">
        <v>8622</v>
      </c>
      <c r="H4356" s="954">
        <v>46097</v>
      </c>
      <c r="I4356" s="750" t="s">
        <v>9078</v>
      </c>
      <c r="K4356" s="954">
        <v>30999</v>
      </c>
      <c r="L4356" s="750" t="s">
        <v>9974</v>
      </c>
      <c r="M4356" s="19">
        <v>45425</v>
      </c>
      <c r="N4356" s="952" t="s">
        <v>8438</v>
      </c>
      <c r="O4356" s="953">
        <v>37896</v>
      </c>
      <c r="U4356" s="545" t="s">
        <v>9972</v>
      </c>
    </row>
    <row r="4357" spans="1:21" x14ac:dyDescent="0.35">
      <c r="A4357" s="750">
        <v>8811</v>
      </c>
      <c r="C4357" s="750" t="s">
        <v>9975</v>
      </c>
      <c r="D4357" s="750" t="s">
        <v>8734</v>
      </c>
      <c r="E4357" s="1179" t="s">
        <v>8735</v>
      </c>
      <c r="F4357" s="954">
        <v>46046</v>
      </c>
      <c r="G4357" s="750" t="s">
        <v>8622</v>
      </c>
      <c r="H4357" s="954">
        <v>46097</v>
      </c>
      <c r="I4357" s="750" t="s">
        <v>9078</v>
      </c>
      <c r="K4357" s="954">
        <v>31929</v>
      </c>
      <c r="L4357" s="750" t="s">
        <v>9976</v>
      </c>
      <c r="M4357" s="19">
        <v>45456</v>
      </c>
      <c r="N4357" s="952" t="s">
        <v>9977</v>
      </c>
      <c r="O4357" s="953">
        <v>41607</v>
      </c>
      <c r="U4357" s="545" t="s">
        <v>9972</v>
      </c>
    </row>
    <row r="4358" spans="1:21" x14ac:dyDescent="0.35">
      <c r="A4358" s="750">
        <v>8812</v>
      </c>
      <c r="C4358" s="750" t="s">
        <v>9978</v>
      </c>
      <c r="D4358" s="750" t="s">
        <v>8734</v>
      </c>
      <c r="E4358" s="1179" t="s">
        <v>8735</v>
      </c>
      <c r="F4358" s="954">
        <v>46046</v>
      </c>
      <c r="G4358" s="750" t="s">
        <v>8622</v>
      </c>
      <c r="H4358" s="954">
        <v>46097</v>
      </c>
      <c r="I4358" s="750" t="s">
        <v>9078</v>
      </c>
      <c r="K4358" s="954">
        <v>29463</v>
      </c>
      <c r="L4358" s="750" t="s">
        <v>9979</v>
      </c>
      <c r="N4358" s="952" t="s">
        <v>9980</v>
      </c>
      <c r="O4358" s="953">
        <v>36823</v>
      </c>
    </row>
    <row r="4359" spans="1:21" x14ac:dyDescent="0.35">
      <c r="A4359" s="750">
        <v>8813</v>
      </c>
      <c r="C4359" s="750" t="s">
        <v>9857</v>
      </c>
      <c r="D4359" s="750" t="s">
        <v>137</v>
      </c>
      <c r="E4359" s="1179" t="s">
        <v>8837</v>
      </c>
      <c r="F4359" s="954">
        <v>46046</v>
      </c>
      <c r="G4359" s="750" t="s">
        <v>8622</v>
      </c>
      <c r="H4359" s="954">
        <v>46059</v>
      </c>
      <c r="I4359" s="750" t="s">
        <v>10076</v>
      </c>
      <c r="K4359" s="954">
        <v>26652</v>
      </c>
      <c r="L4359" s="750" t="s">
        <v>9859</v>
      </c>
      <c r="M4359" s="19">
        <v>44035</v>
      </c>
      <c r="N4359" s="952" t="s">
        <v>9860</v>
      </c>
      <c r="O4359" s="953">
        <v>45143</v>
      </c>
    </row>
    <row r="4360" spans="1:21" x14ac:dyDescent="0.35">
      <c r="A4360" s="750">
        <v>8845</v>
      </c>
      <c r="C4360" s="750" t="s">
        <v>9981</v>
      </c>
      <c r="D4360" s="750" t="s">
        <v>137</v>
      </c>
      <c r="E4360" s="1179" t="s">
        <v>8612</v>
      </c>
      <c r="F4360" s="954">
        <v>46055</v>
      </c>
      <c r="G4360" s="750" t="s">
        <v>9982</v>
      </c>
      <c r="H4360" s="954">
        <v>46057</v>
      </c>
      <c r="I4360" s="750" t="s">
        <v>8826</v>
      </c>
      <c r="K4360" s="954">
        <v>28733</v>
      </c>
      <c r="L4360" s="750" t="s">
        <v>9983</v>
      </c>
      <c r="M4360" s="19">
        <v>41057</v>
      </c>
      <c r="N4360" s="952" t="s">
        <v>9984</v>
      </c>
      <c r="O4360" s="953">
        <v>37896</v>
      </c>
      <c r="U4360" s="545" t="s">
        <v>9787</v>
      </c>
    </row>
    <row r="4361" spans="1:21" hidden="1" x14ac:dyDescent="0.35">
      <c r="A4361" s="750">
        <v>8838</v>
      </c>
      <c r="C4361" s="750" t="s">
        <v>9985</v>
      </c>
      <c r="D4361" s="750" t="s">
        <v>137</v>
      </c>
      <c r="E4361" s="1179" t="s">
        <v>8579</v>
      </c>
      <c r="F4361" s="954">
        <v>46053</v>
      </c>
      <c r="G4361" s="750" t="s">
        <v>8626</v>
      </c>
      <c r="H4361" s="954">
        <v>46057</v>
      </c>
      <c r="I4361" s="750" t="s">
        <v>8855</v>
      </c>
      <c r="K4361" s="954">
        <v>44772</v>
      </c>
      <c r="L4361" s="750" t="s">
        <v>8879</v>
      </c>
      <c r="M4361" s="19">
        <v>44770</v>
      </c>
      <c r="N4361" s="952">
        <v>1241141427</v>
      </c>
      <c r="O4361" s="953">
        <v>42525</v>
      </c>
      <c r="U4361" s="545" t="s">
        <v>291</v>
      </c>
    </row>
    <row r="4362" spans="1:21" x14ac:dyDescent="0.35">
      <c r="A4362" s="750">
        <v>8825</v>
      </c>
      <c r="C4362" s="750" t="s">
        <v>9058</v>
      </c>
      <c r="D4362" s="750" t="s">
        <v>35</v>
      </c>
      <c r="E4362" s="1179" t="s">
        <v>8644</v>
      </c>
      <c r="F4362" s="954">
        <v>46050</v>
      </c>
      <c r="G4362" s="750" t="s">
        <v>8545</v>
      </c>
      <c r="H4362" s="954">
        <v>46057</v>
      </c>
      <c r="I4362" s="750" t="s">
        <v>9506</v>
      </c>
      <c r="K4362" s="954">
        <v>31744</v>
      </c>
      <c r="L4362" s="750" t="s">
        <v>9060</v>
      </c>
      <c r="M4362" s="19">
        <v>44124</v>
      </c>
      <c r="N4362" s="952" t="s">
        <v>9061</v>
      </c>
      <c r="O4362" s="953">
        <v>45559</v>
      </c>
      <c r="U4362" s="545" t="s">
        <v>9986</v>
      </c>
    </row>
    <row r="4363" spans="1:21" x14ac:dyDescent="0.35">
      <c r="A4363" s="750">
        <v>7697</v>
      </c>
      <c r="C4363" s="750" t="s">
        <v>9987</v>
      </c>
      <c r="D4363" s="750" t="s">
        <v>137</v>
      </c>
      <c r="E4363" s="1179" t="s">
        <v>8710</v>
      </c>
      <c r="F4363" s="954">
        <v>45852</v>
      </c>
      <c r="G4363" s="750" t="s">
        <v>9988</v>
      </c>
      <c r="H4363" s="954">
        <v>45855</v>
      </c>
      <c r="I4363" s="750" t="s">
        <v>9498</v>
      </c>
      <c r="K4363" s="954">
        <v>34641</v>
      </c>
      <c r="L4363" s="750" t="s">
        <v>9989</v>
      </c>
      <c r="M4363" s="19">
        <v>43530</v>
      </c>
      <c r="N4363" s="952" t="s">
        <v>9990</v>
      </c>
      <c r="O4363" s="953">
        <v>41662</v>
      </c>
      <c r="U4363" s="545" t="s">
        <v>1333</v>
      </c>
    </row>
    <row r="4364" spans="1:21" x14ac:dyDescent="0.35">
      <c r="A4364" s="750">
        <v>7698</v>
      </c>
      <c r="C4364" s="750" t="s">
        <v>9760</v>
      </c>
      <c r="D4364" s="750" t="s">
        <v>8656</v>
      </c>
      <c r="E4364" s="1179" t="s">
        <v>9420</v>
      </c>
      <c r="F4364" s="954">
        <v>45852</v>
      </c>
      <c r="G4364" s="750" t="s">
        <v>9881</v>
      </c>
      <c r="H4364" s="954">
        <v>45854</v>
      </c>
      <c r="I4364" s="750" t="s">
        <v>8821</v>
      </c>
      <c r="K4364" s="954">
        <v>31132</v>
      </c>
      <c r="L4364" s="750" t="s">
        <v>9762</v>
      </c>
      <c r="M4364" s="19">
        <v>37007</v>
      </c>
      <c r="N4364" s="952" t="s">
        <v>5624</v>
      </c>
      <c r="O4364" s="953">
        <v>39917</v>
      </c>
    </row>
    <row r="4365" spans="1:21" x14ac:dyDescent="0.35">
      <c r="A4365" s="750">
        <v>7699</v>
      </c>
      <c r="C4365" s="750" t="s">
        <v>9991</v>
      </c>
      <c r="D4365" s="750" t="s">
        <v>35</v>
      </c>
      <c r="E4365" s="1179" t="s">
        <v>8542</v>
      </c>
      <c r="F4365" s="954">
        <v>45853</v>
      </c>
      <c r="G4365" s="750" t="s">
        <v>8636</v>
      </c>
      <c r="H4365" s="954">
        <v>45863</v>
      </c>
      <c r="I4365" s="750" t="s">
        <v>9992</v>
      </c>
      <c r="L4365" s="750" t="s">
        <v>9993</v>
      </c>
      <c r="M4365" s="19">
        <v>44735</v>
      </c>
      <c r="N4365" s="952" t="s">
        <v>9994</v>
      </c>
      <c r="O4365" s="953">
        <v>45637</v>
      </c>
    </row>
    <row r="4366" spans="1:21" x14ac:dyDescent="0.35">
      <c r="A4366" s="750">
        <v>7651</v>
      </c>
      <c r="C4366" s="750" t="s">
        <v>9995</v>
      </c>
      <c r="D4366" s="750" t="s">
        <v>35</v>
      </c>
      <c r="E4366" s="1179" t="s">
        <v>8535</v>
      </c>
      <c r="F4366" s="954">
        <v>45837</v>
      </c>
      <c r="G4366" s="750" t="s">
        <v>9996</v>
      </c>
      <c r="H4366" s="954">
        <v>45871</v>
      </c>
      <c r="I4366" s="750" t="s">
        <v>9356</v>
      </c>
      <c r="K4366" s="954">
        <v>33687</v>
      </c>
      <c r="L4366" s="750" t="s">
        <v>9240</v>
      </c>
      <c r="M4366" s="19">
        <v>45236</v>
      </c>
      <c r="N4366" s="952" t="s">
        <v>7377</v>
      </c>
      <c r="O4366" s="953">
        <v>41017</v>
      </c>
      <c r="U4366" s="545" t="s">
        <v>9997</v>
      </c>
    </row>
    <row r="4367" spans="1:21" x14ac:dyDescent="0.35">
      <c r="A4367" s="750">
        <v>7651</v>
      </c>
      <c r="B4367" s="750">
        <v>58859578</v>
      </c>
      <c r="C4367" s="750" t="s">
        <v>8982</v>
      </c>
      <c r="D4367" s="750" t="s">
        <v>35</v>
      </c>
      <c r="E4367" s="1179" t="s">
        <v>8535</v>
      </c>
      <c r="F4367" s="954">
        <v>45837</v>
      </c>
      <c r="G4367" s="750" t="s">
        <v>9996</v>
      </c>
      <c r="H4367" s="954">
        <v>45871</v>
      </c>
      <c r="I4367" s="750" t="s">
        <v>9356</v>
      </c>
      <c r="K4367" s="954">
        <v>36002</v>
      </c>
      <c r="L4367" s="750">
        <v>14003087</v>
      </c>
      <c r="M4367" s="19">
        <v>45033</v>
      </c>
      <c r="N4367" s="952" t="s">
        <v>7374</v>
      </c>
      <c r="O4367" s="953">
        <v>44460</v>
      </c>
      <c r="U4367" s="545" t="s">
        <v>9468</v>
      </c>
    </row>
    <row r="4368" spans="1:21" x14ac:dyDescent="0.35">
      <c r="A4368" s="750">
        <v>7657</v>
      </c>
      <c r="C4368" s="750" t="s">
        <v>9109</v>
      </c>
      <c r="D4368" s="750" t="s">
        <v>35</v>
      </c>
      <c r="E4368" s="1179" t="s">
        <v>8644</v>
      </c>
      <c r="F4368" s="954">
        <v>45839</v>
      </c>
      <c r="G4368" s="750" t="s">
        <v>8850</v>
      </c>
      <c r="H4368" s="954">
        <v>45839</v>
      </c>
      <c r="I4368" s="750" t="s">
        <v>9814</v>
      </c>
      <c r="K4368" s="954">
        <v>27206</v>
      </c>
      <c r="L4368" s="750" t="s">
        <v>9998</v>
      </c>
      <c r="M4368" s="19">
        <v>45237</v>
      </c>
      <c r="N4368" s="952" t="s">
        <v>5820</v>
      </c>
      <c r="O4368" s="953">
        <v>38328</v>
      </c>
      <c r="U4368" s="545" t="s">
        <v>5821</v>
      </c>
    </row>
    <row r="4369" spans="1:21" x14ac:dyDescent="0.35">
      <c r="A4369" s="750">
        <v>7653</v>
      </c>
      <c r="C4369" s="750" t="s">
        <v>8883</v>
      </c>
      <c r="D4369" s="750" t="s">
        <v>137</v>
      </c>
      <c r="E4369" s="1179" t="s">
        <v>8616</v>
      </c>
      <c r="F4369" s="954">
        <v>45839</v>
      </c>
      <c r="G4369" s="750" t="s">
        <v>10001</v>
      </c>
      <c r="H4369" s="954">
        <v>45866</v>
      </c>
      <c r="I4369" s="750" t="s">
        <v>9207</v>
      </c>
      <c r="K4369" s="954">
        <v>34469</v>
      </c>
      <c r="L4369" s="750" t="s">
        <v>8884</v>
      </c>
      <c r="M4369" s="19">
        <v>43488</v>
      </c>
      <c r="N4369" s="952" t="s">
        <v>8885</v>
      </c>
      <c r="O4369" s="953">
        <v>45533</v>
      </c>
      <c r="U4369" s="545" t="s">
        <v>9999</v>
      </c>
    </row>
    <row r="4370" spans="1:21" x14ac:dyDescent="0.35">
      <c r="A4370" s="750">
        <v>7653</v>
      </c>
      <c r="C4370" s="750" t="s">
        <v>10002</v>
      </c>
      <c r="D4370" s="750" t="s">
        <v>137</v>
      </c>
      <c r="E4370" s="1179" t="s">
        <v>8616</v>
      </c>
      <c r="F4370" s="954">
        <v>45839</v>
      </c>
      <c r="G4370" s="750" t="s">
        <v>10001</v>
      </c>
      <c r="H4370" s="954">
        <v>45866</v>
      </c>
      <c r="I4370" s="750" t="s">
        <v>9207</v>
      </c>
      <c r="K4370" s="954">
        <v>33444</v>
      </c>
      <c r="L4370" s="750" t="s">
        <v>10003</v>
      </c>
      <c r="M4370" s="19">
        <v>40607</v>
      </c>
      <c r="N4370" s="952" t="s">
        <v>10004</v>
      </c>
      <c r="O4370" s="953">
        <v>44930</v>
      </c>
      <c r="U4370" s="545" t="s">
        <v>10000</v>
      </c>
    </row>
    <row r="4371" spans="1:21" x14ac:dyDescent="0.35">
      <c r="A4371" s="750">
        <v>7659</v>
      </c>
      <c r="C4371" s="750" t="s">
        <v>9100</v>
      </c>
      <c r="D4371" s="750" t="s">
        <v>137</v>
      </c>
      <c r="E4371" s="1179" t="s">
        <v>8710</v>
      </c>
      <c r="F4371" s="954">
        <v>45839</v>
      </c>
      <c r="G4371" s="750" t="s">
        <v>9417</v>
      </c>
      <c r="H4371" s="954">
        <v>45849</v>
      </c>
      <c r="I4371" s="750" t="s">
        <v>8806</v>
      </c>
      <c r="K4371" s="954">
        <v>31337</v>
      </c>
      <c r="L4371" s="750" t="s">
        <v>9101</v>
      </c>
      <c r="M4371" s="19">
        <v>45247</v>
      </c>
      <c r="N4371" s="952" t="s">
        <v>7443</v>
      </c>
      <c r="O4371" s="953">
        <v>39046</v>
      </c>
      <c r="U4371" s="545" t="s">
        <v>7445</v>
      </c>
    </row>
    <row r="4372" spans="1:21" x14ac:dyDescent="0.35">
      <c r="A4372" s="750">
        <v>7650</v>
      </c>
      <c r="C4372" s="750" t="s">
        <v>9874</v>
      </c>
      <c r="D4372" s="750" t="s">
        <v>193</v>
      </c>
      <c r="E4372" s="1179" t="s">
        <v>9259</v>
      </c>
      <c r="F4372" s="954">
        <v>45839</v>
      </c>
      <c r="G4372" s="750" t="s">
        <v>8719</v>
      </c>
      <c r="H4372" s="954">
        <v>45844</v>
      </c>
      <c r="I4372" s="750" t="s">
        <v>8821</v>
      </c>
      <c r="K4372" s="954">
        <v>27815</v>
      </c>
      <c r="L4372" s="750" t="s">
        <v>9876</v>
      </c>
      <c r="M4372" s="19">
        <v>43517</v>
      </c>
      <c r="N4372" s="952" t="s">
        <v>9877</v>
      </c>
      <c r="O4372" s="953">
        <v>35265</v>
      </c>
      <c r="U4372" s="545" t="s">
        <v>10005</v>
      </c>
    </row>
    <row r="4373" spans="1:21" hidden="1" x14ac:dyDescent="0.35">
      <c r="A4373" s="750">
        <v>7661</v>
      </c>
      <c r="C4373" s="750" t="s">
        <v>10006</v>
      </c>
      <c r="D4373" s="750" t="s">
        <v>35</v>
      </c>
      <c r="E4373" s="1179" t="s">
        <v>8644</v>
      </c>
      <c r="F4373" s="954">
        <v>45839</v>
      </c>
      <c r="G4373" s="750" t="s">
        <v>9814</v>
      </c>
      <c r="H4373" s="954">
        <v>45841</v>
      </c>
      <c r="I4373" s="750" t="s">
        <v>9031</v>
      </c>
      <c r="K4373" s="954">
        <v>34222</v>
      </c>
      <c r="L4373" s="750" t="s">
        <v>10007</v>
      </c>
      <c r="N4373" s="952">
        <v>3151</v>
      </c>
      <c r="O4373" s="953">
        <v>42298</v>
      </c>
    </row>
    <row r="4374" spans="1:21" x14ac:dyDescent="0.35">
      <c r="A4374" s="750">
        <v>7662</v>
      </c>
      <c r="C4374" s="750" t="s">
        <v>8849</v>
      </c>
      <c r="D4374" s="750" t="s">
        <v>35</v>
      </c>
      <c r="E4374" s="1179" t="s">
        <v>8542</v>
      </c>
      <c r="F4374" s="954">
        <v>45840</v>
      </c>
      <c r="G4374" s="750" t="s">
        <v>8670</v>
      </c>
      <c r="H4374" s="954">
        <v>45852</v>
      </c>
      <c r="I4374" s="750" t="s">
        <v>8965</v>
      </c>
      <c r="K4374" s="954">
        <v>36201</v>
      </c>
      <c r="L4374" s="750">
        <v>14029173</v>
      </c>
      <c r="N4374" s="952" t="s">
        <v>8851</v>
      </c>
      <c r="O4374" s="953">
        <v>45323</v>
      </c>
    </row>
    <row r="4375" spans="1:21" hidden="1" x14ac:dyDescent="0.35">
      <c r="A4375" s="750">
        <v>7663</v>
      </c>
      <c r="C4375" s="750" t="s">
        <v>10008</v>
      </c>
      <c r="D4375" s="750" t="s">
        <v>8734</v>
      </c>
      <c r="E4375" s="1179" t="s">
        <v>8820</v>
      </c>
      <c r="F4375" s="954">
        <v>45841</v>
      </c>
      <c r="G4375" s="750" t="s">
        <v>8839</v>
      </c>
      <c r="H4375" s="954">
        <v>45843</v>
      </c>
      <c r="I4375" s="750" t="s">
        <v>10009</v>
      </c>
      <c r="K4375" s="954">
        <v>24377</v>
      </c>
      <c r="L4375" s="750" t="s">
        <v>10010</v>
      </c>
      <c r="M4375" s="19">
        <v>43085</v>
      </c>
      <c r="N4375" s="952">
        <v>1740743390</v>
      </c>
      <c r="O4375" s="953">
        <v>45171</v>
      </c>
      <c r="U4375" s="545" t="s">
        <v>10011</v>
      </c>
    </row>
    <row r="4376" spans="1:21" x14ac:dyDescent="0.35">
      <c r="A4376" s="750">
        <v>7664</v>
      </c>
      <c r="C4376" s="750" t="s">
        <v>9221</v>
      </c>
      <c r="D4376" s="750" t="s">
        <v>83</v>
      </c>
      <c r="E4376" s="1179" t="s">
        <v>8629</v>
      </c>
      <c r="F4376" s="954">
        <v>45841</v>
      </c>
      <c r="G4376" s="750" t="s">
        <v>8855</v>
      </c>
      <c r="H4376" s="954">
        <v>45846</v>
      </c>
      <c r="I4376" s="750" t="s">
        <v>8855</v>
      </c>
      <c r="K4376" s="954">
        <v>28279</v>
      </c>
      <c r="L4376" s="750" t="s">
        <v>9223</v>
      </c>
      <c r="N4376" s="952" t="s">
        <v>9224</v>
      </c>
      <c r="O4376" s="953">
        <v>45726</v>
      </c>
    </row>
    <row r="4377" spans="1:21" x14ac:dyDescent="0.35">
      <c r="A4377" s="750">
        <v>7665</v>
      </c>
      <c r="C4377" s="750" t="s">
        <v>10012</v>
      </c>
      <c r="D4377" s="750" t="s">
        <v>4688</v>
      </c>
      <c r="E4377" s="1179" t="s">
        <v>8549</v>
      </c>
      <c r="F4377" s="954">
        <v>45842</v>
      </c>
      <c r="G4377" s="750" t="s">
        <v>8598</v>
      </c>
      <c r="H4377" s="954">
        <v>45847</v>
      </c>
      <c r="I4377" s="750" t="s">
        <v>8630</v>
      </c>
      <c r="K4377" s="954">
        <v>33696</v>
      </c>
      <c r="L4377" s="750" t="s">
        <v>10013</v>
      </c>
      <c r="M4377" s="19">
        <v>44138</v>
      </c>
      <c r="N4377" s="952" t="s">
        <v>1492</v>
      </c>
      <c r="O4377" s="953">
        <v>44746</v>
      </c>
      <c r="U4377" s="545" t="s">
        <v>176</v>
      </c>
    </row>
    <row r="4378" spans="1:21" x14ac:dyDescent="0.35">
      <c r="A4378" s="750">
        <v>7667</v>
      </c>
      <c r="C4378" s="750" t="s">
        <v>10014</v>
      </c>
      <c r="D4378" s="750" t="s">
        <v>35</v>
      </c>
      <c r="E4378" s="1179" t="s">
        <v>8700</v>
      </c>
      <c r="F4378" s="954">
        <v>45842</v>
      </c>
      <c r="G4378" s="750" t="s">
        <v>8636</v>
      </c>
      <c r="H4378" s="954">
        <v>45862</v>
      </c>
      <c r="I4378" s="750" t="s">
        <v>8795</v>
      </c>
      <c r="K4378" s="954">
        <v>31600</v>
      </c>
      <c r="L4378" s="750" t="s">
        <v>10015</v>
      </c>
      <c r="M4378" s="19">
        <v>43884</v>
      </c>
      <c r="N4378" s="952" t="s">
        <v>10016</v>
      </c>
      <c r="O4378" s="953">
        <v>39049</v>
      </c>
      <c r="U4378" s="545" t="s">
        <v>10011</v>
      </c>
    </row>
    <row r="4379" spans="1:21" x14ac:dyDescent="0.35">
      <c r="A4379" s="750">
        <v>7667</v>
      </c>
      <c r="C4379" s="750" t="s">
        <v>10017</v>
      </c>
      <c r="D4379" s="750" t="s">
        <v>35</v>
      </c>
      <c r="E4379" s="1179" t="s">
        <v>8700</v>
      </c>
      <c r="F4379" s="954">
        <v>45842</v>
      </c>
      <c r="G4379" s="750" t="s">
        <v>8636</v>
      </c>
      <c r="H4379" s="954">
        <v>45862</v>
      </c>
      <c r="I4379" s="750" t="s">
        <v>8795</v>
      </c>
      <c r="K4379" s="954">
        <v>31072</v>
      </c>
      <c r="L4379" s="750" t="s">
        <v>10018</v>
      </c>
      <c r="M4379" s="19">
        <v>45309</v>
      </c>
      <c r="N4379" s="952" t="s">
        <v>10019</v>
      </c>
      <c r="O4379" s="953">
        <v>42451</v>
      </c>
    </row>
    <row r="4380" spans="1:21" x14ac:dyDescent="0.35">
      <c r="A4380" s="750">
        <v>7668</v>
      </c>
      <c r="C4380" s="750" t="s">
        <v>10020</v>
      </c>
      <c r="D4380" s="750" t="s">
        <v>8656</v>
      </c>
      <c r="E4380" s="1179" t="s">
        <v>9420</v>
      </c>
      <c r="F4380" s="954">
        <v>45842</v>
      </c>
      <c r="G4380" s="750" t="s">
        <v>8636</v>
      </c>
      <c r="H4380" s="954">
        <v>45842</v>
      </c>
      <c r="I4380" s="750" t="s">
        <v>8626</v>
      </c>
      <c r="K4380" s="954">
        <v>34180</v>
      </c>
      <c r="L4380" s="750" t="s">
        <v>10021</v>
      </c>
      <c r="M4380" s="19">
        <v>45216</v>
      </c>
      <c r="N4380" s="952" t="s">
        <v>4823</v>
      </c>
      <c r="O4380" s="953">
        <v>44361</v>
      </c>
      <c r="U4380" s="545" t="s">
        <v>10022</v>
      </c>
    </row>
    <row r="4381" spans="1:21" hidden="1" x14ac:dyDescent="0.35">
      <c r="A4381" s="750">
        <v>7669</v>
      </c>
      <c r="B4381" s="750">
        <v>92170605</v>
      </c>
      <c r="C4381" s="750" t="s">
        <v>9075</v>
      </c>
      <c r="D4381" s="750" t="s">
        <v>8734</v>
      </c>
      <c r="E4381" s="1179" t="s">
        <v>8735</v>
      </c>
      <c r="F4381" s="954">
        <v>45842</v>
      </c>
      <c r="G4381" s="750" t="s">
        <v>8543</v>
      </c>
      <c r="H4381" s="954">
        <v>45865</v>
      </c>
      <c r="I4381" s="750" t="s">
        <v>8543</v>
      </c>
      <c r="K4381" s="954">
        <v>35832</v>
      </c>
      <c r="L4381" s="750">
        <v>14052102</v>
      </c>
      <c r="M4381" s="19">
        <v>44756</v>
      </c>
      <c r="N4381" s="952">
        <v>1395824555</v>
      </c>
      <c r="O4381" s="953">
        <v>43264</v>
      </c>
      <c r="U4381" s="545" t="s">
        <v>539</v>
      </c>
    </row>
    <row r="4382" spans="1:21" x14ac:dyDescent="0.35">
      <c r="A4382" s="750">
        <v>7669</v>
      </c>
      <c r="C4382" s="750" t="s">
        <v>10023</v>
      </c>
      <c r="D4382" s="750" t="s">
        <v>8734</v>
      </c>
      <c r="E4382" s="1179" t="s">
        <v>8735</v>
      </c>
      <c r="F4382" s="954">
        <v>45842</v>
      </c>
      <c r="G4382" s="750" t="s">
        <v>8543</v>
      </c>
      <c r="H4382" s="954">
        <v>45865</v>
      </c>
      <c r="I4382" s="750" t="s">
        <v>8543</v>
      </c>
      <c r="K4382" s="954">
        <v>21273</v>
      </c>
      <c r="L4382" s="750" t="s">
        <v>696</v>
      </c>
      <c r="M4382" s="19">
        <v>43248</v>
      </c>
      <c r="N4382" s="952" t="s">
        <v>10024</v>
      </c>
      <c r="O4382" s="953">
        <v>37894</v>
      </c>
    </row>
    <row r="4383" spans="1:21" x14ac:dyDescent="0.35">
      <c r="A4383" s="750">
        <v>7670</v>
      </c>
      <c r="C4383" s="750" t="s">
        <v>10025</v>
      </c>
      <c r="D4383" s="750" t="s">
        <v>35</v>
      </c>
      <c r="E4383" s="1179" t="s">
        <v>8644</v>
      </c>
      <c r="F4383" s="954">
        <v>45842</v>
      </c>
      <c r="G4383" s="750" t="s">
        <v>9096</v>
      </c>
      <c r="H4383" s="954">
        <v>45850</v>
      </c>
      <c r="I4383" s="750" t="s">
        <v>8661</v>
      </c>
      <c r="K4383" s="954">
        <v>30630</v>
      </c>
      <c r="L4383" s="750" t="s">
        <v>8865</v>
      </c>
      <c r="M4383" s="19">
        <v>43167</v>
      </c>
      <c r="N4383" s="952" t="s">
        <v>10026</v>
      </c>
      <c r="O4383" s="953">
        <v>37456</v>
      </c>
    </row>
    <row r="4384" spans="1:21" x14ac:dyDescent="0.35">
      <c r="A4384" s="750">
        <v>7670</v>
      </c>
      <c r="B4384" s="750">
        <v>22754518</v>
      </c>
      <c r="C4384" s="750" t="s">
        <v>8861</v>
      </c>
      <c r="D4384" s="750" t="s">
        <v>35</v>
      </c>
      <c r="E4384" s="1179" t="s">
        <v>8644</v>
      </c>
      <c r="F4384" s="954">
        <v>45842</v>
      </c>
      <c r="G4384" s="750" t="s">
        <v>9096</v>
      </c>
      <c r="H4384" s="954">
        <v>45850</v>
      </c>
      <c r="I4384" s="750" t="s">
        <v>8661</v>
      </c>
      <c r="K4384" s="954">
        <v>30549</v>
      </c>
      <c r="L4384" s="750" t="s">
        <v>8862</v>
      </c>
      <c r="M4384" s="19">
        <v>41584</v>
      </c>
      <c r="N4384" s="952" t="s">
        <v>8863</v>
      </c>
      <c r="O4384" s="953">
        <v>43468</v>
      </c>
    </row>
    <row r="4385" spans="1:21" x14ac:dyDescent="0.35">
      <c r="A4385" s="750">
        <v>7673</v>
      </c>
      <c r="C4385" s="750" t="s">
        <v>9169</v>
      </c>
      <c r="D4385" s="750" t="s">
        <v>649</v>
      </c>
      <c r="E4385" s="1179" t="s">
        <v>8825</v>
      </c>
      <c r="F4385" s="954">
        <v>45843</v>
      </c>
      <c r="G4385" s="750" t="s">
        <v>8636</v>
      </c>
      <c r="H4385" s="954">
        <v>45850</v>
      </c>
      <c r="I4385" s="750" t="s">
        <v>8839</v>
      </c>
      <c r="K4385" s="954">
        <v>34671</v>
      </c>
      <c r="L4385" s="750" t="s">
        <v>9170</v>
      </c>
      <c r="M4385" s="19">
        <v>45037</v>
      </c>
      <c r="N4385" s="952" t="s">
        <v>9171</v>
      </c>
      <c r="O4385" s="953">
        <v>37965</v>
      </c>
    </row>
    <row r="4386" spans="1:21" x14ac:dyDescent="0.35">
      <c r="A4386" s="750">
        <v>7675</v>
      </c>
      <c r="C4386" s="750" t="s">
        <v>8528</v>
      </c>
      <c r="D4386" s="750" t="s">
        <v>8656</v>
      </c>
      <c r="E4386" s="1179" t="s">
        <v>9420</v>
      </c>
      <c r="F4386" s="954">
        <v>45843</v>
      </c>
      <c r="G4386" s="750" t="s">
        <v>8626</v>
      </c>
      <c r="H4386" s="954">
        <v>45845</v>
      </c>
      <c r="I4386" s="750" t="s">
        <v>8661</v>
      </c>
      <c r="K4386" s="954">
        <v>34003</v>
      </c>
      <c r="L4386" s="750" t="s">
        <v>9090</v>
      </c>
      <c r="M4386" s="19">
        <v>43986</v>
      </c>
      <c r="N4386" s="952" t="s">
        <v>9091</v>
      </c>
      <c r="O4386" s="953">
        <v>42786</v>
      </c>
      <c r="U4386" s="551" t="s">
        <v>8533</v>
      </c>
    </row>
    <row r="4387" spans="1:21" x14ac:dyDescent="0.35">
      <c r="A4387" s="750">
        <v>7527</v>
      </c>
      <c r="C4387" s="750" t="s">
        <v>10027</v>
      </c>
      <c r="D4387" s="750" t="s">
        <v>35</v>
      </c>
      <c r="E4387" s="1179" t="s">
        <v>8542</v>
      </c>
      <c r="F4387" s="954">
        <v>45810</v>
      </c>
      <c r="G4387" s="750" t="s">
        <v>8561</v>
      </c>
      <c r="H4387" s="954">
        <v>45853</v>
      </c>
      <c r="I4387" s="750" t="s">
        <v>8855</v>
      </c>
      <c r="K4387" s="954">
        <v>25494</v>
      </c>
      <c r="L4387" s="750" t="s">
        <v>10028</v>
      </c>
      <c r="M4387" s="19">
        <v>44078</v>
      </c>
      <c r="N4387" s="19" t="s">
        <v>2284</v>
      </c>
      <c r="O4387" s="953">
        <v>43713</v>
      </c>
    </row>
    <row r="4388" spans="1:21" x14ac:dyDescent="0.35">
      <c r="A4388" s="750">
        <v>7527</v>
      </c>
      <c r="C4388" s="750" t="s">
        <v>10029</v>
      </c>
      <c r="D4388" s="750" t="s">
        <v>35</v>
      </c>
      <c r="E4388" s="1179" t="s">
        <v>8542</v>
      </c>
      <c r="F4388" s="954">
        <v>45810</v>
      </c>
      <c r="G4388" s="750" t="s">
        <v>8561</v>
      </c>
      <c r="H4388" s="954">
        <v>45853</v>
      </c>
      <c r="I4388" s="750" t="s">
        <v>8855</v>
      </c>
      <c r="K4388" s="954">
        <v>32235</v>
      </c>
      <c r="L4388" s="750" t="s">
        <v>9212</v>
      </c>
      <c r="M4388" s="19">
        <v>38912</v>
      </c>
      <c r="N4388" s="952" t="s">
        <v>823</v>
      </c>
      <c r="O4388" s="953">
        <v>41431</v>
      </c>
    </row>
    <row r="4389" spans="1:21" x14ac:dyDescent="0.35">
      <c r="A4389" s="750">
        <v>7528</v>
      </c>
      <c r="C4389" s="750" t="s">
        <v>9169</v>
      </c>
      <c r="D4389" s="750" t="s">
        <v>4688</v>
      </c>
      <c r="E4389" s="1179" t="s">
        <v>8596</v>
      </c>
      <c r="F4389" s="954">
        <v>45810</v>
      </c>
      <c r="G4389" s="750" t="s">
        <v>8785</v>
      </c>
      <c r="H4389" s="954">
        <v>45813</v>
      </c>
      <c r="I4389" s="750" t="s">
        <v>8785</v>
      </c>
      <c r="K4389" s="954">
        <v>34671</v>
      </c>
      <c r="L4389" s="750" t="s">
        <v>9170</v>
      </c>
      <c r="M4389" s="19">
        <v>45037</v>
      </c>
      <c r="N4389" s="952" t="s">
        <v>9171</v>
      </c>
      <c r="O4389" s="953">
        <v>37965</v>
      </c>
    </row>
    <row r="4390" spans="1:21" x14ac:dyDescent="0.35">
      <c r="A4390" s="750">
        <v>7528</v>
      </c>
      <c r="C4390" s="750" t="s">
        <v>10030</v>
      </c>
      <c r="D4390" s="750" t="s">
        <v>4688</v>
      </c>
      <c r="E4390" s="1179" t="s">
        <v>8596</v>
      </c>
      <c r="F4390" s="954">
        <v>45810</v>
      </c>
      <c r="G4390" s="750" t="s">
        <v>8785</v>
      </c>
      <c r="H4390" s="954">
        <v>45813</v>
      </c>
      <c r="I4390" s="750" t="s">
        <v>8785</v>
      </c>
      <c r="K4390" s="954">
        <v>27515</v>
      </c>
      <c r="L4390" s="750" t="s">
        <v>10031</v>
      </c>
      <c r="M4390" s="19">
        <v>40819</v>
      </c>
      <c r="N4390" s="952" t="s">
        <v>10032</v>
      </c>
      <c r="O4390" s="953">
        <v>35605</v>
      </c>
      <c r="U4390" s="545" t="s">
        <v>10033</v>
      </c>
    </row>
    <row r="4391" spans="1:21" x14ac:dyDescent="0.35">
      <c r="A4391" s="750">
        <v>7529</v>
      </c>
      <c r="C4391" s="750" t="s">
        <v>10034</v>
      </c>
      <c r="D4391" s="750" t="s">
        <v>649</v>
      </c>
      <c r="E4391" s="1179" t="s">
        <v>8635</v>
      </c>
      <c r="F4391" s="954">
        <v>45810</v>
      </c>
      <c r="G4391" s="750" t="s">
        <v>10035</v>
      </c>
      <c r="H4391" s="954">
        <v>45819</v>
      </c>
      <c r="I4391" s="750" t="s">
        <v>8636</v>
      </c>
      <c r="K4391" s="954">
        <v>35065</v>
      </c>
      <c r="L4391" s="750" t="s">
        <v>10036</v>
      </c>
      <c r="M4391" s="19">
        <v>44028</v>
      </c>
      <c r="N4391" s="952" t="s">
        <v>466</v>
      </c>
      <c r="O4391" s="953">
        <v>44392</v>
      </c>
      <c r="U4391" s="545" t="s">
        <v>176</v>
      </c>
    </row>
    <row r="4392" spans="1:21" x14ac:dyDescent="0.35">
      <c r="A4392" s="750">
        <v>7532</v>
      </c>
      <c r="B4392" s="750">
        <v>98511203</v>
      </c>
      <c r="C4392" s="750" t="s">
        <v>10037</v>
      </c>
      <c r="D4392" s="750" t="s">
        <v>35</v>
      </c>
      <c r="E4392" s="1179" t="s">
        <v>8967</v>
      </c>
      <c r="F4392" s="954">
        <v>45810</v>
      </c>
      <c r="G4392" s="750" t="s">
        <v>10038</v>
      </c>
      <c r="H4392" s="954">
        <v>45820</v>
      </c>
      <c r="I4392" s="750" t="s">
        <v>10038</v>
      </c>
      <c r="K4392" s="954">
        <v>29940</v>
      </c>
      <c r="L4392" s="750" t="s">
        <v>10039</v>
      </c>
      <c r="N4392" s="952" t="s">
        <v>10040</v>
      </c>
      <c r="O4392" s="953">
        <v>43771</v>
      </c>
    </row>
    <row r="4393" spans="1:21" x14ac:dyDescent="0.35">
      <c r="A4393" s="750">
        <v>7536</v>
      </c>
      <c r="C4393" s="750" t="s">
        <v>10041</v>
      </c>
      <c r="D4393" s="750" t="s">
        <v>137</v>
      </c>
      <c r="E4393" s="1179" t="s">
        <v>8554</v>
      </c>
      <c r="F4393" s="954">
        <v>45819</v>
      </c>
      <c r="G4393" s="750" t="s">
        <v>9080</v>
      </c>
      <c r="H4393" s="954">
        <v>45883</v>
      </c>
      <c r="I4393" s="750" t="s">
        <v>8561</v>
      </c>
      <c r="K4393" s="954">
        <v>30926</v>
      </c>
      <c r="L4393" s="750" t="s">
        <v>10042</v>
      </c>
      <c r="M4393" s="19">
        <v>43845</v>
      </c>
      <c r="N4393" s="952" t="s">
        <v>10043</v>
      </c>
      <c r="O4393" s="953">
        <v>41667</v>
      </c>
    </row>
    <row r="4394" spans="1:21" x14ac:dyDescent="0.35">
      <c r="A4394" s="750">
        <v>7536</v>
      </c>
      <c r="C4394" s="750" t="s">
        <v>10044</v>
      </c>
      <c r="D4394" s="750" t="s">
        <v>137</v>
      </c>
      <c r="E4394" s="1179" t="s">
        <v>8554</v>
      </c>
      <c r="F4394" s="954">
        <v>45819</v>
      </c>
      <c r="G4394" s="750" t="s">
        <v>9080</v>
      </c>
      <c r="H4394" s="954">
        <v>45883</v>
      </c>
      <c r="I4394" s="750" t="s">
        <v>8561</v>
      </c>
      <c r="K4394" s="954">
        <v>30215</v>
      </c>
      <c r="N4394" s="952" t="s">
        <v>10045</v>
      </c>
    </row>
    <row r="4395" spans="1:21" x14ac:dyDescent="0.35">
      <c r="A4395" s="750">
        <v>7540</v>
      </c>
      <c r="C4395" s="750" t="s">
        <v>9922</v>
      </c>
      <c r="D4395" s="750" t="s">
        <v>4688</v>
      </c>
      <c r="E4395" s="1179" t="s">
        <v>8549</v>
      </c>
      <c r="F4395" s="954">
        <v>45821</v>
      </c>
      <c r="G4395" s="750" t="s">
        <v>8901</v>
      </c>
      <c r="H4395" s="954">
        <v>45831</v>
      </c>
      <c r="I4395" s="750" t="s">
        <v>8795</v>
      </c>
      <c r="K4395" s="954">
        <v>27048</v>
      </c>
      <c r="L4395" s="750" t="s">
        <v>9923</v>
      </c>
      <c r="M4395" s="19">
        <v>45176</v>
      </c>
      <c r="N4395" s="952" t="s">
        <v>9924</v>
      </c>
      <c r="O4395" s="953">
        <v>37900</v>
      </c>
    </row>
    <row r="4396" spans="1:21" x14ac:dyDescent="0.35">
      <c r="A4396" s="750">
        <v>7541</v>
      </c>
      <c r="C4396" s="750" t="s">
        <v>10046</v>
      </c>
      <c r="D4396" s="750" t="s">
        <v>649</v>
      </c>
      <c r="E4396" s="1179" t="s">
        <v>8635</v>
      </c>
      <c r="F4396" s="954">
        <v>45824</v>
      </c>
      <c r="G4396" s="750" t="s">
        <v>8537</v>
      </c>
      <c r="H4396" s="954">
        <v>45828</v>
      </c>
      <c r="I4396" s="750" t="s">
        <v>8536</v>
      </c>
      <c r="K4396" s="954">
        <v>28198</v>
      </c>
      <c r="L4396" s="750" t="s">
        <v>10047</v>
      </c>
      <c r="M4396" s="19">
        <v>42072</v>
      </c>
      <c r="N4396" s="952" t="s">
        <v>10048</v>
      </c>
      <c r="O4396" s="953">
        <v>40855</v>
      </c>
      <c r="U4396" s="545" t="s">
        <v>10049</v>
      </c>
    </row>
    <row r="4397" spans="1:21" x14ac:dyDescent="0.35">
      <c r="A4397" s="750">
        <v>7546</v>
      </c>
      <c r="C4397" s="750" t="s">
        <v>10050</v>
      </c>
      <c r="D4397" s="750" t="s">
        <v>193</v>
      </c>
      <c r="E4397" s="1179" t="s">
        <v>9259</v>
      </c>
      <c r="F4397" s="954">
        <v>45824</v>
      </c>
      <c r="G4397" s="750" t="s">
        <v>8821</v>
      </c>
      <c r="H4397" s="954">
        <v>45827</v>
      </c>
      <c r="I4397" s="750" t="s">
        <v>9498</v>
      </c>
      <c r="K4397" s="954">
        <v>27050</v>
      </c>
      <c r="L4397" s="750" t="s">
        <v>10051</v>
      </c>
      <c r="M4397" s="19">
        <v>45327</v>
      </c>
      <c r="N4397" s="952" t="s">
        <v>3307</v>
      </c>
      <c r="O4397" s="953">
        <v>37471</v>
      </c>
      <c r="U4397" s="545" t="s">
        <v>8886</v>
      </c>
    </row>
    <row r="4398" spans="1:21" x14ac:dyDescent="0.35">
      <c r="A4398" s="750">
        <v>7547</v>
      </c>
      <c r="B4398" s="750">
        <v>56331339</v>
      </c>
      <c r="C4398" s="750" t="s">
        <v>9774</v>
      </c>
      <c r="D4398" s="750" t="s">
        <v>137</v>
      </c>
      <c r="E4398" s="1179" t="s">
        <v>8659</v>
      </c>
      <c r="F4398" s="954">
        <v>45824</v>
      </c>
      <c r="G4398" s="750" t="s">
        <v>9337</v>
      </c>
      <c r="H4398" s="954">
        <v>45829</v>
      </c>
      <c r="I4398" s="750" t="s">
        <v>9047</v>
      </c>
      <c r="K4398" s="954">
        <v>25893</v>
      </c>
      <c r="N4398" s="952" t="s">
        <v>9775</v>
      </c>
      <c r="O4398" s="953">
        <v>43599</v>
      </c>
    </row>
    <row r="4399" spans="1:21" x14ac:dyDescent="0.35">
      <c r="A4399" s="750">
        <v>7548</v>
      </c>
      <c r="C4399" s="750" t="s">
        <v>10052</v>
      </c>
      <c r="D4399" s="750" t="s">
        <v>137</v>
      </c>
      <c r="E4399" s="1179" t="s">
        <v>8710</v>
      </c>
      <c r="F4399" s="954">
        <v>45825</v>
      </c>
      <c r="G4399" s="750" t="s">
        <v>10053</v>
      </c>
      <c r="H4399" s="954">
        <v>45828</v>
      </c>
      <c r="I4399" s="750" t="s">
        <v>8919</v>
      </c>
      <c r="K4399" s="954">
        <v>31369</v>
      </c>
      <c r="L4399" s="750" t="s">
        <v>10054</v>
      </c>
      <c r="M4399" s="19">
        <v>44431</v>
      </c>
      <c r="N4399" s="952" t="s">
        <v>1246</v>
      </c>
      <c r="O4399" s="953">
        <v>41753</v>
      </c>
      <c r="U4399" s="545" t="s">
        <v>10055</v>
      </c>
    </row>
    <row r="4400" spans="1:21" x14ac:dyDescent="0.35">
      <c r="A4400" s="750">
        <v>7549</v>
      </c>
      <c r="B4400" s="750">
        <v>99888002</v>
      </c>
      <c r="C4400" s="750" t="s">
        <v>8654</v>
      </c>
      <c r="D4400" s="750" t="s">
        <v>649</v>
      </c>
      <c r="E4400" s="1179" t="s">
        <v>9267</v>
      </c>
      <c r="F4400" s="750" t="s">
        <v>10056</v>
      </c>
      <c r="G4400" s="750" t="s">
        <v>9046</v>
      </c>
      <c r="H4400" s="954">
        <v>45827</v>
      </c>
      <c r="I4400" s="750" t="s">
        <v>8755</v>
      </c>
      <c r="K4400" s="954">
        <v>29968</v>
      </c>
      <c r="L4400" s="750" t="s">
        <v>9788</v>
      </c>
      <c r="M4400" s="19" t="s">
        <v>10057</v>
      </c>
      <c r="N4400" s="952" t="s">
        <v>6242</v>
      </c>
      <c r="O4400" s="953">
        <v>37674</v>
      </c>
      <c r="U4400" s="545" t="s">
        <v>9787</v>
      </c>
    </row>
    <row r="4401" spans="1:21" x14ac:dyDescent="0.35">
      <c r="A4401" s="750">
        <v>7549</v>
      </c>
      <c r="C4401" s="750" t="s">
        <v>9785</v>
      </c>
      <c r="D4401" s="750" t="s">
        <v>649</v>
      </c>
      <c r="E4401" s="1179" t="s">
        <v>9267</v>
      </c>
      <c r="F4401" s="954">
        <v>45825</v>
      </c>
      <c r="G4401" s="750" t="s">
        <v>9046</v>
      </c>
      <c r="H4401" s="954">
        <v>45827</v>
      </c>
      <c r="I4401" s="750" t="s">
        <v>8755</v>
      </c>
      <c r="K4401" s="954">
        <v>31341</v>
      </c>
      <c r="L4401" s="750" t="s">
        <v>9786</v>
      </c>
      <c r="M4401" s="19">
        <v>44658</v>
      </c>
      <c r="N4401" s="952" t="s">
        <v>6881</v>
      </c>
      <c r="O4401" s="953">
        <v>38196</v>
      </c>
      <c r="U4401" s="545" t="s">
        <v>9787</v>
      </c>
    </row>
    <row r="4402" spans="1:21" x14ac:dyDescent="0.35">
      <c r="A4402" s="750">
        <v>7550</v>
      </c>
      <c r="C4402" s="750" t="s">
        <v>10058</v>
      </c>
      <c r="D4402" s="750" t="s">
        <v>83</v>
      </c>
      <c r="E4402" s="1179" t="s">
        <v>8606</v>
      </c>
      <c r="F4402" s="954">
        <v>45825</v>
      </c>
      <c r="G4402" s="750" t="s">
        <v>8796</v>
      </c>
      <c r="H4402" s="954">
        <v>45832</v>
      </c>
      <c r="I4402" s="750" t="s">
        <v>10059</v>
      </c>
      <c r="K4402" s="954">
        <v>32915</v>
      </c>
      <c r="L4402" s="750" t="s">
        <v>10060</v>
      </c>
      <c r="M4402" s="19">
        <v>40905</v>
      </c>
      <c r="N4402" s="952" t="s">
        <v>10061</v>
      </c>
      <c r="O4402" s="953">
        <v>44551</v>
      </c>
      <c r="U4402" s="545" t="s">
        <v>8552</v>
      </c>
    </row>
    <row r="4403" spans="1:21" x14ac:dyDescent="0.35">
      <c r="A4403" s="750">
        <v>7326</v>
      </c>
      <c r="C4403" s="750" t="s">
        <v>10062</v>
      </c>
      <c r="D4403" s="750" t="s">
        <v>137</v>
      </c>
      <c r="E4403" s="1179" t="s">
        <v>8710</v>
      </c>
      <c r="F4403" s="954">
        <v>45786</v>
      </c>
      <c r="G4403" s="750" t="s">
        <v>8598</v>
      </c>
      <c r="H4403" s="954">
        <v>45797</v>
      </c>
      <c r="I4403" s="750" t="s">
        <v>8622</v>
      </c>
      <c r="K4403" s="954">
        <v>36679</v>
      </c>
      <c r="L4403" s="750" t="s">
        <v>10063</v>
      </c>
      <c r="M4403" s="19">
        <v>45272</v>
      </c>
      <c r="N4403" s="952" t="s">
        <v>10064</v>
      </c>
      <c r="O4403" s="953">
        <v>45610</v>
      </c>
    </row>
    <row r="4404" spans="1:21" x14ac:dyDescent="0.35">
      <c r="A4404" s="750">
        <v>7327</v>
      </c>
      <c r="B4404" s="750">
        <v>98976930</v>
      </c>
      <c r="C4404" s="750" t="s">
        <v>10065</v>
      </c>
      <c r="D4404" s="750" t="s">
        <v>193</v>
      </c>
      <c r="E4404" s="1179" t="s">
        <v>9259</v>
      </c>
      <c r="F4404" s="954">
        <v>45786</v>
      </c>
      <c r="G4404" s="750" t="s">
        <v>10066</v>
      </c>
      <c r="H4404" s="954">
        <v>45789</v>
      </c>
      <c r="I4404" s="750" t="s">
        <v>9143</v>
      </c>
      <c r="K4404" s="954">
        <v>22673</v>
      </c>
      <c r="L4404" s="750" t="s">
        <v>10067</v>
      </c>
      <c r="M4404" s="19">
        <v>42756</v>
      </c>
      <c r="N4404" s="952" t="s">
        <v>10068</v>
      </c>
      <c r="O4404" s="953">
        <v>30026</v>
      </c>
      <c r="U4404" s="545" t="s">
        <v>10069</v>
      </c>
    </row>
    <row r="4405" spans="1:21" x14ac:dyDescent="0.35">
      <c r="A4405" s="750">
        <v>7328</v>
      </c>
      <c r="C4405" s="750" t="s">
        <v>10071</v>
      </c>
      <c r="D4405" s="750" t="s">
        <v>83</v>
      </c>
      <c r="E4405" s="1179" t="s">
        <v>8629</v>
      </c>
      <c r="F4405" s="954">
        <v>45786</v>
      </c>
      <c r="G4405" s="750" t="s">
        <v>10072</v>
      </c>
      <c r="H4405" s="954">
        <v>45794</v>
      </c>
      <c r="I4405" s="750" t="s">
        <v>8855</v>
      </c>
      <c r="K4405" s="954">
        <v>23779</v>
      </c>
      <c r="L4405" s="750" t="s">
        <v>9604</v>
      </c>
      <c r="M4405" s="19">
        <v>35384</v>
      </c>
      <c r="N4405" s="952" t="s">
        <v>9605</v>
      </c>
      <c r="O4405" s="953" t="s">
        <v>10073</v>
      </c>
      <c r="U4405" s="545" t="s">
        <v>10070</v>
      </c>
    </row>
    <row r="4406" spans="1:21" x14ac:dyDescent="0.35">
      <c r="A4406" s="750">
        <v>7329</v>
      </c>
      <c r="C4406" s="750" t="s">
        <v>9499</v>
      </c>
      <c r="D4406" s="750" t="s">
        <v>35</v>
      </c>
      <c r="E4406" s="1179" t="s">
        <v>8700</v>
      </c>
      <c r="F4406" s="954">
        <v>45786</v>
      </c>
      <c r="G4406" s="750" t="s">
        <v>10074</v>
      </c>
      <c r="H4406" s="954">
        <v>45794</v>
      </c>
      <c r="I4406" s="750" t="s">
        <v>10075</v>
      </c>
      <c r="K4406" s="954">
        <v>30116</v>
      </c>
      <c r="L4406" s="750" t="s">
        <v>9501</v>
      </c>
      <c r="M4406" s="19">
        <v>38889</v>
      </c>
      <c r="N4406" s="952" t="s">
        <v>6187</v>
      </c>
      <c r="O4406" s="953">
        <v>45344</v>
      </c>
      <c r="U4406" s="545" t="s">
        <v>4596</v>
      </c>
    </row>
    <row r="4407" spans="1:21" hidden="1" x14ac:dyDescent="0.35">
      <c r="C4407" s="750" t="s">
        <v>19</v>
      </c>
    </row>
    <row r="4408" spans="1:21" hidden="1" x14ac:dyDescent="0.35">
      <c r="C4408" s="750" t="s">
        <v>19</v>
      </c>
    </row>
    <row r="4409" spans="1:21" x14ac:dyDescent="0.35">
      <c r="A4409" s="750">
        <v>8851</v>
      </c>
      <c r="B4409" s="750">
        <v>94107729</v>
      </c>
      <c r="C4409" s="750" t="s">
        <v>10077</v>
      </c>
      <c r="D4409" s="750" t="s">
        <v>35</v>
      </c>
      <c r="E4409" s="1179" t="s">
        <v>8700</v>
      </c>
      <c r="F4409" s="954">
        <v>46057</v>
      </c>
      <c r="G4409" s="750" t="s">
        <v>8855</v>
      </c>
      <c r="H4409" s="954">
        <v>46059</v>
      </c>
      <c r="I4409" s="750" t="s">
        <v>9846</v>
      </c>
      <c r="K4409" s="954">
        <v>28958</v>
      </c>
      <c r="L4409" s="750" t="s">
        <v>10078</v>
      </c>
      <c r="M4409" s="19">
        <v>38911</v>
      </c>
      <c r="N4409" s="952" t="s">
        <v>10079</v>
      </c>
      <c r="O4409" s="953">
        <v>40666</v>
      </c>
      <c r="U4409" s="545" t="s">
        <v>5032</v>
      </c>
    </row>
    <row r="4410" spans="1:21" x14ac:dyDescent="0.35">
      <c r="A4410" s="750">
        <v>8852</v>
      </c>
      <c r="C4410" s="750" t="s">
        <v>10080</v>
      </c>
      <c r="D4410" s="750" t="s">
        <v>8656</v>
      </c>
      <c r="E4410" s="1179" t="s">
        <v>8591</v>
      </c>
      <c r="F4410" s="954">
        <v>46058</v>
      </c>
      <c r="G4410" s="750" t="s">
        <v>8670</v>
      </c>
      <c r="H4410" s="954">
        <v>46060</v>
      </c>
      <c r="I4410" s="750" t="s">
        <v>8543</v>
      </c>
      <c r="K4410" s="954">
        <v>26492</v>
      </c>
      <c r="L4410" s="750" t="s">
        <v>9317</v>
      </c>
      <c r="M4410" s="19">
        <v>45404</v>
      </c>
      <c r="N4410" s="952" t="s">
        <v>10081</v>
      </c>
      <c r="O4410" s="953">
        <v>36880</v>
      </c>
    </row>
    <row r="4411" spans="1:21" x14ac:dyDescent="0.35">
      <c r="A4411" s="750">
        <v>8858</v>
      </c>
      <c r="B4411" s="750">
        <v>99936166</v>
      </c>
      <c r="C4411" s="750" t="s">
        <v>9469</v>
      </c>
      <c r="D4411" s="750" t="s">
        <v>137</v>
      </c>
      <c r="E4411" s="1179" t="s">
        <v>8579</v>
      </c>
      <c r="F4411" s="954">
        <v>46058</v>
      </c>
      <c r="G4411" s="750" t="s">
        <v>10082</v>
      </c>
      <c r="H4411" s="954">
        <v>46060</v>
      </c>
      <c r="I4411" s="750" t="s">
        <v>8988</v>
      </c>
      <c r="K4411" s="954">
        <v>32847</v>
      </c>
      <c r="L4411" s="750" t="s">
        <v>9007</v>
      </c>
      <c r="M4411" s="19">
        <v>43815</v>
      </c>
      <c r="N4411" s="952" t="s">
        <v>5742</v>
      </c>
      <c r="O4411" s="953">
        <v>40301</v>
      </c>
    </row>
    <row r="4412" spans="1:21" x14ac:dyDescent="0.35">
      <c r="A4412" s="750">
        <v>8861</v>
      </c>
      <c r="C4412" s="750" t="s">
        <v>8779</v>
      </c>
      <c r="D4412" s="750" t="s">
        <v>35</v>
      </c>
      <c r="E4412" s="1179" t="s">
        <v>8700</v>
      </c>
      <c r="F4412" s="954">
        <v>46059</v>
      </c>
      <c r="G4412" s="750" t="s">
        <v>8855</v>
      </c>
      <c r="H4412" s="954">
        <v>46062</v>
      </c>
      <c r="I4412" s="750" t="s">
        <v>8636</v>
      </c>
      <c r="K4412" s="954">
        <v>31961</v>
      </c>
      <c r="L4412" s="750" t="s">
        <v>10083</v>
      </c>
      <c r="M4412" s="19">
        <v>40400</v>
      </c>
      <c r="N4412" s="952" t="s">
        <v>8781</v>
      </c>
      <c r="O4412" s="953">
        <v>45757</v>
      </c>
      <c r="U4412" s="545" t="s">
        <v>5032</v>
      </c>
    </row>
    <row r="4413" spans="1:21" x14ac:dyDescent="0.35">
      <c r="A4413" s="750">
        <v>8868</v>
      </c>
      <c r="B4413" s="750">
        <v>58597135</v>
      </c>
      <c r="C4413" s="750" t="s">
        <v>10084</v>
      </c>
      <c r="D4413" s="750" t="s">
        <v>292</v>
      </c>
      <c r="E4413" s="1179" t="s">
        <v>8579</v>
      </c>
      <c r="F4413" s="954">
        <v>46060</v>
      </c>
      <c r="G4413" s="750" t="s">
        <v>10085</v>
      </c>
      <c r="H4413" s="954">
        <v>46061</v>
      </c>
      <c r="I4413" s="750" t="s">
        <v>8821</v>
      </c>
      <c r="K4413" s="954">
        <v>37417</v>
      </c>
      <c r="L4413" s="750">
        <v>14019957</v>
      </c>
      <c r="M4413" s="19">
        <v>43379</v>
      </c>
      <c r="N4413" s="952" t="s">
        <v>10086</v>
      </c>
      <c r="O4413" s="953">
        <v>45313</v>
      </c>
      <c r="U4413" s="545" t="s">
        <v>9542</v>
      </c>
    </row>
    <row r="4414" spans="1:21" x14ac:dyDescent="0.35">
      <c r="A4414" s="750">
        <v>8849</v>
      </c>
      <c r="C4414" s="750" t="s">
        <v>10087</v>
      </c>
      <c r="D4414" s="750" t="s">
        <v>35</v>
      </c>
      <c r="E4414" s="1179" t="s">
        <v>8542</v>
      </c>
      <c r="F4414" s="954">
        <v>46057</v>
      </c>
      <c r="G4414" s="750" t="s">
        <v>10088</v>
      </c>
      <c r="H4414" s="954">
        <v>46060</v>
      </c>
      <c r="I4414" s="750" t="s">
        <v>8537</v>
      </c>
      <c r="K4414" s="954">
        <v>30753</v>
      </c>
      <c r="L4414" s="750" t="s">
        <v>10089</v>
      </c>
      <c r="M4414" s="19">
        <v>43239</v>
      </c>
      <c r="N4414" s="952" t="s">
        <v>1895</v>
      </c>
      <c r="O4414" s="953">
        <v>39382</v>
      </c>
      <c r="U4414" s="545" t="s">
        <v>5032</v>
      </c>
    </row>
    <row r="4415" spans="1:21" x14ac:dyDescent="0.35">
      <c r="A4415" s="750">
        <v>8834</v>
      </c>
      <c r="C4415" s="750" t="s">
        <v>8677</v>
      </c>
      <c r="D4415" s="750" t="s">
        <v>292</v>
      </c>
      <c r="E4415" s="1179" t="s">
        <v>8554</v>
      </c>
      <c r="F4415" s="954">
        <v>46052</v>
      </c>
      <c r="G4415" s="750" t="s">
        <v>8537</v>
      </c>
      <c r="H4415" s="954">
        <v>46061</v>
      </c>
      <c r="I4415" s="750" t="s">
        <v>8839</v>
      </c>
      <c r="K4415" s="954">
        <v>27526</v>
      </c>
      <c r="L4415" s="750" t="s">
        <v>8679</v>
      </c>
      <c r="M4415" s="19">
        <v>44354</v>
      </c>
      <c r="N4415" s="952" t="s">
        <v>8680</v>
      </c>
      <c r="O4415" s="953">
        <v>38644</v>
      </c>
    </row>
    <row r="4416" spans="1:21" hidden="1" x14ac:dyDescent="0.35">
      <c r="A4416" s="750">
        <v>8838</v>
      </c>
      <c r="C4416" s="750" t="s">
        <v>10090</v>
      </c>
      <c r="D4416" s="750" t="s">
        <v>292</v>
      </c>
      <c r="E4416" s="1179" t="s">
        <v>8579</v>
      </c>
      <c r="F4416" s="954">
        <v>46053</v>
      </c>
      <c r="G4416" s="750" t="s">
        <v>8626</v>
      </c>
      <c r="H4416" s="954">
        <v>46057</v>
      </c>
      <c r="I4416" s="750" t="s">
        <v>8855</v>
      </c>
      <c r="K4416" s="954">
        <v>30162</v>
      </c>
      <c r="L4416" s="750" t="s">
        <v>8879</v>
      </c>
      <c r="M4416" s="19">
        <v>44770</v>
      </c>
      <c r="N4416" s="952">
        <v>1241141427</v>
      </c>
      <c r="O4416" s="953">
        <v>42525</v>
      </c>
    </row>
    <row r="4417" spans="1:21" x14ac:dyDescent="0.35">
      <c r="A4417" s="750">
        <v>8832</v>
      </c>
      <c r="C4417" s="750" t="s">
        <v>8996</v>
      </c>
      <c r="D4417" s="750" t="s">
        <v>35</v>
      </c>
      <c r="E4417" s="1179" t="s">
        <v>8560</v>
      </c>
      <c r="F4417" s="954">
        <v>46052</v>
      </c>
      <c r="G4417" s="750" t="s">
        <v>8636</v>
      </c>
      <c r="H4417" s="954">
        <v>46062</v>
      </c>
      <c r="I4417" s="750" t="s">
        <v>9698</v>
      </c>
      <c r="K4417" s="954">
        <v>25047</v>
      </c>
      <c r="L4417" s="750" t="s">
        <v>8999</v>
      </c>
      <c r="M4417" s="19">
        <v>44323</v>
      </c>
      <c r="N4417" s="952" t="s">
        <v>558</v>
      </c>
      <c r="O4417" s="953">
        <v>43102</v>
      </c>
    </row>
    <row r="4418" spans="1:21" x14ac:dyDescent="0.35">
      <c r="A4418" s="750">
        <v>8862</v>
      </c>
      <c r="B4418" s="750">
        <v>50631163</v>
      </c>
      <c r="C4418" s="750" t="s">
        <v>10091</v>
      </c>
      <c r="D4418" s="750" t="s">
        <v>4688</v>
      </c>
      <c r="E4418" s="1179" t="s">
        <v>8549</v>
      </c>
      <c r="F4418" s="954">
        <v>46059</v>
      </c>
      <c r="G4418" s="750" t="s">
        <v>8602</v>
      </c>
      <c r="H4418" s="954">
        <v>46062</v>
      </c>
      <c r="I4418" s="750" t="s">
        <v>10092</v>
      </c>
      <c r="K4418" s="954">
        <v>32042</v>
      </c>
      <c r="L4418" s="750" t="s">
        <v>10093</v>
      </c>
      <c r="N4418" s="952" t="s">
        <v>10096</v>
      </c>
      <c r="O4418" s="953">
        <v>39441</v>
      </c>
    </row>
    <row r="4419" spans="1:21" x14ac:dyDescent="0.35">
      <c r="A4419" s="750">
        <v>8862</v>
      </c>
      <c r="C4419" s="750" t="s">
        <v>10094</v>
      </c>
      <c r="D4419" s="750" t="s">
        <v>4688</v>
      </c>
      <c r="E4419" s="1179" t="s">
        <v>8549</v>
      </c>
      <c r="F4419" s="954">
        <v>46059</v>
      </c>
      <c r="G4419" s="750" t="s">
        <v>8602</v>
      </c>
      <c r="H4419" s="954">
        <v>46062</v>
      </c>
      <c r="I4419" s="750" t="s">
        <v>10092</v>
      </c>
      <c r="K4419" s="954">
        <v>27722</v>
      </c>
      <c r="L4419" s="750" t="s">
        <v>10095</v>
      </c>
      <c r="M4419" s="19">
        <v>40913</v>
      </c>
      <c r="N4419" s="952" t="s">
        <v>10097</v>
      </c>
      <c r="O4419" s="953">
        <v>35284</v>
      </c>
      <c r="U4419" s="545" t="s">
        <v>10098</v>
      </c>
    </row>
    <row r="4420" spans="1:21" x14ac:dyDescent="0.35">
      <c r="A4420" s="750">
        <v>8854</v>
      </c>
      <c r="C4420" s="750" t="s">
        <v>9062</v>
      </c>
      <c r="D4420" s="750" t="s">
        <v>35</v>
      </c>
      <c r="E4420" s="1179" t="s">
        <v>8535</v>
      </c>
      <c r="F4420" s="954">
        <v>46058</v>
      </c>
      <c r="G4420" s="750" t="s">
        <v>9936</v>
      </c>
      <c r="H4420" s="954">
        <v>46062</v>
      </c>
      <c r="I4420" s="750" t="s">
        <v>10099</v>
      </c>
      <c r="K4420" s="954">
        <v>28044</v>
      </c>
      <c r="L4420" s="750" t="s">
        <v>5522</v>
      </c>
      <c r="M4420" s="19">
        <v>43489</v>
      </c>
      <c r="N4420" s="952" t="s">
        <v>9188</v>
      </c>
      <c r="O4420" s="953">
        <v>38973</v>
      </c>
    </row>
    <row r="4421" spans="1:21" x14ac:dyDescent="0.35">
      <c r="A4421" s="750">
        <v>8827</v>
      </c>
      <c r="B4421" s="750">
        <v>54311144</v>
      </c>
      <c r="C4421" s="750" t="s">
        <v>10100</v>
      </c>
      <c r="D4421" s="750" t="s">
        <v>8704</v>
      </c>
      <c r="E4421" s="1179" t="s">
        <v>8594</v>
      </c>
      <c r="F4421" s="954">
        <v>46051</v>
      </c>
      <c r="G4421" s="750" t="s">
        <v>8670</v>
      </c>
      <c r="H4421" s="954">
        <v>46063</v>
      </c>
      <c r="I4421" s="750" t="s">
        <v>8661</v>
      </c>
      <c r="K4421" s="954">
        <v>28824</v>
      </c>
      <c r="L4421" s="750" t="s">
        <v>9227</v>
      </c>
      <c r="N4421" s="952" t="s">
        <v>9228</v>
      </c>
      <c r="O4421" s="953">
        <v>37252</v>
      </c>
    </row>
    <row r="4422" spans="1:21" ht="42" x14ac:dyDescent="0.35">
      <c r="A4422" s="750">
        <v>8864</v>
      </c>
      <c r="B4422" s="750">
        <v>51932331</v>
      </c>
      <c r="C4422" s="750" t="s">
        <v>8963</v>
      </c>
      <c r="D4422" s="750" t="s">
        <v>137</v>
      </c>
      <c r="E4422" s="1179" t="s">
        <v>8837</v>
      </c>
      <c r="F4422" s="954">
        <v>46059</v>
      </c>
      <c r="G4422" s="750" t="s">
        <v>9936</v>
      </c>
      <c r="H4422" s="954">
        <v>46061</v>
      </c>
      <c r="I4422" s="750" t="s">
        <v>8839</v>
      </c>
      <c r="K4422" s="954">
        <v>29445</v>
      </c>
      <c r="L4422" s="750" t="s">
        <v>8966</v>
      </c>
      <c r="M4422" s="19">
        <v>44107</v>
      </c>
      <c r="N4422" s="952" t="s">
        <v>1283</v>
      </c>
      <c r="O4422" s="953">
        <v>41465</v>
      </c>
      <c r="P4422" s="1043" t="s">
        <v>6443</v>
      </c>
    </row>
    <row r="4423" spans="1:21" x14ac:dyDescent="0.35">
      <c r="A4423" s="750">
        <v>8871</v>
      </c>
      <c r="B4423" s="750">
        <v>51932331</v>
      </c>
      <c r="C4423" s="750" t="s">
        <v>8963</v>
      </c>
      <c r="D4423" s="750" t="s">
        <v>137</v>
      </c>
      <c r="E4423" s="1179" t="s">
        <v>8554</v>
      </c>
      <c r="F4423" s="954">
        <v>46061</v>
      </c>
      <c r="G4423" s="750" t="s">
        <v>10101</v>
      </c>
      <c r="H4423" s="954">
        <v>46062</v>
      </c>
      <c r="I4423" s="750" t="s">
        <v>8821</v>
      </c>
      <c r="K4423" s="954">
        <v>29445</v>
      </c>
      <c r="L4423" s="750" t="s">
        <v>8966</v>
      </c>
      <c r="M4423" s="19">
        <v>44107</v>
      </c>
      <c r="N4423" s="952" t="s">
        <v>1283</v>
      </c>
      <c r="O4423" s="953">
        <v>41465</v>
      </c>
    </row>
    <row r="4424" spans="1:21" x14ac:dyDescent="0.35">
      <c r="A4424" s="750">
        <v>8866</v>
      </c>
      <c r="B4424" s="750">
        <v>56672029</v>
      </c>
      <c r="C4424" s="750" t="s">
        <v>10102</v>
      </c>
      <c r="D4424" s="750" t="s">
        <v>8656</v>
      </c>
      <c r="E4424" s="1179" t="s">
        <v>8591</v>
      </c>
      <c r="F4424" s="954">
        <v>46060</v>
      </c>
      <c r="G4424" s="750" t="s">
        <v>8626</v>
      </c>
      <c r="H4424" s="954">
        <v>46067</v>
      </c>
      <c r="I4424" s="750" t="s">
        <v>8768</v>
      </c>
      <c r="K4424" s="954">
        <v>30747</v>
      </c>
      <c r="L4424" s="750" t="s">
        <v>8935</v>
      </c>
      <c r="M4424" s="19">
        <v>44132</v>
      </c>
      <c r="N4424" s="952" t="s">
        <v>9729</v>
      </c>
      <c r="O4424" s="953">
        <v>41040</v>
      </c>
      <c r="U4424" s="545" t="s">
        <v>9070</v>
      </c>
    </row>
    <row r="4425" spans="1:21" x14ac:dyDescent="0.35">
      <c r="A4425" s="750">
        <v>8831</v>
      </c>
      <c r="B4425" s="750">
        <v>22938601</v>
      </c>
      <c r="C4425" s="750" t="s">
        <v>10103</v>
      </c>
      <c r="D4425" s="750" t="s">
        <v>137</v>
      </c>
      <c r="E4425" s="1179" t="s">
        <v>8659</v>
      </c>
      <c r="F4425" s="954">
        <v>46052</v>
      </c>
      <c r="G4425" s="750" t="s">
        <v>9913</v>
      </c>
      <c r="H4425" s="954">
        <v>46064</v>
      </c>
      <c r="I4425" s="750" t="s">
        <v>8985</v>
      </c>
      <c r="K4425" s="954">
        <v>32537</v>
      </c>
      <c r="L4425" s="750" t="s">
        <v>10104</v>
      </c>
      <c r="M4425" s="19">
        <v>44439</v>
      </c>
      <c r="N4425" s="952" t="s">
        <v>8274</v>
      </c>
      <c r="O4425" s="953">
        <v>45131</v>
      </c>
      <c r="U4425" s="545" t="s">
        <v>10105</v>
      </c>
    </row>
    <row r="4426" spans="1:21" x14ac:dyDescent="0.35">
      <c r="A4426" s="750">
        <v>8840</v>
      </c>
      <c r="C4426" s="750" t="s">
        <v>8938</v>
      </c>
      <c r="D4426" s="750" t="s">
        <v>8734</v>
      </c>
      <c r="E4426" s="1179" t="s">
        <v>8780</v>
      </c>
      <c r="F4426" s="954">
        <v>46054</v>
      </c>
      <c r="G4426" s="750" t="s">
        <v>8598</v>
      </c>
      <c r="H4426" s="954">
        <v>46064</v>
      </c>
      <c r="I4426" s="750" t="s">
        <v>8622</v>
      </c>
      <c r="K4426" s="954">
        <v>32168</v>
      </c>
      <c r="N4426" s="952" t="s">
        <v>8939</v>
      </c>
      <c r="O4426" s="953">
        <v>44506</v>
      </c>
    </row>
    <row r="4427" spans="1:21" x14ac:dyDescent="0.35">
      <c r="A4427" s="750">
        <v>8830</v>
      </c>
      <c r="B4427" s="750">
        <v>52434119</v>
      </c>
      <c r="C4427" s="750" t="s">
        <v>10106</v>
      </c>
      <c r="D4427" s="750" t="s">
        <v>8734</v>
      </c>
      <c r="E4427" s="1179" t="s">
        <v>8820</v>
      </c>
      <c r="F4427" s="954">
        <v>46052</v>
      </c>
      <c r="G4427" s="750" t="s">
        <v>8598</v>
      </c>
      <c r="H4427" s="954">
        <v>46066</v>
      </c>
      <c r="I4427" s="750" t="s">
        <v>8998</v>
      </c>
      <c r="K4427" s="954">
        <v>28730</v>
      </c>
      <c r="L4427" s="750" t="s">
        <v>10107</v>
      </c>
      <c r="M4427" s="19">
        <v>39841</v>
      </c>
      <c r="N4427" s="952" t="s">
        <v>8054</v>
      </c>
      <c r="O4427" s="953">
        <v>43628</v>
      </c>
    </row>
    <row r="4428" spans="1:21" x14ac:dyDescent="0.35">
      <c r="A4428" s="750">
        <v>8833</v>
      </c>
      <c r="B4428" s="750">
        <v>90211455</v>
      </c>
      <c r="C4428" s="750" t="s">
        <v>10108</v>
      </c>
      <c r="D4428" s="750" t="s">
        <v>8704</v>
      </c>
      <c r="E4428" s="1179" t="s">
        <v>8593</v>
      </c>
      <c r="F4428" s="954">
        <v>46052</v>
      </c>
      <c r="G4428" s="750" t="s">
        <v>10109</v>
      </c>
      <c r="H4428" s="954">
        <v>46066</v>
      </c>
      <c r="I4428" s="750" t="s">
        <v>9143</v>
      </c>
      <c r="K4428" s="954">
        <v>22227</v>
      </c>
      <c r="L4428" s="750" t="s">
        <v>10110</v>
      </c>
      <c r="M4428" s="19">
        <v>42606</v>
      </c>
      <c r="N4428" s="952" t="s">
        <v>1663</v>
      </c>
      <c r="O4428" s="953">
        <v>43355</v>
      </c>
      <c r="U4428" s="545" t="s">
        <v>10111</v>
      </c>
    </row>
    <row r="4429" spans="1:21" x14ac:dyDescent="0.35">
      <c r="A4429" s="750">
        <v>8843</v>
      </c>
      <c r="C4429" s="750" t="s">
        <v>9465</v>
      </c>
      <c r="D4429" s="750" t="s">
        <v>83</v>
      </c>
      <c r="E4429" s="1179" t="s">
        <v>8629</v>
      </c>
      <c r="F4429" s="954">
        <v>46054</v>
      </c>
      <c r="G4429" s="750" t="s">
        <v>8741</v>
      </c>
      <c r="H4429" s="954">
        <v>46070</v>
      </c>
      <c r="I4429" s="750" t="s">
        <v>9036</v>
      </c>
      <c r="K4429" s="954">
        <v>46040</v>
      </c>
      <c r="L4429" s="750" t="s">
        <v>10112</v>
      </c>
      <c r="N4429" s="952" t="s">
        <v>9467</v>
      </c>
      <c r="O4429" s="953">
        <v>45576</v>
      </c>
    </row>
    <row r="4430" spans="1:21" x14ac:dyDescent="0.35">
      <c r="A4430" s="750">
        <v>8847</v>
      </c>
      <c r="B4430" s="750">
        <v>51406400</v>
      </c>
      <c r="C4430" s="750" t="s">
        <v>10113</v>
      </c>
      <c r="D4430" s="750" t="s">
        <v>137</v>
      </c>
      <c r="E4430" s="1179" t="s">
        <v>8710</v>
      </c>
      <c r="F4430" s="954">
        <v>46056</v>
      </c>
      <c r="G4430" s="750" t="s">
        <v>10114</v>
      </c>
      <c r="H4430" s="954">
        <v>46072</v>
      </c>
      <c r="I4430" s="750" t="s">
        <v>8660</v>
      </c>
      <c r="K4430" s="954">
        <v>21479</v>
      </c>
      <c r="L4430" s="750" t="s">
        <v>10115</v>
      </c>
      <c r="M4430" s="19">
        <v>42460</v>
      </c>
      <c r="N4430" s="952" t="s">
        <v>4885</v>
      </c>
      <c r="O4430" s="953">
        <v>44987</v>
      </c>
      <c r="U4430" s="545" t="s">
        <v>4886</v>
      </c>
    </row>
    <row r="4431" spans="1:21" x14ac:dyDescent="0.35">
      <c r="A4431" s="750">
        <v>8855</v>
      </c>
      <c r="C4431" s="750" t="s">
        <v>10116</v>
      </c>
      <c r="D4431" s="750" t="s">
        <v>35</v>
      </c>
      <c r="E4431" s="1179" t="s">
        <v>8967</v>
      </c>
      <c r="F4431" s="954">
        <v>46058</v>
      </c>
      <c r="G4431" s="750" t="s">
        <v>8649</v>
      </c>
      <c r="H4431" s="954">
        <v>46065</v>
      </c>
      <c r="I4431" s="750" t="s">
        <v>8602</v>
      </c>
      <c r="K4431" s="954">
        <v>25277</v>
      </c>
      <c r="L4431" s="750" t="s">
        <v>10117</v>
      </c>
      <c r="M4431" s="19">
        <v>41460</v>
      </c>
      <c r="N4431" s="952" t="s">
        <v>128</v>
      </c>
      <c r="O4431" s="953">
        <v>43976</v>
      </c>
    </row>
    <row r="4432" spans="1:21" x14ac:dyDescent="0.35">
      <c r="A4432" s="750">
        <v>8860</v>
      </c>
      <c r="C4432" s="750" t="s">
        <v>9663</v>
      </c>
      <c r="D4432" s="750" t="s">
        <v>35</v>
      </c>
      <c r="E4432" s="1179" t="s">
        <v>8644</v>
      </c>
      <c r="F4432" s="954">
        <v>46059</v>
      </c>
      <c r="G4432" s="750" t="s">
        <v>8636</v>
      </c>
      <c r="H4432" s="954">
        <v>46074</v>
      </c>
      <c r="I4432" s="750" t="s">
        <v>8855</v>
      </c>
      <c r="K4432" s="954">
        <v>32942</v>
      </c>
      <c r="L4432" s="750" t="s">
        <v>9664</v>
      </c>
      <c r="M4432" s="19">
        <v>43661</v>
      </c>
      <c r="N4432" s="952" t="s">
        <v>10118</v>
      </c>
      <c r="O4432" s="953">
        <v>39709</v>
      </c>
      <c r="U4432" s="545" t="s">
        <v>4493</v>
      </c>
    </row>
    <row r="4433" spans="1:21" x14ac:dyDescent="0.35">
      <c r="A4433" s="750">
        <v>8860</v>
      </c>
      <c r="C4433" s="750" t="s">
        <v>10119</v>
      </c>
      <c r="D4433" s="750" t="s">
        <v>35</v>
      </c>
      <c r="E4433" s="1179" t="s">
        <v>8644</v>
      </c>
      <c r="F4433" s="954">
        <v>46059</v>
      </c>
      <c r="G4433" s="750" t="s">
        <v>8636</v>
      </c>
      <c r="H4433" s="954">
        <v>46074</v>
      </c>
      <c r="I4433" s="750" t="s">
        <v>8855</v>
      </c>
      <c r="K4433" s="954">
        <v>26982</v>
      </c>
      <c r="L4433" s="750" t="s">
        <v>10120</v>
      </c>
      <c r="M4433" s="19">
        <v>43997</v>
      </c>
      <c r="N4433" s="952" t="s">
        <v>2375</v>
      </c>
      <c r="O4433" s="953">
        <v>36379</v>
      </c>
      <c r="U4433" s="545" t="s">
        <v>4493</v>
      </c>
    </row>
    <row r="4434" spans="1:21" x14ac:dyDescent="0.35">
      <c r="A4434" s="750">
        <v>8863</v>
      </c>
      <c r="C4434" s="750" t="s">
        <v>9172</v>
      </c>
      <c r="D4434" s="750" t="s">
        <v>137</v>
      </c>
      <c r="E4434" s="1179" t="s">
        <v>8612</v>
      </c>
      <c r="F4434" s="954">
        <v>46059</v>
      </c>
      <c r="G4434" s="750" t="s">
        <v>9042</v>
      </c>
      <c r="H4434" s="954">
        <v>46098</v>
      </c>
      <c r="I4434" s="750" t="s">
        <v>8670</v>
      </c>
      <c r="K4434" s="954">
        <v>32652</v>
      </c>
      <c r="L4434" s="750" t="s">
        <v>10121</v>
      </c>
      <c r="M4434" s="19">
        <v>40649</v>
      </c>
      <c r="N4434" s="952" t="s">
        <v>9174</v>
      </c>
      <c r="O4434" s="953">
        <v>45314</v>
      </c>
    </row>
    <row r="4435" spans="1:21" x14ac:dyDescent="0.35">
      <c r="A4435" s="750">
        <v>8863</v>
      </c>
      <c r="C4435" s="750" t="s">
        <v>10122</v>
      </c>
      <c r="D4435" s="750" t="s">
        <v>137</v>
      </c>
      <c r="E4435" s="1179" t="s">
        <v>8612</v>
      </c>
      <c r="F4435" s="954">
        <v>46059</v>
      </c>
      <c r="G4435" s="750" t="s">
        <v>9042</v>
      </c>
      <c r="H4435" s="954">
        <v>46098</v>
      </c>
      <c r="I4435" s="750" t="s">
        <v>8670</v>
      </c>
      <c r="K4435" s="954">
        <v>26276</v>
      </c>
      <c r="N4435" s="952" t="s">
        <v>10123</v>
      </c>
      <c r="O4435" s="953">
        <v>44344</v>
      </c>
    </row>
    <row r="4436" spans="1:21" x14ac:dyDescent="0.35">
      <c r="A4436" s="750">
        <v>8867</v>
      </c>
      <c r="C4436" s="750" t="s">
        <v>10124</v>
      </c>
      <c r="D4436" s="750" t="s">
        <v>137</v>
      </c>
      <c r="E4436" s="1179" t="s">
        <v>8837</v>
      </c>
      <c r="F4436" s="954">
        <v>46061</v>
      </c>
      <c r="G4436" s="750" t="s">
        <v>8537</v>
      </c>
      <c r="H4436" s="954">
        <v>46068</v>
      </c>
      <c r="I4436" s="750" t="s">
        <v>8537</v>
      </c>
      <c r="K4436" s="954">
        <v>28203</v>
      </c>
      <c r="L4436" s="750" t="s">
        <v>10125</v>
      </c>
      <c r="N4436" s="952" t="s">
        <v>10126</v>
      </c>
      <c r="O4436" s="953">
        <v>37411</v>
      </c>
    </row>
    <row r="4437" spans="1:21" x14ac:dyDescent="0.35">
      <c r="A4437" s="750">
        <v>8867</v>
      </c>
      <c r="C4437" s="750" t="s">
        <v>10127</v>
      </c>
      <c r="D4437" s="750" t="s">
        <v>137</v>
      </c>
      <c r="E4437" s="1179" t="s">
        <v>8837</v>
      </c>
      <c r="F4437" s="954">
        <v>46061</v>
      </c>
      <c r="G4437" s="750" t="s">
        <v>8537</v>
      </c>
      <c r="H4437" s="954">
        <v>46068</v>
      </c>
      <c r="I4437" s="750" t="s">
        <v>8537</v>
      </c>
      <c r="K4437" s="954">
        <v>35965</v>
      </c>
      <c r="L4437" s="750" t="s">
        <v>10128</v>
      </c>
      <c r="M4437" s="19">
        <v>44328</v>
      </c>
      <c r="N4437" s="952" t="s">
        <v>3963</v>
      </c>
      <c r="O4437" s="953">
        <v>43546</v>
      </c>
    </row>
    <row r="4438" spans="1:21" hidden="1" x14ac:dyDescent="0.35">
      <c r="A4438" s="750">
        <v>8869</v>
      </c>
      <c r="B4438" s="750">
        <v>56949585</v>
      </c>
      <c r="C4438" s="750" t="s">
        <v>10129</v>
      </c>
      <c r="D4438" s="750" t="s">
        <v>649</v>
      </c>
      <c r="E4438" s="1179" t="s">
        <v>8635</v>
      </c>
      <c r="F4438" s="954">
        <v>46060</v>
      </c>
      <c r="G4438" s="750" t="s">
        <v>8587</v>
      </c>
      <c r="K4438" s="954">
        <v>32761</v>
      </c>
      <c r="L4438" s="750" t="s">
        <v>10130</v>
      </c>
      <c r="M4438" s="19">
        <v>44814</v>
      </c>
      <c r="U4438" s="545" t="s">
        <v>10131</v>
      </c>
    </row>
    <row r="4439" spans="1:21" x14ac:dyDescent="0.35">
      <c r="A4439" s="750">
        <v>8870</v>
      </c>
      <c r="C4439" s="750" t="s">
        <v>10132</v>
      </c>
      <c r="D4439" s="750" t="s">
        <v>137</v>
      </c>
      <c r="E4439" s="1179" t="s">
        <v>8837</v>
      </c>
      <c r="F4439" s="954">
        <v>46061</v>
      </c>
      <c r="G4439" s="750" t="s">
        <v>8537</v>
      </c>
      <c r="H4439" s="954">
        <v>46068</v>
      </c>
      <c r="I4439" s="750" t="s">
        <v>8537</v>
      </c>
      <c r="K4439" s="954">
        <v>37016</v>
      </c>
      <c r="N4439" s="952" t="s">
        <v>2353</v>
      </c>
      <c r="O4439" s="953">
        <v>44187</v>
      </c>
    </row>
    <row r="4440" spans="1:21" x14ac:dyDescent="0.35">
      <c r="A4440" s="750">
        <v>8872</v>
      </c>
      <c r="B4440" s="750">
        <v>21054545</v>
      </c>
      <c r="C4440" s="750" t="s">
        <v>10133</v>
      </c>
      <c r="D4440" s="750" t="s">
        <v>137</v>
      </c>
      <c r="E4440" s="1179" t="s">
        <v>8579</v>
      </c>
      <c r="F4440" s="954">
        <v>46056</v>
      </c>
      <c r="G4440" s="750" t="s">
        <v>8937</v>
      </c>
      <c r="H4440" s="954">
        <v>46066</v>
      </c>
      <c r="I4440" s="750" t="s">
        <v>8855</v>
      </c>
      <c r="K4440" s="954">
        <v>26917</v>
      </c>
      <c r="L4440" s="750" t="s">
        <v>10136</v>
      </c>
      <c r="N4440" s="952" t="s">
        <v>10134</v>
      </c>
      <c r="O4440" s="953">
        <v>42499</v>
      </c>
    </row>
    <row r="4441" spans="1:21" x14ac:dyDescent="0.35">
      <c r="A4441" s="750">
        <v>8874</v>
      </c>
      <c r="C4441" s="750" t="s">
        <v>10135</v>
      </c>
      <c r="D4441" s="750" t="s">
        <v>35</v>
      </c>
      <c r="E4441" s="1179" t="s">
        <v>8542</v>
      </c>
      <c r="F4441" s="954">
        <v>46062</v>
      </c>
      <c r="G4441" s="750" t="s">
        <v>8719</v>
      </c>
      <c r="H4441" s="954">
        <v>46086</v>
      </c>
      <c r="I4441" s="750" t="s">
        <v>10249</v>
      </c>
      <c r="K4441" s="954">
        <v>33590</v>
      </c>
      <c r="L4441" s="750" t="s">
        <v>10137</v>
      </c>
      <c r="M4441" s="19">
        <v>43092</v>
      </c>
      <c r="N4441" s="952" t="s">
        <v>10138</v>
      </c>
      <c r="O4441" s="953">
        <v>44244</v>
      </c>
      <c r="U4441" s="545" t="s">
        <v>10139</v>
      </c>
    </row>
    <row r="4442" spans="1:21" x14ac:dyDescent="0.35">
      <c r="A4442" s="750">
        <v>8901</v>
      </c>
      <c r="B4442" s="750">
        <v>21608073</v>
      </c>
      <c r="C4442" s="750" t="s">
        <v>10140</v>
      </c>
      <c r="D4442" s="750" t="s">
        <v>35</v>
      </c>
      <c r="E4442" s="1179" t="s">
        <v>8560</v>
      </c>
      <c r="F4442" s="954">
        <v>46063</v>
      </c>
      <c r="G4442" s="750" t="s">
        <v>10141</v>
      </c>
      <c r="H4442" s="954">
        <v>46066</v>
      </c>
      <c r="I4442" s="750" t="s">
        <v>8670</v>
      </c>
      <c r="K4442" s="954">
        <v>31983</v>
      </c>
      <c r="L4442" s="750" t="s">
        <v>10142</v>
      </c>
      <c r="M4442" s="19">
        <v>39603</v>
      </c>
      <c r="N4442" s="952" t="s">
        <v>5894</v>
      </c>
      <c r="O4442" s="953">
        <v>38932</v>
      </c>
      <c r="U4442" s="545" t="s">
        <v>10143</v>
      </c>
    </row>
    <row r="4443" spans="1:21" x14ac:dyDescent="0.35">
      <c r="A4443" s="750">
        <v>8902</v>
      </c>
      <c r="C4443" s="750" t="s">
        <v>10144</v>
      </c>
      <c r="D4443" s="750" t="s">
        <v>35</v>
      </c>
      <c r="E4443" s="1179" t="s">
        <v>8700</v>
      </c>
      <c r="F4443" s="954">
        <v>46063</v>
      </c>
      <c r="G4443" s="750" t="s">
        <v>8561</v>
      </c>
      <c r="H4443" s="954">
        <v>46071</v>
      </c>
      <c r="I4443" s="750" t="s">
        <v>8826</v>
      </c>
      <c r="K4443" s="954">
        <v>37093</v>
      </c>
      <c r="L4443" s="750" t="s">
        <v>10145</v>
      </c>
      <c r="M4443" s="19">
        <v>43486</v>
      </c>
      <c r="N4443" s="952" t="s">
        <v>10146</v>
      </c>
      <c r="O4443" s="953">
        <v>44851</v>
      </c>
      <c r="U4443" s="545" t="s">
        <v>10147</v>
      </c>
    </row>
    <row r="4444" spans="1:21" ht="42" x14ac:dyDescent="0.35">
      <c r="A4444" s="750">
        <v>8903</v>
      </c>
      <c r="C4444" s="750" t="s">
        <v>10148</v>
      </c>
      <c r="D4444" s="750" t="s">
        <v>137</v>
      </c>
      <c r="E4444" s="1179" t="s">
        <v>8554</v>
      </c>
      <c r="F4444" s="954">
        <v>46064</v>
      </c>
      <c r="G4444" s="750" t="s">
        <v>8561</v>
      </c>
      <c r="H4444" s="954">
        <v>46070</v>
      </c>
      <c r="I4444" s="750" t="s">
        <v>8661</v>
      </c>
      <c r="K4444" s="954">
        <v>30753</v>
      </c>
      <c r="L4444" s="750" t="s">
        <v>10089</v>
      </c>
      <c r="M4444" s="19">
        <v>43239</v>
      </c>
      <c r="N4444" s="952" t="s">
        <v>1895</v>
      </c>
      <c r="O4444" s="953">
        <v>39382</v>
      </c>
      <c r="P4444" s="1043" t="s">
        <v>463</v>
      </c>
      <c r="U4444" s="545" t="s">
        <v>333</v>
      </c>
    </row>
    <row r="4445" spans="1:21" x14ac:dyDescent="0.35">
      <c r="A4445" s="750">
        <v>8905</v>
      </c>
      <c r="C4445" s="750" t="s">
        <v>9416</v>
      </c>
      <c r="D4445" s="750" t="s">
        <v>8734</v>
      </c>
      <c r="E4445" s="1179" t="s">
        <v>8780</v>
      </c>
      <c r="F4445" s="954">
        <v>46064</v>
      </c>
      <c r="G4445" s="750" t="s">
        <v>10149</v>
      </c>
      <c r="H4445" s="954">
        <v>46070</v>
      </c>
      <c r="I4445" s="750" t="s">
        <v>8855</v>
      </c>
      <c r="K4445" s="954">
        <v>33176</v>
      </c>
      <c r="L4445" s="750" t="s">
        <v>9418</v>
      </c>
      <c r="M4445" s="19">
        <v>42312</v>
      </c>
      <c r="N4445" s="952" t="s">
        <v>1303</v>
      </c>
      <c r="O4445" s="953">
        <v>44888</v>
      </c>
    </row>
    <row r="4446" spans="1:21" ht="42" x14ac:dyDescent="0.35">
      <c r="A4446" s="750">
        <v>8907</v>
      </c>
      <c r="B4446" s="750">
        <v>22077677</v>
      </c>
      <c r="C4446" s="750" t="s">
        <v>10154</v>
      </c>
      <c r="D4446" s="750" t="s">
        <v>4688</v>
      </c>
      <c r="E4446" s="1179" t="s">
        <v>8549</v>
      </c>
      <c r="F4446" s="954">
        <v>46064</v>
      </c>
      <c r="G4446" s="750" t="s">
        <v>9670</v>
      </c>
      <c r="H4446" s="954">
        <v>46066</v>
      </c>
      <c r="I4446" s="750" t="s">
        <v>9356</v>
      </c>
      <c r="K4446" s="954">
        <v>31341</v>
      </c>
      <c r="L4446" s="750" t="s">
        <v>10150</v>
      </c>
      <c r="M4446" s="19">
        <v>43435</v>
      </c>
      <c r="N4446" s="952" t="s">
        <v>7510</v>
      </c>
      <c r="O4446" s="953">
        <v>39006</v>
      </c>
      <c r="P4446" s="1043" t="s">
        <v>6443</v>
      </c>
      <c r="U4446" s="545" t="s">
        <v>10151</v>
      </c>
    </row>
    <row r="4447" spans="1:21" x14ac:dyDescent="0.35">
      <c r="A4447" s="750">
        <v>8908</v>
      </c>
      <c r="B4447" s="750">
        <v>5680651</v>
      </c>
      <c r="C4447" s="750" t="s">
        <v>10152</v>
      </c>
      <c r="D4447" s="750" t="s">
        <v>137</v>
      </c>
      <c r="E4447" s="1179" t="s">
        <v>8616</v>
      </c>
      <c r="F4447" s="954">
        <v>46064</v>
      </c>
      <c r="G4447" s="750" t="s">
        <v>8874</v>
      </c>
      <c r="H4447" s="954">
        <v>46069</v>
      </c>
      <c r="I4447" s="750" t="s">
        <v>9059</v>
      </c>
      <c r="K4447" s="954">
        <v>36171</v>
      </c>
      <c r="L4447" s="750">
        <v>14026428</v>
      </c>
      <c r="M4447" s="19">
        <v>45537</v>
      </c>
      <c r="N4447" s="952" t="s">
        <v>9367</v>
      </c>
      <c r="O4447" s="953">
        <v>44258</v>
      </c>
      <c r="U4447" s="545" t="s">
        <v>1333</v>
      </c>
    </row>
    <row r="4448" spans="1:21" x14ac:dyDescent="0.35">
      <c r="A4448" s="750">
        <v>8910</v>
      </c>
      <c r="C4448" s="750" t="s">
        <v>9034</v>
      </c>
      <c r="D4448" s="750" t="s">
        <v>35</v>
      </c>
      <c r="E4448" s="1179" t="s">
        <v>8967</v>
      </c>
      <c r="F4448" s="954">
        <v>46066</v>
      </c>
      <c r="G4448" s="750" t="s">
        <v>8636</v>
      </c>
      <c r="H4448" s="954">
        <v>46069</v>
      </c>
      <c r="I4448" s="750" t="s">
        <v>10153</v>
      </c>
      <c r="K4448" s="954">
        <v>32308</v>
      </c>
      <c r="L4448" s="750" t="s">
        <v>9035</v>
      </c>
      <c r="M4448" s="19">
        <v>45043</v>
      </c>
      <c r="N4448" s="952" t="s">
        <v>32</v>
      </c>
      <c r="O4448" s="953">
        <v>40388</v>
      </c>
    </row>
    <row r="4449" spans="1:21" x14ac:dyDescent="0.35">
      <c r="A4449" s="750">
        <v>8915</v>
      </c>
      <c r="B4449" s="750">
        <v>22077677</v>
      </c>
      <c r="C4449" s="750" t="s">
        <v>10154</v>
      </c>
      <c r="D4449" s="750" t="s">
        <v>35</v>
      </c>
      <c r="E4449" s="1179" t="s">
        <v>8560</v>
      </c>
      <c r="F4449" s="954">
        <v>46066</v>
      </c>
      <c r="G4449" s="750" t="s">
        <v>8741</v>
      </c>
      <c r="H4449" s="954">
        <v>46069</v>
      </c>
      <c r="I4449" s="750" t="s">
        <v>8537</v>
      </c>
      <c r="K4449" s="954">
        <v>31341</v>
      </c>
      <c r="L4449" s="750" t="s">
        <v>10150</v>
      </c>
      <c r="M4449" s="19">
        <v>43435</v>
      </c>
      <c r="N4449" s="952" t="s">
        <v>7510</v>
      </c>
      <c r="O4449" s="953">
        <v>39006</v>
      </c>
    </row>
    <row r="4450" spans="1:21" x14ac:dyDescent="0.35">
      <c r="A4450" s="750">
        <v>8911</v>
      </c>
      <c r="C4450" s="750" t="s">
        <v>10155</v>
      </c>
      <c r="D4450" s="750" t="s">
        <v>8704</v>
      </c>
      <c r="E4450" s="1179" t="s">
        <v>8594</v>
      </c>
      <c r="F4450" s="954">
        <v>46066</v>
      </c>
      <c r="G4450" s="750" t="s">
        <v>8649</v>
      </c>
      <c r="H4450" s="954">
        <v>46074</v>
      </c>
      <c r="I4450" s="750" t="s">
        <v>8561</v>
      </c>
      <c r="K4450" s="954">
        <v>34649</v>
      </c>
      <c r="L4450" s="750">
        <v>14756542</v>
      </c>
      <c r="N4450" s="952" t="s">
        <v>10156</v>
      </c>
      <c r="O4450" s="953">
        <v>45224</v>
      </c>
    </row>
    <row r="4451" spans="1:21" x14ac:dyDescent="0.35">
      <c r="A4451" s="750">
        <v>8912</v>
      </c>
      <c r="C4451" s="750" t="s">
        <v>10157</v>
      </c>
      <c r="D4451" s="750" t="s">
        <v>8859</v>
      </c>
      <c r="E4451" s="1179" t="s">
        <v>8590</v>
      </c>
      <c r="F4451" s="954">
        <v>46066</v>
      </c>
      <c r="G4451" s="750" t="s">
        <v>8855</v>
      </c>
      <c r="H4451" s="954">
        <v>46067</v>
      </c>
      <c r="I4451" s="750" t="s">
        <v>8602</v>
      </c>
      <c r="K4451" s="954">
        <v>32532</v>
      </c>
      <c r="L4451" s="750" t="s">
        <v>10158</v>
      </c>
      <c r="M4451" s="19">
        <v>43452</v>
      </c>
      <c r="N4451" s="952" t="s">
        <v>1279</v>
      </c>
      <c r="O4451" s="953">
        <v>43213</v>
      </c>
      <c r="U4451" s="545" t="s">
        <v>9755</v>
      </c>
    </row>
    <row r="4452" spans="1:21" x14ac:dyDescent="0.35">
      <c r="A4452" s="750">
        <v>8913</v>
      </c>
      <c r="B4452" s="750">
        <v>22381986</v>
      </c>
      <c r="C4452" s="750" t="s">
        <v>10159</v>
      </c>
      <c r="D4452" s="750" t="s">
        <v>137</v>
      </c>
      <c r="E4452" s="1179" t="s">
        <v>8659</v>
      </c>
      <c r="F4452" s="954">
        <v>46066</v>
      </c>
      <c r="G4452" s="750" t="s">
        <v>8821</v>
      </c>
      <c r="H4452" s="954">
        <v>46067</v>
      </c>
      <c r="I4452" s="750" t="s">
        <v>8664</v>
      </c>
      <c r="K4452" s="954">
        <v>24733</v>
      </c>
      <c r="L4452" s="750" t="s">
        <v>10160</v>
      </c>
      <c r="M4452" s="19">
        <v>40863</v>
      </c>
      <c r="N4452" s="952" t="s">
        <v>10161</v>
      </c>
      <c r="O4452" s="953">
        <v>33994</v>
      </c>
      <c r="U4452" s="545" t="s">
        <v>333</v>
      </c>
    </row>
    <row r="4453" spans="1:21" x14ac:dyDescent="0.35">
      <c r="A4453" s="750">
        <v>8914</v>
      </c>
      <c r="B4453" s="750">
        <v>54073049</v>
      </c>
      <c r="C4453" s="750" t="s">
        <v>8982</v>
      </c>
      <c r="D4453" s="750" t="s">
        <v>35</v>
      </c>
      <c r="E4453" s="1179" t="s">
        <v>8535</v>
      </c>
      <c r="F4453" s="954">
        <v>46066</v>
      </c>
      <c r="G4453" s="750" t="s">
        <v>8556</v>
      </c>
      <c r="H4453" s="954">
        <v>46074</v>
      </c>
      <c r="I4453" s="750" t="s">
        <v>8556</v>
      </c>
      <c r="K4453" s="954">
        <v>36002</v>
      </c>
      <c r="L4453" s="750">
        <v>14003087</v>
      </c>
      <c r="M4453" s="19">
        <v>45033</v>
      </c>
      <c r="N4453" s="952" t="s">
        <v>7374</v>
      </c>
      <c r="O4453" s="953">
        <v>44825</v>
      </c>
    </row>
    <row r="4454" spans="1:21" x14ac:dyDescent="0.35">
      <c r="A4454" s="750">
        <v>8914</v>
      </c>
      <c r="C4454" s="750" t="s">
        <v>9995</v>
      </c>
      <c r="D4454" s="750" t="s">
        <v>35</v>
      </c>
      <c r="E4454" s="1179" t="s">
        <v>8535</v>
      </c>
      <c r="F4454" s="954">
        <v>46066</v>
      </c>
      <c r="G4454" s="750" t="s">
        <v>8556</v>
      </c>
      <c r="H4454" s="954">
        <v>46074</v>
      </c>
      <c r="I4454" s="750" t="s">
        <v>8556</v>
      </c>
      <c r="K4454" s="954">
        <v>33687</v>
      </c>
      <c r="L4454" s="750" t="s">
        <v>9240</v>
      </c>
      <c r="N4454" s="952" t="s">
        <v>7377</v>
      </c>
      <c r="O4454" s="953">
        <v>41017</v>
      </c>
    </row>
    <row r="4455" spans="1:21" x14ac:dyDescent="0.35">
      <c r="A4455" s="750">
        <v>8916</v>
      </c>
      <c r="B4455" s="750">
        <v>24256148</v>
      </c>
      <c r="C4455" s="750" t="s">
        <v>10162</v>
      </c>
      <c r="D4455" s="750" t="s">
        <v>8734</v>
      </c>
      <c r="E4455" s="1179" t="s">
        <v>8820</v>
      </c>
      <c r="F4455" s="954">
        <v>46067</v>
      </c>
      <c r="G4455" s="750" t="s">
        <v>8795</v>
      </c>
      <c r="H4455" s="954">
        <v>46071</v>
      </c>
      <c r="I4455" s="750" t="s">
        <v>8941</v>
      </c>
      <c r="K4455" s="954">
        <v>26961</v>
      </c>
      <c r="L4455" s="750" t="s">
        <v>10163</v>
      </c>
      <c r="M4455" s="19">
        <v>42961</v>
      </c>
      <c r="N4455" s="952" t="s">
        <v>10164</v>
      </c>
      <c r="O4455" s="953">
        <v>36819</v>
      </c>
      <c r="U4455" s="545" t="s">
        <v>10165</v>
      </c>
    </row>
    <row r="4456" spans="1:21" x14ac:dyDescent="0.35">
      <c r="A4456" s="750">
        <v>8917</v>
      </c>
      <c r="C4456" s="750" t="s">
        <v>10167</v>
      </c>
      <c r="D4456" s="750" t="s">
        <v>137</v>
      </c>
      <c r="E4456" s="1179" t="s">
        <v>8579</v>
      </c>
      <c r="F4456" s="954">
        <v>46067</v>
      </c>
      <c r="G4456" s="750" t="s">
        <v>8687</v>
      </c>
      <c r="H4456" s="954">
        <v>46070</v>
      </c>
      <c r="I4456" s="750" t="s">
        <v>8536</v>
      </c>
      <c r="K4456" s="954">
        <v>30410</v>
      </c>
      <c r="L4456" s="750" t="s">
        <v>10168</v>
      </c>
      <c r="M4456" s="19">
        <v>40190</v>
      </c>
      <c r="N4456" s="952" t="s">
        <v>10169</v>
      </c>
      <c r="O4456" s="953">
        <v>42762</v>
      </c>
      <c r="U4456" s="545" t="s">
        <v>10166</v>
      </c>
    </row>
    <row r="4457" spans="1:21" x14ac:dyDescent="0.35">
      <c r="A4457" s="750">
        <v>8918</v>
      </c>
      <c r="C4457" s="750" t="s">
        <v>9654</v>
      </c>
      <c r="D4457" s="750" t="s">
        <v>4688</v>
      </c>
      <c r="E4457" s="1179" t="s">
        <v>8549</v>
      </c>
      <c r="F4457" s="954">
        <v>46067</v>
      </c>
      <c r="G4457" s="750" t="s">
        <v>8536</v>
      </c>
      <c r="H4457" s="954">
        <v>46074</v>
      </c>
      <c r="I4457" s="750" t="s">
        <v>8855</v>
      </c>
      <c r="K4457" s="954">
        <v>28839</v>
      </c>
      <c r="L4457" s="750" t="s">
        <v>9655</v>
      </c>
      <c r="M4457" s="19">
        <v>42416</v>
      </c>
      <c r="N4457" s="952" t="s">
        <v>9656</v>
      </c>
      <c r="O4457" s="953">
        <v>43992</v>
      </c>
    </row>
    <row r="4458" spans="1:21" x14ac:dyDescent="0.35">
      <c r="A4458" s="750">
        <v>8918</v>
      </c>
      <c r="B4458" s="750">
        <v>99142917</v>
      </c>
      <c r="C4458" s="750" t="s">
        <v>10170</v>
      </c>
      <c r="D4458" s="750" t="s">
        <v>4688</v>
      </c>
      <c r="E4458" s="1179" t="s">
        <v>8549</v>
      </c>
      <c r="F4458" s="954">
        <v>46067</v>
      </c>
      <c r="G4458" s="750" t="s">
        <v>8536</v>
      </c>
      <c r="H4458" s="954">
        <v>46074</v>
      </c>
      <c r="I4458" s="750" t="s">
        <v>8855</v>
      </c>
      <c r="K4458" s="954">
        <v>28292</v>
      </c>
      <c r="L4458" s="750" t="s">
        <v>10171</v>
      </c>
      <c r="N4458" s="952" t="s">
        <v>10172</v>
      </c>
      <c r="O4458" s="953">
        <v>36479</v>
      </c>
    </row>
    <row r="4459" spans="1:21" x14ac:dyDescent="0.35">
      <c r="A4459" s="750">
        <v>8919</v>
      </c>
      <c r="C4459" s="750" t="s">
        <v>10173</v>
      </c>
      <c r="D4459" s="750" t="s">
        <v>8704</v>
      </c>
      <c r="E4459" s="1179" t="s">
        <v>8593</v>
      </c>
      <c r="F4459" s="954">
        <v>46067</v>
      </c>
      <c r="G4459" s="750" t="s">
        <v>8622</v>
      </c>
      <c r="H4459" s="954">
        <v>46081</v>
      </c>
      <c r="I4459" s="750" t="s">
        <v>8626</v>
      </c>
      <c r="K4459" s="954">
        <v>27080</v>
      </c>
      <c r="L4459" s="750" t="s">
        <v>10174</v>
      </c>
      <c r="M4459" s="19">
        <v>44064</v>
      </c>
      <c r="N4459" s="952" t="s">
        <v>10175</v>
      </c>
      <c r="O4459" s="953">
        <v>45436</v>
      </c>
      <c r="U4459" s="545" t="s">
        <v>1109</v>
      </c>
    </row>
    <row r="4460" spans="1:21" x14ac:dyDescent="0.35">
      <c r="A4460" s="750">
        <v>8919</v>
      </c>
      <c r="C4460" s="750" t="s">
        <v>10176</v>
      </c>
      <c r="D4460" s="750" t="s">
        <v>8704</v>
      </c>
      <c r="E4460" s="1179" t="s">
        <v>8593</v>
      </c>
      <c r="F4460" s="954">
        <v>46067</v>
      </c>
      <c r="G4460" s="750" t="s">
        <v>8622</v>
      </c>
      <c r="H4460" s="954">
        <v>46081</v>
      </c>
      <c r="I4460" s="750" t="s">
        <v>8626</v>
      </c>
      <c r="K4460" s="954">
        <v>33680</v>
      </c>
      <c r="L4460" s="750" t="s">
        <v>10177</v>
      </c>
      <c r="M4460" s="19">
        <v>40401</v>
      </c>
      <c r="N4460" s="952" t="s">
        <v>10178</v>
      </c>
      <c r="O4460" s="953">
        <v>40362</v>
      </c>
      <c r="U4460" s="545" t="s">
        <v>333</v>
      </c>
    </row>
    <row r="4461" spans="1:21" x14ac:dyDescent="0.35">
      <c r="A4461" s="750">
        <v>8920</v>
      </c>
      <c r="B4461" s="750">
        <v>99947284</v>
      </c>
      <c r="C4461" s="750" t="s">
        <v>10179</v>
      </c>
      <c r="D4461" s="750" t="s">
        <v>137</v>
      </c>
      <c r="E4461" s="1179" t="s">
        <v>8659</v>
      </c>
      <c r="F4461" s="954">
        <v>46068</v>
      </c>
      <c r="G4461" s="750" t="s">
        <v>9826</v>
      </c>
      <c r="H4461" s="954">
        <v>46075</v>
      </c>
      <c r="I4461" s="750" t="s">
        <v>9826</v>
      </c>
      <c r="K4461" s="954">
        <v>26093</v>
      </c>
      <c r="L4461" s="750" t="s">
        <v>10180</v>
      </c>
      <c r="M4461" s="19">
        <v>44545</v>
      </c>
      <c r="N4461" s="952" t="s">
        <v>10181</v>
      </c>
      <c r="O4461" s="953">
        <v>33640</v>
      </c>
    </row>
    <row r="4462" spans="1:21" x14ac:dyDescent="0.35">
      <c r="A4462" s="750">
        <v>8917</v>
      </c>
      <c r="B4462" s="750">
        <v>97345496</v>
      </c>
      <c r="C4462" s="750" t="s">
        <v>10182</v>
      </c>
      <c r="D4462" s="750" t="s">
        <v>137</v>
      </c>
      <c r="E4462" s="1179" t="s">
        <v>8579</v>
      </c>
      <c r="F4462" s="954">
        <v>46067</v>
      </c>
      <c r="G4462" s="750" t="s">
        <v>8687</v>
      </c>
      <c r="H4462" s="954">
        <v>46070</v>
      </c>
      <c r="I4462" s="750" t="s">
        <v>8536</v>
      </c>
      <c r="K4462" s="954">
        <v>21163</v>
      </c>
      <c r="L4462" s="750" t="s">
        <v>10183</v>
      </c>
      <c r="M4462" s="19">
        <v>45302</v>
      </c>
      <c r="N4462" s="952" t="s">
        <v>10184</v>
      </c>
      <c r="O4462" s="953">
        <v>31367</v>
      </c>
      <c r="U4462" s="545" t="s">
        <v>10166</v>
      </c>
    </row>
    <row r="4463" spans="1:21" x14ac:dyDescent="0.35">
      <c r="A4463" s="750">
        <v>8922</v>
      </c>
      <c r="B4463" s="750">
        <v>21648132</v>
      </c>
      <c r="C4463" s="750" t="s">
        <v>10185</v>
      </c>
      <c r="D4463" s="750" t="s">
        <v>35</v>
      </c>
      <c r="E4463" s="1179" t="s">
        <v>8967</v>
      </c>
      <c r="F4463" s="954">
        <v>46070</v>
      </c>
      <c r="G4463" s="750" t="s">
        <v>8855</v>
      </c>
      <c r="H4463" s="954">
        <v>46078</v>
      </c>
      <c r="I4463" s="750" t="s">
        <v>10200</v>
      </c>
      <c r="K4463" s="954">
        <v>46076</v>
      </c>
      <c r="L4463" s="750" t="s">
        <v>8770</v>
      </c>
      <c r="M4463" s="19">
        <v>44873</v>
      </c>
      <c r="N4463" s="952" t="s">
        <v>8771</v>
      </c>
      <c r="O4463" s="953">
        <v>38565</v>
      </c>
    </row>
    <row r="4464" spans="1:21" x14ac:dyDescent="0.35">
      <c r="A4464" s="750">
        <v>8922</v>
      </c>
      <c r="B4464" s="750">
        <v>54775886</v>
      </c>
      <c r="C4464" s="750" t="s">
        <v>8772</v>
      </c>
      <c r="D4464" s="750" t="s">
        <v>35</v>
      </c>
      <c r="E4464" s="1179" t="s">
        <v>8967</v>
      </c>
      <c r="F4464" s="954">
        <v>46070</v>
      </c>
      <c r="G4464" s="750" t="s">
        <v>8855</v>
      </c>
      <c r="H4464" s="954">
        <v>46078</v>
      </c>
      <c r="I4464" s="750" t="s">
        <v>10200</v>
      </c>
      <c r="K4464" s="954">
        <v>26372</v>
      </c>
      <c r="L4464" s="750" t="s">
        <v>8773</v>
      </c>
      <c r="M4464" s="19">
        <v>43747</v>
      </c>
      <c r="N4464" s="952" t="s">
        <v>8774</v>
      </c>
      <c r="O4464" s="953">
        <v>37443</v>
      </c>
    </row>
    <row r="4465" spans="1:21" x14ac:dyDescent="0.35">
      <c r="A4465" s="750">
        <v>8869</v>
      </c>
      <c r="B4465" s="750">
        <v>56949585</v>
      </c>
      <c r="C4465" s="750" t="s">
        <v>10129</v>
      </c>
      <c r="D4465" s="750" t="s">
        <v>649</v>
      </c>
      <c r="E4465" s="1179" t="s">
        <v>8635</v>
      </c>
      <c r="F4465" s="954">
        <v>46060</v>
      </c>
      <c r="G4465" s="750" t="s">
        <v>8587</v>
      </c>
      <c r="H4465" s="954">
        <v>46072</v>
      </c>
      <c r="I4465" s="750" t="s">
        <v>8839</v>
      </c>
      <c r="K4465" s="954">
        <v>32761</v>
      </c>
      <c r="L4465" s="750" t="s">
        <v>10130</v>
      </c>
      <c r="M4465" s="19">
        <v>44706</v>
      </c>
      <c r="N4465" s="952" t="s">
        <v>1427</v>
      </c>
      <c r="O4465" s="953">
        <v>43550</v>
      </c>
      <c r="U4465" s="545" t="s">
        <v>9918</v>
      </c>
    </row>
    <row r="4466" spans="1:21" x14ac:dyDescent="0.35">
      <c r="A4466" s="750">
        <v>7330</v>
      </c>
      <c r="C4466" s="750" t="s">
        <v>9583</v>
      </c>
      <c r="D4466" s="750" t="s">
        <v>35</v>
      </c>
      <c r="E4466" s="1179" t="s">
        <v>8542</v>
      </c>
      <c r="F4466" s="954">
        <v>45786</v>
      </c>
      <c r="G4466" s="750" t="s">
        <v>10186</v>
      </c>
      <c r="H4466" s="954">
        <v>45788</v>
      </c>
      <c r="I4466" s="750" t="s">
        <v>8664</v>
      </c>
      <c r="K4466" s="954">
        <v>35169</v>
      </c>
      <c r="L4466" s="750" t="s">
        <v>9585</v>
      </c>
      <c r="M4466" s="19">
        <v>44158</v>
      </c>
      <c r="N4466" s="952" t="s">
        <v>7548</v>
      </c>
      <c r="O4466" s="953">
        <v>42990</v>
      </c>
    </row>
    <row r="4467" spans="1:21" x14ac:dyDescent="0.35">
      <c r="A4467" s="750">
        <v>7332</v>
      </c>
      <c r="C4467" s="750" t="s">
        <v>9459</v>
      </c>
      <c r="D4467" s="750" t="s">
        <v>35</v>
      </c>
      <c r="E4467" s="1179" t="s">
        <v>9673</v>
      </c>
      <c r="F4467" s="954">
        <v>45786</v>
      </c>
      <c r="G4467" s="750" t="s">
        <v>8741</v>
      </c>
      <c r="H4467" s="954">
        <v>45795</v>
      </c>
      <c r="I4467" s="750" t="s">
        <v>8741</v>
      </c>
      <c r="K4467" s="954">
        <v>27362</v>
      </c>
      <c r="L4467" s="750" t="s">
        <v>9460</v>
      </c>
      <c r="M4467" s="19">
        <v>40024</v>
      </c>
      <c r="N4467" s="952" t="s">
        <v>1446</v>
      </c>
      <c r="O4467" s="953">
        <v>36141</v>
      </c>
    </row>
    <row r="4468" spans="1:21" x14ac:dyDescent="0.35">
      <c r="A4468" s="750">
        <v>7372</v>
      </c>
      <c r="C4468" s="750" t="s">
        <v>10187</v>
      </c>
      <c r="D4468" s="750" t="s">
        <v>35</v>
      </c>
      <c r="E4468" s="1179" t="s">
        <v>9673</v>
      </c>
      <c r="F4468" s="954">
        <v>45786</v>
      </c>
      <c r="G4468" s="750" t="s">
        <v>8741</v>
      </c>
      <c r="H4468" s="954">
        <v>45795</v>
      </c>
      <c r="I4468" s="750" t="s">
        <v>8741</v>
      </c>
      <c r="K4468" s="954">
        <v>30162</v>
      </c>
      <c r="L4468" s="750" t="s">
        <v>8879</v>
      </c>
      <c r="M4468" s="19">
        <v>44770</v>
      </c>
      <c r="N4468" s="952" t="s">
        <v>10188</v>
      </c>
      <c r="O4468" s="953">
        <v>42525</v>
      </c>
    </row>
    <row r="4469" spans="1:21" x14ac:dyDescent="0.35">
      <c r="A4469" s="750">
        <v>7334</v>
      </c>
      <c r="C4469" s="750" t="s">
        <v>9191</v>
      </c>
      <c r="D4469" s="750" t="s">
        <v>137</v>
      </c>
      <c r="E4469" s="1179" t="s">
        <v>8837</v>
      </c>
      <c r="F4469" s="954">
        <v>45787</v>
      </c>
      <c r="G4469" s="750" t="s">
        <v>10189</v>
      </c>
      <c r="H4469" s="954">
        <v>45793</v>
      </c>
      <c r="I4469" s="750" t="s">
        <v>8622</v>
      </c>
      <c r="K4469" s="954">
        <v>31783</v>
      </c>
      <c r="L4469" s="750" t="s">
        <v>9192</v>
      </c>
      <c r="M4469" s="19">
        <v>41401</v>
      </c>
      <c r="N4469" s="952" t="s">
        <v>8479</v>
      </c>
      <c r="O4469" s="953">
        <v>41557</v>
      </c>
    </row>
    <row r="4470" spans="1:21" x14ac:dyDescent="0.35">
      <c r="A4470" s="750">
        <v>7334</v>
      </c>
      <c r="C4470" s="750" t="s">
        <v>10190</v>
      </c>
      <c r="D4470" s="750" t="s">
        <v>137</v>
      </c>
      <c r="E4470" s="1179" t="s">
        <v>8837</v>
      </c>
      <c r="F4470" s="954">
        <v>45787</v>
      </c>
      <c r="G4470" s="750" t="s">
        <v>10189</v>
      </c>
      <c r="H4470" s="954">
        <v>45793</v>
      </c>
      <c r="I4470" s="750" t="s">
        <v>8622</v>
      </c>
      <c r="K4470" s="954">
        <v>32046</v>
      </c>
      <c r="L4470" s="750" t="s">
        <v>10191</v>
      </c>
      <c r="N4470" s="952" t="s">
        <v>10192</v>
      </c>
      <c r="O4470" s="953">
        <v>41615</v>
      </c>
    </row>
    <row r="4471" spans="1:21" x14ac:dyDescent="0.35">
      <c r="A4471" s="750">
        <v>7336</v>
      </c>
      <c r="C4471" s="750" t="s">
        <v>10193</v>
      </c>
      <c r="D4471" s="750" t="s">
        <v>137</v>
      </c>
      <c r="E4471" s="1179" t="s">
        <v>8554</v>
      </c>
      <c r="F4471" s="954">
        <v>45787</v>
      </c>
      <c r="G4471" s="750" t="s">
        <v>8537</v>
      </c>
      <c r="H4471" s="954">
        <v>45790</v>
      </c>
      <c r="I4471" s="750" t="s">
        <v>9140</v>
      </c>
      <c r="K4471" s="954">
        <v>30080</v>
      </c>
      <c r="L4471" s="750" t="s">
        <v>8922</v>
      </c>
      <c r="M4471" s="19">
        <v>44754</v>
      </c>
      <c r="N4471" s="952" t="s">
        <v>5939</v>
      </c>
      <c r="O4471" s="953">
        <v>44791</v>
      </c>
    </row>
    <row r="4472" spans="1:21" x14ac:dyDescent="0.35">
      <c r="A4472" s="750">
        <v>7337</v>
      </c>
      <c r="B4472" s="750">
        <v>52632818</v>
      </c>
      <c r="C4472" s="750" t="s">
        <v>10194</v>
      </c>
      <c r="D4472" s="750" t="s">
        <v>649</v>
      </c>
      <c r="E4472" s="1179" t="s">
        <v>8825</v>
      </c>
      <c r="F4472" s="954">
        <v>45787</v>
      </c>
      <c r="G4472" s="750" t="s">
        <v>10195</v>
      </c>
      <c r="H4472" s="954">
        <v>45790</v>
      </c>
      <c r="I4472" s="750" t="s">
        <v>9189</v>
      </c>
      <c r="K4472" s="954">
        <v>25343</v>
      </c>
      <c r="L4472" s="750" t="s">
        <v>10196</v>
      </c>
      <c r="M4472" s="19">
        <v>41883</v>
      </c>
      <c r="N4472" s="952" t="s">
        <v>10197</v>
      </c>
      <c r="O4472" s="953">
        <v>41838</v>
      </c>
      <c r="U4472" s="545" t="s">
        <v>10198</v>
      </c>
    </row>
    <row r="4473" spans="1:21" hidden="1" x14ac:dyDescent="0.35">
      <c r="A4473" s="750">
        <v>7338</v>
      </c>
      <c r="C4473" s="750" t="s">
        <v>10199</v>
      </c>
      <c r="D4473" s="750" t="s">
        <v>35</v>
      </c>
      <c r="E4473" s="1179" t="s">
        <v>8560</v>
      </c>
      <c r="F4473" s="954">
        <v>45788</v>
      </c>
      <c r="G4473" s="750" t="s">
        <v>8556</v>
      </c>
      <c r="H4473" s="954">
        <v>45781</v>
      </c>
      <c r="I4473" s="750" t="s">
        <v>8683</v>
      </c>
      <c r="K4473" s="954">
        <v>23538</v>
      </c>
      <c r="L4473" s="750" t="s">
        <v>9749</v>
      </c>
      <c r="M4473" s="19">
        <v>44810</v>
      </c>
      <c r="N4473" s="952">
        <v>1463230251</v>
      </c>
      <c r="O4473" s="953">
        <v>43672</v>
      </c>
    </row>
    <row r="4474" spans="1:21" hidden="1" x14ac:dyDescent="0.35">
      <c r="A4474" s="750">
        <v>19</v>
      </c>
    </row>
    <row r="4475" spans="1:21" x14ac:dyDescent="0.35">
      <c r="A4475" s="750">
        <v>8928</v>
      </c>
      <c r="C4475" s="750" t="s">
        <v>9973</v>
      </c>
      <c r="D4475" s="750" t="s">
        <v>137</v>
      </c>
      <c r="E4475" s="1179" t="s">
        <v>8837</v>
      </c>
      <c r="F4475" s="954">
        <v>46071</v>
      </c>
      <c r="G4475" s="750" t="s">
        <v>9286</v>
      </c>
      <c r="H4475" s="954">
        <v>46073</v>
      </c>
      <c r="I4475" s="750" t="s">
        <v>8660</v>
      </c>
      <c r="K4475" s="954">
        <v>30999</v>
      </c>
      <c r="L4475" s="750" t="s">
        <v>9974</v>
      </c>
      <c r="M4475" s="19">
        <v>45425</v>
      </c>
      <c r="N4475" s="952" t="s">
        <v>8438</v>
      </c>
      <c r="O4475" s="953">
        <v>37896</v>
      </c>
    </row>
    <row r="4476" spans="1:21" x14ac:dyDescent="0.35">
      <c r="A4476" s="750">
        <v>8928</v>
      </c>
      <c r="C4476" s="750" t="s">
        <v>9978</v>
      </c>
      <c r="D4476" s="750" t="s">
        <v>137</v>
      </c>
      <c r="E4476" s="1179" t="s">
        <v>8837</v>
      </c>
      <c r="F4476" s="954">
        <v>46071</v>
      </c>
      <c r="G4476" s="750" t="s">
        <v>9286</v>
      </c>
      <c r="H4476" s="954">
        <v>46073</v>
      </c>
      <c r="I4476" s="750" t="s">
        <v>8660</v>
      </c>
      <c r="K4476" s="954">
        <v>29463</v>
      </c>
      <c r="L4476" s="750" t="s">
        <v>9979</v>
      </c>
      <c r="N4476" s="952" t="s">
        <v>9980</v>
      </c>
      <c r="O4476" s="953">
        <v>36823</v>
      </c>
    </row>
    <row r="4477" spans="1:21" x14ac:dyDescent="0.35">
      <c r="A4477" s="750">
        <v>8929</v>
      </c>
      <c r="C4477" s="750" t="s">
        <v>9663</v>
      </c>
      <c r="D4477" s="750" t="s">
        <v>4688</v>
      </c>
      <c r="E4477" s="1179" t="s">
        <v>8549</v>
      </c>
      <c r="F4477" s="954">
        <v>46072</v>
      </c>
      <c r="G4477" s="750" t="s">
        <v>8741</v>
      </c>
      <c r="H4477" s="954">
        <v>46079</v>
      </c>
      <c r="I4477" s="750" t="s">
        <v>8855</v>
      </c>
      <c r="K4477" s="954">
        <v>32942</v>
      </c>
      <c r="L4477" s="750" t="s">
        <v>9664</v>
      </c>
      <c r="M4477" s="19">
        <v>43696</v>
      </c>
      <c r="N4477" s="952" t="s">
        <v>7991</v>
      </c>
      <c r="O4477" s="953">
        <v>39709</v>
      </c>
    </row>
    <row r="4478" spans="1:21" x14ac:dyDescent="0.35">
      <c r="A4478" s="750">
        <v>8930</v>
      </c>
      <c r="B4478" s="750">
        <v>58000796</v>
      </c>
      <c r="C4478" s="750" t="s">
        <v>10201</v>
      </c>
      <c r="D4478" s="750" t="s">
        <v>8734</v>
      </c>
      <c r="E4478" s="1179" t="s">
        <v>8780</v>
      </c>
      <c r="F4478" s="954">
        <v>46075</v>
      </c>
      <c r="G4478" s="750" t="s">
        <v>8855</v>
      </c>
      <c r="H4478" s="954">
        <v>46104</v>
      </c>
      <c r="I4478" s="750" t="s">
        <v>8821</v>
      </c>
      <c r="K4478" s="954">
        <v>33118</v>
      </c>
      <c r="L4478" s="750" t="s">
        <v>10202</v>
      </c>
      <c r="M4478" s="19">
        <v>43133</v>
      </c>
      <c r="N4478" s="952" t="s">
        <v>4459</v>
      </c>
      <c r="O4478" s="953">
        <v>43451</v>
      </c>
      <c r="U4478" s="545" t="s">
        <v>4460</v>
      </c>
    </row>
    <row r="4479" spans="1:21" x14ac:dyDescent="0.35">
      <c r="A4479" s="750">
        <v>8931</v>
      </c>
      <c r="C4479" s="750" t="s">
        <v>695</v>
      </c>
      <c r="D4479" s="750" t="s">
        <v>137</v>
      </c>
      <c r="E4479" s="1179" t="s">
        <v>8837</v>
      </c>
      <c r="F4479" s="954">
        <v>46075</v>
      </c>
      <c r="G4479" s="750" t="s">
        <v>10203</v>
      </c>
      <c r="H4479" s="954">
        <v>46079</v>
      </c>
      <c r="I4479" s="750" t="s">
        <v>8670</v>
      </c>
      <c r="K4479" s="954">
        <v>21273</v>
      </c>
      <c r="L4479" s="750" t="s">
        <v>10204</v>
      </c>
      <c r="M4479" s="19">
        <v>43259</v>
      </c>
      <c r="N4479" s="952" t="s">
        <v>10024</v>
      </c>
      <c r="O4479" s="953">
        <v>37894</v>
      </c>
      <c r="U4479" s="545" t="s">
        <v>1288</v>
      </c>
    </row>
    <row r="4480" spans="1:21" x14ac:dyDescent="0.35">
      <c r="A4480" s="750">
        <v>8932</v>
      </c>
      <c r="B4480" s="750">
        <v>20104856</v>
      </c>
      <c r="C4480" s="750" t="s">
        <v>10205</v>
      </c>
      <c r="D4480" s="750" t="s">
        <v>137</v>
      </c>
      <c r="E4480" s="1179" t="s">
        <v>8616</v>
      </c>
      <c r="F4480" s="954">
        <v>46076</v>
      </c>
      <c r="G4480" s="750" t="s">
        <v>9840</v>
      </c>
      <c r="H4480" s="954">
        <v>46088</v>
      </c>
      <c r="I4480" s="750" t="s">
        <v>8551</v>
      </c>
      <c r="K4480" s="954">
        <v>32313</v>
      </c>
      <c r="L4480" s="750" t="s">
        <v>10206</v>
      </c>
      <c r="M4480" s="19">
        <v>45188</v>
      </c>
      <c r="N4480" s="952" t="s">
        <v>10207</v>
      </c>
      <c r="O4480" s="953">
        <v>44118</v>
      </c>
      <c r="U4480" s="545" t="s">
        <v>10208</v>
      </c>
    </row>
    <row r="4481" spans="1:22" x14ac:dyDescent="0.35">
      <c r="A4481" s="750">
        <v>8933</v>
      </c>
      <c r="C4481" s="750" t="s">
        <v>9221</v>
      </c>
      <c r="D4481" s="750" t="s">
        <v>137</v>
      </c>
      <c r="E4481" s="1179" t="s">
        <v>8659</v>
      </c>
      <c r="F4481" s="954">
        <v>46076</v>
      </c>
      <c r="G4481" s="750" t="s">
        <v>10209</v>
      </c>
      <c r="H4481" s="954">
        <v>46080</v>
      </c>
      <c r="I4481" s="750" t="s">
        <v>10223</v>
      </c>
      <c r="K4481" s="954">
        <v>28279</v>
      </c>
      <c r="L4481" s="750" t="s">
        <v>9223</v>
      </c>
      <c r="M4481" s="19">
        <v>45729</v>
      </c>
      <c r="N4481" s="952" t="s">
        <v>9224</v>
      </c>
      <c r="O4481" s="953">
        <v>45726</v>
      </c>
      <c r="U4481" s="545" t="s">
        <v>8695</v>
      </c>
      <c r="V4481" s="555" t="s">
        <v>10224</v>
      </c>
    </row>
    <row r="4482" spans="1:22" x14ac:dyDescent="0.35">
      <c r="A4482" s="750">
        <v>8934</v>
      </c>
      <c r="C4482" s="750" t="s">
        <v>10210</v>
      </c>
      <c r="D4482" s="750" t="s">
        <v>35</v>
      </c>
      <c r="E4482" s="1179" t="s">
        <v>8700</v>
      </c>
      <c r="F4482" s="954">
        <v>46076</v>
      </c>
      <c r="G4482" s="750" t="s">
        <v>10211</v>
      </c>
      <c r="H4482" s="954">
        <v>46085</v>
      </c>
      <c r="I4482" s="750" t="s">
        <v>8855</v>
      </c>
      <c r="K4482" s="954">
        <v>36900</v>
      </c>
      <c r="L4482" s="750">
        <v>14021859</v>
      </c>
      <c r="M4482" s="19">
        <v>45591</v>
      </c>
      <c r="N4482" s="952" t="s">
        <v>10212</v>
      </c>
      <c r="O4482" s="953">
        <v>43704</v>
      </c>
      <c r="U4482" s="545" t="s">
        <v>903</v>
      </c>
    </row>
    <row r="4483" spans="1:22" x14ac:dyDescent="0.35">
      <c r="A4483" s="750">
        <v>8934</v>
      </c>
      <c r="C4483" s="750" t="s">
        <v>10213</v>
      </c>
      <c r="D4483" s="750" t="s">
        <v>35</v>
      </c>
      <c r="E4483" s="1179" t="s">
        <v>8700</v>
      </c>
      <c r="F4483" s="954">
        <v>46076</v>
      </c>
      <c r="G4483" s="750" t="s">
        <v>10211</v>
      </c>
      <c r="H4483" s="954">
        <v>46085</v>
      </c>
      <c r="I4483" s="750" t="s">
        <v>8855</v>
      </c>
      <c r="K4483" s="954">
        <v>32189</v>
      </c>
      <c r="L4483" s="750" t="s">
        <v>10214</v>
      </c>
      <c r="M4483" s="19">
        <v>43769</v>
      </c>
      <c r="N4483" s="952" t="s">
        <v>10215</v>
      </c>
      <c r="O4483" s="953">
        <v>42926</v>
      </c>
      <c r="U4483" s="545" t="s">
        <v>1311</v>
      </c>
    </row>
    <row r="4484" spans="1:22" x14ac:dyDescent="0.35">
      <c r="A4484" s="750">
        <v>8935</v>
      </c>
      <c r="C4484" s="750" t="s">
        <v>10217</v>
      </c>
      <c r="D4484" s="750" t="s">
        <v>137</v>
      </c>
      <c r="E4484" s="1179" t="s">
        <v>8579</v>
      </c>
      <c r="F4484" s="954">
        <v>46077</v>
      </c>
      <c r="G4484" s="750" t="s">
        <v>10218</v>
      </c>
      <c r="H4484" s="954">
        <v>46079</v>
      </c>
      <c r="I4484" s="750" t="s">
        <v>8636</v>
      </c>
      <c r="K4484" s="954">
        <v>34795</v>
      </c>
      <c r="L4484" s="750" t="s">
        <v>10219</v>
      </c>
      <c r="M4484" s="19">
        <v>45112</v>
      </c>
      <c r="N4484" s="952" t="s">
        <v>10220</v>
      </c>
      <c r="O4484" s="953">
        <v>45260</v>
      </c>
      <c r="U4484" s="545" t="s">
        <v>10216</v>
      </c>
    </row>
    <row r="4485" spans="1:22" x14ac:dyDescent="0.35">
      <c r="A4485" s="750">
        <v>8936</v>
      </c>
      <c r="C4485" s="750" t="s">
        <v>9703</v>
      </c>
      <c r="D4485" s="750" t="s">
        <v>8656</v>
      </c>
      <c r="E4485" s="1179" t="s">
        <v>8591</v>
      </c>
      <c r="F4485" s="954">
        <v>46078</v>
      </c>
      <c r="G4485" s="750" t="s">
        <v>8543</v>
      </c>
      <c r="H4485" s="954">
        <v>46089</v>
      </c>
      <c r="I4485" s="750" t="s">
        <v>8537</v>
      </c>
      <c r="K4485" s="954">
        <v>29923</v>
      </c>
      <c r="L4485" s="750" t="s">
        <v>9704</v>
      </c>
      <c r="M4485" s="19">
        <v>42543</v>
      </c>
      <c r="N4485" s="952" t="s">
        <v>5964</v>
      </c>
      <c r="O4485" s="953">
        <v>42111</v>
      </c>
    </row>
    <row r="4486" spans="1:22" x14ac:dyDescent="0.35">
      <c r="A4486" s="750">
        <v>8937</v>
      </c>
      <c r="B4486" s="750">
        <v>58623199</v>
      </c>
      <c r="C4486" s="750" t="s">
        <v>8853</v>
      </c>
      <c r="D4486" s="750" t="s">
        <v>35</v>
      </c>
      <c r="E4486" s="1179" t="s">
        <v>8644</v>
      </c>
      <c r="F4486" s="954">
        <v>46079</v>
      </c>
      <c r="G4486" s="750" t="s">
        <v>10221</v>
      </c>
      <c r="H4486" s="954">
        <v>46080</v>
      </c>
      <c r="I4486" s="750" t="s">
        <v>8821</v>
      </c>
      <c r="K4486" s="954">
        <v>32246</v>
      </c>
      <c r="L4486" s="750" t="s">
        <v>8856</v>
      </c>
      <c r="M4486" s="19">
        <v>42053</v>
      </c>
      <c r="N4486" s="952" t="s">
        <v>5147</v>
      </c>
      <c r="O4486" s="953">
        <v>40716</v>
      </c>
      <c r="U4486" s="545" t="s">
        <v>10222</v>
      </c>
    </row>
    <row r="4487" spans="1:22" x14ac:dyDescent="0.35">
      <c r="A4487" s="750">
        <v>8939</v>
      </c>
      <c r="B4487" s="750">
        <v>93644727</v>
      </c>
      <c r="C4487" s="750" t="s">
        <v>10225</v>
      </c>
      <c r="D4487" s="750" t="s">
        <v>137</v>
      </c>
      <c r="E4487" s="1179" t="s">
        <v>8579</v>
      </c>
      <c r="F4487" s="954">
        <v>46080</v>
      </c>
      <c r="G4487" s="750" t="s">
        <v>8855</v>
      </c>
      <c r="H4487" s="750" t="s">
        <v>10288</v>
      </c>
      <c r="I4487" s="750" t="s">
        <v>8626</v>
      </c>
      <c r="K4487" s="954">
        <v>31497</v>
      </c>
      <c r="L4487" s="750" t="s">
        <v>10226</v>
      </c>
      <c r="M4487" s="19">
        <v>44412</v>
      </c>
      <c r="N4487" s="952" t="s">
        <v>10227</v>
      </c>
      <c r="O4487" s="953">
        <v>44432</v>
      </c>
      <c r="U4487" s="545" t="s">
        <v>9542</v>
      </c>
    </row>
    <row r="4488" spans="1:22" x14ac:dyDescent="0.35">
      <c r="A4488" s="750">
        <v>8939</v>
      </c>
      <c r="C4488" s="750" t="s">
        <v>10228</v>
      </c>
      <c r="D4488" s="750" t="s">
        <v>137</v>
      </c>
      <c r="E4488" s="1179" t="s">
        <v>8579</v>
      </c>
      <c r="F4488" s="954">
        <v>46080</v>
      </c>
      <c r="G4488" s="750" t="s">
        <v>8855</v>
      </c>
      <c r="H4488" s="954">
        <v>46088</v>
      </c>
      <c r="I4488" s="750" t="s">
        <v>8626</v>
      </c>
      <c r="K4488" s="954">
        <v>33555</v>
      </c>
      <c r="L4488" s="750" t="s">
        <v>10229</v>
      </c>
      <c r="M4488" s="19">
        <v>43663</v>
      </c>
      <c r="N4488" s="952" t="s">
        <v>10230</v>
      </c>
      <c r="O4488" s="953">
        <v>42724</v>
      </c>
      <c r="U4488" s="545" t="s">
        <v>9542</v>
      </c>
    </row>
    <row r="4489" spans="1:22" hidden="1" x14ac:dyDescent="0.35">
      <c r="A4489" s="750">
        <v>8940</v>
      </c>
    </row>
    <row r="4490" spans="1:22" ht="42" x14ac:dyDescent="0.35">
      <c r="A4490" s="750">
        <v>8940</v>
      </c>
      <c r="C4490" s="750" t="s">
        <v>10231</v>
      </c>
      <c r="D4490" s="750" t="s">
        <v>137</v>
      </c>
      <c r="E4490" s="1179" t="s">
        <v>8710</v>
      </c>
      <c r="F4490" s="954">
        <v>46080</v>
      </c>
      <c r="G4490" s="750" t="s">
        <v>10232</v>
      </c>
      <c r="H4490" s="954">
        <v>46088</v>
      </c>
      <c r="I4490" s="750" t="s">
        <v>8661</v>
      </c>
      <c r="K4490" s="954">
        <v>26287</v>
      </c>
      <c r="L4490" s="750" t="s">
        <v>10233</v>
      </c>
      <c r="M4490" s="19">
        <v>42501</v>
      </c>
      <c r="N4490" s="952" t="s">
        <v>10234</v>
      </c>
      <c r="O4490" s="953">
        <v>37659</v>
      </c>
      <c r="P4490" s="1043" t="s">
        <v>6443</v>
      </c>
    </row>
    <row r="4491" spans="1:22" x14ac:dyDescent="0.35">
      <c r="A4491" s="750">
        <v>8942</v>
      </c>
      <c r="B4491" s="750">
        <v>56764030</v>
      </c>
      <c r="C4491" s="750" t="s">
        <v>8392</v>
      </c>
      <c r="D4491" s="750" t="s">
        <v>4688</v>
      </c>
      <c r="E4491" s="1179" t="s">
        <v>8549</v>
      </c>
      <c r="F4491" s="954">
        <v>46082</v>
      </c>
      <c r="G4491" s="750" t="s">
        <v>8786</v>
      </c>
      <c r="H4491" s="954">
        <v>46059</v>
      </c>
      <c r="I4491" s="750" t="s">
        <v>9506</v>
      </c>
      <c r="K4491" s="954">
        <v>27192</v>
      </c>
      <c r="L4491" s="750">
        <v>655049892</v>
      </c>
      <c r="M4491" s="19">
        <v>44340</v>
      </c>
      <c r="N4491" s="952" t="s">
        <v>9251</v>
      </c>
      <c r="O4491" s="953">
        <v>44694</v>
      </c>
    </row>
    <row r="4492" spans="1:22" x14ac:dyDescent="0.35">
      <c r="A4492" s="750">
        <v>8943</v>
      </c>
      <c r="B4492" s="750">
        <v>98625416</v>
      </c>
      <c r="C4492" s="750" t="s">
        <v>10235</v>
      </c>
      <c r="D4492" s="750" t="s">
        <v>35</v>
      </c>
      <c r="E4492" s="1179" t="s">
        <v>8644</v>
      </c>
      <c r="F4492" s="954">
        <v>46082</v>
      </c>
      <c r="G4492" s="750" t="s">
        <v>8543</v>
      </c>
      <c r="H4492" s="954">
        <v>46091</v>
      </c>
      <c r="I4492" s="750" t="s">
        <v>8561</v>
      </c>
      <c r="K4492" s="954">
        <v>30732</v>
      </c>
      <c r="L4492" s="750" t="s">
        <v>10236</v>
      </c>
      <c r="M4492" s="19">
        <v>45663</v>
      </c>
      <c r="N4492" s="952" t="s">
        <v>10237</v>
      </c>
      <c r="O4492" s="953">
        <v>41943</v>
      </c>
      <c r="U4492" s="545" t="s">
        <v>9306</v>
      </c>
    </row>
    <row r="4493" spans="1:22" x14ac:dyDescent="0.35">
      <c r="A4493" s="750">
        <v>8944</v>
      </c>
      <c r="C4493" s="750" t="s">
        <v>10239</v>
      </c>
      <c r="D4493" s="750" t="s">
        <v>8656</v>
      </c>
      <c r="E4493" s="1179" t="s">
        <v>8585</v>
      </c>
      <c r="F4493" s="954">
        <v>46082</v>
      </c>
      <c r="G4493" s="750" t="s">
        <v>8537</v>
      </c>
      <c r="H4493" s="954">
        <v>46085</v>
      </c>
      <c r="I4493" s="750" t="s">
        <v>9295</v>
      </c>
      <c r="K4493" s="954">
        <v>24943</v>
      </c>
      <c r="L4493" s="750" t="s">
        <v>10240</v>
      </c>
      <c r="M4493" s="19">
        <v>43444</v>
      </c>
      <c r="N4493" s="952" t="s">
        <v>10241</v>
      </c>
      <c r="O4493" s="953">
        <v>31587</v>
      </c>
      <c r="U4493" s="545" t="s">
        <v>10238</v>
      </c>
    </row>
    <row r="4494" spans="1:22" x14ac:dyDescent="0.35">
      <c r="A4494" s="750">
        <v>8947</v>
      </c>
      <c r="B4494" s="750">
        <v>98457539</v>
      </c>
      <c r="C4494" s="750" t="s">
        <v>10242</v>
      </c>
      <c r="D4494" s="750" t="s">
        <v>8704</v>
      </c>
      <c r="E4494" s="1179" t="s">
        <v>8594</v>
      </c>
      <c r="F4494" s="954">
        <v>46084</v>
      </c>
      <c r="G4494" s="750" t="s">
        <v>10243</v>
      </c>
      <c r="H4494" s="954">
        <v>46106</v>
      </c>
      <c r="I4494" s="750" t="s">
        <v>8636</v>
      </c>
      <c r="K4494" s="954">
        <v>18688</v>
      </c>
      <c r="L4494" s="750" t="s">
        <v>10244</v>
      </c>
      <c r="M4494" s="19">
        <v>43456</v>
      </c>
      <c r="N4494" s="952" t="s">
        <v>10245</v>
      </c>
      <c r="O4494" s="953">
        <v>29559</v>
      </c>
      <c r="U4494" s="545" t="s">
        <v>10246</v>
      </c>
    </row>
    <row r="4495" spans="1:22" hidden="1" x14ac:dyDescent="0.35">
      <c r="A4495" s="750">
        <v>8944</v>
      </c>
      <c r="C4495" s="750" t="s">
        <v>10247</v>
      </c>
      <c r="D4495" s="750" t="s">
        <v>8656</v>
      </c>
      <c r="E4495" s="1179" t="s">
        <v>8585</v>
      </c>
      <c r="F4495" s="954">
        <v>46082</v>
      </c>
      <c r="G4495" s="750" t="s">
        <v>8537</v>
      </c>
      <c r="H4495" s="954">
        <v>46085</v>
      </c>
      <c r="I4495" s="750" t="s">
        <v>9295</v>
      </c>
      <c r="K4495" s="954">
        <v>27184</v>
      </c>
      <c r="L4495" s="750" t="s">
        <v>10248</v>
      </c>
      <c r="M4495" s="19">
        <v>42209</v>
      </c>
    </row>
    <row r="4496" spans="1:22" x14ac:dyDescent="0.35">
      <c r="A4496" s="750">
        <v>9026</v>
      </c>
      <c r="B4496" s="750">
        <v>51288466</v>
      </c>
      <c r="C4496" s="750" t="s">
        <v>8918</v>
      </c>
      <c r="D4496" s="750" t="s">
        <v>83</v>
      </c>
      <c r="E4496" s="1179" t="s">
        <v>8606</v>
      </c>
      <c r="F4496" s="954">
        <v>46085</v>
      </c>
      <c r="G4496" s="750" t="s">
        <v>10250</v>
      </c>
      <c r="H4496" s="954">
        <v>46096</v>
      </c>
      <c r="I4496" s="750" t="s">
        <v>8626</v>
      </c>
      <c r="K4496" s="954">
        <v>31874</v>
      </c>
      <c r="L4496" s="750" t="s">
        <v>8728</v>
      </c>
      <c r="N4496" s="952" t="s">
        <v>10251</v>
      </c>
      <c r="O4496" s="953">
        <v>45954</v>
      </c>
    </row>
    <row r="4497" spans="1:21" x14ac:dyDescent="0.35">
      <c r="A4497" s="750">
        <v>9027</v>
      </c>
      <c r="C4497" s="750" t="s">
        <v>9107</v>
      </c>
      <c r="D4497" s="750" t="s">
        <v>35</v>
      </c>
      <c r="E4497" s="1179" t="s">
        <v>8560</v>
      </c>
      <c r="F4497" s="954">
        <v>46086</v>
      </c>
      <c r="G4497" s="750" t="s">
        <v>8839</v>
      </c>
      <c r="H4497" s="954">
        <v>46101</v>
      </c>
      <c r="I4497" s="750" t="s">
        <v>8598</v>
      </c>
      <c r="K4497" s="954">
        <v>31035</v>
      </c>
      <c r="L4497" s="750" t="s">
        <v>9108</v>
      </c>
      <c r="M4497" s="19">
        <v>41809</v>
      </c>
      <c r="N4497" s="952" t="s">
        <v>1622</v>
      </c>
      <c r="O4497" s="953">
        <v>44250</v>
      </c>
    </row>
    <row r="4498" spans="1:21" x14ac:dyDescent="0.35">
      <c r="A4498" s="750">
        <v>9028</v>
      </c>
      <c r="C4498" s="750" t="s">
        <v>9072</v>
      </c>
      <c r="D4498" s="750" t="s">
        <v>35</v>
      </c>
      <c r="E4498" s="1179" t="s">
        <v>8967</v>
      </c>
      <c r="F4498" s="954">
        <v>46086</v>
      </c>
      <c r="G4498" s="750" t="s">
        <v>9913</v>
      </c>
      <c r="H4498" s="954">
        <v>46086</v>
      </c>
      <c r="I4498" s="750" t="s">
        <v>8741</v>
      </c>
      <c r="K4498" s="954">
        <v>29580</v>
      </c>
      <c r="L4498" s="750" t="s">
        <v>9073</v>
      </c>
      <c r="M4498" s="19">
        <v>43082</v>
      </c>
      <c r="N4498" s="952" t="s">
        <v>2620</v>
      </c>
      <c r="O4498" s="953">
        <v>37452</v>
      </c>
    </row>
    <row r="4499" spans="1:21" x14ac:dyDescent="0.35">
      <c r="A4499" s="750">
        <v>9030</v>
      </c>
      <c r="B4499" s="750">
        <v>58854498</v>
      </c>
      <c r="C4499" s="750" t="s">
        <v>10255</v>
      </c>
      <c r="D4499" s="750" t="s">
        <v>137</v>
      </c>
      <c r="E4499" s="1179" t="s">
        <v>8659</v>
      </c>
      <c r="F4499" s="954">
        <v>46086</v>
      </c>
      <c r="G4499" s="750" t="s">
        <v>10257</v>
      </c>
      <c r="H4499" s="954">
        <v>46089</v>
      </c>
      <c r="I4499" s="750" t="s">
        <v>8855</v>
      </c>
      <c r="K4499" s="954">
        <v>24566</v>
      </c>
      <c r="L4499" s="750" t="s">
        <v>10252</v>
      </c>
      <c r="M4499" s="19">
        <v>40525</v>
      </c>
      <c r="N4499" s="952" t="s">
        <v>10253</v>
      </c>
      <c r="O4499" s="953">
        <v>39927</v>
      </c>
      <c r="U4499" s="545" t="s">
        <v>10254</v>
      </c>
    </row>
    <row r="4500" spans="1:21" x14ac:dyDescent="0.35">
      <c r="A4500" s="750">
        <v>8950</v>
      </c>
      <c r="C4500" s="750" t="s">
        <v>10256</v>
      </c>
      <c r="D4500" s="750" t="s">
        <v>137</v>
      </c>
      <c r="E4500" s="1179" t="s">
        <v>8837</v>
      </c>
      <c r="F4500" s="954">
        <v>46085</v>
      </c>
      <c r="G4500" s="750" t="s">
        <v>10258</v>
      </c>
      <c r="H4500" s="954">
        <v>46086</v>
      </c>
      <c r="I4500" s="750" t="s">
        <v>10259</v>
      </c>
      <c r="K4500" s="954">
        <v>26580</v>
      </c>
      <c r="L4500" s="750" t="s">
        <v>10260</v>
      </c>
      <c r="M4500" s="19">
        <v>42130</v>
      </c>
      <c r="N4500" s="952" t="s">
        <v>10261</v>
      </c>
      <c r="O4500" s="953">
        <v>35718</v>
      </c>
      <c r="U4500" s="545" t="s">
        <v>10262</v>
      </c>
    </row>
    <row r="4501" spans="1:21" x14ac:dyDescent="0.35">
      <c r="A4501" s="750">
        <v>8948</v>
      </c>
      <c r="B4501" s="750">
        <v>24013081</v>
      </c>
      <c r="C4501" s="750" t="s">
        <v>10263</v>
      </c>
      <c r="D4501" s="750" t="s">
        <v>35</v>
      </c>
      <c r="E4501" s="1179" t="s">
        <v>8535</v>
      </c>
      <c r="F4501" s="954">
        <v>46084</v>
      </c>
      <c r="G4501" s="750" t="s">
        <v>9356</v>
      </c>
      <c r="H4501" s="954">
        <v>46110</v>
      </c>
      <c r="I4501" s="750" t="s">
        <v>8741</v>
      </c>
      <c r="K4501" s="954">
        <v>35116</v>
      </c>
      <c r="L4501" s="750" t="s">
        <v>10264</v>
      </c>
      <c r="M4501" s="19">
        <v>44799</v>
      </c>
      <c r="N4501" s="952" t="s">
        <v>10265</v>
      </c>
      <c r="O4501" s="953">
        <v>41936</v>
      </c>
      <c r="U4501" s="545" t="s">
        <v>10266</v>
      </c>
    </row>
    <row r="4502" spans="1:21" x14ac:dyDescent="0.35">
      <c r="A4502" s="750">
        <v>8949</v>
      </c>
      <c r="B4502" s="750">
        <v>50400048</v>
      </c>
      <c r="C4502" s="750" t="s">
        <v>10268</v>
      </c>
      <c r="D4502" s="750" t="s">
        <v>35</v>
      </c>
      <c r="E4502" s="1179" t="s">
        <v>8535</v>
      </c>
      <c r="F4502" s="954">
        <v>46084</v>
      </c>
      <c r="G4502" s="750" t="s">
        <v>9356</v>
      </c>
      <c r="H4502" s="954">
        <v>46110</v>
      </c>
      <c r="I4502" s="750" t="s">
        <v>8741</v>
      </c>
      <c r="K4502" s="954">
        <v>34722</v>
      </c>
      <c r="L4502" s="750" t="s">
        <v>10269</v>
      </c>
      <c r="M4502" s="19">
        <v>44615</v>
      </c>
      <c r="N4502" s="952" t="s">
        <v>10270</v>
      </c>
      <c r="O4502" s="953">
        <v>41543</v>
      </c>
      <c r="U4502" s="545" t="s">
        <v>10267</v>
      </c>
    </row>
    <row r="4503" spans="1:21" x14ac:dyDescent="0.35">
      <c r="A4503" s="750">
        <v>8949</v>
      </c>
      <c r="C4503" s="750" t="s">
        <v>10271</v>
      </c>
      <c r="D4503" s="750" t="s">
        <v>35</v>
      </c>
      <c r="E4503" s="1179" t="s">
        <v>8535</v>
      </c>
      <c r="F4503" s="954">
        <v>46084</v>
      </c>
      <c r="G4503" s="750" t="s">
        <v>9356</v>
      </c>
      <c r="H4503" s="954">
        <v>46110</v>
      </c>
      <c r="I4503" s="750" t="s">
        <v>8741</v>
      </c>
      <c r="K4503" s="954">
        <v>32388</v>
      </c>
      <c r="L4503" s="750" t="s">
        <v>10272</v>
      </c>
      <c r="M4503" s="19">
        <v>42836</v>
      </c>
      <c r="N4503" s="952" t="s">
        <v>10273</v>
      </c>
      <c r="O4503" s="953">
        <v>45063</v>
      </c>
    </row>
    <row r="4504" spans="1:21" x14ac:dyDescent="0.35">
      <c r="A4504" s="750">
        <v>9035</v>
      </c>
      <c r="C4504" s="750" t="s">
        <v>10274</v>
      </c>
      <c r="D4504" s="750" t="s">
        <v>8704</v>
      </c>
      <c r="E4504" s="1179" t="s">
        <v>8593</v>
      </c>
      <c r="F4504" s="954">
        <v>46087</v>
      </c>
      <c r="G4504" s="750" t="s">
        <v>9140</v>
      </c>
      <c r="H4504" s="954">
        <v>46096</v>
      </c>
      <c r="I4504" s="750" t="s">
        <v>8561</v>
      </c>
      <c r="K4504" s="954">
        <v>31422</v>
      </c>
      <c r="L4504" s="750" t="s">
        <v>10275</v>
      </c>
      <c r="N4504" s="952" t="s">
        <v>10276</v>
      </c>
      <c r="O4504" s="953">
        <v>40227</v>
      </c>
      <c r="U4504" s="545" t="s">
        <v>855</v>
      </c>
    </row>
    <row r="4505" spans="1:21" x14ac:dyDescent="0.35">
      <c r="A4505" s="750">
        <v>9032</v>
      </c>
      <c r="C4505" s="750" t="s">
        <v>10277</v>
      </c>
      <c r="D4505" s="750" t="s">
        <v>8734</v>
      </c>
      <c r="E4505" s="1179" t="s">
        <v>8820</v>
      </c>
      <c r="F4505" s="954">
        <v>46087</v>
      </c>
      <c r="G4505" s="750" t="s">
        <v>8900</v>
      </c>
      <c r="H4505" s="954">
        <v>46090</v>
      </c>
      <c r="I4505" s="750" t="s">
        <v>8821</v>
      </c>
      <c r="K4505" s="954">
        <v>26029</v>
      </c>
      <c r="N4505" s="952" t="s">
        <v>10278</v>
      </c>
      <c r="O4505" s="953">
        <v>41815</v>
      </c>
    </row>
    <row r="4506" spans="1:21" ht="42" x14ac:dyDescent="0.35">
      <c r="A4506" s="750">
        <v>9031</v>
      </c>
      <c r="B4506" s="750">
        <v>92224706</v>
      </c>
      <c r="C4506" s="750" t="s">
        <v>10279</v>
      </c>
      <c r="D4506" s="750" t="s">
        <v>137</v>
      </c>
      <c r="E4506" s="1179" t="s">
        <v>8554</v>
      </c>
      <c r="F4506" s="954">
        <v>46086</v>
      </c>
      <c r="G4506" s="750" t="s">
        <v>10280</v>
      </c>
      <c r="K4506" s="954">
        <v>36484</v>
      </c>
      <c r="L4506" s="750" t="s">
        <v>10281</v>
      </c>
      <c r="M4506" s="19">
        <v>43007</v>
      </c>
      <c r="N4506" s="952" t="s">
        <v>10282</v>
      </c>
      <c r="O4506" s="953">
        <v>43084</v>
      </c>
      <c r="P4506" s="1043" t="s">
        <v>10287</v>
      </c>
      <c r="U4506" s="545" t="s">
        <v>10283</v>
      </c>
    </row>
    <row r="4507" spans="1:21" x14ac:dyDescent="0.35">
      <c r="A4507" s="750">
        <v>9037</v>
      </c>
      <c r="C4507" s="750" t="s">
        <v>10284</v>
      </c>
      <c r="D4507" s="750" t="s">
        <v>137</v>
      </c>
      <c r="E4507" s="1179" t="s">
        <v>8554</v>
      </c>
      <c r="F4507" s="954">
        <v>46088</v>
      </c>
      <c r="G4507" s="750" t="s">
        <v>8617</v>
      </c>
      <c r="H4507" s="954">
        <v>46089</v>
      </c>
      <c r="I4507" s="750" t="s">
        <v>8537</v>
      </c>
      <c r="K4507" s="954">
        <v>22412</v>
      </c>
      <c r="L4507" s="750" t="s">
        <v>10285</v>
      </c>
      <c r="M4507" s="19">
        <v>44257</v>
      </c>
      <c r="N4507" s="952" t="s">
        <v>10286</v>
      </c>
      <c r="O4507" s="953">
        <v>30235</v>
      </c>
      <c r="U4507" s="545" t="s">
        <v>224</v>
      </c>
    </row>
    <row r="4508" spans="1:21" hidden="1" x14ac:dyDescent="0.35">
      <c r="A4508" s="750">
        <v>10278</v>
      </c>
      <c r="C4508" s="750" t="s">
        <v>8748</v>
      </c>
      <c r="D4508" s="750" t="s">
        <v>8734</v>
      </c>
      <c r="E4508" s="1179" t="s">
        <v>8780</v>
      </c>
      <c r="F4508" s="954">
        <v>46139</v>
      </c>
      <c r="G4508" s="750" t="s">
        <v>9097</v>
      </c>
      <c r="H4508" s="954">
        <v>46142</v>
      </c>
      <c r="I4508" s="750" t="s">
        <v>10291</v>
      </c>
      <c r="K4508" s="954">
        <v>35898</v>
      </c>
      <c r="L4508" s="750">
        <v>14806283</v>
      </c>
      <c r="M4508" s="19">
        <v>43629</v>
      </c>
      <c r="N4508" s="952">
        <v>1426801506</v>
      </c>
      <c r="O4508" s="953" t="s">
        <v>10292</v>
      </c>
      <c r="U4508" s="545" t="s">
        <v>5973</v>
      </c>
    </row>
    <row r="4509" spans="1:21" x14ac:dyDescent="0.35">
      <c r="A4509" s="750">
        <v>10277</v>
      </c>
      <c r="C4509" s="750" t="s">
        <v>8918</v>
      </c>
      <c r="D4509" s="750" t="s">
        <v>83</v>
      </c>
      <c r="E4509" s="1179" t="s">
        <v>8629</v>
      </c>
      <c r="F4509" s="954">
        <v>46139</v>
      </c>
      <c r="G4509" s="750" t="s">
        <v>8854</v>
      </c>
      <c r="H4509" s="954">
        <v>46151</v>
      </c>
      <c r="I4509" s="750" t="s">
        <v>8545</v>
      </c>
      <c r="K4509" s="954">
        <v>31874</v>
      </c>
      <c r="L4509" s="750" t="s">
        <v>8728</v>
      </c>
      <c r="M4509" s="19">
        <v>42780</v>
      </c>
      <c r="N4509" s="952" t="s">
        <v>10251</v>
      </c>
      <c r="O4509" s="953">
        <v>45954</v>
      </c>
    </row>
    <row r="4510" spans="1:21" x14ac:dyDescent="0.35">
      <c r="A4510" s="750">
        <v>10279</v>
      </c>
      <c r="C4510" s="750" t="s">
        <v>10293</v>
      </c>
      <c r="D4510" s="750" t="s">
        <v>8859</v>
      </c>
      <c r="E4510" s="1179" t="s">
        <v>8590</v>
      </c>
      <c r="F4510" s="954">
        <v>46140</v>
      </c>
      <c r="G4510" s="750" t="s">
        <v>8965</v>
      </c>
      <c r="H4510" s="954">
        <v>46151</v>
      </c>
      <c r="I4510" s="750" t="s">
        <v>8661</v>
      </c>
      <c r="K4510" s="954">
        <v>35671</v>
      </c>
      <c r="L4510" s="750">
        <v>14004088</v>
      </c>
      <c r="M4510" s="19">
        <v>42719</v>
      </c>
      <c r="N4510" s="952" t="s">
        <v>10294</v>
      </c>
      <c r="O4510" s="953">
        <v>43270</v>
      </c>
      <c r="U4510" s="545" t="s">
        <v>10295</v>
      </c>
    </row>
    <row r="4511" spans="1:21" x14ac:dyDescent="0.35">
      <c r="A4511" s="750">
        <v>10288</v>
      </c>
      <c r="B4511" s="750">
        <v>90211455</v>
      </c>
      <c r="C4511" s="750" t="s">
        <v>10108</v>
      </c>
      <c r="D4511" s="750" t="s">
        <v>8704</v>
      </c>
      <c r="E4511" s="1179" t="s">
        <v>8593</v>
      </c>
      <c r="F4511" s="954">
        <v>46141</v>
      </c>
      <c r="G4511" s="750" t="s">
        <v>9140</v>
      </c>
      <c r="H4511" s="954">
        <v>46156</v>
      </c>
      <c r="I4511" s="750" t="s">
        <v>8551</v>
      </c>
      <c r="K4511" s="954">
        <v>22227</v>
      </c>
      <c r="L4511" s="750" t="s">
        <v>10110</v>
      </c>
      <c r="M4511" s="19">
        <v>42606</v>
      </c>
      <c r="N4511" s="952" t="s">
        <v>1663</v>
      </c>
      <c r="O4511" s="953">
        <v>43355</v>
      </c>
    </row>
    <row r="4512" spans="1:21" x14ac:dyDescent="0.35">
      <c r="A4512" s="750">
        <v>10281</v>
      </c>
      <c r="B4512" s="750">
        <v>29598530</v>
      </c>
      <c r="C4512" s="750" t="s">
        <v>10296</v>
      </c>
      <c r="D4512" s="750" t="s">
        <v>35</v>
      </c>
      <c r="E4512" s="1179" t="s">
        <v>8535</v>
      </c>
      <c r="F4512" s="954">
        <v>46141</v>
      </c>
      <c r="G4512" s="750" t="s">
        <v>9936</v>
      </c>
      <c r="H4512" s="954">
        <v>46151</v>
      </c>
      <c r="I4512" s="750" t="s">
        <v>8661</v>
      </c>
      <c r="K4512" s="954">
        <v>32893</v>
      </c>
      <c r="L4512" s="750">
        <v>13601637</v>
      </c>
      <c r="M4512" s="19">
        <v>45201</v>
      </c>
      <c r="N4512" s="952" t="s">
        <v>10297</v>
      </c>
      <c r="O4512" s="953">
        <v>42338</v>
      </c>
      <c r="U4512" s="545" t="s">
        <v>514</v>
      </c>
    </row>
    <row r="4513" spans="1:21" x14ac:dyDescent="0.35">
      <c r="A4513" s="750">
        <v>10281</v>
      </c>
      <c r="C4513" s="750" t="s">
        <v>10299</v>
      </c>
      <c r="D4513" s="750" t="s">
        <v>35</v>
      </c>
      <c r="E4513" s="1179" t="s">
        <v>8535</v>
      </c>
      <c r="F4513" s="954">
        <v>46141</v>
      </c>
      <c r="G4513" s="750" t="s">
        <v>9936</v>
      </c>
      <c r="H4513" s="954">
        <v>46151</v>
      </c>
      <c r="I4513" s="750" t="s">
        <v>8661</v>
      </c>
      <c r="K4513" s="954">
        <v>31057</v>
      </c>
      <c r="L4513" s="750" t="s">
        <v>10300</v>
      </c>
      <c r="M4513" s="19">
        <v>43677</v>
      </c>
      <c r="N4513" s="952" t="s">
        <v>10301</v>
      </c>
      <c r="O4513" s="953">
        <v>44243</v>
      </c>
      <c r="U4513" s="545" t="s">
        <v>10298</v>
      </c>
    </row>
    <row r="4514" spans="1:21" x14ac:dyDescent="0.35">
      <c r="A4514" s="750">
        <v>10282</v>
      </c>
      <c r="C4514" s="750" t="s">
        <v>10302</v>
      </c>
      <c r="D4514" s="750" t="s">
        <v>35</v>
      </c>
      <c r="E4514" s="1179" t="s">
        <v>8644</v>
      </c>
      <c r="F4514" s="954">
        <v>46141</v>
      </c>
      <c r="G4514" s="750" t="s">
        <v>10109</v>
      </c>
      <c r="H4514" s="954">
        <v>46145</v>
      </c>
      <c r="I4514" s="750" t="s">
        <v>8626</v>
      </c>
      <c r="K4514" s="954">
        <v>46167</v>
      </c>
      <c r="L4514" s="750" t="s">
        <v>10303</v>
      </c>
      <c r="M4514" s="19">
        <v>46206</v>
      </c>
      <c r="N4514" s="952" t="s">
        <v>10304</v>
      </c>
      <c r="O4514" s="953">
        <v>44815</v>
      </c>
    </row>
    <row r="4515" spans="1:21" x14ac:dyDescent="0.35">
      <c r="A4515" s="750">
        <v>10284</v>
      </c>
      <c r="C4515" s="750" t="s">
        <v>10305</v>
      </c>
      <c r="D4515" s="750" t="s">
        <v>35</v>
      </c>
      <c r="E4515" s="1179" t="s">
        <v>8718</v>
      </c>
      <c r="F4515" s="954">
        <v>46000</v>
      </c>
      <c r="G4515" s="750" t="s">
        <v>8636</v>
      </c>
      <c r="K4515" s="954">
        <v>31975</v>
      </c>
      <c r="L4515" s="750" t="s">
        <v>7481</v>
      </c>
      <c r="M4515" s="19">
        <v>45274</v>
      </c>
      <c r="N4515" s="952" t="s">
        <v>7482</v>
      </c>
      <c r="O4515" s="953">
        <v>39707</v>
      </c>
    </row>
    <row r="4516" spans="1:21" x14ac:dyDescent="0.35">
      <c r="A4516" s="750">
        <v>10284</v>
      </c>
      <c r="C4516" s="750" t="s">
        <v>10306</v>
      </c>
      <c r="D4516" s="750" t="s">
        <v>35</v>
      </c>
      <c r="E4516" s="1179" t="s">
        <v>8718</v>
      </c>
      <c r="F4516" s="954">
        <v>46000</v>
      </c>
      <c r="G4516" s="750" t="s">
        <v>8636</v>
      </c>
      <c r="K4516" s="954">
        <v>34184</v>
      </c>
      <c r="L4516" s="750" t="s">
        <v>8711</v>
      </c>
      <c r="M4516" s="19">
        <v>45274</v>
      </c>
      <c r="N4516" s="952" t="s">
        <v>8712</v>
      </c>
      <c r="O4516" s="953">
        <v>41045</v>
      </c>
    </row>
    <row r="4517" spans="1:21" hidden="1" x14ac:dyDescent="0.35">
      <c r="A4517" s="750">
        <v>10289</v>
      </c>
      <c r="B4517" s="750">
        <v>55297287</v>
      </c>
      <c r="C4517" s="750" t="s">
        <v>10307</v>
      </c>
      <c r="D4517" s="750" t="s">
        <v>292</v>
      </c>
      <c r="E4517" s="1179" t="s">
        <v>8710</v>
      </c>
      <c r="F4517" s="954">
        <v>46142</v>
      </c>
      <c r="G4517" s="750" t="s">
        <v>9992</v>
      </c>
      <c r="H4517" s="954">
        <v>46143</v>
      </c>
      <c r="I4517" s="750" t="s">
        <v>9549</v>
      </c>
      <c r="K4517" s="954">
        <v>21825</v>
      </c>
      <c r="L4517" s="750" t="s">
        <v>10308</v>
      </c>
      <c r="M4517" s="19">
        <v>46103</v>
      </c>
      <c r="N4517" s="952">
        <v>1268045168</v>
      </c>
      <c r="O4517" s="953">
        <v>42630</v>
      </c>
      <c r="U4517" s="545" t="s">
        <v>10309</v>
      </c>
    </row>
    <row r="4518" spans="1:21" x14ac:dyDescent="0.35">
      <c r="A4518" s="750">
        <v>10290</v>
      </c>
      <c r="B4518" s="750">
        <v>2920932</v>
      </c>
      <c r="C4518" s="750" t="s">
        <v>10310</v>
      </c>
      <c r="D4518" s="750" t="s">
        <v>4688</v>
      </c>
      <c r="E4518" s="1179" t="s">
        <v>8596</v>
      </c>
      <c r="F4518" s="954">
        <v>46142</v>
      </c>
      <c r="G4518" s="750" t="s">
        <v>10311</v>
      </c>
      <c r="H4518" s="954">
        <v>46145</v>
      </c>
      <c r="I4518" s="750" t="s">
        <v>8741</v>
      </c>
      <c r="K4518" s="954">
        <v>36794</v>
      </c>
      <c r="L4518" s="750">
        <v>14006362</v>
      </c>
      <c r="M4518" s="19">
        <v>45603</v>
      </c>
      <c r="N4518" s="952" t="s">
        <v>4920</v>
      </c>
      <c r="O4518" s="953">
        <v>43576</v>
      </c>
      <c r="U4518" s="545" t="s">
        <v>4917</v>
      </c>
    </row>
    <row r="4519" spans="1:21" x14ac:dyDescent="0.35">
      <c r="A4519" s="750">
        <v>10291</v>
      </c>
      <c r="B4519" s="750">
        <v>29814758</v>
      </c>
      <c r="C4519" s="750" t="s">
        <v>8566</v>
      </c>
      <c r="D4519" s="750" t="s">
        <v>8734</v>
      </c>
      <c r="E4519" s="1179" t="s">
        <v>8820</v>
      </c>
      <c r="F4519" s="954">
        <v>46143</v>
      </c>
      <c r="G4519" s="750" t="s">
        <v>10312</v>
      </c>
      <c r="H4519" s="954">
        <v>46146</v>
      </c>
      <c r="I4519" s="750" t="s">
        <v>8839</v>
      </c>
      <c r="K4519" s="954">
        <v>30247</v>
      </c>
      <c r="L4519" s="750" t="s">
        <v>10313</v>
      </c>
      <c r="M4519" s="19">
        <v>44090</v>
      </c>
      <c r="N4519" s="952" t="s">
        <v>10314</v>
      </c>
      <c r="O4519" s="953">
        <v>39637</v>
      </c>
      <c r="U4519" s="545" t="s">
        <v>5032</v>
      </c>
    </row>
    <row r="4520" spans="1:21" x14ac:dyDescent="0.35">
      <c r="A4520" s="750">
        <v>10293</v>
      </c>
      <c r="C4520" s="750" t="s">
        <v>10315</v>
      </c>
      <c r="D4520" s="750" t="s">
        <v>137</v>
      </c>
      <c r="E4520" s="1179" t="s">
        <v>8659</v>
      </c>
      <c r="F4520" s="954">
        <v>46144</v>
      </c>
      <c r="G4520" s="750" t="s">
        <v>10203</v>
      </c>
      <c r="H4520" s="954">
        <v>46152</v>
      </c>
      <c r="I4520" s="750" t="s">
        <v>8670</v>
      </c>
      <c r="L4520" s="750" t="s">
        <v>10316</v>
      </c>
      <c r="M4520" s="19">
        <v>41765</v>
      </c>
      <c r="N4520" s="952" t="s">
        <v>10317</v>
      </c>
      <c r="O4520" s="953">
        <v>43320</v>
      </c>
      <c r="U4520" s="545" t="s">
        <v>10318</v>
      </c>
    </row>
    <row r="4521" spans="1:21" x14ac:dyDescent="0.35">
      <c r="A4521" s="750">
        <v>10295</v>
      </c>
      <c r="C4521" s="750" t="s">
        <v>9062</v>
      </c>
      <c r="D4521" s="750" t="s">
        <v>8656</v>
      </c>
      <c r="E4521" s="1179" t="s">
        <v>10289</v>
      </c>
      <c r="F4521" s="954">
        <v>46144</v>
      </c>
      <c r="G4521" s="750" t="s">
        <v>9359</v>
      </c>
      <c r="H4521" s="954">
        <v>46148</v>
      </c>
      <c r="I4521" s="750" t="s">
        <v>8561</v>
      </c>
      <c r="K4521" s="954">
        <v>28044</v>
      </c>
      <c r="L4521" s="750" t="s">
        <v>5522</v>
      </c>
      <c r="M4521" s="19">
        <v>43489</v>
      </c>
      <c r="N4521" s="952" t="s">
        <v>9188</v>
      </c>
      <c r="O4521" s="953">
        <v>38973</v>
      </c>
    </row>
    <row r="4522" spans="1:21" x14ac:dyDescent="0.35">
      <c r="A4522" s="750">
        <v>10296</v>
      </c>
      <c r="C4522" s="750" t="s">
        <v>10319</v>
      </c>
      <c r="D4522" s="750" t="s">
        <v>137</v>
      </c>
      <c r="E4522" s="1179" t="s">
        <v>8710</v>
      </c>
      <c r="F4522" s="954">
        <v>46144</v>
      </c>
      <c r="G4522" s="750" t="s">
        <v>10280</v>
      </c>
      <c r="H4522" s="954">
        <v>46145</v>
      </c>
      <c r="I4522" s="750" t="s">
        <v>8741</v>
      </c>
      <c r="K4522" s="954">
        <v>32847</v>
      </c>
      <c r="L4522" s="750" t="s">
        <v>9007</v>
      </c>
      <c r="M4522" s="19">
        <v>43815</v>
      </c>
      <c r="N4522" s="952" t="s">
        <v>5742</v>
      </c>
      <c r="O4522" s="953">
        <v>40301</v>
      </c>
      <c r="U4522" s="545" t="s">
        <v>10323</v>
      </c>
    </row>
    <row r="4523" spans="1:21" x14ac:dyDescent="0.35">
      <c r="A4523" s="750">
        <v>10298</v>
      </c>
      <c r="C4523" s="750" t="s">
        <v>10320</v>
      </c>
      <c r="D4523" s="750" t="s">
        <v>137</v>
      </c>
      <c r="E4523" s="1179" t="s">
        <v>8710</v>
      </c>
      <c r="F4523" s="954">
        <v>46145</v>
      </c>
      <c r="G4523" s="750" t="s">
        <v>9936</v>
      </c>
      <c r="H4523" s="954">
        <v>46151</v>
      </c>
      <c r="I4523" s="750" t="s">
        <v>8661</v>
      </c>
      <c r="K4523" s="954">
        <v>31461</v>
      </c>
      <c r="L4523" s="750" t="s">
        <v>10321</v>
      </c>
      <c r="M4523" s="19">
        <v>43749</v>
      </c>
      <c r="N4523" s="952" t="s">
        <v>10322</v>
      </c>
      <c r="O4523" s="953">
        <v>43376</v>
      </c>
      <c r="U4523" s="545" t="s">
        <v>1162</v>
      </c>
    </row>
    <row r="4524" spans="1:21" x14ac:dyDescent="0.35">
      <c r="A4524" s="750">
        <v>10299</v>
      </c>
      <c r="B4524" s="750">
        <v>99211661</v>
      </c>
      <c r="C4524" s="750" t="s">
        <v>10325</v>
      </c>
      <c r="D4524" s="750" t="s">
        <v>35</v>
      </c>
      <c r="E4524" s="1179" t="s">
        <v>8542</v>
      </c>
      <c r="F4524" s="954">
        <v>46146</v>
      </c>
      <c r="G4524" s="750" t="s">
        <v>10326</v>
      </c>
      <c r="H4524" s="954">
        <v>46151</v>
      </c>
      <c r="I4524" s="750" t="s">
        <v>8630</v>
      </c>
      <c r="K4524" s="954">
        <v>31163</v>
      </c>
      <c r="L4524" s="750" t="s">
        <v>10327</v>
      </c>
      <c r="M4524" s="19">
        <v>42282</v>
      </c>
      <c r="N4524" s="952" t="s">
        <v>1660</v>
      </c>
      <c r="O4524" s="953">
        <v>42608</v>
      </c>
      <c r="U4524" s="545" t="s">
        <v>10324</v>
      </c>
    </row>
    <row r="4525" spans="1:21" hidden="1" x14ac:dyDescent="0.35">
      <c r="A4525" s="750">
        <v>10300</v>
      </c>
      <c r="C4525" s="750" t="s">
        <v>8753</v>
      </c>
      <c r="D4525" s="750" t="s">
        <v>35</v>
      </c>
      <c r="E4525" s="1179" t="s">
        <v>8967</v>
      </c>
      <c r="F4525" s="954">
        <v>46147</v>
      </c>
      <c r="G4525" s="750" t="s">
        <v>8998</v>
      </c>
      <c r="H4525" s="954">
        <v>46153</v>
      </c>
      <c r="I4525" s="750" t="s">
        <v>8630</v>
      </c>
      <c r="K4525" s="954">
        <v>28215</v>
      </c>
      <c r="N4525" s="952">
        <v>951038101814</v>
      </c>
      <c r="O4525" s="953">
        <v>35216</v>
      </c>
    </row>
    <row r="4526" spans="1:21" hidden="1" x14ac:dyDescent="0.35">
      <c r="A4526" s="750">
        <v>10300</v>
      </c>
      <c r="C4526" s="750" t="s">
        <v>8750</v>
      </c>
      <c r="D4526" s="750" t="s">
        <v>35</v>
      </c>
      <c r="E4526" s="1179" t="s">
        <v>8967</v>
      </c>
      <c r="F4526" s="954">
        <v>46147</v>
      </c>
      <c r="G4526" s="750" t="s">
        <v>8998</v>
      </c>
      <c r="H4526" s="954">
        <v>46153</v>
      </c>
      <c r="I4526" s="750" t="s">
        <v>8630</v>
      </c>
      <c r="K4526" s="954">
        <v>25498</v>
      </c>
      <c r="L4526" s="750" t="s">
        <v>8752</v>
      </c>
      <c r="M4526" s="19">
        <v>35329</v>
      </c>
      <c r="N4526" s="952">
        <v>971138101204</v>
      </c>
      <c r="O4526" s="953">
        <v>35755</v>
      </c>
    </row>
    <row r="4527" spans="1:21" x14ac:dyDescent="0.35">
      <c r="A4527" s="750">
        <v>9126</v>
      </c>
      <c r="B4527" s="750">
        <v>56366800</v>
      </c>
      <c r="C4527" s="750" t="s">
        <v>10328</v>
      </c>
      <c r="D4527" s="750" t="s">
        <v>4688</v>
      </c>
      <c r="E4527" s="1179" t="s">
        <v>8549</v>
      </c>
      <c r="F4527" s="954">
        <v>46147</v>
      </c>
      <c r="G4527" s="750" t="s">
        <v>8786</v>
      </c>
      <c r="H4527" s="954">
        <v>46162</v>
      </c>
      <c r="K4527" s="954">
        <v>25277</v>
      </c>
      <c r="N4527" s="952" t="s">
        <v>128</v>
      </c>
    </row>
    <row r="4528" spans="1:21" x14ac:dyDescent="0.35">
      <c r="A4528" s="750">
        <v>9128</v>
      </c>
      <c r="C4528" s="750" t="s">
        <v>10329</v>
      </c>
      <c r="D4528" s="750" t="s">
        <v>8734</v>
      </c>
      <c r="E4528" s="1179" t="s">
        <v>8780</v>
      </c>
      <c r="F4528" s="954">
        <v>46147</v>
      </c>
      <c r="G4528" s="750" t="s">
        <v>10330</v>
      </c>
      <c r="H4528" s="954">
        <v>46152</v>
      </c>
      <c r="I4528" s="750" t="s">
        <v>10331</v>
      </c>
      <c r="K4528" s="954">
        <v>34372</v>
      </c>
      <c r="L4528" s="750">
        <v>11049159</v>
      </c>
      <c r="M4528" s="19">
        <v>43468</v>
      </c>
      <c r="N4528" s="952" t="s">
        <v>2568</v>
      </c>
      <c r="O4528" s="953">
        <v>44468</v>
      </c>
    </row>
    <row r="4529" spans="1:21" x14ac:dyDescent="0.35">
      <c r="A4529" s="750">
        <v>9128</v>
      </c>
      <c r="C4529" s="750" t="s">
        <v>9483</v>
      </c>
      <c r="D4529" s="750" t="s">
        <v>8734</v>
      </c>
      <c r="E4529" s="1179" t="s">
        <v>8780</v>
      </c>
      <c r="F4529" s="954">
        <v>46147</v>
      </c>
      <c r="G4529" s="750" t="s">
        <v>10330</v>
      </c>
      <c r="H4529" s="954">
        <v>46152</v>
      </c>
      <c r="I4529" s="750" t="s">
        <v>10331</v>
      </c>
      <c r="K4529" s="954">
        <v>35613</v>
      </c>
      <c r="L4529" s="750" t="s">
        <v>10332</v>
      </c>
      <c r="N4529" s="952" t="s">
        <v>7396</v>
      </c>
      <c r="O4529" s="953">
        <v>44440</v>
      </c>
    </row>
    <row r="4530" spans="1:21" x14ac:dyDescent="0.35">
      <c r="A4530" s="750">
        <v>9130</v>
      </c>
      <c r="C4530" s="750" t="s">
        <v>10333</v>
      </c>
      <c r="D4530" s="750" t="s">
        <v>4688</v>
      </c>
      <c r="E4530" s="1179" t="s">
        <v>8596</v>
      </c>
      <c r="F4530" s="750" t="s">
        <v>10334</v>
      </c>
      <c r="G4530" s="750" t="s">
        <v>9078</v>
      </c>
      <c r="H4530" s="954">
        <v>46150</v>
      </c>
      <c r="I4530" s="750" t="s">
        <v>10335</v>
      </c>
      <c r="K4530" s="954">
        <v>30162</v>
      </c>
      <c r="L4530" s="750" t="s">
        <v>10336</v>
      </c>
      <c r="M4530" s="19">
        <v>44433</v>
      </c>
      <c r="N4530" s="952" t="s">
        <v>10337</v>
      </c>
      <c r="O4530" s="953">
        <v>45961</v>
      </c>
    </row>
    <row r="4531" spans="1:21" x14ac:dyDescent="0.35">
      <c r="A4531" s="750">
        <v>9131</v>
      </c>
      <c r="B4531" s="750">
        <v>50652413</v>
      </c>
      <c r="C4531" s="750" t="s">
        <v>10338</v>
      </c>
      <c r="D4531" s="750" t="s">
        <v>137</v>
      </c>
      <c r="E4531" s="1179" t="s">
        <v>8612</v>
      </c>
      <c r="F4531" s="954">
        <v>46148</v>
      </c>
      <c r="G4531" s="750" t="s">
        <v>8537</v>
      </c>
      <c r="H4531" s="954">
        <v>46151</v>
      </c>
      <c r="I4531" s="750" t="s">
        <v>8537</v>
      </c>
      <c r="K4531" s="954">
        <v>37093</v>
      </c>
      <c r="L4531" s="750">
        <v>12874034</v>
      </c>
      <c r="M4531" s="19">
        <v>43486</v>
      </c>
      <c r="N4531" s="952" t="s">
        <v>10339</v>
      </c>
      <c r="O4531" s="953">
        <v>44851</v>
      </c>
      <c r="U4531" s="545" t="s">
        <v>10147</v>
      </c>
    </row>
    <row r="4532" spans="1:21" x14ac:dyDescent="0.35">
      <c r="A4532" s="750">
        <v>9132</v>
      </c>
      <c r="C4532" s="750" t="s">
        <v>10340</v>
      </c>
      <c r="D4532" s="750" t="s">
        <v>137</v>
      </c>
      <c r="E4532" s="1179" t="s">
        <v>8554</v>
      </c>
      <c r="F4532" s="954">
        <v>46144</v>
      </c>
      <c r="G4532" s="750" t="s">
        <v>9314</v>
      </c>
      <c r="H4532" s="954">
        <v>46165</v>
      </c>
      <c r="I4532" s="750" t="s">
        <v>8626</v>
      </c>
      <c r="K4532" s="954">
        <v>31088</v>
      </c>
      <c r="L4532" s="750" t="s">
        <v>10341</v>
      </c>
      <c r="N4532" s="952" t="s">
        <v>10342</v>
      </c>
      <c r="O4532" s="953">
        <v>43525</v>
      </c>
    </row>
    <row r="4533" spans="1:21" x14ac:dyDescent="0.35">
      <c r="A4533" s="750">
        <v>9134</v>
      </c>
      <c r="C4533" s="750" t="s">
        <v>10343</v>
      </c>
      <c r="D4533" s="750" t="s">
        <v>8734</v>
      </c>
      <c r="E4533" s="1179" t="s">
        <v>8735</v>
      </c>
      <c r="F4533" s="954">
        <v>46148</v>
      </c>
      <c r="G4533" s="750" t="s">
        <v>8664</v>
      </c>
      <c r="H4533" s="954">
        <v>46153</v>
      </c>
      <c r="I4533" s="750" t="s">
        <v>8598</v>
      </c>
      <c r="K4533" s="954">
        <v>32362</v>
      </c>
      <c r="N4533" s="952" t="s">
        <v>258</v>
      </c>
      <c r="O4533" s="953">
        <v>43732</v>
      </c>
    </row>
    <row r="4534" spans="1:21" x14ac:dyDescent="0.35">
      <c r="A4534" s="750">
        <v>9136</v>
      </c>
      <c r="C4534" s="750" t="s">
        <v>10344</v>
      </c>
      <c r="D4534" s="750" t="s">
        <v>8656</v>
      </c>
      <c r="E4534" s="1179" t="s">
        <v>10289</v>
      </c>
      <c r="F4534" s="954">
        <v>46149</v>
      </c>
      <c r="G4534" s="750" t="s">
        <v>9047</v>
      </c>
      <c r="H4534" s="954">
        <v>46157</v>
      </c>
      <c r="I4534" s="750" t="s">
        <v>10345</v>
      </c>
      <c r="K4534" s="954">
        <v>46083</v>
      </c>
      <c r="L4534" s="750" t="s">
        <v>8603</v>
      </c>
      <c r="M4534" s="19">
        <v>45694</v>
      </c>
      <c r="N4534" s="952" t="s">
        <v>8604</v>
      </c>
      <c r="O4534" s="953">
        <v>44495</v>
      </c>
    </row>
    <row r="4535" spans="1:21" x14ac:dyDescent="0.35">
      <c r="A4535" s="750">
        <v>9137</v>
      </c>
      <c r="B4535" s="750">
        <v>97238819</v>
      </c>
      <c r="C4535" s="750" t="s">
        <v>10346</v>
      </c>
      <c r="D4535" s="750" t="s">
        <v>137</v>
      </c>
      <c r="E4535" s="1179" t="s">
        <v>8616</v>
      </c>
      <c r="F4535" s="954">
        <v>46149</v>
      </c>
      <c r="G4535" s="750" t="s">
        <v>8556</v>
      </c>
      <c r="H4535" s="954">
        <v>46150</v>
      </c>
      <c r="I4535" s="750" t="s">
        <v>8821</v>
      </c>
      <c r="K4535" s="954">
        <v>22933</v>
      </c>
      <c r="L4535" s="750" t="s">
        <v>10347</v>
      </c>
      <c r="M4535" s="19">
        <v>45623</v>
      </c>
      <c r="N4535" s="952" t="s">
        <v>10348</v>
      </c>
      <c r="O4535" s="953">
        <v>30439</v>
      </c>
      <c r="U4535" s="545" t="s">
        <v>9083</v>
      </c>
    </row>
    <row r="4536" spans="1:21" x14ac:dyDescent="0.35">
      <c r="A4536" s="750">
        <v>9138</v>
      </c>
      <c r="C4536" s="750" t="s">
        <v>10100</v>
      </c>
      <c r="D4536" s="750" t="s">
        <v>8704</v>
      </c>
      <c r="E4536" s="1179" t="s">
        <v>8594</v>
      </c>
      <c r="F4536" s="954">
        <v>46150</v>
      </c>
      <c r="G4536" s="750" t="s">
        <v>8983</v>
      </c>
      <c r="H4536" s="954">
        <v>46165</v>
      </c>
      <c r="I4536" s="750" t="s">
        <v>8670</v>
      </c>
      <c r="K4536" s="954">
        <v>28824</v>
      </c>
      <c r="L4536" s="750" t="s">
        <v>9227</v>
      </c>
      <c r="N4536" s="952" t="s">
        <v>8315</v>
      </c>
      <c r="O4536" s="953">
        <v>37252</v>
      </c>
    </row>
    <row r="4537" spans="1:21" x14ac:dyDescent="0.35">
      <c r="A4537" s="750">
        <v>9141</v>
      </c>
      <c r="C4537" s="750" t="s">
        <v>8595</v>
      </c>
      <c r="D4537" s="750" t="s">
        <v>4688</v>
      </c>
      <c r="E4537" s="1179" t="s">
        <v>8596</v>
      </c>
      <c r="F4537" s="954">
        <v>46151</v>
      </c>
      <c r="G4537" s="750" t="s">
        <v>8813</v>
      </c>
      <c r="H4537" s="954">
        <v>46158</v>
      </c>
      <c r="I4537" s="750" t="s">
        <v>10349</v>
      </c>
      <c r="K4537" s="954">
        <v>33123</v>
      </c>
      <c r="L4537" s="750" t="s">
        <v>9190</v>
      </c>
      <c r="M4537" s="19">
        <v>44861</v>
      </c>
      <c r="N4537" s="952" t="s">
        <v>8599</v>
      </c>
      <c r="O4537" s="953">
        <v>42388</v>
      </c>
      <c r="U4537" s="545" t="s">
        <v>5032</v>
      </c>
    </row>
    <row r="4538" spans="1:21" x14ac:dyDescent="0.35">
      <c r="A4538" s="750">
        <v>9143</v>
      </c>
      <c r="C4538" s="750" t="s">
        <v>10014</v>
      </c>
      <c r="D4538" s="750" t="s">
        <v>8859</v>
      </c>
      <c r="E4538" s="1179" t="s">
        <v>8590</v>
      </c>
      <c r="F4538" s="954">
        <v>46152</v>
      </c>
      <c r="G4538" s="750" t="s">
        <v>8670</v>
      </c>
      <c r="H4538" s="954">
        <v>46157</v>
      </c>
      <c r="I4538" s="750" t="s">
        <v>8551</v>
      </c>
      <c r="K4538" s="954">
        <v>31600</v>
      </c>
      <c r="L4538" s="750">
        <v>200076920</v>
      </c>
      <c r="M4538" s="19">
        <v>44035</v>
      </c>
      <c r="N4538" s="952" t="s">
        <v>10016</v>
      </c>
      <c r="O4538" s="953">
        <v>39049</v>
      </c>
      <c r="U4538" s="545" t="s">
        <v>458</v>
      </c>
    </row>
    <row r="4539" spans="1:21" x14ac:dyDescent="0.35">
      <c r="A4539" s="750">
        <v>9143</v>
      </c>
      <c r="C4539" s="750" t="s">
        <v>10017</v>
      </c>
      <c r="D4539" s="750" t="s">
        <v>8859</v>
      </c>
      <c r="E4539" s="1179" t="s">
        <v>8590</v>
      </c>
      <c r="F4539" s="954">
        <v>46152</v>
      </c>
      <c r="G4539" s="750" t="s">
        <v>8670</v>
      </c>
      <c r="H4539" s="954">
        <v>46157</v>
      </c>
      <c r="I4539" s="750" t="s">
        <v>8551</v>
      </c>
      <c r="K4539" s="954">
        <v>31072</v>
      </c>
      <c r="L4539" s="750" t="s">
        <v>10350</v>
      </c>
      <c r="M4539" s="19">
        <v>45309</v>
      </c>
      <c r="N4539" s="952" t="s">
        <v>10351</v>
      </c>
      <c r="O4539" s="953">
        <v>46103</v>
      </c>
      <c r="U4539" s="545" t="s">
        <v>176</v>
      </c>
    </row>
    <row r="4540" spans="1:21" x14ac:dyDescent="0.35">
      <c r="A4540" s="750">
        <v>9144</v>
      </c>
      <c r="C4540" s="750" t="s">
        <v>10352</v>
      </c>
      <c r="D4540" s="750" t="s">
        <v>35</v>
      </c>
      <c r="E4540" s="1179" t="s">
        <v>8644</v>
      </c>
      <c r="F4540" s="954">
        <v>46152</v>
      </c>
      <c r="G4540" s="750" t="s">
        <v>10149</v>
      </c>
      <c r="H4540" s="954">
        <v>46153</v>
      </c>
      <c r="I4540" s="750" t="s">
        <v>8821</v>
      </c>
      <c r="K4540" s="954">
        <v>33117</v>
      </c>
      <c r="L4540" s="750" t="s">
        <v>10353</v>
      </c>
      <c r="M4540" s="19">
        <v>43837</v>
      </c>
      <c r="N4540" s="952" t="s">
        <v>10354</v>
      </c>
      <c r="O4540" s="953">
        <v>43057</v>
      </c>
      <c r="U4540" s="545" t="s">
        <v>10355</v>
      </c>
    </row>
    <row r="4541" spans="1:21" x14ac:dyDescent="0.35">
      <c r="A4541" s="750">
        <v>9145</v>
      </c>
      <c r="C4541" s="750" t="s">
        <v>10356</v>
      </c>
      <c r="D4541" s="750" t="s">
        <v>35</v>
      </c>
      <c r="E4541" s="1179" t="s">
        <v>8542</v>
      </c>
      <c r="F4541" s="954">
        <v>46336</v>
      </c>
      <c r="G4541" s="750" t="s">
        <v>8741</v>
      </c>
      <c r="H4541" s="954">
        <v>46154</v>
      </c>
      <c r="I4541" s="750" t="s">
        <v>8561</v>
      </c>
      <c r="K4541" s="954">
        <v>34587</v>
      </c>
      <c r="L4541" s="750" t="s">
        <v>9292</v>
      </c>
      <c r="N4541" s="952" t="s">
        <v>9293</v>
      </c>
      <c r="O4541" s="953">
        <v>41319</v>
      </c>
    </row>
    <row r="4542" spans="1:21" x14ac:dyDescent="0.35">
      <c r="A4542" s="750">
        <v>9147</v>
      </c>
      <c r="B4542" s="750">
        <v>25868580</v>
      </c>
      <c r="C4542" s="750" t="s">
        <v>10357</v>
      </c>
      <c r="D4542" s="750" t="s">
        <v>8734</v>
      </c>
      <c r="E4542" s="1179" t="s">
        <v>8820</v>
      </c>
      <c r="F4542" s="954">
        <v>46150</v>
      </c>
      <c r="G4542" s="750" t="s">
        <v>8551</v>
      </c>
      <c r="H4542" s="954">
        <v>46157</v>
      </c>
      <c r="I4542" s="750" t="s">
        <v>8626</v>
      </c>
      <c r="K4542" s="954">
        <v>25922</v>
      </c>
      <c r="L4542" s="750" t="s">
        <v>10358</v>
      </c>
      <c r="M4542" s="19">
        <v>46253</v>
      </c>
      <c r="N4542" s="952" t="s">
        <v>10359</v>
      </c>
      <c r="O4542" s="953">
        <v>45897</v>
      </c>
      <c r="U4542" s="545" t="s">
        <v>5750</v>
      </c>
    </row>
    <row r="4543" spans="1:21" x14ac:dyDescent="0.35">
      <c r="A4543" s="750">
        <v>9147</v>
      </c>
      <c r="C4543" s="750" t="s">
        <v>10360</v>
      </c>
      <c r="D4543" s="750" t="s">
        <v>8734</v>
      </c>
      <c r="E4543" s="1179" t="s">
        <v>8820</v>
      </c>
      <c r="F4543" s="954">
        <v>46150</v>
      </c>
      <c r="G4543" s="750" t="s">
        <v>8551</v>
      </c>
      <c r="H4543" s="954">
        <v>46157</v>
      </c>
      <c r="I4543" s="750" t="s">
        <v>8626</v>
      </c>
      <c r="K4543" s="954">
        <v>38406</v>
      </c>
      <c r="L4543" s="750">
        <v>14068933</v>
      </c>
      <c r="M4543" s="19">
        <v>45301</v>
      </c>
      <c r="N4543" s="952" t="s">
        <v>10361</v>
      </c>
      <c r="O4543" s="953">
        <v>45189</v>
      </c>
    </row>
    <row r="4544" spans="1:21" x14ac:dyDescent="0.35">
      <c r="A4544" s="750">
        <v>9148</v>
      </c>
      <c r="C4544" s="750" t="s">
        <v>10362</v>
      </c>
      <c r="D4544" s="750" t="s">
        <v>137</v>
      </c>
      <c r="E4544" s="1179" t="s">
        <v>8616</v>
      </c>
      <c r="F4544" s="954">
        <v>46153</v>
      </c>
      <c r="G4544" s="750" t="s">
        <v>8855</v>
      </c>
      <c r="H4544" s="954">
        <v>46168</v>
      </c>
      <c r="I4544" s="750" t="s">
        <v>10367</v>
      </c>
      <c r="K4544" s="954">
        <v>26494</v>
      </c>
      <c r="L4544" s="750" t="s">
        <v>10363</v>
      </c>
      <c r="M4544" s="19">
        <v>42971</v>
      </c>
      <c r="N4544" s="952" t="s">
        <v>10364</v>
      </c>
      <c r="O4544" s="953">
        <v>33836</v>
      </c>
      <c r="U4544" s="545" t="s">
        <v>10365</v>
      </c>
    </row>
    <row r="4545" spans="1:21" x14ac:dyDescent="0.35">
      <c r="A4545" s="750">
        <v>9149</v>
      </c>
      <c r="C4545" s="750" t="s">
        <v>10357</v>
      </c>
      <c r="D4545" s="750" t="s">
        <v>137</v>
      </c>
      <c r="E4545" s="1179" t="s">
        <v>8612</v>
      </c>
      <c r="F4545" s="954">
        <v>46153</v>
      </c>
      <c r="G4545" s="750" t="s">
        <v>10366</v>
      </c>
      <c r="H4545" s="954">
        <v>46157</v>
      </c>
      <c r="I4545" s="750" t="s">
        <v>8602</v>
      </c>
      <c r="K4545" s="954">
        <v>25922</v>
      </c>
      <c r="L4545" s="750" t="s">
        <v>10358</v>
      </c>
      <c r="M4545" s="19">
        <v>46253</v>
      </c>
      <c r="N4545" s="952" t="s">
        <v>10359</v>
      </c>
      <c r="O4545" s="953">
        <v>45897</v>
      </c>
      <c r="U4545" s="545" t="s">
        <v>5750</v>
      </c>
    </row>
    <row r="4546" spans="1:21" x14ac:dyDescent="0.35">
      <c r="A4546" s="750">
        <v>9150</v>
      </c>
      <c r="C4546" s="750" t="s">
        <v>9213</v>
      </c>
      <c r="D4546" s="750" t="s">
        <v>8656</v>
      </c>
      <c r="E4546" s="1179" t="s">
        <v>8585</v>
      </c>
      <c r="F4546" s="954">
        <v>46153</v>
      </c>
      <c r="G4546" s="750" t="s">
        <v>8813</v>
      </c>
      <c r="H4546" s="954">
        <v>46167</v>
      </c>
      <c r="I4546" s="750" t="s">
        <v>8543</v>
      </c>
      <c r="K4546" s="954">
        <v>30031</v>
      </c>
      <c r="L4546" s="750" t="s">
        <v>9215</v>
      </c>
      <c r="M4546" s="19">
        <v>43340</v>
      </c>
      <c r="N4546" s="952" t="s">
        <v>906</v>
      </c>
      <c r="O4546" s="953">
        <v>42429</v>
      </c>
    </row>
    <row r="4547" spans="1:21" x14ac:dyDescent="0.35">
      <c r="A4547" s="750">
        <v>9152</v>
      </c>
      <c r="B4547" s="750">
        <v>93934441</v>
      </c>
      <c r="C4547" s="750" t="s">
        <v>10368</v>
      </c>
      <c r="D4547" s="750" t="s">
        <v>35</v>
      </c>
      <c r="E4547" s="1179" t="s">
        <v>8644</v>
      </c>
      <c r="F4547" s="954">
        <v>46155</v>
      </c>
      <c r="G4547" s="750" t="s">
        <v>8795</v>
      </c>
      <c r="H4547" s="954">
        <v>46156</v>
      </c>
      <c r="I4547" s="750" t="s">
        <v>8795</v>
      </c>
      <c r="K4547" s="954">
        <v>35724</v>
      </c>
      <c r="L4547" s="750" t="s">
        <v>10369</v>
      </c>
      <c r="M4547" s="19">
        <v>42509</v>
      </c>
      <c r="N4547" s="952" t="s">
        <v>4478</v>
      </c>
      <c r="O4547" s="953">
        <v>43378</v>
      </c>
      <c r="U4547" s="545" t="s">
        <v>5032</v>
      </c>
    </row>
    <row r="4548" spans="1:21" x14ac:dyDescent="0.35">
      <c r="A4548" s="750">
        <v>9153</v>
      </c>
      <c r="C4548" s="750" t="s">
        <v>9102</v>
      </c>
      <c r="D4548" s="750" t="s">
        <v>8734</v>
      </c>
      <c r="E4548" s="1179" t="s">
        <v>8780</v>
      </c>
      <c r="F4548" s="954">
        <v>46155</v>
      </c>
      <c r="G4548" s="750" t="s">
        <v>9337</v>
      </c>
      <c r="H4548" s="954">
        <v>46160</v>
      </c>
      <c r="I4548" s="750" t="s">
        <v>10370</v>
      </c>
      <c r="K4548" s="954">
        <v>29127</v>
      </c>
      <c r="L4548" s="750" t="s">
        <v>9104</v>
      </c>
      <c r="M4548" s="19">
        <v>45523</v>
      </c>
      <c r="N4548" s="952" t="s">
        <v>3520</v>
      </c>
      <c r="O4548" s="953">
        <v>44354</v>
      </c>
      <c r="U4548" s="545" t="s">
        <v>1288</v>
      </c>
    </row>
    <row r="4549" spans="1:21" x14ac:dyDescent="0.35">
      <c r="A4549" s="750">
        <v>9153</v>
      </c>
      <c r="C4549" s="750" t="s">
        <v>10371</v>
      </c>
      <c r="D4549" s="750" t="s">
        <v>8734</v>
      </c>
      <c r="E4549" s="1179" t="s">
        <v>8780</v>
      </c>
      <c r="F4549" s="954">
        <v>46155</v>
      </c>
      <c r="G4549" s="750" t="s">
        <v>9337</v>
      </c>
      <c r="H4549" s="954">
        <v>46160</v>
      </c>
      <c r="I4549" s="750" t="s">
        <v>10370</v>
      </c>
      <c r="K4549" s="954">
        <v>28390</v>
      </c>
      <c r="L4549" s="750" t="s">
        <v>10372</v>
      </c>
      <c r="M4549" s="19">
        <v>45881</v>
      </c>
      <c r="N4549" s="952" t="s">
        <v>10373</v>
      </c>
      <c r="O4549" s="953">
        <v>37280</v>
      </c>
      <c r="U4549" s="545" t="s">
        <v>5032</v>
      </c>
    </row>
    <row r="4550" spans="1:21" x14ac:dyDescent="0.35">
      <c r="A4550" s="750">
        <v>9154</v>
      </c>
      <c r="C4550" s="750" t="s">
        <v>9148</v>
      </c>
      <c r="D4550" s="750" t="s">
        <v>8656</v>
      </c>
      <c r="E4550" s="1179" t="s">
        <v>10289</v>
      </c>
      <c r="F4550" s="954">
        <v>46156</v>
      </c>
      <c r="G4550" s="750" t="s">
        <v>8536</v>
      </c>
      <c r="H4550" s="954">
        <v>46158</v>
      </c>
      <c r="I4550" s="750" t="s">
        <v>8622</v>
      </c>
      <c r="K4550" s="954">
        <v>30424</v>
      </c>
      <c r="L4550" s="750" t="s">
        <v>9149</v>
      </c>
      <c r="N4550" s="952" t="s">
        <v>9150</v>
      </c>
      <c r="O4550" s="953">
        <v>44605</v>
      </c>
      <c r="U4550" s="545" t="s">
        <v>10380</v>
      </c>
    </row>
    <row r="4551" spans="1:21" hidden="1" x14ac:dyDescent="0.35">
      <c r="A4551" s="750">
        <v>9154</v>
      </c>
      <c r="C4551" s="750" t="s">
        <v>10374</v>
      </c>
      <c r="D4551" s="750" t="s">
        <v>8656</v>
      </c>
      <c r="E4551" s="1179" t="s">
        <v>10289</v>
      </c>
      <c r="F4551" s="954">
        <v>46156</v>
      </c>
      <c r="G4551" s="750" t="s">
        <v>8536</v>
      </c>
      <c r="H4551" s="954">
        <v>46158</v>
      </c>
      <c r="I4551" s="750" t="s">
        <v>8622</v>
      </c>
      <c r="K4551" s="954">
        <v>24167</v>
      </c>
      <c r="L4551" s="750" t="s">
        <v>10375</v>
      </c>
      <c r="M4551" s="19">
        <v>42231</v>
      </c>
      <c r="N4551" s="952">
        <v>100701200391</v>
      </c>
      <c r="O4551" s="953">
        <v>41735</v>
      </c>
    </row>
    <row r="4552" spans="1:21" x14ac:dyDescent="0.35">
      <c r="A4552" s="750">
        <v>9155</v>
      </c>
      <c r="C4552" s="750" t="s">
        <v>10376</v>
      </c>
      <c r="D4552" s="750" t="s">
        <v>35</v>
      </c>
      <c r="E4552" s="1179" t="s">
        <v>8644</v>
      </c>
      <c r="F4552" s="954">
        <v>46156</v>
      </c>
      <c r="G4552" s="750" t="s">
        <v>10345</v>
      </c>
      <c r="H4552" s="954">
        <v>46160</v>
      </c>
      <c r="I4552" s="750" t="s">
        <v>8561</v>
      </c>
      <c r="K4552" s="954">
        <v>33571</v>
      </c>
      <c r="L4552" s="750" t="s">
        <v>10377</v>
      </c>
      <c r="M4552" s="19">
        <v>45015</v>
      </c>
      <c r="N4552" s="952" t="s">
        <v>10378</v>
      </c>
      <c r="O4552" s="953">
        <v>42321</v>
      </c>
      <c r="U4552" s="545" t="s">
        <v>10379</v>
      </c>
    </row>
    <row r="4553" spans="1:21" x14ac:dyDescent="0.35">
      <c r="A4553" s="750">
        <v>9158</v>
      </c>
      <c r="C4553" s="750" t="s">
        <v>10381</v>
      </c>
      <c r="D4553" s="750" t="s">
        <v>137</v>
      </c>
      <c r="E4553" s="1179" t="s">
        <v>8612</v>
      </c>
      <c r="F4553" s="954">
        <v>46158</v>
      </c>
      <c r="G4553" s="750" t="s">
        <v>8850</v>
      </c>
      <c r="H4553" s="954">
        <v>46164</v>
      </c>
      <c r="I4553" s="750" t="s">
        <v>8719</v>
      </c>
      <c r="K4553" s="954">
        <v>23342</v>
      </c>
      <c r="L4553" s="750" t="s">
        <v>10382</v>
      </c>
      <c r="N4553" s="952" t="s">
        <v>10383</v>
      </c>
      <c r="O4553" s="953">
        <v>45995</v>
      </c>
    </row>
    <row r="4554" spans="1:21" hidden="1" x14ac:dyDescent="0.35">
      <c r="A4554" s="750">
        <v>9159</v>
      </c>
      <c r="C4554" s="750" t="s">
        <v>10384</v>
      </c>
      <c r="D4554" s="750" t="s">
        <v>8734</v>
      </c>
      <c r="E4554" s="1179" t="s">
        <v>8735</v>
      </c>
      <c r="F4554" s="954">
        <v>46158</v>
      </c>
      <c r="G4554" s="750" t="s">
        <v>10109</v>
      </c>
      <c r="H4554" s="954">
        <v>46164</v>
      </c>
      <c r="I4554" s="750" t="s">
        <v>9506</v>
      </c>
      <c r="K4554" s="954">
        <v>24134</v>
      </c>
      <c r="L4554" s="750" t="s">
        <v>10385</v>
      </c>
      <c r="M4554" s="19">
        <v>36484</v>
      </c>
      <c r="N4554" s="952">
        <v>910969112801</v>
      </c>
      <c r="O4554" s="953">
        <v>40686</v>
      </c>
      <c r="U4554" s="545" t="s">
        <v>10386</v>
      </c>
    </row>
    <row r="4555" spans="1:21" x14ac:dyDescent="0.35">
      <c r="A4555" s="750">
        <v>9160</v>
      </c>
      <c r="B4555" s="750">
        <v>29265586</v>
      </c>
      <c r="C4555" s="750" t="s">
        <v>10387</v>
      </c>
      <c r="D4555" s="750" t="s">
        <v>137</v>
      </c>
      <c r="E4555" s="1179" t="s">
        <v>8710</v>
      </c>
      <c r="F4555" s="954">
        <v>46158</v>
      </c>
      <c r="G4555" s="750" t="s">
        <v>8821</v>
      </c>
      <c r="H4555" s="954">
        <v>46161</v>
      </c>
      <c r="I4555" s="750" t="s">
        <v>8821</v>
      </c>
      <c r="K4555" s="954">
        <v>32989</v>
      </c>
      <c r="L4555" s="750" t="s">
        <v>9015</v>
      </c>
      <c r="M4555" s="19">
        <v>40071</v>
      </c>
      <c r="N4555" s="952" t="s">
        <v>7527</v>
      </c>
      <c r="O4555" s="953">
        <v>40262</v>
      </c>
    </row>
    <row r="4556" spans="1:21" x14ac:dyDescent="0.35">
      <c r="A4556" s="750">
        <v>9161</v>
      </c>
      <c r="C4556" s="750" t="s">
        <v>10388</v>
      </c>
      <c r="D4556" s="750" t="s">
        <v>8656</v>
      </c>
      <c r="E4556" s="1179" t="s">
        <v>10289</v>
      </c>
      <c r="F4556" s="954">
        <v>46159</v>
      </c>
      <c r="G4556" s="750" t="s">
        <v>8826</v>
      </c>
      <c r="H4556" s="954">
        <v>46178</v>
      </c>
      <c r="I4556" s="750" t="s">
        <v>9441</v>
      </c>
      <c r="K4556" s="954">
        <v>36823</v>
      </c>
      <c r="L4556" s="750">
        <v>14022545</v>
      </c>
      <c r="M4556" s="19">
        <v>43460</v>
      </c>
      <c r="N4556" s="952" t="s">
        <v>2979</v>
      </c>
      <c r="O4556" s="953">
        <v>44054</v>
      </c>
    </row>
    <row r="4557" spans="1:21" x14ac:dyDescent="0.35">
      <c r="A4557" s="750">
        <v>9163</v>
      </c>
      <c r="C4557" s="750" t="s">
        <v>10389</v>
      </c>
      <c r="D4557" s="750" t="s">
        <v>35</v>
      </c>
      <c r="E4557" s="1179" t="s">
        <v>8542</v>
      </c>
      <c r="F4557" s="954">
        <v>46159</v>
      </c>
      <c r="G4557" s="750" t="s">
        <v>8626</v>
      </c>
      <c r="H4557" s="954">
        <v>46163</v>
      </c>
      <c r="I4557" s="750" t="s">
        <v>10390</v>
      </c>
      <c r="K4557" s="954">
        <v>34975</v>
      </c>
      <c r="L4557" s="750" t="s">
        <v>10391</v>
      </c>
      <c r="M4557" s="19">
        <v>45035</v>
      </c>
      <c r="N4557" s="952" t="s">
        <v>10392</v>
      </c>
      <c r="O4557" s="953">
        <v>43491</v>
      </c>
    </row>
    <row r="4558" spans="1:21" x14ac:dyDescent="0.35">
      <c r="A4558" s="750">
        <v>9164</v>
      </c>
      <c r="C4558" s="750" t="s">
        <v>10393</v>
      </c>
      <c r="D4558" s="750" t="s">
        <v>8859</v>
      </c>
      <c r="E4558" s="1179" t="s">
        <v>8590</v>
      </c>
      <c r="F4558" s="954">
        <v>46160</v>
      </c>
      <c r="G4558" s="750" t="s">
        <v>8839</v>
      </c>
      <c r="H4558" s="954">
        <v>46162</v>
      </c>
      <c r="I4558" s="750" t="s">
        <v>10394</v>
      </c>
      <c r="K4558" s="954">
        <v>24655</v>
      </c>
      <c r="L4558" s="750" t="s">
        <v>10395</v>
      </c>
      <c r="M4558" s="19">
        <v>42763</v>
      </c>
      <c r="N4558" s="952" t="s">
        <v>4289</v>
      </c>
      <c r="O4558" s="953">
        <v>43837</v>
      </c>
    </row>
    <row r="4559" spans="1:21" x14ac:dyDescent="0.35">
      <c r="A4559" s="750">
        <v>9166</v>
      </c>
      <c r="B4559" s="750">
        <v>23273153</v>
      </c>
      <c r="C4559" s="750" t="s">
        <v>10396</v>
      </c>
      <c r="D4559" s="750" t="s">
        <v>7008</v>
      </c>
      <c r="E4559" s="1179" t="s">
        <v>9313</v>
      </c>
      <c r="F4559" s="954">
        <v>46160</v>
      </c>
      <c r="G4559" s="750" t="s">
        <v>8777</v>
      </c>
      <c r="H4559" s="954">
        <v>46164</v>
      </c>
      <c r="I4559" s="750" t="s">
        <v>8597</v>
      </c>
      <c r="K4559" s="954">
        <v>28795</v>
      </c>
      <c r="L4559" s="750" t="s">
        <v>10397</v>
      </c>
      <c r="M4559" s="19">
        <v>42325</v>
      </c>
      <c r="N4559" s="952" t="s">
        <v>10398</v>
      </c>
      <c r="O4559" s="953">
        <v>37131</v>
      </c>
      <c r="U4559" s="545" t="s">
        <v>8552</v>
      </c>
    </row>
    <row r="4560" spans="1:21" x14ac:dyDescent="0.35">
      <c r="A4560" s="750">
        <v>9167</v>
      </c>
      <c r="C4560" s="750" t="s">
        <v>9162</v>
      </c>
      <c r="D4560" s="750" t="s">
        <v>8704</v>
      </c>
      <c r="E4560" s="1179" t="s">
        <v>8593</v>
      </c>
      <c r="F4560" s="954">
        <v>46160</v>
      </c>
      <c r="G4560" s="750" t="s">
        <v>8562</v>
      </c>
      <c r="H4560" s="954">
        <v>46173</v>
      </c>
      <c r="I4560" s="750" t="s">
        <v>8670</v>
      </c>
      <c r="K4560" s="954">
        <v>31511</v>
      </c>
      <c r="L4560" s="750" t="s">
        <v>9164</v>
      </c>
      <c r="M4560" s="19">
        <v>43486</v>
      </c>
      <c r="N4560" s="952" t="s">
        <v>2110</v>
      </c>
      <c r="O4560" s="953">
        <v>43026</v>
      </c>
      <c r="U4560" s="545" t="s">
        <v>4880</v>
      </c>
    </row>
    <row r="4561" spans="1:21" x14ac:dyDescent="0.35">
      <c r="A4561" s="750">
        <v>9170</v>
      </c>
      <c r="C4561" s="750" t="s">
        <v>9808</v>
      </c>
      <c r="D4561" s="750" t="s">
        <v>83</v>
      </c>
      <c r="E4561" s="1179" t="s">
        <v>8629</v>
      </c>
      <c r="F4561" s="954">
        <v>46162</v>
      </c>
      <c r="G4561" s="750" t="s">
        <v>8855</v>
      </c>
      <c r="H4561" s="954">
        <v>46176</v>
      </c>
      <c r="I4561" s="750" t="s">
        <v>8786</v>
      </c>
      <c r="K4561" s="954">
        <v>25467</v>
      </c>
      <c r="L4561" s="750" t="s">
        <v>9253</v>
      </c>
      <c r="M4561" s="19">
        <v>40796</v>
      </c>
      <c r="N4561" s="952" t="s">
        <v>9809</v>
      </c>
      <c r="O4561" s="953">
        <v>45187</v>
      </c>
      <c r="U4561" s="545" t="s">
        <v>7479</v>
      </c>
    </row>
    <row r="4562" spans="1:21" x14ac:dyDescent="0.35">
      <c r="A4562" s="750">
        <v>9170</v>
      </c>
      <c r="C4562" s="750" t="s">
        <v>9810</v>
      </c>
      <c r="D4562" s="750" t="s">
        <v>83</v>
      </c>
      <c r="E4562" s="1179" t="s">
        <v>8629</v>
      </c>
      <c r="F4562" s="954">
        <v>46162</v>
      </c>
      <c r="G4562" s="750" t="s">
        <v>8855</v>
      </c>
      <c r="H4562" s="954">
        <v>46176</v>
      </c>
      <c r="I4562" s="750" t="s">
        <v>8786</v>
      </c>
      <c r="K4562" s="954">
        <v>33119</v>
      </c>
      <c r="L4562" s="750" t="s">
        <v>10399</v>
      </c>
      <c r="M4562" s="19">
        <v>44816</v>
      </c>
      <c r="N4562" s="952" t="s">
        <v>10400</v>
      </c>
      <c r="O4562" s="953">
        <v>39834</v>
      </c>
    </row>
    <row r="4563" spans="1:21" x14ac:dyDescent="0.35">
      <c r="A4563" s="750">
        <v>9171</v>
      </c>
      <c r="C4563" s="750" t="s">
        <v>10170</v>
      </c>
      <c r="D4563" s="750" t="s">
        <v>8734</v>
      </c>
      <c r="E4563" s="1179" t="s">
        <v>8820</v>
      </c>
      <c r="F4563" s="954">
        <v>46162</v>
      </c>
      <c r="G4563" s="750" t="s">
        <v>8855</v>
      </c>
      <c r="H4563" s="954">
        <v>46182</v>
      </c>
      <c r="I4563" s="750" t="s">
        <v>8795</v>
      </c>
      <c r="K4563" s="954">
        <v>28353</v>
      </c>
      <c r="L4563" s="750" t="s">
        <v>10171</v>
      </c>
      <c r="N4563" s="952" t="s">
        <v>10401</v>
      </c>
      <c r="O4563" s="953">
        <v>36479</v>
      </c>
    </row>
    <row r="4564" spans="1:21" x14ac:dyDescent="0.35">
      <c r="A4564" s="750">
        <v>9171</v>
      </c>
      <c r="C4564" s="750" t="s">
        <v>9654</v>
      </c>
      <c r="D4564" s="750" t="s">
        <v>8734</v>
      </c>
      <c r="E4564" s="1179" t="s">
        <v>8820</v>
      </c>
      <c r="F4564" s="954">
        <v>46162</v>
      </c>
      <c r="G4564" s="750" t="s">
        <v>8855</v>
      </c>
      <c r="H4564" s="954">
        <v>46182</v>
      </c>
      <c r="I4564" s="750" t="s">
        <v>8795</v>
      </c>
      <c r="K4564" s="954">
        <v>28839</v>
      </c>
      <c r="L4564" s="750" t="s">
        <v>9655</v>
      </c>
      <c r="M4564" s="19">
        <v>42416</v>
      </c>
      <c r="N4564" s="952" t="s">
        <v>10402</v>
      </c>
      <c r="O4564" s="953">
        <v>43992</v>
      </c>
    </row>
    <row r="4565" spans="1:21" x14ac:dyDescent="0.35">
      <c r="A4565" s="750">
        <v>9172</v>
      </c>
      <c r="B4565" s="750">
        <v>23471916</v>
      </c>
      <c r="C4565" s="750" t="s">
        <v>8930</v>
      </c>
      <c r="D4565" s="750" t="s">
        <v>35</v>
      </c>
      <c r="E4565" s="1179" t="s">
        <v>8644</v>
      </c>
      <c r="F4565" s="954">
        <v>46162</v>
      </c>
      <c r="G4565" s="750" t="s">
        <v>8670</v>
      </c>
      <c r="H4565" s="954">
        <v>46170</v>
      </c>
      <c r="I4565" s="750" t="s">
        <v>9126</v>
      </c>
      <c r="K4565" s="954">
        <v>28559</v>
      </c>
      <c r="L4565" s="750" t="s">
        <v>8931</v>
      </c>
      <c r="M4565" s="19">
        <v>42972</v>
      </c>
      <c r="N4565" s="952" t="s">
        <v>10403</v>
      </c>
      <c r="O4565" s="953">
        <v>43788</v>
      </c>
      <c r="U4565" s="545" t="s">
        <v>10411</v>
      </c>
    </row>
    <row r="4566" spans="1:21" x14ac:dyDescent="0.35">
      <c r="A4566" s="750">
        <v>9173</v>
      </c>
      <c r="C4566" s="750" t="s">
        <v>9738</v>
      </c>
      <c r="D4566" s="750" t="s">
        <v>8656</v>
      </c>
      <c r="E4566" s="1179" t="s">
        <v>8591</v>
      </c>
      <c r="F4566" s="954">
        <v>46162</v>
      </c>
      <c r="G4566" s="750" t="s">
        <v>8556</v>
      </c>
      <c r="H4566" s="954">
        <v>46173</v>
      </c>
      <c r="I4566" s="750" t="s">
        <v>8636</v>
      </c>
      <c r="K4566" s="954">
        <v>27772</v>
      </c>
      <c r="L4566" s="750" t="s">
        <v>8904</v>
      </c>
      <c r="N4566" s="952" t="s">
        <v>10404</v>
      </c>
      <c r="O4566" s="953">
        <v>42606</v>
      </c>
    </row>
    <row r="4567" spans="1:21" x14ac:dyDescent="0.35">
      <c r="A4567" s="750">
        <v>9174</v>
      </c>
      <c r="C4567" s="750" t="s">
        <v>10405</v>
      </c>
      <c r="D4567" s="750" t="s">
        <v>137</v>
      </c>
      <c r="E4567" s="1179" t="s">
        <v>8710</v>
      </c>
      <c r="F4567" s="954">
        <v>46162</v>
      </c>
      <c r="G4567" s="750" t="s">
        <v>10092</v>
      </c>
      <c r="H4567" s="954">
        <v>46166</v>
      </c>
      <c r="I4567" s="750" t="s">
        <v>8626</v>
      </c>
      <c r="K4567" s="954">
        <v>37776</v>
      </c>
      <c r="L4567" s="750">
        <v>14086719</v>
      </c>
      <c r="M4567" s="19">
        <v>45908</v>
      </c>
      <c r="N4567" s="952" t="s">
        <v>10406</v>
      </c>
      <c r="O4567" s="953">
        <v>45484</v>
      </c>
      <c r="U4567" s="545" t="s">
        <v>10410</v>
      </c>
    </row>
    <row r="4568" spans="1:21" x14ac:dyDescent="0.35">
      <c r="A4568" s="750">
        <v>9174</v>
      </c>
      <c r="C4568" s="750" t="s">
        <v>10407</v>
      </c>
      <c r="D4568" s="750" t="s">
        <v>137</v>
      </c>
      <c r="E4568" s="1179" t="s">
        <v>8710</v>
      </c>
      <c r="F4568" s="954">
        <v>46162</v>
      </c>
      <c r="G4568" s="750" t="s">
        <v>10092</v>
      </c>
      <c r="H4568" s="954">
        <v>46166</v>
      </c>
      <c r="I4568" s="750" t="s">
        <v>8626</v>
      </c>
      <c r="K4568" s="954">
        <v>23037</v>
      </c>
      <c r="L4568" s="750" t="s">
        <v>10408</v>
      </c>
      <c r="M4568" s="19">
        <v>44714</v>
      </c>
      <c r="N4568" s="952" t="s">
        <v>10409</v>
      </c>
      <c r="O4568" s="953">
        <v>31369</v>
      </c>
      <c r="U4568" s="545" t="s">
        <v>9542</v>
      </c>
    </row>
    <row r="4569" spans="1:21" x14ac:dyDescent="0.35">
      <c r="A4569" s="750">
        <v>10220</v>
      </c>
      <c r="C4569" s="750" t="s">
        <v>10412</v>
      </c>
      <c r="D4569" s="750" t="s">
        <v>35</v>
      </c>
      <c r="E4569" s="1179" t="s">
        <v>8700</v>
      </c>
      <c r="F4569" s="954">
        <v>46130</v>
      </c>
      <c r="G4569" s="750" t="s">
        <v>9211</v>
      </c>
      <c r="H4569" s="954">
        <v>46132</v>
      </c>
      <c r="I4569" s="750" t="s">
        <v>8551</v>
      </c>
      <c r="K4569" s="954">
        <v>33357</v>
      </c>
      <c r="L4569" s="750" t="s">
        <v>10413</v>
      </c>
      <c r="M4569" s="19">
        <v>40724</v>
      </c>
      <c r="N4569" s="952" t="s">
        <v>10414</v>
      </c>
      <c r="O4569" s="953">
        <v>41948</v>
      </c>
      <c r="U4569" s="545" t="s">
        <v>10434</v>
      </c>
    </row>
    <row r="4570" spans="1:21" x14ac:dyDescent="0.35">
      <c r="A4570" s="750">
        <v>10231</v>
      </c>
      <c r="C4570" s="750" t="s">
        <v>10346</v>
      </c>
      <c r="D4570" s="750" t="s">
        <v>8656</v>
      </c>
      <c r="E4570" s="1179" t="s">
        <v>8591</v>
      </c>
      <c r="F4570" s="954">
        <v>46131</v>
      </c>
      <c r="G4570" s="750" t="s">
        <v>8796</v>
      </c>
      <c r="H4570" s="954">
        <v>46132</v>
      </c>
      <c r="I4570" s="750" t="s">
        <v>8796</v>
      </c>
      <c r="K4570" s="954">
        <v>22933</v>
      </c>
      <c r="L4570" s="750" t="s">
        <v>10347</v>
      </c>
      <c r="M4570" s="19">
        <v>45623</v>
      </c>
      <c r="N4570" s="952" t="s">
        <v>10348</v>
      </c>
      <c r="O4570" s="953">
        <v>30439</v>
      </c>
      <c r="U4570" s="545" t="s">
        <v>9083</v>
      </c>
    </row>
    <row r="4571" spans="1:21" x14ac:dyDescent="0.35">
      <c r="A4571" s="750">
        <v>10232</v>
      </c>
      <c r="C4571" s="750" t="s">
        <v>9857</v>
      </c>
      <c r="D4571" s="750" t="s">
        <v>8656</v>
      </c>
      <c r="E4571" s="1179" t="s">
        <v>8591</v>
      </c>
      <c r="F4571" s="954">
        <v>46132</v>
      </c>
      <c r="G4571" s="750" t="s">
        <v>8664</v>
      </c>
      <c r="H4571" s="954">
        <v>46139</v>
      </c>
      <c r="I4571" s="750" t="s">
        <v>8660</v>
      </c>
      <c r="K4571" s="954">
        <v>26652</v>
      </c>
      <c r="L4571" s="750" t="s">
        <v>9859</v>
      </c>
      <c r="M4571" s="19">
        <v>44035</v>
      </c>
      <c r="N4571" s="19" t="s">
        <v>9860</v>
      </c>
    </row>
    <row r="4572" spans="1:21" x14ac:dyDescent="0.35">
      <c r="A4572" s="750">
        <v>10236</v>
      </c>
      <c r="C4572" s="750" t="s">
        <v>10352</v>
      </c>
      <c r="D4572" s="750" t="s">
        <v>8734</v>
      </c>
      <c r="E4572" s="1179" t="s">
        <v>8780</v>
      </c>
      <c r="F4572" s="954">
        <v>46135</v>
      </c>
      <c r="G4572" s="750" t="s">
        <v>8955</v>
      </c>
      <c r="H4572" s="954">
        <v>46139</v>
      </c>
      <c r="I4572" s="750" t="s">
        <v>8537</v>
      </c>
      <c r="K4572" s="954">
        <v>33117</v>
      </c>
      <c r="L4572" s="750" t="s">
        <v>10353</v>
      </c>
      <c r="M4572" s="19">
        <v>43837</v>
      </c>
      <c r="N4572" s="952" t="s">
        <v>10354</v>
      </c>
      <c r="O4572" s="953">
        <v>43057</v>
      </c>
      <c r="U4572" s="545" t="s">
        <v>10355</v>
      </c>
    </row>
    <row r="4573" spans="1:21" x14ac:dyDescent="0.35">
      <c r="A4573" s="750">
        <v>10239</v>
      </c>
      <c r="C4573" s="750" t="s">
        <v>10415</v>
      </c>
      <c r="D4573" s="750" t="s">
        <v>35</v>
      </c>
      <c r="E4573" s="1179" t="s">
        <v>8967</v>
      </c>
      <c r="F4573" s="954">
        <v>46134</v>
      </c>
      <c r="G4573" s="750" t="s">
        <v>9295</v>
      </c>
      <c r="H4573" s="954">
        <v>46138</v>
      </c>
      <c r="I4573" s="750" t="s">
        <v>8602</v>
      </c>
      <c r="K4573" s="954">
        <v>25826</v>
      </c>
      <c r="L4573" s="750" t="s">
        <v>10416</v>
      </c>
      <c r="M4573" s="19">
        <v>36435</v>
      </c>
      <c r="N4573" s="952" t="s">
        <v>10417</v>
      </c>
      <c r="O4573" s="953">
        <v>36927</v>
      </c>
      <c r="U4573" s="545" t="s">
        <v>10433</v>
      </c>
    </row>
    <row r="4574" spans="1:21" x14ac:dyDescent="0.35">
      <c r="A4574" s="750">
        <v>10238</v>
      </c>
      <c r="C4574" s="750" t="s">
        <v>10418</v>
      </c>
      <c r="D4574" s="750" t="s">
        <v>137</v>
      </c>
      <c r="E4574" s="1179" t="s">
        <v>8659</v>
      </c>
      <c r="F4574" s="954">
        <v>46135</v>
      </c>
      <c r="G4574" s="750" t="s">
        <v>8983</v>
      </c>
      <c r="H4574" s="954">
        <v>46141</v>
      </c>
      <c r="I4574" s="750" t="s">
        <v>8670</v>
      </c>
      <c r="K4574" s="954">
        <v>30584</v>
      </c>
      <c r="L4574" s="750" t="s">
        <v>10419</v>
      </c>
      <c r="N4574" s="952" t="s">
        <v>10420</v>
      </c>
      <c r="O4574" s="953">
        <v>45183</v>
      </c>
    </row>
    <row r="4575" spans="1:21" x14ac:dyDescent="0.35">
      <c r="A4575" s="750">
        <v>10239</v>
      </c>
      <c r="C4575" s="750" t="s">
        <v>10329</v>
      </c>
      <c r="D4575" s="750" t="s">
        <v>8704</v>
      </c>
      <c r="E4575" s="1179" t="s">
        <v>8594</v>
      </c>
      <c r="F4575" s="954">
        <v>46130</v>
      </c>
      <c r="G4575" s="750" t="s">
        <v>8561</v>
      </c>
      <c r="H4575" s="954">
        <v>46148</v>
      </c>
      <c r="I4575" s="750" t="s">
        <v>8561</v>
      </c>
      <c r="K4575" s="954">
        <v>46060</v>
      </c>
      <c r="L4575" s="750">
        <v>11049159</v>
      </c>
      <c r="M4575" s="19">
        <v>43468</v>
      </c>
      <c r="N4575" s="952" t="s">
        <v>2568</v>
      </c>
      <c r="O4575" s="953">
        <v>44468</v>
      </c>
    </row>
    <row r="4576" spans="1:21" x14ac:dyDescent="0.35">
      <c r="A4576" s="750">
        <v>10239</v>
      </c>
      <c r="C4576" s="750" t="s">
        <v>9483</v>
      </c>
      <c r="D4576" s="750" t="s">
        <v>8704</v>
      </c>
      <c r="E4576" s="1179" t="s">
        <v>8594</v>
      </c>
      <c r="F4576" s="954">
        <v>46130</v>
      </c>
      <c r="G4576" s="750" t="s">
        <v>8561</v>
      </c>
      <c r="H4576" s="954">
        <v>46148</v>
      </c>
      <c r="I4576" s="750" t="s">
        <v>8561</v>
      </c>
      <c r="K4576" s="954">
        <v>35613</v>
      </c>
      <c r="L4576" s="750" t="s">
        <v>10332</v>
      </c>
      <c r="N4576" s="952" t="s">
        <v>7396</v>
      </c>
      <c r="O4576" s="953">
        <v>44440</v>
      </c>
    </row>
    <row r="4577" spans="1:21" x14ac:dyDescent="0.35">
      <c r="A4577" s="750">
        <v>10243</v>
      </c>
      <c r="C4577" s="750" t="s">
        <v>10421</v>
      </c>
      <c r="D4577" s="750" t="s">
        <v>35</v>
      </c>
      <c r="E4577" s="1179" t="s">
        <v>8542</v>
      </c>
      <c r="F4577" s="954">
        <v>46136</v>
      </c>
      <c r="G4577" s="750" t="s">
        <v>8683</v>
      </c>
      <c r="H4577" s="954">
        <v>46146</v>
      </c>
      <c r="I4577" s="750" t="s">
        <v>8636</v>
      </c>
      <c r="K4577" s="954">
        <v>31359</v>
      </c>
      <c r="L4577" s="750" t="s">
        <v>10422</v>
      </c>
      <c r="M4577" s="19">
        <v>44391</v>
      </c>
      <c r="N4577" s="952" t="s">
        <v>1226</v>
      </c>
      <c r="U4577" s="545" t="s">
        <v>1162</v>
      </c>
    </row>
    <row r="4578" spans="1:21" x14ac:dyDescent="0.35">
      <c r="A4578" s="750">
        <v>10244</v>
      </c>
      <c r="C4578" s="750" t="s">
        <v>10423</v>
      </c>
      <c r="D4578" s="750" t="s">
        <v>8734</v>
      </c>
      <c r="E4578" s="1179" t="s">
        <v>8820</v>
      </c>
      <c r="F4578" s="954">
        <v>46136</v>
      </c>
      <c r="G4578" s="750" t="s">
        <v>8664</v>
      </c>
      <c r="H4578" s="954">
        <v>46138</v>
      </c>
      <c r="I4578" s="750" t="s">
        <v>8741</v>
      </c>
      <c r="K4578" s="954">
        <v>27039</v>
      </c>
      <c r="L4578" s="750" t="s">
        <v>10424</v>
      </c>
      <c r="M4578" s="19">
        <v>45891</v>
      </c>
      <c r="N4578" s="952" t="s">
        <v>2212</v>
      </c>
      <c r="O4578" s="953">
        <v>38892</v>
      </c>
      <c r="U4578" s="545" t="s">
        <v>10432</v>
      </c>
    </row>
    <row r="4579" spans="1:21" hidden="1" x14ac:dyDescent="0.35">
      <c r="A4579" s="750">
        <v>10247</v>
      </c>
      <c r="C4579" s="750" t="s">
        <v>10425</v>
      </c>
      <c r="D4579" s="750" t="s">
        <v>4688</v>
      </c>
      <c r="E4579" s="1179" t="s">
        <v>8549</v>
      </c>
      <c r="F4579" s="954">
        <v>46137</v>
      </c>
      <c r="G4579" s="750" t="s">
        <v>10426</v>
      </c>
      <c r="H4579" s="954">
        <v>46141</v>
      </c>
      <c r="I4579" s="750" t="s">
        <v>8985</v>
      </c>
      <c r="N4579" s="952">
        <v>990375103338</v>
      </c>
      <c r="O4579" s="953">
        <v>38373</v>
      </c>
    </row>
    <row r="4580" spans="1:21" x14ac:dyDescent="0.35">
      <c r="A4580" s="750">
        <v>10248</v>
      </c>
      <c r="C4580" s="750" t="s">
        <v>10427</v>
      </c>
      <c r="D4580" s="750" t="s">
        <v>137</v>
      </c>
      <c r="E4580" s="1179" t="s">
        <v>8616</v>
      </c>
      <c r="F4580" s="954">
        <v>46137</v>
      </c>
      <c r="G4580" s="750" t="s">
        <v>8657</v>
      </c>
      <c r="H4580" s="954">
        <v>46138</v>
      </c>
      <c r="I4580" s="750" t="s">
        <v>10428</v>
      </c>
      <c r="K4580" s="954">
        <v>37417</v>
      </c>
      <c r="L4580" s="750">
        <v>14019957</v>
      </c>
      <c r="M4580" s="19">
        <v>43379</v>
      </c>
      <c r="N4580" s="952" t="s">
        <v>10086</v>
      </c>
      <c r="O4580" s="953">
        <v>45313</v>
      </c>
      <c r="U4580" s="545" t="s">
        <v>9542</v>
      </c>
    </row>
    <row r="4581" spans="1:21" x14ac:dyDescent="0.35">
      <c r="A4581" s="750">
        <v>10249</v>
      </c>
      <c r="C4581" s="750" t="s">
        <v>10429</v>
      </c>
      <c r="D4581" s="750" t="s">
        <v>137</v>
      </c>
      <c r="E4581" s="1179" t="s">
        <v>8616</v>
      </c>
      <c r="F4581" s="954">
        <v>46138</v>
      </c>
      <c r="G4581" s="750" t="s">
        <v>9506</v>
      </c>
      <c r="H4581" s="954">
        <v>46148</v>
      </c>
      <c r="I4581" s="750" t="s">
        <v>8630</v>
      </c>
      <c r="K4581" s="954">
        <v>31815</v>
      </c>
      <c r="L4581" s="750" t="s">
        <v>10430</v>
      </c>
      <c r="M4581" s="19">
        <v>45512</v>
      </c>
      <c r="N4581" s="952" t="s">
        <v>10431</v>
      </c>
      <c r="O4581" s="953">
        <v>44384</v>
      </c>
    </row>
    <row r="4582" spans="1:21" x14ac:dyDescent="0.35">
      <c r="A4582" s="750">
        <v>10245</v>
      </c>
      <c r="C4582" s="750" t="s">
        <v>9973</v>
      </c>
      <c r="D4582" s="750" t="s">
        <v>137</v>
      </c>
      <c r="E4582" s="1179" t="s">
        <v>8837</v>
      </c>
      <c r="F4582" s="954">
        <v>46137</v>
      </c>
      <c r="G4582" s="750" t="s">
        <v>8636</v>
      </c>
      <c r="H4582" s="954">
        <v>46165</v>
      </c>
      <c r="I4582" s="750" t="s">
        <v>8661</v>
      </c>
      <c r="K4582" s="954">
        <v>30999</v>
      </c>
      <c r="L4582" s="750" t="s">
        <v>9974</v>
      </c>
      <c r="M4582" s="19">
        <v>45425</v>
      </c>
      <c r="N4582" s="952" t="s">
        <v>8438</v>
      </c>
      <c r="O4582" s="953">
        <v>37896</v>
      </c>
      <c r="U4582" s="545" t="s">
        <v>9972</v>
      </c>
    </row>
    <row r="4583" spans="1:21" x14ac:dyDescent="0.35">
      <c r="A4583" s="750">
        <v>10245</v>
      </c>
      <c r="C4583" s="750" t="s">
        <v>9975</v>
      </c>
      <c r="D4583" s="750" t="s">
        <v>137</v>
      </c>
      <c r="E4583" s="1179" t="s">
        <v>8837</v>
      </c>
      <c r="F4583" s="954">
        <v>46137</v>
      </c>
      <c r="G4583" s="750" t="s">
        <v>8636</v>
      </c>
      <c r="H4583" s="954">
        <v>46165</v>
      </c>
      <c r="I4583" s="750" t="s">
        <v>8661</v>
      </c>
      <c r="K4583" s="954">
        <v>31929</v>
      </c>
      <c r="L4583" s="750" t="s">
        <v>9976</v>
      </c>
      <c r="M4583" s="19">
        <v>45456</v>
      </c>
      <c r="N4583" s="952" t="s">
        <v>9977</v>
      </c>
      <c r="O4583" s="953">
        <v>41607</v>
      </c>
      <c r="U4583" s="545" t="s">
        <v>9972</v>
      </c>
    </row>
    <row r="4584" spans="1:21" hidden="1" x14ac:dyDescent="0.35">
      <c r="A4584" s="750">
        <v>10201</v>
      </c>
      <c r="B4584" s="750">
        <v>98405422</v>
      </c>
      <c r="C4584" s="750" t="s">
        <v>10435</v>
      </c>
      <c r="D4584" s="750" t="s">
        <v>83</v>
      </c>
      <c r="E4584" s="1179" t="s">
        <v>8629</v>
      </c>
      <c r="F4584" s="954">
        <v>46122</v>
      </c>
      <c r="G4584" s="750" t="s">
        <v>8602</v>
      </c>
      <c r="H4584" s="954">
        <v>46138</v>
      </c>
      <c r="I4584" s="750" t="s">
        <v>8551</v>
      </c>
      <c r="K4584" s="954">
        <v>19470</v>
      </c>
      <c r="L4584" s="750" t="s">
        <v>10436</v>
      </c>
      <c r="M4584" s="19">
        <v>46051</v>
      </c>
      <c r="N4584" s="952">
        <v>760275120241</v>
      </c>
      <c r="O4584" s="953">
        <v>28038</v>
      </c>
      <c r="U4584" s="545" t="s">
        <v>10483</v>
      </c>
    </row>
    <row r="4585" spans="1:21" x14ac:dyDescent="0.35">
      <c r="A4585" s="750">
        <v>10202</v>
      </c>
      <c r="C4585" s="750" t="s">
        <v>9248</v>
      </c>
      <c r="D4585" s="750" t="s">
        <v>35</v>
      </c>
      <c r="E4585" s="1179" t="s">
        <v>8967</v>
      </c>
      <c r="F4585" s="954">
        <v>46122</v>
      </c>
      <c r="G4585" s="750" t="s">
        <v>8602</v>
      </c>
      <c r="H4585" s="954">
        <v>46126</v>
      </c>
      <c r="I4585" s="750" t="s">
        <v>10349</v>
      </c>
      <c r="K4585" s="954">
        <v>25460</v>
      </c>
      <c r="L4585" s="750" t="s">
        <v>9249</v>
      </c>
      <c r="M4585" s="19">
        <v>45394</v>
      </c>
      <c r="N4585" s="952" t="s">
        <v>9250</v>
      </c>
      <c r="O4585" s="953">
        <v>43628</v>
      </c>
    </row>
    <row r="4586" spans="1:21" x14ac:dyDescent="0.35">
      <c r="A4586" s="750">
        <v>10203</v>
      </c>
      <c r="C4586" s="750" t="s">
        <v>10437</v>
      </c>
      <c r="D4586" s="750" t="s">
        <v>35</v>
      </c>
      <c r="E4586" s="1179" t="s">
        <v>8644</v>
      </c>
      <c r="F4586" s="954">
        <v>46122</v>
      </c>
      <c r="G4586" s="750" t="s">
        <v>9078</v>
      </c>
      <c r="H4586" s="954">
        <v>46125</v>
      </c>
      <c r="I4586" s="750" t="s">
        <v>9668</v>
      </c>
      <c r="K4586" s="954">
        <v>37398</v>
      </c>
      <c r="N4586" s="952" t="s">
        <v>10438</v>
      </c>
      <c r="O4586" s="953">
        <v>45050</v>
      </c>
    </row>
    <row r="4587" spans="1:21" x14ac:dyDescent="0.35">
      <c r="A4587" s="750">
        <v>10204</v>
      </c>
      <c r="B4587" s="750">
        <v>96629009</v>
      </c>
      <c r="C4587" s="750" t="s">
        <v>8665</v>
      </c>
      <c r="D4587" s="750" t="s">
        <v>137</v>
      </c>
      <c r="E4587" s="1179" t="s">
        <v>8710</v>
      </c>
      <c r="F4587" s="954">
        <v>46122</v>
      </c>
      <c r="G4587" s="750" t="s">
        <v>8664</v>
      </c>
      <c r="H4587" s="954">
        <v>46141</v>
      </c>
      <c r="I4587" s="750" t="s">
        <v>8821</v>
      </c>
      <c r="K4587" s="954">
        <v>25914</v>
      </c>
      <c r="L4587" s="750" t="s">
        <v>9430</v>
      </c>
      <c r="M4587" s="19">
        <v>44260</v>
      </c>
      <c r="N4587" s="952" t="s">
        <v>8676</v>
      </c>
      <c r="O4587" s="953">
        <v>33943</v>
      </c>
      <c r="U4587" s="545" t="s">
        <v>10111</v>
      </c>
    </row>
    <row r="4588" spans="1:21" x14ac:dyDescent="0.35">
      <c r="A4588" s="750">
        <v>10204</v>
      </c>
      <c r="C4588" s="750" t="s">
        <v>10439</v>
      </c>
      <c r="D4588" s="750" t="s">
        <v>137</v>
      </c>
      <c r="E4588" s="1179" t="s">
        <v>8710</v>
      </c>
      <c r="F4588" s="954">
        <v>46122</v>
      </c>
      <c r="G4588" s="750" t="s">
        <v>8664</v>
      </c>
      <c r="H4588" s="954">
        <v>46141</v>
      </c>
      <c r="I4588" s="750" t="s">
        <v>8821</v>
      </c>
      <c r="L4588" s="750" t="s">
        <v>10440</v>
      </c>
      <c r="M4588" s="19">
        <v>43109</v>
      </c>
      <c r="N4588" s="952" t="s">
        <v>7816</v>
      </c>
      <c r="O4588" s="953">
        <v>44528</v>
      </c>
    </row>
    <row r="4589" spans="1:21" hidden="1" x14ac:dyDescent="0.35">
      <c r="A4589" s="750">
        <v>10205</v>
      </c>
      <c r="C4589" s="750" t="s">
        <v>10441</v>
      </c>
      <c r="D4589" s="750" t="s">
        <v>8656</v>
      </c>
      <c r="E4589" s="1179" t="s">
        <v>8591</v>
      </c>
      <c r="F4589" s="954">
        <v>46123</v>
      </c>
      <c r="G4589" s="750" t="s">
        <v>9500</v>
      </c>
      <c r="H4589" s="954">
        <v>46131</v>
      </c>
      <c r="I4589" s="750" t="s">
        <v>8636</v>
      </c>
      <c r="K4589" s="954">
        <v>26942</v>
      </c>
      <c r="L4589" s="750" t="s">
        <v>10442</v>
      </c>
      <c r="M4589" s="19">
        <v>41859</v>
      </c>
      <c r="N4589" s="952">
        <v>5751063303</v>
      </c>
      <c r="O4589" s="953">
        <v>42825</v>
      </c>
      <c r="U4589" s="545" t="s">
        <v>5032</v>
      </c>
    </row>
    <row r="4590" spans="1:21" x14ac:dyDescent="0.35">
      <c r="A4590" s="750">
        <v>10206</v>
      </c>
      <c r="C4590" s="750" t="s">
        <v>10387</v>
      </c>
      <c r="D4590" s="750" t="s">
        <v>137</v>
      </c>
      <c r="E4590" s="1179" t="s">
        <v>8612</v>
      </c>
      <c r="F4590" s="954">
        <v>46123</v>
      </c>
      <c r="G4590" s="750" t="s">
        <v>9031</v>
      </c>
      <c r="H4590" s="954">
        <v>46127</v>
      </c>
      <c r="I4590" s="750" t="s">
        <v>9337</v>
      </c>
      <c r="K4590" s="954">
        <v>32989</v>
      </c>
      <c r="L4590" s="750" t="s">
        <v>9015</v>
      </c>
      <c r="M4590" s="19">
        <v>40071</v>
      </c>
      <c r="N4590" s="952" t="s">
        <v>7527</v>
      </c>
      <c r="O4590" s="953">
        <v>40262</v>
      </c>
      <c r="U4590" s="545" t="s">
        <v>7592</v>
      </c>
    </row>
    <row r="4591" spans="1:21" x14ac:dyDescent="0.35">
      <c r="A4591" s="750">
        <v>10207</v>
      </c>
      <c r="C4591" s="750" t="s">
        <v>8740</v>
      </c>
      <c r="D4591" s="750" t="s">
        <v>35</v>
      </c>
      <c r="E4591" s="1179" t="s">
        <v>8542</v>
      </c>
      <c r="F4591" s="954">
        <v>46123</v>
      </c>
      <c r="G4591" s="750" t="s">
        <v>8636</v>
      </c>
      <c r="H4591" s="954">
        <v>46134</v>
      </c>
      <c r="I4591" s="750" t="s">
        <v>8556</v>
      </c>
      <c r="K4591" s="954">
        <v>28527</v>
      </c>
      <c r="L4591" s="750" t="s">
        <v>8742</v>
      </c>
      <c r="M4591" s="19">
        <v>41990</v>
      </c>
      <c r="N4591" s="952" t="s">
        <v>9438</v>
      </c>
      <c r="O4591" s="953">
        <v>38267</v>
      </c>
      <c r="U4591" s="545" t="s">
        <v>8876</v>
      </c>
    </row>
    <row r="4592" spans="1:21" x14ac:dyDescent="0.35">
      <c r="A4592" s="750">
        <v>10208</v>
      </c>
      <c r="C4592" s="750" t="s">
        <v>8628</v>
      </c>
      <c r="D4592" s="750" t="s">
        <v>35</v>
      </c>
      <c r="E4592" s="1179" t="s">
        <v>8535</v>
      </c>
      <c r="F4592" s="954">
        <v>46124</v>
      </c>
      <c r="G4592" s="750" t="s">
        <v>9031</v>
      </c>
      <c r="H4592" s="954">
        <v>46128</v>
      </c>
      <c r="I4592" s="750" t="s">
        <v>9059</v>
      </c>
      <c r="K4592" s="954">
        <v>27365</v>
      </c>
      <c r="L4592" s="750" t="s">
        <v>10443</v>
      </c>
      <c r="M4592" s="19">
        <v>41222</v>
      </c>
      <c r="N4592" s="952" t="s">
        <v>8632</v>
      </c>
      <c r="O4592" s="953">
        <v>35783</v>
      </c>
      <c r="U4592" s="545" t="s">
        <v>6800</v>
      </c>
    </row>
    <row r="4593" spans="1:21" x14ac:dyDescent="0.35">
      <c r="A4593" s="750">
        <v>10208</v>
      </c>
      <c r="C4593" s="750" t="s">
        <v>10444</v>
      </c>
      <c r="D4593" s="750" t="s">
        <v>35</v>
      </c>
      <c r="E4593" s="1179" t="s">
        <v>8535</v>
      </c>
      <c r="F4593" s="954">
        <v>46124</v>
      </c>
      <c r="G4593" s="750" t="s">
        <v>9031</v>
      </c>
      <c r="H4593" s="954">
        <v>46128</v>
      </c>
      <c r="I4593" s="750" t="s">
        <v>9059</v>
      </c>
      <c r="K4593" s="954">
        <v>22525</v>
      </c>
      <c r="L4593" s="750" t="s">
        <v>10445</v>
      </c>
      <c r="M4593" s="19">
        <v>45702</v>
      </c>
      <c r="N4593" s="952" t="s">
        <v>10446</v>
      </c>
      <c r="O4593" s="953">
        <v>45777</v>
      </c>
      <c r="U4593" s="545" t="s">
        <v>10482</v>
      </c>
    </row>
    <row r="4594" spans="1:21" ht="42" x14ac:dyDescent="0.35">
      <c r="A4594" s="750">
        <v>10209</v>
      </c>
      <c r="C4594" s="750" t="s">
        <v>10447</v>
      </c>
      <c r="D4594" s="750" t="s">
        <v>4688</v>
      </c>
      <c r="E4594" s="1179" t="s">
        <v>8549</v>
      </c>
      <c r="F4594" s="954">
        <v>46125</v>
      </c>
      <c r="G4594" s="750" t="s">
        <v>8536</v>
      </c>
      <c r="H4594" s="954">
        <v>46130</v>
      </c>
      <c r="I4594" s="750" t="s">
        <v>10448</v>
      </c>
      <c r="K4594" s="954">
        <v>34235</v>
      </c>
      <c r="L4594" s="750" t="s">
        <v>10449</v>
      </c>
      <c r="M4594" s="19">
        <v>40829</v>
      </c>
      <c r="N4594" s="952" t="s">
        <v>10450</v>
      </c>
      <c r="O4594" s="953">
        <v>44826</v>
      </c>
      <c r="P4594" s="1043" t="s">
        <v>10451</v>
      </c>
      <c r="U4594" s="545" t="s">
        <v>10481</v>
      </c>
    </row>
    <row r="4595" spans="1:21" x14ac:dyDescent="0.35">
      <c r="A4595" s="750">
        <v>10209</v>
      </c>
      <c r="C4595" s="750" t="s">
        <v>10452</v>
      </c>
      <c r="D4595" s="750" t="s">
        <v>4688</v>
      </c>
      <c r="E4595" s="1179" t="s">
        <v>8549</v>
      </c>
      <c r="F4595" s="954">
        <v>46125</v>
      </c>
      <c r="G4595" s="750" t="s">
        <v>8536</v>
      </c>
      <c r="H4595" s="954">
        <v>46130</v>
      </c>
      <c r="I4595" s="750" t="s">
        <v>10448</v>
      </c>
      <c r="K4595" s="954">
        <v>35500</v>
      </c>
      <c r="L4595" s="750" t="s">
        <v>10453</v>
      </c>
      <c r="N4595" s="952" t="s">
        <v>10454</v>
      </c>
      <c r="O4595" s="953">
        <v>42322</v>
      </c>
    </row>
    <row r="4596" spans="1:21" x14ac:dyDescent="0.35">
      <c r="A4596" s="750">
        <v>10211</v>
      </c>
      <c r="C4596" s="750" t="s">
        <v>9002</v>
      </c>
      <c r="D4596" s="750" t="s">
        <v>137</v>
      </c>
      <c r="E4596" s="1179" t="s">
        <v>8616</v>
      </c>
      <c r="F4596" s="954">
        <v>46126</v>
      </c>
      <c r="G4596" s="750" t="s">
        <v>9913</v>
      </c>
      <c r="H4596" s="954">
        <v>46126</v>
      </c>
      <c r="I4596" s="750" t="s">
        <v>8821</v>
      </c>
      <c r="K4596" s="954">
        <v>23460</v>
      </c>
      <c r="L4596" s="750" t="s">
        <v>8989</v>
      </c>
      <c r="M4596" s="19">
        <v>42544</v>
      </c>
      <c r="N4596" s="952" t="s">
        <v>8990</v>
      </c>
      <c r="O4596" s="953">
        <v>33206</v>
      </c>
    </row>
    <row r="4597" spans="1:21" x14ac:dyDescent="0.35">
      <c r="A4597" s="750">
        <v>10212</v>
      </c>
      <c r="B4597" s="750">
        <v>26382032</v>
      </c>
      <c r="C4597" s="750" t="s">
        <v>10455</v>
      </c>
      <c r="D4597" s="750" t="s">
        <v>8734</v>
      </c>
      <c r="E4597" s="1179" t="s">
        <v>8780</v>
      </c>
      <c r="F4597" s="954">
        <v>46126</v>
      </c>
      <c r="G4597" s="750" t="s">
        <v>9668</v>
      </c>
      <c r="H4597" s="954">
        <v>46128</v>
      </c>
      <c r="I4597" s="750" t="s">
        <v>9097</v>
      </c>
      <c r="K4597" s="954">
        <v>22709</v>
      </c>
      <c r="N4597" s="952" t="s">
        <v>6721</v>
      </c>
      <c r="O4597" s="953">
        <v>31824</v>
      </c>
    </row>
    <row r="4598" spans="1:21" x14ac:dyDescent="0.35">
      <c r="A4598" s="750">
        <v>10213</v>
      </c>
      <c r="C4598" s="750" t="s">
        <v>10456</v>
      </c>
      <c r="D4598" s="750" t="s">
        <v>35</v>
      </c>
      <c r="E4598" s="1179" t="s">
        <v>8644</v>
      </c>
      <c r="F4598" s="954">
        <v>46126</v>
      </c>
      <c r="G4598" s="750" t="s">
        <v>8777</v>
      </c>
      <c r="H4598" s="954">
        <v>46139</v>
      </c>
      <c r="I4598" s="750" t="s">
        <v>10457</v>
      </c>
      <c r="K4598" s="954">
        <v>33027</v>
      </c>
      <c r="L4598" s="750" t="s">
        <v>10458</v>
      </c>
      <c r="M4598" s="19">
        <v>42990</v>
      </c>
      <c r="N4598" s="952" t="s">
        <v>6385</v>
      </c>
      <c r="O4598" s="953">
        <v>42830</v>
      </c>
      <c r="U4598" s="545" t="s">
        <v>4493</v>
      </c>
    </row>
    <row r="4599" spans="1:21" x14ac:dyDescent="0.35">
      <c r="A4599" s="750">
        <v>10214</v>
      </c>
      <c r="C4599" s="750" t="s">
        <v>9328</v>
      </c>
      <c r="D4599" s="750" t="s">
        <v>137</v>
      </c>
      <c r="E4599" s="1179" t="s">
        <v>8616</v>
      </c>
      <c r="F4599" s="954">
        <v>46127</v>
      </c>
      <c r="G4599" s="750" t="s">
        <v>8661</v>
      </c>
      <c r="H4599" s="954">
        <v>46135</v>
      </c>
      <c r="I4599" s="750" t="s">
        <v>8833</v>
      </c>
      <c r="K4599" s="954">
        <v>34608</v>
      </c>
      <c r="L4599" s="750" t="s">
        <v>9329</v>
      </c>
      <c r="M4599" s="19">
        <v>43712</v>
      </c>
      <c r="N4599" s="952" t="s">
        <v>4178</v>
      </c>
      <c r="O4599" s="953">
        <v>43373</v>
      </c>
      <c r="U4599" s="545" t="s">
        <v>10480</v>
      </c>
    </row>
    <row r="4600" spans="1:21" x14ac:dyDescent="0.35">
      <c r="A4600" s="750">
        <v>10215</v>
      </c>
      <c r="C4600" s="750" t="s">
        <v>10459</v>
      </c>
      <c r="D4600" s="750" t="s">
        <v>8656</v>
      </c>
      <c r="E4600" s="1179" t="s">
        <v>8585</v>
      </c>
      <c r="F4600" s="954">
        <v>46127</v>
      </c>
      <c r="G4600" s="750" t="s">
        <v>8796</v>
      </c>
      <c r="H4600" s="954">
        <v>46138</v>
      </c>
      <c r="I4600" s="750" t="s">
        <v>9200</v>
      </c>
      <c r="K4600" s="954">
        <v>32581</v>
      </c>
      <c r="L4600" s="750" t="s">
        <v>10460</v>
      </c>
      <c r="M4600" s="19">
        <v>41838</v>
      </c>
      <c r="N4600" s="952" t="s">
        <v>10461</v>
      </c>
      <c r="O4600" s="953">
        <v>43381</v>
      </c>
    </row>
    <row r="4601" spans="1:21" x14ac:dyDescent="0.35">
      <c r="A4601" s="750">
        <v>10217</v>
      </c>
      <c r="C4601" s="750" t="s">
        <v>10462</v>
      </c>
      <c r="D4601" s="750" t="s">
        <v>8859</v>
      </c>
      <c r="E4601" s="1179" t="s">
        <v>8590</v>
      </c>
      <c r="F4601" s="954">
        <v>46128</v>
      </c>
      <c r="G4601" s="750" t="s">
        <v>8839</v>
      </c>
      <c r="H4601" s="954">
        <v>46133</v>
      </c>
      <c r="I4601" s="750" t="s">
        <v>8602</v>
      </c>
      <c r="L4601" s="750" t="s">
        <v>10463</v>
      </c>
      <c r="M4601" s="19">
        <v>43382</v>
      </c>
      <c r="N4601" s="952" t="s">
        <v>3111</v>
      </c>
      <c r="O4601" s="953">
        <v>40359</v>
      </c>
      <c r="U4601" s="545" t="s">
        <v>333</v>
      </c>
    </row>
    <row r="4602" spans="1:21" x14ac:dyDescent="0.35">
      <c r="A4602" s="750">
        <v>10220</v>
      </c>
      <c r="B4602" s="750">
        <v>25558586</v>
      </c>
      <c r="C4602" s="750" t="s">
        <v>10464</v>
      </c>
      <c r="D4602" s="750" t="s">
        <v>137</v>
      </c>
      <c r="E4602" s="1179" t="s">
        <v>8612</v>
      </c>
      <c r="F4602" s="954">
        <v>46128</v>
      </c>
      <c r="G4602" s="750" t="s">
        <v>8985</v>
      </c>
      <c r="H4602" s="954">
        <v>46147</v>
      </c>
      <c r="I4602" s="750" t="s">
        <v>8561</v>
      </c>
      <c r="K4602" s="954">
        <v>23830</v>
      </c>
      <c r="L4602" s="750" t="s">
        <v>10465</v>
      </c>
      <c r="M4602" s="19">
        <v>39296</v>
      </c>
      <c r="N4602" s="952" t="s">
        <v>10466</v>
      </c>
      <c r="O4602" s="953">
        <v>45329</v>
      </c>
      <c r="U4602" s="545" t="s">
        <v>10479</v>
      </c>
    </row>
    <row r="4603" spans="1:21" hidden="1" x14ac:dyDescent="0.35">
      <c r="A4603" s="750">
        <v>10221</v>
      </c>
      <c r="C4603" s="750" t="s">
        <v>9985</v>
      </c>
      <c r="D4603" s="750" t="s">
        <v>137</v>
      </c>
      <c r="E4603" s="1179" t="s">
        <v>8837</v>
      </c>
      <c r="F4603" s="954">
        <v>46128</v>
      </c>
      <c r="G4603" s="750" t="s">
        <v>8755</v>
      </c>
      <c r="H4603" s="954">
        <v>46134</v>
      </c>
      <c r="I4603" s="750" t="s">
        <v>10467</v>
      </c>
      <c r="K4603" s="954">
        <v>30162</v>
      </c>
      <c r="L4603" s="750" t="s">
        <v>8879</v>
      </c>
      <c r="M4603" s="19">
        <v>44770</v>
      </c>
      <c r="N4603" s="952">
        <v>1241141427</v>
      </c>
      <c r="O4603" s="953">
        <v>42525</v>
      </c>
      <c r="U4603" s="545" t="s">
        <v>291</v>
      </c>
    </row>
    <row r="4604" spans="1:21" x14ac:dyDescent="0.35">
      <c r="A4604" s="750">
        <v>10222</v>
      </c>
      <c r="C4604" s="750" t="s">
        <v>10468</v>
      </c>
      <c r="D4604" s="750" t="s">
        <v>83</v>
      </c>
      <c r="E4604" s="1179" t="s">
        <v>8606</v>
      </c>
      <c r="F4604" s="954">
        <v>46129</v>
      </c>
      <c r="G4604" s="750" t="s">
        <v>8683</v>
      </c>
      <c r="K4604" s="954">
        <v>22676</v>
      </c>
      <c r="L4604" s="750" t="s">
        <v>10469</v>
      </c>
      <c r="M4604" s="19">
        <v>43895</v>
      </c>
      <c r="N4604" s="952" t="s">
        <v>1741</v>
      </c>
      <c r="O4604" s="953">
        <v>42926</v>
      </c>
      <c r="U4604" s="545" t="s">
        <v>7528</v>
      </c>
    </row>
    <row r="4605" spans="1:21" x14ac:dyDescent="0.35">
      <c r="A4605" s="750">
        <v>10222</v>
      </c>
      <c r="C4605" s="750" t="s">
        <v>10470</v>
      </c>
      <c r="D4605" s="750" t="s">
        <v>83</v>
      </c>
      <c r="E4605" s="1179" t="s">
        <v>8606</v>
      </c>
      <c r="F4605" s="954">
        <v>46129</v>
      </c>
      <c r="G4605" s="750" t="s">
        <v>8683</v>
      </c>
      <c r="K4605" s="954">
        <v>34128</v>
      </c>
      <c r="L4605" s="750">
        <v>12604448</v>
      </c>
      <c r="M4605" s="19">
        <v>46078</v>
      </c>
      <c r="N4605" s="952" t="s">
        <v>10471</v>
      </c>
      <c r="O4605" s="953">
        <v>43428</v>
      </c>
      <c r="U4605" s="545" t="s">
        <v>10478</v>
      </c>
    </row>
    <row r="4606" spans="1:21" x14ac:dyDescent="0.35">
      <c r="A4606" s="750">
        <v>10223</v>
      </c>
      <c r="B4606" s="750">
        <v>98620290</v>
      </c>
      <c r="C4606" s="750" t="s">
        <v>8691</v>
      </c>
      <c r="D4606" s="750" t="s">
        <v>8656</v>
      </c>
      <c r="E4606" s="1179" t="s">
        <v>10289</v>
      </c>
      <c r="F4606" s="954">
        <v>46130</v>
      </c>
      <c r="G4606" s="750" t="s">
        <v>8839</v>
      </c>
      <c r="H4606" s="954">
        <v>46134</v>
      </c>
      <c r="I4606" s="750" t="s">
        <v>8839</v>
      </c>
      <c r="K4606" s="954">
        <v>22845</v>
      </c>
      <c r="L4606" s="750" t="s">
        <v>8693</v>
      </c>
      <c r="M4606" s="19">
        <v>40301</v>
      </c>
      <c r="N4606" s="952" t="s">
        <v>10472</v>
      </c>
      <c r="O4606" s="953">
        <v>30440</v>
      </c>
      <c r="U4606" s="545" t="s">
        <v>9225</v>
      </c>
    </row>
    <row r="4607" spans="1:21" x14ac:dyDescent="0.35">
      <c r="A4607" s="750">
        <v>10223</v>
      </c>
      <c r="C4607" s="750" t="s">
        <v>10473</v>
      </c>
      <c r="D4607" s="750" t="s">
        <v>8656</v>
      </c>
      <c r="E4607" s="1179" t="s">
        <v>10289</v>
      </c>
      <c r="F4607" s="954">
        <v>46130</v>
      </c>
      <c r="G4607" s="750" t="s">
        <v>8839</v>
      </c>
      <c r="H4607" s="954">
        <v>46134</v>
      </c>
      <c r="I4607" s="750" t="s">
        <v>8839</v>
      </c>
      <c r="K4607" s="954">
        <v>23498</v>
      </c>
      <c r="L4607" s="750" t="s">
        <v>8697</v>
      </c>
      <c r="M4607" s="19">
        <v>43082</v>
      </c>
      <c r="N4607" s="952" t="s">
        <v>8698</v>
      </c>
      <c r="O4607" s="953">
        <v>31583</v>
      </c>
      <c r="U4607" s="545" t="s">
        <v>9225</v>
      </c>
    </row>
    <row r="4608" spans="1:21" x14ac:dyDescent="0.35">
      <c r="A4608" s="750">
        <v>10224</v>
      </c>
      <c r="B4608" s="750">
        <v>50633633</v>
      </c>
      <c r="C4608" s="750" t="s">
        <v>10474</v>
      </c>
      <c r="D4608" s="750" t="s">
        <v>35</v>
      </c>
      <c r="E4608" s="1179" t="s">
        <v>8967</v>
      </c>
      <c r="F4608" s="954">
        <v>46130</v>
      </c>
      <c r="G4608" s="750" t="s">
        <v>8569</v>
      </c>
      <c r="H4608" s="954">
        <v>46132</v>
      </c>
      <c r="I4608" s="750" t="s">
        <v>8839</v>
      </c>
      <c r="K4608" s="954">
        <v>28973</v>
      </c>
      <c r="L4608" s="750" t="s">
        <v>10475</v>
      </c>
      <c r="M4608" s="19">
        <v>44378</v>
      </c>
      <c r="N4608" s="952" t="s">
        <v>10476</v>
      </c>
      <c r="O4608" s="953">
        <v>40911</v>
      </c>
      <c r="U4608" s="545" t="s">
        <v>10477</v>
      </c>
    </row>
    <row r="4609" spans="1:21" x14ac:dyDescent="0.35">
      <c r="A4609" s="750">
        <v>9229</v>
      </c>
      <c r="B4609" s="750">
        <v>21961105</v>
      </c>
      <c r="C4609" s="750" t="s">
        <v>10484</v>
      </c>
      <c r="D4609" s="750" t="s">
        <v>8656</v>
      </c>
      <c r="E4609" s="1179" t="s">
        <v>8585</v>
      </c>
      <c r="F4609" s="954">
        <v>46170</v>
      </c>
      <c r="G4609" s="750" t="s">
        <v>10485</v>
      </c>
      <c r="H4609" s="954">
        <v>46173</v>
      </c>
      <c r="I4609" s="750" t="s">
        <v>8661</v>
      </c>
      <c r="K4609" s="954">
        <v>31366</v>
      </c>
      <c r="L4609" s="750" t="s">
        <v>10486</v>
      </c>
      <c r="N4609" s="952" t="s">
        <v>10487</v>
      </c>
      <c r="O4609" s="953">
        <v>43852</v>
      </c>
    </row>
    <row r="4610" spans="1:21" x14ac:dyDescent="0.35">
      <c r="A4610" s="750">
        <v>9229</v>
      </c>
      <c r="C4610" s="750" t="s">
        <v>10488</v>
      </c>
      <c r="D4610" s="750" t="s">
        <v>8656</v>
      </c>
      <c r="E4610" s="1179" t="s">
        <v>8585</v>
      </c>
      <c r="F4610" s="954">
        <v>46170</v>
      </c>
      <c r="G4610" s="750" t="s">
        <v>10485</v>
      </c>
      <c r="H4610" s="954">
        <v>46173</v>
      </c>
      <c r="I4610" s="750" t="s">
        <v>8661</v>
      </c>
      <c r="K4610" s="954">
        <v>32649</v>
      </c>
      <c r="L4610" s="750" t="s">
        <v>10489</v>
      </c>
      <c r="N4610" s="952" t="s">
        <v>10490</v>
      </c>
      <c r="O4610" s="953">
        <v>45230</v>
      </c>
    </row>
    <row r="4611" spans="1:21" x14ac:dyDescent="0.35">
      <c r="A4611" s="750">
        <v>9230</v>
      </c>
      <c r="C4611" s="750" t="s">
        <v>10491</v>
      </c>
      <c r="D4611" s="750" t="s">
        <v>35</v>
      </c>
      <c r="E4611" s="1179" t="s">
        <v>8644</v>
      </c>
      <c r="F4611" s="954">
        <v>46170</v>
      </c>
      <c r="G4611" s="750" t="s">
        <v>8980</v>
      </c>
      <c r="H4611" s="954">
        <v>46172</v>
      </c>
      <c r="I4611" s="750" t="s">
        <v>8755</v>
      </c>
      <c r="K4611" s="954">
        <v>36002</v>
      </c>
      <c r="L4611" s="750">
        <v>14003087</v>
      </c>
      <c r="M4611" s="19">
        <v>45033</v>
      </c>
      <c r="N4611" s="952" t="s">
        <v>7374</v>
      </c>
      <c r="O4611" s="953">
        <v>44825</v>
      </c>
    </row>
    <row r="4612" spans="1:21" x14ac:dyDescent="0.35">
      <c r="A4612" s="750">
        <v>9230</v>
      </c>
      <c r="C4612" s="750" t="s">
        <v>10389</v>
      </c>
      <c r="D4612" s="750" t="s">
        <v>35</v>
      </c>
      <c r="E4612" s="1179" t="s">
        <v>8644</v>
      </c>
      <c r="F4612" s="954">
        <v>46170</v>
      </c>
      <c r="G4612" s="750" t="s">
        <v>8980</v>
      </c>
      <c r="H4612" s="954">
        <v>46172</v>
      </c>
      <c r="I4612" s="750" t="s">
        <v>8755</v>
      </c>
      <c r="K4612" s="954">
        <v>34975</v>
      </c>
      <c r="L4612" s="750" t="s">
        <v>10391</v>
      </c>
      <c r="M4612" s="19">
        <v>45035</v>
      </c>
      <c r="N4612" s="952" t="s">
        <v>10392</v>
      </c>
      <c r="O4612" s="953">
        <v>43491</v>
      </c>
    </row>
    <row r="4613" spans="1:21" x14ac:dyDescent="0.35">
      <c r="A4613" s="750">
        <v>9231</v>
      </c>
      <c r="C4613" s="750" t="s">
        <v>10492</v>
      </c>
      <c r="D4613" s="750" t="s">
        <v>8704</v>
      </c>
      <c r="E4613" s="1179" t="s">
        <v>8594</v>
      </c>
      <c r="F4613" s="954">
        <v>46171</v>
      </c>
      <c r="G4613" s="750" t="s">
        <v>10493</v>
      </c>
      <c r="H4613" s="954">
        <v>46174</v>
      </c>
      <c r="I4613" s="750" t="s">
        <v>9668</v>
      </c>
      <c r="K4613" s="954">
        <v>30391</v>
      </c>
      <c r="L4613" s="750" t="s">
        <v>4082</v>
      </c>
      <c r="M4613" s="19">
        <v>44567</v>
      </c>
      <c r="N4613" s="952" t="s">
        <v>4083</v>
      </c>
      <c r="O4613" s="953">
        <v>42447</v>
      </c>
    </row>
    <row r="4614" spans="1:21" hidden="1" x14ac:dyDescent="0.35">
      <c r="A4614" s="750">
        <v>9232</v>
      </c>
      <c r="C4614" s="750" t="s">
        <v>9017</v>
      </c>
      <c r="D4614" s="750" t="s">
        <v>35</v>
      </c>
      <c r="E4614" s="1179" t="s">
        <v>8542</v>
      </c>
      <c r="F4614" s="954">
        <v>46171</v>
      </c>
      <c r="G4614" s="750" t="s">
        <v>9506</v>
      </c>
      <c r="K4614" s="954">
        <v>25353</v>
      </c>
      <c r="L4614" s="750" t="s">
        <v>8684</v>
      </c>
      <c r="N4614" s="952">
        <v>891078400221</v>
      </c>
      <c r="O4614" s="953">
        <v>32851</v>
      </c>
    </row>
    <row r="4615" spans="1:21" x14ac:dyDescent="0.35">
      <c r="A4615" s="750">
        <v>9233</v>
      </c>
      <c r="C4615" s="750" t="s">
        <v>10494</v>
      </c>
      <c r="D4615" s="750" t="s">
        <v>292</v>
      </c>
      <c r="E4615" s="1179" t="s">
        <v>8612</v>
      </c>
      <c r="F4615" s="954">
        <v>46172</v>
      </c>
      <c r="G4615" s="750" t="s">
        <v>8537</v>
      </c>
      <c r="H4615" s="954">
        <v>46184</v>
      </c>
      <c r="I4615" s="750" t="s">
        <v>8855</v>
      </c>
      <c r="K4615" s="954">
        <v>25196</v>
      </c>
      <c r="L4615" s="750" t="s">
        <v>10495</v>
      </c>
      <c r="M4615" s="19">
        <v>45954</v>
      </c>
      <c r="N4615" s="952" t="s">
        <v>10496</v>
      </c>
      <c r="O4615" s="953">
        <v>34239</v>
      </c>
      <c r="U4615" s="545" t="s">
        <v>10497</v>
      </c>
    </row>
    <row r="4616" spans="1:21" x14ac:dyDescent="0.35">
      <c r="A4616" s="750">
        <v>9236</v>
      </c>
      <c r="C4616" s="750" t="s">
        <v>9062</v>
      </c>
      <c r="D4616" s="750" t="s">
        <v>35</v>
      </c>
      <c r="E4616" s="1179" t="s">
        <v>8644</v>
      </c>
      <c r="F4616" s="954">
        <v>46172</v>
      </c>
      <c r="G4616" s="750" t="s">
        <v>9359</v>
      </c>
      <c r="H4616" s="954">
        <v>46176</v>
      </c>
      <c r="I4616" s="750" t="s">
        <v>8649</v>
      </c>
      <c r="K4616" s="954">
        <v>28044</v>
      </c>
      <c r="L4616" s="750" t="s">
        <v>5522</v>
      </c>
      <c r="M4616" s="19">
        <v>43489</v>
      </c>
      <c r="N4616" s="952" t="s">
        <v>9188</v>
      </c>
      <c r="O4616" s="953">
        <v>38973</v>
      </c>
    </row>
    <row r="4617" spans="1:21" x14ac:dyDescent="0.35">
      <c r="A4617" s="750">
        <v>9237</v>
      </c>
      <c r="C4617" s="750" t="s">
        <v>8910</v>
      </c>
      <c r="D4617" s="750" t="s">
        <v>292</v>
      </c>
      <c r="E4617" s="1179" t="s">
        <v>8554</v>
      </c>
      <c r="F4617" s="954">
        <v>46173</v>
      </c>
      <c r="G4617" s="750" t="s">
        <v>8998</v>
      </c>
      <c r="K4617" s="954">
        <v>31072</v>
      </c>
      <c r="L4617" s="750" t="s">
        <v>8911</v>
      </c>
      <c r="M4617" s="19">
        <v>36642</v>
      </c>
      <c r="N4617" s="952" t="s">
        <v>8912</v>
      </c>
      <c r="O4617" s="953">
        <v>36764</v>
      </c>
    </row>
    <row r="4618" spans="1:21" x14ac:dyDescent="0.35">
      <c r="A4618" s="750">
        <v>9238</v>
      </c>
      <c r="B4618" s="750">
        <v>98284509</v>
      </c>
      <c r="C4618" s="750" t="s">
        <v>10498</v>
      </c>
      <c r="D4618" s="750" t="s">
        <v>292</v>
      </c>
      <c r="E4618" s="1179" t="s">
        <v>8659</v>
      </c>
      <c r="F4618" s="954">
        <v>46173</v>
      </c>
      <c r="G4618" s="750" t="s">
        <v>10499</v>
      </c>
      <c r="H4618" s="954">
        <v>46180</v>
      </c>
      <c r="I4618" s="750" t="s">
        <v>8741</v>
      </c>
      <c r="K4618" s="954">
        <v>38839</v>
      </c>
      <c r="L4618" s="750" t="s">
        <v>10500</v>
      </c>
      <c r="M4618" s="19">
        <v>44797</v>
      </c>
      <c r="N4618" s="952" t="s">
        <v>10501</v>
      </c>
    </row>
    <row r="4619" spans="1:21" x14ac:dyDescent="0.35">
      <c r="A4619" s="750">
        <v>9238</v>
      </c>
      <c r="C4619" s="750" t="s">
        <v>10502</v>
      </c>
      <c r="D4619" s="750" t="s">
        <v>137</v>
      </c>
      <c r="E4619" s="1179" t="s">
        <v>8659</v>
      </c>
      <c r="F4619" s="954">
        <v>46173</v>
      </c>
      <c r="G4619" s="750" t="s">
        <v>10499</v>
      </c>
      <c r="H4619" s="954">
        <v>46180</v>
      </c>
      <c r="I4619" s="750" t="s">
        <v>8741</v>
      </c>
      <c r="K4619" s="954">
        <v>39349</v>
      </c>
      <c r="L4619" s="750" t="s">
        <v>10503</v>
      </c>
      <c r="M4619" s="19">
        <v>45528</v>
      </c>
      <c r="N4619" s="952" t="s">
        <v>10504</v>
      </c>
      <c r="O4619" s="953">
        <v>45817</v>
      </c>
    </row>
    <row r="4620" spans="1:21" x14ac:dyDescent="0.35">
      <c r="A4620" s="750">
        <v>9239</v>
      </c>
      <c r="C4620" s="750" t="s">
        <v>8943</v>
      </c>
      <c r="D4620" s="750" t="s">
        <v>8656</v>
      </c>
      <c r="E4620" s="1179" t="s">
        <v>8591</v>
      </c>
      <c r="F4620" s="954">
        <v>46173</v>
      </c>
      <c r="G4620" s="750" t="s">
        <v>9765</v>
      </c>
      <c r="H4620" s="954">
        <v>46179</v>
      </c>
      <c r="I4620" s="750" t="s">
        <v>8670</v>
      </c>
      <c r="K4620" s="954">
        <v>29120</v>
      </c>
      <c r="L4620" s="750" t="s">
        <v>8944</v>
      </c>
      <c r="M4620" s="19">
        <v>45653</v>
      </c>
      <c r="N4620" s="952" t="s">
        <v>8945</v>
      </c>
      <c r="O4620" s="953">
        <v>40339</v>
      </c>
    </row>
    <row r="4621" spans="1:21" x14ac:dyDescent="0.35">
      <c r="A4621" s="750">
        <v>9240</v>
      </c>
      <c r="C4621" s="750" t="s">
        <v>8968</v>
      </c>
      <c r="D4621" s="750" t="s">
        <v>8704</v>
      </c>
      <c r="E4621" s="1179" t="s">
        <v>8593</v>
      </c>
      <c r="F4621" s="954">
        <v>46173</v>
      </c>
      <c r="G4621" s="750" t="s">
        <v>10505</v>
      </c>
      <c r="H4621" s="954">
        <v>46189</v>
      </c>
      <c r="I4621" s="750" t="s">
        <v>9146</v>
      </c>
      <c r="K4621" s="954">
        <v>27569</v>
      </c>
      <c r="L4621" s="750" t="s">
        <v>4011</v>
      </c>
      <c r="N4621" s="952" t="s">
        <v>10506</v>
      </c>
      <c r="O4621" s="953">
        <v>44413</v>
      </c>
    </row>
    <row r="4622" spans="1:21" x14ac:dyDescent="0.35">
      <c r="A4622" s="750">
        <v>9241</v>
      </c>
      <c r="C4622" s="750" t="s">
        <v>10356</v>
      </c>
      <c r="D4622" s="750" t="s">
        <v>8734</v>
      </c>
      <c r="E4622" s="1179" t="s">
        <v>8735</v>
      </c>
      <c r="F4622" s="954">
        <v>46173</v>
      </c>
      <c r="G4622" s="750" t="s">
        <v>8625</v>
      </c>
      <c r="H4622" s="954">
        <v>46174</v>
      </c>
      <c r="I4622" s="750" t="s">
        <v>9506</v>
      </c>
      <c r="K4622" s="954">
        <v>34587</v>
      </c>
      <c r="L4622" s="750" t="s">
        <v>9292</v>
      </c>
      <c r="M4622" s="19">
        <v>45609</v>
      </c>
      <c r="N4622" s="952" t="s">
        <v>9293</v>
      </c>
      <c r="O4622" s="953">
        <v>41319</v>
      </c>
      <c r="U4622" s="545" t="s">
        <v>9294</v>
      </c>
    </row>
    <row r="4623" spans="1:21" ht="42" x14ac:dyDescent="0.35">
      <c r="A4623" s="750">
        <v>9244</v>
      </c>
      <c r="C4623" s="750" t="s">
        <v>10193</v>
      </c>
      <c r="D4623" s="750" t="s">
        <v>8656</v>
      </c>
      <c r="E4623" s="1179" t="s">
        <v>8585</v>
      </c>
      <c r="F4623" s="954">
        <v>46174</v>
      </c>
      <c r="G4623" s="750" t="s">
        <v>9140</v>
      </c>
      <c r="H4623" s="954">
        <v>46180</v>
      </c>
      <c r="I4623" s="750" t="s">
        <v>9146</v>
      </c>
      <c r="K4623" s="954">
        <v>30080</v>
      </c>
      <c r="L4623" s="750" t="s">
        <v>8922</v>
      </c>
      <c r="M4623" s="19">
        <v>44754</v>
      </c>
      <c r="N4623" s="952" t="s">
        <v>5939</v>
      </c>
      <c r="O4623" s="953">
        <v>44791</v>
      </c>
      <c r="P4623" s="1043" t="s">
        <v>10508</v>
      </c>
      <c r="U4623" s="545" t="s">
        <v>10507</v>
      </c>
    </row>
    <row r="4624" spans="1:21" hidden="1" x14ac:dyDescent="0.35">
      <c r="A4624" s="750">
        <v>9245</v>
      </c>
      <c r="C4624" s="750" t="s">
        <v>10509</v>
      </c>
      <c r="D4624" s="750" t="s">
        <v>8859</v>
      </c>
      <c r="E4624" s="1179" t="s">
        <v>8590</v>
      </c>
      <c r="F4624" s="954">
        <v>46174</v>
      </c>
      <c r="G4624" s="750" t="s">
        <v>8755</v>
      </c>
      <c r="K4624" s="954">
        <v>28731</v>
      </c>
      <c r="N4624" s="952">
        <v>1974581884</v>
      </c>
      <c r="O4624" s="953">
        <v>45923</v>
      </c>
    </row>
    <row r="4625" spans="1:21" hidden="1" x14ac:dyDescent="0.35">
      <c r="A4625" s="750">
        <v>9245</v>
      </c>
      <c r="C4625" s="750" t="s">
        <v>10510</v>
      </c>
      <c r="D4625" s="750" t="s">
        <v>8859</v>
      </c>
      <c r="E4625" s="1179" t="s">
        <v>8590</v>
      </c>
      <c r="F4625" s="954">
        <v>46174</v>
      </c>
      <c r="G4625" s="750" t="s">
        <v>8755</v>
      </c>
      <c r="K4625" s="954">
        <v>26478</v>
      </c>
      <c r="N4625" s="952">
        <v>1607568033</v>
      </c>
      <c r="O4625" s="953">
        <v>44580</v>
      </c>
    </row>
    <row r="4626" spans="1:21" x14ac:dyDescent="0.35">
      <c r="A4626" s="750">
        <v>9247</v>
      </c>
      <c r="C4626" s="750" t="s">
        <v>10511</v>
      </c>
      <c r="D4626" s="750" t="s">
        <v>8734</v>
      </c>
      <c r="E4626" s="1179" t="s">
        <v>8735</v>
      </c>
      <c r="F4626" s="954">
        <v>46175</v>
      </c>
      <c r="G4626" s="750" t="s">
        <v>8786</v>
      </c>
      <c r="H4626" s="954">
        <v>46182</v>
      </c>
      <c r="I4626" s="750" t="s">
        <v>10578</v>
      </c>
      <c r="K4626" s="954">
        <v>26475</v>
      </c>
      <c r="L4626" s="750" t="s">
        <v>10512</v>
      </c>
      <c r="N4626" s="952" t="s">
        <v>10513</v>
      </c>
      <c r="O4626" s="953">
        <v>41649</v>
      </c>
    </row>
    <row r="4627" spans="1:21" ht="42" x14ac:dyDescent="0.35">
      <c r="A4627" s="750">
        <v>9248</v>
      </c>
      <c r="C4627" s="750" t="s">
        <v>9248</v>
      </c>
      <c r="D4627" s="750" t="s">
        <v>8704</v>
      </c>
      <c r="E4627" s="1179" t="s">
        <v>8594</v>
      </c>
      <c r="F4627" s="954">
        <v>46175</v>
      </c>
      <c r="G4627" s="750" t="s">
        <v>8670</v>
      </c>
      <c r="H4627" s="954">
        <v>46180</v>
      </c>
      <c r="I4627" s="750" t="s">
        <v>8664</v>
      </c>
      <c r="K4627" s="954">
        <v>25460</v>
      </c>
      <c r="L4627" s="750" t="s">
        <v>10514</v>
      </c>
      <c r="M4627" s="19">
        <v>45394</v>
      </c>
      <c r="N4627" s="952" t="s">
        <v>9250</v>
      </c>
      <c r="O4627" s="953">
        <v>43263</v>
      </c>
      <c r="P4627" s="1043" t="s">
        <v>10577</v>
      </c>
    </row>
    <row r="4628" spans="1:21" hidden="1" x14ac:dyDescent="0.35">
      <c r="A4628" s="750">
        <v>9249</v>
      </c>
      <c r="C4628" s="750" t="s">
        <v>8605</v>
      </c>
      <c r="D4628" s="750" t="s">
        <v>35</v>
      </c>
      <c r="E4628" s="1179" t="s">
        <v>8700</v>
      </c>
      <c r="F4628" s="954">
        <v>46175</v>
      </c>
      <c r="G4628" s="750" t="s">
        <v>8602</v>
      </c>
      <c r="K4628" s="954">
        <v>32898</v>
      </c>
      <c r="L4628" s="750" t="s">
        <v>10515</v>
      </c>
      <c r="M4628" s="19">
        <v>44485</v>
      </c>
      <c r="U4628" s="545" t="s">
        <v>8610</v>
      </c>
    </row>
    <row r="4629" spans="1:21" x14ac:dyDescent="0.35">
      <c r="A4629" s="750">
        <v>9249</v>
      </c>
      <c r="C4629" s="750" t="s">
        <v>10516</v>
      </c>
      <c r="D4629" s="750" t="s">
        <v>35</v>
      </c>
      <c r="E4629" s="1179" t="s">
        <v>8700</v>
      </c>
      <c r="F4629" s="954">
        <v>46175</v>
      </c>
      <c r="G4629" s="750" t="s">
        <v>8602</v>
      </c>
      <c r="H4629" s="954">
        <v>46185</v>
      </c>
      <c r="I4629" s="750" t="s">
        <v>9670</v>
      </c>
      <c r="K4629" s="954">
        <v>25115</v>
      </c>
      <c r="L4629" s="750" t="s">
        <v>10517</v>
      </c>
      <c r="M4629" s="19">
        <v>45155</v>
      </c>
      <c r="N4629" s="952" t="s">
        <v>10518</v>
      </c>
      <c r="O4629" s="953">
        <v>35621</v>
      </c>
      <c r="U4629" s="545" t="s">
        <v>8610</v>
      </c>
    </row>
    <row r="4630" spans="1:21" x14ac:dyDescent="0.35">
      <c r="A4630" s="750">
        <v>9250</v>
      </c>
      <c r="C4630" s="750" t="s">
        <v>9058</v>
      </c>
      <c r="D4630" s="750" t="s">
        <v>35</v>
      </c>
      <c r="E4630" s="1179" t="s">
        <v>8967</v>
      </c>
      <c r="F4630" s="954">
        <v>46175</v>
      </c>
      <c r="G4630" s="750" t="s">
        <v>8719</v>
      </c>
      <c r="H4630" s="750" t="s">
        <v>10635</v>
      </c>
      <c r="I4630" s="750" t="s">
        <v>8777</v>
      </c>
      <c r="K4630" s="954">
        <v>31744</v>
      </c>
      <c r="L4630" s="750" t="s">
        <v>9060</v>
      </c>
      <c r="M4630" s="19">
        <v>44124</v>
      </c>
      <c r="N4630" s="952" t="s">
        <v>9061</v>
      </c>
      <c r="O4630" s="953">
        <v>45559</v>
      </c>
    </row>
    <row r="4631" spans="1:21" x14ac:dyDescent="0.35">
      <c r="A4631" s="750">
        <v>9201</v>
      </c>
      <c r="C4631" s="750" t="s">
        <v>10519</v>
      </c>
      <c r="D4631" s="750" t="s">
        <v>8704</v>
      </c>
      <c r="E4631" s="1179" t="s">
        <v>10520</v>
      </c>
      <c r="F4631" s="954">
        <v>46164</v>
      </c>
      <c r="G4631" s="750" t="s">
        <v>8537</v>
      </c>
      <c r="H4631" s="954">
        <v>46181</v>
      </c>
      <c r="I4631" s="750" t="s">
        <v>10109</v>
      </c>
      <c r="K4631" s="954">
        <v>26914</v>
      </c>
      <c r="L4631" s="750" t="s">
        <v>10521</v>
      </c>
      <c r="M4631" s="19">
        <v>45024</v>
      </c>
      <c r="N4631" s="952" t="s">
        <v>10522</v>
      </c>
      <c r="O4631" s="953">
        <v>44397</v>
      </c>
      <c r="P4631" s="1043" t="s">
        <v>3054</v>
      </c>
    </row>
    <row r="4632" spans="1:21" x14ac:dyDescent="0.35">
      <c r="A4632" s="750">
        <v>9201</v>
      </c>
      <c r="C4632" s="750" t="s">
        <v>10523</v>
      </c>
      <c r="D4632" s="750" t="s">
        <v>8704</v>
      </c>
      <c r="E4632" s="1179" t="s">
        <v>10520</v>
      </c>
      <c r="F4632" s="954">
        <v>46164</v>
      </c>
      <c r="G4632" s="750" t="s">
        <v>8537</v>
      </c>
      <c r="H4632" s="954">
        <v>46181</v>
      </c>
      <c r="I4632" s="750" t="s">
        <v>10109</v>
      </c>
      <c r="K4632" s="954">
        <v>37994</v>
      </c>
      <c r="L4632" s="750">
        <v>14041774</v>
      </c>
      <c r="M4632" s="19">
        <v>45097</v>
      </c>
      <c r="N4632" s="952" t="s">
        <v>10524</v>
      </c>
      <c r="O4632" s="953">
        <v>45176</v>
      </c>
      <c r="P4632" s="1043" t="s">
        <v>3054</v>
      </c>
      <c r="U4632" s="545" t="s">
        <v>10525</v>
      </c>
    </row>
    <row r="4633" spans="1:21" ht="42" hidden="1" x14ac:dyDescent="0.35">
      <c r="A4633" s="750">
        <v>9203</v>
      </c>
      <c r="C4633" s="750" t="s">
        <v>9455</v>
      </c>
      <c r="D4633" s="750" t="s">
        <v>35</v>
      </c>
      <c r="E4633" s="1179" t="s">
        <v>8700</v>
      </c>
      <c r="F4633" s="954">
        <v>46164</v>
      </c>
      <c r="G4633" s="750" t="s">
        <v>8661</v>
      </c>
      <c r="H4633" s="954">
        <v>46175</v>
      </c>
      <c r="I4633" s="750" t="s">
        <v>8670</v>
      </c>
      <c r="K4633" s="954">
        <v>26916</v>
      </c>
      <c r="N4633" s="952">
        <v>930394101312</v>
      </c>
      <c r="O4633" s="953">
        <v>34528</v>
      </c>
      <c r="P4633" s="1043" t="s">
        <v>10526</v>
      </c>
    </row>
    <row r="4634" spans="1:21" x14ac:dyDescent="0.35">
      <c r="A4634" s="750">
        <v>9204</v>
      </c>
      <c r="C4634" s="750" t="s">
        <v>10527</v>
      </c>
      <c r="D4634" s="750" t="s">
        <v>35</v>
      </c>
      <c r="E4634" s="1179" t="s">
        <v>8542</v>
      </c>
      <c r="F4634" s="954">
        <v>46164</v>
      </c>
      <c r="G4634" s="750" t="s">
        <v>9506</v>
      </c>
      <c r="H4634" s="954">
        <v>46171</v>
      </c>
      <c r="I4634" s="750" t="s">
        <v>8545</v>
      </c>
      <c r="K4634" s="954">
        <v>30724</v>
      </c>
      <c r="L4634" s="750" t="s">
        <v>10528</v>
      </c>
      <c r="M4634" s="19">
        <v>41491</v>
      </c>
      <c r="N4634" s="952" t="s">
        <v>10529</v>
      </c>
      <c r="O4634" s="953">
        <v>39876</v>
      </c>
      <c r="U4634" s="545" t="s">
        <v>10530</v>
      </c>
    </row>
    <row r="4635" spans="1:21" x14ac:dyDescent="0.35">
      <c r="A4635" s="750">
        <v>9205</v>
      </c>
      <c r="B4635" s="750">
        <v>92696342</v>
      </c>
      <c r="C4635" s="750" t="s">
        <v>10531</v>
      </c>
      <c r="D4635" s="750" t="s">
        <v>137</v>
      </c>
      <c r="E4635" s="1179" t="s">
        <v>8612</v>
      </c>
      <c r="F4635" s="954">
        <v>46164</v>
      </c>
      <c r="G4635" s="750" t="s">
        <v>10532</v>
      </c>
      <c r="H4635" s="954">
        <v>46171</v>
      </c>
      <c r="I4635" s="750" t="s">
        <v>8664</v>
      </c>
      <c r="K4635" s="954">
        <v>37505</v>
      </c>
      <c r="L4635" s="750">
        <v>14034062</v>
      </c>
      <c r="M4635" s="19">
        <v>45712</v>
      </c>
      <c r="N4635" s="952" t="s">
        <v>10533</v>
      </c>
      <c r="O4635" s="953">
        <v>44385</v>
      </c>
      <c r="U4635" s="545" t="s">
        <v>10536</v>
      </c>
    </row>
    <row r="4636" spans="1:21" x14ac:dyDescent="0.35">
      <c r="A4636" s="750">
        <v>9205</v>
      </c>
      <c r="B4636" s="750">
        <v>96358501</v>
      </c>
      <c r="C4636" s="750" t="s">
        <v>10534</v>
      </c>
      <c r="D4636" s="750" t="s">
        <v>137</v>
      </c>
      <c r="E4636" s="1179" t="s">
        <v>8612</v>
      </c>
      <c r="F4636" s="954">
        <v>46164</v>
      </c>
      <c r="G4636" s="750" t="s">
        <v>10532</v>
      </c>
      <c r="H4636" s="954">
        <v>46171</v>
      </c>
      <c r="I4636" s="750" t="s">
        <v>8664</v>
      </c>
      <c r="K4636" s="954">
        <v>36507</v>
      </c>
      <c r="L4636" s="750">
        <v>1403268</v>
      </c>
      <c r="M4636" s="19">
        <v>45993</v>
      </c>
      <c r="N4636" s="952" t="s">
        <v>10535</v>
      </c>
      <c r="O4636" s="953">
        <v>46148</v>
      </c>
      <c r="U4636" s="545" t="s">
        <v>10536</v>
      </c>
    </row>
    <row r="4637" spans="1:21" ht="63" x14ac:dyDescent="0.35">
      <c r="A4637" s="750">
        <v>9206</v>
      </c>
      <c r="C4637" s="750" t="s">
        <v>10537</v>
      </c>
      <c r="D4637" s="750" t="s">
        <v>8734</v>
      </c>
      <c r="E4637" s="1179" t="s">
        <v>8780</v>
      </c>
      <c r="F4637" s="954">
        <v>46165</v>
      </c>
      <c r="G4637" s="750" t="s">
        <v>8602</v>
      </c>
      <c r="H4637" s="954">
        <v>46179</v>
      </c>
      <c r="I4637" s="750" t="s">
        <v>8855</v>
      </c>
      <c r="K4637" s="954">
        <v>26597</v>
      </c>
      <c r="L4637" s="750" t="s">
        <v>10538</v>
      </c>
      <c r="N4637" s="952" t="s">
        <v>10539</v>
      </c>
      <c r="O4637" s="953">
        <v>41612</v>
      </c>
      <c r="P4637" s="1043" t="s">
        <v>10576</v>
      </c>
    </row>
    <row r="4638" spans="1:21" x14ac:dyDescent="0.35">
      <c r="A4638" s="750">
        <v>9208</v>
      </c>
      <c r="C4638" s="750" t="s">
        <v>8740</v>
      </c>
      <c r="D4638" s="750" t="s">
        <v>35</v>
      </c>
      <c r="E4638" s="1179" t="s">
        <v>8967</v>
      </c>
      <c r="F4638" s="954">
        <v>46165</v>
      </c>
      <c r="G4638" s="750" t="s">
        <v>8537</v>
      </c>
      <c r="H4638" s="954">
        <v>46170</v>
      </c>
      <c r="I4638" s="750" t="s">
        <v>10540</v>
      </c>
      <c r="K4638" s="954">
        <v>28527</v>
      </c>
      <c r="L4638" s="750" t="s">
        <v>8742</v>
      </c>
      <c r="M4638" s="19">
        <v>41990</v>
      </c>
      <c r="N4638" s="952" t="s">
        <v>9438</v>
      </c>
      <c r="O4638" s="953">
        <v>38267</v>
      </c>
    </row>
    <row r="4639" spans="1:21" x14ac:dyDescent="0.35">
      <c r="A4639" s="750">
        <v>2910</v>
      </c>
      <c r="C4639" s="750" t="s">
        <v>9148</v>
      </c>
      <c r="D4639" s="750" t="s">
        <v>137</v>
      </c>
      <c r="E4639" s="1179" t="s">
        <v>8659</v>
      </c>
      <c r="F4639" s="954">
        <v>46165</v>
      </c>
      <c r="G4639" s="750" t="s">
        <v>10541</v>
      </c>
      <c r="H4639" s="954">
        <v>46166</v>
      </c>
      <c r="K4639" s="954">
        <v>30424</v>
      </c>
      <c r="L4639" s="750" t="s">
        <v>9149</v>
      </c>
      <c r="N4639" s="952" t="s">
        <v>9150</v>
      </c>
      <c r="O4639" s="953">
        <v>44605</v>
      </c>
    </row>
    <row r="4640" spans="1:21" x14ac:dyDescent="0.35">
      <c r="A4640" s="750">
        <v>9212</v>
      </c>
      <c r="C4640" s="750" t="s">
        <v>9813</v>
      </c>
      <c r="D4640" s="750" t="s">
        <v>8734</v>
      </c>
      <c r="E4640" s="1179" t="s">
        <v>8735</v>
      </c>
      <c r="F4640" s="954">
        <v>46165</v>
      </c>
      <c r="G4640" s="750" t="s">
        <v>9078</v>
      </c>
      <c r="H4640" s="954">
        <v>46173</v>
      </c>
      <c r="I4640" s="750" t="s">
        <v>9146</v>
      </c>
      <c r="K4640" s="954">
        <v>28694</v>
      </c>
      <c r="L4640" s="750" t="s">
        <v>9815</v>
      </c>
      <c r="N4640" s="952" t="s">
        <v>1784</v>
      </c>
      <c r="O4640" s="953">
        <v>43535</v>
      </c>
    </row>
    <row r="4641" spans="1:21" x14ac:dyDescent="0.35">
      <c r="A4641" s="750">
        <v>9213</v>
      </c>
      <c r="C4641" s="750" t="s">
        <v>9857</v>
      </c>
      <c r="D4641" s="750" t="s">
        <v>137</v>
      </c>
      <c r="E4641" s="1179" t="s">
        <v>8837</v>
      </c>
      <c r="F4641" s="954">
        <v>46165</v>
      </c>
      <c r="G4641" s="750" t="s">
        <v>9030</v>
      </c>
      <c r="H4641" s="954">
        <v>46182</v>
      </c>
      <c r="I4641" s="750" t="s">
        <v>9620</v>
      </c>
      <c r="K4641" s="954">
        <v>26652</v>
      </c>
      <c r="L4641" s="750" t="s">
        <v>9859</v>
      </c>
      <c r="M4641" s="19">
        <v>44035</v>
      </c>
      <c r="N4641" s="952" t="s">
        <v>9860</v>
      </c>
      <c r="O4641" s="953">
        <v>45143</v>
      </c>
    </row>
    <row r="4642" spans="1:21" x14ac:dyDescent="0.35">
      <c r="A4642" s="750">
        <v>9214</v>
      </c>
      <c r="C4642" s="750" t="s">
        <v>9825</v>
      </c>
      <c r="D4642" s="750" t="s">
        <v>137</v>
      </c>
      <c r="E4642" s="1179" t="s">
        <v>8659</v>
      </c>
      <c r="F4642" s="954">
        <v>46166</v>
      </c>
      <c r="G4642" s="750" t="s">
        <v>9359</v>
      </c>
      <c r="H4642" s="954">
        <v>46172</v>
      </c>
      <c r="I4642" s="750" t="s">
        <v>8664</v>
      </c>
      <c r="K4642" s="954">
        <v>23752</v>
      </c>
      <c r="L4642" s="750" t="s">
        <v>9827</v>
      </c>
      <c r="M4642" s="19">
        <v>45078</v>
      </c>
      <c r="N4642" s="952" t="s">
        <v>9828</v>
      </c>
      <c r="O4642" s="953">
        <v>36325</v>
      </c>
      <c r="U4642" s="545" t="s">
        <v>10542</v>
      </c>
    </row>
    <row r="4643" spans="1:21" x14ac:dyDescent="0.35">
      <c r="A4643" s="750">
        <v>9215</v>
      </c>
      <c r="C4643" s="750" t="s">
        <v>10543</v>
      </c>
      <c r="D4643" s="750" t="s">
        <v>35</v>
      </c>
      <c r="E4643" s="1179" t="s">
        <v>8535</v>
      </c>
      <c r="F4643" s="954">
        <v>46167</v>
      </c>
      <c r="G4643" s="750" t="s">
        <v>8630</v>
      </c>
      <c r="H4643" s="954">
        <v>46183</v>
      </c>
      <c r="I4643" s="750" t="s">
        <v>8630</v>
      </c>
      <c r="K4643" s="954">
        <v>29940</v>
      </c>
      <c r="L4643" s="750" t="s">
        <v>10039</v>
      </c>
      <c r="N4643" s="952" t="s">
        <v>10040</v>
      </c>
    </row>
    <row r="4644" spans="1:21" x14ac:dyDescent="0.35">
      <c r="A4644" s="750">
        <v>9216</v>
      </c>
      <c r="C4644" s="750" t="s">
        <v>8677</v>
      </c>
      <c r="D4644" s="750" t="s">
        <v>137</v>
      </c>
      <c r="E4644" s="1179" t="s">
        <v>8710</v>
      </c>
      <c r="F4644" s="954">
        <v>46167</v>
      </c>
      <c r="G4644" s="750" t="s">
        <v>8751</v>
      </c>
      <c r="H4644" s="954">
        <v>46176</v>
      </c>
      <c r="K4644" s="954">
        <v>27526</v>
      </c>
      <c r="L4644" s="750" t="s">
        <v>8679</v>
      </c>
      <c r="M4644" s="19">
        <v>44354</v>
      </c>
      <c r="N4644" s="952" t="s">
        <v>8680</v>
      </c>
      <c r="O4644" s="953">
        <v>38644</v>
      </c>
    </row>
    <row r="4645" spans="1:21" x14ac:dyDescent="0.35">
      <c r="A4645" s="750">
        <v>9218</v>
      </c>
      <c r="C4645" s="750" t="s">
        <v>9041</v>
      </c>
      <c r="D4645" s="750" t="s">
        <v>4688</v>
      </c>
      <c r="E4645" s="1179" t="s">
        <v>8549</v>
      </c>
      <c r="F4645" s="954">
        <v>46167</v>
      </c>
      <c r="G4645" s="750" t="s">
        <v>9078</v>
      </c>
      <c r="H4645" s="954">
        <v>46178</v>
      </c>
      <c r="I4645" s="750" t="s">
        <v>8561</v>
      </c>
      <c r="K4645" s="954">
        <v>28613</v>
      </c>
      <c r="L4645" s="750" t="s">
        <v>9044</v>
      </c>
      <c r="M4645" s="19">
        <v>38642</v>
      </c>
      <c r="N4645" s="952" t="s">
        <v>1527</v>
      </c>
      <c r="O4645" s="953">
        <v>43115</v>
      </c>
    </row>
    <row r="4646" spans="1:21" x14ac:dyDescent="0.35">
      <c r="A4646" s="750">
        <v>9219</v>
      </c>
      <c r="C4646" s="750" t="s">
        <v>9973</v>
      </c>
      <c r="D4646" s="750" t="s">
        <v>137</v>
      </c>
      <c r="E4646" s="1179" t="s">
        <v>10544</v>
      </c>
      <c r="F4646" s="954">
        <v>46167</v>
      </c>
      <c r="G4646" s="750" t="s">
        <v>8556</v>
      </c>
      <c r="H4646" s="954">
        <v>46172</v>
      </c>
      <c r="I4646" s="750" t="s">
        <v>8545</v>
      </c>
      <c r="K4646" s="954">
        <v>30999</v>
      </c>
      <c r="L4646" s="750" t="s">
        <v>9974</v>
      </c>
      <c r="M4646" s="19">
        <v>45425</v>
      </c>
      <c r="N4646" s="952" t="s">
        <v>8438</v>
      </c>
      <c r="O4646" s="953">
        <v>37896</v>
      </c>
    </row>
    <row r="4647" spans="1:21" ht="42" x14ac:dyDescent="0.35">
      <c r="A4647" s="750">
        <v>9221</v>
      </c>
      <c r="C4647" s="750" t="s">
        <v>8968</v>
      </c>
      <c r="D4647" s="750" t="s">
        <v>8859</v>
      </c>
      <c r="E4647" s="1179" t="s">
        <v>8590</v>
      </c>
      <c r="F4647" s="954">
        <v>46168</v>
      </c>
      <c r="G4647" s="750" t="s">
        <v>8795</v>
      </c>
      <c r="H4647" s="954">
        <v>46173</v>
      </c>
      <c r="K4647" s="954">
        <v>27569</v>
      </c>
      <c r="L4647" s="750" t="s">
        <v>4011</v>
      </c>
      <c r="N4647" s="952" t="s">
        <v>10506</v>
      </c>
      <c r="O4647" s="953">
        <v>44413</v>
      </c>
      <c r="P4647" s="1043" t="s">
        <v>10545</v>
      </c>
    </row>
    <row r="4648" spans="1:21" x14ac:dyDescent="0.35">
      <c r="A4648" s="750">
        <v>9222</v>
      </c>
      <c r="C4648" s="750" t="s">
        <v>10546</v>
      </c>
      <c r="D4648" s="750" t="s">
        <v>8656</v>
      </c>
      <c r="E4648" s="1179" t="s">
        <v>8585</v>
      </c>
      <c r="F4648" s="954">
        <v>46168</v>
      </c>
      <c r="G4648" s="750" t="s">
        <v>8543</v>
      </c>
      <c r="H4648" s="954">
        <v>46170</v>
      </c>
      <c r="I4648" s="750" t="s">
        <v>8670</v>
      </c>
      <c r="K4648" s="954">
        <v>34347</v>
      </c>
      <c r="N4648" s="952" t="s">
        <v>156</v>
      </c>
      <c r="O4648" s="953">
        <v>44206</v>
      </c>
    </row>
    <row r="4649" spans="1:21" x14ac:dyDescent="0.35">
      <c r="A4649" s="750">
        <v>9223</v>
      </c>
      <c r="C4649" s="750" t="s">
        <v>9453</v>
      </c>
      <c r="D4649" s="750" t="s">
        <v>4688</v>
      </c>
      <c r="E4649" s="1179" t="s">
        <v>8596</v>
      </c>
      <c r="F4649" s="954">
        <v>46168</v>
      </c>
      <c r="G4649" s="750" t="s">
        <v>8543</v>
      </c>
      <c r="H4649" s="954">
        <v>46176</v>
      </c>
      <c r="I4649" s="750" t="s">
        <v>10547</v>
      </c>
      <c r="K4649" s="954">
        <v>29035</v>
      </c>
      <c r="L4649" s="750" t="s">
        <v>10548</v>
      </c>
      <c r="M4649" s="19">
        <v>37449</v>
      </c>
      <c r="N4649" s="952" t="s">
        <v>6647</v>
      </c>
      <c r="O4649" s="953">
        <v>41632</v>
      </c>
      <c r="U4649" s="545" t="s">
        <v>6648</v>
      </c>
    </row>
    <row r="4650" spans="1:21" ht="42" hidden="1" x14ac:dyDescent="0.35">
      <c r="A4650" s="750">
        <v>9224</v>
      </c>
      <c r="C4650" s="750" t="s">
        <v>8605</v>
      </c>
      <c r="D4650" s="750" t="s">
        <v>35</v>
      </c>
      <c r="E4650" s="1179" t="s">
        <v>8967</v>
      </c>
      <c r="F4650" s="954">
        <v>46168</v>
      </c>
      <c r="G4650" s="750" t="s">
        <v>9936</v>
      </c>
      <c r="H4650" s="954">
        <v>46175</v>
      </c>
      <c r="I4650" s="750" t="s">
        <v>8602</v>
      </c>
      <c r="K4650" s="954">
        <v>32898</v>
      </c>
      <c r="L4650" s="750" t="s">
        <v>10515</v>
      </c>
      <c r="M4650" s="19">
        <v>44485</v>
      </c>
      <c r="P4650" s="1043" t="s">
        <v>10549</v>
      </c>
    </row>
    <row r="4651" spans="1:21" ht="42" x14ac:dyDescent="0.35">
      <c r="A4651" s="750">
        <v>9224</v>
      </c>
      <c r="C4651" s="750" t="s">
        <v>10516</v>
      </c>
      <c r="D4651" s="750" t="s">
        <v>35</v>
      </c>
      <c r="E4651" s="1179" t="s">
        <v>8967</v>
      </c>
      <c r="F4651" s="954">
        <v>46168</v>
      </c>
      <c r="G4651" s="750" t="s">
        <v>9936</v>
      </c>
      <c r="H4651" s="954">
        <v>46175</v>
      </c>
      <c r="I4651" s="750" t="s">
        <v>8602</v>
      </c>
      <c r="K4651" s="954">
        <v>25115</v>
      </c>
      <c r="L4651" s="750" t="s">
        <v>10517</v>
      </c>
      <c r="M4651" s="19">
        <v>45155</v>
      </c>
      <c r="N4651" s="952" t="s">
        <v>10518</v>
      </c>
      <c r="O4651" s="953">
        <v>35530</v>
      </c>
      <c r="P4651" s="1043" t="s">
        <v>10549</v>
      </c>
    </row>
    <row r="4652" spans="1:21" ht="42" x14ac:dyDescent="0.35">
      <c r="A4652" s="750">
        <v>9225</v>
      </c>
      <c r="C4652" s="750" t="s">
        <v>8921</v>
      </c>
      <c r="D4652" s="750" t="s">
        <v>137</v>
      </c>
      <c r="E4652" s="1179" t="s">
        <v>8616</v>
      </c>
      <c r="F4652" s="954">
        <v>46168</v>
      </c>
      <c r="G4652" s="750" t="s">
        <v>9031</v>
      </c>
      <c r="H4652" s="954">
        <v>46174</v>
      </c>
      <c r="I4652" s="750" t="s">
        <v>8537</v>
      </c>
      <c r="K4652" s="954">
        <v>30080</v>
      </c>
      <c r="L4652" s="750" t="s">
        <v>8922</v>
      </c>
      <c r="M4652" s="19">
        <v>44754</v>
      </c>
      <c r="N4652" s="952" t="s">
        <v>5939</v>
      </c>
      <c r="O4652" s="953">
        <v>44791</v>
      </c>
      <c r="P4652" s="1043" t="s">
        <v>10550</v>
      </c>
    </row>
    <row r="4653" spans="1:21" hidden="1" x14ac:dyDescent="0.35">
      <c r="A4653" s="750">
        <v>9203</v>
      </c>
      <c r="C4653" s="750" t="s">
        <v>9455</v>
      </c>
      <c r="D4653" s="750" t="s">
        <v>35</v>
      </c>
      <c r="E4653" s="1179" t="s">
        <v>8700</v>
      </c>
      <c r="F4653" s="954">
        <v>46164</v>
      </c>
      <c r="G4653" s="750" t="s">
        <v>8661</v>
      </c>
      <c r="H4653" s="954">
        <v>46175</v>
      </c>
      <c r="I4653" s="750" t="s">
        <v>8670</v>
      </c>
      <c r="K4653" s="954">
        <v>26916</v>
      </c>
      <c r="N4653" s="952">
        <v>930394101312</v>
      </c>
      <c r="O4653" s="953">
        <v>34528</v>
      </c>
    </row>
    <row r="4654" spans="1:21" x14ac:dyDescent="0.35">
      <c r="A4654" s="750">
        <v>9251</v>
      </c>
      <c r="B4654" s="750">
        <v>50400048</v>
      </c>
      <c r="C4654" s="750" t="s">
        <v>10268</v>
      </c>
      <c r="D4654" s="750" t="s">
        <v>83</v>
      </c>
      <c r="E4654" s="1179" t="s">
        <v>8629</v>
      </c>
      <c r="F4654" s="954">
        <v>46176</v>
      </c>
      <c r="G4654" s="750" t="s">
        <v>8796</v>
      </c>
      <c r="H4654" s="954">
        <v>46177</v>
      </c>
      <c r="I4654" s="750" t="s">
        <v>10551</v>
      </c>
      <c r="K4654" s="954">
        <v>34722</v>
      </c>
      <c r="L4654" s="750" t="s">
        <v>10269</v>
      </c>
      <c r="M4654" s="19">
        <v>44615</v>
      </c>
      <c r="N4654" s="952" t="s">
        <v>10270</v>
      </c>
      <c r="O4654" s="953">
        <v>41543</v>
      </c>
      <c r="U4654" s="545" t="s">
        <v>10267</v>
      </c>
    </row>
    <row r="4655" spans="1:21" x14ac:dyDescent="0.35">
      <c r="A4655" s="750">
        <v>9251</v>
      </c>
      <c r="C4655" s="750" t="s">
        <v>10552</v>
      </c>
      <c r="D4655" s="750" t="s">
        <v>83</v>
      </c>
      <c r="E4655" s="1179" t="s">
        <v>8629</v>
      </c>
      <c r="F4655" s="954">
        <v>46176</v>
      </c>
      <c r="G4655" s="750" t="s">
        <v>8796</v>
      </c>
      <c r="H4655" s="954">
        <v>46177</v>
      </c>
      <c r="I4655" s="750" t="s">
        <v>10551</v>
      </c>
      <c r="K4655" s="954">
        <v>23408</v>
      </c>
      <c r="L4655" s="750" t="s">
        <v>10553</v>
      </c>
      <c r="M4655" s="19">
        <v>44615</v>
      </c>
      <c r="N4655" s="952" t="s">
        <v>10554</v>
      </c>
      <c r="O4655" s="953">
        <v>30924</v>
      </c>
      <c r="U4655" s="545" t="s">
        <v>10266</v>
      </c>
    </row>
    <row r="4656" spans="1:21" x14ac:dyDescent="0.35">
      <c r="A4656" s="750">
        <v>10151</v>
      </c>
      <c r="B4656" s="750">
        <v>57235974</v>
      </c>
      <c r="C4656" s="750" t="s">
        <v>10555</v>
      </c>
      <c r="D4656" s="750" t="s">
        <v>35</v>
      </c>
      <c r="E4656" s="1179" t="s">
        <v>8967</v>
      </c>
      <c r="F4656" s="954">
        <v>46109</v>
      </c>
      <c r="G4656" s="750" t="s">
        <v>8661</v>
      </c>
      <c r="H4656" s="954">
        <v>46117</v>
      </c>
      <c r="I4656" s="750" t="s">
        <v>9077</v>
      </c>
      <c r="K4656" s="954">
        <v>31749</v>
      </c>
      <c r="L4656" s="750" t="s">
        <v>10556</v>
      </c>
      <c r="M4656" s="19">
        <v>45700</v>
      </c>
      <c r="N4656" s="952" t="s">
        <v>10557</v>
      </c>
      <c r="O4656" s="953">
        <v>43483</v>
      </c>
      <c r="U4656" s="545" t="s">
        <v>9428</v>
      </c>
    </row>
    <row r="4657" spans="1:21" x14ac:dyDescent="0.35">
      <c r="A4657" s="750">
        <v>10152</v>
      </c>
      <c r="C4657" s="750" t="s">
        <v>10080</v>
      </c>
      <c r="D4657" s="750" t="s">
        <v>7008</v>
      </c>
      <c r="E4657" s="1179" t="s">
        <v>9313</v>
      </c>
      <c r="F4657" s="954">
        <v>46110</v>
      </c>
      <c r="G4657" s="750" t="s">
        <v>8855</v>
      </c>
      <c r="H4657" s="954">
        <v>46122</v>
      </c>
      <c r="I4657" s="750" t="s">
        <v>8561</v>
      </c>
      <c r="K4657" s="954">
        <v>26492</v>
      </c>
      <c r="L4657" s="750" t="s">
        <v>9317</v>
      </c>
      <c r="M4657" s="19">
        <v>45404</v>
      </c>
      <c r="N4657" s="952" t="s">
        <v>10081</v>
      </c>
      <c r="O4657" s="953">
        <v>36880</v>
      </c>
    </row>
    <row r="4658" spans="1:21" x14ac:dyDescent="0.35">
      <c r="A4658" s="750">
        <v>10162</v>
      </c>
      <c r="B4658" s="750">
        <v>93934441</v>
      </c>
      <c r="C4658" s="750" t="s">
        <v>10558</v>
      </c>
      <c r="D4658" s="750" t="s">
        <v>137</v>
      </c>
      <c r="E4658" s="1179" t="s">
        <v>8710</v>
      </c>
      <c r="F4658" s="954">
        <v>46119</v>
      </c>
      <c r="G4658" s="750" t="s">
        <v>8741</v>
      </c>
      <c r="H4658" s="954">
        <v>46122</v>
      </c>
      <c r="I4658" s="750" t="s">
        <v>8839</v>
      </c>
      <c r="K4658" s="954">
        <v>35724</v>
      </c>
      <c r="L4658" s="750" t="s">
        <v>10369</v>
      </c>
      <c r="M4658" s="19">
        <v>42509</v>
      </c>
      <c r="N4658" s="952" t="s">
        <v>4478</v>
      </c>
      <c r="O4658" s="953">
        <v>43378</v>
      </c>
      <c r="U4658" s="545" t="s">
        <v>10570</v>
      </c>
    </row>
    <row r="4659" spans="1:21" x14ac:dyDescent="0.35">
      <c r="A4659" s="750">
        <v>10165</v>
      </c>
      <c r="C4659" s="750" t="s">
        <v>9529</v>
      </c>
      <c r="D4659" s="750" t="s">
        <v>8704</v>
      </c>
      <c r="E4659" s="1179" t="s">
        <v>8594</v>
      </c>
      <c r="F4659" s="954">
        <v>46120</v>
      </c>
      <c r="G4659" s="750" t="s">
        <v>8561</v>
      </c>
      <c r="H4659" s="954">
        <v>46128</v>
      </c>
      <c r="I4659" s="750" t="s">
        <v>8670</v>
      </c>
      <c r="K4659" s="954">
        <v>27824</v>
      </c>
      <c r="L4659" s="750" t="s">
        <v>9530</v>
      </c>
      <c r="M4659" s="19">
        <v>42419</v>
      </c>
      <c r="N4659" s="952" t="s">
        <v>9531</v>
      </c>
      <c r="O4659" s="953">
        <v>40575</v>
      </c>
    </row>
    <row r="4660" spans="1:21" x14ac:dyDescent="0.35">
      <c r="A4660" s="750">
        <v>10167</v>
      </c>
      <c r="C4660" s="750" t="s">
        <v>9416</v>
      </c>
      <c r="D4660" s="750" t="s">
        <v>8734</v>
      </c>
      <c r="E4660" s="1179" t="s">
        <v>8780</v>
      </c>
      <c r="F4660" s="954">
        <v>46120</v>
      </c>
      <c r="G4660" s="750" t="s">
        <v>8561</v>
      </c>
      <c r="H4660" s="954">
        <v>46126</v>
      </c>
      <c r="I4660" s="750" t="s">
        <v>9620</v>
      </c>
      <c r="K4660" s="954">
        <v>33176</v>
      </c>
      <c r="L4660" s="750" t="s">
        <v>9418</v>
      </c>
      <c r="M4660" s="19">
        <v>40851</v>
      </c>
      <c r="N4660" s="952" t="s">
        <v>1303</v>
      </c>
      <c r="O4660" s="953">
        <v>44888</v>
      </c>
      <c r="U4660" s="545" t="s">
        <v>291</v>
      </c>
    </row>
    <row r="4661" spans="1:21" x14ac:dyDescent="0.35">
      <c r="A4661" s="750">
        <v>10168</v>
      </c>
      <c r="B4661" s="750">
        <v>97727197</v>
      </c>
      <c r="C4661" s="750" t="s">
        <v>10559</v>
      </c>
      <c r="D4661" s="750" t="s">
        <v>137</v>
      </c>
      <c r="E4661" s="1179" t="s">
        <v>8612</v>
      </c>
      <c r="F4661" s="954">
        <v>46120</v>
      </c>
      <c r="G4661" s="750" t="s">
        <v>8755</v>
      </c>
      <c r="H4661" s="954">
        <v>46123</v>
      </c>
      <c r="I4661" s="750" t="s">
        <v>8768</v>
      </c>
      <c r="K4661" s="954">
        <v>29002</v>
      </c>
      <c r="L4661" s="750" t="s">
        <v>10560</v>
      </c>
      <c r="M4661" s="19">
        <v>42336</v>
      </c>
      <c r="N4661" s="952" t="s">
        <v>1717</v>
      </c>
      <c r="O4661" s="953">
        <v>38318</v>
      </c>
      <c r="U4661" s="545" t="s">
        <v>5032</v>
      </c>
    </row>
    <row r="4662" spans="1:21" x14ac:dyDescent="0.35">
      <c r="A4662" s="750">
        <v>10169</v>
      </c>
      <c r="B4662" s="750">
        <v>97238819</v>
      </c>
      <c r="C4662" s="750" t="s">
        <v>10346</v>
      </c>
      <c r="D4662" s="750" t="s">
        <v>8656</v>
      </c>
      <c r="E4662" s="1179" t="s">
        <v>8591</v>
      </c>
      <c r="F4662" s="954">
        <v>46121</v>
      </c>
      <c r="G4662" s="750" t="s">
        <v>10561</v>
      </c>
      <c r="H4662" s="954">
        <v>46122</v>
      </c>
      <c r="I4662" s="750" t="s">
        <v>8636</v>
      </c>
      <c r="K4662" s="954">
        <v>22933</v>
      </c>
      <c r="L4662" s="750" t="s">
        <v>10347</v>
      </c>
      <c r="M4662" s="19">
        <v>45623</v>
      </c>
      <c r="N4662" s="952" t="s">
        <v>10348</v>
      </c>
      <c r="O4662" s="953">
        <v>30439</v>
      </c>
      <c r="U4662" s="545" t="s">
        <v>10569</v>
      </c>
    </row>
    <row r="4663" spans="1:21" hidden="1" x14ac:dyDescent="0.35">
      <c r="A4663" s="750">
        <v>10171</v>
      </c>
      <c r="C4663" s="750" t="s">
        <v>8947</v>
      </c>
      <c r="D4663" s="750" t="s">
        <v>8656</v>
      </c>
      <c r="E4663" s="1179" t="s">
        <v>8585</v>
      </c>
      <c r="F4663" s="954">
        <v>46121</v>
      </c>
      <c r="G4663" s="750" t="s">
        <v>8670</v>
      </c>
      <c r="H4663" s="954">
        <v>46126</v>
      </c>
      <c r="I4663" s="750" t="s">
        <v>8670</v>
      </c>
      <c r="K4663" s="954">
        <v>38121</v>
      </c>
      <c r="N4663" s="952">
        <v>1875224586</v>
      </c>
      <c r="O4663" s="953">
        <v>45644</v>
      </c>
      <c r="U4663" s="545" t="s">
        <v>291</v>
      </c>
    </row>
    <row r="4664" spans="1:21" x14ac:dyDescent="0.35">
      <c r="A4664" s="750">
        <v>10171</v>
      </c>
      <c r="C4664" s="750" t="s">
        <v>10562</v>
      </c>
      <c r="D4664" s="750" t="s">
        <v>8656</v>
      </c>
      <c r="E4664" s="1179" t="s">
        <v>8585</v>
      </c>
      <c r="F4664" s="750" t="s">
        <v>10563</v>
      </c>
      <c r="G4664" s="750" t="s">
        <v>8670</v>
      </c>
      <c r="H4664" s="954">
        <v>46126</v>
      </c>
      <c r="I4664" s="750" t="s">
        <v>8670</v>
      </c>
      <c r="K4664" s="954">
        <v>39152</v>
      </c>
      <c r="L4664" s="750" t="s">
        <v>10564</v>
      </c>
      <c r="N4664" s="952" t="s">
        <v>10565</v>
      </c>
      <c r="O4664" s="953">
        <v>43604</v>
      </c>
      <c r="U4664" s="545" t="s">
        <v>8876</v>
      </c>
    </row>
    <row r="4665" spans="1:21" x14ac:dyDescent="0.35">
      <c r="A4665" s="750">
        <v>10172</v>
      </c>
      <c r="C4665" s="750" t="s">
        <v>9266</v>
      </c>
      <c r="D4665" s="750" t="s">
        <v>8734</v>
      </c>
      <c r="E4665" s="1179" t="s">
        <v>8820</v>
      </c>
      <c r="F4665" s="954">
        <v>46121</v>
      </c>
      <c r="G4665" s="750" t="s">
        <v>8649</v>
      </c>
      <c r="H4665" s="954">
        <v>46133</v>
      </c>
      <c r="I4665" s="750" t="s">
        <v>8556</v>
      </c>
      <c r="K4665" s="954">
        <v>32538</v>
      </c>
      <c r="L4665" s="750" t="s">
        <v>9139</v>
      </c>
      <c r="M4665" s="19">
        <v>44202</v>
      </c>
      <c r="N4665" s="952" t="s">
        <v>2903</v>
      </c>
      <c r="O4665" s="953">
        <v>44596</v>
      </c>
    </row>
    <row r="4666" spans="1:21" x14ac:dyDescent="0.35">
      <c r="A4666" s="750">
        <v>10172</v>
      </c>
      <c r="C4666" s="750" t="s">
        <v>9135</v>
      </c>
      <c r="D4666" s="750" t="s">
        <v>8734</v>
      </c>
      <c r="E4666" s="1179" t="s">
        <v>8820</v>
      </c>
      <c r="F4666" s="954">
        <v>46121</v>
      </c>
      <c r="G4666" s="750" t="s">
        <v>8649</v>
      </c>
      <c r="H4666" s="954">
        <v>46133</v>
      </c>
      <c r="I4666" s="750" t="s">
        <v>8556</v>
      </c>
      <c r="K4666" s="954">
        <v>35365</v>
      </c>
      <c r="L4666" s="750" t="s">
        <v>9136</v>
      </c>
      <c r="M4666" s="19">
        <v>45762</v>
      </c>
      <c r="N4666" s="952" t="s">
        <v>9137</v>
      </c>
      <c r="O4666" s="953">
        <v>43838</v>
      </c>
      <c r="U4666" s="545" t="s">
        <v>9134</v>
      </c>
    </row>
    <row r="4667" spans="1:21" x14ac:dyDescent="0.35">
      <c r="A4667" s="750">
        <v>10173</v>
      </c>
      <c r="C4667" s="750" t="s">
        <v>10566</v>
      </c>
      <c r="D4667" s="750" t="s">
        <v>4688</v>
      </c>
      <c r="E4667" s="1179" t="s">
        <v>8549</v>
      </c>
      <c r="F4667" s="954">
        <v>46121</v>
      </c>
      <c r="G4667" s="750" t="s">
        <v>8556</v>
      </c>
      <c r="H4667" s="954">
        <v>46124</v>
      </c>
      <c r="I4667" s="750" t="s">
        <v>8741</v>
      </c>
      <c r="K4667" s="954">
        <v>33872</v>
      </c>
      <c r="L4667" s="750" t="s">
        <v>8810</v>
      </c>
      <c r="M4667" s="19">
        <v>42869</v>
      </c>
      <c r="N4667" s="952" t="s">
        <v>8811</v>
      </c>
      <c r="O4667" s="953">
        <v>43965</v>
      </c>
      <c r="U4667" s="545" t="s">
        <v>425</v>
      </c>
    </row>
    <row r="4668" spans="1:21" x14ac:dyDescent="0.35">
      <c r="A4668" s="750">
        <v>10173</v>
      </c>
      <c r="C4668" s="750" t="s">
        <v>10567</v>
      </c>
      <c r="D4668" s="750" t="s">
        <v>4688</v>
      </c>
      <c r="E4668" s="1179" t="s">
        <v>8549</v>
      </c>
      <c r="F4668" s="954">
        <v>46121</v>
      </c>
      <c r="G4668" s="750" t="s">
        <v>8556</v>
      </c>
      <c r="H4668" s="954">
        <v>46124</v>
      </c>
      <c r="I4668" s="750" t="s">
        <v>8741</v>
      </c>
      <c r="K4668" s="954">
        <v>23179</v>
      </c>
      <c r="L4668" s="750" t="s">
        <v>8807</v>
      </c>
      <c r="M4668" s="19">
        <v>41313</v>
      </c>
      <c r="N4668" s="952" t="s">
        <v>10568</v>
      </c>
      <c r="O4668" s="953">
        <v>32100</v>
      </c>
      <c r="U4668" s="545" t="s">
        <v>425</v>
      </c>
    </row>
    <row r="4669" spans="1:21" x14ac:dyDescent="0.35">
      <c r="A4669" s="750">
        <v>10157</v>
      </c>
      <c r="C4669" s="750" t="s">
        <v>10572</v>
      </c>
      <c r="D4669" s="750" t="s">
        <v>137</v>
      </c>
      <c r="E4669" s="1179" t="s">
        <v>8612</v>
      </c>
      <c r="F4669" s="954">
        <v>46112</v>
      </c>
      <c r="G4669" s="750" t="s">
        <v>10573</v>
      </c>
      <c r="H4669" s="954">
        <v>46117</v>
      </c>
      <c r="I4669" s="750" t="s">
        <v>9670</v>
      </c>
      <c r="K4669" s="954">
        <v>32068</v>
      </c>
      <c r="L4669" s="750" t="s">
        <v>10574</v>
      </c>
      <c r="M4669" s="19">
        <v>40703</v>
      </c>
      <c r="N4669" s="952" t="s">
        <v>10575</v>
      </c>
      <c r="O4669" s="953">
        <v>38925</v>
      </c>
      <c r="U4669" s="545" t="s">
        <v>10571</v>
      </c>
    </row>
    <row r="4670" spans="1:21" hidden="1" x14ac:dyDescent="0.35">
      <c r="A4670" s="750">
        <v>9224</v>
      </c>
      <c r="C4670" s="750" t="s">
        <v>8605</v>
      </c>
      <c r="D4670" s="750" t="s">
        <v>35</v>
      </c>
      <c r="E4670" s="1179" t="s">
        <v>8967</v>
      </c>
      <c r="F4670" s="954">
        <v>46168</v>
      </c>
      <c r="G4670" s="750" t="s">
        <v>9936</v>
      </c>
      <c r="H4670" s="954">
        <v>46175</v>
      </c>
      <c r="I4670" s="750" t="s">
        <v>8602</v>
      </c>
      <c r="K4670" s="954">
        <v>32898</v>
      </c>
      <c r="L4670" s="750" t="s">
        <v>10515</v>
      </c>
      <c r="M4670" s="19">
        <v>44485</v>
      </c>
    </row>
    <row r="4671" spans="1:21" x14ac:dyDescent="0.35">
      <c r="A4671" s="750">
        <v>9255</v>
      </c>
      <c r="B4671" s="750">
        <v>27937989</v>
      </c>
      <c r="C4671" s="750" t="s">
        <v>10579</v>
      </c>
      <c r="D4671" s="750" t="s">
        <v>137</v>
      </c>
      <c r="E4671" s="1179" t="s">
        <v>8579</v>
      </c>
      <c r="F4671" s="954">
        <v>46106</v>
      </c>
      <c r="G4671" s="750" t="s">
        <v>10580</v>
      </c>
      <c r="H4671" s="954">
        <v>46185</v>
      </c>
      <c r="I4671" s="750" t="s">
        <v>10581</v>
      </c>
      <c r="K4671" s="954">
        <v>33046</v>
      </c>
      <c r="L4671" s="750" t="s">
        <v>10582</v>
      </c>
      <c r="M4671" s="19">
        <v>43482</v>
      </c>
      <c r="N4671" s="952" t="s">
        <v>10583</v>
      </c>
      <c r="O4671" s="953">
        <v>40611</v>
      </c>
      <c r="U4671" s="545" t="s">
        <v>5435</v>
      </c>
    </row>
    <row r="4672" spans="1:21" x14ac:dyDescent="0.35">
      <c r="A4672" s="750">
        <v>9255</v>
      </c>
      <c r="C4672" s="750" t="s">
        <v>10584</v>
      </c>
      <c r="D4672" s="750" t="s">
        <v>137</v>
      </c>
      <c r="E4672" s="1179" t="s">
        <v>8579</v>
      </c>
      <c r="F4672" s="954">
        <v>46106</v>
      </c>
      <c r="G4672" s="750" t="s">
        <v>10580</v>
      </c>
      <c r="H4672" s="954">
        <v>46185</v>
      </c>
      <c r="I4672" s="750" t="s">
        <v>10581</v>
      </c>
      <c r="K4672" s="954">
        <v>34939</v>
      </c>
      <c r="L4672" s="750" t="s">
        <v>10585</v>
      </c>
      <c r="M4672" s="19">
        <v>41103</v>
      </c>
      <c r="N4672" s="952" t="s">
        <v>10586</v>
      </c>
      <c r="O4672" s="953">
        <v>42459</v>
      </c>
      <c r="U4672" s="545" t="s">
        <v>5435</v>
      </c>
    </row>
    <row r="4673" spans="1:21" hidden="1" x14ac:dyDescent="0.35">
      <c r="A4673" s="750">
        <v>9252</v>
      </c>
      <c r="C4673" s="750" t="s">
        <v>10587</v>
      </c>
      <c r="D4673" s="750" t="s">
        <v>35</v>
      </c>
      <c r="E4673" s="1179" t="s">
        <v>8644</v>
      </c>
      <c r="F4673" s="954">
        <v>46177</v>
      </c>
      <c r="G4673" s="750" t="s">
        <v>8855</v>
      </c>
      <c r="K4673" s="954">
        <v>23285</v>
      </c>
      <c r="L4673" s="750" t="s">
        <v>10588</v>
      </c>
      <c r="M4673" s="19">
        <v>45788</v>
      </c>
      <c r="N4673" s="952">
        <v>5567695626</v>
      </c>
      <c r="O4673" s="953">
        <v>45277</v>
      </c>
      <c r="U4673" s="545" t="s">
        <v>539</v>
      </c>
    </row>
    <row r="4674" spans="1:21" x14ac:dyDescent="0.35">
      <c r="A4674" s="750">
        <v>9252</v>
      </c>
      <c r="C4674" s="750" t="s">
        <v>10589</v>
      </c>
      <c r="D4674" s="750" t="s">
        <v>35</v>
      </c>
      <c r="E4674" s="1179" t="s">
        <v>8644</v>
      </c>
      <c r="F4674" s="954">
        <v>46177</v>
      </c>
      <c r="G4674" s="750" t="s">
        <v>8855</v>
      </c>
      <c r="H4674" s="954">
        <v>46192</v>
      </c>
      <c r="I4674" s="750" t="s">
        <v>10728</v>
      </c>
      <c r="K4674" s="954">
        <v>35287</v>
      </c>
      <c r="L4674" s="750" t="s">
        <v>10590</v>
      </c>
      <c r="M4674" s="19">
        <v>43514</v>
      </c>
      <c r="N4674" s="952" t="s">
        <v>10591</v>
      </c>
      <c r="O4674" s="953">
        <v>45633</v>
      </c>
      <c r="U4674" s="545" t="s">
        <v>10592</v>
      </c>
    </row>
    <row r="4675" spans="1:21" x14ac:dyDescent="0.35">
      <c r="A4675" s="750">
        <v>9253</v>
      </c>
      <c r="C4675" s="750" t="s">
        <v>9034</v>
      </c>
      <c r="D4675" s="750" t="s">
        <v>4688</v>
      </c>
      <c r="E4675" s="1179" t="s">
        <v>8596</v>
      </c>
      <c r="F4675" s="954">
        <v>46177</v>
      </c>
      <c r="G4675" s="750" t="s">
        <v>9078</v>
      </c>
      <c r="H4675" s="954">
        <v>46182</v>
      </c>
      <c r="I4675" s="750" t="s">
        <v>9078</v>
      </c>
      <c r="K4675" s="954">
        <v>35960</v>
      </c>
      <c r="L4675" s="750" t="s">
        <v>9035</v>
      </c>
      <c r="M4675" s="19">
        <v>45043</v>
      </c>
      <c r="N4675" s="952" t="s">
        <v>32</v>
      </c>
      <c r="O4675" s="953">
        <v>40388</v>
      </c>
    </row>
    <row r="4676" spans="1:21" x14ac:dyDescent="0.35">
      <c r="A4676" s="750">
        <v>9256</v>
      </c>
      <c r="C4676" s="750" t="s">
        <v>10593</v>
      </c>
      <c r="D4676" s="750" t="s">
        <v>4688</v>
      </c>
      <c r="E4676" s="1179" t="s">
        <v>8549</v>
      </c>
      <c r="F4676" s="954">
        <v>46178</v>
      </c>
      <c r="G4676" s="750" t="s">
        <v>9894</v>
      </c>
      <c r="K4676" s="954">
        <v>32679</v>
      </c>
      <c r="L4676" s="750" t="s">
        <v>10594</v>
      </c>
      <c r="M4676" s="19">
        <v>45850</v>
      </c>
      <c r="N4676" s="952" t="s">
        <v>10595</v>
      </c>
      <c r="O4676" s="953">
        <v>45974</v>
      </c>
      <c r="U4676" s="545" t="s">
        <v>10600</v>
      </c>
    </row>
    <row r="4677" spans="1:21" x14ac:dyDescent="0.35">
      <c r="A4677" s="750">
        <v>9256</v>
      </c>
      <c r="C4677" s="750" t="s">
        <v>10596</v>
      </c>
      <c r="D4677" s="750" t="s">
        <v>4688</v>
      </c>
      <c r="E4677" s="1179" t="s">
        <v>8549</v>
      </c>
      <c r="F4677" s="954">
        <v>46178</v>
      </c>
      <c r="G4677" s="750" t="s">
        <v>9894</v>
      </c>
      <c r="K4677" s="954">
        <v>34579</v>
      </c>
      <c r="L4677" s="750" t="s">
        <v>10597</v>
      </c>
      <c r="M4677" s="19">
        <v>44999</v>
      </c>
      <c r="N4677" s="952" t="s">
        <v>10598</v>
      </c>
      <c r="O4677" s="953">
        <v>44943</v>
      </c>
      <c r="U4677" s="545" t="s">
        <v>10599</v>
      </c>
    </row>
    <row r="4678" spans="1:21" x14ac:dyDescent="0.35">
      <c r="A4678" s="750">
        <v>9258</v>
      </c>
      <c r="C4678" s="750" t="s">
        <v>10601</v>
      </c>
      <c r="D4678" s="750" t="s">
        <v>8656</v>
      </c>
      <c r="E4678" s="1179" t="s">
        <v>8591</v>
      </c>
      <c r="F4678" s="954">
        <v>46179</v>
      </c>
      <c r="G4678" s="750" t="s">
        <v>8768</v>
      </c>
      <c r="K4678" s="954">
        <v>37501</v>
      </c>
      <c r="L4678" s="750" t="s">
        <v>10602</v>
      </c>
      <c r="M4678" s="19">
        <v>45378</v>
      </c>
      <c r="N4678" s="952" t="s">
        <v>3021</v>
      </c>
      <c r="O4678" s="953">
        <v>44736</v>
      </c>
    </row>
    <row r="4679" spans="1:21" x14ac:dyDescent="0.35">
      <c r="A4679" s="750">
        <v>9261</v>
      </c>
      <c r="B4679" s="750">
        <v>55279739</v>
      </c>
      <c r="C4679" s="750" t="s">
        <v>10603</v>
      </c>
      <c r="D4679" s="750" t="s">
        <v>137</v>
      </c>
      <c r="E4679" s="1179" t="s">
        <v>8710</v>
      </c>
      <c r="F4679" s="954">
        <v>46180</v>
      </c>
      <c r="G4679" s="750" t="s">
        <v>8602</v>
      </c>
      <c r="H4679" s="954">
        <v>46183</v>
      </c>
      <c r="I4679" s="750" t="s">
        <v>10604</v>
      </c>
      <c r="K4679" s="954">
        <v>36004</v>
      </c>
      <c r="L4679" s="750" t="s">
        <v>10605</v>
      </c>
      <c r="M4679" s="19">
        <v>43818</v>
      </c>
      <c r="N4679" s="952" t="s">
        <v>10606</v>
      </c>
      <c r="O4679" s="953">
        <v>44243</v>
      </c>
      <c r="U4679" s="545" t="s">
        <v>10607</v>
      </c>
    </row>
    <row r="4680" spans="1:21" ht="42" x14ac:dyDescent="0.35">
      <c r="A4680" s="750">
        <v>9263</v>
      </c>
      <c r="C4680" s="750" t="s">
        <v>10608</v>
      </c>
      <c r="D4680" s="750" t="s">
        <v>8656</v>
      </c>
      <c r="E4680" s="1179" t="s">
        <v>10289</v>
      </c>
      <c r="F4680" s="954">
        <v>46181</v>
      </c>
      <c r="G4680" s="750" t="s">
        <v>10609</v>
      </c>
      <c r="H4680" s="954">
        <v>46187</v>
      </c>
      <c r="I4680" s="750" t="s">
        <v>8602</v>
      </c>
      <c r="K4680" s="954">
        <v>28482</v>
      </c>
      <c r="L4680" s="750" t="s">
        <v>10610</v>
      </c>
      <c r="M4680" s="19">
        <v>45960</v>
      </c>
      <c r="N4680" s="952" t="s">
        <v>10611</v>
      </c>
      <c r="O4680" s="953">
        <v>42667</v>
      </c>
      <c r="P4680" s="1043" t="s">
        <v>463</v>
      </c>
      <c r="U4680" s="545" t="s">
        <v>7918</v>
      </c>
    </row>
    <row r="4681" spans="1:21" hidden="1" x14ac:dyDescent="0.35">
      <c r="A4681" s="750">
        <v>9264</v>
      </c>
      <c r="C4681" s="750" t="s">
        <v>9802</v>
      </c>
      <c r="D4681" s="750" t="s">
        <v>8704</v>
      </c>
      <c r="E4681" s="1179" t="s">
        <v>8594</v>
      </c>
      <c r="F4681" s="954">
        <v>46181</v>
      </c>
      <c r="G4681" s="750" t="s">
        <v>8602</v>
      </c>
      <c r="K4681" s="954">
        <v>35978</v>
      </c>
      <c r="L4681" s="750" t="s">
        <v>9804</v>
      </c>
      <c r="M4681" s="19">
        <v>44183</v>
      </c>
      <c r="N4681" s="952">
        <v>1345948145</v>
      </c>
      <c r="O4681" s="953">
        <v>43005</v>
      </c>
    </row>
    <row r="4682" spans="1:21" x14ac:dyDescent="0.35">
      <c r="A4682" s="750">
        <v>9265</v>
      </c>
      <c r="B4682" s="750">
        <v>98765494</v>
      </c>
      <c r="C4682" s="750" t="s">
        <v>10612</v>
      </c>
      <c r="D4682" s="750" t="s">
        <v>137</v>
      </c>
      <c r="E4682" s="1179" t="s">
        <v>8837</v>
      </c>
      <c r="F4682" s="954">
        <v>46181</v>
      </c>
      <c r="G4682" s="750" t="s">
        <v>10613</v>
      </c>
      <c r="H4682" s="954">
        <v>46184</v>
      </c>
      <c r="I4682" s="750" t="s">
        <v>8821</v>
      </c>
      <c r="K4682" s="954">
        <v>27367</v>
      </c>
      <c r="L4682" s="750" t="s">
        <v>10614</v>
      </c>
      <c r="M4682" s="19">
        <v>45842</v>
      </c>
      <c r="N4682" s="952" t="s">
        <v>8353</v>
      </c>
      <c r="O4682" s="953">
        <v>41852</v>
      </c>
      <c r="U4682" s="545" t="s">
        <v>10615</v>
      </c>
    </row>
    <row r="4683" spans="1:21" x14ac:dyDescent="0.35">
      <c r="A4683" s="750">
        <v>9267</v>
      </c>
      <c r="C4683" s="750" t="s">
        <v>10617</v>
      </c>
      <c r="D4683" s="750" t="s">
        <v>137</v>
      </c>
      <c r="E4683" s="1179" t="s">
        <v>8616</v>
      </c>
      <c r="F4683" s="954">
        <v>46183</v>
      </c>
      <c r="G4683" s="750" t="s">
        <v>8661</v>
      </c>
      <c r="H4683" s="954">
        <v>46187</v>
      </c>
      <c r="I4683" s="750" t="s">
        <v>10671</v>
      </c>
      <c r="K4683" s="954">
        <v>36023</v>
      </c>
      <c r="L4683" s="750">
        <v>14807256</v>
      </c>
      <c r="M4683" s="19">
        <v>43684</v>
      </c>
      <c r="N4683" s="952" t="s">
        <v>10618</v>
      </c>
      <c r="O4683" s="953">
        <v>45902</v>
      </c>
      <c r="U4683" s="545" t="s">
        <v>10616</v>
      </c>
    </row>
    <row r="4684" spans="1:21" x14ac:dyDescent="0.35">
      <c r="A4684" s="750">
        <v>9101</v>
      </c>
      <c r="C4684" s="750" t="s">
        <v>8595</v>
      </c>
      <c r="D4684" s="750" t="s">
        <v>8704</v>
      </c>
      <c r="E4684" s="1179" t="s">
        <v>10520</v>
      </c>
      <c r="F4684" s="954">
        <v>46102</v>
      </c>
      <c r="G4684" s="750" t="s">
        <v>9549</v>
      </c>
      <c r="H4684" s="954">
        <v>46109</v>
      </c>
      <c r="I4684" s="750" t="s">
        <v>10619</v>
      </c>
      <c r="K4684" s="954">
        <v>29836</v>
      </c>
      <c r="L4684" s="750" t="s">
        <v>9190</v>
      </c>
      <c r="M4684" s="19">
        <v>44861</v>
      </c>
      <c r="N4684" s="952" t="s">
        <v>8599</v>
      </c>
      <c r="O4684" s="953">
        <v>42388</v>
      </c>
      <c r="P4684" s="1043" t="s">
        <v>3054</v>
      </c>
    </row>
    <row r="4685" spans="1:21" x14ac:dyDescent="0.35">
      <c r="A4685" s="750">
        <v>9103</v>
      </c>
      <c r="C4685" s="750" t="s">
        <v>10620</v>
      </c>
      <c r="D4685" s="750" t="s">
        <v>649</v>
      </c>
      <c r="E4685" s="1179" t="s">
        <v>8635</v>
      </c>
      <c r="F4685" s="954">
        <v>46103</v>
      </c>
      <c r="G4685" s="750" t="s">
        <v>8660</v>
      </c>
      <c r="H4685" s="954">
        <v>46105</v>
      </c>
      <c r="I4685" s="750" t="s">
        <v>8543</v>
      </c>
      <c r="K4685" s="954">
        <v>36548</v>
      </c>
      <c r="L4685" s="750">
        <v>14014964</v>
      </c>
      <c r="N4685" s="952" t="s">
        <v>2409</v>
      </c>
      <c r="O4685" s="953">
        <v>44596</v>
      </c>
    </row>
    <row r="4686" spans="1:21" x14ac:dyDescent="0.35">
      <c r="A4686" s="750">
        <v>9103</v>
      </c>
      <c r="C4686" s="750" t="s">
        <v>9229</v>
      </c>
      <c r="D4686" s="750" t="s">
        <v>649</v>
      </c>
      <c r="E4686" s="1179" t="s">
        <v>8635</v>
      </c>
      <c r="F4686" s="954">
        <v>46103</v>
      </c>
      <c r="G4686" s="750" t="s">
        <v>8660</v>
      </c>
      <c r="H4686" s="954">
        <v>46085</v>
      </c>
      <c r="I4686" s="750" t="s">
        <v>8543</v>
      </c>
      <c r="K4686" s="954">
        <v>32134</v>
      </c>
      <c r="L4686" s="750" t="s">
        <v>10621</v>
      </c>
      <c r="N4686" s="952" t="s">
        <v>2190</v>
      </c>
      <c r="O4686" s="953">
        <v>44730</v>
      </c>
    </row>
    <row r="4687" spans="1:21" x14ac:dyDescent="0.35">
      <c r="A4687" s="750">
        <v>9106</v>
      </c>
      <c r="B4687" s="750">
        <v>54344445</v>
      </c>
      <c r="C4687" s="750" t="s">
        <v>10622</v>
      </c>
      <c r="D4687" s="750" t="s">
        <v>137</v>
      </c>
      <c r="E4687" s="1179" t="s">
        <v>8579</v>
      </c>
      <c r="F4687" s="954">
        <v>46195</v>
      </c>
      <c r="G4687" s="750" t="s">
        <v>9337</v>
      </c>
      <c r="H4687" s="954">
        <v>46105</v>
      </c>
      <c r="I4687" s="750" t="s">
        <v>8821</v>
      </c>
      <c r="K4687" s="954">
        <v>34815</v>
      </c>
      <c r="L4687" s="750" t="s">
        <v>10623</v>
      </c>
      <c r="M4687" s="19">
        <v>42276</v>
      </c>
      <c r="N4687" s="952" t="s">
        <v>5638</v>
      </c>
      <c r="O4687" s="953">
        <v>42299</v>
      </c>
    </row>
    <row r="4688" spans="1:21" x14ac:dyDescent="0.35">
      <c r="A4688" s="750">
        <v>9107</v>
      </c>
      <c r="C4688" s="750" t="s">
        <v>10452</v>
      </c>
      <c r="D4688" s="750" t="s">
        <v>35</v>
      </c>
      <c r="E4688" s="1179" t="s">
        <v>8700</v>
      </c>
      <c r="F4688" s="954">
        <v>46104</v>
      </c>
      <c r="G4688" s="750" t="s">
        <v>9059</v>
      </c>
      <c r="H4688" s="954">
        <v>46111</v>
      </c>
      <c r="I4688" s="750" t="s">
        <v>8562</v>
      </c>
      <c r="K4688" s="954">
        <v>35500</v>
      </c>
      <c r="L4688" s="750" t="s">
        <v>10453</v>
      </c>
      <c r="N4688" s="952" t="s">
        <v>10454</v>
      </c>
      <c r="O4688" s="953">
        <v>42322</v>
      </c>
    </row>
    <row r="4689" spans="1:21" x14ac:dyDescent="0.35">
      <c r="A4689" s="750">
        <v>9108</v>
      </c>
      <c r="C4689" s="750" t="s">
        <v>10624</v>
      </c>
      <c r="D4689" s="750" t="s">
        <v>8656</v>
      </c>
      <c r="E4689" s="1179" t="s">
        <v>8591</v>
      </c>
      <c r="F4689" s="954">
        <v>46104</v>
      </c>
      <c r="G4689" s="750" t="s">
        <v>9031</v>
      </c>
      <c r="H4689" s="954">
        <v>46117</v>
      </c>
      <c r="I4689" s="750" t="s">
        <v>9031</v>
      </c>
      <c r="K4689" s="954">
        <v>35609</v>
      </c>
      <c r="L4689" s="750" t="s">
        <v>10625</v>
      </c>
      <c r="M4689" s="19">
        <v>41955</v>
      </c>
      <c r="N4689" s="952" t="s">
        <v>10626</v>
      </c>
      <c r="O4689" s="953">
        <v>42353</v>
      </c>
      <c r="U4689" s="545" t="s">
        <v>10627</v>
      </c>
    </row>
    <row r="4690" spans="1:21" x14ac:dyDescent="0.35">
      <c r="A4690" s="750">
        <v>9110</v>
      </c>
      <c r="C4690" s="750" t="s">
        <v>10629</v>
      </c>
      <c r="D4690" s="750" t="s">
        <v>649</v>
      </c>
      <c r="E4690" s="1179" t="s">
        <v>8635</v>
      </c>
      <c r="F4690" s="954">
        <v>46105</v>
      </c>
      <c r="G4690" s="750" t="s">
        <v>8543</v>
      </c>
      <c r="H4690" s="954">
        <v>46116</v>
      </c>
      <c r="I4690" s="750" t="s">
        <v>8636</v>
      </c>
      <c r="K4690" s="954">
        <v>23779</v>
      </c>
      <c r="L4690" s="750" t="s">
        <v>9604</v>
      </c>
      <c r="M4690" s="19">
        <v>45903</v>
      </c>
      <c r="N4690" s="952" t="s">
        <v>10630</v>
      </c>
      <c r="O4690" s="953">
        <v>45252</v>
      </c>
      <c r="U4690" s="545" t="s">
        <v>10628</v>
      </c>
    </row>
    <row r="4691" spans="1:21" x14ac:dyDescent="0.35">
      <c r="A4691" s="750">
        <v>9115</v>
      </c>
      <c r="C4691" s="750" t="s">
        <v>10631</v>
      </c>
      <c r="D4691" s="750" t="s">
        <v>8704</v>
      </c>
      <c r="E4691" s="1179" t="s">
        <v>8594</v>
      </c>
      <c r="F4691" s="954">
        <v>46106</v>
      </c>
      <c r="G4691" s="750" t="s">
        <v>10632</v>
      </c>
      <c r="H4691" s="954">
        <v>46119</v>
      </c>
      <c r="I4691" s="750" t="s">
        <v>8821</v>
      </c>
      <c r="K4691" s="954">
        <v>35764</v>
      </c>
      <c r="L4691" s="750" t="s">
        <v>10633</v>
      </c>
      <c r="M4691" s="19">
        <v>43710</v>
      </c>
      <c r="N4691" s="952" t="s">
        <v>10634</v>
      </c>
      <c r="O4691" s="953">
        <v>43237</v>
      </c>
    </row>
    <row r="4692" spans="1:21" x14ac:dyDescent="0.35">
      <c r="A4692" s="750">
        <v>9252</v>
      </c>
      <c r="C4692" s="750" t="s">
        <v>10636</v>
      </c>
      <c r="D4692" s="750" t="s">
        <v>35</v>
      </c>
      <c r="E4692" s="1179" t="s">
        <v>8644</v>
      </c>
      <c r="F4692" s="954">
        <v>46177</v>
      </c>
      <c r="G4692" s="750" t="s">
        <v>8855</v>
      </c>
      <c r="H4692" s="954">
        <v>46192</v>
      </c>
      <c r="I4692" s="750" t="s">
        <v>10728</v>
      </c>
      <c r="K4692" s="954">
        <v>23285</v>
      </c>
      <c r="L4692" s="750" t="s">
        <v>10588</v>
      </c>
      <c r="M4692" s="19">
        <v>45788</v>
      </c>
      <c r="N4692" s="952" t="s">
        <v>10637</v>
      </c>
      <c r="O4692" s="953">
        <v>45277</v>
      </c>
      <c r="U4692" s="545" t="s">
        <v>539</v>
      </c>
    </row>
    <row r="4693" spans="1:21" x14ac:dyDescent="0.35">
      <c r="A4693" s="750">
        <v>9249</v>
      </c>
      <c r="C4693" s="750" t="s">
        <v>10638</v>
      </c>
      <c r="D4693" s="750" t="s">
        <v>35</v>
      </c>
      <c r="E4693" s="1179" t="s">
        <v>8700</v>
      </c>
      <c r="F4693" s="954">
        <v>46175</v>
      </c>
      <c r="G4693" s="750" t="s">
        <v>8602</v>
      </c>
      <c r="H4693" s="954">
        <v>46185</v>
      </c>
      <c r="I4693" s="750" t="s">
        <v>9670</v>
      </c>
      <c r="K4693" s="954">
        <v>32898</v>
      </c>
      <c r="L4693" s="750" t="s">
        <v>10515</v>
      </c>
      <c r="M4693" s="19">
        <v>44485</v>
      </c>
      <c r="N4693" s="952" t="s">
        <v>10639</v>
      </c>
      <c r="O4693" s="953">
        <v>45887</v>
      </c>
      <c r="U4693" s="545" t="s">
        <v>8610</v>
      </c>
    </row>
    <row r="4694" spans="1:21" x14ac:dyDescent="0.35">
      <c r="A4694" s="750">
        <v>9116</v>
      </c>
      <c r="C4694" s="750" t="s">
        <v>10135</v>
      </c>
      <c r="D4694" s="750" t="s">
        <v>137</v>
      </c>
      <c r="E4694" s="1179" t="s">
        <v>8659</v>
      </c>
      <c r="F4694" s="954">
        <v>46106</v>
      </c>
      <c r="G4694" s="750" t="s">
        <v>8821</v>
      </c>
      <c r="H4694" s="954">
        <v>46132</v>
      </c>
      <c r="I4694" s="750" t="s">
        <v>8795</v>
      </c>
      <c r="K4694" s="954">
        <v>33590</v>
      </c>
      <c r="L4694" s="750">
        <v>13217818</v>
      </c>
      <c r="M4694" s="19">
        <v>43092</v>
      </c>
      <c r="N4694" s="952" t="s">
        <v>10138</v>
      </c>
      <c r="U4694" s="545" t="s">
        <v>10139</v>
      </c>
    </row>
    <row r="4695" spans="1:21" x14ac:dyDescent="0.35">
      <c r="A4695" s="750">
        <v>9118</v>
      </c>
      <c r="C4695" s="750" t="s">
        <v>10640</v>
      </c>
      <c r="D4695" s="750" t="s">
        <v>8656</v>
      </c>
      <c r="E4695" s="1179" t="s">
        <v>10641</v>
      </c>
      <c r="F4695" s="954">
        <v>46107</v>
      </c>
      <c r="G4695" s="750" t="s">
        <v>8660</v>
      </c>
      <c r="H4695" s="954">
        <v>46112</v>
      </c>
      <c r="I4695" s="750" t="s">
        <v>8855</v>
      </c>
      <c r="K4695" s="954">
        <v>26995</v>
      </c>
      <c r="N4695" s="952" t="s">
        <v>6427</v>
      </c>
      <c r="O4695" s="953">
        <v>43461</v>
      </c>
      <c r="P4695" s="1043" t="s">
        <v>10642</v>
      </c>
    </row>
    <row r="4696" spans="1:21" ht="42" x14ac:dyDescent="0.35">
      <c r="A4696" s="750">
        <v>9120</v>
      </c>
      <c r="C4696" s="750" t="s">
        <v>9424</v>
      </c>
      <c r="D4696" s="750" t="s">
        <v>8734</v>
      </c>
      <c r="E4696" s="1179" t="s">
        <v>8735</v>
      </c>
      <c r="F4696" s="954">
        <v>46108</v>
      </c>
      <c r="G4696" s="750" t="s">
        <v>9840</v>
      </c>
      <c r="H4696" s="954">
        <v>46114</v>
      </c>
      <c r="I4696" s="750" t="s">
        <v>8755</v>
      </c>
      <c r="K4696" s="954">
        <v>29697</v>
      </c>
      <c r="L4696" s="750" t="s">
        <v>9426</v>
      </c>
      <c r="M4696" s="19">
        <v>43395</v>
      </c>
      <c r="N4696" s="952" t="s">
        <v>9427</v>
      </c>
      <c r="O4696" s="953">
        <v>40500</v>
      </c>
      <c r="P4696" s="1043" t="s">
        <v>10643</v>
      </c>
    </row>
    <row r="4697" spans="1:21" x14ac:dyDescent="0.35">
      <c r="A4697" s="750">
        <v>9121</v>
      </c>
      <c r="B4697" s="750">
        <v>54065455</v>
      </c>
      <c r="C4697" s="750" t="s">
        <v>10644</v>
      </c>
      <c r="D4697" s="750" t="s">
        <v>35</v>
      </c>
      <c r="E4697" s="1179" t="s">
        <v>8967</v>
      </c>
      <c r="F4697" s="954">
        <v>46108</v>
      </c>
      <c r="G4697" s="750" t="s">
        <v>8838</v>
      </c>
      <c r="H4697" s="954">
        <v>46109</v>
      </c>
      <c r="I4697" s="750" t="s">
        <v>8759</v>
      </c>
      <c r="K4697" s="954">
        <v>25961</v>
      </c>
      <c r="L4697" s="750" t="s">
        <v>10645</v>
      </c>
      <c r="M4697" s="19">
        <v>43663</v>
      </c>
      <c r="N4697" s="952" t="s">
        <v>10646</v>
      </c>
      <c r="O4697" s="953">
        <v>34572</v>
      </c>
      <c r="U4697" s="545" t="s">
        <v>10647</v>
      </c>
    </row>
    <row r="4698" spans="1:21" x14ac:dyDescent="0.35">
      <c r="A4698" s="750">
        <v>9123</v>
      </c>
      <c r="B4698" s="750">
        <v>58321241</v>
      </c>
      <c r="C4698" s="750" t="s">
        <v>10649</v>
      </c>
      <c r="D4698" s="750" t="s">
        <v>8704</v>
      </c>
      <c r="E4698" s="1179" t="s">
        <v>8593</v>
      </c>
      <c r="F4698" s="954">
        <v>46109</v>
      </c>
      <c r="G4698" s="750" t="s">
        <v>8855</v>
      </c>
      <c r="H4698" s="954">
        <v>46134</v>
      </c>
      <c r="I4698" s="750" t="s">
        <v>8855</v>
      </c>
      <c r="K4698" s="954">
        <v>31936</v>
      </c>
      <c r="L4698" s="750" t="s">
        <v>10650</v>
      </c>
      <c r="M4698" s="19">
        <v>45875</v>
      </c>
      <c r="N4698" s="952" t="s">
        <v>10651</v>
      </c>
      <c r="O4698" s="953">
        <v>42849</v>
      </c>
      <c r="U4698" s="545" t="s">
        <v>10648</v>
      </c>
    </row>
    <row r="4699" spans="1:21" x14ac:dyDescent="0.35">
      <c r="A4699" s="750">
        <v>10126</v>
      </c>
      <c r="C4699" s="750" t="s">
        <v>10652</v>
      </c>
      <c r="D4699" s="750" t="s">
        <v>83</v>
      </c>
      <c r="E4699" s="1179" t="s">
        <v>8629</v>
      </c>
      <c r="F4699" s="954">
        <v>46109</v>
      </c>
      <c r="G4699" s="750" t="s">
        <v>8626</v>
      </c>
      <c r="H4699" s="954">
        <v>46119</v>
      </c>
      <c r="I4699" s="750" t="s">
        <v>8821</v>
      </c>
      <c r="K4699" s="954">
        <v>19955</v>
      </c>
      <c r="L4699" s="750" t="s">
        <v>10653</v>
      </c>
      <c r="M4699" s="19">
        <v>44196</v>
      </c>
      <c r="N4699" s="952" t="s">
        <v>10654</v>
      </c>
      <c r="O4699" s="953">
        <v>45464</v>
      </c>
      <c r="U4699" s="545" t="s">
        <v>10655</v>
      </c>
    </row>
    <row r="4700" spans="1:21" hidden="1" x14ac:dyDescent="0.35">
      <c r="A4700" s="750">
        <v>10129</v>
      </c>
      <c r="C4700" s="750" t="s">
        <v>9283</v>
      </c>
      <c r="D4700" s="750" t="s">
        <v>8734</v>
      </c>
      <c r="E4700" s="1179" t="s">
        <v>8820</v>
      </c>
      <c r="F4700" s="954">
        <v>46113</v>
      </c>
      <c r="G4700" s="750" t="s">
        <v>9140</v>
      </c>
      <c r="H4700" s="954">
        <v>46116</v>
      </c>
      <c r="I4700" s="750" t="s">
        <v>8826</v>
      </c>
      <c r="K4700" s="954">
        <v>32453</v>
      </c>
      <c r="L4700" s="750" t="s">
        <v>9284</v>
      </c>
      <c r="M4700" s="19">
        <v>44400</v>
      </c>
      <c r="N4700" s="952">
        <v>110269100684</v>
      </c>
      <c r="O4700" s="953">
        <v>40219</v>
      </c>
      <c r="U4700" s="545" t="s">
        <v>9433</v>
      </c>
    </row>
    <row r="4701" spans="1:21" x14ac:dyDescent="0.35">
      <c r="A4701" s="750">
        <v>10130</v>
      </c>
      <c r="C4701" s="750" t="s">
        <v>10190</v>
      </c>
      <c r="D4701" s="750" t="s">
        <v>35</v>
      </c>
      <c r="E4701" s="1179" t="s">
        <v>8700</v>
      </c>
      <c r="F4701" s="954">
        <v>46113</v>
      </c>
      <c r="G4701" s="750" t="s">
        <v>10656</v>
      </c>
      <c r="H4701" s="954">
        <v>46118</v>
      </c>
      <c r="I4701" s="750" t="s">
        <v>9670</v>
      </c>
      <c r="K4701" s="954">
        <v>32043</v>
      </c>
      <c r="L4701" s="750" t="s">
        <v>10191</v>
      </c>
      <c r="N4701" s="952" t="s">
        <v>10657</v>
      </c>
      <c r="O4701" s="953">
        <v>41615</v>
      </c>
    </row>
    <row r="4702" spans="1:21" x14ac:dyDescent="0.35">
      <c r="A4702" s="750">
        <v>10131</v>
      </c>
      <c r="C4702" s="750" t="s">
        <v>10658</v>
      </c>
      <c r="D4702" s="750" t="s">
        <v>35</v>
      </c>
      <c r="E4702" s="1179" t="s">
        <v>8535</v>
      </c>
      <c r="F4702" s="954">
        <v>46113</v>
      </c>
      <c r="G4702" s="750" t="s">
        <v>9189</v>
      </c>
      <c r="H4702" s="954">
        <v>46127</v>
      </c>
      <c r="I4702" s="750" t="s">
        <v>8649</v>
      </c>
      <c r="K4702" s="954">
        <v>28920</v>
      </c>
      <c r="L4702" s="750" t="s">
        <v>9711</v>
      </c>
      <c r="N4702" s="952" t="s">
        <v>1755</v>
      </c>
      <c r="O4702" s="953">
        <v>43535</v>
      </c>
    </row>
    <row r="4703" spans="1:21" x14ac:dyDescent="0.35">
      <c r="A4703" s="750">
        <v>10131</v>
      </c>
      <c r="C4703" s="750" t="s">
        <v>9553</v>
      </c>
      <c r="D4703" s="750" t="s">
        <v>35</v>
      </c>
      <c r="E4703" s="1179" t="s">
        <v>8535</v>
      </c>
      <c r="F4703" s="954">
        <v>46113</v>
      </c>
      <c r="G4703" s="750" t="s">
        <v>9189</v>
      </c>
      <c r="H4703" s="954">
        <v>46127</v>
      </c>
      <c r="I4703" s="750" t="s">
        <v>8649</v>
      </c>
      <c r="K4703" s="954">
        <v>31699</v>
      </c>
      <c r="L4703" s="750" t="s">
        <v>9554</v>
      </c>
      <c r="M4703" s="19">
        <v>45337</v>
      </c>
      <c r="N4703" s="952" t="s">
        <v>9555</v>
      </c>
      <c r="O4703" s="953">
        <v>39006</v>
      </c>
    </row>
    <row r="4704" spans="1:21" x14ac:dyDescent="0.35">
      <c r="A4704" s="750">
        <v>10132</v>
      </c>
      <c r="C4704" s="750" t="s">
        <v>9282</v>
      </c>
      <c r="D4704" s="750" t="s">
        <v>4688</v>
      </c>
      <c r="E4704" s="1179" t="s">
        <v>8596</v>
      </c>
      <c r="F4704" s="954">
        <v>46113</v>
      </c>
      <c r="G4704" s="750" t="s">
        <v>9670</v>
      </c>
      <c r="H4704" s="954">
        <v>46126</v>
      </c>
      <c r="I4704" s="750" t="s">
        <v>8839</v>
      </c>
      <c r="K4704" s="954">
        <v>29804</v>
      </c>
      <c r="L4704" s="750" t="s">
        <v>9280</v>
      </c>
      <c r="M4704" s="19">
        <v>41877</v>
      </c>
      <c r="N4704" s="952" t="s">
        <v>173</v>
      </c>
      <c r="O4704" s="953">
        <v>43374</v>
      </c>
    </row>
    <row r="4705" spans="1:21" x14ac:dyDescent="0.35">
      <c r="A4705" s="750">
        <v>10133</v>
      </c>
      <c r="C4705" s="750" t="s">
        <v>10659</v>
      </c>
      <c r="D4705" s="750" t="s">
        <v>83</v>
      </c>
      <c r="E4705" s="1179" t="s">
        <v>8606</v>
      </c>
      <c r="F4705" s="954">
        <v>46113</v>
      </c>
      <c r="G4705" s="750" t="s">
        <v>8755</v>
      </c>
      <c r="H4705" s="954">
        <v>46117</v>
      </c>
      <c r="I4705" s="750" t="s">
        <v>8556</v>
      </c>
      <c r="K4705" s="954">
        <v>25946</v>
      </c>
      <c r="L4705" s="750" t="s">
        <v>9052</v>
      </c>
      <c r="M4705" s="19">
        <v>42275</v>
      </c>
      <c r="N4705" s="952" t="s">
        <v>9053</v>
      </c>
      <c r="O4705" s="953">
        <v>38983</v>
      </c>
    </row>
    <row r="4706" spans="1:21" x14ac:dyDescent="0.35">
      <c r="A4706" s="750">
        <v>10134</v>
      </c>
      <c r="C4706" s="750" t="s">
        <v>8921</v>
      </c>
      <c r="D4706" s="750" t="s">
        <v>8734</v>
      </c>
      <c r="E4706" s="1179" t="s">
        <v>8735</v>
      </c>
      <c r="F4706" s="954">
        <v>46114</v>
      </c>
      <c r="G4706" s="750" t="s">
        <v>8821</v>
      </c>
      <c r="H4706" s="954">
        <v>46141</v>
      </c>
      <c r="I4706" s="750" t="s">
        <v>8670</v>
      </c>
      <c r="K4706" s="954">
        <v>30080</v>
      </c>
      <c r="L4706" s="750" t="s">
        <v>8922</v>
      </c>
      <c r="M4706" s="19">
        <v>44754</v>
      </c>
      <c r="N4706" s="952" t="s">
        <v>5939</v>
      </c>
      <c r="O4706" s="953">
        <v>44791</v>
      </c>
    </row>
    <row r="4707" spans="1:21" x14ac:dyDescent="0.35">
      <c r="A4707" s="750">
        <v>9269</v>
      </c>
      <c r="C4707" s="750" t="s">
        <v>9141</v>
      </c>
      <c r="D4707" s="750" t="s">
        <v>35</v>
      </c>
      <c r="E4707" s="1179" t="s">
        <v>8542</v>
      </c>
      <c r="F4707" s="954">
        <v>46184</v>
      </c>
      <c r="G4707" s="750" t="s">
        <v>8561</v>
      </c>
      <c r="H4707" s="954">
        <v>46189</v>
      </c>
      <c r="I4707" s="750" t="s">
        <v>9163</v>
      </c>
      <c r="K4707" s="954">
        <v>32035</v>
      </c>
      <c r="L4707" s="750" t="s">
        <v>9142</v>
      </c>
      <c r="M4707" s="19">
        <v>40373</v>
      </c>
      <c r="N4707" s="952" t="s">
        <v>2183</v>
      </c>
      <c r="O4707" s="953">
        <v>40669</v>
      </c>
    </row>
    <row r="4708" spans="1:21" ht="42" x14ac:dyDescent="0.35">
      <c r="A4708" s="750">
        <v>9270</v>
      </c>
      <c r="C4708" s="750" t="s">
        <v>10328</v>
      </c>
      <c r="D4708" s="750" t="s">
        <v>8734</v>
      </c>
      <c r="E4708" s="1179" t="s">
        <v>8820</v>
      </c>
      <c r="F4708" s="954">
        <v>46184</v>
      </c>
      <c r="G4708" s="750" t="s">
        <v>10660</v>
      </c>
      <c r="H4708" s="954">
        <v>46195</v>
      </c>
      <c r="I4708" s="750" t="s">
        <v>8543</v>
      </c>
      <c r="K4708" s="954">
        <v>24566</v>
      </c>
      <c r="L4708" s="750" t="s">
        <v>10117</v>
      </c>
      <c r="M4708" s="19">
        <v>41460</v>
      </c>
      <c r="N4708" s="952" t="s">
        <v>128</v>
      </c>
      <c r="O4708" s="953">
        <v>43976</v>
      </c>
      <c r="P4708" s="1043" t="s">
        <v>10729</v>
      </c>
    </row>
    <row r="4709" spans="1:21" x14ac:dyDescent="0.35">
      <c r="A4709" s="750">
        <v>9271</v>
      </c>
      <c r="B4709" s="750">
        <v>97727197</v>
      </c>
      <c r="C4709" s="750" t="s">
        <v>10559</v>
      </c>
      <c r="D4709" s="750" t="s">
        <v>292</v>
      </c>
      <c r="E4709" s="1179" t="s">
        <v>8612</v>
      </c>
      <c r="F4709" s="954">
        <v>46184</v>
      </c>
      <c r="G4709" s="750" t="s">
        <v>8626</v>
      </c>
      <c r="H4709" s="954">
        <v>46186</v>
      </c>
      <c r="I4709" s="750" t="s">
        <v>10668</v>
      </c>
      <c r="K4709" s="954">
        <v>29002</v>
      </c>
      <c r="L4709" s="750" t="s">
        <v>10560</v>
      </c>
      <c r="M4709" s="19">
        <v>42336</v>
      </c>
      <c r="N4709" s="952" t="s">
        <v>1717</v>
      </c>
      <c r="O4709" s="953">
        <v>38318</v>
      </c>
    </row>
    <row r="4710" spans="1:21" x14ac:dyDescent="0.35">
      <c r="A4710" s="750">
        <v>9272</v>
      </c>
      <c r="C4710" s="750" t="s">
        <v>9869</v>
      </c>
      <c r="D4710" s="750" t="s">
        <v>4688</v>
      </c>
      <c r="E4710" s="1179" t="s">
        <v>8596</v>
      </c>
      <c r="F4710" s="750" t="s">
        <v>10661</v>
      </c>
      <c r="G4710" s="750" t="s">
        <v>8755</v>
      </c>
      <c r="H4710" s="954">
        <v>46194</v>
      </c>
      <c r="I4710" s="750" t="s">
        <v>8556</v>
      </c>
      <c r="K4710" s="954">
        <v>28639</v>
      </c>
      <c r="L4710" s="750" t="s">
        <v>10662</v>
      </c>
      <c r="M4710" s="19">
        <v>39543</v>
      </c>
      <c r="N4710" s="952" t="s">
        <v>10663</v>
      </c>
      <c r="O4710" s="953">
        <v>38307</v>
      </c>
    </row>
    <row r="4711" spans="1:21" x14ac:dyDescent="0.35">
      <c r="A4711" s="750">
        <v>9272</v>
      </c>
      <c r="C4711" s="750" t="s">
        <v>9502</v>
      </c>
      <c r="D4711" s="750" t="s">
        <v>4688</v>
      </c>
      <c r="E4711" s="1179" t="s">
        <v>8596</v>
      </c>
      <c r="F4711" s="954">
        <v>46185</v>
      </c>
      <c r="G4711" s="750" t="s">
        <v>8755</v>
      </c>
      <c r="H4711" s="954">
        <v>46194</v>
      </c>
      <c r="I4711" s="750" t="s">
        <v>8556</v>
      </c>
      <c r="K4711" s="954">
        <v>30058</v>
      </c>
      <c r="L4711" s="750" t="s">
        <v>9503</v>
      </c>
      <c r="N4711" s="952" t="s">
        <v>9504</v>
      </c>
      <c r="O4711" s="953">
        <v>37424</v>
      </c>
    </row>
    <row r="4712" spans="1:21" x14ac:dyDescent="0.35">
      <c r="A4712" s="750">
        <v>9273</v>
      </c>
      <c r="C4712" s="750" t="s">
        <v>9135</v>
      </c>
      <c r="D4712" s="750" t="s">
        <v>35</v>
      </c>
      <c r="E4712" s="1179" t="s">
        <v>8542</v>
      </c>
      <c r="F4712" s="954">
        <v>46185</v>
      </c>
      <c r="G4712" s="750" t="s">
        <v>9996</v>
      </c>
      <c r="H4712" s="954">
        <v>46188</v>
      </c>
      <c r="I4712" s="750" t="s">
        <v>8795</v>
      </c>
      <c r="K4712" s="954">
        <v>35365</v>
      </c>
      <c r="L4712" s="750" t="s">
        <v>9136</v>
      </c>
      <c r="M4712" s="19">
        <v>45762</v>
      </c>
      <c r="N4712" s="952" t="s">
        <v>9137</v>
      </c>
      <c r="O4712" s="953">
        <v>43838</v>
      </c>
    </row>
    <row r="4713" spans="1:21" x14ac:dyDescent="0.35">
      <c r="A4713" s="750">
        <v>9274</v>
      </c>
      <c r="C4713" s="750" t="s">
        <v>10664</v>
      </c>
      <c r="D4713" s="750" t="s">
        <v>292</v>
      </c>
      <c r="E4713" s="1179" t="s">
        <v>8837</v>
      </c>
      <c r="F4713" s="954">
        <v>46185</v>
      </c>
      <c r="G4713" s="750" t="s">
        <v>10665</v>
      </c>
      <c r="K4713" s="954">
        <v>31466</v>
      </c>
      <c r="L4713" s="750" t="s">
        <v>10666</v>
      </c>
      <c r="N4713" s="952" t="s">
        <v>10667</v>
      </c>
      <c r="O4713" s="953">
        <v>44880</v>
      </c>
    </row>
    <row r="4714" spans="1:21" x14ac:dyDescent="0.35">
      <c r="A4714" s="750">
        <v>9274</v>
      </c>
      <c r="C4714" s="750" t="s">
        <v>8566</v>
      </c>
      <c r="D4714" s="750" t="s">
        <v>292</v>
      </c>
      <c r="E4714" s="1179" t="s">
        <v>8837</v>
      </c>
      <c r="F4714" s="954">
        <v>46185</v>
      </c>
      <c r="G4714" s="750" t="s">
        <v>10665</v>
      </c>
      <c r="K4714" s="954">
        <v>30247</v>
      </c>
      <c r="L4714" s="750" t="s">
        <v>10313</v>
      </c>
      <c r="M4714" s="19">
        <v>44090</v>
      </c>
      <c r="N4714" s="952" t="s">
        <v>10314</v>
      </c>
      <c r="O4714" s="953">
        <v>38904</v>
      </c>
    </row>
    <row r="4715" spans="1:21" hidden="1" x14ac:dyDescent="0.35">
      <c r="A4715" s="750">
        <v>9245</v>
      </c>
      <c r="C4715" s="750" t="s">
        <v>10669</v>
      </c>
      <c r="D4715" s="750" t="s">
        <v>8859</v>
      </c>
      <c r="E4715" s="1179" t="s">
        <v>8590</v>
      </c>
      <c r="F4715" s="954">
        <v>46174</v>
      </c>
      <c r="G4715" s="750" t="s">
        <v>8755</v>
      </c>
      <c r="H4715" s="954">
        <v>46186</v>
      </c>
      <c r="I4715" s="750" t="s">
        <v>10149</v>
      </c>
      <c r="K4715" s="954">
        <v>28731</v>
      </c>
      <c r="N4715" s="952">
        <v>1974581884</v>
      </c>
      <c r="O4715" s="953">
        <v>45923</v>
      </c>
    </row>
    <row r="4716" spans="1:21" hidden="1" x14ac:dyDescent="0.35">
      <c r="A4716" s="750">
        <v>9245</v>
      </c>
      <c r="C4716" s="750" t="s">
        <v>10670</v>
      </c>
      <c r="D4716" s="750" t="s">
        <v>8859</v>
      </c>
      <c r="E4716" s="1179" t="s">
        <v>8590</v>
      </c>
      <c r="F4716" s="954">
        <v>46174</v>
      </c>
      <c r="G4716" s="750" t="s">
        <v>8755</v>
      </c>
      <c r="H4716" s="954">
        <v>46186</v>
      </c>
      <c r="I4716" s="750" t="s">
        <v>10149</v>
      </c>
      <c r="K4716" s="954">
        <v>26478</v>
      </c>
      <c r="N4716" s="952">
        <v>1607568033</v>
      </c>
      <c r="O4716" s="953">
        <v>44580</v>
      </c>
    </row>
    <row r="4717" spans="1:21" x14ac:dyDescent="0.35">
      <c r="A4717" s="750">
        <v>9232</v>
      </c>
      <c r="C4717" s="750" t="s">
        <v>9017</v>
      </c>
      <c r="D4717" s="750" t="s">
        <v>8656</v>
      </c>
      <c r="E4717" s="1179" t="s">
        <v>8585</v>
      </c>
      <c r="F4717" s="954">
        <v>46171</v>
      </c>
      <c r="G4717" s="750" t="s">
        <v>9506</v>
      </c>
      <c r="H4717" s="954">
        <v>46187</v>
      </c>
      <c r="I4717" s="750" t="s">
        <v>10672</v>
      </c>
      <c r="K4717" s="954">
        <v>25353</v>
      </c>
      <c r="L4717" s="750" t="s">
        <v>8684</v>
      </c>
      <c r="N4717" s="952" t="s">
        <v>10673</v>
      </c>
      <c r="O4717" s="953">
        <v>32851</v>
      </c>
    </row>
    <row r="4718" spans="1:21" x14ac:dyDescent="0.35">
      <c r="A4718" s="750">
        <v>9245</v>
      </c>
      <c r="C4718" s="750" t="s">
        <v>10674</v>
      </c>
      <c r="D4718" s="750" t="s">
        <v>8859</v>
      </c>
      <c r="E4718" s="1179" t="s">
        <v>8590</v>
      </c>
      <c r="F4718" s="954">
        <v>46174</v>
      </c>
      <c r="G4718" s="750" t="s">
        <v>8755</v>
      </c>
      <c r="H4718" s="954">
        <v>46186</v>
      </c>
      <c r="I4718" s="750" t="s">
        <v>10149</v>
      </c>
      <c r="K4718" s="954">
        <v>28731</v>
      </c>
      <c r="N4718" s="952" t="s">
        <v>10675</v>
      </c>
      <c r="O4718" s="953">
        <v>45923</v>
      </c>
    </row>
    <row r="4719" spans="1:21" x14ac:dyDescent="0.35">
      <c r="A4719" s="750">
        <v>9245</v>
      </c>
      <c r="C4719" s="750" t="s">
        <v>10676</v>
      </c>
      <c r="D4719" s="750" t="s">
        <v>8859</v>
      </c>
      <c r="E4719" s="1179" t="s">
        <v>8590</v>
      </c>
      <c r="F4719" s="954">
        <v>46174</v>
      </c>
      <c r="G4719" s="750" t="s">
        <v>8755</v>
      </c>
      <c r="H4719" s="954">
        <v>46186</v>
      </c>
      <c r="I4719" s="750" t="s">
        <v>10149</v>
      </c>
      <c r="K4719" s="954">
        <v>26478</v>
      </c>
      <c r="N4719" s="952" t="s">
        <v>10677</v>
      </c>
      <c r="O4719" s="953">
        <v>44580</v>
      </c>
    </row>
    <row r="4720" spans="1:21" x14ac:dyDescent="0.35">
      <c r="A4720" s="750">
        <v>9275</v>
      </c>
      <c r="C4720" s="750" t="s">
        <v>10678</v>
      </c>
      <c r="D4720" s="750" t="s">
        <v>8656</v>
      </c>
      <c r="E4720" s="1179" t="s">
        <v>10289</v>
      </c>
      <c r="F4720" s="954">
        <v>46181</v>
      </c>
      <c r="G4720" s="750" t="s">
        <v>10609</v>
      </c>
      <c r="H4720" s="954">
        <v>46187</v>
      </c>
      <c r="I4720" s="750" t="s">
        <v>8602</v>
      </c>
      <c r="K4720" s="954">
        <v>33232</v>
      </c>
      <c r="L4720" s="750" t="s">
        <v>10679</v>
      </c>
      <c r="M4720" s="19">
        <v>41912</v>
      </c>
      <c r="N4720" s="952" t="s">
        <v>10680</v>
      </c>
      <c r="O4720" s="953">
        <v>39850</v>
      </c>
      <c r="U4720" s="545" t="s">
        <v>1162</v>
      </c>
    </row>
    <row r="4721" spans="1:21" x14ac:dyDescent="0.35">
      <c r="A4721" s="750">
        <v>9275</v>
      </c>
      <c r="C4721" s="750" t="s">
        <v>10681</v>
      </c>
      <c r="D4721" s="750" t="s">
        <v>8656</v>
      </c>
      <c r="E4721" s="1179" t="s">
        <v>10289</v>
      </c>
      <c r="F4721" s="954">
        <v>46181</v>
      </c>
      <c r="G4721" s="750" t="s">
        <v>10609</v>
      </c>
      <c r="H4721" s="954">
        <v>46187</v>
      </c>
      <c r="I4721" s="750" t="s">
        <v>8602</v>
      </c>
      <c r="K4721" s="954">
        <v>36623</v>
      </c>
      <c r="L4721" s="750">
        <v>13638440</v>
      </c>
      <c r="M4721" s="19">
        <v>42616</v>
      </c>
      <c r="N4721" s="952" t="s">
        <v>10682</v>
      </c>
      <c r="O4721" s="953">
        <v>44550</v>
      </c>
      <c r="U4721" s="545" t="s">
        <v>10683</v>
      </c>
    </row>
    <row r="4722" spans="1:21" x14ac:dyDescent="0.35">
      <c r="A4722" s="750">
        <v>10135</v>
      </c>
      <c r="B4722" s="750">
        <v>58691028</v>
      </c>
      <c r="C4722" s="750" t="s">
        <v>8528</v>
      </c>
      <c r="D4722" s="750" t="s">
        <v>137</v>
      </c>
      <c r="E4722" s="1179" t="s">
        <v>8837</v>
      </c>
      <c r="F4722" s="954">
        <v>46115</v>
      </c>
      <c r="G4722" s="750" t="s">
        <v>8855</v>
      </c>
      <c r="H4722" s="954">
        <v>46127</v>
      </c>
      <c r="I4722" s="750" t="s">
        <v>8626</v>
      </c>
      <c r="K4722" s="954">
        <v>34003</v>
      </c>
      <c r="L4722" s="750" t="s">
        <v>9090</v>
      </c>
      <c r="M4722" s="19">
        <v>43986</v>
      </c>
      <c r="N4722" s="952" t="s">
        <v>9091</v>
      </c>
      <c r="O4722" s="953">
        <v>42786</v>
      </c>
    </row>
    <row r="4723" spans="1:21" x14ac:dyDescent="0.35">
      <c r="A4723" s="750">
        <v>10135</v>
      </c>
      <c r="C4723" s="750" t="s">
        <v>9857</v>
      </c>
      <c r="D4723" s="750" t="s">
        <v>137</v>
      </c>
      <c r="E4723" s="1179" t="s">
        <v>8837</v>
      </c>
      <c r="F4723" s="954">
        <v>46115</v>
      </c>
      <c r="G4723" s="750" t="s">
        <v>8855</v>
      </c>
      <c r="H4723" s="954">
        <v>46127</v>
      </c>
      <c r="I4723" s="750" t="s">
        <v>10684</v>
      </c>
      <c r="K4723" s="954">
        <v>26652</v>
      </c>
      <c r="L4723" s="750" t="s">
        <v>9859</v>
      </c>
      <c r="M4723" s="19">
        <v>44035</v>
      </c>
      <c r="N4723" s="952" t="s">
        <v>9860</v>
      </c>
      <c r="O4723" s="953">
        <v>45143</v>
      </c>
    </row>
    <row r="4724" spans="1:21" x14ac:dyDescent="0.35">
      <c r="A4724" s="750">
        <v>10137</v>
      </c>
      <c r="C4724" s="750" t="s">
        <v>10685</v>
      </c>
      <c r="D4724" s="750" t="s">
        <v>137</v>
      </c>
      <c r="E4724" s="1179" t="s">
        <v>8710</v>
      </c>
      <c r="F4724" s="954">
        <v>46115</v>
      </c>
      <c r="G4724" s="750" t="s">
        <v>8556</v>
      </c>
      <c r="H4724" s="954">
        <v>46119</v>
      </c>
      <c r="I4724" s="750" t="s">
        <v>8598</v>
      </c>
      <c r="K4724" s="954">
        <v>34136</v>
      </c>
      <c r="L4724" s="750" t="s">
        <v>9159</v>
      </c>
      <c r="M4724" s="19">
        <v>42955</v>
      </c>
      <c r="N4724" s="952" t="s">
        <v>9160</v>
      </c>
      <c r="O4724" s="953">
        <v>44531</v>
      </c>
      <c r="U4724" s="545" t="s">
        <v>9161</v>
      </c>
    </row>
    <row r="4725" spans="1:21" x14ac:dyDescent="0.35">
      <c r="A4725" s="750">
        <v>10137</v>
      </c>
      <c r="C4725" s="750" t="s">
        <v>10686</v>
      </c>
      <c r="D4725" s="750" t="s">
        <v>137</v>
      </c>
      <c r="E4725" s="1179" t="s">
        <v>8710</v>
      </c>
      <c r="F4725" s="954">
        <v>46115</v>
      </c>
      <c r="G4725" s="750" t="s">
        <v>8556</v>
      </c>
      <c r="H4725" s="954">
        <v>46119</v>
      </c>
      <c r="I4725" s="750" t="s">
        <v>8598</v>
      </c>
      <c r="K4725" s="954">
        <v>36444</v>
      </c>
      <c r="L4725" s="750">
        <v>11110509</v>
      </c>
      <c r="M4725" s="19">
        <v>44238</v>
      </c>
      <c r="N4725" s="952" t="s">
        <v>10687</v>
      </c>
      <c r="O4725" s="953">
        <v>44262</v>
      </c>
      <c r="U4725" s="545" t="s">
        <v>10688</v>
      </c>
    </row>
    <row r="4726" spans="1:21" x14ac:dyDescent="0.35">
      <c r="A4726" s="750">
        <v>10139</v>
      </c>
      <c r="C4726" s="750" t="s">
        <v>10690</v>
      </c>
      <c r="D4726" s="750" t="s">
        <v>8859</v>
      </c>
      <c r="E4726" s="1179" t="s">
        <v>8590</v>
      </c>
      <c r="F4726" s="954">
        <v>46116</v>
      </c>
      <c r="G4726" s="750" t="s">
        <v>8561</v>
      </c>
      <c r="H4726" s="954">
        <v>46126</v>
      </c>
      <c r="I4726" s="750" t="s">
        <v>9126</v>
      </c>
      <c r="K4726" s="954">
        <v>31271</v>
      </c>
      <c r="L4726" s="750" t="s">
        <v>10691</v>
      </c>
      <c r="M4726" s="19">
        <v>45049</v>
      </c>
      <c r="N4726" s="952" t="s">
        <v>10692</v>
      </c>
      <c r="O4726" s="953">
        <v>39724</v>
      </c>
      <c r="U4726" s="545" t="s">
        <v>10689</v>
      </c>
    </row>
    <row r="4727" spans="1:21" x14ac:dyDescent="0.35">
      <c r="A4727" s="750">
        <v>10139</v>
      </c>
      <c r="C4727" s="750" t="s">
        <v>10693</v>
      </c>
      <c r="D4727" s="750" t="s">
        <v>8859</v>
      </c>
      <c r="E4727" s="1179" t="s">
        <v>8590</v>
      </c>
      <c r="F4727" s="954">
        <v>46116</v>
      </c>
      <c r="G4727" s="750" t="s">
        <v>8561</v>
      </c>
      <c r="H4727" s="954">
        <v>46126</v>
      </c>
      <c r="I4727" s="750" t="s">
        <v>9126</v>
      </c>
      <c r="K4727" s="954">
        <v>28992</v>
      </c>
      <c r="L4727" s="750" t="s">
        <v>10694</v>
      </c>
      <c r="N4727" s="952" t="s">
        <v>10695</v>
      </c>
      <c r="O4727" s="953">
        <v>37305</v>
      </c>
    </row>
    <row r="4728" spans="1:21" x14ac:dyDescent="0.35">
      <c r="A4728" s="750">
        <v>10141</v>
      </c>
      <c r="C4728" s="750" t="s">
        <v>10374</v>
      </c>
      <c r="D4728" s="750" t="s">
        <v>137</v>
      </c>
      <c r="E4728" s="1179" t="s">
        <v>8616</v>
      </c>
      <c r="F4728" s="954">
        <v>46116</v>
      </c>
      <c r="G4728" s="750" t="s">
        <v>10696</v>
      </c>
      <c r="H4728" s="954">
        <v>46125</v>
      </c>
      <c r="I4728" s="750" t="s">
        <v>10697</v>
      </c>
      <c r="K4728" s="954">
        <v>24167</v>
      </c>
      <c r="L4728" s="750" t="s">
        <v>10375</v>
      </c>
      <c r="M4728" s="19">
        <v>42231</v>
      </c>
      <c r="N4728" s="952" t="s">
        <v>10698</v>
      </c>
      <c r="O4728" s="953">
        <v>40639</v>
      </c>
    </row>
    <row r="4729" spans="1:21" x14ac:dyDescent="0.35">
      <c r="A4729" s="750">
        <v>10141</v>
      </c>
      <c r="C4729" s="750" t="s">
        <v>9148</v>
      </c>
      <c r="D4729" s="750" t="s">
        <v>137</v>
      </c>
      <c r="E4729" s="1179" t="s">
        <v>8616</v>
      </c>
      <c r="F4729" s="954">
        <v>46116</v>
      </c>
      <c r="G4729" s="750" t="s">
        <v>10696</v>
      </c>
      <c r="H4729" s="954">
        <v>46125</v>
      </c>
      <c r="I4729" s="750" t="s">
        <v>10697</v>
      </c>
      <c r="K4729" s="954">
        <v>30424</v>
      </c>
      <c r="L4729" s="750" t="s">
        <v>9149</v>
      </c>
      <c r="N4729" s="952" t="s">
        <v>10699</v>
      </c>
      <c r="O4729" s="953">
        <v>42779</v>
      </c>
    </row>
    <row r="4730" spans="1:21" x14ac:dyDescent="0.35">
      <c r="A4730" s="750">
        <v>10143</v>
      </c>
      <c r="C4730" s="750" t="s">
        <v>10700</v>
      </c>
      <c r="D4730" s="750" t="s">
        <v>35</v>
      </c>
      <c r="E4730" s="1179" t="s">
        <v>8967</v>
      </c>
      <c r="F4730" s="954">
        <v>46117</v>
      </c>
      <c r="G4730" s="750" t="s">
        <v>8545</v>
      </c>
      <c r="H4730" s="954">
        <v>46122</v>
      </c>
      <c r="I4730" s="750" t="s">
        <v>8545</v>
      </c>
      <c r="K4730" s="954">
        <v>34481</v>
      </c>
      <c r="L4730" s="750" t="s">
        <v>10701</v>
      </c>
      <c r="M4730" s="19">
        <v>45198</v>
      </c>
      <c r="N4730" s="952" t="s">
        <v>10702</v>
      </c>
      <c r="O4730" s="953">
        <v>43549</v>
      </c>
      <c r="U4730" s="545" t="s">
        <v>10703</v>
      </c>
    </row>
    <row r="4731" spans="1:21" x14ac:dyDescent="0.35">
      <c r="A4731" s="750">
        <v>10145</v>
      </c>
      <c r="C4731" s="750" t="s">
        <v>8634</v>
      </c>
      <c r="D4731" s="750" t="s">
        <v>83</v>
      </c>
      <c r="E4731" s="1179" t="s">
        <v>8606</v>
      </c>
      <c r="F4731" s="954">
        <v>46117</v>
      </c>
      <c r="G4731" s="750" t="s">
        <v>9031</v>
      </c>
      <c r="H4731" s="954">
        <v>46119</v>
      </c>
      <c r="I4731" s="750" t="s">
        <v>8855</v>
      </c>
      <c r="K4731" s="954">
        <v>36051</v>
      </c>
      <c r="L4731" s="750" t="s">
        <v>10704</v>
      </c>
      <c r="M4731" s="19">
        <v>41736</v>
      </c>
      <c r="N4731" s="952" t="s">
        <v>2599</v>
      </c>
      <c r="O4731" s="953">
        <v>44648</v>
      </c>
      <c r="U4731" s="545" t="s">
        <v>8637</v>
      </c>
    </row>
    <row r="4732" spans="1:21" x14ac:dyDescent="0.35">
      <c r="A4732" s="750">
        <v>10149</v>
      </c>
      <c r="C4732" s="750" t="s">
        <v>10185</v>
      </c>
      <c r="D4732" s="750" t="s">
        <v>35</v>
      </c>
      <c r="E4732" s="1179" t="s">
        <v>8700</v>
      </c>
      <c r="F4732" s="954">
        <v>46119</v>
      </c>
      <c r="G4732" s="750" t="s">
        <v>8983</v>
      </c>
      <c r="H4732" s="954">
        <v>46132</v>
      </c>
      <c r="I4732" s="750" t="s">
        <v>8622</v>
      </c>
      <c r="K4732" s="954">
        <v>24161</v>
      </c>
      <c r="L4732" s="750" t="s">
        <v>8770</v>
      </c>
      <c r="M4732" s="19">
        <v>44873</v>
      </c>
      <c r="N4732" s="952" t="s">
        <v>8771</v>
      </c>
      <c r="O4732" s="953">
        <v>38565</v>
      </c>
    </row>
    <row r="4733" spans="1:21" x14ac:dyDescent="0.35">
      <c r="A4733" s="750">
        <v>10149</v>
      </c>
      <c r="C4733" s="750" t="s">
        <v>10705</v>
      </c>
      <c r="D4733" s="750" t="s">
        <v>35</v>
      </c>
      <c r="E4733" s="1179" t="s">
        <v>8700</v>
      </c>
      <c r="F4733" s="954">
        <v>46119</v>
      </c>
      <c r="G4733" s="750" t="s">
        <v>8983</v>
      </c>
      <c r="H4733" s="954">
        <v>46132</v>
      </c>
      <c r="I4733" s="750" t="s">
        <v>8622</v>
      </c>
      <c r="K4733" s="954">
        <v>26372</v>
      </c>
      <c r="L4733" s="750" t="s">
        <v>8773</v>
      </c>
      <c r="M4733" s="19">
        <v>43747</v>
      </c>
      <c r="N4733" s="952" t="s">
        <v>8774</v>
      </c>
      <c r="O4733" s="953">
        <v>37443</v>
      </c>
    </row>
    <row r="4734" spans="1:21" x14ac:dyDescent="0.35">
      <c r="A4734" s="750">
        <v>10150</v>
      </c>
      <c r="C4734" s="750" t="s">
        <v>10706</v>
      </c>
      <c r="D4734" s="750" t="s">
        <v>35</v>
      </c>
      <c r="E4734" s="1179" t="s">
        <v>8535</v>
      </c>
      <c r="F4734" s="954">
        <v>46119</v>
      </c>
      <c r="G4734" s="750" t="s">
        <v>9462</v>
      </c>
      <c r="H4734" s="954">
        <v>46124</v>
      </c>
      <c r="I4734" s="750" t="s">
        <v>8855</v>
      </c>
      <c r="K4734" s="954">
        <v>33951</v>
      </c>
      <c r="L4734" s="750" t="s">
        <v>10707</v>
      </c>
      <c r="M4734" s="19">
        <v>44727</v>
      </c>
      <c r="N4734" s="952" t="s">
        <v>10708</v>
      </c>
      <c r="O4734" s="953">
        <v>45891</v>
      </c>
    </row>
    <row r="4735" spans="1:21" ht="42" x14ac:dyDescent="0.35">
      <c r="A4735" s="750">
        <v>9078</v>
      </c>
      <c r="C4735" s="750" t="s">
        <v>9282</v>
      </c>
      <c r="D4735" s="750" t="s">
        <v>83</v>
      </c>
      <c r="E4735" s="1179" t="s">
        <v>8606</v>
      </c>
      <c r="F4735" s="954">
        <v>46096</v>
      </c>
      <c r="G4735" s="750" t="s">
        <v>10709</v>
      </c>
      <c r="H4735" s="954">
        <v>46113</v>
      </c>
      <c r="I4735" s="750" t="s">
        <v>8626</v>
      </c>
      <c r="K4735" s="954">
        <v>29804</v>
      </c>
      <c r="L4735" s="750" t="s">
        <v>9280</v>
      </c>
      <c r="M4735" s="19">
        <v>41877</v>
      </c>
      <c r="N4735" s="952" t="s">
        <v>173</v>
      </c>
      <c r="O4735" s="953">
        <v>43374</v>
      </c>
      <c r="P4735" s="1043" t="s">
        <v>6443</v>
      </c>
    </row>
    <row r="4736" spans="1:21" x14ac:dyDescent="0.35">
      <c r="A4736" s="750">
        <v>9079</v>
      </c>
      <c r="B4736" s="750">
        <v>23962498</v>
      </c>
      <c r="C4736" s="750" t="s">
        <v>10710</v>
      </c>
      <c r="D4736" s="750" t="s">
        <v>137</v>
      </c>
      <c r="E4736" s="1179" t="s">
        <v>8554</v>
      </c>
      <c r="F4736" s="954">
        <v>46096</v>
      </c>
      <c r="G4736" s="750" t="s">
        <v>8602</v>
      </c>
      <c r="H4736" s="954">
        <v>46109</v>
      </c>
      <c r="I4736" s="750" t="s">
        <v>8598</v>
      </c>
      <c r="K4736" s="954">
        <v>32000</v>
      </c>
      <c r="L4736" s="750" t="s">
        <v>10711</v>
      </c>
      <c r="M4736" s="19">
        <v>43546</v>
      </c>
      <c r="N4736" s="952" t="s">
        <v>10712</v>
      </c>
      <c r="U4736" s="545" t="s">
        <v>10713</v>
      </c>
    </row>
    <row r="4737" spans="1:21" x14ac:dyDescent="0.35">
      <c r="A4737" s="750">
        <v>9080</v>
      </c>
      <c r="C4737" s="750" t="s">
        <v>10714</v>
      </c>
      <c r="D4737" s="750" t="s">
        <v>8859</v>
      </c>
      <c r="E4737" s="1179" t="s">
        <v>8590</v>
      </c>
      <c r="F4737" s="954">
        <v>46092</v>
      </c>
      <c r="G4737" s="750" t="s">
        <v>8626</v>
      </c>
      <c r="H4737" s="954">
        <v>46116</v>
      </c>
      <c r="I4737" s="750" t="s">
        <v>8795</v>
      </c>
      <c r="K4737" s="954">
        <v>33115</v>
      </c>
      <c r="L4737" s="750" t="s">
        <v>10715</v>
      </c>
      <c r="M4737" s="19">
        <v>44456</v>
      </c>
      <c r="N4737" s="952" t="s">
        <v>10716</v>
      </c>
      <c r="O4737" s="953">
        <v>43513</v>
      </c>
    </row>
    <row r="4738" spans="1:21" x14ac:dyDescent="0.35">
      <c r="A4738" s="750">
        <v>9080</v>
      </c>
      <c r="C4738" s="750" t="s">
        <v>10717</v>
      </c>
      <c r="D4738" s="750" t="s">
        <v>8859</v>
      </c>
      <c r="E4738" s="1179" t="s">
        <v>8590</v>
      </c>
      <c r="F4738" s="954">
        <v>46092</v>
      </c>
      <c r="G4738" s="750" t="s">
        <v>8626</v>
      </c>
      <c r="H4738" s="954">
        <v>46116</v>
      </c>
      <c r="I4738" s="750" t="s">
        <v>8795</v>
      </c>
      <c r="K4738" s="954">
        <v>35024</v>
      </c>
      <c r="L4738" s="750" t="s">
        <v>10718</v>
      </c>
      <c r="N4738" s="952" t="s">
        <v>10719</v>
      </c>
      <c r="O4738" s="953">
        <v>44232</v>
      </c>
    </row>
    <row r="4739" spans="1:21" x14ac:dyDescent="0.35">
      <c r="A4739" s="750">
        <v>9081</v>
      </c>
      <c r="C4739" s="750" t="s">
        <v>10720</v>
      </c>
      <c r="D4739" s="750" t="s">
        <v>35</v>
      </c>
      <c r="E4739" s="1179" t="s">
        <v>8700</v>
      </c>
      <c r="F4739" s="954">
        <v>46097</v>
      </c>
      <c r="G4739" s="750" t="s">
        <v>8664</v>
      </c>
      <c r="H4739" s="954">
        <v>46104</v>
      </c>
      <c r="I4739" s="750" t="s">
        <v>8602</v>
      </c>
      <c r="K4739" s="954">
        <v>26419</v>
      </c>
      <c r="L4739" s="750" t="s">
        <v>10721</v>
      </c>
      <c r="N4739" s="952" t="s">
        <v>10722</v>
      </c>
      <c r="O4739" s="953">
        <v>37518</v>
      </c>
    </row>
    <row r="4740" spans="1:21" x14ac:dyDescent="0.35">
      <c r="A4740" s="750">
        <v>9082</v>
      </c>
      <c r="B4740" s="750">
        <v>99381234</v>
      </c>
      <c r="C4740" s="750" t="s">
        <v>10723</v>
      </c>
      <c r="D4740" s="750" t="s">
        <v>8734</v>
      </c>
      <c r="E4740" s="1179" t="s">
        <v>8735</v>
      </c>
      <c r="F4740" s="954">
        <v>46097</v>
      </c>
      <c r="G4740" s="750" t="s">
        <v>10724</v>
      </c>
      <c r="H4740" s="954">
        <v>46088</v>
      </c>
      <c r="I4740" s="750" t="s">
        <v>8537</v>
      </c>
      <c r="K4740" s="954">
        <v>25383</v>
      </c>
      <c r="L4740" s="750" t="s">
        <v>10725</v>
      </c>
      <c r="M4740" s="19">
        <v>41898</v>
      </c>
      <c r="N4740" s="952" t="s">
        <v>10726</v>
      </c>
      <c r="O4740" s="953">
        <v>44035</v>
      </c>
      <c r="U4740" s="545" t="s">
        <v>10727</v>
      </c>
    </row>
    <row r="4741" spans="1:21" x14ac:dyDescent="0.35">
      <c r="A4741" s="750">
        <v>9301</v>
      </c>
      <c r="B4741" s="750">
        <v>54044066</v>
      </c>
      <c r="C4741" s="750" t="s">
        <v>10730</v>
      </c>
      <c r="D4741" s="750" t="s">
        <v>83</v>
      </c>
      <c r="E4741" s="1179" t="s">
        <v>8629</v>
      </c>
      <c r="F4741" s="954">
        <v>46186</v>
      </c>
      <c r="G4741" s="750" t="s">
        <v>8622</v>
      </c>
      <c r="H4741" s="954">
        <v>46193</v>
      </c>
      <c r="I4741" s="750" t="s">
        <v>8855</v>
      </c>
      <c r="K4741" s="954">
        <v>28749</v>
      </c>
      <c r="L4741" s="750" t="s">
        <v>10731</v>
      </c>
      <c r="M4741" s="19">
        <v>43017</v>
      </c>
      <c r="N4741" s="952" t="s">
        <v>7439</v>
      </c>
      <c r="O4741" s="953">
        <v>38688</v>
      </c>
      <c r="U4741" s="545" t="s">
        <v>1162</v>
      </c>
    </row>
    <row r="4742" spans="1:21" x14ac:dyDescent="0.35">
      <c r="A4742" s="750">
        <v>9302</v>
      </c>
      <c r="C4742" s="750" t="s">
        <v>10640</v>
      </c>
      <c r="D4742" s="750" t="s">
        <v>137</v>
      </c>
      <c r="E4742" s="1179" t="s">
        <v>8579</v>
      </c>
      <c r="F4742" s="954">
        <v>46186</v>
      </c>
      <c r="G4742" s="750" t="s">
        <v>8602</v>
      </c>
      <c r="H4742" s="954">
        <v>46193</v>
      </c>
      <c r="I4742" s="750" t="s">
        <v>9310</v>
      </c>
      <c r="K4742" s="954">
        <v>26995</v>
      </c>
      <c r="N4742" s="952" t="s">
        <v>6427</v>
      </c>
      <c r="O4742" s="953">
        <v>43461</v>
      </c>
    </row>
    <row r="4743" spans="1:21" x14ac:dyDescent="0.35">
      <c r="A4743" s="750">
        <v>9303</v>
      </c>
      <c r="C4743" s="750" t="s">
        <v>10732</v>
      </c>
      <c r="D4743" s="750" t="s">
        <v>137</v>
      </c>
      <c r="E4743" s="1179" t="s">
        <v>8659</v>
      </c>
      <c r="F4743" s="954">
        <v>46186</v>
      </c>
      <c r="G4743" s="750" t="s">
        <v>9078</v>
      </c>
      <c r="H4743" s="954">
        <v>46194</v>
      </c>
      <c r="I4743" s="750" t="s">
        <v>9620</v>
      </c>
      <c r="K4743" s="954">
        <v>28222</v>
      </c>
      <c r="L4743" s="750" t="s">
        <v>8760</v>
      </c>
      <c r="M4743" s="19">
        <v>37536</v>
      </c>
      <c r="N4743" s="952" t="s">
        <v>10733</v>
      </c>
      <c r="O4743" s="953">
        <v>39855</v>
      </c>
      <c r="U4743" s="545" t="s">
        <v>974</v>
      </c>
    </row>
    <row r="4744" spans="1:21" x14ac:dyDescent="0.35">
      <c r="A4744" s="750">
        <v>9304</v>
      </c>
      <c r="C4744" s="750" t="s">
        <v>9217</v>
      </c>
      <c r="D4744" s="750" t="s">
        <v>8859</v>
      </c>
      <c r="E4744" s="1179" t="s">
        <v>8590</v>
      </c>
      <c r="F4744" s="954">
        <v>46187</v>
      </c>
      <c r="G4744" s="750" t="s">
        <v>8826</v>
      </c>
      <c r="H4744" s="954">
        <v>46194</v>
      </c>
      <c r="I4744" s="750" t="s">
        <v>9269</v>
      </c>
      <c r="K4744" s="954">
        <v>35371</v>
      </c>
      <c r="L4744" s="750" t="s">
        <v>651</v>
      </c>
      <c r="M4744" s="19">
        <v>44127</v>
      </c>
      <c r="N4744" s="952" t="s">
        <v>652</v>
      </c>
      <c r="O4744" s="953">
        <v>43864</v>
      </c>
    </row>
    <row r="4745" spans="1:21" x14ac:dyDescent="0.35">
      <c r="A4745" s="750">
        <v>9305</v>
      </c>
      <c r="C4745" s="750" t="s">
        <v>10519</v>
      </c>
      <c r="D4745" s="750" t="s">
        <v>137</v>
      </c>
      <c r="E4745" s="1179" t="s">
        <v>8616</v>
      </c>
      <c r="F4745" s="954">
        <v>46188</v>
      </c>
      <c r="G4745" s="750" t="s">
        <v>10734</v>
      </c>
      <c r="H4745" s="954">
        <v>46193</v>
      </c>
      <c r="I4745" s="750" t="s">
        <v>8941</v>
      </c>
      <c r="K4745" s="954">
        <v>26914</v>
      </c>
      <c r="L4745" s="750" t="s">
        <v>10521</v>
      </c>
      <c r="M4745" s="19">
        <v>45024</v>
      </c>
      <c r="N4745" s="952" t="s">
        <v>10735</v>
      </c>
      <c r="O4745" s="953">
        <v>44397</v>
      </c>
    </row>
    <row r="4746" spans="1:21" x14ac:dyDescent="0.35">
      <c r="A4746" s="750">
        <v>9305</v>
      </c>
      <c r="B4746" s="750">
        <v>94653515</v>
      </c>
      <c r="C4746" s="750" t="s">
        <v>10523</v>
      </c>
      <c r="D4746" s="750" t="s">
        <v>137</v>
      </c>
      <c r="E4746" s="1179" t="s">
        <v>8616</v>
      </c>
      <c r="F4746" s="954">
        <v>46188</v>
      </c>
      <c r="G4746" s="750" t="s">
        <v>10734</v>
      </c>
      <c r="H4746" s="954">
        <v>46193</v>
      </c>
      <c r="I4746" s="750" t="s">
        <v>8941</v>
      </c>
      <c r="K4746" s="954">
        <v>37994</v>
      </c>
      <c r="L4746" s="750">
        <v>14041774</v>
      </c>
      <c r="M4746" s="19">
        <v>45097</v>
      </c>
      <c r="N4746" s="952" t="s">
        <v>10524</v>
      </c>
      <c r="O4746" s="953">
        <v>45176</v>
      </c>
      <c r="U4746" s="545" t="s">
        <v>10736</v>
      </c>
    </row>
    <row r="4747" spans="1:21" x14ac:dyDescent="0.35">
      <c r="A4747" s="750">
        <v>9309</v>
      </c>
      <c r="C4747" s="750" t="s">
        <v>10738</v>
      </c>
      <c r="D4747" s="750" t="s">
        <v>8734</v>
      </c>
      <c r="E4747" s="1179" t="s">
        <v>8780</v>
      </c>
      <c r="F4747" s="954">
        <v>46188</v>
      </c>
      <c r="G4747" s="750" t="s">
        <v>8602</v>
      </c>
      <c r="K4747" s="954">
        <v>32951</v>
      </c>
      <c r="L4747" s="750" t="s">
        <v>10739</v>
      </c>
      <c r="M4747" s="19">
        <v>41368</v>
      </c>
      <c r="N4747" s="952" t="s">
        <v>10740</v>
      </c>
      <c r="O4747" s="953">
        <v>39486</v>
      </c>
      <c r="U4747" s="545" t="s">
        <v>10737</v>
      </c>
    </row>
    <row r="4748" spans="1:21" x14ac:dyDescent="0.35">
      <c r="A4748" s="750">
        <v>9310</v>
      </c>
      <c r="C4748" s="750" t="s">
        <v>10741</v>
      </c>
      <c r="D4748" s="750" t="s">
        <v>137</v>
      </c>
      <c r="E4748" s="1179" t="s">
        <v>8710</v>
      </c>
      <c r="F4748" s="954">
        <v>46188</v>
      </c>
      <c r="G4748" s="750" t="s">
        <v>10485</v>
      </c>
      <c r="H4748" s="954">
        <v>46193</v>
      </c>
      <c r="I4748" s="750" t="s">
        <v>8561</v>
      </c>
      <c r="K4748" s="954">
        <v>29273</v>
      </c>
      <c r="L4748" s="750" t="s">
        <v>10742</v>
      </c>
      <c r="M4748" s="19">
        <v>42745</v>
      </c>
      <c r="N4748" s="952" t="s">
        <v>10743</v>
      </c>
      <c r="O4748" s="953">
        <v>38737</v>
      </c>
      <c r="U4748" s="545" t="s">
        <v>10744</v>
      </c>
    </row>
    <row r="4749" spans="1:21" x14ac:dyDescent="0.35">
      <c r="A4749" s="750">
        <v>9311</v>
      </c>
      <c r="C4749" s="750" t="s">
        <v>9402</v>
      </c>
      <c r="D4749" s="750" t="s">
        <v>137</v>
      </c>
      <c r="E4749" s="1179" t="s">
        <v>8612</v>
      </c>
      <c r="F4749" s="954">
        <v>46189</v>
      </c>
      <c r="G4749" s="750" t="s">
        <v>8586</v>
      </c>
      <c r="H4749" s="954">
        <v>46190</v>
      </c>
      <c r="I4749" s="750" t="s">
        <v>8839</v>
      </c>
      <c r="K4749" s="954">
        <v>25826</v>
      </c>
      <c r="L4749" s="750" t="s">
        <v>9403</v>
      </c>
      <c r="M4749" s="19">
        <v>43816</v>
      </c>
      <c r="N4749" s="952" t="s">
        <v>9404</v>
      </c>
      <c r="O4749" s="953">
        <v>33978</v>
      </c>
      <c r="U4749" s="545" t="s">
        <v>9405</v>
      </c>
    </row>
    <row r="4750" spans="1:21" x14ac:dyDescent="0.35">
      <c r="A4750" s="750">
        <v>9313</v>
      </c>
      <c r="C4750" s="750" t="s">
        <v>10747</v>
      </c>
      <c r="D4750" s="750" t="s">
        <v>137</v>
      </c>
      <c r="E4750" s="1179" t="s">
        <v>8612</v>
      </c>
      <c r="F4750" s="954">
        <v>46191</v>
      </c>
      <c r="G4750" s="750" t="s">
        <v>8821</v>
      </c>
      <c r="H4750" s="954">
        <v>46193</v>
      </c>
      <c r="I4750" s="750" t="s">
        <v>8664</v>
      </c>
      <c r="K4750" s="954">
        <v>33784</v>
      </c>
      <c r="L4750" s="750" t="s">
        <v>10745</v>
      </c>
      <c r="M4750" s="19">
        <v>45842</v>
      </c>
      <c r="N4750" s="952" t="s">
        <v>5078</v>
      </c>
      <c r="O4750" s="953">
        <v>40850</v>
      </c>
      <c r="U4750" s="545" t="s">
        <v>10749</v>
      </c>
    </row>
    <row r="4751" spans="1:21" x14ac:dyDescent="0.35">
      <c r="A4751" s="750">
        <v>9313</v>
      </c>
      <c r="C4751" s="750" t="s">
        <v>10746</v>
      </c>
      <c r="D4751" s="750" t="s">
        <v>137</v>
      </c>
      <c r="E4751" s="1179" t="s">
        <v>8612</v>
      </c>
      <c r="F4751" s="954">
        <v>46191</v>
      </c>
      <c r="G4751" s="750" t="s">
        <v>8821</v>
      </c>
      <c r="H4751" s="954">
        <v>46193</v>
      </c>
      <c r="I4751" s="750" t="s">
        <v>8664</v>
      </c>
      <c r="K4751" s="954">
        <v>37293</v>
      </c>
      <c r="L4751" s="750">
        <v>14039080</v>
      </c>
      <c r="M4751" s="19">
        <v>44232</v>
      </c>
      <c r="N4751" s="952" t="s">
        <v>10748</v>
      </c>
      <c r="O4751" s="953">
        <v>44355</v>
      </c>
      <c r="U4751" s="545" t="s">
        <v>10749</v>
      </c>
    </row>
    <row r="4752" spans="1:21" x14ac:dyDescent="0.35">
      <c r="A4752" s="750">
        <v>9315</v>
      </c>
      <c r="C4752" s="750" t="s">
        <v>10750</v>
      </c>
      <c r="D4752" s="750" t="s">
        <v>8656</v>
      </c>
      <c r="E4752" s="1179" t="s">
        <v>10289</v>
      </c>
      <c r="F4752" s="954">
        <v>46192</v>
      </c>
      <c r="G4752" s="750" t="s">
        <v>8719</v>
      </c>
      <c r="K4752" s="954">
        <v>37240</v>
      </c>
      <c r="L4752" s="750" t="s">
        <v>3147</v>
      </c>
      <c r="M4752" s="19">
        <v>43201</v>
      </c>
      <c r="N4752" s="952" t="s">
        <v>3148</v>
      </c>
      <c r="O4752" s="953">
        <v>44741</v>
      </c>
    </row>
    <row r="4753" spans="1:15" x14ac:dyDescent="0.35">
      <c r="A4753" s="750">
        <v>9316</v>
      </c>
      <c r="C4753" s="750" t="s">
        <v>10319</v>
      </c>
      <c r="D4753" s="750" t="s">
        <v>35</v>
      </c>
      <c r="E4753" s="1179" t="s">
        <v>8644</v>
      </c>
      <c r="F4753" s="954">
        <v>46192</v>
      </c>
      <c r="G4753" s="750" t="s">
        <v>10751</v>
      </c>
      <c r="H4753" s="954">
        <v>46193</v>
      </c>
      <c r="I4753" s="750" t="s">
        <v>8806</v>
      </c>
      <c r="K4753" s="954">
        <v>32847</v>
      </c>
      <c r="L4753" s="750" t="s">
        <v>9007</v>
      </c>
      <c r="M4753" s="19">
        <v>43815</v>
      </c>
      <c r="N4753" s="952" t="s">
        <v>5742</v>
      </c>
      <c r="O4753" s="953">
        <v>40301</v>
      </c>
    </row>
    <row r="4754" spans="1:15" x14ac:dyDescent="0.35">
      <c r="A4754" s="750">
        <v>9317</v>
      </c>
      <c r="C4754" s="750" t="s">
        <v>8887</v>
      </c>
      <c r="D4754" s="750" t="s">
        <v>35</v>
      </c>
      <c r="E4754" s="1179" t="s">
        <v>8700</v>
      </c>
      <c r="F4754" s="954">
        <v>46193</v>
      </c>
      <c r="G4754" s="750" t="s">
        <v>8537</v>
      </c>
      <c r="K4754" s="954">
        <v>34086</v>
      </c>
      <c r="L4754" s="750" t="s">
        <v>8889</v>
      </c>
      <c r="N4754" s="952" t="s">
        <v>8890</v>
      </c>
      <c r="O4754" s="953">
        <v>44349</v>
      </c>
    </row>
    <row r="4755" spans="1:15" x14ac:dyDescent="0.35">
      <c r="A4755" s="750">
        <v>9317</v>
      </c>
      <c r="C4755" s="750" t="s">
        <v>8891</v>
      </c>
      <c r="D4755" s="750" t="s">
        <v>35</v>
      </c>
      <c r="E4755" s="1179" t="s">
        <v>8700</v>
      </c>
      <c r="F4755" s="954">
        <v>46193</v>
      </c>
      <c r="G4755" s="750" t="s">
        <v>8537</v>
      </c>
      <c r="K4755" s="954">
        <v>24398</v>
      </c>
      <c r="L4755" s="750" t="s">
        <v>8892</v>
      </c>
      <c r="M4755" s="19">
        <v>43241</v>
      </c>
      <c r="N4755" s="952" t="s">
        <v>8893</v>
      </c>
      <c r="O4755" s="953">
        <v>31762</v>
      </c>
    </row>
    <row r="4756" spans="1:15" x14ac:dyDescent="0.35">
      <c r="A4756" s="750">
        <v>9319</v>
      </c>
      <c r="C4756" s="750" t="s">
        <v>10415</v>
      </c>
      <c r="D4756" s="750" t="s">
        <v>35</v>
      </c>
      <c r="E4756" s="1179" t="s">
        <v>8535</v>
      </c>
      <c r="F4756" s="954">
        <v>46193</v>
      </c>
      <c r="G4756" s="750" t="s">
        <v>8622</v>
      </c>
      <c r="K4756" s="954">
        <v>25826</v>
      </c>
      <c r="L4756" s="750" t="s">
        <v>10416</v>
      </c>
      <c r="M4756" s="19">
        <v>36435</v>
      </c>
      <c r="N4756" s="952" t="s">
        <v>10417</v>
      </c>
      <c r="O4756" s="953">
        <v>36927</v>
      </c>
    </row>
    <row r="4757" spans="1:15" x14ac:dyDescent="0.35">
      <c r="A4757" s="750">
        <v>9320</v>
      </c>
      <c r="C4757" s="750" t="s">
        <v>10730</v>
      </c>
      <c r="D4757" s="750" t="s">
        <v>8704</v>
      </c>
      <c r="E4757" s="1179" t="s">
        <v>8593</v>
      </c>
      <c r="F4757" s="954">
        <v>46193</v>
      </c>
      <c r="G4757" s="750" t="s">
        <v>8692</v>
      </c>
      <c r="K4757" s="954">
        <v>28749</v>
      </c>
      <c r="L4757" s="750" t="s">
        <v>10731</v>
      </c>
      <c r="M4757" s="19">
        <v>43017</v>
      </c>
      <c r="N4757" s="952" t="s">
        <v>7439</v>
      </c>
      <c r="O4757" s="953">
        <v>38688</v>
      </c>
    </row>
    <row r="4758" spans="1:15" x14ac:dyDescent="0.35">
      <c r="A4758" s="750">
        <v>9321</v>
      </c>
      <c r="C4758" s="750" t="s">
        <v>9810</v>
      </c>
      <c r="D4758" s="750" t="s">
        <v>137</v>
      </c>
      <c r="E4758" s="1179" t="s">
        <v>8579</v>
      </c>
      <c r="F4758" s="954">
        <v>46193</v>
      </c>
      <c r="G4758" s="750" t="s">
        <v>8848</v>
      </c>
      <c r="H4758" s="954">
        <v>46195</v>
      </c>
      <c r="I4758" s="750" t="s">
        <v>8670</v>
      </c>
      <c r="K4758" s="954">
        <v>33119</v>
      </c>
      <c r="L4758" s="750" t="s">
        <v>9811</v>
      </c>
      <c r="N4758" s="952" t="s">
        <v>10400</v>
      </c>
      <c r="O4758" s="953">
        <v>39834</v>
      </c>
    </row>
  </sheetData>
  <autoFilter ref="A1:W4740" xr:uid="{00000000-0009-0000-0000-000000000000}">
    <filterColumn colId="13">
      <customFilters>
        <customFilter val="**"/>
      </customFilters>
    </filterColumn>
    <sortState xmlns:xlrd2="http://schemas.microsoft.com/office/spreadsheetml/2017/richdata2" ref="A2:W3777">
      <sortCondition ref="C1:C3777"/>
    </sortState>
  </autoFilter>
  <sortState xmlns:xlrd2="http://schemas.microsoft.com/office/spreadsheetml/2017/richdata2" ref="A715:W1763">
    <sortCondition ref="H715:H1763"/>
  </sortState>
  <mergeCells count="10">
    <mergeCell ref="Y2116:Y2146"/>
    <mergeCell ref="Y2147:Y2177"/>
    <mergeCell ref="Y2178:Y2210"/>
    <mergeCell ref="Y2212:Y2226"/>
    <mergeCell ref="Y1899:Y1929"/>
    <mergeCell ref="Y1971:Y1995"/>
    <mergeCell ref="Y1996:Y2029"/>
    <mergeCell ref="Y2030:Y2056"/>
    <mergeCell ref="Y2057:Y2085"/>
    <mergeCell ref="Y2086:Y2115"/>
  </mergeCells>
  <phoneticPr fontId="10" type="noConversion"/>
  <conditionalFormatting sqref="F3247:F3249 H3247:H3286 F3268:F3269 F3289 H3289 H3291:H3292 H3294:H3298 H3300:H3309 F3312 H3312 H3314:H3315 H3317:H3320 H3325:H3326 F3328:F3329 H3328:H3329 H3331:H3337 H3341:H3342 H3346:H3347 H3349:H3350 F3350 H3353:H3358 H3370:H3372 H3379:H3384 H3387 H3390 H3394 F3401 H3401 H3406 F3409:F3411 H3409:H3412 H3414 F3421 H3421 H3424 H3428:H3429 F3431 H3431:H3433 H3435:H3437 F3437 F3442 H3442 H3447 H3449:H3456 H3458:H3460 F3460 F3468 H3468 H3470:H3477 F3477 H3481 H3490 H3492:H3493 H3497 F3502 H3502:H3503 H3506:H3511 F3508 H3514:H3515 H3517 H3521:H3523 H3527 H3538:H3539 H3551">
    <cfRule type="expression" dxfId="6" priority="511" stopIfTrue="1">
      <formula>_xlfn.FLOOR.MATH(F3247,1,1)=TODAY()</formula>
    </cfRule>
  </conditionalFormatting>
  <conditionalFormatting sqref="H1:H218 F2:F172 F165:H165 F174:F194 F196:F198 F200:F201 F203:H203 F204:F205 F207 F211:F218 F219:H221 G222:H224 F222:F241 H223:H244 F244 F245:H248 H249:H264 F250:F256 F251:H253 F255:H255 F258:H258 F263:F264 F265:H269 F270:F287 H270:H287 F288:H295 H296 F297:H300 F301:F315 H301:H323 F319:F320 F322 F325 H326:H329 F331:F332 H331:H332 F333:H333 F334:F340 H334:H340 F341:H341 F342:F343 H342:H479 F345:F346 F350:F354 F357:F479 F372:H372 F375:H375 G410:H413 F414:H414 H414:I415 G415:H451 F419:H419 F442:H442 F444:H453 F481:F482 H481:H570 F484:F502 F504:F516 F519:F569 H572:H580 H584:H629 F588:F627 F632 H632 F634 H634:H655 F636:F640 F645:F647 F649:F655 H657:H668 C663 E663 H674:H708 G675 F678:F679 F681:F684 F687:F691 F696:F699 F701:F703 F706:F707 H712:H768 F717:F740 F742:F744 F746:F757 F763:F764 H770:H1191 F776:F779 F784:F796 F805:F815 F820:F821 F823:F824 F827:F828 F830:F1000 E843 E844:F844 E845 F1026:F1037 F1059 F1073:F1076 F1081:F1082 F1085:F1141 F1145:F1148 F1161:F1166 F1168:F1169 F1179:F1185 F1188 F1192:F1203 H1193 H1198:H1202 H1204:H1222 F1219:F1237 H1225:H1227 H1231:H1232 H1238:H1318 F1240 F1244 F1248:F1270 F1277 F1281:F1282 F1285:F1294 F1313 F1319:F1320 H1320:H1324 F1325 H1326:H1343 F1344 H1345:H1349 F1350 H1351:H1359 F1360 H1361:H1440 F1441 H1442:H1443 F1444 H1445 F1446 H1447:H1450 F1451:F1455 H1456 F1457:F1458 H1459:H1461 F1462:F1463 H1464 F1465:F1466 H1467:H1470 F1471 H1472 F1473:F1477 H1478:H1538 F1539:F1540 H1541:H1769 F1770 H1771:H1791 F1792:F1793 H1794:H1799 F1800:F1801 H1802 F1803:F1804 H1805:H1834 F1835:F1836 H1837 F1838:F1841 H1842:H2543 H2546:H3065 F2923 F2940 F2956 F2972:F2973 F2981 F2983 F2991:F2994 F3001:F3003 F3008:F3009 F3015:F3017 F3026:F3028 F3039:F3041 F3045:F3049 F3051:F3052 F3055 F3057:F3060 F3064 F3066:F3070 H3067:H3068 H3071:H3088 F3078 F3081 F3087 F3089 H3090:H3103 F3096 F3104 H3105:H3120 F3115 F3121 H3123:H3134 F3135 H3137:H3138 H3142:H3152 F3153 H3154:H3168 F3169 H3170:H3182 F3177 F3183 H3184:H3213 F3191 F3214 H3215:H3231 F3232 H3233:H3246 F3234 H3287:H3288 H3290 H3293 H3299 H3311 H3313 H3316 H3321:H3324 H3327 H3338:H3340 H3343:H3345 H3348 F3351:F3352 H3351:H3352 H3359:H3363 H3365:H3369 H3373:H3378 F3374 H3385:H3386 H3388:H3389 H3391:H3393 H3395:H3400 F3397 F3400 H3402:H3405 H3407:H3408 H3413 H3415:H3420 F3417 H3422:H3423 H3425:H3427 H3430 H3434 F3438 H3438:H3441 H3444:H3446 H3448 H3457 F3461 H3461:H3467 H3469 H3478:H3480 H3482:H3489 H3491 H3494:H3496 H3498:H3501 H3504:H3505 H3512:H3513 H3516 H3518:H3520 H3524:H3526 H3528:H3537 F3530 F3540 H3540:H3550 F3547 H3552:H1048576 F3554:F3556 F3557:I3557 F3558:F3567 F3568:H3570 F3571:F3579 F3580:I3580 F3581:F3599 F3600:H3602 F3603:F3606 F3609 F3611:F3613 F3614:H3614 F3618:F3631 F3632:H3635 F3636:F3654 F3657 F3658:H3658 F3659:F3665 F3666:H3673 F3674:F3679 F3683:F3693 F3696:F3702 F3705:F3727 F3729:F3747 F3749 F3752:F3775">
    <cfRule type="timePeriod" dxfId="5" priority="72" timePeriod="today">
      <formula>FLOOR(C1,1)=TODAY()</formula>
    </cfRule>
  </conditionalFormatting>
  <pageMargins left="0.7" right="0.7" top="0.75" bottom="0.75" header="0.3" footer="0.3"/>
  <pageSetup paperSize="9" scale="29" fitToHeight="0" orientation="landscape" horizontalDpi="0" verticalDpi="0" r:id="rId1"/>
  <rowBreaks count="3" manualBreakCount="3">
    <brk id="2810" max="21" man="1"/>
    <brk id="2944" max="21" man="1"/>
    <brk id="3147" max="21" man="1"/>
  </rowBreaks>
  <colBreaks count="1" manualBreakCount="1">
    <brk id="20" max="1407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406B2-0E2E-4FA4-9681-EEC3F9A5F517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R57"/>
  <sheetViews>
    <sheetView view="pageBreakPreview" zoomScale="60" workbookViewId="0">
      <selection activeCell="L9" sqref="L9"/>
    </sheetView>
  </sheetViews>
  <sheetFormatPr baseColWidth="10" defaultColWidth="11.42578125" defaultRowHeight="15" x14ac:dyDescent="0.25"/>
  <cols>
    <col min="1" max="1" width="14.5703125" customWidth="1"/>
    <col min="2" max="2" width="27" style="163" customWidth="1"/>
    <col min="3" max="3" width="56.42578125" customWidth="1"/>
    <col min="4" max="4" width="18.28515625" customWidth="1"/>
    <col min="5" max="5" width="20.28515625" customWidth="1"/>
    <col min="6" max="6" width="17.7109375" customWidth="1"/>
    <col min="7" max="7" width="18.140625" customWidth="1"/>
    <col min="8" max="8" width="30.7109375" customWidth="1"/>
    <col min="9" max="9" width="30.28515625" customWidth="1"/>
    <col min="10" max="10" width="21.85546875" customWidth="1"/>
    <col min="15" max="15" width="33" customWidth="1"/>
  </cols>
  <sheetData>
    <row r="1" spans="1:18" s="530" customFormat="1" ht="56.25" customHeight="1" x14ac:dyDescent="0.25">
      <c r="A1" s="524">
        <v>4829</v>
      </c>
      <c r="B1" s="524">
        <v>58176526</v>
      </c>
      <c r="C1" s="540" t="s">
        <v>1703</v>
      </c>
      <c r="D1" s="698" t="s">
        <v>5458</v>
      </c>
      <c r="E1" s="525">
        <v>45479</v>
      </c>
      <c r="F1" s="525">
        <v>45490</v>
      </c>
      <c r="G1" s="578" t="s">
        <v>200</v>
      </c>
      <c r="H1" s="526" t="s">
        <v>4853</v>
      </c>
      <c r="I1" s="571">
        <v>600</v>
      </c>
      <c r="J1" s="531"/>
    </row>
    <row r="2" spans="1:18" s="546" customFormat="1" ht="39" customHeight="1" x14ac:dyDescent="0.25">
      <c r="A2" s="524">
        <v>4830</v>
      </c>
      <c r="B2" s="524"/>
      <c r="C2" s="524" t="s">
        <v>6525</v>
      </c>
      <c r="D2" s="700" t="s">
        <v>105</v>
      </c>
      <c r="E2" s="562">
        <v>45480</v>
      </c>
      <c r="F2" s="562">
        <v>45481</v>
      </c>
      <c r="G2" s="578" t="s">
        <v>797</v>
      </c>
      <c r="H2" s="590"/>
      <c r="I2" s="527"/>
      <c r="J2" s="547"/>
    </row>
    <row r="3" spans="1:18" s="546" customFormat="1" ht="31.5" customHeight="1" x14ac:dyDescent="0.25">
      <c r="A3" s="533">
        <v>4029</v>
      </c>
      <c r="B3" s="533"/>
      <c r="C3" s="533" t="s">
        <v>6831</v>
      </c>
      <c r="D3" s="698" t="s">
        <v>5458</v>
      </c>
      <c r="E3" s="536">
        <v>45468</v>
      </c>
      <c r="F3" s="536">
        <v>45478</v>
      </c>
      <c r="G3" s="582" t="s">
        <v>6904</v>
      </c>
      <c r="H3" s="559" t="s">
        <v>7052</v>
      </c>
      <c r="I3" s="572" t="s">
        <v>4913</v>
      </c>
    </row>
    <row r="4" spans="1:18" s="546" customFormat="1" ht="23.25" customHeight="1" x14ac:dyDescent="0.25">
      <c r="A4" s="560">
        <v>4853</v>
      </c>
      <c r="B4" s="563">
        <v>50530337</v>
      </c>
      <c r="C4" s="563" t="s">
        <v>606</v>
      </c>
      <c r="D4" s="698" t="s">
        <v>507</v>
      </c>
      <c r="E4" s="536">
        <v>45467</v>
      </c>
      <c r="F4" s="536">
        <v>45475</v>
      </c>
      <c r="G4" s="582" t="s">
        <v>6888</v>
      </c>
      <c r="H4" s="572" t="s">
        <v>6901</v>
      </c>
      <c r="I4" s="543"/>
      <c r="J4" s="547"/>
    </row>
    <row r="5" spans="1:18" s="530" customFormat="1" ht="28.5" customHeight="1" x14ac:dyDescent="0.25">
      <c r="A5" s="524">
        <v>4030</v>
      </c>
      <c r="B5" s="524">
        <v>93996200</v>
      </c>
      <c r="C5" s="524" t="s">
        <v>804</v>
      </c>
      <c r="D5" s="698" t="s">
        <v>105</v>
      </c>
      <c r="E5" s="536">
        <v>45462</v>
      </c>
      <c r="F5" s="536">
        <v>45474</v>
      </c>
      <c r="G5" s="582" t="s">
        <v>6883</v>
      </c>
      <c r="H5" s="559" t="s">
        <v>6776</v>
      </c>
      <c r="I5" s="571">
        <v>100</v>
      </c>
      <c r="J5" s="531"/>
    </row>
    <row r="6" spans="1:18" s="546" customFormat="1" ht="28.5" customHeight="1" x14ac:dyDescent="0.25">
      <c r="A6" s="524">
        <v>6231</v>
      </c>
      <c r="B6" s="524"/>
      <c r="C6" s="524" t="s">
        <v>6223</v>
      </c>
      <c r="D6" s="698" t="s">
        <v>276</v>
      </c>
      <c r="E6" s="525">
        <v>45462</v>
      </c>
      <c r="F6" s="525">
        <v>45469</v>
      </c>
      <c r="G6" s="532" t="s">
        <v>864</v>
      </c>
      <c r="H6" s="556"/>
      <c r="I6" s="565"/>
      <c r="J6" s="547"/>
    </row>
    <row r="7" spans="1:18" s="546" customFormat="1" ht="28.5" customHeight="1" x14ac:dyDescent="0.25">
      <c r="A7" s="524">
        <v>6231</v>
      </c>
      <c r="B7" s="524"/>
      <c r="C7" s="524" t="s">
        <v>6747</v>
      </c>
      <c r="D7" s="698" t="s">
        <v>276</v>
      </c>
      <c r="E7" s="525">
        <v>45462</v>
      </c>
      <c r="F7" s="525">
        <v>45469</v>
      </c>
      <c r="G7" s="582" t="s">
        <v>864</v>
      </c>
      <c r="H7" s="559" t="s">
        <v>4854</v>
      </c>
      <c r="I7" s="572" t="s">
        <v>5350</v>
      </c>
      <c r="J7" s="547"/>
    </row>
    <row r="8" spans="1:18" s="530" customFormat="1" ht="18.75" customHeight="1" x14ac:dyDescent="0.25">
      <c r="A8" s="541">
        <v>6190</v>
      </c>
      <c r="B8" s="574" t="s">
        <v>6732</v>
      </c>
      <c r="C8" s="541" t="s">
        <v>6830</v>
      </c>
      <c r="D8" s="698" t="s">
        <v>6615</v>
      </c>
      <c r="E8" s="603">
        <v>45461</v>
      </c>
      <c r="F8" s="603">
        <v>45468</v>
      </c>
      <c r="G8" s="604" t="s">
        <v>85</v>
      </c>
      <c r="H8" s="605"/>
      <c r="I8" s="541"/>
      <c r="J8" s="531"/>
    </row>
    <row r="9" spans="1:18" s="530" customFormat="1" ht="18.75" customHeight="1" x14ac:dyDescent="0.25">
      <c r="A9" s="541">
        <v>6191</v>
      </c>
      <c r="B9" s="574" t="s">
        <v>6730</v>
      </c>
      <c r="C9" s="541" t="s">
        <v>6728</v>
      </c>
      <c r="D9" s="698" t="s">
        <v>6592</v>
      </c>
      <c r="E9" s="603">
        <v>45461</v>
      </c>
      <c r="F9" s="603">
        <v>45468</v>
      </c>
      <c r="G9" s="604" t="s">
        <v>85</v>
      </c>
      <c r="H9" s="605"/>
      <c r="I9" s="541"/>
      <c r="J9" s="531"/>
    </row>
    <row r="10" spans="1:18" s="530" customFormat="1" ht="33.75" customHeight="1" x14ac:dyDescent="0.25">
      <c r="A10" s="524">
        <v>6233</v>
      </c>
      <c r="B10" s="599"/>
      <c r="C10" s="524" t="s">
        <v>329</v>
      </c>
      <c r="D10" s="698" t="s">
        <v>5458</v>
      </c>
      <c r="E10" s="525">
        <v>45463</v>
      </c>
      <c r="F10" s="525">
        <v>45466</v>
      </c>
      <c r="G10" s="578" t="s">
        <v>449</v>
      </c>
      <c r="H10" s="590"/>
      <c r="I10" s="533"/>
      <c r="J10" s="531"/>
    </row>
    <row r="11" spans="1:18" s="530" customFormat="1" ht="15.75" x14ac:dyDescent="0.25">
      <c r="A11" s="597">
        <v>6177</v>
      </c>
      <c r="B11" s="524"/>
      <c r="C11" s="524" t="s">
        <v>1781</v>
      </c>
      <c r="D11" s="698" t="s">
        <v>126</v>
      </c>
      <c r="E11" s="525">
        <v>45457</v>
      </c>
      <c r="F11" s="525">
        <v>45466</v>
      </c>
      <c r="G11" s="578" t="s">
        <v>622</v>
      </c>
      <c r="H11" s="526" t="s">
        <v>6803</v>
      </c>
      <c r="I11" s="571" t="s">
        <v>6802</v>
      </c>
      <c r="J11" s="531"/>
    </row>
    <row r="12" spans="1:18" s="530" customFormat="1" ht="28.5" customHeight="1" x14ac:dyDescent="0.25">
      <c r="A12" s="540">
        <v>5887</v>
      </c>
      <c r="B12" s="540"/>
      <c r="C12" s="540" t="s">
        <v>853</v>
      </c>
      <c r="D12" s="700" t="s">
        <v>5913</v>
      </c>
      <c r="E12" s="562">
        <v>45442</v>
      </c>
      <c r="F12" s="562">
        <v>45456</v>
      </c>
      <c r="G12" s="578" t="s">
        <v>78</v>
      </c>
      <c r="H12" s="623">
        <v>1120</v>
      </c>
      <c r="I12" s="623" t="s">
        <v>6599</v>
      </c>
      <c r="J12" s="531"/>
    </row>
    <row r="13" spans="1:18" s="530" customFormat="1" ht="28.5" customHeight="1" x14ac:dyDescent="0.25">
      <c r="A13" s="524">
        <v>6071</v>
      </c>
      <c r="B13" s="524"/>
      <c r="C13" s="524" t="s">
        <v>5223</v>
      </c>
      <c r="D13" s="698" t="s">
        <v>36</v>
      </c>
      <c r="E13" s="525">
        <v>45450</v>
      </c>
      <c r="F13" s="525">
        <v>45455</v>
      </c>
      <c r="G13" s="578" t="s">
        <v>277</v>
      </c>
      <c r="H13" s="526" t="s">
        <v>870</v>
      </c>
      <c r="I13" s="571">
        <v>100</v>
      </c>
      <c r="J13" s="533"/>
      <c r="P13" s="156"/>
      <c r="R13" s="531"/>
    </row>
    <row r="14" spans="1:18" s="530" customFormat="1" ht="18.75" customHeight="1" x14ac:dyDescent="0.25">
      <c r="A14" s="524">
        <v>6061</v>
      </c>
      <c r="B14" s="524">
        <v>54477276</v>
      </c>
      <c r="C14" s="524" t="s">
        <v>5363</v>
      </c>
      <c r="D14" s="698" t="s">
        <v>276</v>
      </c>
      <c r="E14" s="525">
        <v>45447</v>
      </c>
      <c r="F14" s="525">
        <v>45453</v>
      </c>
      <c r="G14" s="526" t="s">
        <v>6654</v>
      </c>
      <c r="H14" s="570" t="s">
        <v>6596</v>
      </c>
      <c r="I14" s="621">
        <v>1050</v>
      </c>
      <c r="J14" s="587" t="s">
        <v>6534</v>
      </c>
      <c r="P14" s="128"/>
    </row>
    <row r="15" spans="1:18" s="546" customFormat="1" ht="23.25" customHeight="1" x14ac:dyDescent="0.25">
      <c r="A15" s="541">
        <v>4825</v>
      </c>
      <c r="B15" s="541"/>
      <c r="C15" s="541" t="s">
        <v>6384</v>
      </c>
      <c r="D15" s="698" t="s">
        <v>5483</v>
      </c>
      <c r="E15" s="542">
        <v>45423</v>
      </c>
      <c r="F15" s="542">
        <v>45433</v>
      </c>
      <c r="G15" s="598" t="s">
        <v>634</v>
      </c>
      <c r="H15" s="567"/>
      <c r="I15" s="569"/>
      <c r="J15" s="567"/>
      <c r="P15" s="128"/>
    </row>
    <row r="16" spans="1:18" s="546" customFormat="1" ht="23.25" customHeight="1" x14ac:dyDescent="0.25">
      <c r="A16" s="541">
        <v>4825</v>
      </c>
      <c r="B16" s="541">
        <v>50982282</v>
      </c>
      <c r="C16" s="541" t="s">
        <v>872</v>
      </c>
      <c r="D16" s="698" t="s">
        <v>5483</v>
      </c>
      <c r="E16" s="542">
        <v>45423</v>
      </c>
      <c r="F16" s="542">
        <v>45433</v>
      </c>
      <c r="G16" s="548" t="s">
        <v>634</v>
      </c>
      <c r="H16" s="623" t="s">
        <v>6459</v>
      </c>
      <c r="I16" s="626" t="s">
        <v>6675</v>
      </c>
      <c r="J16" s="610" t="s">
        <v>6674</v>
      </c>
      <c r="P16" s="577"/>
    </row>
    <row r="17" spans="1:18" s="530" customFormat="1" ht="18.75" customHeight="1" x14ac:dyDescent="0.25">
      <c r="A17" s="533">
        <v>4758</v>
      </c>
      <c r="B17" s="534">
        <v>50794106</v>
      </c>
      <c r="C17" s="534" t="s">
        <v>6212</v>
      </c>
      <c r="D17" s="699" t="s">
        <v>507</v>
      </c>
      <c r="E17" s="535">
        <v>45412</v>
      </c>
      <c r="F17" s="535">
        <v>45424</v>
      </c>
      <c r="G17" s="613" t="s">
        <v>4521</v>
      </c>
      <c r="H17" s="537" t="s">
        <v>6309</v>
      </c>
      <c r="I17" s="629">
        <v>100</v>
      </c>
      <c r="J17" s="627"/>
      <c r="P17" s="128"/>
      <c r="R17" s="531"/>
    </row>
    <row r="18" spans="1:18" s="530" customFormat="1" ht="18.75" customHeight="1" x14ac:dyDescent="0.25">
      <c r="A18" s="533">
        <v>4763</v>
      </c>
      <c r="B18" s="534"/>
      <c r="C18" s="534" t="s">
        <v>6201</v>
      </c>
      <c r="D18" s="699" t="s">
        <v>23</v>
      </c>
      <c r="E18" s="535">
        <v>45413</v>
      </c>
      <c r="F18" s="535">
        <v>45421</v>
      </c>
      <c r="G18" s="613" t="s">
        <v>113</v>
      </c>
      <c r="H18" s="537" t="s">
        <v>4813</v>
      </c>
      <c r="I18" s="629"/>
      <c r="J18" s="563"/>
      <c r="P18" s="128"/>
    </row>
    <row r="19" spans="1:18" s="530" customFormat="1" ht="30" customHeight="1" x14ac:dyDescent="0.25">
      <c r="A19" s="533">
        <v>4763</v>
      </c>
      <c r="B19" s="534"/>
      <c r="C19" s="534" t="s">
        <v>6231</v>
      </c>
      <c r="D19" s="699" t="s">
        <v>23</v>
      </c>
      <c r="E19" s="535">
        <v>45413</v>
      </c>
      <c r="F19" s="535">
        <v>45421</v>
      </c>
      <c r="G19" s="625" t="s">
        <v>113</v>
      </c>
      <c r="H19" s="619"/>
      <c r="I19" s="628"/>
      <c r="J19" s="628"/>
      <c r="P19" s="128"/>
    </row>
    <row r="20" spans="1:18" s="530" customFormat="1" ht="30" customHeight="1" x14ac:dyDescent="0.25">
      <c r="A20" s="524">
        <v>4738</v>
      </c>
      <c r="B20" s="524">
        <v>99930493</v>
      </c>
      <c r="C20" s="524" t="s">
        <v>2877</v>
      </c>
      <c r="D20" s="698" t="s">
        <v>5555</v>
      </c>
      <c r="E20" s="525">
        <v>45408</v>
      </c>
      <c r="F20" s="525">
        <v>45419</v>
      </c>
      <c r="G20" s="578" t="s">
        <v>6308</v>
      </c>
      <c r="H20" s="590" t="s">
        <v>6324</v>
      </c>
      <c r="I20" s="527"/>
      <c r="J20" s="563"/>
      <c r="P20" s="156"/>
    </row>
    <row r="21" spans="1:18" s="546" customFormat="1" ht="18.75" customHeight="1" x14ac:dyDescent="0.25">
      <c r="A21" s="533">
        <v>4747</v>
      </c>
      <c r="B21" s="534"/>
      <c r="C21" s="534" t="s">
        <v>6201</v>
      </c>
      <c r="D21" s="699" t="s">
        <v>3852</v>
      </c>
      <c r="E21" s="535">
        <v>45410</v>
      </c>
      <c r="F21" s="535">
        <v>45413</v>
      </c>
      <c r="G21" s="625" t="s">
        <v>449</v>
      </c>
      <c r="H21" s="619"/>
      <c r="I21" s="628"/>
      <c r="J21" s="628"/>
      <c r="P21" s="128"/>
      <c r="R21" s="547"/>
    </row>
    <row r="22" spans="1:18" s="530" customFormat="1" ht="18.75" customHeight="1" x14ac:dyDescent="0.25">
      <c r="A22" s="533">
        <v>4747</v>
      </c>
      <c r="B22" s="534"/>
      <c r="C22" s="534" t="s">
        <v>6198</v>
      </c>
      <c r="D22" s="699" t="s">
        <v>3852</v>
      </c>
      <c r="E22" s="535">
        <v>45410</v>
      </c>
      <c r="F22" s="535">
        <v>45413</v>
      </c>
      <c r="G22" s="613" t="s">
        <v>449</v>
      </c>
      <c r="H22" s="634"/>
      <c r="I22" s="627"/>
      <c r="J22" s="627">
        <v>25618</v>
      </c>
      <c r="P22" s="128"/>
    </row>
    <row r="23" spans="1:18" s="530" customFormat="1" ht="48.75" customHeight="1" x14ac:dyDescent="0.25">
      <c r="A23" s="571">
        <v>4654</v>
      </c>
      <c r="B23" s="563"/>
      <c r="C23" s="563" t="s">
        <v>6431</v>
      </c>
      <c r="D23" s="698" t="s">
        <v>358</v>
      </c>
      <c r="E23" s="171">
        <v>45397</v>
      </c>
      <c r="F23" s="171">
        <v>45400</v>
      </c>
      <c r="G23" s="582" t="s">
        <v>449</v>
      </c>
      <c r="H23" s="587" t="s">
        <v>6075</v>
      </c>
      <c r="I23" s="563"/>
      <c r="J23" s="544"/>
      <c r="P23" s="156"/>
      <c r="R23" s="531"/>
    </row>
    <row r="24" spans="1:18" s="530" customFormat="1" ht="36.75" customHeight="1" x14ac:dyDescent="0.25">
      <c r="A24" s="541">
        <v>4330</v>
      </c>
      <c r="B24" s="541">
        <v>21310216</v>
      </c>
      <c r="C24" s="541" t="s">
        <v>5724</v>
      </c>
      <c r="D24" s="698" t="s">
        <v>178</v>
      </c>
      <c r="E24" s="603">
        <v>45362</v>
      </c>
      <c r="F24" s="603">
        <v>45373</v>
      </c>
      <c r="G24" s="607" t="s">
        <v>200</v>
      </c>
      <c r="H24" s="559" t="s">
        <v>4853</v>
      </c>
      <c r="I24" s="571">
        <v>300</v>
      </c>
      <c r="J24" s="575">
        <v>54970</v>
      </c>
      <c r="P24" s="594"/>
      <c r="R24" s="531"/>
    </row>
    <row r="25" spans="1:18" s="546" customFormat="1" ht="31.5" customHeight="1" x14ac:dyDescent="0.25">
      <c r="A25" s="524">
        <v>4173</v>
      </c>
      <c r="B25" s="524"/>
      <c r="C25" s="524" t="s">
        <v>615</v>
      </c>
      <c r="D25" s="698" t="s">
        <v>364</v>
      </c>
      <c r="E25" s="525">
        <v>45339</v>
      </c>
      <c r="F25" s="525">
        <v>45355</v>
      </c>
      <c r="G25" s="578" t="s">
        <v>154</v>
      </c>
      <c r="H25" s="559" t="s">
        <v>5571</v>
      </c>
      <c r="I25" s="559" t="s">
        <v>5572</v>
      </c>
      <c r="J25" s="587" t="s">
        <v>6895</v>
      </c>
      <c r="P25" s="156"/>
    </row>
    <row r="26" spans="1:18" s="530" customFormat="1" ht="40.5" customHeight="1" x14ac:dyDescent="0.25">
      <c r="A26" s="524">
        <v>3876</v>
      </c>
      <c r="B26" s="524"/>
      <c r="C26" s="524" t="s">
        <v>1552</v>
      </c>
      <c r="D26" s="698" t="s">
        <v>284</v>
      </c>
      <c r="E26" s="562">
        <v>45322</v>
      </c>
      <c r="F26" s="562">
        <v>45328</v>
      </c>
      <c r="G26" s="578" t="s">
        <v>5324</v>
      </c>
      <c r="H26" s="526" t="s">
        <v>5370</v>
      </c>
      <c r="I26" s="587" t="s">
        <v>5377</v>
      </c>
      <c r="J26" s="533"/>
      <c r="P26" s="156"/>
      <c r="R26" s="531"/>
    </row>
    <row r="27" spans="1:18" s="530" customFormat="1" ht="18.75" customHeight="1" x14ac:dyDescent="0.25">
      <c r="A27" s="584">
        <v>2607</v>
      </c>
      <c r="B27" s="592">
        <v>98749193</v>
      </c>
      <c r="C27" s="524" t="s">
        <v>4406</v>
      </c>
      <c r="D27" s="698" t="s">
        <v>194</v>
      </c>
      <c r="E27" s="542">
        <v>45081</v>
      </c>
      <c r="F27" s="542">
        <v>45085</v>
      </c>
      <c r="G27" s="570" t="s">
        <v>162</v>
      </c>
      <c r="H27" s="570">
        <v>300</v>
      </c>
      <c r="I27" s="658" t="s">
        <v>1083</v>
      </c>
      <c r="J27" s="584"/>
      <c r="P27" s="594"/>
      <c r="R27" s="531"/>
    </row>
    <row r="28" spans="1:18" s="530" customFormat="1" ht="31.5" customHeight="1" x14ac:dyDescent="0.25">
      <c r="A28" s="584">
        <v>2591</v>
      </c>
      <c r="B28" s="584"/>
      <c r="C28" s="524" t="s">
        <v>1064</v>
      </c>
      <c r="D28" s="698" t="s">
        <v>131</v>
      </c>
      <c r="E28" s="542">
        <v>45077</v>
      </c>
      <c r="F28" s="542">
        <v>45087</v>
      </c>
      <c r="G28" s="591" t="s">
        <v>1065</v>
      </c>
      <c r="H28" s="526">
        <f>56*30</f>
        <v>1680</v>
      </c>
      <c r="I28" s="587" t="s">
        <v>4742</v>
      </c>
      <c r="J28" s="563">
        <v>77119</v>
      </c>
      <c r="P28" s="594"/>
    </row>
    <row r="29" spans="1:18" s="546" customFormat="1" ht="30" customHeight="1" x14ac:dyDescent="0.25">
      <c r="A29" s="540">
        <v>2935</v>
      </c>
      <c r="B29" s="540"/>
      <c r="C29" s="524" t="s">
        <v>749</v>
      </c>
      <c r="D29" s="698" t="s">
        <v>36</v>
      </c>
      <c r="E29" s="525">
        <v>45114</v>
      </c>
      <c r="F29" s="525">
        <v>45117</v>
      </c>
      <c r="G29" s="578" t="s">
        <v>449</v>
      </c>
      <c r="H29" s="590">
        <v>360</v>
      </c>
      <c r="I29" s="571" t="s">
        <v>752</v>
      </c>
      <c r="J29" s="555"/>
      <c r="P29" s="156"/>
    </row>
    <row r="30" spans="1:18" s="530" customFormat="1" ht="30" customHeight="1" x14ac:dyDescent="0.25">
      <c r="A30" s="540">
        <v>2900</v>
      </c>
      <c r="B30" s="540"/>
      <c r="C30" s="524" t="s">
        <v>323</v>
      </c>
      <c r="D30" s="698" t="s">
        <v>276</v>
      </c>
      <c r="E30" s="562">
        <v>45112</v>
      </c>
      <c r="F30" s="562">
        <v>45119</v>
      </c>
      <c r="G30" s="578" t="s">
        <v>85</v>
      </c>
      <c r="H30" s="570">
        <v>700</v>
      </c>
      <c r="I30" s="621">
        <v>120</v>
      </c>
      <c r="J30" s="563">
        <v>77411</v>
      </c>
      <c r="P30" s="156"/>
      <c r="R30" s="531"/>
    </row>
    <row r="31" spans="1:18" s="530" customFormat="1" ht="18.75" customHeight="1" x14ac:dyDescent="0.25">
      <c r="A31" s="534">
        <v>3190</v>
      </c>
      <c r="B31" s="534"/>
      <c r="C31" s="534" t="s">
        <v>3626</v>
      </c>
      <c r="D31" s="698" t="s">
        <v>871</v>
      </c>
      <c r="E31" s="535">
        <v>45172</v>
      </c>
      <c r="F31" s="535">
        <v>45174</v>
      </c>
      <c r="G31" s="582" t="s">
        <v>330</v>
      </c>
      <c r="H31" s="634">
        <v>200</v>
      </c>
      <c r="I31" s="629" t="s">
        <v>3771</v>
      </c>
      <c r="J31" s="627" t="s">
        <v>1827</v>
      </c>
      <c r="P31" s="156"/>
      <c r="R31" s="531"/>
    </row>
    <row r="32" spans="1:18" s="530" customFormat="1" ht="26.25" customHeight="1" x14ac:dyDescent="0.25">
      <c r="A32" s="533">
        <v>3065</v>
      </c>
      <c r="B32" s="533"/>
      <c r="C32" s="533" t="s">
        <v>411</v>
      </c>
      <c r="D32" s="698" t="s">
        <v>184</v>
      </c>
      <c r="E32" s="536">
        <v>45125</v>
      </c>
      <c r="F32" s="525">
        <v>45149</v>
      </c>
      <c r="G32" s="566" t="s">
        <v>413</v>
      </c>
      <c r="H32" s="556"/>
      <c r="I32" s="565"/>
      <c r="J32" s="565"/>
      <c r="P32" s="156"/>
      <c r="R32" s="531"/>
    </row>
    <row r="33" spans="1:18" s="530" customFormat="1" ht="18.75" customHeight="1" x14ac:dyDescent="0.25">
      <c r="A33" s="533">
        <v>3065</v>
      </c>
      <c r="B33" s="533"/>
      <c r="C33" s="533" t="s">
        <v>416</v>
      </c>
      <c r="D33" s="698" t="s">
        <v>184</v>
      </c>
      <c r="E33" s="536">
        <v>45125</v>
      </c>
      <c r="F33" s="525">
        <v>45149</v>
      </c>
      <c r="G33" s="582" t="s">
        <v>413</v>
      </c>
      <c r="H33" s="526" t="s">
        <v>419</v>
      </c>
      <c r="I33" s="621">
        <v>100</v>
      </c>
      <c r="J33" s="550"/>
      <c r="P33" s="156"/>
      <c r="R33" s="531"/>
    </row>
    <row r="34" spans="1:18" s="546" customFormat="1" ht="31.5" customHeight="1" x14ac:dyDescent="0.25">
      <c r="A34" s="524">
        <v>3073</v>
      </c>
      <c r="B34" s="552"/>
      <c r="C34" s="552" t="s">
        <v>501</v>
      </c>
      <c r="D34" s="698" t="s">
        <v>243</v>
      </c>
      <c r="E34" s="553">
        <v>45133</v>
      </c>
      <c r="F34" s="553">
        <v>45140</v>
      </c>
      <c r="G34" s="595" t="s">
        <v>85</v>
      </c>
      <c r="H34" s="526" t="s">
        <v>505</v>
      </c>
      <c r="I34" s="620" t="s">
        <v>504</v>
      </c>
      <c r="J34" s="527"/>
      <c r="P34" s="156"/>
    </row>
    <row r="35" spans="1:18" s="530" customFormat="1" ht="30.75" customHeight="1" x14ac:dyDescent="0.25">
      <c r="A35" s="584">
        <v>3397</v>
      </c>
      <c r="B35" s="584">
        <v>50239292</v>
      </c>
      <c r="C35" s="584" t="s">
        <v>708</v>
      </c>
      <c r="D35" s="698" t="s">
        <v>243</v>
      </c>
      <c r="E35" s="585">
        <v>45204</v>
      </c>
      <c r="F35" s="585">
        <v>45206</v>
      </c>
      <c r="G35" s="570" t="s">
        <v>401</v>
      </c>
      <c r="H35" s="623"/>
      <c r="I35" s="541"/>
      <c r="J35" s="584"/>
      <c r="P35" s="594"/>
      <c r="R35" s="531"/>
    </row>
    <row r="36" spans="1:18" s="530" customFormat="1" ht="21" customHeight="1" x14ac:dyDescent="0.25">
      <c r="A36" s="524">
        <v>3432</v>
      </c>
      <c r="B36" s="579"/>
      <c r="C36" s="552" t="s">
        <v>460</v>
      </c>
      <c r="D36" s="698" t="s">
        <v>84</v>
      </c>
      <c r="E36" s="553">
        <v>45211</v>
      </c>
      <c r="F36" s="553">
        <v>45219</v>
      </c>
      <c r="G36" s="595" t="s">
        <v>113</v>
      </c>
      <c r="H36" s="526">
        <v>400</v>
      </c>
      <c r="I36" s="620">
        <v>160</v>
      </c>
      <c r="J36" s="527"/>
      <c r="P36" s="156"/>
      <c r="R36" s="531"/>
    </row>
    <row r="37" spans="1:18" s="530" customFormat="1" ht="19.5" customHeight="1" x14ac:dyDescent="0.25">
      <c r="A37" s="524">
        <v>3432</v>
      </c>
      <c r="B37" s="552">
        <v>94902345</v>
      </c>
      <c r="C37" s="552" t="s">
        <v>4331</v>
      </c>
      <c r="D37" s="698" t="s">
        <v>84</v>
      </c>
      <c r="E37" s="553">
        <v>45211</v>
      </c>
      <c r="F37" s="553">
        <v>45219</v>
      </c>
      <c r="G37" s="640" t="s">
        <v>113</v>
      </c>
      <c r="H37" s="566"/>
      <c r="I37" s="565"/>
      <c r="J37" s="569"/>
      <c r="P37" s="156"/>
      <c r="R37" s="531"/>
    </row>
    <row r="38" spans="1:18" s="530" customFormat="1" ht="18.75" customHeight="1" x14ac:dyDescent="0.25">
      <c r="A38" s="524">
        <v>3490</v>
      </c>
      <c r="B38" s="524">
        <v>29059700</v>
      </c>
      <c r="C38" s="524" t="s">
        <v>210</v>
      </c>
      <c r="D38" s="698" t="s">
        <v>178</v>
      </c>
      <c r="E38" s="562">
        <v>45217</v>
      </c>
      <c r="F38" s="562">
        <v>45221</v>
      </c>
      <c r="G38" s="578" t="s">
        <v>4456</v>
      </c>
      <c r="H38" s="590">
        <v>270</v>
      </c>
      <c r="I38" s="533">
        <f>90*4</f>
        <v>360</v>
      </c>
      <c r="J38" s="533"/>
      <c r="P38" s="156"/>
    </row>
    <row r="39" spans="1:18" s="530" customFormat="1" ht="98.25" customHeight="1" x14ac:dyDescent="0.25">
      <c r="A39" s="540">
        <v>3412</v>
      </c>
      <c r="B39" s="599"/>
      <c r="C39" s="524" t="s">
        <v>21</v>
      </c>
      <c r="D39" s="698" t="s">
        <v>23</v>
      </c>
      <c r="E39" s="525">
        <v>45207</v>
      </c>
      <c r="F39" s="525">
        <v>45222</v>
      </c>
      <c r="G39" s="578" t="s">
        <v>4562</v>
      </c>
      <c r="H39" s="526" t="s">
        <v>4551</v>
      </c>
      <c r="I39" s="538" t="s">
        <v>7080</v>
      </c>
      <c r="J39" s="587" t="s">
        <v>4550</v>
      </c>
      <c r="P39" s="156"/>
      <c r="R39" s="531"/>
    </row>
    <row r="40" spans="1:18" ht="23.25" x14ac:dyDescent="0.25">
      <c r="A40" s="214"/>
      <c r="B40" s="214"/>
      <c r="C40" s="214"/>
      <c r="D40" s="215"/>
      <c r="E40" s="216"/>
      <c r="F40" s="216"/>
    </row>
    <row r="41" spans="1:18" ht="23.25" x14ac:dyDescent="0.25">
      <c r="A41" s="217"/>
      <c r="B41" s="217"/>
      <c r="C41" s="217"/>
      <c r="D41" s="218"/>
      <c r="E41" s="219"/>
      <c r="F41" s="219"/>
    </row>
    <row r="42" spans="1:18" ht="23.25" x14ac:dyDescent="0.25">
      <c r="A42" s="217"/>
      <c r="B42" s="217"/>
      <c r="C42" s="217"/>
      <c r="D42" s="218"/>
      <c r="E42" s="219"/>
      <c r="F42" s="219"/>
    </row>
    <row r="43" spans="1:18" ht="23.25" x14ac:dyDescent="0.25">
      <c r="A43" s="220"/>
      <c r="B43" s="220"/>
      <c r="C43" s="220"/>
      <c r="D43" s="221"/>
      <c r="E43" s="222"/>
      <c r="F43" s="222"/>
    </row>
    <row r="44" spans="1:18" ht="23.25" x14ac:dyDescent="0.25">
      <c r="A44" s="220"/>
      <c r="B44" s="220"/>
      <c r="C44" s="220"/>
      <c r="D44" s="221"/>
      <c r="E44" s="222"/>
      <c r="F44" s="222"/>
    </row>
    <row r="45" spans="1:18" ht="23.25" x14ac:dyDescent="0.25">
      <c r="A45" s="220"/>
      <c r="B45" s="220"/>
      <c r="C45" s="220"/>
      <c r="D45" s="221"/>
      <c r="E45" s="222"/>
      <c r="F45" s="222"/>
    </row>
    <row r="46" spans="1:18" ht="23.25" x14ac:dyDescent="0.25">
      <c r="A46" s="220"/>
      <c r="B46" s="220"/>
      <c r="C46" s="220"/>
      <c r="D46" s="221"/>
      <c r="E46" s="222"/>
      <c r="F46" s="222"/>
    </row>
    <row r="47" spans="1:18" ht="23.25" x14ac:dyDescent="0.25">
      <c r="A47" s="214"/>
      <c r="B47" s="214"/>
      <c r="C47" s="214"/>
      <c r="D47" s="215"/>
      <c r="E47" s="216"/>
      <c r="F47" s="216"/>
    </row>
    <row r="48" spans="1:18" ht="23.25" x14ac:dyDescent="0.25">
      <c r="A48" s="214"/>
      <c r="B48" s="214"/>
      <c r="C48" s="214"/>
      <c r="D48" s="215"/>
      <c r="E48" s="216"/>
      <c r="F48" s="216"/>
    </row>
    <row r="49" spans="1:6" ht="23.25" x14ac:dyDescent="0.25">
      <c r="A49" s="214"/>
      <c r="B49" s="220"/>
      <c r="C49" s="214"/>
      <c r="D49" s="221"/>
      <c r="E49" s="222"/>
      <c r="F49" s="222"/>
    </row>
    <row r="50" spans="1:6" ht="23.25" x14ac:dyDescent="0.25">
      <c r="A50" s="217"/>
      <c r="B50" s="217"/>
      <c r="C50" s="217"/>
      <c r="D50" s="218"/>
      <c r="E50" s="219"/>
      <c r="F50" s="219"/>
    </row>
    <row r="51" spans="1:6" ht="23.25" x14ac:dyDescent="0.25">
      <c r="A51" s="220"/>
      <c r="B51" s="220"/>
      <c r="C51" s="214"/>
      <c r="D51" s="221"/>
      <c r="E51" s="222"/>
      <c r="F51" s="222"/>
    </row>
    <row r="52" spans="1:6" ht="23.25" x14ac:dyDescent="0.25">
      <c r="A52" s="220"/>
      <c r="B52" s="220"/>
      <c r="C52" s="214"/>
      <c r="D52" s="221"/>
      <c r="E52" s="222"/>
      <c r="F52" s="222"/>
    </row>
    <row r="53" spans="1:6" ht="23.25" x14ac:dyDescent="0.25">
      <c r="A53" s="220"/>
      <c r="B53" s="220"/>
      <c r="C53" s="220"/>
      <c r="D53" s="221"/>
      <c r="E53" s="222"/>
      <c r="F53" s="222"/>
    </row>
    <row r="54" spans="1:6" ht="23.25" x14ac:dyDescent="0.25">
      <c r="A54" s="217"/>
      <c r="B54" s="217"/>
      <c r="C54" s="217"/>
      <c r="D54" s="218"/>
      <c r="E54" s="219"/>
      <c r="F54" s="219"/>
    </row>
    <row r="55" spans="1:6" ht="23.25" x14ac:dyDescent="0.25">
      <c r="A55" s="220"/>
      <c r="B55" s="220"/>
      <c r="C55" s="220"/>
      <c r="D55" s="221"/>
      <c r="E55" s="222"/>
      <c r="F55" s="222"/>
    </row>
    <row r="56" spans="1:6" ht="23.25" x14ac:dyDescent="0.25">
      <c r="A56" s="214"/>
      <c r="B56" s="214"/>
      <c r="C56" s="214"/>
      <c r="D56" s="215"/>
      <c r="E56" s="216"/>
      <c r="F56" s="216"/>
    </row>
    <row r="57" spans="1:6" ht="23.25" x14ac:dyDescent="0.25">
      <c r="A57" s="214"/>
      <c r="B57" s="214"/>
      <c r="C57" s="214"/>
      <c r="D57" s="215"/>
      <c r="E57" s="216"/>
      <c r="F57" s="216"/>
    </row>
  </sheetData>
  <conditionalFormatting sqref="E1:F1 E3:F11 F13:F39 E14:E39">
    <cfRule type="timePeriod" dxfId="4" priority="32" timePeriod="today">
      <formula>FLOOR(E1,1)=TODAY()</formula>
    </cfRule>
  </conditionalFormatting>
  <pageMargins left="0.7" right="0.7" top="0.75" bottom="0.75" header="0.3" footer="0.3"/>
  <pageSetup paperSize="9" scale="44" orientation="landscape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M18"/>
  <sheetViews>
    <sheetView view="pageBreakPreview" zoomScale="40" zoomScaleSheetLayoutView="40" workbookViewId="0">
      <selection activeCell="V7" sqref="V7"/>
    </sheetView>
  </sheetViews>
  <sheetFormatPr baseColWidth="10" defaultColWidth="11.42578125" defaultRowHeight="46.5" x14ac:dyDescent="0.7"/>
  <cols>
    <col min="1" max="1" width="43.28515625" customWidth="1"/>
    <col min="2" max="2" width="40" customWidth="1"/>
    <col min="3" max="3" width="40.85546875" style="163" customWidth="1"/>
    <col min="4" max="4" width="23.140625" customWidth="1"/>
    <col min="5" max="5" width="33.28515625" customWidth="1"/>
    <col min="6" max="6" width="29.7109375" customWidth="1"/>
    <col min="7" max="7" width="18" customWidth="1"/>
    <col min="8" max="8" width="29.42578125" customWidth="1"/>
    <col min="9" max="9" width="16.5703125" customWidth="1"/>
    <col min="10" max="10" width="15.85546875" customWidth="1"/>
    <col min="11" max="11" width="106.5703125" customWidth="1"/>
    <col min="12" max="12" width="39.42578125" style="494" customWidth="1"/>
    <col min="13" max="13" width="12.85546875" style="259" customWidth="1"/>
  </cols>
  <sheetData>
    <row r="1" spans="1:13" s="36" customFormat="1" ht="57" customHeight="1" thickBot="1" x14ac:dyDescent="0.5">
      <c r="A1" s="1839" t="s">
        <v>7060</v>
      </c>
      <c r="B1" s="428" t="s">
        <v>3772</v>
      </c>
      <c r="C1" s="429" t="s">
        <v>3773</v>
      </c>
      <c r="D1" s="428" t="s">
        <v>3774</v>
      </c>
      <c r="E1" s="428" t="s">
        <v>3775</v>
      </c>
      <c r="F1" s="429" t="s">
        <v>3776</v>
      </c>
      <c r="G1" s="428" t="s">
        <v>3777</v>
      </c>
      <c r="H1" s="429" t="s">
        <v>3778</v>
      </c>
      <c r="I1" s="428" t="s">
        <v>3777</v>
      </c>
      <c r="J1" s="429" t="s">
        <v>3779</v>
      </c>
      <c r="K1" s="1843" t="s">
        <v>7061</v>
      </c>
      <c r="L1" s="1843"/>
      <c r="M1" s="1843"/>
    </row>
    <row r="2" spans="1:13" s="36" customFormat="1" ht="60.75" customHeight="1" thickBot="1" x14ac:dyDescent="0.5">
      <c r="A2" s="1840"/>
      <c r="B2" s="1836" t="s">
        <v>9</v>
      </c>
      <c r="C2" s="1837"/>
      <c r="D2" s="1837"/>
      <c r="E2" s="1837"/>
      <c r="F2" s="1837"/>
      <c r="G2" s="1837"/>
      <c r="H2" s="1837"/>
      <c r="I2" s="1837"/>
      <c r="J2" s="1838"/>
      <c r="K2" s="1844"/>
      <c r="L2" s="1844"/>
      <c r="M2" s="1844"/>
    </row>
    <row r="3" spans="1:13" s="36" customFormat="1" ht="60.75" customHeight="1" x14ac:dyDescent="0.45">
      <c r="A3" s="1841" t="s">
        <v>7065</v>
      </c>
      <c r="B3" s="508" t="s">
        <v>6430</v>
      </c>
      <c r="C3" s="509" t="s">
        <v>1659</v>
      </c>
      <c r="D3" s="509" t="s">
        <v>35</v>
      </c>
      <c r="E3" s="510" t="s">
        <v>298</v>
      </c>
      <c r="F3" s="511">
        <v>45478</v>
      </c>
      <c r="G3" s="512">
        <v>0.875</v>
      </c>
      <c r="H3" s="513">
        <v>45489</v>
      </c>
      <c r="I3" s="514">
        <v>0.5</v>
      </c>
      <c r="J3" s="515" t="s">
        <v>430</v>
      </c>
      <c r="K3" s="519"/>
      <c r="L3" s="519"/>
      <c r="M3" s="519"/>
    </row>
    <row r="4" spans="1:13" s="36" customFormat="1" ht="60.75" customHeight="1" thickBot="1" x14ac:dyDescent="0.5">
      <c r="A4" s="1842"/>
      <c r="B4" s="516">
        <v>22512118</v>
      </c>
      <c r="C4" s="516" t="s">
        <v>7000</v>
      </c>
      <c r="D4" s="516" t="s">
        <v>193</v>
      </c>
      <c r="E4" s="509" t="s">
        <v>199</v>
      </c>
      <c r="F4" s="517">
        <v>45485</v>
      </c>
      <c r="G4" s="514">
        <v>0.60763888888888895</v>
      </c>
      <c r="H4" s="517">
        <v>45489</v>
      </c>
      <c r="I4" s="514">
        <v>0.60763888888888895</v>
      </c>
      <c r="J4" s="518" t="s">
        <v>162</v>
      </c>
      <c r="K4" s="519"/>
      <c r="L4" s="519"/>
      <c r="M4" s="519"/>
    </row>
    <row r="5" spans="1:13" s="462" customFormat="1" ht="20.25" customHeight="1" thickBot="1" x14ac:dyDescent="0.75">
      <c r="A5" s="456"/>
      <c r="B5" s="457"/>
      <c r="C5" s="457"/>
      <c r="D5" s="458"/>
      <c r="E5" s="458"/>
      <c r="F5" s="459"/>
      <c r="G5" s="460"/>
      <c r="H5" s="459"/>
      <c r="I5" s="460"/>
      <c r="J5" s="461"/>
      <c r="L5" s="495"/>
      <c r="M5" s="496"/>
    </row>
    <row r="6" spans="1:13" s="191" customFormat="1" ht="84.75" customHeight="1" x14ac:dyDescent="0.7">
      <c r="A6" s="1841" t="s">
        <v>7055</v>
      </c>
      <c r="B6" s="424">
        <v>95541400</v>
      </c>
      <c r="C6" s="434" t="s">
        <v>7022</v>
      </c>
      <c r="D6" s="425" t="s">
        <v>4053</v>
      </c>
      <c r="E6" s="424" t="s">
        <v>3852</v>
      </c>
      <c r="F6" s="426">
        <v>45485</v>
      </c>
      <c r="G6" s="427">
        <v>0.86805555555555547</v>
      </c>
      <c r="H6" s="426">
        <v>45490</v>
      </c>
      <c r="I6" s="427">
        <v>0.86805555555555547</v>
      </c>
      <c r="J6" s="453" t="s">
        <v>336</v>
      </c>
      <c r="K6" s="502"/>
      <c r="L6" s="503"/>
      <c r="M6" s="504"/>
    </row>
    <row r="7" spans="1:13" ht="77.25" customHeight="1" thickBot="1" x14ac:dyDescent="0.75">
      <c r="A7" s="1847"/>
      <c r="B7" s="417">
        <v>29290695</v>
      </c>
      <c r="C7" s="485" t="s">
        <v>1541</v>
      </c>
      <c r="D7" s="417" t="s">
        <v>412</v>
      </c>
      <c r="E7" s="413" t="s">
        <v>131</v>
      </c>
      <c r="F7" s="418">
        <v>45464</v>
      </c>
      <c r="G7" s="419">
        <v>0.88194444444444453</v>
      </c>
      <c r="H7" s="418">
        <v>45490</v>
      </c>
      <c r="I7" s="419">
        <v>0.88194444444444453</v>
      </c>
      <c r="J7" s="454" t="s">
        <v>6978</v>
      </c>
      <c r="K7" s="505"/>
      <c r="L7" s="506"/>
      <c r="M7" s="507"/>
    </row>
    <row r="8" spans="1:13" ht="75.75" customHeight="1" thickBot="1" x14ac:dyDescent="0.3">
      <c r="A8" s="1847"/>
      <c r="B8" s="420">
        <v>58176526</v>
      </c>
      <c r="C8" s="423" t="s">
        <v>1703</v>
      </c>
      <c r="D8" s="420" t="s">
        <v>137</v>
      </c>
      <c r="E8" s="420" t="s">
        <v>5458</v>
      </c>
      <c r="F8" s="421">
        <v>45479</v>
      </c>
      <c r="G8" s="422">
        <v>0.83333333333333337</v>
      </c>
      <c r="H8" s="421">
        <v>45490</v>
      </c>
      <c r="I8" s="422">
        <v>0.41666666666666669</v>
      </c>
      <c r="J8" s="455" t="s">
        <v>200</v>
      </c>
      <c r="K8" s="499" t="s">
        <v>7064</v>
      </c>
      <c r="L8" s="500">
        <v>45505</v>
      </c>
      <c r="M8" s="501">
        <v>15</v>
      </c>
    </row>
    <row r="9" spans="1:13" s="462" customFormat="1" ht="20.25" customHeight="1" thickBot="1" x14ac:dyDescent="0.75">
      <c r="A9" s="456"/>
      <c r="B9" s="457"/>
      <c r="C9" s="457"/>
      <c r="D9" s="458"/>
      <c r="E9" s="458"/>
      <c r="F9" s="459"/>
      <c r="G9" s="460"/>
      <c r="H9" s="459"/>
      <c r="I9" s="460"/>
      <c r="J9" s="461"/>
      <c r="L9" s="495"/>
      <c r="M9" s="496"/>
    </row>
    <row r="10" spans="1:13" s="191" customFormat="1" ht="82.5" customHeight="1" thickBot="1" x14ac:dyDescent="0.75">
      <c r="A10" s="492" t="s">
        <v>7056</v>
      </c>
      <c r="B10" s="448"/>
      <c r="C10" s="448" t="s">
        <v>7007</v>
      </c>
      <c r="D10" s="449" t="s">
        <v>7008</v>
      </c>
      <c r="E10" s="449" t="s">
        <v>7009</v>
      </c>
      <c r="F10" s="450">
        <v>45485</v>
      </c>
      <c r="G10" s="451">
        <v>0.77777777777777779</v>
      </c>
      <c r="H10" s="450">
        <v>45491</v>
      </c>
      <c r="I10" s="451">
        <v>0.77777777777777779</v>
      </c>
      <c r="J10" s="452" t="s">
        <v>6352</v>
      </c>
      <c r="K10" s="484"/>
      <c r="L10" s="497"/>
      <c r="M10" s="498"/>
    </row>
    <row r="11" spans="1:13" s="462" customFormat="1" ht="16.5" customHeight="1" thickBot="1" x14ac:dyDescent="0.75">
      <c r="A11" s="464"/>
      <c r="B11" s="465"/>
      <c r="C11" s="486"/>
      <c r="D11" s="466"/>
      <c r="E11" s="467"/>
      <c r="F11" s="468"/>
      <c r="G11" s="469"/>
      <c r="H11" s="468"/>
      <c r="I11" s="469"/>
      <c r="J11" s="470"/>
      <c r="L11" s="495"/>
      <c r="M11" s="496"/>
    </row>
    <row r="12" spans="1:13" s="191" customFormat="1" ht="97.5" customHeight="1" thickBot="1" x14ac:dyDescent="0.45">
      <c r="A12" s="492" t="s">
        <v>7057</v>
      </c>
      <c r="B12" s="484"/>
      <c r="C12" s="487"/>
      <c r="D12" s="484"/>
      <c r="E12" s="484"/>
      <c r="F12" s="484"/>
      <c r="G12" s="484"/>
      <c r="H12" s="484"/>
      <c r="I12" s="484"/>
      <c r="J12" s="484"/>
      <c r="K12" s="463" t="s">
        <v>7062</v>
      </c>
      <c r="L12" s="432">
        <v>45510</v>
      </c>
      <c r="M12" s="433" t="s">
        <v>438</v>
      </c>
    </row>
    <row r="13" spans="1:13" s="462" customFormat="1" ht="22.5" customHeight="1" thickBot="1" x14ac:dyDescent="0.75">
      <c r="A13" s="471"/>
      <c r="B13" s="472"/>
      <c r="C13" s="488"/>
      <c r="D13" s="473"/>
      <c r="E13" s="474"/>
      <c r="F13" s="475"/>
      <c r="G13" s="476"/>
      <c r="H13" s="475"/>
      <c r="I13" s="476"/>
      <c r="J13" s="477"/>
      <c r="L13" s="495"/>
      <c r="M13" s="496"/>
    </row>
    <row r="14" spans="1:13" s="191" customFormat="1" ht="87" customHeight="1" x14ac:dyDescent="0.7">
      <c r="A14" s="1841" t="s">
        <v>7058</v>
      </c>
      <c r="B14" s="439">
        <v>40696655</v>
      </c>
      <c r="C14" s="489" t="s">
        <v>6957</v>
      </c>
      <c r="D14" s="439" t="s">
        <v>35</v>
      </c>
      <c r="E14" s="439" t="s">
        <v>313</v>
      </c>
      <c r="F14" s="440">
        <v>45481</v>
      </c>
      <c r="G14" s="441">
        <v>0.63541666666666663</v>
      </c>
      <c r="H14" s="440">
        <v>45493</v>
      </c>
      <c r="I14" s="441">
        <v>0.63541666666666663</v>
      </c>
      <c r="J14" s="442" t="s">
        <v>7013</v>
      </c>
      <c r="K14" s="484"/>
      <c r="L14" s="497"/>
      <c r="M14" s="498"/>
    </row>
    <row r="15" spans="1:13" s="191" customFormat="1" ht="77.25" customHeight="1" thickBot="1" x14ac:dyDescent="0.75">
      <c r="A15" s="1842"/>
      <c r="B15" s="443">
        <v>97557468</v>
      </c>
      <c r="C15" s="490" t="s">
        <v>6630</v>
      </c>
      <c r="D15" s="444" t="s">
        <v>1212</v>
      </c>
      <c r="E15" s="443" t="s">
        <v>335</v>
      </c>
      <c r="F15" s="445">
        <v>45475</v>
      </c>
      <c r="G15" s="446">
        <v>0.75</v>
      </c>
      <c r="H15" s="445">
        <v>45493</v>
      </c>
      <c r="I15" s="446">
        <v>0.75</v>
      </c>
      <c r="J15" s="447" t="s">
        <v>7050</v>
      </c>
      <c r="K15" s="484"/>
      <c r="L15" s="497"/>
      <c r="M15" s="498"/>
    </row>
    <row r="16" spans="1:13" s="462" customFormat="1" ht="19.5" customHeight="1" thickBot="1" x14ac:dyDescent="0.75">
      <c r="A16" s="478"/>
      <c r="B16" s="479"/>
      <c r="C16" s="491"/>
      <c r="D16" s="480"/>
      <c r="E16" s="480"/>
      <c r="F16" s="481"/>
      <c r="G16" s="482"/>
      <c r="H16" s="481"/>
      <c r="I16" s="482"/>
      <c r="J16" s="483"/>
      <c r="L16" s="495"/>
      <c r="M16" s="496"/>
    </row>
    <row r="17" spans="1:13" s="191" customFormat="1" ht="83.25" customHeight="1" thickBot="1" x14ac:dyDescent="0.45">
      <c r="A17" s="1845" t="s">
        <v>7059</v>
      </c>
      <c r="B17" s="434"/>
      <c r="C17" s="434" t="s">
        <v>5221</v>
      </c>
      <c r="D17" s="424" t="s">
        <v>22</v>
      </c>
      <c r="E17" s="424" t="s">
        <v>161</v>
      </c>
      <c r="F17" s="435">
        <v>45479</v>
      </c>
      <c r="G17" s="436">
        <v>0.79861111111111116</v>
      </c>
      <c r="H17" s="435">
        <v>45494</v>
      </c>
      <c r="I17" s="436">
        <v>0.79861111111111116</v>
      </c>
      <c r="J17" s="437" t="s">
        <v>231</v>
      </c>
      <c r="K17" s="493" t="s">
        <v>7063</v>
      </c>
      <c r="L17" s="430">
        <v>45509</v>
      </c>
      <c r="M17" s="431" t="s">
        <v>70</v>
      </c>
    </row>
    <row r="18" spans="1:13" s="191" customFormat="1" ht="83.25" customHeight="1" x14ac:dyDescent="0.4">
      <c r="A18" s="1846"/>
      <c r="B18" s="416" t="s">
        <v>2035</v>
      </c>
      <c r="C18" s="416" t="s">
        <v>2036</v>
      </c>
      <c r="D18" s="413" t="s">
        <v>35</v>
      </c>
      <c r="E18" s="413" t="s">
        <v>507</v>
      </c>
      <c r="F18" s="414">
        <v>45476</v>
      </c>
      <c r="G18" s="415">
        <v>0.44791666666666669</v>
      </c>
      <c r="H18" s="414">
        <v>45494</v>
      </c>
      <c r="I18" s="415">
        <v>0.45833333333333331</v>
      </c>
      <c r="J18" s="438" t="s">
        <v>314</v>
      </c>
      <c r="K18" s="484"/>
      <c r="L18" s="484"/>
      <c r="M18" s="484"/>
    </row>
  </sheetData>
  <mergeCells count="7">
    <mergeCell ref="B2:J2"/>
    <mergeCell ref="A1:A2"/>
    <mergeCell ref="A3:A4"/>
    <mergeCell ref="K1:M2"/>
    <mergeCell ref="A17:A18"/>
    <mergeCell ref="A14:A15"/>
    <mergeCell ref="A6:A8"/>
  </mergeCells>
  <conditionalFormatting sqref="G3 E3:F5 H3:H10 F6:F10 F11:H11 L12 F13:H18 L17">
    <cfRule type="timePeriod" dxfId="3" priority="8" timePeriod="today">
      <formula>FLOOR(E3,1)=TODAY()</formula>
    </cfRule>
  </conditionalFormatting>
  <pageMargins left="0.7" right="0.7" top="0.75" bottom="0.75" header="0.3" footer="0.3"/>
  <pageSetup paperSize="9" scale="29" orientation="landscape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E68"/>
  <sheetViews>
    <sheetView view="pageBreakPreview" zoomScale="60" workbookViewId="0">
      <selection activeCell="B3" sqref="B3"/>
    </sheetView>
  </sheetViews>
  <sheetFormatPr baseColWidth="10" defaultColWidth="11.42578125" defaultRowHeight="21" x14ac:dyDescent="0.25"/>
  <cols>
    <col min="1" max="1" width="77.85546875" style="141" customWidth="1"/>
    <col min="2" max="2" width="77.85546875" style="33" customWidth="1"/>
    <col min="3" max="3" width="77.85546875" style="141" customWidth="1"/>
    <col min="4" max="4" width="77.85546875" style="33" customWidth="1"/>
  </cols>
  <sheetData>
    <row r="1" spans="1:5" ht="89.25" customHeight="1" thickBot="1" x14ac:dyDescent="1.4">
      <c r="A1" s="1848" t="s">
        <v>5916</v>
      </c>
      <c r="B1" s="1848"/>
      <c r="C1" s="1848"/>
      <c r="D1" s="1848"/>
      <c r="E1" s="31"/>
    </row>
    <row r="2" spans="1:5" s="397" customFormat="1" ht="54" customHeight="1" thickBot="1" x14ac:dyDescent="0.95">
      <c r="A2" s="398" t="s">
        <v>5917</v>
      </c>
      <c r="B2" s="396" t="s">
        <v>3855</v>
      </c>
      <c r="C2" s="398" t="s">
        <v>5918</v>
      </c>
      <c r="D2" s="396" t="s">
        <v>5919</v>
      </c>
    </row>
    <row r="3" spans="1:5" ht="72" customHeight="1" x14ac:dyDescent="0.25">
      <c r="A3" s="140"/>
      <c r="B3" s="34"/>
      <c r="C3" s="140"/>
      <c r="D3" s="34"/>
      <c r="E3" t="s">
        <v>3802</v>
      </c>
    </row>
    <row r="4" spans="1:5" ht="72" customHeight="1" x14ac:dyDescent="0.25"/>
    <row r="5" spans="1:5" ht="72" customHeight="1" x14ac:dyDescent="0.25"/>
    <row r="6" spans="1:5" ht="72" customHeight="1" x14ac:dyDescent="0.25"/>
    <row r="7" spans="1:5" ht="72" customHeight="1" x14ac:dyDescent="0.25"/>
    <row r="8" spans="1:5" ht="72" customHeight="1" x14ac:dyDescent="0.25"/>
    <row r="9" spans="1:5" ht="72" customHeight="1" x14ac:dyDescent="0.25"/>
    <row r="10" spans="1:5" ht="72" customHeight="1" x14ac:dyDescent="0.25"/>
    <row r="11" spans="1:5" ht="72" customHeight="1" x14ac:dyDescent="0.25"/>
    <row r="12" spans="1:5" ht="72" customHeight="1" x14ac:dyDescent="0.25"/>
    <row r="13" spans="1:5" ht="72" customHeight="1" x14ac:dyDescent="0.25"/>
    <row r="14" spans="1:5" ht="72" customHeight="1" x14ac:dyDescent="0.25"/>
    <row r="15" spans="1:5" ht="72" customHeight="1" x14ac:dyDescent="0.25"/>
    <row r="16" spans="1:5" ht="72" customHeight="1" x14ac:dyDescent="0.25"/>
    <row r="17" ht="72" customHeight="1" x14ac:dyDescent="0.25"/>
    <row r="18" ht="72" customHeight="1" x14ac:dyDescent="0.25"/>
    <row r="19" ht="72" customHeight="1" x14ac:dyDescent="0.25"/>
    <row r="20" ht="72" customHeight="1" x14ac:dyDescent="0.25"/>
    <row r="21" ht="72" customHeight="1" x14ac:dyDescent="0.25"/>
    <row r="22" ht="72" customHeight="1" x14ac:dyDescent="0.25"/>
    <row r="23" ht="72" customHeight="1" x14ac:dyDescent="0.25"/>
    <row r="24" ht="72" customHeight="1" x14ac:dyDescent="0.25"/>
    <row r="25" ht="72" customHeight="1" x14ac:dyDescent="0.25"/>
    <row r="26" ht="72" customHeight="1" x14ac:dyDescent="0.25"/>
    <row r="27" ht="72" customHeight="1" x14ac:dyDescent="0.25"/>
    <row r="28" ht="72" customHeight="1" x14ac:dyDescent="0.25"/>
    <row r="29" ht="72" customHeight="1" x14ac:dyDescent="0.25"/>
    <row r="30" ht="64.5" customHeight="1" x14ac:dyDescent="0.25"/>
    <row r="31" ht="64.5" customHeight="1" x14ac:dyDescent="0.25"/>
    <row r="32" ht="64.5" customHeight="1" x14ac:dyDescent="0.25"/>
    <row r="33" ht="64.5" customHeight="1" x14ac:dyDescent="0.25"/>
    <row r="34" ht="35.25" customHeight="1" x14ac:dyDescent="0.25"/>
    <row r="35" ht="35.25" customHeight="1" x14ac:dyDescent="0.25"/>
    <row r="36" ht="35.25" customHeight="1" x14ac:dyDescent="0.25"/>
    <row r="37" ht="35.25" customHeight="1" x14ac:dyDescent="0.25"/>
    <row r="38" ht="35.25" customHeight="1" x14ac:dyDescent="0.25"/>
    <row r="39" ht="35.25" customHeight="1" x14ac:dyDescent="0.25"/>
    <row r="40" ht="35.25" customHeight="1" x14ac:dyDescent="0.25"/>
    <row r="41" ht="35.25" customHeight="1" x14ac:dyDescent="0.25"/>
    <row r="42" ht="35.25" customHeight="1" x14ac:dyDescent="0.25"/>
    <row r="43" ht="35.25" customHeight="1" x14ac:dyDescent="0.25"/>
    <row r="44" ht="35.25" customHeight="1" x14ac:dyDescent="0.25"/>
    <row r="45" ht="35.25" customHeight="1" x14ac:dyDescent="0.25"/>
    <row r="46" ht="35.25" customHeight="1" x14ac:dyDescent="0.25"/>
    <row r="47" ht="35.25" customHeight="1" x14ac:dyDescent="0.25"/>
    <row r="48" ht="35.25" customHeight="1" x14ac:dyDescent="0.25"/>
    <row r="49" ht="35.25" customHeight="1" x14ac:dyDescent="0.25"/>
    <row r="50" ht="35.25" customHeight="1" x14ac:dyDescent="0.25"/>
    <row r="51" ht="35.25" customHeight="1" x14ac:dyDescent="0.25"/>
    <row r="52" ht="35.25" customHeight="1" x14ac:dyDescent="0.25"/>
    <row r="53" ht="35.25" customHeight="1" x14ac:dyDescent="0.25"/>
    <row r="54" ht="35.25" customHeight="1" x14ac:dyDescent="0.25"/>
    <row r="55" ht="35.25" customHeight="1" x14ac:dyDescent="0.25"/>
    <row r="56" ht="35.25" customHeight="1" x14ac:dyDescent="0.25"/>
    <row r="57" ht="35.25" customHeight="1" x14ac:dyDescent="0.25"/>
    <row r="58" ht="35.25" customHeight="1" x14ac:dyDescent="0.25"/>
    <row r="59" ht="35.25" customHeight="1" x14ac:dyDescent="0.25"/>
    <row r="60" ht="35.25" customHeight="1" x14ac:dyDescent="0.25"/>
    <row r="61" ht="35.25" customHeight="1" x14ac:dyDescent="0.25"/>
    <row r="62" ht="35.25" customHeight="1" x14ac:dyDescent="0.25"/>
    <row r="63" ht="35.25" customHeight="1" x14ac:dyDescent="0.25"/>
    <row r="64" ht="35.25" customHeight="1" x14ac:dyDescent="0.25"/>
    <row r="65" ht="35.25" customHeight="1" x14ac:dyDescent="0.25"/>
    <row r="66" ht="35.25" customHeight="1" x14ac:dyDescent="0.25"/>
    <row r="67" ht="35.25" customHeight="1" x14ac:dyDescent="0.25"/>
    <row r="68" ht="35.25" customHeight="1" x14ac:dyDescent="0.25"/>
  </sheetData>
  <mergeCells count="1">
    <mergeCell ref="A1:D1"/>
  </mergeCells>
  <pageMargins left="0.7" right="0.7" top="0.75" bottom="0.75" header="0.3" footer="0.3"/>
  <pageSetup paperSize="9" scale="28" fitToHeight="0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Q26"/>
  <sheetViews>
    <sheetView view="pageBreakPreview" zoomScale="110" zoomScaleSheetLayoutView="110" workbookViewId="0">
      <selection sqref="A1:L26"/>
    </sheetView>
  </sheetViews>
  <sheetFormatPr baseColWidth="10" defaultColWidth="11.42578125" defaultRowHeight="15" x14ac:dyDescent="0.25"/>
  <sheetData>
    <row r="1" spans="1:17" ht="15" customHeight="1" x14ac:dyDescent="0.25">
      <c r="A1" s="1849">
        <v>44761</v>
      </c>
      <c r="B1" s="1850"/>
      <c r="C1" s="1850"/>
      <c r="D1" s="1850"/>
      <c r="E1" s="1850"/>
      <c r="F1" s="1850"/>
      <c r="G1" s="1850"/>
      <c r="H1" s="1850"/>
      <c r="I1" s="1850"/>
      <c r="J1" s="1850"/>
      <c r="K1" s="1850"/>
      <c r="L1" s="1851"/>
    </row>
    <row r="2" spans="1:17" ht="15" customHeight="1" x14ac:dyDescent="0.25">
      <c r="A2" s="1852"/>
      <c r="B2" s="1853"/>
      <c r="C2" s="1853"/>
      <c r="D2" s="1853"/>
      <c r="E2" s="1853"/>
      <c r="F2" s="1853"/>
      <c r="G2" s="1853"/>
      <c r="H2" s="1853"/>
      <c r="I2" s="1853"/>
      <c r="J2" s="1853"/>
      <c r="K2" s="1853"/>
      <c r="L2" s="1854"/>
    </row>
    <row r="3" spans="1:17" ht="15" customHeight="1" x14ac:dyDescent="0.25">
      <c r="A3" s="1855"/>
      <c r="B3" s="1856"/>
      <c r="C3" s="1856"/>
      <c r="D3" s="1856"/>
      <c r="E3" s="1856"/>
      <c r="F3" s="1857"/>
      <c r="G3" s="1864" t="s">
        <v>3791</v>
      </c>
      <c r="H3" s="1864"/>
      <c r="I3" s="1864"/>
      <c r="J3" s="1864"/>
      <c r="K3" s="1864"/>
      <c r="L3" s="1865"/>
    </row>
    <row r="4" spans="1:17" ht="23.25" customHeight="1" x14ac:dyDescent="0.25">
      <c r="A4" s="1858"/>
      <c r="B4" s="1859"/>
      <c r="C4" s="1859"/>
      <c r="D4" s="1859"/>
      <c r="E4" s="1859"/>
      <c r="F4" s="1860"/>
      <c r="G4" s="1864"/>
      <c r="H4" s="1864"/>
      <c r="I4" s="1864"/>
      <c r="J4" s="1864"/>
      <c r="K4" s="1864"/>
      <c r="L4" s="1865"/>
      <c r="N4">
        <f>140*3</f>
        <v>420</v>
      </c>
    </row>
    <row r="5" spans="1:17" ht="15" customHeight="1" x14ac:dyDescent="0.25">
      <c r="A5" s="1858"/>
      <c r="B5" s="1859"/>
      <c r="C5" s="1859"/>
      <c r="D5" s="1859"/>
      <c r="E5" s="1859"/>
      <c r="F5" s="1860"/>
      <c r="G5" s="1866" t="s">
        <v>3792</v>
      </c>
      <c r="H5" s="1866"/>
      <c r="I5" s="1866"/>
      <c r="J5" s="1866"/>
      <c r="K5" s="1866"/>
      <c r="L5" s="1867"/>
    </row>
    <row r="6" spans="1:17" ht="25.5" customHeight="1" x14ac:dyDescent="0.25">
      <c r="A6" s="1861"/>
      <c r="B6" s="1862"/>
      <c r="C6" s="1862"/>
      <c r="D6" s="1862"/>
      <c r="E6" s="1862"/>
      <c r="F6" s="1863"/>
      <c r="G6" s="1866"/>
      <c r="H6" s="1866"/>
      <c r="I6" s="1866"/>
      <c r="J6" s="1866"/>
      <c r="K6" s="1866"/>
      <c r="L6" s="1867"/>
    </row>
    <row r="7" spans="1:17" ht="15" customHeight="1" x14ac:dyDescent="0.25">
      <c r="A7" s="1868"/>
      <c r="B7" s="1869"/>
      <c r="C7" s="1869"/>
      <c r="D7" s="1869"/>
      <c r="E7" s="1869"/>
      <c r="F7" s="1869"/>
      <c r="G7" s="1864" t="s">
        <v>3793</v>
      </c>
      <c r="H7" s="1870"/>
      <c r="I7" s="1870"/>
      <c r="J7" s="1870"/>
      <c r="K7" s="1870"/>
      <c r="L7" s="1871"/>
    </row>
    <row r="8" spans="1:17" ht="23.25" customHeight="1" x14ac:dyDescent="0.25">
      <c r="A8" s="1868"/>
      <c r="B8" s="1869"/>
      <c r="C8" s="1869"/>
      <c r="D8" s="1869"/>
      <c r="E8" s="1869"/>
      <c r="F8" s="1869"/>
      <c r="G8" s="1870"/>
      <c r="H8" s="1870"/>
      <c r="I8" s="1870"/>
      <c r="J8" s="1870"/>
      <c r="K8" s="1870"/>
      <c r="L8" s="1871"/>
      <c r="Q8" s="168"/>
    </row>
    <row r="9" spans="1:17" ht="15" customHeight="1" x14ac:dyDescent="0.25">
      <c r="A9" s="1868"/>
      <c r="B9" s="1869"/>
      <c r="C9" s="1869"/>
      <c r="D9" s="1869"/>
      <c r="E9" s="1869"/>
      <c r="F9" s="1869"/>
      <c r="G9" s="1864" t="s">
        <v>3794</v>
      </c>
      <c r="H9" s="1870"/>
      <c r="I9" s="1870"/>
      <c r="J9" s="1870"/>
      <c r="K9" s="1870"/>
      <c r="L9" s="1871"/>
    </row>
    <row r="10" spans="1:17" ht="23.25" customHeight="1" x14ac:dyDescent="0.25">
      <c r="A10" s="1868"/>
      <c r="B10" s="1869"/>
      <c r="C10" s="1869"/>
      <c r="D10" s="1869"/>
      <c r="E10" s="1869"/>
      <c r="F10" s="1869"/>
      <c r="G10" s="1870"/>
      <c r="H10" s="1870"/>
      <c r="I10" s="1870"/>
      <c r="J10" s="1870"/>
      <c r="K10" s="1870"/>
      <c r="L10" s="1871"/>
    </row>
    <row r="11" spans="1:17" ht="15" customHeight="1" x14ac:dyDescent="0.25">
      <c r="A11" s="1872"/>
      <c r="B11" s="1873"/>
      <c r="C11" s="1873"/>
      <c r="D11" s="1873"/>
      <c r="E11" s="1873"/>
      <c r="F11" s="1873"/>
      <c r="G11" s="1874" t="s">
        <v>3795</v>
      </c>
      <c r="H11" s="1874"/>
      <c r="I11" s="1874"/>
      <c r="J11" s="1874"/>
      <c r="K11" s="1874"/>
      <c r="L11" s="1875"/>
    </row>
    <row r="12" spans="1:17" ht="19.5" customHeight="1" x14ac:dyDescent="0.25">
      <c r="A12" s="1872"/>
      <c r="B12" s="1873"/>
      <c r="C12" s="1873"/>
      <c r="D12" s="1873"/>
      <c r="E12" s="1873"/>
      <c r="F12" s="1873"/>
      <c r="G12" s="1874"/>
      <c r="H12" s="1874"/>
      <c r="I12" s="1874"/>
      <c r="J12" s="1874"/>
      <c r="K12" s="1874"/>
      <c r="L12" s="1875"/>
    </row>
    <row r="13" spans="1:17" ht="15" customHeight="1" x14ac:dyDescent="0.25">
      <c r="A13" s="1868"/>
      <c r="B13" s="1869"/>
      <c r="C13" s="1869"/>
      <c r="D13" s="1869"/>
      <c r="E13" s="1869"/>
      <c r="F13" s="1869"/>
      <c r="G13" s="1864" t="s">
        <v>3796</v>
      </c>
      <c r="H13" s="1870"/>
      <c r="I13" s="1870"/>
      <c r="J13" s="1870"/>
      <c r="K13" s="1870"/>
      <c r="L13" s="1871"/>
    </row>
    <row r="14" spans="1:17" ht="21" customHeight="1" x14ac:dyDescent="0.25">
      <c r="A14" s="1868"/>
      <c r="B14" s="1869"/>
      <c r="C14" s="1869"/>
      <c r="D14" s="1869"/>
      <c r="E14" s="1869"/>
      <c r="F14" s="1869"/>
      <c r="G14" s="1870"/>
      <c r="H14" s="1870"/>
      <c r="I14" s="1870"/>
      <c r="J14" s="1870"/>
      <c r="K14" s="1870"/>
      <c r="L14" s="1871"/>
    </row>
    <row r="15" spans="1:17" ht="15" customHeight="1" x14ac:dyDescent="0.25">
      <c r="A15" s="1868"/>
      <c r="B15" s="1869"/>
      <c r="C15" s="1869"/>
      <c r="D15" s="1869"/>
      <c r="E15" s="1869"/>
      <c r="F15" s="1869"/>
      <c r="G15" s="1864" t="s">
        <v>3797</v>
      </c>
      <c r="H15" s="1870"/>
      <c r="I15" s="1870"/>
      <c r="J15" s="1870"/>
      <c r="K15" s="1870"/>
      <c r="L15" s="1871"/>
    </row>
    <row r="16" spans="1:17" ht="19.5" customHeight="1" x14ac:dyDescent="0.25">
      <c r="A16" s="1868"/>
      <c r="B16" s="1869"/>
      <c r="C16" s="1869"/>
      <c r="D16" s="1869"/>
      <c r="E16" s="1869"/>
      <c r="F16" s="1869"/>
      <c r="G16" s="1870"/>
      <c r="H16" s="1870"/>
      <c r="I16" s="1870"/>
      <c r="J16" s="1870"/>
      <c r="K16" s="1870"/>
      <c r="L16" s="1871"/>
    </row>
    <row r="17" spans="1:12" ht="15" customHeight="1" x14ac:dyDescent="0.25">
      <c r="A17" s="1876"/>
      <c r="B17" s="1877"/>
      <c r="C17" s="1877"/>
      <c r="D17" s="1877"/>
      <c r="E17" s="1877"/>
      <c r="F17" s="1877"/>
      <c r="G17" s="1864" t="s">
        <v>3798</v>
      </c>
      <c r="H17" s="1870"/>
      <c r="I17" s="1870"/>
      <c r="J17" s="1870"/>
      <c r="K17" s="1870"/>
      <c r="L17" s="1871"/>
    </row>
    <row r="18" spans="1:12" ht="24" customHeight="1" x14ac:dyDescent="0.25">
      <c r="A18" s="1876"/>
      <c r="B18" s="1877"/>
      <c r="C18" s="1877"/>
      <c r="D18" s="1877"/>
      <c r="E18" s="1877"/>
      <c r="F18" s="1877"/>
      <c r="G18" s="1870"/>
      <c r="H18" s="1870"/>
      <c r="I18" s="1870"/>
      <c r="J18" s="1870"/>
      <c r="K18" s="1870"/>
      <c r="L18" s="1871"/>
    </row>
    <row r="19" spans="1:12" ht="15" customHeight="1" x14ac:dyDescent="0.25">
      <c r="A19" s="1872"/>
      <c r="B19" s="1873"/>
      <c r="C19" s="1873"/>
      <c r="D19" s="1873"/>
      <c r="E19" s="1873"/>
      <c r="F19" s="1873"/>
      <c r="G19" s="1864" t="s">
        <v>3799</v>
      </c>
      <c r="H19" s="1870"/>
      <c r="I19" s="1870"/>
      <c r="J19" s="1870"/>
      <c r="K19" s="1870"/>
      <c r="L19" s="1871"/>
    </row>
    <row r="20" spans="1:12" ht="27" customHeight="1" x14ac:dyDescent="0.25">
      <c r="A20" s="1872"/>
      <c r="B20" s="1873"/>
      <c r="C20" s="1873"/>
      <c r="D20" s="1873"/>
      <c r="E20" s="1873"/>
      <c r="F20" s="1873"/>
      <c r="G20" s="1870"/>
      <c r="H20" s="1870"/>
      <c r="I20" s="1870"/>
      <c r="J20" s="1870"/>
      <c r="K20" s="1870"/>
      <c r="L20" s="1871"/>
    </row>
    <row r="21" spans="1:12" ht="15" customHeight="1" x14ac:dyDescent="0.25">
      <c r="A21" s="1872"/>
      <c r="B21" s="1873"/>
      <c r="C21" s="1873"/>
      <c r="D21" s="1873"/>
      <c r="E21" s="1873"/>
      <c r="F21" s="1873"/>
      <c r="G21" s="1873"/>
      <c r="H21" s="1873"/>
      <c r="I21" s="1873"/>
      <c r="J21" s="1873"/>
      <c r="K21" s="1873"/>
      <c r="L21" s="1878"/>
    </row>
    <row r="22" spans="1:12" ht="24.75" customHeight="1" x14ac:dyDescent="0.25">
      <c r="A22" s="1872"/>
      <c r="B22" s="1873"/>
      <c r="C22" s="1873"/>
      <c r="D22" s="1873"/>
      <c r="E22" s="1873"/>
      <c r="F22" s="1873"/>
      <c r="G22" s="1873"/>
      <c r="H22" s="1873"/>
      <c r="I22" s="1873"/>
      <c r="J22" s="1873"/>
      <c r="K22" s="1873"/>
      <c r="L22" s="1878"/>
    </row>
    <row r="23" spans="1:12" ht="15" customHeight="1" x14ac:dyDescent="0.25">
      <c r="A23" s="1868"/>
      <c r="B23" s="1869"/>
      <c r="C23" s="1869"/>
      <c r="D23" s="1869"/>
      <c r="E23" s="1869"/>
      <c r="F23" s="1869"/>
      <c r="G23" s="1864" t="s">
        <v>3800</v>
      </c>
      <c r="H23" s="1864"/>
      <c r="I23" s="1864"/>
      <c r="J23" s="1864"/>
      <c r="K23" s="1864"/>
      <c r="L23" s="1865"/>
    </row>
    <row r="24" spans="1:12" ht="15" customHeight="1" x14ac:dyDescent="0.25">
      <c r="A24" s="1868"/>
      <c r="B24" s="1869"/>
      <c r="C24" s="1869"/>
      <c r="D24" s="1869"/>
      <c r="E24" s="1869"/>
      <c r="F24" s="1869"/>
      <c r="G24" s="1864"/>
      <c r="H24" s="1864"/>
      <c r="I24" s="1864"/>
      <c r="J24" s="1864"/>
      <c r="K24" s="1864"/>
      <c r="L24" s="1865"/>
    </row>
    <row r="25" spans="1:12" ht="15" customHeight="1" x14ac:dyDescent="0.25">
      <c r="A25" s="1868"/>
      <c r="B25" s="1869"/>
      <c r="C25" s="1869"/>
      <c r="D25" s="1869"/>
      <c r="E25" s="1869"/>
      <c r="F25" s="1869"/>
      <c r="G25" s="1879" t="s">
        <v>3801</v>
      </c>
      <c r="H25" s="1879"/>
      <c r="I25" s="1879"/>
      <c r="J25" s="1879"/>
      <c r="K25" s="1879"/>
      <c r="L25" s="1880"/>
    </row>
    <row r="26" spans="1:12" ht="21" customHeight="1" thickBot="1" x14ac:dyDescent="0.3">
      <c r="A26" s="1868"/>
      <c r="B26" s="1869"/>
      <c r="C26" s="1869"/>
      <c r="D26" s="1869"/>
      <c r="E26" s="1869"/>
      <c r="F26" s="1869"/>
      <c r="G26" s="1881"/>
      <c r="H26" s="1881"/>
      <c r="I26" s="1881"/>
      <c r="J26" s="1881"/>
      <c r="K26" s="1881"/>
      <c r="L26" s="1882"/>
    </row>
  </sheetData>
  <mergeCells count="24">
    <mergeCell ref="A21:F22"/>
    <mergeCell ref="G21:L22"/>
    <mergeCell ref="A23:F24"/>
    <mergeCell ref="G23:L24"/>
    <mergeCell ref="A25:F26"/>
    <mergeCell ref="G25:L26"/>
    <mergeCell ref="A15:F16"/>
    <mergeCell ref="G15:L16"/>
    <mergeCell ref="A17:F18"/>
    <mergeCell ref="G17:L18"/>
    <mergeCell ref="A19:F20"/>
    <mergeCell ref="G19:L20"/>
    <mergeCell ref="A9:F10"/>
    <mergeCell ref="G9:L10"/>
    <mergeCell ref="A11:F12"/>
    <mergeCell ref="G11:L12"/>
    <mergeCell ref="A13:F14"/>
    <mergeCell ref="G13:L14"/>
    <mergeCell ref="A1:L2"/>
    <mergeCell ref="A3:F6"/>
    <mergeCell ref="G3:L4"/>
    <mergeCell ref="G5:L6"/>
    <mergeCell ref="A7:F8"/>
    <mergeCell ref="G7:L8"/>
  </mergeCells>
  <pageMargins left="0.7" right="0.7" top="0.75" bottom="0.75" header="0.3" footer="0.3"/>
  <pageSetup paperSize="9" scale="96" orientation="landscape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FD29"/>
  <sheetViews>
    <sheetView topLeftCell="B1" workbookViewId="0">
      <pane xSplit="9" topLeftCell="K1" activePane="topRight" state="frozen"/>
      <selection activeCell="D1437" sqref="D1437:I1437"/>
      <selection pane="topRight" activeCell="Y20" sqref="Y20"/>
    </sheetView>
  </sheetViews>
  <sheetFormatPr baseColWidth="10" defaultColWidth="11.42578125" defaultRowHeight="15.75" x14ac:dyDescent="0.25"/>
  <cols>
    <col min="1" max="1" width="22" hidden="1" customWidth="1"/>
    <col min="2" max="2" width="15.28515625" style="47" customWidth="1"/>
    <col min="3" max="9" width="4.85546875" style="51" customWidth="1"/>
    <col min="10" max="10" width="4.85546875" style="85" customWidth="1"/>
    <col min="11" max="11" width="4.85546875" style="98" customWidth="1"/>
    <col min="12" max="18" width="4.85546875" style="51" customWidth="1"/>
    <col min="19" max="19" width="4.85546875" style="89" customWidth="1"/>
    <col min="20" max="37" width="4.85546875" style="51" customWidth="1"/>
    <col min="38" max="44" width="4.85546875" style="27" customWidth="1"/>
    <col min="45" max="57" width="5" style="27" customWidth="1"/>
    <col min="58" max="58" width="4.85546875" style="27" customWidth="1"/>
    <col min="59" max="78" width="5" style="27" customWidth="1"/>
    <col min="79" max="113" width="5" style="180" customWidth="1"/>
    <col min="114" max="160" width="5" style="27" customWidth="1"/>
  </cols>
  <sheetData>
    <row r="1" spans="1:160" s="48" customFormat="1" ht="13.5" customHeight="1" thickBot="1" x14ac:dyDescent="0.35">
      <c r="A1" s="49"/>
      <c r="B1" s="67"/>
      <c r="C1" s="73"/>
      <c r="D1" s="74"/>
      <c r="E1" s="74"/>
      <c r="F1" s="75"/>
      <c r="G1" s="1892" t="s">
        <v>3803</v>
      </c>
      <c r="H1" s="1893"/>
      <c r="I1" s="1893"/>
      <c r="J1" s="1893"/>
      <c r="K1" s="1893"/>
      <c r="L1" s="1893"/>
      <c r="M1" s="1893"/>
      <c r="N1" s="1893"/>
      <c r="O1" s="1893"/>
      <c r="P1" s="1893"/>
      <c r="Q1" s="1893"/>
      <c r="R1" s="1893"/>
      <c r="S1" s="1893"/>
      <c r="T1" s="1893"/>
      <c r="U1" s="1893"/>
      <c r="V1" s="1893"/>
      <c r="W1" s="1893"/>
      <c r="X1" s="1893"/>
      <c r="Y1" s="1893"/>
      <c r="Z1" s="1893"/>
      <c r="AA1" s="1893"/>
      <c r="AB1" s="1893"/>
      <c r="AC1" s="1893"/>
      <c r="AD1" s="1893"/>
      <c r="AE1" s="1893"/>
      <c r="AF1" s="1893"/>
      <c r="AG1" s="1893"/>
      <c r="AH1" s="1893"/>
      <c r="AI1" s="1893"/>
      <c r="AJ1" s="1893"/>
      <c r="AK1" s="1893"/>
      <c r="AL1" s="1893"/>
      <c r="AM1" s="1893"/>
      <c r="AN1" s="1893"/>
      <c r="AO1" s="1893"/>
      <c r="AP1" s="1893"/>
      <c r="AQ1" s="1894"/>
      <c r="AR1" s="72"/>
      <c r="AS1" s="52"/>
      <c r="AT1" s="52"/>
      <c r="AU1" s="52"/>
      <c r="AV1" s="52"/>
      <c r="AW1" s="52"/>
      <c r="AX1" s="52"/>
      <c r="AY1" s="52"/>
      <c r="AZ1" s="52"/>
      <c r="BA1" s="52"/>
      <c r="BB1" s="52"/>
      <c r="BC1" s="52"/>
      <c r="BD1" s="52"/>
      <c r="BE1" s="52"/>
      <c r="BF1" s="52"/>
      <c r="BG1" s="52"/>
      <c r="BH1" s="52"/>
      <c r="BI1" s="52"/>
      <c r="BJ1" s="52"/>
      <c r="BK1" s="52"/>
      <c r="BL1" s="52"/>
      <c r="BM1" s="52"/>
      <c r="BN1" s="52"/>
      <c r="BO1" s="52"/>
      <c r="BP1" s="52"/>
      <c r="BQ1" s="52"/>
      <c r="BR1" s="52"/>
      <c r="BS1" s="52"/>
      <c r="BT1" s="52"/>
      <c r="BU1" s="52"/>
      <c r="BV1" s="52"/>
      <c r="BW1" s="61"/>
      <c r="BX1" s="62"/>
      <c r="BY1" s="62"/>
      <c r="BZ1" s="62"/>
      <c r="CA1" s="202"/>
      <c r="CB1" s="203"/>
      <c r="CC1" s="203"/>
      <c r="CD1" s="203"/>
      <c r="CE1" s="203"/>
      <c r="CF1" s="203"/>
      <c r="CG1" s="203"/>
      <c r="CH1" s="203"/>
      <c r="CI1" s="203"/>
      <c r="CJ1" s="203"/>
      <c r="CK1" s="203"/>
      <c r="CL1" s="203"/>
      <c r="CM1" s="203"/>
      <c r="CN1" s="203"/>
      <c r="CO1" s="203"/>
      <c r="CP1" s="203"/>
      <c r="CQ1" s="203"/>
      <c r="CR1" s="203"/>
      <c r="CS1" s="203"/>
      <c r="CT1" s="203"/>
      <c r="CU1" s="203"/>
      <c r="CV1" s="203"/>
      <c r="CW1" s="203"/>
      <c r="CX1" s="203"/>
      <c r="CY1" s="203"/>
      <c r="CZ1" s="203"/>
      <c r="DA1" s="203"/>
      <c r="DB1" s="203"/>
      <c r="DC1" s="203"/>
      <c r="DD1" s="203"/>
      <c r="DE1" s="203"/>
      <c r="DF1" s="203"/>
      <c r="DG1" s="203"/>
      <c r="DH1" s="203"/>
      <c r="DI1" s="203"/>
      <c r="DJ1" s="52"/>
      <c r="DK1" s="52"/>
      <c r="DL1" s="52"/>
      <c r="DM1" s="52"/>
      <c r="DN1" s="52"/>
      <c r="DO1" s="52"/>
      <c r="DP1" s="52"/>
      <c r="DQ1" s="52"/>
      <c r="DR1" s="52"/>
      <c r="DS1" s="52"/>
      <c r="DT1" s="52"/>
      <c r="DU1" s="52"/>
      <c r="DV1" s="52"/>
      <c r="DW1" s="52"/>
      <c r="DX1" s="52"/>
      <c r="DY1" s="52"/>
      <c r="DZ1" s="52"/>
      <c r="EA1" s="52"/>
      <c r="EB1" s="52"/>
      <c r="EC1" s="52"/>
      <c r="ED1" s="52"/>
      <c r="EE1" s="52"/>
      <c r="EF1" s="52"/>
      <c r="EG1" s="52"/>
      <c r="EH1" s="52"/>
      <c r="EI1" s="52"/>
      <c r="EJ1" s="52"/>
      <c r="EK1" s="52"/>
      <c r="EL1" s="52"/>
      <c r="EM1" s="52"/>
      <c r="EN1" s="52"/>
      <c r="EO1" s="52"/>
      <c r="EP1" s="52"/>
      <c r="EQ1" s="52"/>
      <c r="ER1" s="52"/>
      <c r="ES1" s="52"/>
      <c r="ET1" s="52"/>
      <c r="EU1" s="52"/>
      <c r="EV1" s="52"/>
      <c r="EW1" s="52"/>
      <c r="EX1" s="52"/>
      <c r="EY1" s="52"/>
      <c r="EZ1" s="52"/>
      <c r="FA1" s="52"/>
      <c r="FB1" s="52"/>
      <c r="FC1" s="52"/>
      <c r="FD1" s="52"/>
    </row>
    <row r="2" spans="1:160" s="48" customFormat="1" ht="13.5" customHeight="1" thickBot="1" x14ac:dyDescent="0.35">
      <c r="A2" s="49"/>
      <c r="B2" s="68"/>
      <c r="C2" s="73"/>
      <c r="D2" s="74"/>
      <c r="E2" s="74"/>
      <c r="F2" s="75"/>
      <c r="G2" s="1892" t="s">
        <v>3804</v>
      </c>
      <c r="H2" s="1893"/>
      <c r="I2" s="1893"/>
      <c r="J2" s="1893"/>
      <c r="K2" s="1893"/>
      <c r="L2" s="1893"/>
      <c r="M2" s="1893"/>
      <c r="N2" s="1893"/>
      <c r="O2" s="1893"/>
      <c r="P2" s="1893"/>
      <c r="Q2" s="1893"/>
      <c r="R2" s="1893"/>
      <c r="S2" s="1893"/>
      <c r="T2" s="1893"/>
      <c r="U2" s="1893"/>
      <c r="V2" s="1893"/>
      <c r="W2" s="1893"/>
      <c r="X2" s="1893"/>
      <c r="Y2" s="1893"/>
      <c r="Z2" s="1893"/>
      <c r="AA2" s="1893"/>
      <c r="AB2" s="1893"/>
      <c r="AC2" s="1893"/>
      <c r="AD2" s="1893"/>
      <c r="AE2" s="1893"/>
      <c r="AF2" s="1893"/>
      <c r="AG2" s="1893"/>
      <c r="AH2" s="1893"/>
      <c r="AI2" s="1893"/>
      <c r="AJ2" s="1893"/>
      <c r="AK2" s="1893"/>
      <c r="AL2" s="1893"/>
      <c r="AM2" s="1893"/>
      <c r="AN2" s="1893"/>
      <c r="AO2" s="1893"/>
      <c r="AP2" s="1893"/>
      <c r="AQ2" s="1894"/>
      <c r="AR2" s="72"/>
      <c r="AS2" s="52"/>
      <c r="AT2" s="52"/>
      <c r="AU2" s="52"/>
      <c r="AV2" s="52"/>
      <c r="AW2" s="52"/>
      <c r="AX2" s="52"/>
      <c r="AY2" s="52"/>
      <c r="AZ2" s="52"/>
      <c r="BA2" s="52"/>
      <c r="BB2" s="52"/>
      <c r="BC2" s="52"/>
      <c r="BD2" s="52"/>
      <c r="BE2" s="52"/>
      <c r="BF2" s="52"/>
      <c r="BG2" s="52"/>
      <c r="BH2" s="52"/>
      <c r="BI2" s="52"/>
      <c r="BJ2" s="52"/>
      <c r="BK2" s="52"/>
      <c r="BL2" s="52"/>
      <c r="BM2" s="52"/>
      <c r="BN2" s="52"/>
      <c r="BO2" s="52"/>
      <c r="BP2" s="52"/>
      <c r="BQ2" s="52"/>
      <c r="BR2" s="52"/>
      <c r="BS2" s="52"/>
      <c r="BT2" s="52"/>
      <c r="BU2" s="52"/>
      <c r="BV2" s="52"/>
      <c r="BW2" s="61"/>
      <c r="BX2" s="62"/>
      <c r="BY2" s="62"/>
      <c r="BZ2" s="62"/>
      <c r="CA2" s="202"/>
      <c r="CB2" s="203"/>
      <c r="CC2" s="203"/>
      <c r="CD2" s="203"/>
      <c r="CE2" s="203"/>
      <c r="CF2" s="203"/>
      <c r="CG2" s="203"/>
      <c r="CH2" s="203"/>
      <c r="CI2" s="203"/>
      <c r="CJ2" s="203"/>
      <c r="CK2" s="203"/>
      <c r="CL2" s="203"/>
      <c r="CM2" s="203"/>
      <c r="CN2" s="203"/>
      <c r="CO2" s="203"/>
      <c r="CP2" s="203"/>
      <c r="CQ2" s="203"/>
      <c r="CR2" s="203"/>
      <c r="CS2" s="203"/>
      <c r="CT2" s="203"/>
      <c r="CU2" s="203"/>
      <c r="CV2" s="203"/>
      <c r="CW2" s="203"/>
      <c r="CX2" s="203"/>
      <c r="CY2" s="203"/>
      <c r="CZ2" s="203"/>
      <c r="DA2" s="203"/>
      <c r="DB2" s="203"/>
      <c r="DC2" s="203"/>
      <c r="DD2" s="203"/>
      <c r="DE2" s="203"/>
      <c r="DF2" s="203"/>
      <c r="DG2" s="203"/>
      <c r="DH2" s="203"/>
      <c r="DI2" s="203"/>
      <c r="DJ2" s="52"/>
      <c r="DK2" s="52"/>
      <c r="DL2" s="52"/>
      <c r="DM2" s="52"/>
      <c r="DN2" s="52"/>
      <c r="DO2" s="52"/>
      <c r="DP2" s="52"/>
      <c r="DQ2" s="52"/>
      <c r="DR2" s="52"/>
      <c r="DS2" s="52"/>
      <c r="DT2" s="52"/>
      <c r="DU2" s="52"/>
      <c r="DV2" s="52"/>
      <c r="DW2" s="52"/>
      <c r="DX2" s="52"/>
      <c r="DY2" s="52"/>
      <c r="DZ2" s="52"/>
      <c r="EA2" s="52"/>
      <c r="EB2" s="52"/>
      <c r="EC2" s="52"/>
      <c r="ED2" s="52"/>
      <c r="EE2" s="52"/>
      <c r="EF2" s="52"/>
      <c r="EG2" s="52"/>
      <c r="EH2" s="52"/>
      <c r="EI2" s="52"/>
      <c r="EJ2" s="52"/>
      <c r="EK2" s="52"/>
      <c r="EL2" s="52"/>
      <c r="EM2" s="52"/>
      <c r="EN2" s="52"/>
      <c r="EO2" s="52"/>
      <c r="EP2" s="52"/>
      <c r="EQ2" s="52"/>
      <c r="ER2" s="52"/>
      <c r="ES2" s="52"/>
      <c r="ET2" s="52"/>
      <c r="EU2" s="52"/>
      <c r="EV2" s="52"/>
      <c r="EW2" s="52"/>
      <c r="EX2" s="52"/>
      <c r="EY2" s="52"/>
      <c r="EZ2" s="52"/>
      <c r="FA2" s="52"/>
      <c r="FB2" s="52"/>
      <c r="FC2" s="52"/>
      <c r="FD2" s="52"/>
    </row>
    <row r="3" spans="1:160" s="48" customFormat="1" ht="13.5" customHeight="1" thickBot="1" x14ac:dyDescent="0.35">
      <c r="A3" s="49"/>
      <c r="B3" s="69"/>
      <c r="C3" s="73"/>
      <c r="D3" s="74"/>
      <c r="E3" s="74"/>
      <c r="F3" s="74"/>
      <c r="G3" s="1895" t="s">
        <v>3805</v>
      </c>
      <c r="H3" s="1893"/>
      <c r="I3" s="1893"/>
      <c r="J3" s="1893"/>
      <c r="K3" s="1893"/>
      <c r="L3" s="1893"/>
      <c r="M3" s="1893"/>
      <c r="N3" s="1893"/>
      <c r="O3" s="1893"/>
      <c r="P3" s="1893"/>
      <c r="Q3" s="1893"/>
      <c r="R3" s="1893"/>
      <c r="S3" s="1893"/>
      <c r="T3" s="1893"/>
      <c r="U3" s="1893"/>
      <c r="V3" s="1893"/>
      <c r="W3" s="1893"/>
      <c r="X3" s="1893"/>
      <c r="Y3" s="1893"/>
      <c r="Z3" s="1893"/>
      <c r="AA3" s="1893"/>
      <c r="AB3" s="1893"/>
      <c r="AC3" s="1893"/>
      <c r="AD3" s="1893"/>
      <c r="AE3" s="1893"/>
      <c r="AF3" s="1893"/>
      <c r="AG3" s="1893"/>
      <c r="AH3" s="1893"/>
      <c r="AI3" s="1893"/>
      <c r="AJ3" s="1893"/>
      <c r="AK3" s="1893"/>
      <c r="AL3" s="1893"/>
      <c r="AM3" s="1893"/>
      <c r="AN3" s="1893"/>
      <c r="AO3" s="1893"/>
      <c r="AP3" s="1893"/>
      <c r="AQ3" s="1894"/>
      <c r="AR3" s="72"/>
      <c r="AS3" s="52"/>
      <c r="AT3" s="52"/>
      <c r="AU3" s="52"/>
      <c r="AV3" s="52"/>
      <c r="AW3" s="52"/>
      <c r="AX3" s="52"/>
      <c r="AY3" s="52"/>
      <c r="AZ3" s="52"/>
      <c r="BA3" s="52"/>
      <c r="BB3" s="52"/>
      <c r="BC3" s="52"/>
      <c r="BD3" s="52"/>
      <c r="BE3" s="52"/>
      <c r="BF3" s="52"/>
      <c r="BG3" s="52"/>
      <c r="BH3" s="52"/>
      <c r="BI3" s="52"/>
      <c r="BJ3" s="52"/>
      <c r="BK3" s="52"/>
      <c r="BL3" s="52"/>
      <c r="BM3" s="52"/>
      <c r="BN3" s="52"/>
      <c r="BO3" s="52"/>
      <c r="BP3" s="52"/>
      <c r="BQ3" s="52"/>
      <c r="BR3" s="52"/>
      <c r="BS3" s="52"/>
      <c r="BT3" s="52"/>
      <c r="BU3" s="52"/>
      <c r="BV3" s="52"/>
      <c r="BW3" s="61"/>
      <c r="BX3" s="62"/>
      <c r="BY3" s="62"/>
      <c r="BZ3" s="62"/>
      <c r="CA3" s="202"/>
      <c r="CB3" s="203"/>
      <c r="CC3" s="203"/>
      <c r="CD3" s="203"/>
      <c r="CE3" s="203"/>
      <c r="CF3" s="203"/>
      <c r="CG3" s="203"/>
      <c r="CH3" s="203"/>
      <c r="CI3" s="203"/>
      <c r="CJ3" s="203"/>
      <c r="CK3" s="203"/>
      <c r="CL3" s="203"/>
      <c r="CM3" s="203"/>
      <c r="CN3" s="203"/>
      <c r="CO3" s="203"/>
      <c r="CP3" s="203"/>
      <c r="CQ3" s="203"/>
      <c r="CR3" s="203"/>
      <c r="CS3" s="203"/>
      <c r="CT3" s="203"/>
      <c r="CU3" s="203"/>
      <c r="CV3" s="203"/>
      <c r="CW3" s="203"/>
      <c r="CX3" s="203"/>
      <c r="CY3" s="203"/>
      <c r="CZ3" s="203"/>
      <c r="DA3" s="203"/>
      <c r="DB3" s="203"/>
      <c r="DC3" s="203"/>
      <c r="DD3" s="203"/>
      <c r="DE3" s="203"/>
      <c r="DF3" s="203"/>
      <c r="DG3" s="203"/>
      <c r="DH3" s="203"/>
      <c r="DI3" s="203"/>
      <c r="DJ3" s="52"/>
      <c r="DK3" s="52"/>
      <c r="DL3" s="52"/>
      <c r="DM3" s="52"/>
      <c r="DN3" s="52"/>
      <c r="DO3" s="52"/>
      <c r="DP3" s="52"/>
      <c r="DQ3" s="52"/>
      <c r="DR3" s="52"/>
      <c r="DS3" s="52"/>
      <c r="DT3" s="52"/>
      <c r="DU3" s="52"/>
      <c r="DV3" s="52"/>
      <c r="DW3" s="52"/>
      <c r="DX3" s="52"/>
      <c r="DY3" s="52"/>
      <c r="DZ3" s="52"/>
      <c r="EA3" s="52"/>
      <c r="EB3" s="52"/>
      <c r="EC3" s="52"/>
      <c r="ED3" s="52"/>
      <c r="EE3" s="52"/>
      <c r="EF3" s="52"/>
      <c r="EG3" s="52"/>
      <c r="EH3" s="52"/>
      <c r="EI3" s="52"/>
      <c r="EJ3" s="52"/>
      <c r="EK3" s="52"/>
      <c r="EL3" s="52"/>
      <c r="EM3" s="52"/>
      <c r="EN3" s="52"/>
      <c r="EO3" s="52"/>
      <c r="EP3" s="52"/>
      <c r="EQ3" s="52"/>
      <c r="ER3" s="52"/>
      <c r="ES3" s="52"/>
      <c r="ET3" s="52"/>
      <c r="EU3" s="52"/>
      <c r="EV3" s="52"/>
      <c r="EW3" s="52"/>
      <c r="EX3" s="52"/>
      <c r="EY3" s="52"/>
      <c r="EZ3" s="52"/>
      <c r="FA3" s="52"/>
      <c r="FB3" s="52"/>
      <c r="FC3" s="52"/>
      <c r="FD3" s="52"/>
    </row>
    <row r="4" spans="1:160" s="48" customFormat="1" ht="13.5" customHeight="1" thickBot="1" x14ac:dyDescent="0.35">
      <c r="A4" s="49"/>
      <c r="B4" s="76"/>
      <c r="C4" s="73"/>
      <c r="D4" s="74"/>
      <c r="E4" s="74"/>
      <c r="F4" s="74"/>
      <c r="G4" s="1895" t="s">
        <v>3806</v>
      </c>
      <c r="H4" s="1893"/>
      <c r="I4" s="1893"/>
      <c r="J4" s="1893"/>
      <c r="K4" s="1893"/>
      <c r="L4" s="1893"/>
      <c r="M4" s="1893"/>
      <c r="N4" s="1893"/>
      <c r="O4" s="1893"/>
      <c r="P4" s="1893"/>
      <c r="Q4" s="1893"/>
      <c r="R4" s="1893"/>
      <c r="S4" s="1893"/>
      <c r="T4" s="1893"/>
      <c r="U4" s="1893"/>
      <c r="V4" s="1893"/>
      <c r="W4" s="1893"/>
      <c r="X4" s="1893"/>
      <c r="Y4" s="1893"/>
      <c r="Z4" s="1893"/>
      <c r="AA4" s="1893"/>
      <c r="AB4" s="1893"/>
      <c r="AC4" s="1893"/>
      <c r="AD4" s="1893"/>
      <c r="AE4" s="1893"/>
      <c r="AF4" s="1893"/>
      <c r="AG4" s="1893"/>
      <c r="AH4" s="1893"/>
      <c r="AI4" s="1893"/>
      <c r="AJ4" s="1893"/>
      <c r="AK4" s="1893"/>
      <c r="AL4" s="1893"/>
      <c r="AM4" s="1893"/>
      <c r="AN4" s="1893"/>
      <c r="AO4" s="1893"/>
      <c r="AP4" s="1893"/>
      <c r="AQ4" s="1894"/>
      <c r="AR4" s="72"/>
      <c r="AS4" s="52"/>
      <c r="AT4" s="52"/>
      <c r="AU4" s="52"/>
      <c r="AV4" s="52"/>
      <c r="AW4" s="52"/>
      <c r="AX4" s="52"/>
      <c r="AY4" s="52"/>
      <c r="AZ4" s="52"/>
      <c r="BA4" s="52"/>
      <c r="BB4" s="52"/>
      <c r="BC4" s="52"/>
      <c r="BD4" s="52"/>
      <c r="BE4" s="52"/>
      <c r="BF4" s="52"/>
      <c r="BG4" s="52"/>
      <c r="BH4" s="52"/>
      <c r="BI4" s="52"/>
      <c r="BJ4" s="52"/>
      <c r="BK4" s="52"/>
      <c r="BL4" s="52"/>
      <c r="BM4" s="52"/>
      <c r="BN4" s="52"/>
      <c r="BO4" s="52"/>
      <c r="BP4" s="52"/>
      <c r="BQ4" s="52"/>
      <c r="BR4" s="52"/>
      <c r="BS4" s="52"/>
      <c r="BT4" s="52"/>
      <c r="BU4" s="52"/>
      <c r="BV4" s="52"/>
      <c r="BW4" s="61"/>
      <c r="BX4" s="62"/>
      <c r="BY4" s="62"/>
      <c r="BZ4" s="62"/>
      <c r="CA4" s="202"/>
      <c r="CB4" s="203"/>
      <c r="CC4" s="203"/>
      <c r="CD4" s="203"/>
      <c r="CE4" s="203"/>
      <c r="CF4" s="203"/>
      <c r="CG4" s="203"/>
      <c r="CH4" s="203"/>
      <c r="CI4" s="203"/>
      <c r="CJ4" s="203"/>
      <c r="CK4" s="203"/>
      <c r="CL4" s="203"/>
      <c r="CM4" s="203"/>
      <c r="CN4" s="203"/>
      <c r="CO4" s="203"/>
      <c r="CP4" s="203"/>
      <c r="CQ4" s="203"/>
      <c r="CR4" s="203"/>
      <c r="CS4" s="203"/>
      <c r="CT4" s="203"/>
      <c r="CU4" s="203"/>
      <c r="CV4" s="203"/>
      <c r="CW4" s="203"/>
      <c r="CX4" s="203"/>
      <c r="CY4" s="203"/>
      <c r="CZ4" s="203"/>
      <c r="DA4" s="203"/>
      <c r="DB4" s="203"/>
      <c r="DC4" s="203"/>
      <c r="DD4" s="203"/>
      <c r="DE4" s="203"/>
      <c r="DF4" s="203"/>
      <c r="DG4" s="203"/>
      <c r="DH4" s="203"/>
      <c r="DI4" s="203"/>
      <c r="DJ4" s="52"/>
      <c r="DK4" s="52"/>
      <c r="DL4" s="52"/>
      <c r="DM4" s="52"/>
      <c r="DN4" s="52"/>
      <c r="DO4" s="52"/>
      <c r="DP4" s="52"/>
      <c r="DQ4" s="52"/>
      <c r="DR4" s="52"/>
      <c r="DS4" s="52"/>
      <c r="DT4" s="52"/>
      <c r="DU4" s="52"/>
      <c r="DV4" s="52"/>
      <c r="DW4" s="52"/>
      <c r="DX4" s="52"/>
      <c r="DY4" s="52"/>
      <c r="DZ4" s="52"/>
      <c r="EA4" s="52"/>
      <c r="EB4" s="52"/>
      <c r="EC4" s="52"/>
      <c r="ED4" s="52"/>
      <c r="EE4" s="52"/>
      <c r="EF4" s="52"/>
      <c r="EG4" s="52"/>
      <c r="EH4" s="52"/>
      <c r="EI4" s="52"/>
      <c r="EJ4" s="52"/>
      <c r="EK4" s="52"/>
      <c r="EL4" s="52"/>
      <c r="EM4" s="52"/>
      <c r="EN4" s="52"/>
      <c r="EO4" s="52"/>
      <c r="EP4" s="52"/>
      <c r="EQ4" s="52"/>
      <c r="ER4" s="52"/>
      <c r="ES4" s="52"/>
      <c r="ET4" s="52"/>
      <c r="EU4" s="52"/>
      <c r="EV4" s="52"/>
      <c r="EW4" s="52"/>
      <c r="EX4" s="52"/>
      <c r="EY4" s="52"/>
      <c r="EZ4" s="52"/>
      <c r="FA4" s="52"/>
      <c r="FB4" s="52"/>
      <c r="FC4" s="52"/>
      <c r="FD4" s="52"/>
    </row>
    <row r="5" spans="1:160" s="1898" customFormat="1" ht="8.25" customHeight="1" x14ac:dyDescent="0.25">
      <c r="A5" s="1896"/>
      <c r="B5" s="1897"/>
      <c r="C5" s="1897"/>
      <c r="D5" s="1897"/>
      <c r="E5" s="1897"/>
      <c r="F5" s="1897"/>
      <c r="G5" s="1897"/>
      <c r="H5" s="1897"/>
      <c r="I5" s="1897"/>
      <c r="J5" s="1897"/>
      <c r="K5" s="1897"/>
      <c r="L5" s="1897"/>
      <c r="M5" s="1897"/>
      <c r="N5" s="1897"/>
      <c r="O5" s="1897"/>
      <c r="P5" s="1897"/>
      <c r="Q5" s="1897"/>
      <c r="R5" s="1897"/>
      <c r="S5" s="1897"/>
      <c r="T5" s="1897"/>
      <c r="U5" s="1897"/>
      <c r="V5" s="1897"/>
      <c r="W5" s="1897"/>
      <c r="X5" s="1897"/>
      <c r="Y5" s="1897"/>
      <c r="Z5" s="1897"/>
      <c r="AA5" s="1897"/>
      <c r="AB5" s="1897"/>
      <c r="AC5" s="1897"/>
      <c r="AD5" s="1897"/>
      <c r="AE5" s="1897"/>
      <c r="AF5" s="1897"/>
      <c r="AG5" s="1897"/>
      <c r="AH5" s="1897"/>
      <c r="AI5" s="1897"/>
      <c r="AJ5" s="1897"/>
      <c r="AK5" s="1897"/>
      <c r="AL5" s="1897"/>
      <c r="AM5" s="1897"/>
      <c r="AN5" s="1897"/>
      <c r="AO5" s="1897"/>
      <c r="AP5" s="1897"/>
      <c r="AQ5" s="1897"/>
      <c r="AR5" s="1897"/>
      <c r="AS5" s="1897"/>
      <c r="AT5" s="1897"/>
      <c r="AU5" s="1897"/>
      <c r="AV5" s="1897"/>
      <c r="AW5" s="1897"/>
      <c r="AX5" s="1897"/>
      <c r="AY5" s="1897"/>
      <c r="AZ5" s="1897"/>
      <c r="BA5" s="1897"/>
      <c r="BB5" s="1897"/>
      <c r="BC5" s="1897"/>
      <c r="BD5" s="1897"/>
      <c r="BE5" s="1897"/>
      <c r="BF5" s="1897"/>
      <c r="BG5" s="1897"/>
      <c r="BH5" s="1897"/>
      <c r="BI5" s="1897"/>
      <c r="BJ5" s="1897"/>
      <c r="BK5" s="1897"/>
      <c r="BL5" s="1897"/>
      <c r="BM5" s="1897"/>
      <c r="BN5" s="1897"/>
      <c r="BO5" s="1897"/>
      <c r="BP5" s="1897"/>
      <c r="BQ5" s="1897"/>
      <c r="BR5" s="1897"/>
      <c r="BS5" s="1897"/>
      <c r="BT5" s="1897"/>
      <c r="BU5" s="1897"/>
      <c r="BV5" s="1897"/>
      <c r="BW5" s="1897"/>
      <c r="BX5" s="1897"/>
      <c r="BY5" s="1897"/>
      <c r="BZ5" s="1897"/>
      <c r="CA5" s="1897"/>
      <c r="CB5" s="1897"/>
      <c r="CC5" s="1897"/>
      <c r="CD5" s="1897"/>
      <c r="CE5" s="1897"/>
      <c r="CF5" s="1897"/>
      <c r="CG5" s="1897"/>
      <c r="CH5" s="1897"/>
      <c r="CI5" s="1897"/>
      <c r="CJ5" s="1897"/>
      <c r="CK5" s="1897"/>
      <c r="CL5" s="1897"/>
      <c r="CM5" s="1897"/>
      <c r="CN5" s="1897"/>
      <c r="CO5" s="1897"/>
      <c r="CP5" s="1897"/>
      <c r="CQ5" s="1897"/>
      <c r="CR5" s="1897"/>
      <c r="CS5" s="1897"/>
      <c r="CT5" s="1897"/>
      <c r="CU5" s="1897"/>
      <c r="CV5" s="1897"/>
      <c r="CW5" s="1897"/>
      <c r="CX5" s="1897"/>
      <c r="CY5" s="1897"/>
      <c r="CZ5" s="1897"/>
      <c r="DA5" s="1897"/>
      <c r="DB5" s="1897"/>
      <c r="DC5" s="1897"/>
      <c r="DD5" s="1897"/>
      <c r="DE5" s="1897"/>
      <c r="DF5" s="1897"/>
      <c r="DG5" s="1897"/>
      <c r="DH5" s="1897"/>
      <c r="DI5" s="1897"/>
      <c r="DJ5" s="1897"/>
      <c r="DK5" s="1897"/>
      <c r="DL5" s="1897"/>
      <c r="DM5" s="1897"/>
      <c r="DN5" s="1897"/>
      <c r="DO5" s="1897"/>
      <c r="DP5" s="1897"/>
      <c r="DQ5" s="1897"/>
      <c r="DR5" s="1897"/>
      <c r="DS5" s="1897"/>
      <c r="DT5" s="1897"/>
      <c r="DU5" s="1897"/>
      <c r="DV5" s="1897"/>
      <c r="DW5" s="1897"/>
      <c r="DX5" s="1897"/>
      <c r="DY5" s="1897"/>
      <c r="DZ5" s="1897"/>
      <c r="EA5" s="1897"/>
      <c r="EB5" s="1897"/>
      <c r="EC5" s="1897"/>
      <c r="ED5" s="1897"/>
      <c r="EE5" s="1897"/>
      <c r="EF5" s="1897"/>
      <c r="EG5" s="1897"/>
      <c r="EH5" s="1897"/>
      <c r="EI5" s="1897"/>
      <c r="EJ5" s="1897"/>
      <c r="EK5" s="1897"/>
      <c r="EL5" s="1897"/>
      <c r="EM5" s="1897"/>
      <c r="EN5" s="1897"/>
      <c r="EO5" s="1897"/>
      <c r="EP5" s="1897"/>
      <c r="EQ5" s="1897"/>
      <c r="ER5" s="1897"/>
      <c r="ES5" s="1897"/>
      <c r="ET5" s="1897"/>
      <c r="EU5" s="1897"/>
      <c r="EV5" s="1897"/>
      <c r="EW5" s="1897"/>
      <c r="EX5" s="1897"/>
      <c r="EY5" s="1897"/>
      <c r="EZ5" s="1897"/>
      <c r="FA5" s="1897"/>
      <c r="FB5" s="1897"/>
      <c r="FC5" s="1897"/>
      <c r="FD5" s="1897"/>
    </row>
    <row r="6" spans="1:160" ht="18.75" x14ac:dyDescent="0.25">
      <c r="A6" s="55" t="s">
        <v>3807</v>
      </c>
      <c r="B6" s="71" t="s">
        <v>3808</v>
      </c>
      <c r="C6" s="1883">
        <v>44655</v>
      </c>
      <c r="D6" s="1884"/>
      <c r="E6" s="1884"/>
      <c r="F6" s="1884"/>
      <c r="G6" s="1884"/>
      <c r="H6" s="1884"/>
      <c r="I6" s="1884"/>
      <c r="J6" s="1884"/>
      <c r="K6" s="1884"/>
      <c r="L6" s="1884"/>
      <c r="M6" s="1885">
        <v>44686</v>
      </c>
      <c r="N6" s="1886"/>
      <c r="O6" s="1886"/>
      <c r="P6" s="1886"/>
      <c r="Q6" s="1886"/>
      <c r="R6" s="1886"/>
      <c r="S6" s="1886"/>
      <c r="T6" s="1886"/>
      <c r="U6" s="1886"/>
      <c r="V6" s="1886"/>
      <c r="W6" s="1886"/>
      <c r="X6" s="1886"/>
      <c r="Y6" s="1886"/>
      <c r="Z6" s="1886"/>
      <c r="AA6" s="1886"/>
      <c r="AB6" s="1886"/>
      <c r="AC6" s="1886"/>
      <c r="AD6" s="1886"/>
      <c r="AE6" s="1886"/>
      <c r="AF6" s="1886"/>
      <c r="AG6" s="1886"/>
      <c r="AH6" s="1886"/>
      <c r="AI6" s="1886"/>
      <c r="AJ6" s="1886"/>
      <c r="AK6" s="1886"/>
      <c r="AL6" s="1886"/>
      <c r="AM6" s="1886"/>
      <c r="AN6" s="1886"/>
      <c r="AO6" s="1886"/>
      <c r="AP6" s="1886"/>
      <c r="AQ6" s="1886"/>
      <c r="AR6" s="1887">
        <v>44718</v>
      </c>
      <c r="AS6" s="1888"/>
      <c r="AT6" s="1888"/>
      <c r="AU6" s="1888"/>
      <c r="AV6" s="1888"/>
      <c r="AW6" s="1888"/>
      <c r="AX6" s="1888"/>
      <c r="AY6" s="1888"/>
      <c r="AZ6" s="1888"/>
      <c r="BA6" s="1888"/>
      <c r="BB6" s="1888"/>
      <c r="BC6" s="1888"/>
      <c r="BD6" s="1888"/>
      <c r="BE6" s="1888"/>
      <c r="BF6" s="1888"/>
      <c r="BG6" s="1888"/>
      <c r="BH6" s="1888"/>
      <c r="BI6" s="1888"/>
      <c r="BJ6" s="1888"/>
      <c r="BK6" s="1888"/>
      <c r="BL6" s="1888"/>
      <c r="BM6" s="1888"/>
      <c r="BN6" s="1888"/>
      <c r="BO6" s="1888"/>
      <c r="BP6" s="1888"/>
      <c r="BQ6" s="1888"/>
      <c r="BR6" s="1888"/>
      <c r="BS6" s="1888"/>
      <c r="BT6" s="1888"/>
      <c r="BU6" s="1888"/>
      <c r="BV6" s="1889">
        <v>44749</v>
      </c>
      <c r="BW6" s="1890"/>
      <c r="BX6" s="1890"/>
      <c r="BY6" s="1890"/>
      <c r="BZ6" s="1890"/>
      <c r="CA6" s="1890"/>
      <c r="CB6" s="1890"/>
      <c r="CC6" s="1890"/>
      <c r="CD6" s="1890"/>
      <c r="CE6" s="1890"/>
      <c r="CF6" s="1890"/>
      <c r="CG6" s="1890"/>
      <c r="CH6" s="1890"/>
      <c r="CI6" s="1890"/>
      <c r="CJ6" s="1890"/>
      <c r="CK6" s="1890"/>
      <c r="CL6" s="1890"/>
      <c r="CM6" s="1890"/>
      <c r="CN6" s="1890"/>
      <c r="CO6" s="1890"/>
      <c r="CP6" s="1890"/>
      <c r="CQ6" s="1890"/>
      <c r="CR6" s="1890"/>
      <c r="CS6" s="1890"/>
      <c r="CT6" s="1890"/>
      <c r="CU6" s="1890"/>
      <c r="CV6" s="1890"/>
      <c r="CW6" s="1890"/>
      <c r="CX6" s="1890"/>
      <c r="CY6" s="1890"/>
      <c r="CZ6" s="1891"/>
      <c r="DA6" s="1889" t="s">
        <v>3809</v>
      </c>
      <c r="DB6" s="1890"/>
      <c r="DC6" s="1890"/>
      <c r="DD6" s="1890"/>
      <c r="DE6" s="1890"/>
      <c r="DF6" s="1890"/>
      <c r="DG6" s="1890"/>
      <c r="DH6" s="1890"/>
      <c r="DI6" s="1890"/>
      <c r="DJ6" s="1890"/>
      <c r="DK6" s="1890"/>
      <c r="DL6" s="1890"/>
      <c r="DM6" s="1890"/>
      <c r="DN6" s="1890"/>
      <c r="DO6" s="1890"/>
      <c r="DP6" s="1890"/>
      <c r="DQ6" s="1890"/>
      <c r="DR6" s="1890"/>
      <c r="DS6" s="1890"/>
      <c r="DT6" s="1890"/>
      <c r="DU6" s="1890"/>
      <c r="DV6" s="1890"/>
      <c r="DW6" s="1890"/>
      <c r="DX6" s="1890"/>
      <c r="DY6" s="1890"/>
      <c r="DZ6" s="1890"/>
      <c r="EA6" s="1890"/>
      <c r="EB6" s="1890"/>
      <c r="EC6" s="1890"/>
      <c r="ED6" s="1890"/>
      <c r="EE6" s="1891"/>
    </row>
    <row r="7" spans="1:160" ht="18.75" x14ac:dyDescent="0.25">
      <c r="A7" s="70" t="s">
        <v>3774</v>
      </c>
      <c r="B7" s="71" t="s">
        <v>3810</v>
      </c>
      <c r="C7" s="56">
        <v>21</v>
      </c>
      <c r="D7" s="58">
        <v>22</v>
      </c>
      <c r="E7" s="56">
        <v>23</v>
      </c>
      <c r="F7" s="58">
        <v>24</v>
      </c>
      <c r="G7" s="58">
        <v>25</v>
      </c>
      <c r="H7" s="56">
        <v>26</v>
      </c>
      <c r="I7" s="56">
        <v>27</v>
      </c>
      <c r="J7" s="81">
        <v>28</v>
      </c>
      <c r="K7" s="93">
        <v>29</v>
      </c>
      <c r="L7" s="56">
        <v>30</v>
      </c>
      <c r="M7" s="56">
        <v>1</v>
      </c>
      <c r="N7" s="57">
        <v>2</v>
      </c>
      <c r="O7" s="56">
        <v>3</v>
      </c>
      <c r="P7" s="57">
        <v>4</v>
      </c>
      <c r="Q7" s="57">
        <v>5</v>
      </c>
      <c r="R7" s="57">
        <v>6</v>
      </c>
      <c r="S7" s="113">
        <v>7</v>
      </c>
      <c r="T7" s="57">
        <v>8</v>
      </c>
      <c r="U7" s="56">
        <v>9</v>
      </c>
      <c r="V7" s="56">
        <v>10</v>
      </c>
      <c r="W7" s="57">
        <v>11</v>
      </c>
      <c r="X7" s="56">
        <v>12</v>
      </c>
      <c r="Y7" s="56">
        <v>13</v>
      </c>
      <c r="Z7" s="57">
        <v>14</v>
      </c>
      <c r="AA7" s="57">
        <v>15</v>
      </c>
      <c r="AB7" s="56">
        <v>16</v>
      </c>
      <c r="AC7" s="57">
        <v>17</v>
      </c>
      <c r="AD7" s="56">
        <v>18</v>
      </c>
      <c r="AE7" s="56">
        <v>19</v>
      </c>
      <c r="AF7" s="56">
        <v>20</v>
      </c>
      <c r="AG7" s="56">
        <v>21</v>
      </c>
      <c r="AH7" s="57">
        <v>22</v>
      </c>
      <c r="AI7" s="56">
        <v>23</v>
      </c>
      <c r="AJ7" s="56">
        <v>24</v>
      </c>
      <c r="AK7" s="57">
        <v>25</v>
      </c>
      <c r="AL7" s="57">
        <v>26</v>
      </c>
      <c r="AM7" s="56">
        <v>27</v>
      </c>
      <c r="AN7" s="57">
        <v>28</v>
      </c>
      <c r="AO7" s="57">
        <v>29</v>
      </c>
      <c r="AP7" s="57">
        <v>30</v>
      </c>
      <c r="AQ7" s="57">
        <v>31</v>
      </c>
      <c r="AR7" s="58">
        <v>1</v>
      </c>
      <c r="AS7" s="58">
        <v>2</v>
      </c>
      <c r="AT7" s="56">
        <v>3</v>
      </c>
      <c r="AU7" s="58">
        <v>4</v>
      </c>
      <c r="AV7" s="58">
        <v>5</v>
      </c>
      <c r="AW7" s="58">
        <v>6</v>
      </c>
      <c r="AX7" s="58">
        <v>7</v>
      </c>
      <c r="AY7" s="58">
        <v>8</v>
      </c>
      <c r="AZ7" s="58">
        <v>9</v>
      </c>
      <c r="BA7" s="58">
        <v>10</v>
      </c>
      <c r="BB7" s="56">
        <v>11</v>
      </c>
      <c r="BC7" s="58">
        <v>12</v>
      </c>
      <c r="BD7" s="58">
        <v>13</v>
      </c>
      <c r="BE7" s="58">
        <v>14</v>
      </c>
      <c r="BF7" s="58">
        <v>15</v>
      </c>
      <c r="BG7" s="58">
        <v>16</v>
      </c>
      <c r="BH7" s="58">
        <v>17</v>
      </c>
      <c r="BI7" s="56">
        <v>18</v>
      </c>
      <c r="BJ7" s="58">
        <v>19</v>
      </c>
      <c r="BK7" s="58">
        <v>20</v>
      </c>
      <c r="BL7" s="58">
        <v>21</v>
      </c>
      <c r="BM7" s="58">
        <v>22</v>
      </c>
      <c r="BN7" s="58">
        <v>23</v>
      </c>
      <c r="BO7" s="58">
        <v>24</v>
      </c>
      <c r="BP7" s="58">
        <v>25</v>
      </c>
      <c r="BQ7" s="58">
        <v>26</v>
      </c>
      <c r="BR7" s="58">
        <v>27</v>
      </c>
      <c r="BS7" s="58">
        <v>28</v>
      </c>
      <c r="BT7" s="58">
        <v>29</v>
      </c>
      <c r="BU7" s="56">
        <v>30</v>
      </c>
      <c r="BV7" s="57">
        <v>1</v>
      </c>
      <c r="BW7" s="56">
        <v>2</v>
      </c>
      <c r="BX7" s="57">
        <v>3</v>
      </c>
      <c r="BY7" s="57">
        <v>4</v>
      </c>
      <c r="BZ7" s="56">
        <v>5</v>
      </c>
      <c r="CA7" s="57">
        <v>6</v>
      </c>
      <c r="CB7" s="57">
        <v>7</v>
      </c>
      <c r="CC7" s="56">
        <v>8</v>
      </c>
      <c r="CD7" s="57">
        <v>9</v>
      </c>
      <c r="CE7" s="57">
        <v>10</v>
      </c>
      <c r="CF7" s="57">
        <v>11</v>
      </c>
      <c r="CG7" s="57">
        <v>12</v>
      </c>
      <c r="CH7" s="56">
        <v>13</v>
      </c>
      <c r="CI7" s="57">
        <v>14</v>
      </c>
      <c r="CJ7" s="57">
        <v>15</v>
      </c>
      <c r="CK7" s="56">
        <v>16</v>
      </c>
      <c r="CL7" s="56">
        <v>17</v>
      </c>
      <c r="CM7" s="57">
        <v>18</v>
      </c>
      <c r="CN7" s="56">
        <v>19</v>
      </c>
      <c r="CO7" s="57">
        <v>20</v>
      </c>
      <c r="CP7" s="56">
        <v>21</v>
      </c>
      <c r="CQ7" s="57">
        <v>22</v>
      </c>
      <c r="CR7" s="57">
        <v>23</v>
      </c>
      <c r="CS7" s="57">
        <v>24</v>
      </c>
      <c r="CT7" s="57">
        <v>25</v>
      </c>
      <c r="CU7" s="56">
        <v>26</v>
      </c>
      <c r="CV7" s="57">
        <v>27</v>
      </c>
      <c r="CW7" s="56">
        <v>28</v>
      </c>
      <c r="CX7" s="56">
        <v>29</v>
      </c>
      <c r="CY7" s="57">
        <v>30</v>
      </c>
      <c r="CZ7" s="57">
        <v>31</v>
      </c>
      <c r="DA7" s="56">
        <v>1</v>
      </c>
      <c r="DB7" s="58">
        <v>2</v>
      </c>
      <c r="DC7" s="56">
        <v>3</v>
      </c>
      <c r="DD7" s="58">
        <v>4</v>
      </c>
      <c r="DE7" s="58">
        <v>5</v>
      </c>
      <c r="DF7" s="56">
        <v>6</v>
      </c>
      <c r="DG7" s="58">
        <v>7</v>
      </c>
      <c r="DH7" s="58">
        <v>8</v>
      </c>
      <c r="DI7" s="56">
        <v>9</v>
      </c>
      <c r="DJ7" s="58">
        <v>10</v>
      </c>
      <c r="DK7" s="58">
        <v>11</v>
      </c>
      <c r="DL7" s="58">
        <v>12</v>
      </c>
      <c r="DM7" s="58">
        <v>13</v>
      </c>
      <c r="DN7" s="58">
        <v>14</v>
      </c>
      <c r="DO7" s="58">
        <v>15</v>
      </c>
      <c r="DP7" s="58">
        <v>16</v>
      </c>
      <c r="DQ7" s="58">
        <v>17</v>
      </c>
      <c r="DR7" s="58">
        <v>18</v>
      </c>
      <c r="DS7" s="58">
        <v>19</v>
      </c>
      <c r="DT7" s="58">
        <v>20</v>
      </c>
      <c r="DU7" s="58">
        <v>21</v>
      </c>
      <c r="DV7" s="58">
        <v>22</v>
      </c>
      <c r="DW7" s="58">
        <v>23</v>
      </c>
      <c r="DX7" s="58">
        <v>24</v>
      </c>
      <c r="DY7" s="58">
        <v>25</v>
      </c>
      <c r="DZ7" s="58">
        <v>26</v>
      </c>
      <c r="EA7" s="58">
        <v>27</v>
      </c>
      <c r="EB7" s="58">
        <v>28</v>
      </c>
      <c r="EC7" s="58">
        <v>29</v>
      </c>
      <c r="ED7" s="58">
        <v>30</v>
      </c>
      <c r="EE7" s="58">
        <v>31</v>
      </c>
    </row>
    <row r="8" spans="1:160" ht="18.75" x14ac:dyDescent="0.25">
      <c r="A8" s="70"/>
      <c r="B8" s="71" t="s">
        <v>3811</v>
      </c>
      <c r="C8" s="59"/>
      <c r="D8" s="59"/>
      <c r="E8" s="59"/>
      <c r="F8" s="59"/>
      <c r="G8" s="66"/>
      <c r="H8" s="66" t="s">
        <v>3812</v>
      </c>
      <c r="I8" s="66" t="s">
        <v>3813</v>
      </c>
      <c r="J8" s="82" t="s">
        <v>3812</v>
      </c>
      <c r="K8" s="94" t="s">
        <v>3813</v>
      </c>
      <c r="L8" s="66" t="s">
        <v>3813</v>
      </c>
      <c r="M8" s="66" t="s">
        <v>3813</v>
      </c>
      <c r="N8" s="66"/>
      <c r="O8" s="66" t="s">
        <v>3812</v>
      </c>
      <c r="P8" s="66"/>
      <c r="Q8" s="66"/>
      <c r="R8" s="66"/>
      <c r="S8" s="86"/>
      <c r="T8" s="66"/>
      <c r="U8" s="66" t="s">
        <v>3814</v>
      </c>
      <c r="V8" s="66" t="s">
        <v>3812</v>
      </c>
      <c r="W8" s="66"/>
      <c r="X8" s="66" t="s">
        <v>3813</v>
      </c>
      <c r="Y8" s="66" t="s">
        <v>3813</v>
      </c>
      <c r="Z8" s="66"/>
      <c r="AA8" s="66"/>
      <c r="AB8" s="66" t="s">
        <v>3813</v>
      </c>
      <c r="AC8" s="66"/>
      <c r="AD8" s="66" t="s">
        <v>3813</v>
      </c>
      <c r="AE8" s="66" t="s">
        <v>3813</v>
      </c>
      <c r="AF8" s="66" t="s">
        <v>3813</v>
      </c>
      <c r="AG8" s="66" t="s">
        <v>3813</v>
      </c>
      <c r="AH8" s="66"/>
      <c r="AI8" s="66" t="s">
        <v>3813</v>
      </c>
      <c r="AJ8" s="66" t="s">
        <v>3812</v>
      </c>
      <c r="AK8" s="59"/>
      <c r="AL8" s="59"/>
      <c r="AM8" s="66" t="s">
        <v>3813</v>
      </c>
      <c r="AN8" s="59"/>
      <c r="AO8" s="59"/>
      <c r="AP8" s="59"/>
      <c r="AQ8" s="59"/>
      <c r="AR8" s="59"/>
      <c r="AS8" s="59"/>
      <c r="AT8" s="66" t="s">
        <v>3812</v>
      </c>
      <c r="AU8" s="59"/>
      <c r="AV8" s="59"/>
      <c r="AW8" s="59"/>
      <c r="AX8" s="59"/>
      <c r="AY8" s="59"/>
      <c r="AZ8" s="59"/>
      <c r="BA8" s="59"/>
      <c r="BB8" s="66" t="s">
        <v>3813</v>
      </c>
      <c r="BC8" s="59"/>
      <c r="BD8" s="59"/>
      <c r="BE8" s="59"/>
      <c r="BF8" s="59"/>
      <c r="BG8" s="59"/>
      <c r="BI8" s="66" t="s">
        <v>3813</v>
      </c>
      <c r="BJ8" s="59"/>
      <c r="BK8" s="59"/>
      <c r="BL8" s="66"/>
      <c r="BM8" s="59"/>
      <c r="BN8" s="59"/>
      <c r="BO8" s="59"/>
      <c r="BP8" s="59"/>
      <c r="BQ8" s="59"/>
      <c r="BR8" s="59"/>
      <c r="BS8" s="59"/>
      <c r="BT8" s="59"/>
      <c r="BU8" s="66" t="s">
        <v>3812</v>
      </c>
      <c r="BV8" s="59"/>
      <c r="BW8" s="66" t="s">
        <v>3812</v>
      </c>
      <c r="BX8" s="59"/>
      <c r="BY8" s="59"/>
      <c r="BZ8" s="66" t="s">
        <v>3813</v>
      </c>
      <c r="CA8" s="59"/>
      <c r="CB8" s="59"/>
      <c r="CC8" s="66" t="s">
        <v>3813</v>
      </c>
      <c r="CD8" s="66" t="s">
        <v>3813</v>
      </c>
      <c r="CE8" s="59"/>
      <c r="CF8" s="59"/>
      <c r="CG8" s="59"/>
      <c r="CH8" s="66" t="s">
        <v>3813</v>
      </c>
      <c r="CI8" s="59"/>
      <c r="CK8" s="66" t="s">
        <v>3813</v>
      </c>
      <c r="CL8" s="66" t="s">
        <v>3813</v>
      </c>
      <c r="CN8" s="66" t="s">
        <v>3813</v>
      </c>
      <c r="CP8" s="66" t="s">
        <v>3813</v>
      </c>
      <c r="CU8" s="66" t="s">
        <v>3813</v>
      </c>
      <c r="CV8" s="66" t="s">
        <v>3813</v>
      </c>
      <c r="CW8" s="66" t="s">
        <v>3813</v>
      </c>
      <c r="CX8" s="66" t="s">
        <v>3813</v>
      </c>
      <c r="DA8" s="207" t="s">
        <v>3812</v>
      </c>
      <c r="DC8" s="66" t="s">
        <v>3813</v>
      </c>
      <c r="DF8" s="66" t="s">
        <v>3813</v>
      </c>
      <c r="DI8" s="66" t="s">
        <v>3812</v>
      </c>
    </row>
    <row r="9" spans="1:160" s="48" customFormat="1" ht="27.75" customHeight="1" x14ac:dyDescent="0.3">
      <c r="A9" s="1" t="s">
        <v>35</v>
      </c>
      <c r="B9" s="49" t="s">
        <v>261</v>
      </c>
      <c r="C9" s="53"/>
      <c r="D9" s="53"/>
      <c r="E9" s="53"/>
      <c r="F9" s="53"/>
      <c r="G9" s="53"/>
      <c r="H9" s="53"/>
      <c r="I9" s="53"/>
      <c r="J9" s="83"/>
      <c r="K9" s="95"/>
      <c r="L9" s="53"/>
      <c r="M9" s="53"/>
      <c r="N9" s="90">
        <v>0.5</v>
      </c>
      <c r="O9" s="117"/>
      <c r="P9" s="60"/>
      <c r="Q9" s="60"/>
      <c r="R9" s="60"/>
      <c r="S9" s="60"/>
      <c r="T9" s="60"/>
      <c r="U9" s="143" t="s">
        <v>3815</v>
      </c>
      <c r="V9" s="144"/>
      <c r="W9" s="144"/>
      <c r="X9" s="144"/>
      <c r="Y9" s="144"/>
      <c r="Z9" s="144"/>
      <c r="AA9" s="90">
        <v>0.33333333333333331</v>
      </c>
      <c r="AB9" s="64"/>
      <c r="AC9" s="64"/>
      <c r="AD9" s="90">
        <v>0.33333333333333331</v>
      </c>
      <c r="AE9" s="51"/>
      <c r="AF9" s="64"/>
      <c r="AG9" s="64"/>
      <c r="AH9" s="90">
        <v>0.5</v>
      </c>
      <c r="AI9" s="51"/>
      <c r="AJ9" s="51"/>
      <c r="AK9" s="51"/>
      <c r="AL9" s="52"/>
      <c r="AM9" s="52"/>
      <c r="AN9" s="52"/>
      <c r="AO9" s="52"/>
      <c r="AP9" s="52"/>
      <c r="AQ9" s="52"/>
      <c r="AR9" s="52"/>
      <c r="AS9" s="52"/>
      <c r="AT9" s="52"/>
      <c r="AU9" s="52"/>
      <c r="AV9" s="52"/>
      <c r="AW9" s="52"/>
      <c r="AX9" s="52"/>
      <c r="AY9" s="52"/>
      <c r="AZ9" s="52"/>
      <c r="BA9" s="52"/>
      <c r="BB9" s="52"/>
      <c r="BC9" s="52"/>
      <c r="BD9" s="52"/>
      <c r="BE9" s="52"/>
      <c r="BF9" s="52"/>
      <c r="BG9" s="52"/>
      <c r="BH9" s="52"/>
      <c r="BI9" s="52"/>
      <c r="BJ9" s="52"/>
      <c r="BK9" s="52"/>
      <c r="BL9" s="52"/>
      <c r="BM9" s="52"/>
      <c r="BN9" s="52"/>
      <c r="BO9" s="52"/>
      <c r="BP9" s="52"/>
      <c r="BQ9" s="52"/>
      <c r="BR9" s="52"/>
      <c r="BS9" s="52"/>
      <c r="BT9" s="1899">
        <v>0.45833333333333331</v>
      </c>
      <c r="BU9" s="1900"/>
      <c r="BV9" s="1900"/>
      <c r="BW9" s="1900"/>
      <c r="BX9" s="1900"/>
      <c r="BY9" s="1901"/>
      <c r="BZ9" s="52"/>
      <c r="CA9" s="1902">
        <v>0.33680555555555558</v>
      </c>
      <c r="CB9" s="1903"/>
      <c r="CC9" s="1903"/>
      <c r="CD9" s="1903"/>
      <c r="CE9" s="1903"/>
      <c r="CF9" s="1903"/>
      <c r="CG9" s="1903"/>
      <c r="CH9" s="1904"/>
      <c r="CI9" s="203"/>
      <c r="CJ9" s="203"/>
      <c r="CK9" s="203"/>
      <c r="CL9" s="203"/>
      <c r="CM9" s="203"/>
      <c r="CN9" s="203"/>
      <c r="CO9" s="203"/>
      <c r="CP9" s="203"/>
      <c r="CQ9" s="203"/>
      <c r="CR9" s="203"/>
      <c r="CS9" s="203"/>
      <c r="CT9" s="203"/>
      <c r="CU9" s="203"/>
      <c r="CV9" s="203"/>
      <c r="CW9" s="203"/>
      <c r="CX9" s="203"/>
      <c r="CY9" s="203"/>
      <c r="CZ9" s="203"/>
      <c r="DA9" s="203"/>
      <c r="DB9" s="203"/>
      <c r="DC9" s="203"/>
      <c r="DD9" s="203"/>
      <c r="DE9" s="203"/>
      <c r="DF9" s="203"/>
      <c r="DG9" s="203"/>
      <c r="DH9" s="203"/>
      <c r="DI9" s="203"/>
      <c r="DJ9" s="52"/>
      <c r="DK9" s="52"/>
      <c r="DL9" s="52"/>
      <c r="DM9" s="52"/>
      <c r="DN9" s="52"/>
      <c r="DO9" s="52"/>
      <c r="DP9" s="52"/>
      <c r="DQ9" s="52"/>
      <c r="DR9" s="52"/>
      <c r="DS9" s="52"/>
      <c r="DT9" s="52"/>
      <c r="DU9" s="52"/>
      <c r="DV9" s="52"/>
      <c r="DW9" s="52"/>
      <c r="DX9" s="52"/>
      <c r="DY9" s="52"/>
      <c r="DZ9" s="52"/>
      <c r="EA9" s="52"/>
      <c r="EB9" s="52"/>
      <c r="EC9" s="52"/>
      <c r="ED9" s="52"/>
      <c r="EE9" s="52"/>
      <c r="EF9" s="52"/>
      <c r="EG9" s="52"/>
      <c r="EH9" s="52"/>
      <c r="EI9" s="52"/>
      <c r="EJ9" s="52"/>
      <c r="EK9" s="52"/>
      <c r="EL9" s="52"/>
      <c r="EM9" s="52"/>
      <c r="EN9" s="52"/>
      <c r="EO9" s="52"/>
      <c r="EP9" s="52"/>
      <c r="EQ9" s="52"/>
      <c r="ER9" s="52"/>
      <c r="ES9" s="52"/>
      <c r="ET9" s="52"/>
      <c r="EU9" s="52"/>
      <c r="EV9" s="52"/>
      <c r="EW9" s="52"/>
      <c r="EX9" s="52"/>
      <c r="EY9" s="52"/>
      <c r="EZ9" s="52"/>
      <c r="FA9" s="52"/>
      <c r="FB9" s="52"/>
      <c r="FC9" s="52"/>
      <c r="FD9" s="52"/>
    </row>
    <row r="10" spans="1:160" s="48" customFormat="1" ht="27.75" customHeight="1" x14ac:dyDescent="0.3">
      <c r="A10" s="1" t="s">
        <v>35</v>
      </c>
      <c r="B10" s="49" t="s">
        <v>313</v>
      </c>
      <c r="C10" s="53"/>
      <c r="D10" s="51"/>
      <c r="E10" s="59"/>
      <c r="F10" s="59"/>
      <c r="G10" s="59"/>
      <c r="H10" s="60"/>
      <c r="I10" s="60"/>
      <c r="J10" s="65"/>
      <c r="K10" s="96"/>
      <c r="L10" s="60"/>
      <c r="M10" s="60"/>
      <c r="N10" s="60"/>
      <c r="O10" s="60"/>
      <c r="P10" s="60"/>
      <c r="Q10" s="91"/>
      <c r="R10" s="63"/>
      <c r="S10" s="129"/>
      <c r="T10" s="63"/>
      <c r="U10" s="63"/>
      <c r="V10" s="63"/>
      <c r="W10" s="63"/>
      <c r="X10" s="90"/>
      <c r="Y10" s="150">
        <v>0.35416666666666702</v>
      </c>
      <c r="Z10" s="128"/>
      <c r="AA10" s="128"/>
      <c r="AB10" s="130"/>
      <c r="AC10" s="130"/>
      <c r="AD10" s="130"/>
      <c r="AE10" s="91"/>
      <c r="AF10" s="64"/>
      <c r="AG10" s="64"/>
      <c r="AH10" s="64"/>
      <c r="AI10" s="64"/>
      <c r="AJ10" s="64"/>
      <c r="AK10" s="90">
        <v>0.41666666666666669</v>
      </c>
      <c r="AL10" s="52"/>
      <c r="AM10" s="52"/>
      <c r="AN10" s="52"/>
      <c r="AO10" s="52"/>
      <c r="AP10" s="52"/>
      <c r="AQ10" s="52"/>
      <c r="AR10" s="52"/>
      <c r="AS10" s="52"/>
      <c r="AT10" s="52"/>
      <c r="AU10" s="52"/>
      <c r="AV10" s="52"/>
      <c r="AW10" s="52"/>
      <c r="AX10" s="52"/>
      <c r="AY10" s="52"/>
      <c r="AZ10" s="52"/>
      <c r="BA10" s="52"/>
      <c r="BB10" s="52"/>
      <c r="BC10" s="52"/>
      <c r="BD10" s="52"/>
      <c r="BE10" s="52"/>
      <c r="BF10" s="52"/>
      <c r="BG10" s="52"/>
      <c r="BH10" s="52"/>
      <c r="BI10" s="52"/>
      <c r="BJ10" s="52"/>
      <c r="BK10" s="52"/>
      <c r="BL10" s="52"/>
      <c r="BM10" s="52"/>
      <c r="BN10" s="52"/>
      <c r="BO10" s="52"/>
      <c r="BP10" s="52"/>
      <c r="BQ10" s="52"/>
      <c r="BR10" s="52"/>
      <c r="BS10" s="52"/>
      <c r="BT10" s="79">
        <v>0.79166666666666663</v>
      </c>
      <c r="BU10" s="52"/>
      <c r="BV10" s="52"/>
      <c r="BW10" s="52"/>
      <c r="BX10" s="52"/>
      <c r="BY10" s="52"/>
      <c r="BZ10" s="52"/>
      <c r="CA10" s="1905" t="s">
        <v>3816</v>
      </c>
      <c r="CB10" s="1903"/>
      <c r="CC10" s="1903"/>
      <c r="CD10" s="1903"/>
      <c r="CE10" s="1903"/>
      <c r="CF10" s="1903"/>
      <c r="CG10" s="1903"/>
      <c r="CH10" s="1903"/>
      <c r="CI10" s="1903"/>
      <c r="CJ10" s="1903"/>
      <c r="CK10" s="1904"/>
      <c r="CL10" s="203"/>
      <c r="CM10" s="203"/>
      <c r="CN10" s="203"/>
      <c r="CO10" s="203"/>
      <c r="CP10" s="203"/>
      <c r="CQ10" s="203"/>
      <c r="CR10" s="203"/>
      <c r="CS10" s="203"/>
      <c r="CT10" s="203"/>
      <c r="CU10" s="158"/>
      <c r="CV10" s="158"/>
      <c r="CW10" s="158"/>
      <c r="CX10" s="158"/>
      <c r="CY10" s="158"/>
      <c r="CZ10" s="158"/>
      <c r="DA10" s="158"/>
      <c r="DB10" s="158"/>
      <c r="DC10" s="158"/>
      <c r="DD10" s="158"/>
      <c r="DE10" s="158"/>
      <c r="DF10" s="158"/>
      <c r="DG10" s="158"/>
      <c r="DH10" s="158"/>
      <c r="DI10" s="158"/>
      <c r="DJ10" s="158"/>
      <c r="DK10" s="158"/>
      <c r="DL10" s="158"/>
      <c r="DM10" s="158"/>
      <c r="DN10" s="158"/>
      <c r="DO10" s="158"/>
      <c r="DP10" s="158"/>
      <c r="DQ10" s="158"/>
      <c r="DR10" s="158"/>
      <c r="DS10" s="158"/>
      <c r="DT10" s="52"/>
      <c r="DU10" s="52"/>
      <c r="DV10" s="52"/>
      <c r="DW10" s="52"/>
      <c r="DX10" s="52"/>
      <c r="DY10" s="52"/>
      <c r="DZ10" s="52"/>
      <c r="EA10" s="52"/>
      <c r="EB10" s="52"/>
      <c r="EC10" s="52"/>
      <c r="ED10" s="52"/>
      <c r="EE10" s="52"/>
      <c r="EF10" s="52"/>
      <c r="EG10" s="52"/>
      <c r="EH10" s="52"/>
      <c r="EI10" s="52"/>
      <c r="EJ10" s="52"/>
      <c r="EK10" s="52"/>
      <c r="EL10" s="52"/>
      <c r="EM10" s="52"/>
      <c r="EN10" s="52"/>
      <c r="EO10" s="52"/>
      <c r="EP10" s="52"/>
      <c r="EQ10" s="52"/>
      <c r="ER10" s="52"/>
      <c r="ES10" s="52"/>
      <c r="ET10" s="52"/>
      <c r="EU10" s="52"/>
      <c r="EV10" s="52"/>
      <c r="EW10" s="52"/>
      <c r="EX10" s="52"/>
      <c r="EY10" s="52"/>
      <c r="EZ10" s="52"/>
      <c r="FA10" s="52"/>
      <c r="FB10" s="52"/>
      <c r="FC10" s="52"/>
      <c r="FD10" s="52"/>
    </row>
    <row r="11" spans="1:160" s="48" customFormat="1" ht="27.75" customHeight="1" x14ac:dyDescent="0.3">
      <c r="A11" s="20" t="s">
        <v>35</v>
      </c>
      <c r="B11" s="50" t="s">
        <v>119</v>
      </c>
      <c r="C11" s="63"/>
      <c r="D11" s="63"/>
      <c r="E11" s="63"/>
      <c r="F11" s="63"/>
      <c r="G11" s="63"/>
      <c r="H11" s="63"/>
      <c r="I11" s="63"/>
      <c r="J11" s="84"/>
      <c r="K11" s="97"/>
      <c r="L11" s="63"/>
      <c r="M11" s="114" t="s">
        <v>3817</v>
      </c>
      <c r="N11" s="1906"/>
      <c r="O11" s="1906"/>
      <c r="P11" s="1906"/>
      <c r="Q11" s="64"/>
      <c r="R11" s="64"/>
      <c r="S11" s="131"/>
      <c r="T11" s="64"/>
      <c r="U11" s="64"/>
      <c r="V11" s="64"/>
      <c r="W11" s="64"/>
      <c r="X11" s="64"/>
      <c r="Y11" s="130"/>
      <c r="Z11" s="130"/>
      <c r="AA11" s="130"/>
      <c r="AB11" s="130"/>
      <c r="AC11" s="130"/>
      <c r="AD11" s="132" t="s">
        <v>3818</v>
      </c>
      <c r="AE11" s="156"/>
      <c r="AF11" s="130"/>
      <c r="AG11" s="90">
        <v>0.66666666666666663</v>
      </c>
      <c r="AH11" s="157"/>
      <c r="AI11" s="51"/>
      <c r="AJ11" s="51"/>
      <c r="AK11" s="51"/>
      <c r="AL11" s="52"/>
      <c r="AM11" s="52"/>
      <c r="AN11" s="52"/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52"/>
      <c r="AZ11" s="52"/>
      <c r="BA11" s="52"/>
      <c r="BB11" s="52"/>
      <c r="BC11" s="52"/>
      <c r="BD11" s="52"/>
      <c r="BE11" s="52"/>
      <c r="BF11" s="52"/>
      <c r="BG11" s="52"/>
      <c r="BH11" s="52"/>
      <c r="BI11" s="52"/>
      <c r="BJ11" s="52"/>
      <c r="BK11" s="52"/>
      <c r="BL11" s="52"/>
      <c r="BM11" s="52"/>
      <c r="BN11" s="52"/>
      <c r="BO11" s="52"/>
      <c r="BP11" s="52"/>
      <c r="BQ11" s="52"/>
      <c r="BR11" s="52"/>
      <c r="BS11" s="52"/>
      <c r="BT11" s="1902">
        <v>0.78472222222222221</v>
      </c>
      <c r="BU11" s="1903"/>
      <c r="BV11" s="1904"/>
      <c r="BW11" s="52"/>
      <c r="BX11" s="52"/>
      <c r="BY11" s="52"/>
      <c r="BZ11" s="52"/>
      <c r="CA11" s="1902">
        <v>0.67013888888888884</v>
      </c>
      <c r="CB11" s="1903"/>
      <c r="CC11" s="1903"/>
      <c r="CD11" s="1903"/>
      <c r="CE11" s="1903"/>
      <c r="CF11" s="1903"/>
      <c r="CG11" s="1903"/>
      <c r="CH11" s="1903"/>
      <c r="CI11" s="1903"/>
      <c r="CJ11" s="1903"/>
      <c r="CK11" s="1903"/>
      <c r="CL11" s="1904"/>
      <c r="CM11" s="203"/>
      <c r="CN11" s="203"/>
      <c r="CO11" s="203"/>
      <c r="CP11" s="203"/>
      <c r="CQ11" s="203"/>
      <c r="CR11" s="203"/>
      <c r="CS11" s="203"/>
      <c r="CT11" s="203"/>
      <c r="CU11" s="203"/>
      <c r="CV11" s="203"/>
      <c r="CW11" s="203"/>
      <c r="CX11" s="203"/>
      <c r="CY11" s="203"/>
      <c r="CZ11" s="203"/>
      <c r="DA11" s="203"/>
      <c r="DB11" s="203"/>
      <c r="DC11" s="203"/>
      <c r="DD11" s="203"/>
      <c r="DE11" s="203"/>
      <c r="DF11" s="203"/>
      <c r="DG11" s="203"/>
      <c r="DH11" s="203"/>
      <c r="DI11" s="203"/>
      <c r="DJ11" s="52"/>
      <c r="DK11" s="52"/>
      <c r="DL11" s="52"/>
      <c r="DM11" s="52"/>
      <c r="DN11" s="52"/>
      <c r="DO11" s="52"/>
      <c r="DP11" s="52"/>
      <c r="DQ11" s="52"/>
      <c r="DR11" s="52"/>
      <c r="DS11" s="52"/>
      <c r="DT11" s="52"/>
      <c r="DU11" s="52"/>
      <c r="DV11" s="52"/>
      <c r="DW11" s="52"/>
      <c r="DX11" s="52"/>
      <c r="DY11" s="52"/>
      <c r="DZ11" s="52"/>
      <c r="EA11" s="52"/>
      <c r="EB11" s="52"/>
      <c r="EC11" s="52"/>
      <c r="ED11" s="52"/>
      <c r="EE11" s="52"/>
      <c r="EF11" s="52"/>
      <c r="EG11" s="52"/>
      <c r="EH11" s="52"/>
      <c r="EI11" s="52"/>
      <c r="EJ11" s="52"/>
      <c r="EK11" s="52"/>
      <c r="EL11" s="52"/>
      <c r="EM11" s="52"/>
      <c r="EN11" s="52"/>
      <c r="EO11" s="52"/>
      <c r="EP11" s="52"/>
      <c r="EQ11" s="52"/>
      <c r="ER11" s="52"/>
      <c r="ES11" s="52"/>
      <c r="ET11" s="52"/>
      <c r="EU11" s="52"/>
      <c r="EV11" s="52"/>
      <c r="EW11" s="52"/>
      <c r="EX11" s="52"/>
      <c r="EY11" s="52"/>
      <c r="EZ11" s="52"/>
      <c r="FA11" s="52"/>
      <c r="FB11" s="52"/>
      <c r="FC11" s="52"/>
      <c r="FD11" s="52"/>
    </row>
    <row r="12" spans="1:160" s="48" customFormat="1" ht="27.75" customHeight="1" x14ac:dyDescent="0.3">
      <c r="A12" s="20" t="s">
        <v>22</v>
      </c>
      <c r="B12" s="50" t="s">
        <v>364</v>
      </c>
      <c r="C12" s="60"/>
      <c r="D12" s="60"/>
      <c r="E12" s="60"/>
      <c r="F12" s="60"/>
      <c r="G12" s="60"/>
      <c r="H12" s="60"/>
      <c r="I12" s="60"/>
      <c r="J12" s="65"/>
      <c r="K12" s="96"/>
      <c r="L12" s="60"/>
      <c r="M12" s="60"/>
      <c r="N12" s="64"/>
      <c r="O12" s="64"/>
      <c r="P12" s="118"/>
      <c r="Q12" s="119"/>
      <c r="R12" s="119"/>
      <c r="S12" s="120"/>
      <c r="T12" s="121"/>
      <c r="U12" s="123"/>
      <c r="V12" s="123"/>
      <c r="W12" s="123"/>
      <c r="X12" s="123"/>
      <c r="Y12" s="121"/>
      <c r="Z12" s="121"/>
      <c r="AA12" s="91"/>
      <c r="AB12" s="64"/>
      <c r="AC12" s="130"/>
      <c r="AD12" s="156"/>
      <c r="AE12" s="156"/>
      <c r="AF12" s="156"/>
      <c r="AG12" s="130"/>
      <c r="AH12" s="90">
        <v>0.77083333333333337</v>
      </c>
      <c r="AI12" s="51"/>
      <c r="AJ12" s="51"/>
      <c r="AK12" s="51"/>
      <c r="AL12" s="52"/>
      <c r="AM12" s="52"/>
      <c r="AN12" s="52"/>
      <c r="AO12" s="52"/>
      <c r="AP12" s="52"/>
      <c r="AQ12" s="52"/>
      <c r="AR12" s="52"/>
      <c r="AS12" s="52"/>
      <c r="AT12" s="157"/>
      <c r="AU12" s="52"/>
      <c r="AV12" s="52"/>
      <c r="AW12" s="52"/>
      <c r="AX12" s="52"/>
      <c r="AY12" s="52"/>
      <c r="AZ12" s="52"/>
      <c r="BA12" s="52"/>
      <c r="BB12" s="52"/>
      <c r="BC12" s="52"/>
      <c r="BD12" s="52"/>
      <c r="BE12" s="52"/>
      <c r="BF12" s="52"/>
      <c r="BG12" s="52"/>
      <c r="BH12" s="52"/>
      <c r="BI12" s="52"/>
      <c r="BJ12" s="52"/>
      <c r="BK12" s="52"/>
      <c r="BL12" s="52"/>
      <c r="BM12" s="52"/>
      <c r="BN12" s="52"/>
      <c r="BO12" s="52"/>
      <c r="BP12" s="52"/>
      <c r="BQ12" s="52"/>
      <c r="BR12" s="52"/>
      <c r="BS12" s="52"/>
      <c r="BT12" s="1902">
        <v>0.85416666666666663</v>
      </c>
      <c r="BU12" s="1903"/>
      <c r="BV12" s="1903"/>
      <c r="BW12" s="1904"/>
      <c r="BX12" s="52"/>
      <c r="BY12" s="52"/>
      <c r="BZ12" s="52"/>
      <c r="CA12" s="1905" t="s">
        <v>3819</v>
      </c>
      <c r="CB12" s="1903"/>
      <c r="CC12" s="1903"/>
      <c r="CD12" s="1903"/>
      <c r="CE12" s="1903"/>
      <c r="CF12" s="1903"/>
      <c r="CG12" s="1903"/>
      <c r="CH12" s="1903"/>
      <c r="CI12" s="1903"/>
      <c r="CJ12" s="1903"/>
      <c r="CK12" s="1903"/>
      <c r="CL12" s="1903"/>
      <c r="CM12" s="1903"/>
      <c r="CN12" s="1903"/>
      <c r="CO12" s="1903"/>
      <c r="CP12" s="1903"/>
      <c r="CQ12" s="1903"/>
      <c r="CR12" s="1903"/>
      <c r="CS12" s="1903"/>
      <c r="CT12" s="1904"/>
      <c r="CU12" s="158"/>
      <c r="CV12" s="158"/>
      <c r="CW12" s="158"/>
      <c r="CX12" s="158"/>
      <c r="CY12" s="158"/>
      <c r="CZ12" s="158"/>
      <c r="DA12" s="203"/>
      <c r="DB12" s="203"/>
      <c r="DC12" s="203"/>
      <c r="DD12" s="203"/>
      <c r="DE12" s="203"/>
      <c r="DF12" s="203"/>
      <c r="DG12" s="203"/>
      <c r="DH12" s="203"/>
      <c r="DI12" s="203"/>
      <c r="DJ12" s="52"/>
      <c r="DK12" s="52"/>
      <c r="DL12" s="52"/>
      <c r="DM12" s="52"/>
      <c r="DN12" s="52"/>
      <c r="DO12" s="52"/>
      <c r="DP12" s="52"/>
      <c r="DQ12" s="52"/>
      <c r="DR12" s="52"/>
      <c r="DS12" s="52"/>
      <c r="DT12" s="52"/>
      <c r="DU12" s="52"/>
      <c r="DV12" s="52"/>
      <c r="DW12" s="52"/>
      <c r="DX12" s="52"/>
      <c r="DY12" s="52"/>
      <c r="DZ12" s="52"/>
      <c r="EA12" s="52"/>
      <c r="EB12" s="52"/>
      <c r="EC12" s="52"/>
      <c r="ED12" s="52"/>
      <c r="EE12" s="52"/>
      <c r="EF12" s="52"/>
      <c r="EG12" s="52"/>
      <c r="EH12" s="52"/>
      <c r="EI12" s="52"/>
      <c r="EJ12" s="52"/>
      <c r="EK12" s="52"/>
      <c r="EL12" s="52"/>
      <c r="EM12" s="52"/>
      <c r="EN12" s="52"/>
      <c r="EO12" s="52"/>
      <c r="EP12" s="52"/>
      <c r="EQ12" s="52"/>
      <c r="ER12" s="52"/>
      <c r="ES12" s="52"/>
      <c r="ET12" s="52"/>
      <c r="EU12" s="52"/>
      <c r="EV12" s="52"/>
      <c r="EW12" s="52"/>
      <c r="EX12" s="52"/>
      <c r="EY12" s="52"/>
      <c r="EZ12" s="52"/>
      <c r="FA12" s="52"/>
      <c r="FB12" s="52"/>
      <c r="FC12" s="52"/>
      <c r="FD12" s="52"/>
    </row>
    <row r="13" spans="1:160" s="48" customFormat="1" ht="27.75" customHeight="1" x14ac:dyDescent="0.3">
      <c r="A13" s="20" t="s">
        <v>22</v>
      </c>
      <c r="B13" s="50" t="s">
        <v>161</v>
      </c>
      <c r="C13" s="53"/>
      <c r="D13" s="53"/>
      <c r="E13" s="53"/>
      <c r="F13" s="53"/>
      <c r="G13" s="53"/>
      <c r="H13" s="53"/>
      <c r="I13" s="53"/>
      <c r="J13" s="83"/>
      <c r="K13" s="95"/>
      <c r="L13" s="53"/>
      <c r="M13" s="53"/>
      <c r="N13" s="53"/>
      <c r="O13" s="53"/>
      <c r="P13" s="119"/>
      <c r="Q13" s="118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23"/>
      <c r="AF13" s="123"/>
      <c r="AG13" s="123"/>
      <c r="AH13" s="119"/>
      <c r="AI13" s="119"/>
      <c r="AJ13" s="119"/>
      <c r="AK13" s="119"/>
      <c r="AL13" s="122"/>
      <c r="AM13" s="122"/>
      <c r="AN13" s="122"/>
      <c r="AO13" s="122"/>
      <c r="AP13" s="122"/>
      <c r="AQ13" s="122"/>
      <c r="AR13" s="122"/>
      <c r="AS13" s="122"/>
      <c r="AT13" s="122"/>
      <c r="AU13" s="90">
        <v>0.625</v>
      </c>
      <c r="AV13" s="52"/>
      <c r="AW13" s="52"/>
      <c r="AX13" s="52"/>
      <c r="AY13" s="52"/>
      <c r="AZ13" s="52"/>
      <c r="BA13" s="52"/>
      <c r="BB13" s="52"/>
      <c r="BC13" s="52"/>
      <c r="BD13" s="52"/>
      <c r="BE13" s="52"/>
      <c r="BF13" s="52"/>
      <c r="BG13" s="52"/>
      <c r="BH13" s="52"/>
      <c r="BI13" s="52"/>
      <c r="BJ13" s="52"/>
      <c r="BK13" s="52"/>
      <c r="BL13" s="52"/>
      <c r="BM13" s="52"/>
      <c r="BN13" s="52"/>
      <c r="BO13" s="52"/>
      <c r="BP13" s="52"/>
      <c r="BQ13" s="52"/>
      <c r="BR13" s="52"/>
      <c r="BS13" s="52"/>
      <c r="BT13" s="1902">
        <v>0.625</v>
      </c>
      <c r="BU13" s="1903"/>
      <c r="BV13" s="1903"/>
      <c r="BW13" s="1903"/>
      <c r="BX13" s="1903"/>
      <c r="BY13" s="1903"/>
      <c r="BZ13" s="1904"/>
      <c r="CA13" s="1905" t="s">
        <v>3820</v>
      </c>
      <c r="CB13" s="1903"/>
      <c r="CC13" s="1903"/>
      <c r="CD13" s="1903"/>
      <c r="CE13" s="1903"/>
      <c r="CF13" s="1903"/>
      <c r="CG13" s="1903"/>
      <c r="CH13" s="1903"/>
      <c r="CI13" s="1903"/>
      <c r="CJ13" s="1903"/>
      <c r="CK13" s="1903"/>
      <c r="CL13" s="1903"/>
      <c r="CM13" s="1903"/>
      <c r="CN13" s="1903"/>
      <c r="CO13" s="1903"/>
      <c r="CP13" s="1903"/>
      <c r="CQ13" s="1903"/>
      <c r="CR13" s="1903"/>
      <c r="CS13" s="1903"/>
      <c r="CT13" s="1903"/>
      <c r="CU13" s="1903"/>
      <c r="CV13" s="1903"/>
      <c r="CW13" s="1903"/>
      <c r="CX13" s="1903"/>
      <c r="CY13" s="1903"/>
      <c r="CZ13" s="1903"/>
      <c r="DA13" s="1903"/>
      <c r="DB13" s="1903"/>
      <c r="DC13" s="1903"/>
      <c r="DD13" s="1904"/>
      <c r="DE13" s="203"/>
      <c r="DF13" s="203"/>
      <c r="DG13" s="203"/>
      <c r="DH13" s="203"/>
      <c r="DI13" s="203"/>
      <c r="DJ13" s="52"/>
      <c r="DK13" s="52"/>
      <c r="DL13" s="52"/>
      <c r="DM13" s="52"/>
      <c r="DN13" s="52"/>
      <c r="DO13" s="52"/>
      <c r="DP13" s="52"/>
      <c r="DQ13" s="52"/>
      <c r="DR13" s="52"/>
      <c r="DS13" s="52"/>
      <c r="DT13" s="52"/>
      <c r="DU13" s="52"/>
      <c r="DV13" s="52"/>
      <c r="DW13" s="52"/>
      <c r="DX13" s="52"/>
      <c r="DY13" s="52"/>
      <c r="DZ13" s="52"/>
      <c r="EA13" s="52"/>
      <c r="EB13" s="52"/>
      <c r="EC13" s="52"/>
      <c r="ED13" s="52"/>
      <c r="EE13" s="52"/>
      <c r="EF13" s="52"/>
      <c r="EG13" s="52"/>
      <c r="EH13" s="52"/>
      <c r="EI13" s="52"/>
      <c r="EJ13" s="52"/>
      <c r="EK13" s="52"/>
      <c r="EL13" s="52"/>
      <c r="EM13" s="52"/>
      <c r="EN13" s="52"/>
      <c r="EO13" s="52"/>
      <c r="EP13" s="52"/>
      <c r="EQ13" s="52"/>
      <c r="ER13" s="52"/>
      <c r="ES13" s="52"/>
      <c r="ET13" s="52"/>
      <c r="EU13" s="52"/>
      <c r="EV13" s="52"/>
      <c r="EW13" s="52"/>
      <c r="EX13" s="52"/>
      <c r="EY13" s="52"/>
      <c r="EZ13" s="52"/>
      <c r="FA13" s="52"/>
      <c r="FB13" s="52"/>
      <c r="FC13" s="52"/>
      <c r="FD13" s="52"/>
    </row>
    <row r="14" spans="1:160" s="48" customFormat="1" ht="33.75" x14ac:dyDescent="0.3">
      <c r="A14" s="20" t="s">
        <v>22</v>
      </c>
      <c r="B14" s="50" t="s">
        <v>23</v>
      </c>
      <c r="C14" s="53"/>
      <c r="D14" s="53"/>
      <c r="E14" s="53"/>
      <c r="F14" s="53"/>
      <c r="G14" s="53"/>
      <c r="H14" s="53"/>
      <c r="I14" s="53"/>
      <c r="J14" s="83"/>
      <c r="K14" s="95"/>
      <c r="L14" s="53"/>
      <c r="M14" s="53"/>
      <c r="N14" s="90">
        <v>0.5</v>
      </c>
      <c r="O14" s="124"/>
      <c r="P14" s="124"/>
      <c r="Q14" s="124"/>
      <c r="R14" s="124"/>
      <c r="S14" s="124"/>
      <c r="T14" s="124"/>
      <c r="U14" s="124"/>
      <c r="V14" s="136" t="s">
        <v>3821</v>
      </c>
      <c r="W14" s="145"/>
      <c r="X14" s="145"/>
      <c r="Y14" s="145"/>
      <c r="Z14" s="145"/>
      <c r="AA14" s="145"/>
      <c r="AB14" s="90">
        <v>0.45833333333333331</v>
      </c>
      <c r="AC14" s="146"/>
      <c r="AD14" s="90">
        <v>0.45833333333333331</v>
      </c>
      <c r="AE14" s="51"/>
      <c r="AF14" s="51"/>
      <c r="AG14" s="64"/>
      <c r="AH14" s="64"/>
      <c r="AI14" s="64"/>
      <c r="AJ14" s="64"/>
      <c r="AK14" s="64"/>
      <c r="AL14" s="63"/>
      <c r="AM14" s="90">
        <v>0.45833333333333331</v>
      </c>
      <c r="AN14" s="52"/>
      <c r="AO14" s="52"/>
      <c r="AP14" s="52"/>
      <c r="AQ14" s="52"/>
      <c r="AR14" s="52"/>
      <c r="AS14" s="52"/>
      <c r="AT14" s="52"/>
      <c r="AU14" s="52"/>
      <c r="AV14" s="52"/>
      <c r="AW14" s="52"/>
      <c r="AX14" s="52"/>
      <c r="AY14" s="52"/>
      <c r="AZ14" s="52"/>
      <c r="BA14" s="52"/>
      <c r="BB14" s="52"/>
      <c r="BC14" s="52"/>
      <c r="BD14" s="52"/>
      <c r="BE14" s="52"/>
      <c r="BF14" s="52"/>
      <c r="BG14" s="52"/>
      <c r="BH14" s="52"/>
      <c r="BI14" s="52"/>
      <c r="BJ14" s="52"/>
      <c r="BK14" s="52"/>
      <c r="BL14" s="52"/>
      <c r="BM14" s="52"/>
      <c r="BN14" s="52"/>
      <c r="BO14" s="52"/>
      <c r="BP14" s="52"/>
      <c r="BQ14" s="52"/>
      <c r="BR14" s="52"/>
      <c r="BS14" s="52"/>
      <c r="BT14" s="1902">
        <v>0.8125</v>
      </c>
      <c r="BU14" s="1904"/>
      <c r="BV14" s="52"/>
      <c r="BW14" s="52"/>
      <c r="BX14" s="52"/>
      <c r="BY14" s="52"/>
      <c r="BZ14" s="52"/>
      <c r="CA14" s="1902">
        <v>0.71736111111111101</v>
      </c>
      <c r="CB14" s="1903"/>
      <c r="CC14" s="1903"/>
      <c r="CD14" s="1903"/>
      <c r="CE14" s="1903"/>
      <c r="CF14" s="1904"/>
      <c r="CG14" s="203"/>
      <c r="CH14" s="203"/>
      <c r="CI14" s="203"/>
      <c r="CJ14" s="203"/>
      <c r="CK14" s="203"/>
      <c r="CL14" s="203"/>
      <c r="CM14" s="203"/>
      <c r="CN14" s="203"/>
      <c r="CO14" s="203"/>
      <c r="CP14" s="203"/>
      <c r="CQ14" s="203"/>
      <c r="CR14" s="203"/>
      <c r="CS14" s="203"/>
      <c r="CT14" s="203"/>
      <c r="CU14" s="203"/>
      <c r="CV14" s="158"/>
      <c r="CW14" s="158"/>
      <c r="CX14" s="158"/>
      <c r="CY14" s="158"/>
      <c r="CZ14" s="158"/>
      <c r="DA14" s="158"/>
      <c r="DB14" s="158"/>
      <c r="DC14" s="158"/>
      <c r="DD14" s="158"/>
      <c r="DE14" s="158"/>
      <c r="DF14" s="158"/>
      <c r="DG14" s="158"/>
      <c r="DH14" s="158"/>
      <c r="DI14" s="158"/>
      <c r="DJ14" s="158"/>
      <c r="DK14" s="158"/>
      <c r="DL14" s="158"/>
      <c r="DM14" s="158"/>
      <c r="DN14" s="158"/>
      <c r="DO14" s="158"/>
      <c r="DP14" s="158"/>
      <c r="DQ14" s="158"/>
      <c r="DR14" s="158"/>
      <c r="DS14" s="158"/>
      <c r="DT14" s="158"/>
      <c r="DU14" s="158"/>
      <c r="DV14" s="158"/>
      <c r="DW14" s="158"/>
      <c r="DX14" s="158"/>
      <c r="DY14" s="52"/>
      <c r="DZ14" s="52"/>
      <c r="EA14" s="52"/>
      <c r="EB14" s="52"/>
      <c r="EC14" s="52"/>
      <c r="ED14" s="52"/>
      <c r="EE14" s="52"/>
      <c r="EF14" s="52"/>
      <c r="EG14" s="52"/>
      <c r="EH14" s="52"/>
      <c r="EI14" s="52"/>
      <c r="EJ14" s="52"/>
      <c r="EK14" s="52"/>
      <c r="EL14" s="52"/>
      <c r="EM14" s="52"/>
      <c r="EN14" s="52"/>
      <c r="EO14" s="52"/>
      <c r="EP14" s="52"/>
      <c r="EQ14" s="52"/>
      <c r="ER14" s="52"/>
      <c r="ES14" s="52"/>
      <c r="ET14" s="52"/>
      <c r="EU14" s="52"/>
      <c r="EV14" s="52"/>
      <c r="EW14" s="52"/>
      <c r="EX14" s="52"/>
      <c r="EY14" s="52"/>
      <c r="EZ14" s="52"/>
      <c r="FA14" s="52"/>
      <c r="FB14" s="52"/>
      <c r="FC14" s="52"/>
      <c r="FD14" s="52"/>
    </row>
    <row r="15" spans="1:160" s="48" customFormat="1" ht="27.75" customHeight="1" x14ac:dyDescent="0.3">
      <c r="A15" s="20" t="s">
        <v>22</v>
      </c>
      <c r="B15" s="50" t="s">
        <v>2279</v>
      </c>
      <c r="C15" s="53"/>
      <c r="D15" s="53"/>
      <c r="E15" s="53"/>
      <c r="F15" s="64"/>
      <c r="G15" s="64"/>
      <c r="H15" s="60"/>
      <c r="I15" s="60"/>
      <c r="J15" s="65"/>
      <c r="K15" s="96"/>
      <c r="L15" s="53"/>
      <c r="M15" s="53"/>
      <c r="N15" s="53"/>
      <c r="O15" s="53"/>
      <c r="P15" s="53"/>
      <c r="Q15" s="125">
        <v>0.52083333333333337</v>
      </c>
      <c r="R15" s="127"/>
      <c r="S15" s="127"/>
      <c r="T15" s="127"/>
      <c r="U15" s="64"/>
      <c r="V15" s="64"/>
      <c r="W15" s="64"/>
      <c r="X15" s="64"/>
      <c r="Y15" s="64"/>
      <c r="Z15" s="64"/>
      <c r="AA15" s="64"/>
      <c r="AB15" s="90">
        <v>0.625</v>
      </c>
      <c r="AC15" s="128"/>
      <c r="AD15" s="128"/>
      <c r="AE15" s="156"/>
      <c r="AF15" s="64"/>
      <c r="AG15" s="90">
        <v>0.69444444444444453</v>
      </c>
      <c r="AH15" s="51"/>
      <c r="AI15" s="51"/>
      <c r="AJ15" s="51"/>
      <c r="AK15" s="51"/>
      <c r="AL15" s="52"/>
      <c r="AM15" s="52"/>
      <c r="AN15" s="52"/>
      <c r="AO15" s="52"/>
      <c r="AP15" s="52"/>
      <c r="AQ15" s="52"/>
      <c r="AR15" s="52"/>
      <c r="AS15" s="52"/>
      <c r="AT15" s="52"/>
      <c r="AU15" s="52"/>
      <c r="AV15" s="52"/>
      <c r="AW15" s="52"/>
      <c r="AX15" s="52"/>
      <c r="AY15" s="52"/>
      <c r="AZ15" s="52"/>
      <c r="BA15" s="52"/>
      <c r="BB15" s="52"/>
      <c r="BC15" s="52"/>
      <c r="BD15" s="52"/>
      <c r="BE15" s="52"/>
      <c r="BF15" s="52"/>
      <c r="BG15" s="52"/>
      <c r="BH15" s="52"/>
      <c r="BI15" s="52"/>
      <c r="BJ15" s="52"/>
      <c r="BK15" s="52"/>
      <c r="BL15" s="52"/>
      <c r="BM15" s="52"/>
      <c r="BN15" s="52"/>
      <c r="BO15" s="52"/>
      <c r="BP15" s="52"/>
      <c r="BQ15" s="52"/>
      <c r="BR15" s="52"/>
      <c r="BS15" s="52"/>
      <c r="BT15" s="1902">
        <v>0.5</v>
      </c>
      <c r="BU15" s="1903"/>
      <c r="BV15" s="1903"/>
      <c r="BW15" s="1904"/>
      <c r="BX15" s="52"/>
      <c r="BY15" s="52"/>
      <c r="BZ15" s="52"/>
      <c r="CA15" s="1902">
        <v>0.5</v>
      </c>
      <c r="CB15" s="1903"/>
      <c r="CC15" s="1903"/>
      <c r="CD15" s="1903"/>
      <c r="CE15" s="1903"/>
      <c r="CF15" s="1903"/>
      <c r="CG15" s="1903"/>
      <c r="CH15" s="1904"/>
      <c r="CI15" s="203"/>
      <c r="CJ15" s="203"/>
      <c r="CK15" s="203"/>
      <c r="CL15" s="203"/>
      <c r="CM15" s="203"/>
      <c r="CN15" s="203"/>
      <c r="CO15" s="203"/>
      <c r="CP15" s="203"/>
      <c r="CQ15" s="203"/>
      <c r="CR15" s="203"/>
      <c r="CS15" s="203"/>
      <c r="CT15" s="203"/>
      <c r="CU15" s="203"/>
      <c r="CV15" s="203"/>
      <c r="CW15" s="203"/>
      <c r="CX15" s="203"/>
      <c r="CY15" s="203"/>
      <c r="CZ15" s="203"/>
      <c r="DA15" s="203"/>
      <c r="DB15" s="203"/>
      <c r="DC15" s="203"/>
      <c r="DD15" s="203"/>
      <c r="DE15" s="203"/>
      <c r="DF15" s="203"/>
      <c r="DG15" s="203"/>
      <c r="DH15" s="203"/>
      <c r="DI15" s="203"/>
      <c r="DJ15" s="52"/>
      <c r="DK15" s="52"/>
      <c r="DL15" s="52"/>
      <c r="DM15" s="52"/>
      <c r="DN15" s="52"/>
      <c r="DO15" s="52"/>
      <c r="DP15" s="52"/>
      <c r="DQ15" s="52"/>
      <c r="DR15" s="52"/>
      <c r="DS15" s="52"/>
      <c r="DT15" s="52"/>
      <c r="DU15" s="52"/>
      <c r="DV15" s="52"/>
      <c r="DW15" s="52"/>
      <c r="DX15" s="52"/>
      <c r="DY15" s="52"/>
      <c r="DZ15" s="52"/>
      <c r="EA15" s="52"/>
      <c r="EB15" s="52"/>
      <c r="EC15" s="52"/>
      <c r="ED15" s="52"/>
      <c r="EE15" s="52"/>
      <c r="EF15" s="52"/>
      <c r="EG15" s="52"/>
      <c r="EH15" s="52"/>
      <c r="EI15" s="52"/>
      <c r="EJ15" s="52"/>
      <c r="EK15" s="52"/>
      <c r="EL15" s="52"/>
      <c r="EM15" s="52"/>
      <c r="EN15" s="52"/>
      <c r="EO15" s="52"/>
      <c r="EP15" s="52"/>
      <c r="EQ15" s="52"/>
      <c r="ER15" s="52"/>
      <c r="ES15" s="52"/>
      <c r="ET15" s="52"/>
      <c r="EU15" s="52"/>
      <c r="EV15" s="52"/>
      <c r="EW15" s="52"/>
      <c r="EX15" s="52"/>
      <c r="EY15" s="52"/>
      <c r="EZ15" s="52"/>
      <c r="FA15" s="52"/>
      <c r="FB15" s="52"/>
      <c r="FC15" s="52"/>
      <c r="FD15" s="52"/>
    </row>
    <row r="16" spans="1:160" s="48" customFormat="1" ht="27.75" customHeight="1" x14ac:dyDescent="0.3">
      <c r="A16" s="20" t="s">
        <v>3822</v>
      </c>
      <c r="B16" s="50" t="s">
        <v>131</v>
      </c>
      <c r="C16" s="53"/>
      <c r="D16" s="53"/>
      <c r="E16" s="53"/>
      <c r="F16" s="53"/>
      <c r="G16" s="64"/>
      <c r="H16" s="60"/>
      <c r="I16" s="60"/>
      <c r="J16" s="65"/>
      <c r="K16" s="96"/>
      <c r="L16" s="60"/>
      <c r="M16" s="60"/>
      <c r="N16" s="60"/>
      <c r="O16" s="60"/>
      <c r="P16" s="91"/>
      <c r="Q16" s="126"/>
      <c r="R16" s="126"/>
      <c r="S16" s="126"/>
      <c r="T16" s="126"/>
      <c r="U16" s="126"/>
      <c r="V16" s="126"/>
      <c r="W16" s="90">
        <v>0.41666666666666669</v>
      </c>
      <c r="X16" s="144"/>
      <c r="Y16" s="144"/>
      <c r="Z16" s="144"/>
      <c r="AA16" s="144"/>
      <c r="AB16" s="144"/>
      <c r="AC16" s="144"/>
      <c r="AD16" s="144"/>
      <c r="AE16" s="144"/>
      <c r="AF16" s="158"/>
      <c r="AG16" s="158"/>
      <c r="AH16" s="157"/>
      <c r="AI16" s="51"/>
      <c r="AJ16" s="51"/>
      <c r="AK16" s="51"/>
      <c r="AL16" s="52"/>
      <c r="AM16" s="52"/>
      <c r="AN16" s="52"/>
      <c r="AO16" s="52"/>
      <c r="AP16" s="52"/>
      <c r="AQ16" s="52"/>
      <c r="AR16" s="52"/>
      <c r="AS16" s="52"/>
      <c r="AT16" s="52"/>
      <c r="AU16" s="52"/>
      <c r="AV16" s="52"/>
      <c r="AW16" s="52"/>
      <c r="AX16" s="52"/>
      <c r="AY16" s="52"/>
      <c r="AZ16" s="52"/>
      <c r="BA16" s="52"/>
      <c r="BB16" s="52"/>
      <c r="BC16" s="52"/>
      <c r="BD16" s="52"/>
      <c r="BE16" s="52"/>
      <c r="BF16" s="52"/>
      <c r="BG16" s="52"/>
      <c r="BH16" s="52"/>
      <c r="BI16" s="52"/>
      <c r="BJ16" s="52"/>
      <c r="BK16" s="52"/>
      <c r="BL16" s="52"/>
      <c r="BM16" s="52"/>
      <c r="BN16" s="52"/>
      <c r="BO16" s="52"/>
      <c r="BP16" s="52"/>
      <c r="BQ16" s="52"/>
      <c r="BR16" s="52"/>
      <c r="BS16" s="52"/>
      <c r="BT16" s="1902">
        <v>0.4375</v>
      </c>
      <c r="BU16" s="1903"/>
      <c r="BV16" s="1903"/>
      <c r="BW16" s="1903"/>
      <c r="BX16" s="1903"/>
      <c r="BY16" s="1903"/>
      <c r="BZ16" s="1903"/>
      <c r="CA16" s="1903"/>
      <c r="CB16" s="1903"/>
      <c r="CC16" s="1904"/>
      <c r="CD16" s="203"/>
      <c r="CE16" s="203"/>
      <c r="CF16" s="203"/>
      <c r="CG16" s="203"/>
      <c r="CH16" s="203"/>
      <c r="CI16" s="203"/>
      <c r="CJ16" s="203"/>
      <c r="CK16" s="203"/>
      <c r="CL16" s="203"/>
      <c r="CM16" s="203"/>
      <c r="CN16" s="203"/>
      <c r="CO16" s="203"/>
      <c r="CP16" s="203"/>
      <c r="CQ16" s="203"/>
      <c r="CR16" s="203"/>
      <c r="CS16" s="203"/>
      <c r="CT16" s="203"/>
      <c r="CU16" s="203"/>
      <c r="CV16" s="203"/>
      <c r="CW16" s="203"/>
      <c r="CX16" s="203"/>
      <c r="CY16" s="203"/>
      <c r="CZ16" s="203"/>
      <c r="DA16" s="203"/>
      <c r="DB16" s="203"/>
      <c r="DC16" s="203"/>
      <c r="DD16" s="203"/>
      <c r="DE16" s="203"/>
      <c r="DF16" s="203"/>
      <c r="DG16" s="203"/>
      <c r="DH16" s="203"/>
      <c r="DI16" s="203"/>
      <c r="DJ16" s="52"/>
      <c r="DK16" s="52"/>
      <c r="DL16" s="52"/>
      <c r="DM16" s="52"/>
      <c r="DN16" s="52"/>
      <c r="DO16" s="52"/>
      <c r="DP16" s="52"/>
      <c r="DQ16" s="52"/>
      <c r="DR16" s="52"/>
      <c r="DS16" s="52"/>
      <c r="DT16" s="52"/>
      <c r="DU16" s="52"/>
      <c r="DV16" s="52"/>
      <c r="DW16" s="52"/>
      <c r="DX16" s="52"/>
      <c r="DY16" s="52"/>
      <c r="DZ16" s="52"/>
      <c r="EA16" s="52"/>
      <c r="EB16" s="52"/>
      <c r="EC16" s="52"/>
      <c r="ED16" s="52"/>
      <c r="EE16" s="52"/>
      <c r="EF16" s="52"/>
      <c r="EG16" s="52"/>
      <c r="EH16" s="52"/>
      <c r="EI16" s="52"/>
      <c r="EJ16" s="52"/>
      <c r="EK16" s="52"/>
      <c r="EL16" s="52"/>
      <c r="EM16" s="52"/>
      <c r="EN16" s="52"/>
      <c r="EO16" s="52"/>
      <c r="EP16" s="52"/>
      <c r="EQ16" s="52"/>
      <c r="ER16" s="52"/>
      <c r="ES16" s="52"/>
      <c r="ET16" s="52"/>
      <c r="EU16" s="52"/>
      <c r="EV16" s="52"/>
      <c r="EW16" s="52"/>
      <c r="EX16" s="52"/>
      <c r="EY16" s="52"/>
      <c r="EZ16" s="52"/>
      <c r="FA16" s="52"/>
      <c r="FB16" s="52"/>
      <c r="FC16" s="52"/>
      <c r="FD16" s="52"/>
    </row>
    <row r="17" spans="1:160" s="48" customFormat="1" ht="27.75" customHeight="1" x14ac:dyDescent="0.3">
      <c r="A17" s="20" t="s">
        <v>3822</v>
      </c>
      <c r="B17" s="50" t="s">
        <v>243</v>
      </c>
      <c r="C17" s="53"/>
      <c r="D17" s="53"/>
      <c r="E17" s="53"/>
      <c r="F17" s="51"/>
      <c r="G17" s="64"/>
      <c r="H17" s="60"/>
      <c r="I17" s="60"/>
      <c r="J17" s="65"/>
      <c r="K17" s="96"/>
      <c r="L17" s="60"/>
      <c r="M17" s="60"/>
      <c r="N17" s="60"/>
      <c r="O17" s="60"/>
      <c r="P17" s="60"/>
      <c r="Q17" s="60"/>
      <c r="R17" s="60"/>
      <c r="S17" s="88"/>
      <c r="T17" s="60"/>
      <c r="U17" s="60"/>
      <c r="V17" s="91"/>
      <c r="W17" s="130"/>
      <c r="X17" s="130"/>
      <c r="Y17" s="130"/>
      <c r="Z17" s="130"/>
      <c r="AA17" s="90">
        <v>0.54166666666666663</v>
      </c>
      <c r="AB17" s="147"/>
      <c r="AC17" s="51"/>
      <c r="AD17" s="64"/>
      <c r="AE17" s="64"/>
      <c r="AF17" s="64"/>
      <c r="AG17" s="64"/>
      <c r="AH17" s="64"/>
      <c r="AI17" s="90">
        <v>0.52430555555555558</v>
      </c>
      <c r="AJ17" s="51"/>
      <c r="AK17" s="51"/>
      <c r="AL17" s="52"/>
      <c r="AM17" s="52"/>
      <c r="AN17" s="52"/>
      <c r="AO17" s="52"/>
      <c r="AP17" s="52"/>
      <c r="AQ17" s="52"/>
      <c r="AR17" s="52"/>
      <c r="AS17" s="52"/>
      <c r="AT17" s="52"/>
      <c r="AU17" s="52"/>
      <c r="AV17" s="52"/>
      <c r="AW17" s="52"/>
      <c r="AX17" s="52"/>
      <c r="AY17" s="52"/>
      <c r="AZ17" s="52"/>
      <c r="BA17" s="52"/>
      <c r="BB17" s="52"/>
      <c r="BC17" s="52"/>
      <c r="BD17" s="52"/>
      <c r="BE17" s="52"/>
      <c r="BF17" s="52"/>
      <c r="BG17" s="52"/>
      <c r="BH17" s="52" t="s">
        <v>3823</v>
      </c>
      <c r="BI17" s="52"/>
      <c r="BJ17" s="52"/>
      <c r="BK17" s="52"/>
      <c r="BL17" s="52"/>
      <c r="BM17" s="52"/>
      <c r="BN17" s="52"/>
      <c r="BO17" s="52"/>
      <c r="BP17" s="52"/>
      <c r="BQ17" s="52"/>
      <c r="BR17" s="52"/>
      <c r="BS17" s="52"/>
      <c r="BT17" s="52"/>
      <c r="BU17" s="52"/>
      <c r="BV17" s="52"/>
      <c r="BW17" s="52"/>
      <c r="BX17" s="52"/>
      <c r="BY17" s="52"/>
      <c r="BZ17" s="52"/>
      <c r="CA17" s="1905" t="s">
        <v>3824</v>
      </c>
      <c r="CB17" s="1903"/>
      <c r="CC17" s="1903"/>
      <c r="CD17" s="1903"/>
      <c r="CE17" s="1903"/>
      <c r="CF17" s="1903"/>
      <c r="CG17" s="1903"/>
      <c r="CH17" s="1903"/>
      <c r="CI17" s="1903"/>
      <c r="CJ17" s="1903"/>
      <c r="CK17" s="1903"/>
      <c r="CL17" s="1903"/>
      <c r="CM17" s="1903"/>
      <c r="CN17" s="1903"/>
      <c r="CO17" s="1903"/>
      <c r="CP17" s="1903"/>
      <c r="CQ17" s="1903"/>
      <c r="CR17" s="1904"/>
      <c r="CS17" s="203"/>
      <c r="CT17" s="203"/>
      <c r="CU17" s="203"/>
      <c r="CV17" s="203"/>
      <c r="CW17" s="203"/>
      <c r="CX17" s="203"/>
      <c r="CY17" s="203"/>
      <c r="CZ17" s="203"/>
      <c r="DA17" s="203"/>
      <c r="DB17" s="203"/>
      <c r="DC17" s="203"/>
      <c r="DD17" s="203"/>
      <c r="DE17" s="203"/>
      <c r="DF17" s="203"/>
      <c r="DG17" s="203"/>
      <c r="DH17" s="203"/>
      <c r="DI17" s="203"/>
      <c r="DJ17" s="52"/>
      <c r="DK17" s="52"/>
      <c r="DL17" s="52"/>
      <c r="DM17" s="52"/>
      <c r="DN17" s="52"/>
      <c r="DO17" s="52"/>
      <c r="DP17" s="52"/>
      <c r="DQ17" s="52"/>
      <c r="DR17" s="52"/>
      <c r="DS17" s="52"/>
      <c r="DT17" s="52"/>
      <c r="DU17" s="52"/>
      <c r="DV17" s="52"/>
      <c r="DW17" s="52"/>
      <c r="DX17" s="52"/>
      <c r="DY17" s="52"/>
      <c r="DZ17" s="52"/>
      <c r="EA17" s="52"/>
      <c r="EB17" s="52"/>
      <c r="EC17" s="52"/>
      <c r="ED17" s="52"/>
      <c r="EE17" s="52"/>
      <c r="EF17" s="52"/>
      <c r="EG17" s="52"/>
      <c r="EH17" s="52"/>
      <c r="EI17" s="52"/>
      <c r="EJ17" s="52"/>
      <c r="EK17" s="52"/>
      <c r="EL17" s="52"/>
      <c r="EM17" s="52"/>
      <c r="EN17" s="52"/>
      <c r="EO17" s="52"/>
      <c r="EP17" s="52"/>
      <c r="EQ17" s="52"/>
      <c r="ER17" s="52"/>
      <c r="ES17" s="52"/>
      <c r="ET17" s="52"/>
      <c r="EU17" s="52"/>
      <c r="EV17" s="52"/>
      <c r="EW17" s="52"/>
      <c r="EX17" s="52"/>
      <c r="EY17" s="52"/>
      <c r="EZ17" s="52"/>
      <c r="FA17" s="52"/>
      <c r="FB17" s="52"/>
      <c r="FC17" s="52"/>
      <c r="FD17" s="52"/>
    </row>
    <row r="18" spans="1:160" s="48" customFormat="1" ht="27.75" customHeight="1" x14ac:dyDescent="0.3">
      <c r="A18" s="20" t="s">
        <v>3822</v>
      </c>
      <c r="B18" s="50" t="s">
        <v>342</v>
      </c>
      <c r="C18" s="53"/>
      <c r="D18" s="53"/>
      <c r="E18" s="53"/>
      <c r="F18" s="53"/>
      <c r="G18" s="53"/>
      <c r="H18" s="80"/>
      <c r="I18" s="52"/>
      <c r="J18" s="65"/>
      <c r="K18" s="96"/>
      <c r="L18" s="60"/>
      <c r="M18" s="60"/>
      <c r="N18" s="60"/>
      <c r="O18" s="60"/>
      <c r="P18" s="60"/>
      <c r="Q18" s="60"/>
      <c r="R18" s="60"/>
      <c r="S18" s="133"/>
      <c r="T18" s="63"/>
      <c r="U18" s="134"/>
      <c r="V18" s="134"/>
      <c r="W18" s="134"/>
      <c r="X18" s="134"/>
      <c r="Y18" s="63"/>
      <c r="Z18" s="63"/>
      <c r="AA18" s="90">
        <v>0.66666666666666663</v>
      </c>
      <c r="AB18" s="153"/>
      <c r="AC18" s="92"/>
      <c r="AD18" s="63"/>
      <c r="AE18" s="63"/>
      <c r="AF18" s="63"/>
      <c r="AG18" s="63"/>
      <c r="AH18" s="63"/>
      <c r="AI18" s="63"/>
      <c r="AJ18" s="63"/>
      <c r="AK18" s="63"/>
      <c r="AL18" s="63"/>
      <c r="AM18" s="63"/>
      <c r="AN18" s="63"/>
      <c r="AO18" s="63"/>
      <c r="AP18" s="63"/>
      <c r="AQ18" s="63"/>
      <c r="AR18" s="63"/>
      <c r="AS18" s="63"/>
      <c r="AT18" s="63"/>
      <c r="AU18" s="90">
        <v>0.47222222222222227</v>
      </c>
      <c r="AV18" s="52"/>
      <c r="AW18" s="52"/>
      <c r="AX18" s="52"/>
      <c r="AY18" s="52"/>
      <c r="AZ18" s="52"/>
      <c r="BA18" s="52"/>
      <c r="BB18" s="52"/>
      <c r="BC18" s="52"/>
      <c r="BD18" s="52"/>
      <c r="BE18" s="52"/>
      <c r="BF18" s="52"/>
      <c r="BG18" s="52"/>
      <c r="BH18" s="52"/>
      <c r="BI18" s="52"/>
      <c r="BJ18" s="52"/>
      <c r="BK18" s="52"/>
      <c r="BL18" s="52"/>
      <c r="BM18" s="52"/>
      <c r="BN18" s="52"/>
      <c r="BO18" s="52"/>
      <c r="BP18" s="52"/>
      <c r="BQ18" s="52"/>
      <c r="BR18" s="52"/>
      <c r="BS18" s="52"/>
      <c r="BT18" s="1902">
        <v>0.60416666666666663</v>
      </c>
      <c r="BU18" s="1903"/>
      <c r="BV18" s="1903"/>
      <c r="BW18" s="1903"/>
      <c r="BX18" s="1903"/>
      <c r="BY18" s="1903"/>
      <c r="BZ18" s="1903"/>
      <c r="CA18" s="1903"/>
      <c r="CB18" s="1903"/>
      <c r="CC18" s="1903"/>
      <c r="CD18" s="1903"/>
      <c r="CE18" s="1903"/>
      <c r="CF18" s="1903"/>
      <c r="CG18" s="1903"/>
      <c r="CH18" s="1903"/>
      <c r="CI18" s="1903"/>
      <c r="CJ18" s="1903"/>
      <c r="CK18" s="1903"/>
      <c r="CL18" s="1904"/>
      <c r="CM18" s="203"/>
      <c r="CN18" s="203"/>
      <c r="CO18" s="203"/>
      <c r="CP18" s="203"/>
      <c r="CQ18" s="203"/>
      <c r="CR18" s="203"/>
      <c r="CS18" s="203"/>
      <c r="CT18" s="203"/>
      <c r="CU18" s="203"/>
      <c r="CV18" s="203"/>
      <c r="CW18" s="203"/>
      <c r="CX18" s="203"/>
      <c r="CY18" s="203"/>
      <c r="CZ18" s="203"/>
      <c r="DA18" s="203"/>
      <c r="DB18" s="203"/>
      <c r="DC18" s="203"/>
      <c r="DD18" s="203"/>
      <c r="DE18" s="203"/>
      <c r="DF18" s="203"/>
      <c r="DG18" s="203"/>
      <c r="DH18" s="203"/>
      <c r="DI18" s="203"/>
      <c r="DJ18" s="52"/>
      <c r="DK18" s="52"/>
      <c r="DL18" s="52"/>
      <c r="DM18" s="52"/>
      <c r="DN18" s="52"/>
      <c r="DO18" s="52"/>
      <c r="DP18" s="52"/>
      <c r="DQ18" s="52"/>
      <c r="DR18" s="52"/>
      <c r="DS18" s="52"/>
      <c r="DT18" s="52"/>
      <c r="DU18" s="52"/>
      <c r="DV18" s="52"/>
      <c r="DW18" s="52"/>
      <c r="DX18" s="52"/>
      <c r="DY18" s="52"/>
      <c r="DZ18" s="52"/>
      <c r="EA18" s="52"/>
      <c r="EB18" s="52"/>
      <c r="EC18" s="52"/>
      <c r="ED18" s="52"/>
      <c r="EE18" s="52"/>
      <c r="EF18" s="52"/>
      <c r="EG18" s="52"/>
      <c r="EH18" s="52"/>
      <c r="EI18" s="52"/>
      <c r="EJ18" s="52"/>
      <c r="EK18" s="52"/>
      <c r="EL18" s="52"/>
      <c r="EM18" s="52"/>
      <c r="EN18" s="52"/>
      <c r="EO18" s="52"/>
      <c r="EP18" s="52"/>
      <c r="EQ18" s="52"/>
      <c r="ER18" s="52"/>
      <c r="ES18" s="52"/>
      <c r="ET18" s="52"/>
      <c r="EU18" s="52"/>
      <c r="EV18" s="52"/>
      <c r="EW18" s="52"/>
      <c r="EX18" s="52"/>
      <c r="EY18" s="52"/>
      <c r="EZ18" s="52"/>
      <c r="FA18" s="52"/>
      <c r="FB18" s="52"/>
      <c r="FC18" s="52"/>
      <c r="FD18" s="52"/>
    </row>
    <row r="19" spans="1:160" s="48" customFormat="1" ht="27.75" customHeight="1" x14ac:dyDescent="0.3">
      <c r="A19" s="20" t="s">
        <v>3822</v>
      </c>
      <c r="B19" s="50" t="s">
        <v>60</v>
      </c>
      <c r="C19" s="51"/>
      <c r="D19" s="51"/>
      <c r="E19" s="51"/>
      <c r="F19" s="51"/>
      <c r="G19" s="64"/>
      <c r="H19" s="79">
        <v>0.875</v>
      </c>
      <c r="I19" s="60"/>
      <c r="J19" s="65"/>
      <c r="K19" s="96"/>
      <c r="L19" s="60"/>
      <c r="M19" s="60"/>
      <c r="N19" s="60"/>
      <c r="O19" s="60"/>
      <c r="P19" s="60"/>
      <c r="Q19" s="60"/>
      <c r="R19" s="60"/>
      <c r="S19" s="88"/>
      <c r="T19" s="60"/>
      <c r="U19" s="60"/>
      <c r="V19" s="60"/>
      <c r="W19" s="60"/>
      <c r="X19" s="60"/>
      <c r="Y19" s="60"/>
      <c r="Z19" s="60"/>
      <c r="AA19" s="90">
        <v>0.625</v>
      </c>
      <c r="AB19" s="60"/>
      <c r="AC19" s="60"/>
      <c r="AD19" s="60"/>
      <c r="AE19" s="60"/>
      <c r="AF19" s="60"/>
      <c r="AG19" s="60"/>
      <c r="AH19" s="90">
        <v>0.54166666666666663</v>
      </c>
      <c r="AI19" s="59"/>
      <c r="AJ19" s="59"/>
      <c r="AK19" s="59"/>
      <c r="AL19" s="59"/>
      <c r="AM19" s="59"/>
      <c r="AN19" s="59"/>
      <c r="AO19" s="52"/>
      <c r="AP19" s="52"/>
      <c r="AQ19" s="52"/>
      <c r="AR19" s="52"/>
      <c r="AS19" s="52"/>
      <c r="AT19" s="52"/>
      <c r="AU19" s="52"/>
      <c r="AV19" s="52"/>
      <c r="AW19" s="52"/>
      <c r="AX19" s="52"/>
      <c r="AY19" s="52"/>
      <c r="AZ19" s="52"/>
      <c r="BA19" s="52"/>
      <c r="BB19" s="52"/>
      <c r="BC19" s="52"/>
      <c r="BD19" s="52"/>
      <c r="BE19" s="52"/>
      <c r="BF19" s="52"/>
      <c r="BG19" s="52"/>
      <c r="BT19" s="1907">
        <v>0.375</v>
      </c>
      <c r="BU19" s="1903"/>
      <c r="BV19" s="1903"/>
      <c r="BW19" s="1903"/>
      <c r="BX19" s="1903"/>
      <c r="BY19" s="1903"/>
      <c r="BZ19" s="1904"/>
      <c r="CA19" s="1905" t="s">
        <v>3820</v>
      </c>
      <c r="CB19" s="1903"/>
      <c r="CC19" s="1903"/>
      <c r="CD19" s="1903"/>
      <c r="CE19" s="1903"/>
      <c r="CF19" s="1903"/>
      <c r="CG19" s="1903"/>
      <c r="CH19" s="1904"/>
      <c r="CI19" s="203"/>
      <c r="CJ19" s="203"/>
      <c r="CK19" s="203"/>
      <c r="CL19" s="203"/>
      <c r="CM19" s="203"/>
      <c r="CN19" s="203"/>
      <c r="CO19" s="203"/>
      <c r="CP19" s="203"/>
      <c r="CQ19" s="203"/>
      <c r="CR19" s="203"/>
      <c r="CS19" s="203"/>
      <c r="CT19" s="203"/>
      <c r="CU19" s="203"/>
      <c r="CV19" s="203"/>
      <c r="CW19" s="203"/>
      <c r="CX19" s="203"/>
      <c r="CY19" s="203"/>
      <c r="CZ19" s="203"/>
      <c r="DA19" s="203"/>
      <c r="DB19" s="203"/>
      <c r="DC19" s="203"/>
      <c r="DD19" s="203"/>
      <c r="DE19" s="203"/>
      <c r="DF19" s="203"/>
      <c r="DG19" s="203"/>
      <c r="DH19" s="203"/>
      <c r="DI19" s="203"/>
      <c r="DJ19" s="52"/>
      <c r="DK19" s="52"/>
      <c r="DL19" s="52"/>
      <c r="DM19" s="52"/>
      <c r="DN19" s="52"/>
      <c r="DO19" s="52"/>
      <c r="DP19" s="52"/>
      <c r="DQ19" s="52"/>
      <c r="DR19" s="52"/>
      <c r="DS19" s="52"/>
      <c r="DT19" s="52"/>
      <c r="DU19" s="52"/>
      <c r="DV19" s="52"/>
      <c r="DW19" s="52"/>
      <c r="DX19" s="52"/>
      <c r="DY19" s="52"/>
      <c r="DZ19" s="52"/>
      <c r="EA19" s="52"/>
      <c r="EB19" s="52"/>
      <c r="EC19" s="52"/>
      <c r="ED19" s="52"/>
      <c r="EE19" s="52"/>
      <c r="EF19" s="52"/>
      <c r="EG19" s="52"/>
      <c r="EH19" s="52"/>
      <c r="EI19" s="52"/>
      <c r="EJ19" s="52"/>
      <c r="EK19" s="52"/>
      <c r="EL19" s="52"/>
      <c r="EM19" s="52"/>
      <c r="EN19" s="52"/>
      <c r="EO19" s="52"/>
      <c r="EP19" s="52"/>
      <c r="EQ19" s="52"/>
      <c r="ER19" s="52"/>
      <c r="ES19" s="52"/>
      <c r="ET19" s="52"/>
      <c r="EU19" s="52"/>
      <c r="EV19" s="52"/>
      <c r="EW19" s="52"/>
      <c r="EX19" s="52"/>
      <c r="EY19" s="52"/>
      <c r="EZ19" s="52"/>
      <c r="FA19" s="52"/>
      <c r="FB19" s="52"/>
      <c r="FC19" s="52"/>
      <c r="FD19" s="52"/>
    </row>
    <row r="20" spans="1:160" s="48" customFormat="1" ht="27.75" customHeight="1" x14ac:dyDescent="0.3">
      <c r="A20" s="20" t="s">
        <v>29</v>
      </c>
      <c r="B20" s="50" t="s">
        <v>30</v>
      </c>
      <c r="C20" s="53"/>
      <c r="D20" s="53"/>
      <c r="E20" s="53"/>
      <c r="F20" s="53"/>
      <c r="G20" s="53"/>
      <c r="H20" s="53"/>
      <c r="I20" s="53"/>
      <c r="J20" s="83"/>
      <c r="K20" s="95"/>
      <c r="L20" s="53"/>
      <c r="M20" s="53"/>
      <c r="N20" s="53"/>
      <c r="O20" s="53"/>
      <c r="P20" s="53"/>
      <c r="Q20" s="53"/>
      <c r="R20" s="53"/>
      <c r="S20" s="87"/>
      <c r="T20" s="53"/>
      <c r="U20" s="53"/>
      <c r="V20" s="53"/>
      <c r="W20" s="53"/>
      <c r="X20" s="60"/>
      <c r="Y20" s="90">
        <v>0.58333333333333337</v>
      </c>
      <c r="Z20" s="51"/>
      <c r="AA20" s="51"/>
      <c r="AB20" s="64"/>
      <c r="AC20" s="64"/>
      <c r="AD20" s="64"/>
      <c r="AE20" s="64"/>
      <c r="AF20" s="64"/>
      <c r="AG20" s="64"/>
      <c r="AH20" s="64"/>
      <c r="AI20" s="64"/>
      <c r="AJ20" s="64"/>
      <c r="AK20" s="64"/>
      <c r="AL20" s="63"/>
      <c r="AM20" s="90">
        <v>0.79166666666666663</v>
      </c>
      <c r="AN20" s="52"/>
      <c r="AO20" s="52"/>
      <c r="AP20" s="52"/>
      <c r="AQ20" s="52"/>
      <c r="AR20" s="52"/>
      <c r="AS20" s="52"/>
      <c r="AT20" s="52"/>
      <c r="AU20" s="52"/>
      <c r="AV20" s="52"/>
      <c r="AW20" s="52"/>
      <c r="AX20" s="52"/>
      <c r="AY20" s="52"/>
      <c r="AZ20" s="52"/>
      <c r="BA20" s="52"/>
      <c r="BB20" s="52"/>
      <c r="BC20" s="52"/>
      <c r="BD20" s="52"/>
      <c r="BE20" s="52"/>
      <c r="BF20" s="52"/>
      <c r="BG20" s="52"/>
      <c r="BH20" s="52"/>
      <c r="BI20" s="52"/>
      <c r="BJ20" s="52"/>
      <c r="BK20" s="52"/>
      <c r="BL20" s="52"/>
      <c r="BM20" s="52"/>
      <c r="BN20" s="52"/>
      <c r="BO20" s="52"/>
      <c r="BP20" s="52"/>
      <c r="BQ20" s="52"/>
      <c r="BR20" s="52"/>
      <c r="BS20" s="52"/>
      <c r="BT20" s="52"/>
      <c r="BU20" s="52"/>
      <c r="BV20" s="52"/>
      <c r="BW20" s="52"/>
      <c r="BX20" s="52"/>
      <c r="BY20" s="52"/>
      <c r="BZ20" s="52"/>
      <c r="CA20" s="1905" t="s">
        <v>3825</v>
      </c>
      <c r="CB20" s="1903"/>
      <c r="CC20" s="1903"/>
      <c r="CD20" s="1903"/>
      <c r="CE20" s="1904"/>
      <c r="CF20" s="203"/>
      <c r="CG20" s="203"/>
      <c r="CH20" s="203"/>
      <c r="CI20" s="203"/>
      <c r="CJ20" s="203"/>
      <c r="CK20" s="203"/>
      <c r="CL20" s="203"/>
      <c r="CM20" s="203"/>
      <c r="CN20" s="203"/>
      <c r="CO20" s="203"/>
      <c r="CP20" s="203"/>
      <c r="CQ20" s="203"/>
      <c r="CR20" s="203"/>
      <c r="CS20" s="203"/>
      <c r="CT20" s="203"/>
      <c r="CU20" s="203"/>
      <c r="CV20" s="203"/>
      <c r="CW20" s="203"/>
      <c r="CX20" s="203"/>
      <c r="CY20" s="203"/>
      <c r="CZ20" s="203"/>
      <c r="DA20" s="203"/>
      <c r="DB20" s="203"/>
      <c r="DC20" s="203"/>
      <c r="DD20" s="203"/>
      <c r="DE20" s="203"/>
      <c r="DF20" s="203"/>
      <c r="DG20" s="203"/>
      <c r="DH20" s="203"/>
      <c r="DI20" s="203"/>
      <c r="DJ20" s="52"/>
      <c r="DK20" s="52"/>
      <c r="DL20" s="52"/>
      <c r="DM20" s="52"/>
      <c r="DN20" s="52"/>
      <c r="DO20" s="52"/>
      <c r="DP20" s="52"/>
      <c r="DQ20" s="52"/>
      <c r="DR20" s="52"/>
      <c r="DS20" s="52"/>
      <c r="DT20" s="52"/>
      <c r="DU20" s="52"/>
      <c r="DV20" s="52"/>
      <c r="DW20" s="52"/>
      <c r="DX20" s="52"/>
      <c r="DY20" s="52"/>
      <c r="DZ20" s="52"/>
      <c r="EA20" s="52"/>
      <c r="EB20" s="52"/>
      <c r="EC20" s="52"/>
      <c r="ED20" s="52"/>
      <c r="EE20" s="52"/>
      <c r="EF20" s="52"/>
      <c r="EG20" s="52"/>
      <c r="EH20" s="52"/>
      <c r="EI20" s="52"/>
      <c r="EJ20" s="52"/>
      <c r="EK20" s="52"/>
      <c r="EL20" s="52"/>
      <c r="EM20" s="52"/>
      <c r="EN20" s="52"/>
      <c r="EO20" s="52"/>
      <c r="EP20" s="52"/>
      <c r="EQ20" s="52"/>
      <c r="ER20" s="52"/>
      <c r="ES20" s="52"/>
      <c r="ET20" s="52"/>
      <c r="EU20" s="52"/>
      <c r="EV20" s="52"/>
      <c r="EW20" s="52"/>
      <c r="EX20" s="52"/>
      <c r="EY20" s="52"/>
      <c r="EZ20" s="52"/>
      <c r="FA20" s="52"/>
      <c r="FB20" s="52"/>
      <c r="FC20" s="52"/>
      <c r="FD20" s="52"/>
    </row>
    <row r="21" spans="1:160" s="48" customFormat="1" ht="27.75" customHeight="1" x14ac:dyDescent="0.3">
      <c r="A21" s="20"/>
      <c r="B21" s="50" t="s">
        <v>184</v>
      </c>
      <c r="C21" s="53"/>
      <c r="D21" s="53"/>
      <c r="E21" s="53"/>
      <c r="F21" s="53"/>
      <c r="G21" s="53"/>
      <c r="H21" s="53"/>
      <c r="I21" s="53"/>
      <c r="J21" s="83"/>
      <c r="K21" s="95"/>
      <c r="L21" s="53"/>
      <c r="M21" s="53"/>
      <c r="N21" s="53"/>
      <c r="O21" s="53"/>
      <c r="P21" s="53"/>
      <c r="Q21" s="53"/>
      <c r="R21" s="53"/>
      <c r="S21" s="87"/>
      <c r="T21" s="53"/>
      <c r="U21" s="53"/>
      <c r="V21" s="53"/>
      <c r="W21" s="53"/>
      <c r="X21" s="60"/>
      <c r="Y21" s="90"/>
      <c r="Z21" s="51"/>
      <c r="AA21" s="51"/>
      <c r="AB21" s="64"/>
      <c r="AC21" s="64"/>
      <c r="AD21" s="64"/>
      <c r="AE21" s="64"/>
      <c r="AF21" s="64"/>
      <c r="AG21" s="64"/>
      <c r="AH21" s="64"/>
      <c r="AI21" s="64"/>
      <c r="AJ21" s="64"/>
      <c r="AK21" s="64"/>
      <c r="AL21" s="63"/>
      <c r="AM21" s="90"/>
      <c r="AN21" s="52"/>
      <c r="AO21" s="52"/>
      <c r="AP21" s="52"/>
      <c r="AQ21" s="52"/>
      <c r="AR21" s="52"/>
      <c r="AS21" s="52"/>
      <c r="AT21" s="52"/>
      <c r="AU21" s="52"/>
      <c r="AV21" s="52"/>
      <c r="AW21" s="52"/>
      <c r="AX21" s="52"/>
      <c r="AY21" s="52"/>
      <c r="AZ21" s="52"/>
      <c r="BA21" s="52"/>
      <c r="BB21" s="52"/>
      <c r="BC21" s="52"/>
      <c r="BD21" s="52"/>
      <c r="BE21" s="52"/>
      <c r="BF21" s="52"/>
      <c r="BG21" s="52"/>
      <c r="BH21" s="52"/>
      <c r="BI21" s="52"/>
      <c r="BJ21" s="52"/>
      <c r="BK21" s="52"/>
      <c r="BL21" s="52"/>
      <c r="BM21" s="52"/>
      <c r="BN21" s="52"/>
      <c r="BO21" s="52"/>
      <c r="BP21" s="52"/>
      <c r="BQ21" s="52"/>
      <c r="BR21" s="52"/>
      <c r="BS21" s="52"/>
      <c r="BT21" s="79">
        <v>0.72916666666666663</v>
      </c>
      <c r="BU21" s="52"/>
      <c r="BV21" s="52"/>
      <c r="BW21" s="52"/>
      <c r="BX21" s="52"/>
      <c r="BY21" s="52"/>
      <c r="BZ21" s="52"/>
      <c r="CA21" s="1905" t="s">
        <v>3826</v>
      </c>
      <c r="CB21" s="1903"/>
      <c r="CC21" s="1903"/>
      <c r="CD21" s="1903"/>
      <c r="CE21" s="1903"/>
      <c r="CF21" s="1903"/>
      <c r="CG21" s="1903"/>
      <c r="CH21" s="1903"/>
      <c r="CI21" s="1903"/>
      <c r="CJ21" s="1903"/>
      <c r="CK21" s="1904"/>
      <c r="CL21" s="203"/>
      <c r="CM21" s="203"/>
      <c r="CN21" s="203"/>
      <c r="CO21" s="203"/>
      <c r="CP21" s="203"/>
      <c r="CQ21" s="203"/>
      <c r="CR21" s="203"/>
      <c r="CS21" s="203"/>
      <c r="CT21" s="203"/>
      <c r="CU21" s="203"/>
      <c r="CV21" s="203"/>
      <c r="CW21" s="203"/>
      <c r="CX21" s="203"/>
      <c r="CY21" s="203"/>
      <c r="CZ21" s="203"/>
      <c r="DA21" s="203"/>
      <c r="DB21" s="203"/>
      <c r="DC21" s="203"/>
      <c r="DD21" s="203"/>
      <c r="DE21" s="203"/>
      <c r="DF21" s="203"/>
      <c r="DG21" s="203"/>
      <c r="DH21" s="203"/>
      <c r="DI21" s="203"/>
      <c r="DJ21" s="52"/>
      <c r="DK21" s="52"/>
      <c r="DL21" s="52"/>
      <c r="DM21" s="52"/>
      <c r="DN21" s="52"/>
      <c r="DO21" s="52"/>
      <c r="DP21" s="52"/>
      <c r="DQ21" s="52"/>
      <c r="DR21" s="52"/>
      <c r="DS21" s="52"/>
      <c r="DT21" s="52"/>
      <c r="DU21" s="52"/>
      <c r="DV21" s="52"/>
      <c r="DW21" s="52"/>
      <c r="DX21" s="52"/>
      <c r="DY21" s="52"/>
      <c r="DZ21" s="52"/>
      <c r="EA21" s="52"/>
      <c r="EB21" s="52"/>
      <c r="EC21" s="52"/>
      <c r="ED21" s="52"/>
      <c r="EE21" s="52"/>
      <c r="EF21" s="52"/>
      <c r="EG21" s="52"/>
      <c r="EH21" s="52"/>
      <c r="EI21" s="52"/>
      <c r="EJ21" s="52"/>
      <c r="EK21" s="52"/>
      <c r="EL21" s="52"/>
      <c r="EM21" s="52"/>
      <c r="EN21" s="52"/>
      <c r="EO21" s="52"/>
      <c r="EP21" s="52"/>
      <c r="EQ21" s="52"/>
      <c r="ER21" s="52"/>
      <c r="ES21" s="52"/>
      <c r="ET21" s="52"/>
      <c r="EU21" s="52"/>
      <c r="EV21" s="52"/>
      <c r="EW21" s="52"/>
      <c r="EX21" s="52"/>
      <c r="EY21" s="52"/>
      <c r="EZ21" s="52"/>
      <c r="FA21" s="52"/>
      <c r="FB21" s="52"/>
      <c r="FC21" s="52"/>
      <c r="FD21" s="52"/>
    </row>
    <row r="22" spans="1:160" s="48" customFormat="1" ht="27.75" customHeight="1" x14ac:dyDescent="0.3">
      <c r="A22" s="20"/>
      <c r="B22" s="50" t="s">
        <v>358</v>
      </c>
      <c r="C22" s="53"/>
      <c r="D22" s="53"/>
      <c r="E22" s="53"/>
      <c r="F22" s="53"/>
      <c r="G22" s="53"/>
      <c r="H22" s="53"/>
      <c r="I22" s="53"/>
      <c r="J22" s="83"/>
      <c r="K22" s="95"/>
      <c r="L22" s="53"/>
      <c r="M22" s="53"/>
      <c r="N22" s="53"/>
      <c r="O22" s="53"/>
      <c r="P22" s="53"/>
      <c r="Q22" s="53"/>
      <c r="R22" s="53"/>
      <c r="S22" s="87"/>
      <c r="T22" s="53"/>
      <c r="U22" s="53"/>
      <c r="V22" s="53"/>
      <c r="W22" s="53"/>
      <c r="X22" s="60"/>
      <c r="Y22" s="90"/>
      <c r="Z22" s="51"/>
      <c r="AA22" s="51"/>
      <c r="AB22" s="64"/>
      <c r="AC22" s="64"/>
      <c r="AD22" s="64"/>
      <c r="AE22" s="64"/>
      <c r="AF22" s="64"/>
      <c r="AG22" s="64"/>
      <c r="AH22" s="64"/>
      <c r="AI22" s="64"/>
      <c r="AJ22" s="64"/>
      <c r="AK22" s="64"/>
      <c r="AL22" s="63"/>
      <c r="AM22" s="90"/>
      <c r="AN22" s="52"/>
      <c r="AO22" s="52"/>
      <c r="AP22" s="52"/>
      <c r="AQ22" s="52"/>
      <c r="AR22" s="52"/>
      <c r="AS22" s="52"/>
      <c r="AT22" s="52"/>
      <c r="AU22" s="52"/>
      <c r="AV22" s="52"/>
      <c r="AW22" s="52"/>
      <c r="AX22" s="52"/>
      <c r="AY22" s="52"/>
      <c r="AZ22" s="52"/>
      <c r="BA22" s="52"/>
      <c r="BB22" s="52"/>
      <c r="BC22" s="52"/>
      <c r="BD22" s="52"/>
      <c r="BE22" s="52"/>
      <c r="BF22" s="52"/>
      <c r="BG22" s="52"/>
      <c r="BH22" s="52"/>
      <c r="BI22" s="52"/>
      <c r="BJ22" s="52"/>
      <c r="BK22" s="52"/>
      <c r="BL22" s="52"/>
      <c r="BM22" s="52"/>
      <c r="BN22" s="52"/>
      <c r="BO22" s="52"/>
      <c r="BP22" s="52"/>
      <c r="BQ22" s="52"/>
      <c r="BR22" s="52"/>
      <c r="BS22" s="52"/>
      <c r="BT22" s="1902" t="s">
        <v>3827</v>
      </c>
      <c r="BU22" s="1903"/>
      <c r="BV22" s="1903"/>
      <c r="BW22" s="1903"/>
      <c r="BX22" s="1903"/>
      <c r="BY22" s="1903"/>
      <c r="BZ22" s="1903"/>
      <c r="CA22" s="1903"/>
      <c r="CB22" s="1903"/>
      <c r="CC22" s="1903"/>
      <c r="CD22" s="1903"/>
      <c r="CE22" s="1903"/>
      <c r="CF22" s="1903"/>
      <c r="CG22" s="1903"/>
      <c r="CH22" s="1903"/>
      <c r="CI22" s="1903"/>
      <c r="CJ22" s="1903"/>
      <c r="CK22" s="1904"/>
      <c r="CL22" s="203"/>
      <c r="CM22" s="203"/>
      <c r="CN22" s="203"/>
      <c r="CO22" s="203"/>
      <c r="CP22" s="203"/>
      <c r="CQ22" s="203"/>
      <c r="CR22" s="203"/>
      <c r="CS22" s="203"/>
      <c r="CT22" s="203"/>
      <c r="CU22" s="203"/>
      <c r="CV22" s="203"/>
      <c r="CW22" s="203"/>
      <c r="CX22" s="203"/>
      <c r="CY22" s="203"/>
      <c r="CZ22" s="203"/>
      <c r="DA22" s="203"/>
      <c r="DB22" s="203"/>
      <c r="DC22" s="203"/>
      <c r="DD22" s="203"/>
      <c r="DE22" s="203"/>
      <c r="DF22" s="203"/>
      <c r="DG22" s="203"/>
      <c r="DH22" s="203"/>
      <c r="DI22" s="203"/>
      <c r="DJ22" s="52"/>
      <c r="DK22" s="52"/>
      <c r="DL22" s="52"/>
      <c r="DM22" s="52"/>
      <c r="DN22" s="52"/>
      <c r="DO22" s="52"/>
      <c r="DP22" s="52"/>
      <c r="DQ22" s="52"/>
      <c r="DR22" s="52"/>
      <c r="DS22" s="52"/>
      <c r="DT22" s="52"/>
      <c r="DU22" s="52"/>
      <c r="DV22" s="52"/>
      <c r="DW22" s="52"/>
      <c r="DX22" s="52"/>
      <c r="DY22" s="52"/>
      <c r="DZ22" s="52"/>
      <c r="EA22" s="52"/>
      <c r="EB22" s="52"/>
      <c r="EC22" s="52"/>
      <c r="ED22" s="52"/>
      <c r="EE22" s="52"/>
      <c r="EF22" s="52"/>
      <c r="EG22" s="52"/>
      <c r="EH22" s="52"/>
      <c r="EI22" s="52"/>
      <c r="EJ22" s="52"/>
      <c r="EK22" s="52"/>
      <c r="EL22" s="52"/>
      <c r="EM22" s="52"/>
      <c r="EN22" s="52"/>
      <c r="EO22" s="52"/>
      <c r="EP22" s="52"/>
      <c r="EQ22" s="52"/>
      <c r="ER22" s="52"/>
      <c r="ES22" s="52"/>
      <c r="ET22" s="52"/>
      <c r="EU22" s="52"/>
      <c r="EV22" s="52"/>
      <c r="EW22" s="52"/>
      <c r="EX22" s="52"/>
      <c r="EY22" s="52"/>
      <c r="EZ22" s="52"/>
      <c r="FA22" s="52"/>
      <c r="FB22" s="52"/>
      <c r="FC22" s="52"/>
      <c r="FD22" s="52"/>
    </row>
    <row r="23" spans="1:160" s="48" customFormat="1" ht="27.75" customHeight="1" x14ac:dyDescent="0.3">
      <c r="A23" s="20"/>
      <c r="B23" s="50" t="s">
        <v>178</v>
      </c>
      <c r="C23" s="53"/>
      <c r="D23" s="53"/>
      <c r="E23" s="53"/>
      <c r="F23" s="53"/>
      <c r="G23" s="53"/>
      <c r="H23" s="53"/>
      <c r="I23" s="53"/>
      <c r="J23" s="83"/>
      <c r="K23" s="95"/>
      <c r="L23" s="53"/>
      <c r="M23" s="53"/>
      <c r="N23" s="53"/>
      <c r="O23" s="53"/>
      <c r="P23" s="53"/>
      <c r="Q23" s="53"/>
      <c r="R23" s="53"/>
      <c r="S23" s="87"/>
      <c r="T23" s="53"/>
      <c r="U23" s="53"/>
      <c r="V23" s="53"/>
      <c r="W23" s="53"/>
      <c r="X23" s="60"/>
      <c r="Y23" s="90"/>
      <c r="Z23" s="51"/>
      <c r="AA23" s="51"/>
      <c r="AB23" s="64"/>
      <c r="AC23" s="64"/>
      <c r="AD23" s="64"/>
      <c r="AE23" s="64"/>
      <c r="AF23" s="64"/>
      <c r="AG23" s="64"/>
      <c r="AH23" s="64"/>
      <c r="AI23" s="64"/>
      <c r="AJ23" s="64"/>
      <c r="AK23" s="64"/>
      <c r="AL23" s="63"/>
      <c r="AM23" s="90"/>
      <c r="AN23" s="52"/>
      <c r="AO23" s="52"/>
      <c r="AP23" s="52"/>
      <c r="AQ23" s="52"/>
      <c r="AR23" s="52"/>
      <c r="AS23" s="52"/>
      <c r="AT23" s="52"/>
      <c r="AU23" s="52"/>
      <c r="AV23" s="52"/>
      <c r="AW23" s="52"/>
      <c r="AX23" s="52"/>
      <c r="AY23" s="52"/>
      <c r="AZ23" s="52"/>
      <c r="BA23" s="52"/>
      <c r="BB23" s="52"/>
      <c r="BC23" s="52"/>
      <c r="BD23" s="52"/>
      <c r="BE23" s="52"/>
      <c r="BF23" s="52"/>
      <c r="BG23" s="52"/>
      <c r="BH23" s="52"/>
      <c r="BI23" s="52"/>
      <c r="BJ23" s="52"/>
      <c r="BK23" s="52"/>
      <c r="BL23" s="52"/>
      <c r="BM23" s="52"/>
      <c r="BN23" s="52"/>
      <c r="BO23" s="52"/>
      <c r="BP23" s="52"/>
      <c r="BQ23" s="52"/>
      <c r="BR23" s="52"/>
      <c r="BS23" s="52"/>
      <c r="BT23" s="1902">
        <v>0.52083333333333337</v>
      </c>
      <c r="BU23" s="1903"/>
      <c r="BV23" s="1904"/>
      <c r="BW23" s="52"/>
      <c r="BX23" s="52"/>
      <c r="BY23" s="52"/>
      <c r="BZ23" s="52"/>
      <c r="CA23" s="1905" t="s">
        <v>3828</v>
      </c>
      <c r="CB23" s="1904"/>
      <c r="CC23" s="203"/>
      <c r="CD23" s="203"/>
      <c r="CE23" s="203"/>
      <c r="CF23" s="203"/>
      <c r="CG23" s="203"/>
      <c r="CH23" s="1908" t="s">
        <v>3829</v>
      </c>
      <c r="CI23" s="1909"/>
      <c r="CJ23" s="1909"/>
      <c r="CK23" s="1909"/>
      <c r="CL23" s="1909"/>
      <c r="CM23" s="1909"/>
      <c r="CN23" s="1909"/>
      <c r="CO23" s="1909"/>
      <c r="CP23" s="1909"/>
      <c r="CQ23" s="1909"/>
      <c r="CR23" s="1909"/>
      <c r="CS23" s="1909"/>
      <c r="CT23" s="1909"/>
      <c r="CU23" s="1909"/>
      <c r="CV23" s="1909"/>
      <c r="CW23" s="1909"/>
      <c r="CX23" s="1909"/>
      <c r="CY23" s="1909"/>
      <c r="CZ23" s="1909"/>
      <c r="DA23" s="1909"/>
      <c r="DB23" s="1909"/>
      <c r="DC23" s="1909"/>
      <c r="DD23" s="1909"/>
      <c r="DE23" s="1909"/>
      <c r="DF23" s="1909"/>
      <c r="DG23" s="1909"/>
      <c r="DH23" s="1910"/>
      <c r="DI23" s="203"/>
      <c r="DJ23" s="52"/>
      <c r="DK23" s="52"/>
      <c r="DL23" s="52"/>
      <c r="DM23" s="52"/>
      <c r="DN23" s="52"/>
      <c r="DO23" s="52"/>
      <c r="DP23" s="52"/>
      <c r="DQ23" s="52"/>
      <c r="DR23" s="52"/>
      <c r="DS23" s="52"/>
      <c r="DT23" s="52"/>
      <c r="DU23" s="52"/>
      <c r="DV23" s="52"/>
      <c r="DW23" s="52"/>
      <c r="DX23" s="52"/>
      <c r="DY23" s="52"/>
      <c r="DZ23" s="52"/>
      <c r="EA23" s="52"/>
      <c r="EB23" s="52"/>
      <c r="EC23" s="52"/>
      <c r="ED23" s="52"/>
      <c r="EE23" s="52"/>
      <c r="EF23" s="52"/>
      <c r="EG23" s="52"/>
      <c r="EH23" s="52"/>
      <c r="EI23" s="52"/>
      <c r="EJ23" s="52"/>
      <c r="EK23" s="52"/>
      <c r="EL23" s="52"/>
      <c r="EM23" s="52"/>
      <c r="EN23" s="52"/>
      <c r="EO23" s="52"/>
      <c r="EP23" s="52"/>
      <c r="EQ23" s="52"/>
      <c r="ER23" s="52"/>
      <c r="ES23" s="52"/>
      <c r="ET23" s="52"/>
      <c r="EU23" s="52"/>
      <c r="EV23" s="52"/>
      <c r="EW23" s="52"/>
      <c r="EX23" s="52"/>
      <c r="EY23" s="52"/>
      <c r="EZ23" s="52"/>
      <c r="FA23" s="52"/>
      <c r="FB23" s="52"/>
      <c r="FC23" s="52"/>
      <c r="FD23" s="52"/>
    </row>
    <row r="24" spans="1:160" s="48" customFormat="1" ht="27.75" customHeight="1" x14ac:dyDescent="0.3">
      <c r="A24" s="20" t="s">
        <v>152</v>
      </c>
      <c r="B24" s="50" t="s">
        <v>3830</v>
      </c>
      <c r="C24" s="51"/>
      <c r="D24" s="51"/>
      <c r="E24" s="51"/>
      <c r="F24" s="51"/>
      <c r="G24" s="77"/>
      <c r="H24" s="77"/>
      <c r="I24" s="77"/>
      <c r="J24" s="81">
        <v>28</v>
      </c>
      <c r="K24" s="96"/>
      <c r="L24" s="60"/>
      <c r="M24" s="60"/>
      <c r="N24" s="60"/>
      <c r="O24" s="60"/>
      <c r="P24" s="60"/>
      <c r="Q24" s="60"/>
      <c r="R24" s="60"/>
      <c r="S24" s="88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59"/>
      <c r="AE24" s="59"/>
      <c r="AF24" s="59"/>
      <c r="AG24" s="59"/>
      <c r="AH24" s="59"/>
      <c r="AI24" s="59"/>
      <c r="AJ24" s="59"/>
      <c r="AK24" s="59"/>
      <c r="AL24" s="59"/>
      <c r="AM24" s="59"/>
      <c r="AN24" s="59"/>
      <c r="AO24" s="59"/>
      <c r="AP24" s="59"/>
      <c r="AQ24" s="59"/>
      <c r="AR24" s="59"/>
      <c r="AS24" s="59"/>
      <c r="AT24" s="59"/>
      <c r="AU24" s="78"/>
      <c r="AV24" s="78"/>
      <c r="AW24" s="78"/>
      <c r="AX24" s="78"/>
      <c r="AY24" s="78"/>
      <c r="AZ24" s="78"/>
      <c r="BA24" s="78"/>
      <c r="BB24" s="78"/>
      <c r="BC24" s="78"/>
      <c r="BD24" s="52"/>
      <c r="BE24" s="52"/>
      <c r="BF24" s="52"/>
      <c r="BG24" s="52"/>
      <c r="BH24" s="52"/>
      <c r="BI24" s="52"/>
      <c r="BJ24" s="52"/>
      <c r="BK24" s="52"/>
      <c r="BL24" s="52"/>
      <c r="BM24" s="52"/>
      <c r="BN24" s="52"/>
      <c r="BO24" s="52"/>
      <c r="BP24" s="52"/>
      <c r="BQ24" s="52"/>
      <c r="BR24" s="52"/>
      <c r="BS24" s="52"/>
      <c r="BT24" s="52"/>
      <c r="BU24" s="52"/>
      <c r="BV24" s="52"/>
      <c r="BW24" s="52"/>
      <c r="BX24" s="52"/>
      <c r="BY24" s="52"/>
      <c r="BZ24" s="52"/>
      <c r="CA24" s="1905"/>
      <c r="CB24" s="1903"/>
      <c r="CC24" s="1903"/>
      <c r="CD24" s="1903"/>
      <c r="CE24" s="1904"/>
      <c r="CF24" s="203"/>
      <c r="CG24" s="203"/>
      <c r="CH24" s="203"/>
      <c r="CI24" s="203"/>
      <c r="CJ24" s="203"/>
      <c r="CK24" s="203"/>
      <c r="CL24" s="203"/>
      <c r="CM24" s="203"/>
      <c r="CN24" s="203"/>
      <c r="CO24" s="203"/>
      <c r="CP24" s="203"/>
      <c r="CQ24" s="203"/>
      <c r="CR24" s="203"/>
      <c r="CS24" s="203"/>
      <c r="CT24" s="203"/>
      <c r="CU24" s="203"/>
      <c r="CV24" s="203"/>
      <c r="CW24" s="203"/>
      <c r="CX24" s="203"/>
      <c r="CY24" s="203"/>
      <c r="CZ24" s="203"/>
      <c r="DA24" s="203"/>
      <c r="DB24" s="203"/>
      <c r="DC24" s="203"/>
      <c r="DD24" s="203"/>
      <c r="DE24" s="203"/>
      <c r="DF24" s="203"/>
      <c r="DG24" s="203"/>
      <c r="DH24" s="203"/>
      <c r="DI24" s="203"/>
      <c r="DJ24" s="52"/>
      <c r="DK24" s="52"/>
      <c r="DL24" s="52"/>
      <c r="DM24" s="52"/>
      <c r="DN24" s="52"/>
      <c r="DO24" s="52"/>
      <c r="DP24" s="52"/>
      <c r="DQ24" s="52"/>
      <c r="DR24" s="52"/>
      <c r="DS24" s="52"/>
      <c r="DT24" s="52"/>
      <c r="DU24" s="52"/>
      <c r="DV24" s="52"/>
      <c r="DW24" s="52"/>
      <c r="DX24" s="52"/>
      <c r="DY24" s="52"/>
      <c r="DZ24" s="52"/>
      <c r="EA24" s="52"/>
      <c r="EB24" s="52"/>
      <c r="EC24" s="52"/>
      <c r="ED24" s="52"/>
      <c r="EE24" s="52"/>
      <c r="EF24" s="52"/>
      <c r="EG24" s="52"/>
      <c r="EH24" s="52"/>
      <c r="EI24" s="52"/>
      <c r="EJ24" s="52"/>
      <c r="EK24" s="52"/>
      <c r="EL24" s="52"/>
      <c r="EM24" s="52"/>
      <c r="EN24" s="52"/>
      <c r="EO24" s="52"/>
      <c r="EP24" s="52"/>
      <c r="EQ24" s="52"/>
      <c r="ER24" s="52"/>
      <c r="ES24" s="52"/>
      <c r="ET24" s="52"/>
      <c r="EU24" s="52"/>
      <c r="EV24" s="52"/>
      <c r="EW24" s="52"/>
      <c r="EX24" s="52"/>
      <c r="EY24" s="52"/>
      <c r="EZ24" s="52"/>
      <c r="FA24" s="52"/>
      <c r="FB24" s="52"/>
      <c r="FC24" s="52"/>
      <c r="FD24" s="52"/>
    </row>
    <row r="25" spans="1:160" s="48" customFormat="1" ht="27.75" customHeight="1" x14ac:dyDescent="0.3">
      <c r="A25" s="20" t="s">
        <v>152</v>
      </c>
      <c r="B25" s="50" t="s">
        <v>3831</v>
      </c>
      <c r="C25" s="53"/>
      <c r="D25" s="53"/>
      <c r="E25" s="53"/>
      <c r="F25" s="53"/>
      <c r="G25" s="53"/>
      <c r="H25" s="53"/>
      <c r="I25" s="53"/>
      <c r="J25" s="83"/>
      <c r="K25" s="95"/>
      <c r="L25" s="53"/>
      <c r="M25" s="53"/>
      <c r="N25" s="53"/>
      <c r="O25" s="53"/>
      <c r="P25" s="53"/>
      <c r="Q25" s="53"/>
      <c r="R25" s="53"/>
      <c r="S25" s="87"/>
      <c r="T25" s="53"/>
      <c r="U25" s="53"/>
      <c r="V25" s="53"/>
      <c r="W25" s="53"/>
      <c r="X25" s="53"/>
      <c r="Y25" s="53"/>
      <c r="Z25" s="53"/>
      <c r="AA25" s="53"/>
      <c r="AB25" s="53"/>
      <c r="AC25" s="90">
        <v>0.625</v>
      </c>
      <c r="AD25" s="51"/>
      <c r="AE25" s="51"/>
      <c r="AF25" s="51"/>
      <c r="AG25" s="51"/>
      <c r="AH25" s="51"/>
      <c r="AI25" s="51"/>
      <c r="AJ25" s="51"/>
      <c r="AK25" s="51"/>
      <c r="AL25" s="52"/>
      <c r="AM25" s="52"/>
      <c r="AN25" s="52"/>
      <c r="AO25" s="52"/>
      <c r="AP25" s="52"/>
      <c r="AQ25" s="52"/>
      <c r="AR25" s="52"/>
      <c r="AS25" s="52"/>
      <c r="AT25" s="52"/>
      <c r="AU25" s="52"/>
      <c r="AV25" s="52"/>
      <c r="AW25" s="52"/>
      <c r="AX25" s="52"/>
      <c r="AY25" s="52"/>
      <c r="AZ25" s="52"/>
      <c r="BA25" s="52"/>
      <c r="BB25" s="52"/>
      <c r="BC25" s="52"/>
      <c r="BD25" s="52"/>
      <c r="BE25" s="52"/>
      <c r="BF25" s="52"/>
      <c r="BG25" s="52"/>
      <c r="BH25" s="52"/>
      <c r="BI25" s="52"/>
      <c r="BJ25" s="52"/>
      <c r="BK25" s="52"/>
      <c r="BL25" s="52"/>
      <c r="BM25" s="52"/>
      <c r="BN25" s="52"/>
      <c r="BO25" s="52"/>
      <c r="BP25" s="52"/>
      <c r="BQ25" s="52"/>
      <c r="BR25" s="52"/>
      <c r="BS25" s="52"/>
      <c r="BT25" s="52"/>
      <c r="BU25" s="52"/>
      <c r="BV25" s="52"/>
      <c r="BW25" s="52"/>
      <c r="BX25" s="52"/>
      <c r="BY25" s="52"/>
      <c r="BZ25" s="52"/>
      <c r="CA25" s="1905"/>
      <c r="CB25" s="1903"/>
      <c r="CC25" s="1903"/>
      <c r="CD25" s="1903"/>
      <c r="CE25" s="1904"/>
      <c r="CF25" s="203"/>
      <c r="CG25" s="203"/>
      <c r="CH25" s="203"/>
      <c r="CI25" s="203"/>
      <c r="CJ25" s="203"/>
      <c r="CK25" s="203"/>
      <c r="CL25" s="203"/>
      <c r="CM25" s="203"/>
      <c r="CN25" s="203"/>
      <c r="CO25" s="203"/>
      <c r="CP25" s="203"/>
      <c r="CQ25" s="203"/>
      <c r="CR25" s="203"/>
      <c r="CS25" s="203"/>
      <c r="CT25" s="203"/>
      <c r="CU25" s="203"/>
      <c r="CV25" s="203"/>
      <c r="CW25" s="203"/>
      <c r="CX25" s="203"/>
      <c r="CY25" s="203"/>
      <c r="CZ25" s="203"/>
      <c r="DA25" s="203"/>
      <c r="DB25" s="203"/>
      <c r="DC25" s="203"/>
      <c r="DD25" s="203"/>
      <c r="DE25" s="203"/>
      <c r="DF25" s="203"/>
      <c r="DG25" s="203"/>
      <c r="DH25" s="203"/>
      <c r="DI25" s="203"/>
      <c r="DJ25" s="52"/>
      <c r="DK25" s="52"/>
      <c r="DL25" s="52"/>
      <c r="DM25" s="52"/>
      <c r="DN25" s="52"/>
      <c r="DO25" s="52"/>
      <c r="DP25" s="52"/>
      <c r="DQ25" s="52"/>
      <c r="DR25" s="52"/>
      <c r="DS25" s="52"/>
      <c r="DT25" s="52"/>
      <c r="DU25" s="52"/>
      <c r="DV25" s="52"/>
      <c r="DW25" s="52"/>
      <c r="DX25" s="52"/>
      <c r="DY25" s="52"/>
      <c r="DZ25" s="52"/>
      <c r="EA25" s="52"/>
      <c r="EB25" s="52"/>
      <c r="EC25" s="52"/>
      <c r="ED25" s="52"/>
      <c r="EE25" s="52"/>
      <c r="EF25" s="52"/>
      <c r="EG25" s="52"/>
      <c r="EH25" s="52"/>
      <c r="EI25" s="52"/>
      <c r="EJ25" s="52"/>
      <c r="EK25" s="52"/>
      <c r="EL25" s="52"/>
      <c r="EM25" s="52"/>
      <c r="EN25" s="52"/>
      <c r="EO25" s="52"/>
      <c r="EP25" s="52"/>
      <c r="EQ25" s="52"/>
      <c r="ER25" s="52"/>
      <c r="ES25" s="52"/>
      <c r="ET25" s="52"/>
      <c r="EU25" s="52"/>
      <c r="EV25" s="52"/>
      <c r="EW25" s="52"/>
      <c r="EX25" s="52"/>
      <c r="EY25" s="52"/>
      <c r="EZ25" s="52"/>
      <c r="FA25" s="52"/>
      <c r="FB25" s="52"/>
      <c r="FC25" s="52"/>
      <c r="FD25" s="52"/>
    </row>
    <row r="26" spans="1:160" s="48" customFormat="1" ht="27.75" customHeight="1" x14ac:dyDescent="0.3">
      <c r="A26" s="20" t="s">
        <v>35</v>
      </c>
      <c r="B26" s="50" t="s">
        <v>3832</v>
      </c>
      <c r="C26" s="53"/>
      <c r="D26" s="53"/>
      <c r="E26" s="53"/>
      <c r="F26" s="53"/>
      <c r="G26" s="53"/>
      <c r="H26" s="53"/>
      <c r="I26" s="53"/>
      <c r="J26" s="83"/>
      <c r="K26" s="95"/>
      <c r="L26" s="53"/>
      <c r="M26" s="53"/>
      <c r="N26" s="53"/>
      <c r="O26" s="53"/>
      <c r="P26" s="53"/>
      <c r="Q26" s="53"/>
      <c r="R26" s="53"/>
      <c r="S26" s="87"/>
      <c r="T26" s="53"/>
      <c r="U26" s="53"/>
      <c r="V26" s="53"/>
      <c r="W26" s="53"/>
      <c r="X26" s="53"/>
      <c r="Y26" s="53"/>
      <c r="Z26" s="53"/>
      <c r="AA26" s="53"/>
      <c r="AB26" s="53"/>
      <c r="AC26" s="53"/>
      <c r="AD26" s="51"/>
      <c r="AE26" s="51"/>
      <c r="AF26" s="1911" t="s">
        <v>3833</v>
      </c>
      <c r="AG26" s="1912"/>
      <c r="AH26" s="1912"/>
      <c r="AI26" s="1912"/>
      <c r="AJ26" s="1912"/>
      <c r="AK26" s="1912"/>
      <c r="AL26" s="1912"/>
      <c r="AM26" s="1912"/>
      <c r="AN26" s="1912"/>
      <c r="AO26" s="1912"/>
      <c r="AP26" s="1912"/>
      <c r="AQ26" s="1912"/>
      <c r="AR26" s="1912"/>
      <c r="AS26" s="1912"/>
      <c r="AT26" s="1913"/>
      <c r="AU26" s="52"/>
      <c r="AV26" s="52"/>
      <c r="AW26" s="52"/>
      <c r="AX26" s="52"/>
      <c r="AY26" s="52"/>
      <c r="AZ26" s="52"/>
      <c r="BA26" s="52"/>
      <c r="BB26" s="52"/>
      <c r="BC26" s="52"/>
      <c r="BD26" s="52"/>
      <c r="BE26" s="52"/>
      <c r="BF26" s="52"/>
      <c r="BG26" s="52"/>
      <c r="BH26" s="52"/>
      <c r="BI26" s="52"/>
      <c r="BJ26" s="52"/>
      <c r="BK26" s="52"/>
      <c r="BL26" s="52"/>
      <c r="BM26" s="52"/>
      <c r="BN26" s="52"/>
      <c r="BO26" s="52"/>
      <c r="BP26" s="52"/>
      <c r="BQ26" s="52"/>
      <c r="BR26" s="52"/>
      <c r="BS26" s="52"/>
      <c r="BT26" s="205">
        <v>0.58333333333333337</v>
      </c>
      <c r="BU26" s="204"/>
      <c r="BV26" s="204"/>
      <c r="BW26" s="204"/>
      <c r="BX26" s="204"/>
      <c r="BY26" s="204"/>
      <c r="BZ26" s="204"/>
      <c r="CA26" s="1914"/>
      <c r="CB26" s="1914"/>
      <c r="CC26" s="1914"/>
      <c r="CD26" s="1914"/>
      <c r="CE26" s="1914"/>
      <c r="CF26" s="1914"/>
      <c r="CG26" s="1914"/>
      <c r="CH26" s="1914"/>
      <c r="CI26" s="1914"/>
      <c r="CJ26" s="1914"/>
      <c r="CK26" s="1914"/>
      <c r="CL26" s="1914"/>
      <c r="CM26" s="1914"/>
      <c r="CN26" s="206"/>
      <c r="CO26" s="203"/>
      <c r="CP26" s="203"/>
      <c r="CQ26" s="203"/>
      <c r="CR26" s="203"/>
      <c r="CS26" s="203"/>
      <c r="CT26" s="203"/>
      <c r="CU26" s="203"/>
      <c r="CV26" s="203"/>
      <c r="CW26" s="203"/>
      <c r="CX26" s="203"/>
      <c r="CY26" s="203"/>
      <c r="CZ26" s="203"/>
      <c r="DA26" s="203"/>
      <c r="DB26" s="203"/>
      <c r="DC26" s="203"/>
      <c r="DD26" s="203"/>
      <c r="DE26" s="203"/>
      <c r="DF26" s="203"/>
      <c r="DG26" s="203"/>
      <c r="DH26" s="203"/>
      <c r="DI26" s="203"/>
      <c r="DJ26" s="52"/>
      <c r="DK26" s="52"/>
      <c r="DL26" s="52"/>
      <c r="DM26" s="52"/>
      <c r="DN26" s="52"/>
      <c r="DO26" s="52"/>
      <c r="DP26" s="52"/>
      <c r="DQ26" s="52"/>
      <c r="DR26" s="52"/>
      <c r="DS26" s="52"/>
      <c r="DT26" s="52"/>
      <c r="DU26" s="52"/>
      <c r="DV26" s="52"/>
      <c r="DW26" s="52"/>
      <c r="DX26" s="52"/>
      <c r="DY26" s="52"/>
      <c r="DZ26" s="52"/>
      <c r="EA26" s="52"/>
      <c r="EB26" s="52"/>
      <c r="EC26" s="52"/>
      <c r="ED26" s="52"/>
      <c r="EE26" s="52"/>
      <c r="EF26" s="52"/>
      <c r="EG26" s="52"/>
      <c r="EH26" s="52"/>
      <c r="EI26" s="52"/>
      <c r="EJ26" s="52"/>
      <c r="EK26" s="52"/>
      <c r="EL26" s="52"/>
      <c r="EM26" s="52"/>
      <c r="EN26" s="52"/>
      <c r="EO26" s="52"/>
      <c r="EP26" s="52"/>
      <c r="EQ26" s="52"/>
      <c r="ER26" s="52"/>
      <c r="ES26" s="52"/>
      <c r="ET26" s="52"/>
      <c r="EU26" s="52"/>
      <c r="EV26" s="52"/>
      <c r="EW26" s="52"/>
      <c r="EX26" s="52"/>
      <c r="EY26" s="52"/>
      <c r="EZ26" s="52"/>
      <c r="FA26" s="52"/>
      <c r="FB26" s="52"/>
      <c r="FC26" s="52"/>
      <c r="FD26" s="52"/>
    </row>
    <row r="27" spans="1:160" s="48" customFormat="1" ht="27.75" customHeight="1" x14ac:dyDescent="0.3">
      <c r="A27" s="20" t="s">
        <v>35</v>
      </c>
      <c r="B27" s="50" t="s">
        <v>3834</v>
      </c>
      <c r="C27" s="53"/>
      <c r="D27" s="53"/>
      <c r="E27" s="53"/>
      <c r="F27" s="53"/>
      <c r="G27" s="53"/>
      <c r="H27" s="53"/>
      <c r="I27" s="53"/>
      <c r="J27" s="83"/>
      <c r="K27" s="95"/>
      <c r="L27" s="53"/>
      <c r="M27" s="53"/>
      <c r="N27" s="53"/>
      <c r="O27" s="53"/>
      <c r="P27" s="53"/>
      <c r="Q27" s="53"/>
      <c r="R27" s="53"/>
      <c r="S27" s="87"/>
      <c r="T27" s="53"/>
      <c r="U27" s="53"/>
      <c r="V27" s="53"/>
      <c r="W27" s="53"/>
      <c r="X27" s="53"/>
      <c r="Y27" s="90">
        <v>0.33333333333333331</v>
      </c>
      <c r="Z27" s="51"/>
      <c r="AA27" s="51"/>
      <c r="AB27" s="90">
        <v>0.52083333333333337</v>
      </c>
      <c r="AC27" s="51"/>
      <c r="AD27" s="51"/>
      <c r="AE27" s="51"/>
      <c r="AF27" s="1911" t="s">
        <v>3835</v>
      </c>
      <c r="AG27" s="1912"/>
      <c r="AH27" s="1912"/>
      <c r="AI27" s="1912"/>
      <c r="AJ27" s="1912"/>
      <c r="AK27" s="1912"/>
      <c r="AL27" s="1912"/>
      <c r="AM27" s="1912"/>
      <c r="AN27" s="1912"/>
      <c r="AO27" s="1912"/>
      <c r="AP27" s="1912"/>
      <c r="AQ27" s="1912"/>
      <c r="AR27" s="1912"/>
      <c r="AS27" s="1912"/>
      <c r="AT27" s="1913"/>
      <c r="AU27" s="52"/>
      <c r="AV27" s="52"/>
      <c r="AW27" s="52"/>
      <c r="AX27" s="52"/>
      <c r="AY27" s="52"/>
      <c r="AZ27" s="52"/>
      <c r="BA27" s="52"/>
      <c r="BB27" s="52"/>
      <c r="BC27" s="52"/>
      <c r="BD27" s="52"/>
      <c r="BE27" s="52"/>
      <c r="BF27" s="52"/>
      <c r="BG27" s="52"/>
      <c r="BH27" s="52"/>
      <c r="BI27" s="52"/>
      <c r="BJ27" s="52"/>
      <c r="BK27" s="52"/>
      <c r="BL27" s="52"/>
      <c r="BM27" s="52"/>
      <c r="BN27" s="52"/>
      <c r="BO27" s="52"/>
      <c r="BP27" s="52"/>
      <c r="BQ27" s="52"/>
      <c r="BR27" s="52"/>
      <c r="BS27" s="52"/>
      <c r="BT27" s="205">
        <v>0.625</v>
      </c>
      <c r="BU27" s="204"/>
      <c r="BV27" s="204"/>
      <c r="BW27" s="204"/>
      <c r="BX27" s="204"/>
      <c r="BY27" s="204"/>
      <c r="BZ27" s="204"/>
      <c r="CA27" s="1914"/>
      <c r="CB27" s="1914"/>
      <c r="CC27" s="1914"/>
      <c r="CD27" s="1914"/>
      <c r="CE27" s="1914"/>
      <c r="CF27" s="1914"/>
      <c r="CG27" s="1914"/>
      <c r="CH27" s="1914"/>
      <c r="CI27" s="1914"/>
      <c r="CJ27" s="1914"/>
      <c r="CK27" s="1914"/>
      <c r="CL27" s="1914"/>
      <c r="CM27" s="1914"/>
      <c r="CN27" s="206"/>
      <c r="CO27" s="203"/>
      <c r="CP27" s="203"/>
      <c r="CQ27" s="203"/>
      <c r="CR27" s="203"/>
      <c r="CS27" s="203"/>
      <c r="CT27" s="203"/>
      <c r="CU27" s="203"/>
      <c r="CV27" s="203"/>
      <c r="CW27" s="203"/>
      <c r="CX27" s="203"/>
      <c r="CY27" s="203"/>
      <c r="CZ27" s="203"/>
      <c r="DA27" s="203"/>
      <c r="DB27" s="203"/>
      <c r="DC27" s="203"/>
      <c r="DD27" s="203"/>
      <c r="DE27" s="203"/>
      <c r="DF27" s="203"/>
      <c r="DG27" s="203"/>
      <c r="DH27" s="203"/>
      <c r="DI27" s="203"/>
      <c r="DJ27" s="52"/>
      <c r="DK27" s="52"/>
      <c r="DL27" s="52"/>
      <c r="DM27" s="52"/>
      <c r="DN27" s="52"/>
      <c r="DO27" s="52"/>
      <c r="DP27" s="52"/>
      <c r="DQ27" s="52"/>
      <c r="DR27" s="52"/>
      <c r="DS27" s="52"/>
      <c r="DT27" s="52"/>
      <c r="DU27" s="52"/>
      <c r="DV27" s="52"/>
      <c r="DW27" s="52"/>
      <c r="DX27" s="52"/>
      <c r="DY27" s="52"/>
      <c r="DZ27" s="52"/>
      <c r="EA27" s="52"/>
      <c r="EB27" s="52"/>
      <c r="EC27" s="52"/>
      <c r="ED27" s="52"/>
      <c r="EE27" s="52"/>
      <c r="EF27" s="52"/>
      <c r="EG27" s="52"/>
      <c r="EH27" s="52"/>
      <c r="EI27" s="52"/>
      <c r="EJ27" s="52"/>
      <c r="EK27" s="52"/>
      <c r="EL27" s="52"/>
      <c r="EM27" s="52"/>
      <c r="EN27" s="52"/>
      <c r="EO27" s="52"/>
      <c r="EP27" s="52"/>
      <c r="EQ27" s="52"/>
      <c r="ER27" s="52"/>
      <c r="ES27" s="52"/>
      <c r="ET27" s="52"/>
      <c r="EU27" s="52"/>
      <c r="EV27" s="52"/>
      <c r="EW27" s="52"/>
      <c r="EX27" s="52"/>
      <c r="EY27" s="52"/>
      <c r="EZ27" s="52"/>
      <c r="FA27" s="52"/>
      <c r="FB27" s="52"/>
      <c r="FC27" s="52"/>
      <c r="FD27" s="52"/>
    </row>
    <row r="28" spans="1:160" s="48" customFormat="1" ht="27.75" customHeight="1" x14ac:dyDescent="0.3">
      <c r="A28" s="20" t="s">
        <v>3722</v>
      </c>
      <c r="B28" s="50" t="s">
        <v>3836</v>
      </c>
      <c r="C28" s="53"/>
      <c r="D28" s="53"/>
      <c r="E28" s="53"/>
      <c r="F28" s="53"/>
      <c r="G28" s="53"/>
      <c r="H28" s="53"/>
      <c r="I28" s="53"/>
      <c r="J28" s="83"/>
      <c r="K28" s="95"/>
      <c r="L28" s="53"/>
      <c r="M28" s="53"/>
      <c r="N28" s="53"/>
      <c r="O28" s="53"/>
      <c r="P28" s="53"/>
      <c r="Q28" s="53"/>
      <c r="R28" s="53"/>
      <c r="S28" s="87"/>
      <c r="T28" s="53"/>
      <c r="U28" s="53"/>
      <c r="V28" s="53"/>
      <c r="W28" s="53"/>
      <c r="X28" s="51"/>
      <c r="Y28" s="51"/>
      <c r="Z28" s="51"/>
      <c r="AA28" s="51"/>
      <c r="AB28" s="51"/>
      <c r="AC28" s="51"/>
      <c r="AD28" s="51"/>
      <c r="AE28" s="51"/>
      <c r="AF28" s="51"/>
      <c r="AG28" s="51"/>
      <c r="AH28" s="51"/>
      <c r="AI28" s="51"/>
      <c r="AJ28" s="51"/>
      <c r="AK28" s="51"/>
      <c r="AL28" s="52"/>
      <c r="AM28" s="52"/>
      <c r="AN28" s="52"/>
      <c r="AO28" s="52"/>
      <c r="AP28" s="52"/>
      <c r="AQ28" s="52"/>
      <c r="AR28" s="52"/>
      <c r="AS28" s="52"/>
      <c r="AT28" s="52"/>
      <c r="AU28" s="52"/>
      <c r="AV28" s="52"/>
      <c r="AW28" s="52"/>
      <c r="AX28" s="52"/>
      <c r="AY28" s="52"/>
      <c r="AZ28" s="52"/>
      <c r="BA28" s="52"/>
      <c r="BB28" s="52"/>
      <c r="BC28" s="52"/>
      <c r="BD28" s="52"/>
      <c r="BE28" s="52"/>
      <c r="BF28" s="52"/>
      <c r="BG28" s="52"/>
      <c r="BH28" s="52"/>
      <c r="BI28" s="52"/>
      <c r="BJ28" s="52"/>
      <c r="BK28" s="52"/>
      <c r="BL28" s="52"/>
      <c r="BM28" s="52"/>
      <c r="BN28" s="52"/>
      <c r="BO28" s="52"/>
      <c r="BP28" s="52"/>
      <c r="BQ28" s="52"/>
      <c r="BR28" s="52"/>
      <c r="BS28" s="52"/>
      <c r="BT28" s="52"/>
      <c r="BU28" s="52"/>
      <c r="BV28" s="52"/>
      <c r="BW28" s="52"/>
      <c r="BX28" s="52"/>
      <c r="BY28" s="52"/>
      <c r="BZ28" s="52"/>
      <c r="CA28" s="203"/>
      <c r="CB28" s="203"/>
      <c r="CC28" s="203"/>
      <c r="CD28" s="203"/>
      <c r="CE28" s="203"/>
      <c r="CF28" s="203"/>
      <c r="CG28" s="203"/>
      <c r="CH28" s="203"/>
      <c r="CI28" s="203"/>
      <c r="CJ28" s="203"/>
      <c r="CK28" s="203"/>
      <c r="CL28" s="203"/>
      <c r="CM28" s="203"/>
      <c r="CN28" s="203"/>
      <c r="CO28" s="203"/>
      <c r="CP28" s="203"/>
      <c r="CQ28" s="203"/>
      <c r="CR28" s="203"/>
      <c r="CS28" s="203"/>
      <c r="CT28" s="203"/>
      <c r="CU28" s="203"/>
      <c r="CV28" s="203"/>
      <c r="CW28" s="203"/>
      <c r="CX28" s="203"/>
      <c r="CY28" s="203"/>
      <c r="CZ28" s="203"/>
      <c r="DA28" s="203"/>
      <c r="DB28" s="203"/>
      <c r="DC28" s="203"/>
      <c r="DD28" s="203"/>
      <c r="DE28" s="203"/>
      <c r="DF28" s="203"/>
      <c r="DG28" s="203"/>
      <c r="DH28" s="203"/>
      <c r="DI28" s="203"/>
      <c r="DJ28" s="52"/>
      <c r="DK28" s="52"/>
      <c r="DL28" s="52"/>
      <c r="DM28" s="52"/>
      <c r="DN28" s="52"/>
      <c r="DO28" s="52"/>
      <c r="DP28" s="52"/>
      <c r="DQ28" s="52"/>
      <c r="DR28" s="52"/>
      <c r="DS28" s="52"/>
      <c r="DT28" s="52"/>
      <c r="DU28" s="52"/>
      <c r="DV28" s="52"/>
      <c r="DW28" s="52"/>
      <c r="DX28" s="52"/>
      <c r="DY28" s="52"/>
      <c r="DZ28" s="52"/>
      <c r="EA28" s="52"/>
      <c r="EB28" s="52"/>
      <c r="EC28" s="52"/>
      <c r="ED28" s="52"/>
      <c r="EE28" s="52"/>
      <c r="EF28" s="52"/>
      <c r="EG28" s="52"/>
      <c r="EH28" s="52"/>
      <c r="EI28" s="52"/>
      <c r="EJ28" s="52"/>
      <c r="EK28" s="52"/>
      <c r="EL28" s="52"/>
      <c r="EM28" s="52"/>
      <c r="EN28" s="52"/>
      <c r="EO28" s="52"/>
      <c r="EP28" s="52"/>
      <c r="EQ28" s="52"/>
      <c r="ER28" s="52"/>
      <c r="ES28" s="52"/>
      <c r="ET28" s="52"/>
      <c r="EU28" s="52"/>
      <c r="EV28" s="52"/>
      <c r="EW28" s="52"/>
      <c r="EX28" s="52"/>
      <c r="EY28" s="52"/>
      <c r="EZ28" s="52"/>
      <c r="FA28" s="52"/>
      <c r="FB28" s="52"/>
      <c r="FC28" s="52"/>
      <c r="FD28" s="52"/>
    </row>
    <row r="29" spans="1:160" s="48" customFormat="1" ht="27.75" customHeight="1" x14ac:dyDescent="0.3">
      <c r="A29" s="20" t="s">
        <v>3722</v>
      </c>
      <c r="B29" s="50" t="s">
        <v>3723</v>
      </c>
      <c r="C29" s="53"/>
      <c r="D29" s="53"/>
      <c r="E29" s="53"/>
      <c r="F29" s="53"/>
      <c r="G29" s="53"/>
      <c r="H29" s="53"/>
      <c r="I29" s="53"/>
      <c r="J29" s="83"/>
      <c r="K29" s="95"/>
      <c r="L29" s="53"/>
      <c r="M29" s="53"/>
      <c r="N29" s="53"/>
      <c r="O29" s="53"/>
      <c r="P29" s="53"/>
      <c r="Q29" s="53"/>
      <c r="R29" s="53"/>
      <c r="S29" s="87"/>
      <c r="T29" s="53"/>
      <c r="U29" s="53"/>
      <c r="V29" s="53"/>
      <c r="W29" s="53"/>
      <c r="X29" s="53"/>
      <c r="Y29" s="53"/>
      <c r="Z29" s="53"/>
      <c r="AA29" s="53"/>
      <c r="AB29" s="53"/>
      <c r="AC29" s="53"/>
      <c r="AD29" s="53"/>
      <c r="AE29" s="53"/>
      <c r="AF29" s="53"/>
      <c r="AG29" s="53"/>
      <c r="AH29" s="53"/>
      <c r="AI29" s="53"/>
      <c r="AJ29" s="53"/>
      <c r="AK29" s="53"/>
      <c r="AL29" s="54"/>
      <c r="AM29" s="54"/>
      <c r="AN29" s="54"/>
      <c r="AO29" s="54"/>
      <c r="AP29" s="54"/>
      <c r="AQ29" s="54"/>
      <c r="AR29" s="54"/>
      <c r="AS29" s="54"/>
      <c r="AT29" s="54"/>
      <c r="AU29" s="54"/>
      <c r="AV29" s="54"/>
      <c r="AW29" s="54"/>
      <c r="AX29" s="54"/>
      <c r="AY29" s="54"/>
      <c r="AZ29" s="54"/>
      <c r="BA29" s="54"/>
      <c r="BB29" s="52"/>
      <c r="BC29" s="52"/>
      <c r="BD29" s="52"/>
      <c r="BE29" s="52"/>
      <c r="BF29" s="52"/>
      <c r="BG29" s="52"/>
      <c r="BH29" s="52"/>
      <c r="BI29" s="52"/>
      <c r="BJ29" s="52"/>
      <c r="BK29" s="52"/>
      <c r="BL29" s="52"/>
      <c r="BM29" s="52"/>
      <c r="BN29" s="52"/>
      <c r="BO29" s="52"/>
      <c r="BP29" s="52"/>
      <c r="BQ29" s="52"/>
      <c r="BR29" s="52"/>
      <c r="BS29" s="52"/>
      <c r="BT29" s="52"/>
      <c r="BU29" s="52"/>
      <c r="BV29" s="52"/>
      <c r="BW29" s="52"/>
      <c r="BX29" s="52"/>
      <c r="BY29" s="52"/>
      <c r="BZ29" s="52"/>
      <c r="CA29" s="203"/>
      <c r="CB29" s="203"/>
      <c r="CC29" s="203"/>
      <c r="CD29" s="203"/>
      <c r="CE29" s="203"/>
      <c r="CF29" s="203"/>
      <c r="CG29" s="203"/>
      <c r="CH29" s="203"/>
      <c r="CI29" s="203"/>
      <c r="CJ29" s="203"/>
      <c r="CK29" s="203"/>
      <c r="CL29" s="203"/>
      <c r="CM29" s="203"/>
      <c r="CN29" s="203"/>
      <c r="CO29" s="203"/>
      <c r="CP29" s="203"/>
      <c r="CQ29" s="203"/>
      <c r="CR29" s="203"/>
      <c r="CS29" s="203"/>
      <c r="CT29" s="203"/>
      <c r="CU29" s="203"/>
      <c r="CV29" s="203"/>
      <c r="CW29" s="203"/>
      <c r="CX29" s="203"/>
      <c r="CY29" s="203"/>
      <c r="CZ29" s="203"/>
      <c r="DA29" s="203"/>
      <c r="DB29" s="203"/>
      <c r="DC29" s="203"/>
      <c r="DD29" s="203"/>
      <c r="DE29" s="203"/>
      <c r="DF29" s="203"/>
      <c r="DG29" s="203"/>
      <c r="DH29" s="203"/>
      <c r="DI29" s="203"/>
      <c r="DJ29" s="52"/>
      <c r="DK29" s="52"/>
      <c r="DL29" s="52"/>
      <c r="DM29" s="52"/>
      <c r="DN29" s="52"/>
      <c r="DO29" s="52"/>
      <c r="DP29" s="52"/>
      <c r="DQ29" s="52"/>
      <c r="DR29" s="52"/>
      <c r="DS29" s="52"/>
      <c r="DT29" s="52"/>
      <c r="DU29" s="52"/>
      <c r="DV29" s="52"/>
      <c r="DW29" s="52"/>
      <c r="DX29" s="52"/>
      <c r="DY29" s="52"/>
      <c r="DZ29" s="52"/>
      <c r="EA29" s="52"/>
      <c r="EB29" s="52"/>
      <c r="EC29" s="52"/>
      <c r="ED29" s="52"/>
      <c r="EE29" s="52"/>
      <c r="EF29" s="52"/>
      <c r="EG29" s="52"/>
      <c r="EH29" s="52"/>
      <c r="EI29" s="52"/>
      <c r="EJ29" s="52"/>
      <c r="EK29" s="52"/>
      <c r="EL29" s="52"/>
      <c r="EM29" s="52"/>
      <c r="EN29" s="52"/>
      <c r="EO29" s="52"/>
      <c r="EP29" s="52"/>
      <c r="EQ29" s="52"/>
      <c r="ER29" s="52"/>
      <c r="ES29" s="52"/>
      <c r="ET29" s="52"/>
      <c r="EU29" s="52"/>
      <c r="EV29" s="52"/>
      <c r="EW29" s="52"/>
      <c r="EX29" s="52"/>
      <c r="EY29" s="52"/>
      <c r="EZ29" s="52"/>
      <c r="FA29" s="52"/>
      <c r="FB29" s="52"/>
      <c r="FC29" s="52"/>
      <c r="FD29" s="52"/>
    </row>
  </sheetData>
  <mergeCells count="41">
    <mergeCell ref="CA24:CE24"/>
    <mergeCell ref="CA25:CE25"/>
    <mergeCell ref="AF26:AT26"/>
    <mergeCell ref="CA26:CM26"/>
    <mergeCell ref="AF27:AT27"/>
    <mergeCell ref="CA27:CM27"/>
    <mergeCell ref="CA20:CE20"/>
    <mergeCell ref="CA21:CK21"/>
    <mergeCell ref="BT22:CK22"/>
    <mergeCell ref="BT23:BV23"/>
    <mergeCell ref="CA23:CB23"/>
    <mergeCell ref="CH23:DH23"/>
    <mergeCell ref="BT19:BZ19"/>
    <mergeCell ref="CA19:CH19"/>
    <mergeCell ref="BT12:BW12"/>
    <mergeCell ref="CA12:CT12"/>
    <mergeCell ref="BT13:BZ13"/>
    <mergeCell ref="CA13:DD13"/>
    <mergeCell ref="BT14:BU14"/>
    <mergeCell ref="CA14:CF14"/>
    <mergeCell ref="BT15:BW15"/>
    <mergeCell ref="CA15:CH15"/>
    <mergeCell ref="BT16:CC16"/>
    <mergeCell ref="CA17:CR17"/>
    <mergeCell ref="BT18:CL18"/>
    <mergeCell ref="BT9:BY9"/>
    <mergeCell ref="CA9:CH9"/>
    <mergeCell ref="CA10:CK10"/>
    <mergeCell ref="N11:P11"/>
    <mergeCell ref="BT11:BV11"/>
    <mergeCell ref="CA11:CL11"/>
    <mergeCell ref="G1:AQ1"/>
    <mergeCell ref="G2:AQ2"/>
    <mergeCell ref="G3:AQ3"/>
    <mergeCell ref="G4:AQ4"/>
    <mergeCell ref="A5:XFD5"/>
    <mergeCell ref="C6:L6"/>
    <mergeCell ref="M6:AQ6"/>
    <mergeCell ref="AR6:BU6"/>
    <mergeCell ref="BV6:CZ6"/>
    <mergeCell ref="DA6:EE6"/>
  </mergeCells>
  <pageMargins left="0.7" right="0.7" top="0.75" bottom="0.75" header="0.3" footer="0.3"/>
  <pageSetup paperSize="9" scale="11" orientation="portrait" horizontalDpi="0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F42"/>
  <sheetViews>
    <sheetView view="pageBreakPreview" topLeftCell="A3" zoomScale="20" zoomScaleSheetLayoutView="20" workbookViewId="0">
      <selection activeCell="C18" sqref="C18"/>
    </sheetView>
  </sheetViews>
  <sheetFormatPr baseColWidth="10" defaultColWidth="65.5703125" defaultRowHeight="51" x14ac:dyDescent="0.75"/>
  <cols>
    <col min="1" max="1" width="120.5703125" style="399" customWidth="1"/>
    <col min="2" max="2" width="94.140625" style="399" customWidth="1"/>
    <col min="3" max="3" width="149.140625" style="399" customWidth="1"/>
    <col min="4" max="4" width="227.7109375" style="399" customWidth="1"/>
    <col min="5" max="5" width="152" style="399" customWidth="1"/>
    <col min="6" max="6" width="134.140625" style="399" customWidth="1"/>
    <col min="7" max="16384" width="65.5703125" style="399"/>
  </cols>
  <sheetData>
    <row r="1" spans="1:6" s="358" customFormat="1" ht="112.5" hidden="1" customHeight="1" x14ac:dyDescent="1.35">
      <c r="A1" s="1915" t="s">
        <v>3837</v>
      </c>
      <c r="B1" s="1916"/>
      <c r="C1" s="1916"/>
      <c r="D1" s="1916"/>
      <c r="E1" s="1916"/>
      <c r="F1" s="1916"/>
    </row>
    <row r="2" spans="1:6" s="358" customFormat="1" ht="91.5" hidden="1" customHeight="1" x14ac:dyDescent="1.35">
      <c r="A2" s="404" t="s">
        <v>3774</v>
      </c>
      <c r="B2" s="404" t="s">
        <v>3838</v>
      </c>
      <c r="C2" s="404" t="s">
        <v>5</v>
      </c>
      <c r="D2" s="404" t="s">
        <v>3839</v>
      </c>
      <c r="E2" s="404" t="s">
        <v>7</v>
      </c>
      <c r="F2" s="404" t="s">
        <v>3840</v>
      </c>
    </row>
    <row r="3" spans="1:6" ht="219" customHeight="1" x14ac:dyDescent="0.75">
      <c r="A3" s="405" t="s">
        <v>59</v>
      </c>
      <c r="B3" s="405" t="s">
        <v>10289</v>
      </c>
      <c r="C3" s="400"/>
      <c r="D3" s="402"/>
      <c r="E3" s="401"/>
      <c r="F3" s="401"/>
    </row>
    <row r="4" spans="1:6" ht="219" customHeight="1" x14ac:dyDescent="0.75">
      <c r="A4" s="405" t="s">
        <v>3841</v>
      </c>
      <c r="B4" s="405" t="s">
        <v>8094</v>
      </c>
      <c r="C4" s="400"/>
      <c r="D4" s="402"/>
      <c r="E4" s="401"/>
      <c r="F4" s="401"/>
    </row>
    <row r="5" spans="1:6" ht="219" customHeight="1" x14ac:dyDescent="0.75">
      <c r="A5" s="405" t="s">
        <v>8448</v>
      </c>
      <c r="B5" s="405" t="s">
        <v>7329</v>
      </c>
      <c r="C5" s="400"/>
      <c r="D5" s="402"/>
      <c r="E5" s="401"/>
      <c r="F5" s="401"/>
    </row>
    <row r="6" spans="1:6" ht="219" customHeight="1" x14ac:dyDescent="0.75">
      <c r="A6" s="407" t="s">
        <v>8589</v>
      </c>
      <c r="B6" s="407" t="s">
        <v>8590</v>
      </c>
      <c r="C6" s="400"/>
      <c r="D6" s="402"/>
      <c r="E6" s="401"/>
      <c r="F6" s="401"/>
    </row>
    <row r="7" spans="1:6" ht="219" customHeight="1" x14ac:dyDescent="0.75">
      <c r="A7" s="406"/>
      <c r="B7" s="406"/>
      <c r="C7" s="400"/>
      <c r="D7" s="402"/>
      <c r="E7" s="401"/>
      <c r="F7" s="401"/>
    </row>
    <row r="8" spans="1:6" ht="219" customHeight="1" x14ac:dyDescent="0.75">
      <c r="A8" s="406" t="s">
        <v>3842</v>
      </c>
      <c r="B8" s="406" t="s">
        <v>112</v>
      </c>
      <c r="C8" s="400"/>
      <c r="D8" s="402"/>
      <c r="E8" s="401"/>
      <c r="F8" s="401"/>
    </row>
    <row r="9" spans="1:6" ht="219" customHeight="1" x14ac:dyDescent="0.75">
      <c r="A9" s="406" t="s">
        <v>3843</v>
      </c>
      <c r="B9" s="406" t="s">
        <v>298</v>
      </c>
      <c r="C9" s="400"/>
      <c r="D9" s="402"/>
      <c r="E9" s="401"/>
      <c r="F9" s="401"/>
    </row>
    <row r="10" spans="1:6" ht="219" customHeight="1" x14ac:dyDescent="0.75">
      <c r="A10" s="406" t="s">
        <v>3844</v>
      </c>
      <c r="B10" s="406" t="s">
        <v>105</v>
      </c>
      <c r="C10" s="401"/>
      <c r="D10" s="401"/>
      <c r="E10" s="401"/>
      <c r="F10" s="401"/>
    </row>
    <row r="11" spans="1:6" ht="219" customHeight="1" x14ac:dyDescent="0.75">
      <c r="A11" s="406" t="s">
        <v>3843</v>
      </c>
      <c r="B11" s="406" t="s">
        <v>126</v>
      </c>
      <c r="C11" s="401"/>
      <c r="D11" s="403"/>
      <c r="E11" s="401"/>
      <c r="F11" s="401"/>
    </row>
    <row r="12" spans="1:6" ht="219" customHeight="1" x14ac:dyDescent="0.75">
      <c r="A12" s="408" t="s">
        <v>59</v>
      </c>
      <c r="B12" s="408" t="s">
        <v>8585</v>
      </c>
      <c r="C12" s="400"/>
      <c r="D12" s="402"/>
      <c r="E12" s="401"/>
      <c r="F12" s="401"/>
    </row>
    <row r="13" spans="1:6" ht="219" customHeight="1" x14ac:dyDescent="0.75">
      <c r="A13" s="408" t="s">
        <v>59</v>
      </c>
      <c r="B13" s="408" t="s">
        <v>8591</v>
      </c>
      <c r="C13" s="400"/>
      <c r="D13" s="402"/>
      <c r="E13" s="401"/>
      <c r="F13" s="401"/>
    </row>
    <row r="14" spans="1:6" ht="219" customHeight="1" x14ac:dyDescent="0.75">
      <c r="A14" s="409" t="s">
        <v>8592</v>
      </c>
      <c r="B14" s="409" t="s">
        <v>8593</v>
      </c>
      <c r="C14" s="400"/>
      <c r="D14" s="402"/>
      <c r="E14" s="401"/>
      <c r="F14" s="401"/>
    </row>
    <row r="15" spans="1:6" ht="219" customHeight="1" x14ac:dyDescent="0.75">
      <c r="A15" s="409" t="s">
        <v>8592</v>
      </c>
      <c r="B15" s="409" t="s">
        <v>10290</v>
      </c>
      <c r="C15" s="400"/>
      <c r="D15" s="402"/>
      <c r="E15" s="401"/>
      <c r="F15" s="401"/>
    </row>
    <row r="16" spans="1:6" ht="219" customHeight="1" x14ac:dyDescent="0.75">
      <c r="A16" s="409"/>
      <c r="B16" s="409"/>
      <c r="C16" s="400"/>
      <c r="D16" s="402"/>
      <c r="E16" s="401"/>
      <c r="F16" s="401"/>
    </row>
    <row r="17" spans="1:6" ht="219" customHeight="1" x14ac:dyDescent="0.75">
      <c r="A17" s="410" t="s">
        <v>8450</v>
      </c>
      <c r="B17" s="410" t="s">
        <v>4240</v>
      </c>
      <c r="C17" s="401"/>
      <c r="D17" s="401"/>
      <c r="E17" s="401"/>
      <c r="F17" s="401"/>
    </row>
    <row r="18" spans="1:6" ht="219" customHeight="1" x14ac:dyDescent="0.75">
      <c r="A18" s="410" t="s">
        <v>8451</v>
      </c>
      <c r="B18" s="410" t="s">
        <v>4846</v>
      </c>
      <c r="C18" s="401"/>
      <c r="D18" s="401"/>
      <c r="E18" s="401"/>
      <c r="F18" s="401"/>
    </row>
    <row r="19" spans="1:6" ht="219" customHeight="1" x14ac:dyDescent="0.75">
      <c r="A19" s="411" t="s">
        <v>3850</v>
      </c>
      <c r="B19" s="411" t="s">
        <v>871</v>
      </c>
      <c r="C19" s="401"/>
      <c r="D19" s="401"/>
      <c r="E19" s="401"/>
      <c r="F19" s="401"/>
    </row>
    <row r="20" spans="1:6" ht="219" customHeight="1" x14ac:dyDescent="0.75">
      <c r="A20" s="411" t="s">
        <v>3851</v>
      </c>
      <c r="B20" s="411" t="s">
        <v>521</v>
      </c>
      <c r="C20" s="401"/>
      <c r="D20" s="401"/>
      <c r="E20" s="401"/>
      <c r="F20" s="401"/>
    </row>
    <row r="21" spans="1:6" ht="219" customHeight="1" x14ac:dyDescent="0.75">
      <c r="A21" s="411" t="s">
        <v>8449</v>
      </c>
      <c r="B21" s="411" t="s">
        <v>8377</v>
      </c>
      <c r="C21" s="401"/>
      <c r="D21" s="401"/>
      <c r="E21" s="401"/>
      <c r="F21" s="401"/>
    </row>
    <row r="22" spans="1:6" ht="219" customHeight="1" x14ac:dyDescent="0.75">
      <c r="A22" s="407" t="s">
        <v>4185</v>
      </c>
      <c r="B22" s="407" t="s">
        <v>3852</v>
      </c>
      <c r="C22" s="401"/>
      <c r="D22" s="401"/>
      <c r="E22" s="401"/>
      <c r="F22" s="401"/>
    </row>
    <row r="23" spans="1:6" ht="219" customHeight="1" x14ac:dyDescent="0.75">
      <c r="A23" s="407" t="s">
        <v>4184</v>
      </c>
      <c r="B23" s="407" t="s">
        <v>4170</v>
      </c>
      <c r="C23" s="401"/>
      <c r="D23" s="401"/>
      <c r="E23" s="401"/>
      <c r="F23" s="401"/>
    </row>
    <row r="24" spans="1:6" ht="219" customHeight="1" x14ac:dyDescent="0.75">
      <c r="A24" s="412" t="s">
        <v>8452</v>
      </c>
      <c r="B24" s="412" t="s">
        <v>138</v>
      </c>
      <c r="C24" s="401"/>
      <c r="D24" s="401"/>
      <c r="E24" s="401"/>
      <c r="F24" s="401"/>
    </row>
    <row r="25" spans="1:6" ht="219" customHeight="1" x14ac:dyDescent="0.75">
      <c r="A25" s="412" t="s">
        <v>4186</v>
      </c>
      <c r="B25" s="412" t="s">
        <v>5458</v>
      </c>
      <c r="C25" s="401"/>
      <c r="D25" s="401"/>
      <c r="E25" s="401"/>
      <c r="F25" s="401"/>
    </row>
    <row r="26" spans="1:6" ht="219" customHeight="1" x14ac:dyDescent="0.75">
      <c r="A26" s="412" t="s">
        <v>5554</v>
      </c>
      <c r="B26" s="412" t="s">
        <v>5555</v>
      </c>
      <c r="C26" s="401"/>
      <c r="D26" s="401"/>
      <c r="E26" s="401"/>
      <c r="F26" s="401"/>
    </row>
    <row r="27" spans="1:6" ht="219" customHeight="1" x14ac:dyDescent="0.75">
      <c r="A27" s="412" t="s">
        <v>8453</v>
      </c>
      <c r="B27" s="412" t="s">
        <v>6615</v>
      </c>
      <c r="C27" s="401"/>
      <c r="D27" s="401"/>
      <c r="E27" s="401"/>
      <c r="F27" s="401"/>
    </row>
    <row r="28" spans="1:6" ht="219" customHeight="1" x14ac:dyDescent="0.75">
      <c r="A28" s="412" t="s">
        <v>8454</v>
      </c>
      <c r="B28" s="412" t="s">
        <v>6592</v>
      </c>
      <c r="C28" s="401"/>
      <c r="D28" s="401"/>
      <c r="E28" s="401"/>
      <c r="F28" s="401"/>
    </row>
    <row r="29" spans="1:6" ht="219" customHeight="1" x14ac:dyDescent="0.75">
      <c r="A29" s="412" t="s">
        <v>6614</v>
      </c>
      <c r="B29" s="412" t="s">
        <v>7431</v>
      </c>
      <c r="C29" s="401"/>
      <c r="D29" s="401"/>
      <c r="E29" s="401"/>
      <c r="F29" s="401"/>
    </row>
    <row r="30" spans="1:6" ht="219" customHeight="1" x14ac:dyDescent="0.75">
      <c r="A30" s="412" t="s">
        <v>8452</v>
      </c>
      <c r="B30" s="412" t="s">
        <v>7314</v>
      </c>
      <c r="C30" s="401"/>
      <c r="D30" s="401"/>
      <c r="E30" s="401"/>
      <c r="F30" s="401"/>
    </row>
    <row r="31" spans="1:6" ht="170.25" customHeight="1" x14ac:dyDescent="0.75">
      <c r="A31" s="520" t="s">
        <v>7073</v>
      </c>
      <c r="B31" s="520" t="s">
        <v>6903</v>
      </c>
      <c r="C31" s="401"/>
      <c r="D31" s="401"/>
      <c r="E31" s="401"/>
      <c r="F31" s="401"/>
    </row>
    <row r="32" spans="1:6" ht="171" customHeight="1" x14ac:dyDescent="0.75">
      <c r="A32" s="1499"/>
      <c r="B32" s="1499"/>
      <c r="C32" s="401"/>
      <c r="D32" s="401"/>
      <c r="E32" s="401"/>
      <c r="F32" s="401"/>
    </row>
    <row r="41" ht="39.75" customHeight="1" x14ac:dyDescent="0.75"/>
    <row r="42" ht="56.25" customHeight="1" x14ac:dyDescent="0.75"/>
  </sheetData>
  <mergeCells count="1">
    <mergeCell ref="A1:F1"/>
  </mergeCells>
  <printOptions horizontalCentered="1" verticalCentered="1"/>
  <pageMargins left="0" right="0" top="0" bottom="0" header="0" footer="0"/>
  <pageSetup paperSize="9" scale="11"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H68"/>
  <sheetViews>
    <sheetView view="pageBreakPreview" zoomScale="60" workbookViewId="0">
      <selection activeCell="F15" sqref="F15"/>
    </sheetView>
  </sheetViews>
  <sheetFormatPr baseColWidth="10" defaultColWidth="11.42578125" defaultRowHeight="21" x14ac:dyDescent="0.25"/>
  <cols>
    <col min="1" max="1" width="38.5703125" style="39" customWidth="1"/>
    <col min="2" max="2" width="38.5703125" style="33" customWidth="1"/>
    <col min="3" max="3" width="38.5703125" style="42" customWidth="1"/>
    <col min="4" max="4" width="38.5703125" style="33" customWidth="1"/>
    <col min="5" max="5" width="38.5703125" style="46" customWidth="1"/>
    <col min="6" max="6" width="38.5703125" style="141" customWidth="1"/>
    <col min="7" max="7" width="21.42578125" style="32" customWidth="1"/>
  </cols>
  <sheetData>
    <row r="1" spans="1:8" ht="54" customHeight="1" thickBot="1" x14ac:dyDescent="0.95">
      <c r="A1" s="1917" t="s">
        <v>3853</v>
      </c>
      <c r="B1" s="1917"/>
      <c r="C1" s="1917"/>
      <c r="D1" s="1917"/>
      <c r="E1" s="1917"/>
      <c r="F1" s="1917"/>
      <c r="G1" s="1918"/>
      <c r="H1" s="31"/>
    </row>
    <row r="2" spans="1:8" s="36" customFormat="1" ht="54" customHeight="1" thickBot="1" x14ac:dyDescent="0.5">
      <c r="A2" s="37" t="s">
        <v>3854</v>
      </c>
      <c r="B2" s="43" t="s">
        <v>3855</v>
      </c>
      <c r="C2" s="40" t="s">
        <v>3856</v>
      </c>
      <c r="D2" s="43" t="s">
        <v>3857</v>
      </c>
      <c r="E2" s="44" t="s">
        <v>3858</v>
      </c>
      <c r="F2" s="139" t="s">
        <v>3859</v>
      </c>
      <c r="G2" s="139" t="s">
        <v>3860</v>
      </c>
    </row>
    <row r="3" spans="1:8" ht="98.25" customHeight="1" x14ac:dyDescent="0.25">
      <c r="A3" s="38"/>
      <c r="B3" s="34"/>
      <c r="C3" s="41"/>
      <c r="D3" s="34"/>
      <c r="E3" s="45"/>
      <c r="F3" s="140"/>
      <c r="G3" s="35"/>
      <c r="H3" t="s">
        <v>3802</v>
      </c>
    </row>
    <row r="4" spans="1:8" ht="98.25" customHeight="1" x14ac:dyDescent="0.25"/>
    <row r="5" spans="1:8" ht="98.25" customHeight="1" x14ac:dyDescent="0.25"/>
    <row r="6" spans="1:8" ht="98.25" customHeight="1" x14ac:dyDescent="0.25"/>
    <row r="7" spans="1:8" ht="98.25" customHeight="1" x14ac:dyDescent="0.25"/>
    <row r="8" spans="1:8" ht="98.25" customHeight="1" x14ac:dyDescent="0.25"/>
    <row r="9" spans="1:8" ht="98.25" customHeight="1" x14ac:dyDescent="0.25"/>
    <row r="10" spans="1:8" ht="98.25" customHeight="1" x14ac:dyDescent="0.25"/>
    <row r="11" spans="1:8" ht="98.25" customHeight="1" x14ac:dyDescent="0.25"/>
    <row r="12" spans="1:8" ht="98.25" customHeight="1" x14ac:dyDescent="0.25"/>
    <row r="13" spans="1:8" ht="98.25" customHeight="1" x14ac:dyDescent="0.25"/>
    <row r="14" spans="1:8" ht="98.25" customHeight="1" x14ac:dyDescent="0.25"/>
    <row r="15" spans="1:8" ht="98.25" customHeight="1" x14ac:dyDescent="0.25"/>
    <row r="16" spans="1:8" ht="98.25" customHeight="1" x14ac:dyDescent="0.25"/>
    <row r="17" ht="98.25" customHeight="1" x14ac:dyDescent="0.25"/>
    <row r="18" ht="98.25" customHeight="1" x14ac:dyDescent="0.25"/>
    <row r="19" ht="98.25" customHeight="1" x14ac:dyDescent="0.25"/>
    <row r="20" ht="98.25" customHeight="1" x14ac:dyDescent="0.25"/>
    <row r="21" ht="98.25" customHeight="1" x14ac:dyDescent="0.25"/>
    <row r="22" ht="98.25" customHeight="1" x14ac:dyDescent="0.25"/>
    <row r="23" ht="98.25" customHeight="1" x14ac:dyDescent="0.25"/>
    <row r="24" ht="98.25" customHeight="1" x14ac:dyDescent="0.25"/>
    <row r="25" ht="64.5" customHeight="1" x14ac:dyDescent="0.25"/>
    <row r="26" ht="64.5" customHeight="1" x14ac:dyDescent="0.25"/>
    <row r="27" ht="64.5" customHeight="1" x14ac:dyDescent="0.25"/>
    <row r="28" ht="64.5" customHeight="1" x14ac:dyDescent="0.25"/>
    <row r="29" ht="64.5" customHeight="1" x14ac:dyDescent="0.25"/>
    <row r="30" ht="64.5" customHeight="1" x14ac:dyDescent="0.25"/>
    <row r="31" ht="64.5" customHeight="1" x14ac:dyDescent="0.25"/>
    <row r="32" ht="64.5" customHeight="1" x14ac:dyDescent="0.25"/>
    <row r="33" ht="64.5" customHeight="1" x14ac:dyDescent="0.25"/>
    <row r="34" ht="35.25" customHeight="1" x14ac:dyDescent="0.25"/>
    <row r="35" ht="35.25" customHeight="1" x14ac:dyDescent="0.25"/>
    <row r="36" ht="35.25" customHeight="1" x14ac:dyDescent="0.25"/>
    <row r="37" ht="35.25" customHeight="1" x14ac:dyDescent="0.25"/>
    <row r="38" ht="35.25" customHeight="1" x14ac:dyDescent="0.25"/>
    <row r="39" ht="35.25" customHeight="1" x14ac:dyDescent="0.25"/>
    <row r="40" ht="35.25" customHeight="1" x14ac:dyDescent="0.25"/>
    <row r="41" ht="35.25" customHeight="1" x14ac:dyDescent="0.25"/>
    <row r="42" ht="35.25" customHeight="1" x14ac:dyDescent="0.25"/>
    <row r="43" ht="35.25" customHeight="1" x14ac:dyDescent="0.25"/>
    <row r="44" ht="35.25" customHeight="1" x14ac:dyDescent="0.25"/>
    <row r="45" ht="35.25" customHeight="1" x14ac:dyDescent="0.25"/>
    <row r="46" ht="35.25" customHeight="1" x14ac:dyDescent="0.25"/>
    <row r="47" ht="35.25" customHeight="1" x14ac:dyDescent="0.25"/>
    <row r="48" ht="35.25" customHeight="1" x14ac:dyDescent="0.25"/>
    <row r="49" ht="35.25" customHeight="1" x14ac:dyDescent="0.25"/>
    <row r="50" ht="35.25" customHeight="1" x14ac:dyDescent="0.25"/>
    <row r="51" ht="35.25" customHeight="1" x14ac:dyDescent="0.25"/>
    <row r="52" ht="35.25" customHeight="1" x14ac:dyDescent="0.25"/>
    <row r="53" ht="35.25" customHeight="1" x14ac:dyDescent="0.25"/>
    <row r="54" ht="35.25" customHeight="1" x14ac:dyDescent="0.25"/>
    <row r="55" ht="35.25" customHeight="1" x14ac:dyDescent="0.25"/>
    <row r="56" ht="35.25" customHeight="1" x14ac:dyDescent="0.25"/>
    <row r="57" ht="35.25" customHeight="1" x14ac:dyDescent="0.25"/>
    <row r="58" ht="35.25" customHeight="1" x14ac:dyDescent="0.25"/>
    <row r="59" ht="35.25" customHeight="1" x14ac:dyDescent="0.25"/>
    <row r="60" ht="35.25" customHeight="1" x14ac:dyDescent="0.25"/>
    <row r="61" ht="35.25" customHeight="1" x14ac:dyDescent="0.25"/>
    <row r="62" ht="35.25" customHeight="1" x14ac:dyDescent="0.25"/>
    <row r="63" ht="35.25" customHeight="1" x14ac:dyDescent="0.25"/>
    <row r="64" ht="35.25" customHeight="1" x14ac:dyDescent="0.25"/>
    <row r="65" ht="35.25" customHeight="1" x14ac:dyDescent="0.25"/>
    <row r="66" ht="35.25" customHeight="1" x14ac:dyDescent="0.25"/>
    <row r="67" ht="35.25" customHeight="1" x14ac:dyDescent="0.25"/>
    <row r="68" ht="35.25" customHeight="1" x14ac:dyDescent="0.25"/>
  </sheetData>
  <mergeCells count="1">
    <mergeCell ref="A1:G1"/>
  </mergeCells>
  <pageMargins left="0.7" right="0.7" top="0.75" bottom="0.75" header="0.3" footer="0.3"/>
  <pageSetup paperSize="9" scale="34" fitToHeight="0"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K13"/>
  <sheetViews>
    <sheetView topLeftCell="A7" workbookViewId="0">
      <selection activeCell="D1437" sqref="D1437:I1437"/>
    </sheetView>
  </sheetViews>
  <sheetFormatPr baseColWidth="10" defaultColWidth="11.42578125" defaultRowHeight="15" x14ac:dyDescent="0.25"/>
  <cols>
    <col min="1" max="1" width="22" customWidth="1"/>
    <col min="2" max="2" width="22.28515625" customWidth="1"/>
    <col min="3" max="3" width="28.7109375" customWidth="1"/>
    <col min="4" max="4" width="27.85546875" customWidth="1"/>
  </cols>
  <sheetData>
    <row r="1" spans="1:11" ht="18.75" x14ac:dyDescent="0.25">
      <c r="A1" s="1919" t="s">
        <v>3861</v>
      </c>
      <c r="B1" s="1890"/>
      <c r="C1" s="1890"/>
      <c r="D1" s="1890"/>
    </row>
    <row r="2" spans="1:11" ht="18.75" x14ac:dyDescent="0.25">
      <c r="A2" s="20" t="s">
        <v>22</v>
      </c>
      <c r="B2" s="20" t="s">
        <v>364</v>
      </c>
      <c r="C2" s="21">
        <v>44365</v>
      </c>
      <c r="D2" s="148">
        <v>44730</v>
      </c>
    </row>
    <row r="3" spans="1:11" ht="42" customHeight="1" x14ac:dyDescent="0.25">
      <c r="A3" s="20" t="s">
        <v>22</v>
      </c>
      <c r="B3" s="20" t="s">
        <v>23</v>
      </c>
      <c r="C3" s="148">
        <v>44365</v>
      </c>
      <c r="D3" s="148">
        <v>44730</v>
      </c>
    </row>
    <row r="4" spans="1:11" ht="42" customHeight="1" x14ac:dyDescent="0.25">
      <c r="A4" s="20" t="s">
        <v>3822</v>
      </c>
      <c r="B4" s="20" t="s">
        <v>131</v>
      </c>
      <c r="C4" s="148">
        <v>44376</v>
      </c>
      <c r="D4" s="148">
        <v>44741</v>
      </c>
    </row>
    <row r="5" spans="1:11" ht="42" customHeight="1" x14ac:dyDescent="0.25">
      <c r="A5" s="20" t="s">
        <v>3822</v>
      </c>
      <c r="B5" s="20" t="s">
        <v>60</v>
      </c>
      <c r="C5" s="148">
        <v>44376</v>
      </c>
      <c r="D5" s="148">
        <v>44741</v>
      </c>
    </row>
    <row r="6" spans="1:11" ht="42" customHeight="1" x14ac:dyDescent="0.25">
      <c r="A6" s="1" t="s">
        <v>35</v>
      </c>
      <c r="B6" s="1" t="s">
        <v>261</v>
      </c>
      <c r="C6" s="19">
        <v>44392</v>
      </c>
      <c r="D6" s="19">
        <v>44757</v>
      </c>
    </row>
    <row r="7" spans="1:11" ht="42" customHeight="1" x14ac:dyDescent="0.25">
      <c r="A7" s="1" t="s">
        <v>35</v>
      </c>
      <c r="B7" s="1" t="s">
        <v>313</v>
      </c>
      <c r="C7" s="19">
        <v>44392</v>
      </c>
      <c r="D7" s="19">
        <v>44757</v>
      </c>
    </row>
    <row r="8" spans="1:11" ht="42" customHeight="1" x14ac:dyDescent="0.25">
      <c r="A8" s="20" t="s">
        <v>35</v>
      </c>
      <c r="B8" s="20" t="s">
        <v>119</v>
      </c>
      <c r="C8" s="19">
        <v>44392</v>
      </c>
      <c r="D8" s="19">
        <v>44757</v>
      </c>
      <c r="F8" s="1920" t="s">
        <v>3862</v>
      </c>
      <c r="G8" s="1920"/>
      <c r="H8" s="1920"/>
      <c r="I8" s="1920"/>
      <c r="J8" s="1920"/>
      <c r="K8" s="1920"/>
    </row>
    <row r="9" spans="1:11" ht="42" customHeight="1" x14ac:dyDescent="0.25">
      <c r="A9" s="20" t="s">
        <v>29</v>
      </c>
      <c r="B9" s="20" t="s">
        <v>30</v>
      </c>
      <c r="C9" s="21">
        <v>44393</v>
      </c>
      <c r="D9" s="21">
        <v>44758</v>
      </c>
      <c r="F9" s="1920"/>
      <c r="G9" s="1920"/>
      <c r="H9" s="1920"/>
      <c r="I9" s="1920"/>
      <c r="J9" s="1920"/>
      <c r="K9" s="1920"/>
    </row>
    <row r="10" spans="1:11" ht="42" customHeight="1" x14ac:dyDescent="0.25">
      <c r="A10" s="149" t="s">
        <v>22</v>
      </c>
      <c r="B10" s="149" t="s">
        <v>2279</v>
      </c>
      <c r="C10" s="21">
        <v>44691</v>
      </c>
      <c r="D10" s="21">
        <v>44874</v>
      </c>
    </row>
    <row r="11" spans="1:11" ht="42" customHeight="1" x14ac:dyDescent="0.25">
      <c r="A11" s="20" t="s">
        <v>22</v>
      </c>
      <c r="B11" s="20" t="s">
        <v>161</v>
      </c>
      <c r="C11" s="148">
        <v>44552</v>
      </c>
      <c r="D11" s="148">
        <v>44917</v>
      </c>
    </row>
    <row r="12" spans="1:11" ht="42" customHeight="1" x14ac:dyDescent="0.25">
      <c r="A12" s="20" t="s">
        <v>3822</v>
      </c>
      <c r="B12" s="20" t="s">
        <v>243</v>
      </c>
      <c r="C12" s="148">
        <v>44557</v>
      </c>
      <c r="D12" s="148">
        <v>44922</v>
      </c>
    </row>
    <row r="13" spans="1:11" ht="42" customHeight="1" x14ac:dyDescent="0.25">
      <c r="A13" s="20" t="s">
        <v>3822</v>
      </c>
      <c r="B13" s="20" t="s">
        <v>342</v>
      </c>
      <c r="C13" s="21">
        <v>44557</v>
      </c>
      <c r="D13" s="21">
        <v>44922</v>
      </c>
    </row>
  </sheetData>
  <autoFilter ref="D1:D13" xr:uid="{00000000-0009-0000-0000-000008000000}">
    <sortState xmlns:xlrd2="http://schemas.microsoft.com/office/spreadsheetml/2017/richdata2" ref="A2:D13">
      <sortCondition ref="D1:D13"/>
    </sortState>
  </autoFilter>
  <mergeCells count="2">
    <mergeCell ref="A1:D1"/>
    <mergeCell ref="F8:K9"/>
  </mergeCells>
  <pageMargins left="0.7" right="0.7" top="0.75" bottom="0.75" header="0.3" footer="0.3"/>
  <pageSetup paperSize="9" scale="48" orientation="portrait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F17"/>
  <sheetViews>
    <sheetView view="pageBreakPreview" topLeftCell="A4" zoomScale="60" workbookViewId="0">
      <selection activeCell="D1437" sqref="D1437:I1437"/>
    </sheetView>
  </sheetViews>
  <sheetFormatPr baseColWidth="10" defaultColWidth="11.42578125" defaultRowHeight="15" x14ac:dyDescent="0.25"/>
  <cols>
    <col min="1" max="1" width="22.85546875" customWidth="1"/>
    <col min="2" max="2" width="31.140625" customWidth="1"/>
    <col min="3" max="3" width="22.28515625" customWidth="1"/>
    <col min="4" max="5" width="28.7109375" customWidth="1"/>
    <col min="6" max="6" width="27.85546875" customWidth="1"/>
  </cols>
  <sheetData>
    <row r="1" spans="1:6" ht="33.75" x14ac:dyDescent="0.25">
      <c r="A1" s="1921" t="s">
        <v>3863</v>
      </c>
      <c r="B1" s="1922"/>
      <c r="C1" s="1922"/>
      <c r="D1" s="1922"/>
      <c r="E1" s="1922"/>
      <c r="F1" s="1922"/>
    </row>
    <row r="2" spans="1:6" ht="69.75" x14ac:dyDescent="0.25">
      <c r="A2" s="200" t="s">
        <v>3774</v>
      </c>
      <c r="B2" s="201" t="s">
        <v>3864</v>
      </c>
      <c r="C2" s="200" t="s">
        <v>3865</v>
      </c>
      <c r="D2" s="201" t="s">
        <v>3866</v>
      </c>
      <c r="E2" s="201" t="s">
        <v>3867</v>
      </c>
      <c r="F2" s="200" t="s">
        <v>3868</v>
      </c>
    </row>
    <row r="3" spans="1:6" ht="68.25" customHeight="1" x14ac:dyDescent="0.25">
      <c r="A3" s="198" t="s">
        <v>3869</v>
      </c>
      <c r="B3" s="194"/>
      <c r="C3" s="194"/>
      <c r="D3" s="194"/>
      <c r="E3" s="194"/>
      <c r="F3" s="195"/>
    </row>
    <row r="4" spans="1:6" ht="68.25" customHeight="1" x14ac:dyDescent="0.25">
      <c r="A4" s="198" t="s">
        <v>3870</v>
      </c>
      <c r="B4" s="194"/>
      <c r="C4" s="194"/>
      <c r="D4" s="194"/>
      <c r="E4" s="194"/>
      <c r="F4" s="195"/>
    </row>
    <row r="5" spans="1:6" ht="68.25" customHeight="1" x14ac:dyDescent="0.25">
      <c r="A5" s="199" t="s">
        <v>3871</v>
      </c>
      <c r="B5" s="196"/>
      <c r="C5" s="196"/>
      <c r="D5" s="196"/>
      <c r="E5" s="196"/>
      <c r="F5" s="197"/>
    </row>
    <row r="6" spans="1:6" ht="68.25" customHeight="1" x14ac:dyDescent="0.25">
      <c r="A6" s="199" t="s">
        <v>3872</v>
      </c>
      <c r="B6" s="196"/>
      <c r="C6" s="196"/>
      <c r="D6" s="196"/>
      <c r="E6" s="196"/>
      <c r="F6" s="196"/>
    </row>
    <row r="7" spans="1:6" ht="68.25" customHeight="1" x14ac:dyDescent="0.25">
      <c r="A7" s="199" t="s">
        <v>3873</v>
      </c>
      <c r="B7" s="196"/>
      <c r="C7" s="196"/>
      <c r="D7" s="196"/>
      <c r="E7" s="196"/>
      <c r="F7" s="197"/>
    </row>
    <row r="8" spans="1:6" ht="68.25" customHeight="1" x14ac:dyDescent="0.25">
      <c r="A8" s="199" t="s">
        <v>3874</v>
      </c>
      <c r="B8" s="196"/>
      <c r="C8" s="196"/>
      <c r="D8" s="196"/>
      <c r="E8" s="196"/>
      <c r="F8" s="197"/>
    </row>
    <row r="9" spans="1:6" ht="68.25" customHeight="1" x14ac:dyDescent="0.25">
      <c r="A9" s="199" t="s">
        <v>3875</v>
      </c>
      <c r="B9" s="196"/>
      <c r="C9" s="196"/>
      <c r="D9" s="196"/>
      <c r="E9" s="196"/>
      <c r="F9" s="197"/>
    </row>
    <row r="10" spans="1:6" ht="68.25" customHeight="1" x14ac:dyDescent="0.25">
      <c r="A10" s="199" t="s">
        <v>3876</v>
      </c>
      <c r="B10" s="196"/>
      <c r="C10" s="196"/>
      <c r="D10" s="196"/>
      <c r="E10" s="196"/>
      <c r="F10" s="196"/>
    </row>
    <row r="11" spans="1:6" ht="68.25" customHeight="1" x14ac:dyDescent="0.25">
      <c r="A11" s="199" t="s">
        <v>3877</v>
      </c>
      <c r="B11" s="196"/>
      <c r="C11" s="196"/>
      <c r="D11" s="196"/>
      <c r="E11" s="196"/>
      <c r="F11" s="196"/>
    </row>
    <row r="12" spans="1:6" ht="68.25" customHeight="1" x14ac:dyDescent="0.25">
      <c r="A12" s="199" t="s">
        <v>3878</v>
      </c>
      <c r="B12" s="196"/>
      <c r="C12" s="196"/>
      <c r="D12" s="196"/>
      <c r="E12" s="196"/>
      <c r="F12" s="196"/>
    </row>
    <row r="13" spans="1:6" ht="68.25" customHeight="1" x14ac:dyDescent="0.25">
      <c r="A13" s="199" t="s">
        <v>3879</v>
      </c>
      <c r="B13" s="196"/>
      <c r="C13" s="196"/>
      <c r="D13" s="196"/>
      <c r="E13" s="196"/>
      <c r="F13" s="196"/>
    </row>
    <row r="14" spans="1:6" ht="68.25" customHeight="1" x14ac:dyDescent="0.25">
      <c r="A14" s="199" t="s">
        <v>3880</v>
      </c>
      <c r="B14" s="196"/>
      <c r="C14" s="196"/>
      <c r="D14" s="196"/>
      <c r="E14" s="196"/>
      <c r="F14" s="196"/>
    </row>
    <row r="15" spans="1:6" ht="68.25" customHeight="1" x14ac:dyDescent="0.25">
      <c r="A15" s="199" t="s">
        <v>3881</v>
      </c>
      <c r="B15" s="196"/>
      <c r="C15" s="196"/>
      <c r="D15" s="196"/>
      <c r="E15" s="196"/>
      <c r="F15" s="196"/>
    </row>
    <row r="16" spans="1:6" ht="68.25" customHeight="1" x14ac:dyDescent="0.25">
      <c r="A16" s="199" t="s">
        <v>3882</v>
      </c>
      <c r="B16" s="196"/>
      <c r="C16" s="196"/>
      <c r="D16" s="196"/>
      <c r="E16" s="196"/>
      <c r="F16" s="196"/>
    </row>
    <row r="17" spans="1:6" ht="68.25" customHeight="1" x14ac:dyDescent="0.25">
      <c r="A17" s="199" t="s">
        <v>3883</v>
      </c>
      <c r="B17" s="196"/>
      <c r="C17" s="196"/>
      <c r="D17" s="196"/>
      <c r="E17" s="196"/>
      <c r="F17" s="196"/>
    </row>
  </sheetData>
  <mergeCells count="1">
    <mergeCell ref="A1:F1"/>
  </mergeCells>
  <pageMargins left="0.7" right="0.7" top="0.75" bottom="0.75" header="0.3" footer="0.3"/>
  <pageSetup paperSize="9" scale="54" orientation="portrait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EF971-C1F5-4CB8-8D3E-B3604BCBA4F4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P45"/>
  <sheetViews>
    <sheetView topLeftCell="L1" workbookViewId="0">
      <selection activeCell="AP5" sqref="AP5"/>
    </sheetView>
  </sheetViews>
  <sheetFormatPr baseColWidth="10" defaultColWidth="11.42578125" defaultRowHeight="15" x14ac:dyDescent="0.25"/>
  <cols>
    <col min="1" max="1" width="14.28515625" style="27" customWidth="1"/>
    <col min="2" max="33" width="10.28515625" style="169" customWidth="1"/>
    <col min="34" max="39" width="10.28515625" style="169" hidden="1" customWidth="1"/>
    <col min="40" max="41" width="10.28515625" style="169" customWidth="1"/>
  </cols>
  <sheetData>
    <row r="1" spans="1:42" ht="45" x14ac:dyDescent="0.25">
      <c r="A1" s="167" t="s">
        <v>3918</v>
      </c>
      <c r="B1" s="1923" t="s">
        <v>3919</v>
      </c>
      <c r="C1" s="1924"/>
      <c r="D1" s="1923" t="s">
        <v>3920</v>
      </c>
      <c r="E1" s="1924"/>
      <c r="F1" s="1923" t="s">
        <v>3921</v>
      </c>
      <c r="G1" s="1924"/>
      <c r="H1" s="1923" t="s">
        <v>3922</v>
      </c>
      <c r="I1" s="1924"/>
      <c r="J1" s="1923" t="s">
        <v>3923</v>
      </c>
      <c r="K1" s="1924"/>
      <c r="L1" s="1923" t="s">
        <v>3924</v>
      </c>
      <c r="M1" s="1924"/>
      <c r="N1" s="1923" t="s">
        <v>3925</v>
      </c>
      <c r="O1" s="1924"/>
      <c r="P1" s="1923" t="s">
        <v>3926</v>
      </c>
      <c r="Q1" s="1924"/>
      <c r="R1" s="1923" t="s">
        <v>3927</v>
      </c>
      <c r="S1" s="1924"/>
      <c r="T1" s="1923" t="s">
        <v>3928</v>
      </c>
      <c r="U1" s="1924"/>
      <c r="V1" s="1923" t="s">
        <v>3929</v>
      </c>
      <c r="W1" s="1924"/>
      <c r="X1" s="1923" t="s">
        <v>3930</v>
      </c>
      <c r="Y1" s="1924"/>
      <c r="Z1" s="1923" t="s">
        <v>3931</v>
      </c>
      <c r="AA1" s="1924"/>
      <c r="AB1" s="1923" t="s">
        <v>3932</v>
      </c>
      <c r="AC1" s="1924"/>
      <c r="AD1" s="1923" t="s">
        <v>3933</v>
      </c>
      <c r="AE1" s="1924"/>
      <c r="AF1" s="1923" t="s">
        <v>3934</v>
      </c>
      <c r="AG1" s="1924"/>
      <c r="AH1" s="167" t="s">
        <v>3935</v>
      </c>
      <c r="AI1" s="167" t="s">
        <v>3936</v>
      </c>
      <c r="AJ1" s="167" t="s">
        <v>3937</v>
      </c>
      <c r="AK1" s="167" t="s">
        <v>3938</v>
      </c>
      <c r="AL1" s="167" t="s">
        <v>3939</v>
      </c>
      <c r="AM1" s="167" t="s">
        <v>3940</v>
      </c>
      <c r="AN1" s="1923" t="s">
        <v>3941</v>
      </c>
      <c r="AO1" s="1924"/>
    </row>
    <row r="2" spans="1:42" ht="15.75" x14ac:dyDescent="0.25">
      <c r="A2" s="170" t="s">
        <v>3942</v>
      </c>
      <c r="B2" s="170" t="s">
        <v>3943</v>
      </c>
      <c r="C2" s="170" t="s">
        <v>3944</v>
      </c>
      <c r="D2" s="170" t="s">
        <v>3943</v>
      </c>
      <c r="E2" s="170" t="s">
        <v>3944</v>
      </c>
      <c r="F2" s="170" t="s">
        <v>3943</v>
      </c>
      <c r="G2" s="170" t="s">
        <v>3944</v>
      </c>
      <c r="H2" s="170" t="s">
        <v>3943</v>
      </c>
      <c r="I2" s="170" t="s">
        <v>3944</v>
      </c>
      <c r="J2" s="170" t="s">
        <v>3943</v>
      </c>
      <c r="K2" s="170" t="s">
        <v>3944</v>
      </c>
      <c r="L2" s="170" t="s">
        <v>3943</v>
      </c>
      <c r="M2" s="170" t="s">
        <v>3944</v>
      </c>
      <c r="N2" s="170" t="s">
        <v>3943</v>
      </c>
      <c r="O2" s="170" t="s">
        <v>3944</v>
      </c>
      <c r="P2" s="170" t="s">
        <v>3943</v>
      </c>
      <c r="Q2" s="170" t="s">
        <v>3944</v>
      </c>
      <c r="R2" s="170" t="s">
        <v>3943</v>
      </c>
      <c r="S2" s="170" t="s">
        <v>3944</v>
      </c>
      <c r="T2" s="170" t="s">
        <v>3943</v>
      </c>
      <c r="U2" s="170" t="s">
        <v>3944</v>
      </c>
      <c r="V2" s="170" t="s">
        <v>3943</v>
      </c>
      <c r="W2" s="170" t="s">
        <v>3944</v>
      </c>
      <c r="X2" s="170" t="s">
        <v>3943</v>
      </c>
      <c r="Y2" s="170" t="s">
        <v>3944</v>
      </c>
      <c r="Z2" s="170" t="s">
        <v>3943</v>
      </c>
      <c r="AA2" s="170" t="s">
        <v>3944</v>
      </c>
      <c r="AB2" s="170" t="s">
        <v>3943</v>
      </c>
      <c r="AC2" s="170" t="s">
        <v>3944</v>
      </c>
      <c r="AD2" s="170" t="s">
        <v>3943</v>
      </c>
      <c r="AE2" s="170" t="s">
        <v>3944</v>
      </c>
      <c r="AF2" s="170" t="s">
        <v>3943</v>
      </c>
      <c r="AG2" s="170" t="s">
        <v>3944</v>
      </c>
      <c r="AH2" s="172"/>
      <c r="AI2" s="172"/>
      <c r="AJ2" s="172"/>
      <c r="AK2" s="172"/>
      <c r="AL2" s="172"/>
      <c r="AM2" s="172"/>
      <c r="AN2" s="170" t="s">
        <v>3943</v>
      </c>
      <c r="AO2" s="170" t="s">
        <v>3944</v>
      </c>
    </row>
    <row r="3" spans="1:42" ht="18.75" customHeight="1" x14ac:dyDescent="0.25">
      <c r="A3" s="171">
        <v>44713</v>
      </c>
      <c r="AP3" s="173" t="s">
        <v>3945</v>
      </c>
    </row>
    <row r="4" spans="1:42" ht="18.75" customHeight="1" x14ac:dyDescent="0.25">
      <c r="A4" s="171">
        <v>44714</v>
      </c>
      <c r="G4" s="174">
        <v>12</v>
      </c>
      <c r="L4" s="175">
        <v>300</v>
      </c>
      <c r="Y4" s="174">
        <v>12</v>
      </c>
      <c r="AP4" s="176" t="s">
        <v>3946</v>
      </c>
    </row>
    <row r="5" spans="1:42" ht="18.75" customHeight="1" x14ac:dyDescent="0.25">
      <c r="A5" s="171">
        <v>44715</v>
      </c>
      <c r="L5" s="175">
        <v>75</v>
      </c>
      <c r="N5" s="175">
        <v>160</v>
      </c>
      <c r="V5" s="175">
        <v>140</v>
      </c>
      <c r="X5" s="175">
        <v>1000</v>
      </c>
      <c r="AP5" s="177" t="s">
        <v>3947</v>
      </c>
    </row>
    <row r="6" spans="1:42" ht="18.75" customHeight="1" x14ac:dyDescent="0.25">
      <c r="A6" s="171">
        <v>44716</v>
      </c>
      <c r="F6" s="175">
        <v>150</v>
      </c>
      <c r="L6" s="175">
        <v>400</v>
      </c>
      <c r="R6" s="175">
        <v>480</v>
      </c>
    </row>
    <row r="7" spans="1:42" ht="18.75" customHeight="1" x14ac:dyDescent="0.25">
      <c r="A7" s="171">
        <v>44717</v>
      </c>
      <c r="V7" s="175">
        <v>300</v>
      </c>
      <c r="Z7" s="175">
        <v>300</v>
      </c>
    </row>
    <row r="8" spans="1:42" ht="18.75" customHeight="1" x14ac:dyDescent="0.25">
      <c r="A8" s="171">
        <v>44718</v>
      </c>
      <c r="D8" s="175">
        <v>490</v>
      </c>
    </row>
    <row r="9" spans="1:42" ht="18.75" customHeight="1" x14ac:dyDescent="0.25">
      <c r="A9" s="171">
        <v>44719</v>
      </c>
      <c r="B9" s="175">
        <f>450+320</f>
        <v>770</v>
      </c>
    </row>
    <row r="10" spans="1:42" ht="18.75" customHeight="1" x14ac:dyDescent="0.25">
      <c r="A10" s="171">
        <v>44720</v>
      </c>
      <c r="F10" s="175">
        <v>140</v>
      </c>
      <c r="H10" s="175">
        <v>540</v>
      </c>
      <c r="X10" s="175">
        <v>1000</v>
      </c>
    </row>
    <row r="11" spans="1:42" ht="18.75" customHeight="1" x14ac:dyDescent="0.25">
      <c r="A11" s="171">
        <v>44721</v>
      </c>
      <c r="J11" s="175">
        <v>1700</v>
      </c>
      <c r="O11" s="174">
        <v>12</v>
      </c>
      <c r="R11" s="175">
        <f>420+15</f>
        <v>435</v>
      </c>
      <c r="V11" s="175">
        <v>520</v>
      </c>
    </row>
    <row r="12" spans="1:42" ht="18.75" customHeight="1" x14ac:dyDescent="0.25">
      <c r="A12" s="171">
        <v>44722</v>
      </c>
      <c r="L12" s="175">
        <v>70</v>
      </c>
      <c r="M12" s="174">
        <v>12</v>
      </c>
      <c r="S12" s="174">
        <v>12</v>
      </c>
    </row>
    <row r="13" spans="1:42" ht="18.75" customHeight="1" x14ac:dyDescent="0.25">
      <c r="A13" s="171">
        <v>44723</v>
      </c>
      <c r="B13" s="175">
        <v>12</v>
      </c>
      <c r="C13" s="179">
        <v>12</v>
      </c>
      <c r="D13" s="172">
        <v>490</v>
      </c>
      <c r="T13" s="175">
        <v>50</v>
      </c>
      <c r="AF13" s="175">
        <v>100</v>
      </c>
      <c r="AG13" s="178">
        <v>14</v>
      </c>
      <c r="AO13" s="178">
        <v>13</v>
      </c>
    </row>
    <row r="14" spans="1:42" ht="18.75" customHeight="1" x14ac:dyDescent="0.25">
      <c r="A14" s="171">
        <v>44724</v>
      </c>
      <c r="T14" s="172">
        <v>150</v>
      </c>
      <c r="AG14" s="178">
        <v>120</v>
      </c>
    </row>
    <row r="15" spans="1:42" ht="18.75" customHeight="1" x14ac:dyDescent="0.25">
      <c r="A15" s="171">
        <v>44725</v>
      </c>
    </row>
    <row r="16" spans="1:42" ht="18.75" customHeight="1" x14ac:dyDescent="0.25">
      <c r="A16" s="171">
        <v>44726</v>
      </c>
    </row>
    <row r="17" spans="1:1" ht="18.75" customHeight="1" x14ac:dyDescent="0.25">
      <c r="A17" s="171">
        <v>44727</v>
      </c>
    </row>
    <row r="18" spans="1:1" ht="18.75" customHeight="1" x14ac:dyDescent="0.25">
      <c r="A18" s="171">
        <v>44728</v>
      </c>
    </row>
    <row r="19" spans="1:1" ht="18.75" customHeight="1" x14ac:dyDescent="0.25">
      <c r="A19" s="171">
        <v>44729</v>
      </c>
    </row>
    <row r="20" spans="1:1" ht="18.75" customHeight="1" x14ac:dyDescent="0.25">
      <c r="A20" s="171">
        <v>44730</v>
      </c>
    </row>
    <row r="21" spans="1:1" ht="18.75" customHeight="1" x14ac:dyDescent="0.25">
      <c r="A21" s="171">
        <v>44731</v>
      </c>
    </row>
    <row r="22" spans="1:1" ht="18.75" customHeight="1" x14ac:dyDescent="0.25">
      <c r="A22" s="171">
        <v>44732</v>
      </c>
    </row>
    <row r="23" spans="1:1" ht="18.75" customHeight="1" x14ac:dyDescent="0.25">
      <c r="A23" s="171">
        <v>44733</v>
      </c>
    </row>
    <row r="24" spans="1:1" ht="18.75" customHeight="1" x14ac:dyDescent="0.25">
      <c r="A24" s="171">
        <v>44734</v>
      </c>
    </row>
    <row r="25" spans="1:1" ht="18.75" customHeight="1" x14ac:dyDescent="0.25">
      <c r="A25" s="171">
        <v>44735</v>
      </c>
    </row>
    <row r="26" spans="1:1" ht="18.75" customHeight="1" x14ac:dyDescent="0.25">
      <c r="A26" s="171">
        <v>44736</v>
      </c>
    </row>
    <row r="27" spans="1:1" ht="18.75" customHeight="1" x14ac:dyDescent="0.25">
      <c r="A27" s="171">
        <v>44737</v>
      </c>
    </row>
    <row r="28" spans="1:1" ht="18.75" customHeight="1" x14ac:dyDescent="0.25">
      <c r="A28" s="171">
        <v>44738</v>
      </c>
    </row>
    <row r="29" spans="1:1" ht="18.75" customHeight="1" x14ac:dyDescent="0.25">
      <c r="A29" s="171">
        <v>44739</v>
      </c>
    </row>
    <row r="30" spans="1:1" ht="18.75" customHeight="1" x14ac:dyDescent="0.25">
      <c r="A30" s="171">
        <v>44740</v>
      </c>
    </row>
    <row r="31" spans="1:1" ht="18.75" customHeight="1" x14ac:dyDescent="0.25">
      <c r="A31" s="171">
        <v>44741</v>
      </c>
    </row>
    <row r="32" spans="1:1" ht="18.75" customHeight="1" x14ac:dyDescent="0.25">
      <c r="A32" s="171">
        <v>44742</v>
      </c>
    </row>
    <row r="33" spans="1:1" ht="15.75" x14ac:dyDescent="0.25">
      <c r="A33" s="171"/>
    </row>
    <row r="34" spans="1:1" ht="15.75" x14ac:dyDescent="0.25">
      <c r="A34" s="171"/>
    </row>
    <row r="35" spans="1:1" ht="15.75" x14ac:dyDescent="0.25">
      <c r="A35" s="171"/>
    </row>
    <row r="36" spans="1:1" ht="15.75" x14ac:dyDescent="0.25">
      <c r="A36" s="171"/>
    </row>
    <row r="37" spans="1:1" ht="15.75" x14ac:dyDescent="0.25">
      <c r="A37" s="171"/>
    </row>
    <row r="38" spans="1:1" ht="15.75" x14ac:dyDescent="0.25">
      <c r="A38" s="171"/>
    </row>
    <row r="39" spans="1:1" ht="15.75" x14ac:dyDescent="0.25">
      <c r="A39" s="171"/>
    </row>
    <row r="40" spans="1:1" ht="15.75" x14ac:dyDescent="0.25">
      <c r="A40" s="171"/>
    </row>
    <row r="41" spans="1:1" ht="15.75" x14ac:dyDescent="0.25">
      <c r="A41" s="171"/>
    </row>
    <row r="42" spans="1:1" ht="15.75" x14ac:dyDescent="0.25">
      <c r="A42" s="171"/>
    </row>
    <row r="43" spans="1:1" ht="15.75" x14ac:dyDescent="0.25">
      <c r="A43" s="171"/>
    </row>
    <row r="44" spans="1:1" ht="15.75" x14ac:dyDescent="0.25">
      <c r="A44" s="171"/>
    </row>
    <row r="45" spans="1:1" ht="15.75" x14ac:dyDescent="0.25">
      <c r="A45" s="171"/>
    </row>
  </sheetData>
  <mergeCells count="17">
    <mergeCell ref="Z1:AA1"/>
    <mergeCell ref="AB1:AC1"/>
    <mergeCell ref="AD1:AE1"/>
    <mergeCell ref="AF1:AG1"/>
    <mergeCell ref="AN1:AO1"/>
    <mergeCell ref="X1:Y1"/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</mergeCells>
  <pageMargins left="0.7" right="0.7" top="0.75" bottom="0.75" header="0.3" footer="0.3"/>
  <pageSetup paperSize="9" orientation="portrait" horizontalDpi="0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AMJ111"/>
  <sheetViews>
    <sheetView view="pageBreakPreview" zoomScale="60" workbookViewId="0">
      <selection activeCell="I1437" sqref="D1437:I1437"/>
    </sheetView>
  </sheetViews>
  <sheetFormatPr baseColWidth="10" defaultRowHeight="15" x14ac:dyDescent="0.25"/>
  <cols>
    <col min="3" max="3" width="32" customWidth="1"/>
    <col min="5" max="5" width="16.140625" customWidth="1"/>
    <col min="6" max="6" width="17.140625" customWidth="1"/>
    <col min="8" max="8" width="16.85546875" customWidth="1"/>
    <col min="11" max="15" width="0" hidden="1" customWidth="1"/>
    <col min="20" max="20" width="25.7109375" customWidth="1"/>
    <col min="22" max="22" width="33" customWidth="1"/>
  </cols>
  <sheetData>
    <row r="1" spans="1:25" s="100" customFormat="1" ht="78.75" customHeight="1" x14ac:dyDescent="0.25">
      <c r="A1" s="99" t="s">
        <v>0</v>
      </c>
      <c r="B1" s="99" t="s">
        <v>1</v>
      </c>
      <c r="C1" s="23" t="s">
        <v>2</v>
      </c>
      <c r="D1" s="99" t="s">
        <v>3</v>
      </c>
      <c r="E1" s="99" t="s">
        <v>4</v>
      </c>
      <c r="F1" s="101" t="s">
        <v>5</v>
      </c>
      <c r="G1" s="102" t="s">
        <v>6</v>
      </c>
      <c r="H1" s="104" t="s">
        <v>7</v>
      </c>
      <c r="I1" s="102" t="s">
        <v>8</v>
      </c>
      <c r="J1" s="294" t="s">
        <v>9</v>
      </c>
      <c r="K1" s="99" t="s">
        <v>10</v>
      </c>
      <c r="L1" s="23" t="s">
        <v>11</v>
      </c>
      <c r="M1" s="101" t="s">
        <v>12</v>
      </c>
      <c r="N1" s="106" t="s">
        <v>13</v>
      </c>
      <c r="O1" s="101" t="s">
        <v>14</v>
      </c>
      <c r="P1" s="99" t="s">
        <v>15</v>
      </c>
      <c r="Q1" s="256" t="s">
        <v>16</v>
      </c>
      <c r="R1" s="256" t="s">
        <v>17</v>
      </c>
      <c r="S1" s="256" t="s">
        <v>18</v>
      </c>
      <c r="T1" s="254"/>
      <c r="U1" s="255"/>
      <c r="V1" s="269" t="s">
        <v>19</v>
      </c>
      <c r="W1" s="270" t="s">
        <v>20</v>
      </c>
    </row>
    <row r="2" spans="1:25" s="185" customFormat="1" ht="30" customHeight="1" x14ac:dyDescent="0.25">
      <c r="A2" s="18">
        <v>808</v>
      </c>
      <c r="B2" s="161">
        <v>96629009</v>
      </c>
      <c r="C2" s="12" t="s">
        <v>3536</v>
      </c>
      <c r="D2" s="161" t="s">
        <v>22</v>
      </c>
      <c r="E2" s="161" t="s">
        <v>364</v>
      </c>
      <c r="F2" s="111">
        <v>44663</v>
      </c>
      <c r="G2" s="187">
        <v>0.95624999999999993</v>
      </c>
      <c r="H2" s="111">
        <v>44671</v>
      </c>
      <c r="I2" s="187">
        <v>0.72916666666666663</v>
      </c>
      <c r="J2" s="295"/>
      <c r="K2" s="142"/>
      <c r="L2" s="12"/>
      <c r="M2" s="13"/>
      <c r="N2" s="110"/>
      <c r="O2" s="13"/>
      <c r="P2" s="164"/>
      <c r="Q2" s="164"/>
      <c r="R2" s="164"/>
      <c r="S2" s="164"/>
      <c r="T2" s="164"/>
      <c r="U2" s="261" t="s">
        <v>3537</v>
      </c>
      <c r="V2" s="271"/>
      <c r="W2" s="180"/>
    </row>
    <row r="3" spans="1:25" s="185" customFormat="1" ht="18.75" x14ac:dyDescent="0.25">
      <c r="A3" s="376">
        <v>879</v>
      </c>
      <c r="B3" s="371">
        <v>52014552</v>
      </c>
      <c r="C3" s="378" t="s">
        <v>3505</v>
      </c>
      <c r="D3" s="371" t="s">
        <v>35</v>
      </c>
      <c r="E3" s="371" t="s">
        <v>261</v>
      </c>
      <c r="F3" s="266">
        <v>44683</v>
      </c>
      <c r="G3" s="377">
        <v>0.5</v>
      </c>
      <c r="H3" s="112">
        <v>44690</v>
      </c>
      <c r="I3" s="377">
        <v>0.3125</v>
      </c>
      <c r="J3" s="304" t="s">
        <v>1980</v>
      </c>
      <c r="K3" s="342"/>
      <c r="L3" s="267">
        <v>9375468</v>
      </c>
      <c r="M3" s="268">
        <v>44572</v>
      </c>
      <c r="N3" s="339" t="s">
        <v>3506</v>
      </c>
      <c r="O3" s="266">
        <v>39287</v>
      </c>
      <c r="P3" s="151"/>
      <c r="Q3" s="151"/>
      <c r="R3" s="151"/>
      <c r="S3" s="151"/>
      <c r="T3" s="151"/>
      <c r="U3" s="318" t="s">
        <v>3501</v>
      </c>
      <c r="V3" s="274"/>
      <c r="W3" s="275"/>
    </row>
    <row r="4" spans="1:25" ht="18.75" x14ac:dyDescent="0.25">
      <c r="A4" s="186">
        <v>1151</v>
      </c>
      <c r="B4" s="159"/>
      <c r="C4" s="154" t="s">
        <v>2676</v>
      </c>
      <c r="D4" s="159" t="s">
        <v>35</v>
      </c>
      <c r="E4" s="159" t="s">
        <v>48</v>
      </c>
      <c r="F4" s="112">
        <v>44735</v>
      </c>
      <c r="G4" s="189">
        <v>0.58333333333333337</v>
      </c>
      <c r="H4" s="112">
        <v>44739</v>
      </c>
      <c r="I4" s="189">
        <v>0.41666666666666669</v>
      </c>
      <c r="J4" s="296" t="s">
        <v>2186</v>
      </c>
      <c r="K4" s="142"/>
      <c r="L4" s="159">
        <v>6863826</v>
      </c>
      <c r="M4" s="112">
        <v>43363</v>
      </c>
      <c r="N4" s="190" t="s">
        <v>2677</v>
      </c>
      <c r="O4" s="112">
        <v>38346</v>
      </c>
      <c r="P4" s="151"/>
      <c r="Q4" s="151" t="s">
        <v>3276</v>
      </c>
      <c r="R4" s="151"/>
      <c r="S4" s="151">
        <f>80*4</f>
        <v>320</v>
      </c>
      <c r="T4" s="249">
        <v>220</v>
      </c>
      <c r="U4" s="137">
        <v>100</v>
      </c>
      <c r="V4" s="271"/>
      <c r="W4" s="180"/>
    </row>
    <row r="5" spans="1:25" ht="18.75" x14ac:dyDescent="0.25">
      <c r="A5" s="186">
        <v>1158</v>
      </c>
      <c r="B5" s="161"/>
      <c r="C5" s="1925" t="s">
        <v>2457</v>
      </c>
      <c r="D5" s="161" t="s">
        <v>94</v>
      </c>
      <c r="E5" s="159" t="s">
        <v>243</v>
      </c>
      <c r="F5" s="111">
        <v>44747</v>
      </c>
      <c r="G5" s="187">
        <v>0.58333333333333337</v>
      </c>
      <c r="H5" s="111">
        <v>44764</v>
      </c>
      <c r="I5" s="187">
        <v>0.58333333333333337</v>
      </c>
      <c r="J5" s="297" t="s">
        <v>3137</v>
      </c>
      <c r="K5" s="142"/>
      <c r="L5" s="161">
        <v>69048810</v>
      </c>
      <c r="M5" s="111">
        <v>40649</v>
      </c>
      <c r="N5" s="188" t="s">
        <v>2458</v>
      </c>
      <c r="O5" s="111">
        <v>41297</v>
      </c>
      <c r="P5" s="164"/>
      <c r="Q5" s="151" t="s">
        <v>3138</v>
      </c>
      <c r="R5" s="151"/>
      <c r="S5" s="151">
        <f>110*17</f>
        <v>1870</v>
      </c>
      <c r="T5" s="152">
        <v>370</v>
      </c>
      <c r="U5" s="137">
        <v>1500</v>
      </c>
      <c r="V5" s="271"/>
      <c r="W5" s="180"/>
    </row>
    <row r="6" spans="1:25" ht="18.75" x14ac:dyDescent="0.25">
      <c r="A6" s="186">
        <v>1604</v>
      </c>
      <c r="B6" s="15"/>
      <c r="C6" s="1926"/>
      <c r="D6" s="15" t="s">
        <v>29</v>
      </c>
      <c r="E6" s="15" t="s">
        <v>205</v>
      </c>
      <c r="F6" s="16">
        <v>44901</v>
      </c>
      <c r="G6" s="142">
        <v>0.64583333333333337</v>
      </c>
      <c r="H6" s="16">
        <v>44909</v>
      </c>
      <c r="I6" s="142">
        <v>0.5</v>
      </c>
      <c r="J6" s="296" t="s">
        <v>2250</v>
      </c>
      <c r="K6" s="16">
        <v>32652</v>
      </c>
      <c r="L6" s="155">
        <v>69048810</v>
      </c>
      <c r="M6" s="9">
        <v>40649</v>
      </c>
      <c r="N6" s="115" t="s">
        <v>2458</v>
      </c>
      <c r="O6" s="16">
        <v>41297</v>
      </c>
      <c r="P6" s="30" t="s">
        <v>2459</v>
      </c>
      <c r="Q6" s="2"/>
      <c r="R6" s="2"/>
      <c r="S6" s="2"/>
      <c r="T6" s="250">
        <v>60</v>
      </c>
      <c r="U6" s="137">
        <v>280</v>
      </c>
      <c r="V6" s="271"/>
      <c r="W6" s="180"/>
    </row>
    <row r="7" spans="1:25" ht="47.25" x14ac:dyDescent="0.25">
      <c r="A7" s="186">
        <v>1267</v>
      </c>
      <c r="B7" s="258">
        <v>99867128</v>
      </c>
      <c r="C7" s="384" t="s">
        <v>2884</v>
      </c>
      <c r="D7" s="159" t="s">
        <v>1275</v>
      </c>
      <c r="E7" s="15" t="s">
        <v>161</v>
      </c>
      <c r="F7" s="112">
        <v>44805</v>
      </c>
      <c r="G7" s="189">
        <v>0.80555555555555547</v>
      </c>
      <c r="H7" s="112">
        <v>44815</v>
      </c>
      <c r="I7" s="189">
        <v>0.50902777777777775</v>
      </c>
      <c r="J7" s="297">
        <v>10</v>
      </c>
      <c r="K7" s="142"/>
      <c r="L7" s="159">
        <v>6903668</v>
      </c>
      <c r="M7" s="112">
        <v>39851</v>
      </c>
      <c r="N7" s="190" t="s">
        <v>2885</v>
      </c>
      <c r="O7" s="112">
        <v>44015</v>
      </c>
      <c r="P7" s="151" t="s">
        <v>2886</v>
      </c>
      <c r="Q7" s="151" t="s">
        <v>2887</v>
      </c>
      <c r="R7" s="151"/>
      <c r="S7" s="151"/>
      <c r="T7" s="152">
        <v>110</v>
      </c>
      <c r="U7" s="137">
        <v>2200</v>
      </c>
      <c r="V7" s="271"/>
      <c r="W7" s="180"/>
    </row>
    <row r="8" spans="1:25" ht="47.25" x14ac:dyDescent="0.25">
      <c r="A8" s="186">
        <v>1233</v>
      </c>
      <c r="B8" s="159"/>
      <c r="C8" s="1927" t="s">
        <v>2844</v>
      </c>
      <c r="D8" s="159" t="s">
        <v>29</v>
      </c>
      <c r="E8" s="15" t="s">
        <v>205</v>
      </c>
      <c r="F8" s="112">
        <v>44779</v>
      </c>
      <c r="G8" s="189">
        <v>0.45833333333333331</v>
      </c>
      <c r="H8" s="112">
        <v>44817</v>
      </c>
      <c r="I8" s="189">
        <v>0.25</v>
      </c>
      <c r="J8" s="296" t="s">
        <v>2845</v>
      </c>
      <c r="K8" s="142"/>
      <c r="L8" s="159">
        <v>6784535</v>
      </c>
      <c r="M8" s="192"/>
      <c r="N8" s="112" t="s">
        <v>2846</v>
      </c>
      <c r="O8" s="190" t="s">
        <v>2847</v>
      </c>
      <c r="P8" s="151" t="s">
        <v>2848</v>
      </c>
      <c r="Q8" s="151" t="s">
        <v>2849</v>
      </c>
      <c r="R8" s="151"/>
      <c r="S8" s="151">
        <f>120*39</f>
        <v>4680</v>
      </c>
      <c r="T8" s="152">
        <v>2680</v>
      </c>
      <c r="U8" s="137">
        <v>2000</v>
      </c>
      <c r="V8" s="271"/>
      <c r="W8" s="180"/>
    </row>
    <row r="9" spans="1:25" ht="63" x14ac:dyDescent="0.25">
      <c r="A9" s="186">
        <v>3419</v>
      </c>
      <c r="B9" s="159"/>
      <c r="C9" s="1928"/>
      <c r="D9" s="159" t="s">
        <v>29</v>
      </c>
      <c r="E9" s="159" t="s">
        <v>30</v>
      </c>
      <c r="F9" s="112">
        <v>45208</v>
      </c>
      <c r="G9" s="189">
        <v>0.625</v>
      </c>
      <c r="H9" s="112">
        <v>45215</v>
      </c>
      <c r="I9" s="189">
        <v>0.41666666666666669</v>
      </c>
      <c r="J9" s="296" t="s">
        <v>1267</v>
      </c>
      <c r="K9" s="16">
        <v>27905</v>
      </c>
      <c r="L9" s="190" t="s">
        <v>4298</v>
      </c>
      <c r="M9" s="192"/>
      <c r="N9" s="112" t="s">
        <v>2846</v>
      </c>
      <c r="O9" s="190" t="s">
        <v>2847</v>
      </c>
      <c r="P9" s="30"/>
      <c r="Q9" s="152" t="s">
        <v>4296</v>
      </c>
      <c r="R9" s="151"/>
      <c r="S9" s="151"/>
      <c r="T9" s="322"/>
      <c r="U9" s="137" t="s">
        <v>1210</v>
      </c>
      <c r="V9" s="271" t="s">
        <v>4297</v>
      </c>
      <c r="W9" s="180"/>
    </row>
    <row r="10" spans="1:25" ht="71.25" customHeight="1" x14ac:dyDescent="0.25">
      <c r="A10" s="186">
        <v>1293</v>
      </c>
      <c r="B10" s="159">
        <v>96661646</v>
      </c>
      <c r="C10" s="1927" t="s">
        <v>2521</v>
      </c>
      <c r="D10" s="159" t="s">
        <v>94</v>
      </c>
      <c r="E10" s="159" t="s">
        <v>243</v>
      </c>
      <c r="F10" s="112">
        <v>44817</v>
      </c>
      <c r="G10" s="189">
        <v>0.80555555555555547</v>
      </c>
      <c r="H10" s="112">
        <v>44832</v>
      </c>
      <c r="I10" s="189">
        <v>0.80555555555555547</v>
      </c>
      <c r="J10" s="296" t="s">
        <v>2760</v>
      </c>
      <c r="K10" s="112">
        <v>26125</v>
      </c>
      <c r="L10" s="159">
        <v>4189068</v>
      </c>
      <c r="M10" s="25">
        <v>44488</v>
      </c>
      <c r="N10" s="159" t="s">
        <v>2522</v>
      </c>
      <c r="O10" s="190" t="s">
        <v>2761</v>
      </c>
      <c r="P10" s="151" t="s">
        <v>2762</v>
      </c>
      <c r="Q10" s="151"/>
      <c r="R10" s="151"/>
      <c r="S10" s="151"/>
      <c r="T10" s="152">
        <v>540</v>
      </c>
      <c r="U10" s="137">
        <v>1000</v>
      </c>
      <c r="V10" s="271"/>
      <c r="W10" s="180"/>
    </row>
    <row r="11" spans="1:25" ht="18.75" x14ac:dyDescent="0.25">
      <c r="A11" s="186">
        <v>1553</v>
      </c>
      <c r="B11" s="15">
        <v>96661646</v>
      </c>
      <c r="C11" s="1928"/>
      <c r="D11" s="15" t="s">
        <v>1720</v>
      </c>
      <c r="E11" s="15" t="s">
        <v>335</v>
      </c>
      <c r="F11" s="16">
        <v>44888</v>
      </c>
      <c r="G11" s="142">
        <v>0.79166666666666663</v>
      </c>
      <c r="H11" s="112">
        <v>44899</v>
      </c>
      <c r="I11" s="142">
        <v>0.54166666666666663</v>
      </c>
      <c r="J11" s="296" t="s">
        <v>2288</v>
      </c>
      <c r="K11" s="16">
        <v>26125</v>
      </c>
      <c r="L11" s="155">
        <v>4189068</v>
      </c>
      <c r="M11" s="16">
        <v>44488</v>
      </c>
      <c r="N11" s="181" t="s">
        <v>2522</v>
      </c>
      <c r="O11" s="16">
        <v>40359</v>
      </c>
      <c r="P11" s="17"/>
      <c r="Q11" s="151"/>
      <c r="R11" s="151"/>
      <c r="S11" s="151"/>
      <c r="T11" s="17"/>
      <c r="U11" s="152">
        <v>600</v>
      </c>
      <c r="V11" s="271"/>
      <c r="W11" s="180"/>
    </row>
    <row r="12" spans="1:25" ht="18.75" x14ac:dyDescent="0.25">
      <c r="A12" s="186">
        <v>1374</v>
      </c>
      <c r="B12" s="159"/>
      <c r="C12" s="1927" t="s">
        <v>2472</v>
      </c>
      <c r="D12" s="159" t="s">
        <v>35</v>
      </c>
      <c r="E12" s="159" t="s">
        <v>261</v>
      </c>
      <c r="F12" s="111">
        <v>44844</v>
      </c>
      <c r="G12" s="187">
        <v>0.81597222222222221</v>
      </c>
      <c r="H12" s="112">
        <v>44852</v>
      </c>
      <c r="I12" s="189">
        <v>0.69097222222222221</v>
      </c>
      <c r="J12" s="296" t="s">
        <v>2250</v>
      </c>
      <c r="K12" s="112">
        <v>28951</v>
      </c>
      <c r="L12" s="159">
        <v>6827914</v>
      </c>
      <c r="M12" s="25">
        <v>44441</v>
      </c>
      <c r="N12" s="105" t="s">
        <v>2475</v>
      </c>
      <c r="O12" s="112">
        <v>39088</v>
      </c>
      <c r="P12" s="151"/>
      <c r="Q12" s="151">
        <f>70*8</f>
        <v>560</v>
      </c>
      <c r="R12" s="151"/>
      <c r="S12" s="151"/>
      <c r="T12" s="152">
        <v>50</v>
      </c>
      <c r="U12" s="137" t="s">
        <v>2684</v>
      </c>
      <c r="V12" s="271"/>
      <c r="W12" s="180"/>
    </row>
    <row r="13" spans="1:25" ht="63" x14ac:dyDescent="0.25">
      <c r="A13" s="4">
        <v>1602</v>
      </c>
      <c r="B13" s="15"/>
      <c r="C13" s="1928"/>
      <c r="D13" s="15" t="s">
        <v>35</v>
      </c>
      <c r="E13" s="15" t="s">
        <v>261</v>
      </c>
      <c r="F13" s="16">
        <v>44900</v>
      </c>
      <c r="G13" s="142">
        <v>0.84375</v>
      </c>
      <c r="H13" s="16">
        <v>44906</v>
      </c>
      <c r="I13" s="142">
        <v>0.84375</v>
      </c>
      <c r="J13" s="296" t="s">
        <v>2473</v>
      </c>
      <c r="K13" s="112">
        <v>28951</v>
      </c>
      <c r="L13" s="188" t="s">
        <v>2474</v>
      </c>
      <c r="M13" s="25">
        <v>44441</v>
      </c>
      <c r="N13" s="109" t="s">
        <v>2475</v>
      </c>
      <c r="O13" s="111">
        <v>39088</v>
      </c>
      <c r="P13" s="17"/>
      <c r="Q13" s="17"/>
      <c r="R13" s="17"/>
      <c r="S13" s="17"/>
      <c r="T13" s="152">
        <f>1800/30</f>
        <v>60</v>
      </c>
      <c r="U13" s="137" t="s">
        <v>2476</v>
      </c>
      <c r="V13" s="271"/>
      <c r="W13" s="180"/>
    </row>
    <row r="14" spans="1:25" ht="18.75" x14ac:dyDescent="0.25">
      <c r="A14" s="186">
        <v>1413</v>
      </c>
      <c r="B14" s="159">
        <v>59903268</v>
      </c>
      <c r="C14" s="1927" t="s">
        <v>2309</v>
      </c>
      <c r="D14" s="159" t="s">
        <v>152</v>
      </c>
      <c r="E14" s="159" t="s">
        <v>153</v>
      </c>
      <c r="F14" s="111">
        <v>44856</v>
      </c>
      <c r="G14" s="187">
        <v>0.64583333333333337</v>
      </c>
      <c r="H14" s="112">
        <v>44864</v>
      </c>
      <c r="I14" s="189">
        <v>0.70833333333333337</v>
      </c>
      <c r="J14" s="296" t="s">
        <v>2250</v>
      </c>
      <c r="K14" s="112">
        <v>28907</v>
      </c>
      <c r="L14" s="223">
        <v>6785431</v>
      </c>
      <c r="M14" s="112"/>
      <c r="N14" s="190" t="s">
        <v>325</v>
      </c>
      <c r="O14" s="112">
        <v>37133</v>
      </c>
      <c r="P14" s="151"/>
      <c r="Q14" s="151"/>
      <c r="R14" s="151"/>
      <c r="S14" s="151"/>
      <c r="T14" s="152">
        <v>70</v>
      </c>
      <c r="U14" s="137">
        <v>500</v>
      </c>
      <c r="V14" s="271"/>
      <c r="W14" s="180"/>
    </row>
    <row r="15" spans="1:25" ht="30" x14ac:dyDescent="0.25">
      <c r="A15" s="4">
        <v>2900</v>
      </c>
      <c r="B15" s="15"/>
      <c r="C15" s="1928"/>
      <c r="D15" s="159" t="s">
        <v>94</v>
      </c>
      <c r="E15" s="15" t="s">
        <v>276</v>
      </c>
      <c r="F15" s="16">
        <v>45112</v>
      </c>
      <c r="G15" s="142">
        <v>0.41666666666666669</v>
      </c>
      <c r="H15" s="16">
        <v>45119</v>
      </c>
      <c r="I15" s="142">
        <v>0.41666666666666669</v>
      </c>
      <c r="J15" s="296" t="s">
        <v>85</v>
      </c>
      <c r="K15" s="16">
        <v>28907</v>
      </c>
      <c r="L15" s="181" t="s">
        <v>324</v>
      </c>
      <c r="M15" s="9"/>
      <c r="N15" s="181" t="s">
        <v>325</v>
      </c>
      <c r="O15" s="16">
        <v>37133</v>
      </c>
      <c r="P15" s="30" t="s">
        <v>731</v>
      </c>
      <c r="Q15" s="29" t="s">
        <v>732</v>
      </c>
      <c r="R15" s="2">
        <v>77411</v>
      </c>
      <c r="S15" s="29"/>
      <c r="T15" s="152">
        <v>120</v>
      </c>
      <c r="U15" s="291">
        <v>700</v>
      </c>
      <c r="V15" s="271"/>
      <c r="W15" s="180"/>
      <c r="Y15" s="100"/>
    </row>
    <row r="16" spans="1:25" ht="78.75" x14ac:dyDescent="0.25">
      <c r="A16" s="186">
        <v>1452</v>
      </c>
      <c r="B16" s="159">
        <v>99085051</v>
      </c>
      <c r="C16" s="154" t="s">
        <v>2639</v>
      </c>
      <c r="D16" s="159" t="s">
        <v>29</v>
      </c>
      <c r="E16" s="159" t="s">
        <v>30</v>
      </c>
      <c r="F16" s="112">
        <v>44862</v>
      </c>
      <c r="G16" s="189">
        <v>0.72569444444444453</v>
      </c>
      <c r="H16" s="112">
        <v>44866</v>
      </c>
      <c r="I16" s="189">
        <v>0.54166666666666663</v>
      </c>
      <c r="J16" s="296" t="s">
        <v>2186</v>
      </c>
      <c r="K16" s="112">
        <v>28635</v>
      </c>
      <c r="L16" s="223">
        <v>549239720</v>
      </c>
      <c r="M16" s="25">
        <v>42949</v>
      </c>
      <c r="N16" s="109" t="s">
        <v>2640</v>
      </c>
      <c r="O16" s="111">
        <v>44765</v>
      </c>
      <c r="P16" s="151" t="s">
        <v>2641</v>
      </c>
      <c r="Q16" s="151"/>
      <c r="R16" s="151"/>
      <c r="S16" s="151"/>
      <c r="T16" s="152">
        <v>500</v>
      </c>
      <c r="U16" s="137" t="s">
        <v>2642</v>
      </c>
      <c r="V16" s="271"/>
      <c r="W16" s="180"/>
    </row>
    <row r="17" spans="1:1024" ht="18.75" x14ac:dyDescent="0.25">
      <c r="A17" s="186">
        <v>1631</v>
      </c>
      <c r="B17" s="159">
        <v>58090295</v>
      </c>
      <c r="C17" s="154" t="s">
        <v>2447</v>
      </c>
      <c r="D17" s="159" t="s">
        <v>22</v>
      </c>
      <c r="E17" s="15" t="s">
        <v>364</v>
      </c>
      <c r="F17" s="111">
        <v>44910</v>
      </c>
      <c r="G17" s="187">
        <v>0.76388888888888884</v>
      </c>
      <c r="H17" s="112">
        <v>44912</v>
      </c>
      <c r="I17" s="187">
        <v>0.76388888888888884</v>
      </c>
      <c r="J17" s="296" t="s">
        <v>1825</v>
      </c>
      <c r="K17" s="112">
        <v>33228</v>
      </c>
      <c r="L17" s="223">
        <v>6904605</v>
      </c>
      <c r="M17" s="25">
        <v>42779</v>
      </c>
      <c r="N17" s="109" t="s">
        <v>2448</v>
      </c>
      <c r="O17" s="111">
        <v>40763</v>
      </c>
      <c r="P17" s="247"/>
      <c r="Q17" s="210">
        <v>60841</v>
      </c>
      <c r="R17" s="210">
        <v>0</v>
      </c>
      <c r="S17" s="251"/>
      <c r="T17" s="250" t="s">
        <v>2449</v>
      </c>
      <c r="U17" s="137">
        <v>140</v>
      </c>
      <c r="V17" s="271"/>
      <c r="W17" s="180"/>
    </row>
    <row r="18" spans="1:1024" s="185" customFormat="1" ht="105" x14ac:dyDescent="0.25">
      <c r="A18" s="186">
        <v>1691</v>
      </c>
      <c r="B18" s="159"/>
      <c r="C18" s="378" t="s">
        <v>4708</v>
      </c>
      <c r="D18" s="159" t="s">
        <v>35</v>
      </c>
      <c r="E18" s="15" t="s">
        <v>178</v>
      </c>
      <c r="F18" s="112">
        <v>44921</v>
      </c>
      <c r="G18" s="189">
        <v>0.58333333333333337</v>
      </c>
      <c r="H18" s="112">
        <v>44934</v>
      </c>
      <c r="I18" s="189">
        <v>0.25</v>
      </c>
      <c r="J18" s="296" t="s">
        <v>2305</v>
      </c>
      <c r="K18" s="112">
        <v>35110</v>
      </c>
      <c r="L18" s="181" t="s">
        <v>2307</v>
      </c>
      <c r="M18" s="25">
        <v>44435</v>
      </c>
      <c r="N18" s="105">
        <v>1389638529</v>
      </c>
      <c r="O18" s="112">
        <v>43232</v>
      </c>
      <c r="P18" s="257" t="s">
        <v>4707</v>
      </c>
      <c r="Q18" s="210"/>
      <c r="R18" s="210"/>
      <c r="S18" s="210"/>
      <c r="T18" s="152">
        <v>300</v>
      </c>
      <c r="U18" s="137">
        <v>1200</v>
      </c>
      <c r="V18" s="271" t="s">
        <v>141</v>
      </c>
      <c r="W18" s="180"/>
    </row>
    <row r="19" spans="1:1024" ht="18.75" x14ac:dyDescent="0.25">
      <c r="A19" s="186">
        <v>2937</v>
      </c>
      <c r="B19" s="159"/>
      <c r="C19" s="154" t="s">
        <v>692</v>
      </c>
      <c r="D19" s="159" t="s">
        <v>193</v>
      </c>
      <c r="E19" s="15" t="s">
        <v>194</v>
      </c>
      <c r="F19" s="111">
        <v>45115</v>
      </c>
      <c r="G19" s="187">
        <v>0.54166666666666663</v>
      </c>
      <c r="H19" s="112">
        <v>45122</v>
      </c>
      <c r="I19" s="189">
        <v>0.54166666666666663</v>
      </c>
      <c r="J19" s="296" t="s">
        <v>85</v>
      </c>
      <c r="K19" s="112">
        <v>35832</v>
      </c>
      <c r="L19" s="223" t="s">
        <v>693</v>
      </c>
      <c r="M19" s="25">
        <v>43263</v>
      </c>
      <c r="N19" s="105">
        <v>1395824555</v>
      </c>
      <c r="O19" s="112">
        <v>43264</v>
      </c>
      <c r="P19" s="247"/>
      <c r="Q19" s="210"/>
      <c r="R19" s="210"/>
      <c r="S19" s="210"/>
      <c r="T19" s="192"/>
      <c r="U19" s="151"/>
      <c r="V19" s="271" t="s">
        <v>694</v>
      </c>
      <c r="W19" s="180"/>
      <c r="Y19" s="100"/>
    </row>
    <row r="20" spans="1:1024" ht="18.75" x14ac:dyDescent="0.25">
      <c r="A20" s="186">
        <v>2937</v>
      </c>
      <c r="B20" s="159">
        <v>92602032</v>
      </c>
      <c r="C20" s="154" t="s">
        <v>695</v>
      </c>
      <c r="D20" s="159" t="s">
        <v>193</v>
      </c>
      <c r="E20" s="15" t="s">
        <v>194</v>
      </c>
      <c r="F20" s="111">
        <v>45115</v>
      </c>
      <c r="G20" s="187">
        <v>0.54166666666666663</v>
      </c>
      <c r="H20" s="112">
        <v>45122</v>
      </c>
      <c r="I20" s="189">
        <v>0.54166666666666663</v>
      </c>
      <c r="J20" s="302" t="s">
        <v>85</v>
      </c>
      <c r="K20" s="112">
        <v>21273</v>
      </c>
      <c r="L20" s="181" t="s">
        <v>696</v>
      </c>
      <c r="M20" s="25">
        <v>43279</v>
      </c>
      <c r="N20" s="109" t="s">
        <v>697</v>
      </c>
      <c r="O20" s="111">
        <v>37894</v>
      </c>
      <c r="P20" s="30"/>
      <c r="Q20" s="252"/>
      <c r="R20" s="252"/>
      <c r="S20" s="252"/>
      <c r="T20" s="252"/>
      <c r="U20" s="165"/>
      <c r="V20" s="271"/>
      <c r="W20" s="180"/>
      <c r="Y20" s="100"/>
    </row>
    <row r="21" spans="1:1024" s="185" customFormat="1" ht="75" customHeight="1" x14ac:dyDescent="0.25">
      <c r="A21" s="186">
        <v>1685</v>
      </c>
      <c r="B21" s="159">
        <v>29844955</v>
      </c>
      <c r="C21" s="154" t="s">
        <v>2339</v>
      </c>
      <c r="D21" s="159" t="s">
        <v>35</v>
      </c>
      <c r="E21" s="15" t="s">
        <v>261</v>
      </c>
      <c r="F21" s="112">
        <v>44918</v>
      </c>
      <c r="G21" s="189">
        <v>0.75</v>
      </c>
      <c r="H21" s="112">
        <v>44931</v>
      </c>
      <c r="I21" s="189">
        <v>0.77083333333333337</v>
      </c>
      <c r="J21" s="296" t="s">
        <v>2332</v>
      </c>
      <c r="K21" s="112">
        <v>35100</v>
      </c>
      <c r="L21" s="223">
        <v>6958504</v>
      </c>
      <c r="M21" s="25"/>
      <c r="N21" s="105" t="s">
        <v>2340</v>
      </c>
      <c r="O21" s="112">
        <v>41808</v>
      </c>
      <c r="P21" s="247"/>
      <c r="Q21" s="210">
        <v>77643</v>
      </c>
      <c r="R21" s="210"/>
      <c r="S21" s="29"/>
      <c r="T21" s="248" t="s">
        <v>2341</v>
      </c>
      <c r="U21" s="137">
        <v>900</v>
      </c>
      <c r="V21" s="271"/>
      <c r="W21" s="180"/>
    </row>
    <row r="22" spans="1:1024" s="185" customFormat="1" ht="29.25" customHeight="1" x14ac:dyDescent="0.25">
      <c r="A22" s="186">
        <v>1753</v>
      </c>
      <c r="B22" s="159"/>
      <c r="C22" s="154" t="s">
        <v>2224</v>
      </c>
      <c r="D22" s="159" t="s">
        <v>412</v>
      </c>
      <c r="E22" s="15" t="s">
        <v>335</v>
      </c>
      <c r="F22" s="16">
        <v>44944</v>
      </c>
      <c r="G22" s="142">
        <v>0.41666666666666669</v>
      </c>
      <c r="H22" s="16">
        <v>44946</v>
      </c>
      <c r="I22" s="142">
        <v>0.5</v>
      </c>
      <c r="J22" s="296" t="s">
        <v>2225</v>
      </c>
      <c r="K22" s="112">
        <v>23167</v>
      </c>
      <c r="L22" s="223">
        <v>4148401</v>
      </c>
      <c r="M22" s="25">
        <v>43062</v>
      </c>
      <c r="N22" s="105" t="s">
        <v>2226</v>
      </c>
      <c r="O22" s="112">
        <v>43607</v>
      </c>
      <c r="P22" s="247"/>
      <c r="Q22" s="343"/>
      <c r="R22" s="344" t="s">
        <v>2227</v>
      </c>
      <c r="S22" s="343"/>
      <c r="T22" s="347"/>
      <c r="U22" s="341">
        <v>770</v>
      </c>
      <c r="V22" s="271"/>
      <c r="W22" s="180"/>
    </row>
    <row r="23" spans="1:1024" s="185" customFormat="1" ht="18.75" x14ac:dyDescent="0.25">
      <c r="A23" s="4">
        <v>1755</v>
      </c>
      <c r="B23" s="15"/>
      <c r="C23" s="154" t="s">
        <v>2193</v>
      </c>
      <c r="D23" s="15" t="s">
        <v>35</v>
      </c>
      <c r="E23" s="15" t="s">
        <v>2194</v>
      </c>
      <c r="F23" s="16">
        <v>44944</v>
      </c>
      <c r="G23" s="142">
        <v>0.55208333333333337</v>
      </c>
      <c r="H23" s="16">
        <v>44949</v>
      </c>
      <c r="I23" s="142">
        <v>0.55208333333333337</v>
      </c>
      <c r="J23" s="296" t="s">
        <v>336</v>
      </c>
      <c r="K23" s="16">
        <v>28393</v>
      </c>
      <c r="L23" s="155">
        <v>6796346</v>
      </c>
      <c r="M23" s="9">
        <v>44686</v>
      </c>
      <c r="N23" s="115" t="s">
        <v>2195</v>
      </c>
      <c r="O23" s="16">
        <v>44771</v>
      </c>
      <c r="P23" s="30"/>
      <c r="Q23" s="2"/>
      <c r="R23" s="2"/>
      <c r="S23" s="2"/>
      <c r="T23" s="322" t="s">
        <v>2037</v>
      </c>
      <c r="U23" s="152">
        <v>350</v>
      </c>
      <c r="V23" s="271"/>
      <c r="W23" s="180"/>
    </row>
    <row r="24" spans="1:1024" s="185" customFormat="1" ht="60" x14ac:dyDescent="0.25">
      <c r="A24" s="4">
        <v>1784</v>
      </c>
      <c r="B24" s="15"/>
      <c r="C24" s="154" t="s">
        <v>2135</v>
      </c>
      <c r="D24" s="15" t="s">
        <v>29</v>
      </c>
      <c r="E24" s="15" t="s">
        <v>205</v>
      </c>
      <c r="F24" s="16">
        <v>44954</v>
      </c>
      <c r="G24" s="142">
        <v>0.55902777777777779</v>
      </c>
      <c r="H24" s="16">
        <v>44959</v>
      </c>
      <c r="I24" s="142">
        <v>0.55902777777777779</v>
      </c>
      <c r="J24" s="296" t="s">
        <v>2136</v>
      </c>
      <c r="K24" s="16">
        <v>27483</v>
      </c>
      <c r="L24" s="155" t="s">
        <v>2137</v>
      </c>
      <c r="M24" s="9">
        <v>44019</v>
      </c>
      <c r="N24" s="181" t="s">
        <v>2138</v>
      </c>
      <c r="O24" s="16">
        <v>40441</v>
      </c>
      <c r="P24" s="30" t="s">
        <v>2139</v>
      </c>
      <c r="Q24" s="2">
        <v>71529</v>
      </c>
      <c r="R24" s="2"/>
      <c r="S24" s="2"/>
      <c r="T24" s="352">
        <v>70</v>
      </c>
      <c r="U24" s="137">
        <v>280</v>
      </c>
      <c r="V24" s="271"/>
      <c r="W24" s="180"/>
    </row>
    <row r="25" spans="1:1024" ht="18.75" x14ac:dyDescent="0.25">
      <c r="A25" s="20">
        <v>2032</v>
      </c>
      <c r="B25" s="24"/>
      <c r="C25" s="22" t="s">
        <v>1938</v>
      </c>
      <c r="D25" s="24" t="s">
        <v>35</v>
      </c>
      <c r="E25" s="15" t="s">
        <v>112</v>
      </c>
      <c r="F25" s="9">
        <v>44981</v>
      </c>
      <c r="G25" s="103">
        <v>0.55069444444444449</v>
      </c>
      <c r="H25" s="16">
        <v>44987</v>
      </c>
      <c r="I25" s="142">
        <v>0.43402777777777773</v>
      </c>
      <c r="J25" s="295" t="s">
        <v>1831</v>
      </c>
      <c r="K25" s="25">
        <v>30951</v>
      </c>
      <c r="L25" s="264" t="s">
        <v>1939</v>
      </c>
      <c r="M25" s="25">
        <v>42285</v>
      </c>
      <c r="N25" s="108" t="s">
        <v>1940</v>
      </c>
      <c r="O25" s="25" t="s">
        <v>1941</v>
      </c>
      <c r="P25" s="164"/>
      <c r="Q25" s="151"/>
      <c r="R25" s="151"/>
      <c r="S25" s="164"/>
      <c r="T25" s="152">
        <v>300</v>
      </c>
      <c r="U25" s="137">
        <v>200</v>
      </c>
      <c r="V25" s="273"/>
      <c r="W25" s="180"/>
    </row>
    <row r="26" spans="1:1024" ht="31.5" x14ac:dyDescent="0.25">
      <c r="A26" s="186">
        <v>2700</v>
      </c>
      <c r="B26" s="159">
        <v>97317183</v>
      </c>
      <c r="C26" s="154" t="s">
        <v>887</v>
      </c>
      <c r="D26" s="159" t="s">
        <v>59</v>
      </c>
      <c r="E26" s="15" t="s">
        <v>77</v>
      </c>
      <c r="F26" s="112">
        <v>45096</v>
      </c>
      <c r="G26" s="189">
        <v>0.78125</v>
      </c>
      <c r="H26" s="112">
        <v>45103</v>
      </c>
      <c r="I26" s="189">
        <v>0.83333333333333337</v>
      </c>
      <c r="J26" s="296" t="s">
        <v>888</v>
      </c>
      <c r="K26" s="112">
        <v>29727</v>
      </c>
      <c r="L26" s="190" t="s">
        <v>889</v>
      </c>
      <c r="M26" s="25">
        <v>44546</v>
      </c>
      <c r="N26" s="105" t="s">
        <v>890</v>
      </c>
      <c r="O26" s="112">
        <v>44632</v>
      </c>
      <c r="P26" s="247" t="s">
        <v>891</v>
      </c>
      <c r="Q26" s="30"/>
      <c r="R26" s="210"/>
      <c r="S26" s="210"/>
      <c r="T26" s="248" t="s">
        <v>892</v>
      </c>
      <c r="U26" s="137" t="s">
        <v>893</v>
      </c>
      <c r="V26" s="224" t="s">
        <v>894</v>
      </c>
      <c r="W26" s="246"/>
    </row>
    <row r="27" spans="1:1024" ht="18.75" x14ac:dyDescent="0.25">
      <c r="A27" s="186">
        <v>2125</v>
      </c>
      <c r="B27" s="159"/>
      <c r="C27" s="12" t="s">
        <v>1848</v>
      </c>
      <c r="D27" s="159" t="s">
        <v>657</v>
      </c>
      <c r="E27" s="15" t="s">
        <v>521</v>
      </c>
      <c r="F27" s="16">
        <v>44993</v>
      </c>
      <c r="G27" s="142">
        <v>0.54166666666666663</v>
      </c>
      <c r="H27" s="16">
        <v>44996</v>
      </c>
      <c r="I27" s="142">
        <v>0.54166666666666663</v>
      </c>
      <c r="J27" s="296" t="s">
        <v>1849</v>
      </c>
      <c r="K27" s="112">
        <v>22920</v>
      </c>
      <c r="L27" s="190" t="s">
        <v>1850</v>
      </c>
      <c r="M27" s="25"/>
      <c r="N27" s="190" t="s">
        <v>1851</v>
      </c>
      <c r="O27" s="111">
        <v>33834</v>
      </c>
      <c r="P27" s="247"/>
      <c r="Q27" s="210"/>
      <c r="R27" s="210"/>
      <c r="S27" s="29"/>
      <c r="T27" s="192"/>
      <c r="U27" s="152">
        <v>240</v>
      </c>
      <c r="V27" s="271" t="s">
        <v>141</v>
      </c>
      <c r="W27" s="180"/>
    </row>
    <row r="28" spans="1:1024" ht="18.75" x14ac:dyDescent="0.25">
      <c r="A28" s="186">
        <v>2120</v>
      </c>
      <c r="B28" s="159"/>
      <c r="C28" s="154" t="s">
        <v>1838</v>
      </c>
      <c r="D28" s="15" t="s">
        <v>35</v>
      </c>
      <c r="E28" s="15" t="s">
        <v>178</v>
      </c>
      <c r="F28" s="16">
        <v>44992</v>
      </c>
      <c r="G28" s="142">
        <v>0.56597222222222221</v>
      </c>
      <c r="H28" s="16">
        <v>44998</v>
      </c>
      <c r="I28" s="142">
        <v>0.56597222222222221</v>
      </c>
      <c r="J28" s="300" t="s">
        <v>1839</v>
      </c>
      <c r="K28" s="112">
        <v>30421</v>
      </c>
      <c r="L28" s="190"/>
      <c r="M28" s="25"/>
      <c r="N28" s="105" t="s">
        <v>1840</v>
      </c>
      <c r="O28" s="112">
        <v>44671</v>
      </c>
      <c r="P28" s="247"/>
      <c r="Q28" s="247"/>
      <c r="R28" s="210">
        <v>25840</v>
      </c>
      <c r="S28" s="210"/>
      <c r="T28" s="250" t="s">
        <v>1841</v>
      </c>
      <c r="U28" s="137">
        <v>370</v>
      </c>
      <c r="V28" s="271"/>
      <c r="W28" s="180"/>
    </row>
    <row r="29" spans="1:1024" ht="63" x14ac:dyDescent="0.25">
      <c r="A29" s="4">
        <v>3429</v>
      </c>
      <c r="B29" s="15"/>
      <c r="C29" s="154" t="s">
        <v>615</v>
      </c>
      <c r="D29" s="159" t="s">
        <v>35</v>
      </c>
      <c r="E29" s="159" t="s">
        <v>313</v>
      </c>
      <c r="F29" s="112">
        <v>45211</v>
      </c>
      <c r="G29" s="189">
        <v>0.5</v>
      </c>
      <c r="H29" s="112">
        <v>45240</v>
      </c>
      <c r="I29" s="189">
        <v>0.83333333333333337</v>
      </c>
      <c r="J29" s="296" t="s">
        <v>4491</v>
      </c>
      <c r="K29" s="16">
        <v>26712</v>
      </c>
      <c r="L29" s="181" t="s">
        <v>617</v>
      </c>
      <c r="M29" s="9">
        <v>41263</v>
      </c>
      <c r="N29" s="181" t="s">
        <v>618</v>
      </c>
      <c r="O29" s="16">
        <v>40189</v>
      </c>
      <c r="P29" s="247">
        <f>+(13*60)+(16*55)</f>
        <v>1660</v>
      </c>
      <c r="Q29" s="248" t="s">
        <v>4327</v>
      </c>
      <c r="R29" s="248" t="s">
        <v>4546</v>
      </c>
      <c r="S29" s="2"/>
      <c r="T29" s="137" t="s">
        <v>4338</v>
      </c>
      <c r="U29" s="162" t="s">
        <v>4545</v>
      </c>
      <c r="V29" s="271" t="s">
        <v>621</v>
      </c>
      <c r="W29" s="180"/>
      <c r="X29" s="185"/>
      <c r="Y29" s="185"/>
      <c r="Z29" s="185"/>
      <c r="AA29" s="185"/>
      <c r="AB29" s="185"/>
      <c r="AC29" s="185"/>
      <c r="AD29" s="185"/>
      <c r="AE29" s="185"/>
      <c r="AF29" s="185"/>
      <c r="AG29" s="185"/>
      <c r="AH29" s="185"/>
      <c r="AI29" s="185"/>
      <c r="AJ29" s="185"/>
      <c r="AK29" s="185"/>
      <c r="AL29" s="185"/>
      <c r="AM29" s="185"/>
      <c r="AN29" s="185"/>
      <c r="AO29" s="185"/>
      <c r="AP29" s="185"/>
      <c r="AQ29" s="185"/>
      <c r="AR29" s="185"/>
      <c r="AS29" s="185"/>
      <c r="AT29" s="185"/>
      <c r="AU29" s="185"/>
      <c r="AV29" s="185"/>
      <c r="AW29" s="185"/>
      <c r="AX29" s="185"/>
      <c r="AY29" s="185"/>
      <c r="AZ29" s="185"/>
      <c r="BA29" s="185"/>
      <c r="BB29" s="185"/>
      <c r="BC29" s="185"/>
      <c r="BD29" s="185"/>
      <c r="BE29" s="185"/>
      <c r="BF29" s="185"/>
      <c r="BG29" s="185"/>
      <c r="BH29" s="185"/>
      <c r="BI29" s="185"/>
      <c r="BJ29" s="185"/>
      <c r="BK29" s="185"/>
      <c r="BL29" s="185"/>
      <c r="BM29" s="185"/>
      <c r="BN29" s="185"/>
      <c r="BO29" s="185"/>
      <c r="BP29" s="185"/>
      <c r="BQ29" s="185"/>
      <c r="BR29" s="185"/>
      <c r="BS29" s="185"/>
      <c r="BT29" s="185"/>
      <c r="BU29" s="185"/>
      <c r="BV29" s="185"/>
      <c r="BW29" s="185"/>
      <c r="BX29" s="185"/>
      <c r="BY29" s="185"/>
      <c r="BZ29" s="185"/>
      <c r="CA29" s="185"/>
      <c r="CB29" s="185"/>
      <c r="CC29" s="185"/>
      <c r="CD29" s="185"/>
      <c r="CE29" s="185"/>
      <c r="CF29" s="185"/>
      <c r="CG29" s="185"/>
      <c r="CH29" s="185"/>
      <c r="CI29" s="185"/>
      <c r="CJ29" s="185"/>
      <c r="CK29" s="185"/>
      <c r="CL29" s="185"/>
      <c r="CM29" s="185"/>
      <c r="CN29" s="185"/>
      <c r="CO29" s="185"/>
      <c r="CP29" s="185"/>
      <c r="CQ29" s="185"/>
      <c r="CR29" s="185"/>
      <c r="CS29" s="185"/>
      <c r="CT29" s="185"/>
      <c r="CU29" s="185"/>
      <c r="CV29" s="185"/>
      <c r="CW29" s="185"/>
      <c r="CX29" s="185"/>
      <c r="CY29" s="185"/>
      <c r="CZ29" s="185"/>
      <c r="DA29" s="185"/>
      <c r="DB29" s="185"/>
      <c r="DC29" s="185"/>
      <c r="DD29" s="185"/>
      <c r="DE29" s="185"/>
      <c r="DF29" s="185"/>
      <c r="DG29" s="185"/>
      <c r="DH29" s="185"/>
      <c r="DI29" s="185"/>
      <c r="DJ29" s="185"/>
      <c r="DK29" s="185"/>
      <c r="DL29" s="185"/>
      <c r="DM29" s="185"/>
      <c r="DN29" s="185"/>
      <c r="DO29" s="185"/>
      <c r="DP29" s="185"/>
      <c r="DQ29" s="185"/>
      <c r="DR29" s="185"/>
      <c r="DS29" s="185"/>
      <c r="DT29" s="185"/>
      <c r="DU29" s="185"/>
      <c r="DV29" s="185"/>
      <c r="DW29" s="185"/>
      <c r="DX29" s="185"/>
      <c r="DY29" s="185"/>
      <c r="DZ29" s="185"/>
      <c r="EA29" s="185"/>
      <c r="EB29" s="185"/>
      <c r="EC29" s="185"/>
      <c r="ED29" s="185"/>
      <c r="EE29" s="185"/>
      <c r="EF29" s="185"/>
      <c r="EG29" s="185"/>
      <c r="EH29" s="185"/>
      <c r="EI29" s="185"/>
      <c r="EJ29" s="185"/>
      <c r="EK29" s="185"/>
      <c r="EL29" s="185"/>
      <c r="EM29" s="185"/>
      <c r="EN29" s="185"/>
      <c r="EO29" s="185"/>
      <c r="EP29" s="185"/>
      <c r="EQ29" s="185"/>
      <c r="ER29" s="185"/>
      <c r="ES29" s="185"/>
      <c r="ET29" s="185"/>
      <c r="EU29" s="185"/>
      <c r="EV29" s="185"/>
      <c r="EW29" s="185"/>
      <c r="EX29" s="185"/>
      <c r="EY29" s="185"/>
      <c r="EZ29" s="185"/>
      <c r="FA29" s="185"/>
      <c r="FB29" s="185"/>
      <c r="FC29" s="185"/>
      <c r="FD29" s="185"/>
      <c r="FE29" s="185"/>
      <c r="FF29" s="185"/>
      <c r="FG29" s="185"/>
      <c r="FH29" s="185"/>
      <c r="FI29" s="185"/>
      <c r="FJ29" s="185"/>
      <c r="FK29" s="185"/>
      <c r="FL29" s="185"/>
      <c r="FM29" s="185"/>
      <c r="FN29" s="185"/>
      <c r="FO29" s="185"/>
      <c r="FP29" s="185"/>
      <c r="FQ29" s="185"/>
      <c r="FR29" s="185"/>
      <c r="FS29" s="185"/>
      <c r="FT29" s="185"/>
      <c r="FU29" s="185"/>
      <c r="FV29" s="185"/>
      <c r="FW29" s="185"/>
      <c r="FX29" s="185"/>
      <c r="FY29" s="185"/>
      <c r="FZ29" s="185"/>
      <c r="GA29" s="185"/>
      <c r="GB29" s="185"/>
      <c r="GC29" s="185"/>
      <c r="GD29" s="185"/>
      <c r="GE29" s="185"/>
      <c r="GF29" s="185"/>
      <c r="GG29" s="185"/>
      <c r="GH29" s="185"/>
      <c r="GI29" s="185"/>
      <c r="GJ29" s="185"/>
      <c r="GK29" s="185"/>
      <c r="GL29" s="185"/>
      <c r="GM29" s="185"/>
      <c r="GN29" s="185"/>
      <c r="GO29" s="185"/>
      <c r="GP29" s="185"/>
      <c r="GQ29" s="185"/>
      <c r="GR29" s="185"/>
      <c r="GS29" s="185"/>
      <c r="GT29" s="185"/>
      <c r="GU29" s="185"/>
      <c r="GV29" s="185"/>
      <c r="GW29" s="185"/>
      <c r="GX29" s="185"/>
      <c r="GY29" s="185"/>
      <c r="GZ29" s="185"/>
      <c r="HA29" s="185"/>
      <c r="HB29" s="185"/>
      <c r="HC29" s="185"/>
      <c r="HD29" s="185"/>
      <c r="HE29" s="185"/>
      <c r="HF29" s="185"/>
      <c r="HG29" s="185"/>
      <c r="HH29" s="185"/>
      <c r="HI29" s="185"/>
      <c r="HJ29" s="185"/>
      <c r="HK29" s="185"/>
      <c r="HL29" s="185"/>
      <c r="HM29" s="185"/>
      <c r="HN29" s="185"/>
      <c r="HO29" s="185"/>
      <c r="HP29" s="185"/>
      <c r="HQ29" s="185"/>
      <c r="HR29" s="185"/>
      <c r="HS29" s="185"/>
      <c r="HT29" s="185"/>
      <c r="HU29" s="185"/>
      <c r="HV29" s="185"/>
      <c r="HW29" s="185"/>
      <c r="HX29" s="185"/>
      <c r="HY29" s="185"/>
      <c r="HZ29" s="185"/>
      <c r="IA29" s="185"/>
      <c r="IB29" s="185"/>
      <c r="IC29" s="185"/>
      <c r="ID29" s="185"/>
      <c r="IE29" s="185"/>
      <c r="IF29" s="185"/>
      <c r="IG29" s="185"/>
      <c r="IH29" s="185"/>
      <c r="II29" s="185"/>
      <c r="IJ29" s="185"/>
      <c r="IK29" s="185"/>
      <c r="IL29" s="185"/>
      <c r="IM29" s="185"/>
      <c r="IN29" s="185"/>
      <c r="IO29" s="185"/>
      <c r="IP29" s="185"/>
      <c r="IQ29" s="185"/>
      <c r="IR29" s="185"/>
      <c r="IS29" s="185"/>
      <c r="IT29" s="185"/>
      <c r="IU29" s="185"/>
      <c r="IV29" s="185"/>
      <c r="IW29" s="185"/>
      <c r="IX29" s="185"/>
      <c r="IY29" s="185"/>
      <c r="IZ29" s="185"/>
      <c r="JA29" s="185"/>
      <c r="JB29" s="185"/>
      <c r="JC29" s="185"/>
      <c r="JD29" s="185"/>
      <c r="JE29" s="185"/>
      <c r="JF29" s="185"/>
      <c r="JG29" s="185"/>
      <c r="JH29" s="185"/>
      <c r="JI29" s="185"/>
      <c r="JJ29" s="185"/>
      <c r="JK29" s="185"/>
      <c r="JL29" s="185"/>
      <c r="JM29" s="185"/>
      <c r="JN29" s="185"/>
      <c r="JO29" s="185"/>
      <c r="JP29" s="185"/>
      <c r="JQ29" s="185"/>
      <c r="JR29" s="185"/>
      <c r="JS29" s="185"/>
      <c r="JT29" s="185"/>
      <c r="JU29" s="185"/>
      <c r="JV29" s="185"/>
      <c r="JW29" s="185"/>
      <c r="JX29" s="185"/>
      <c r="JY29" s="185"/>
      <c r="JZ29" s="185"/>
      <c r="KA29" s="185"/>
      <c r="KB29" s="185"/>
      <c r="KC29" s="185"/>
      <c r="KD29" s="185"/>
      <c r="KE29" s="185"/>
      <c r="KF29" s="185"/>
      <c r="KG29" s="185"/>
      <c r="KH29" s="185"/>
      <c r="KI29" s="185"/>
      <c r="KJ29" s="185"/>
      <c r="KK29" s="185"/>
      <c r="KL29" s="185"/>
      <c r="KM29" s="185"/>
      <c r="KN29" s="185"/>
      <c r="KO29" s="185"/>
      <c r="KP29" s="185"/>
      <c r="KQ29" s="185"/>
      <c r="KR29" s="185"/>
      <c r="KS29" s="185"/>
      <c r="KT29" s="185"/>
      <c r="KU29" s="185"/>
      <c r="KV29" s="185"/>
      <c r="KW29" s="185"/>
      <c r="KX29" s="185"/>
      <c r="KY29" s="185"/>
      <c r="KZ29" s="185"/>
      <c r="LA29" s="185"/>
      <c r="LB29" s="185"/>
      <c r="LC29" s="185"/>
      <c r="LD29" s="185"/>
      <c r="LE29" s="185"/>
      <c r="LF29" s="185"/>
      <c r="LG29" s="185"/>
      <c r="LH29" s="185"/>
      <c r="LI29" s="185"/>
      <c r="LJ29" s="185"/>
      <c r="LK29" s="185"/>
      <c r="LL29" s="185"/>
      <c r="LM29" s="185"/>
      <c r="LN29" s="185"/>
      <c r="LO29" s="185"/>
      <c r="LP29" s="185"/>
      <c r="LQ29" s="185"/>
      <c r="LR29" s="185"/>
      <c r="LS29" s="185"/>
      <c r="LT29" s="185"/>
      <c r="LU29" s="185"/>
      <c r="LV29" s="185"/>
      <c r="LW29" s="185"/>
      <c r="LX29" s="185"/>
      <c r="LY29" s="185"/>
      <c r="LZ29" s="185"/>
      <c r="MA29" s="185"/>
      <c r="MB29" s="185"/>
      <c r="MC29" s="185"/>
      <c r="MD29" s="185"/>
      <c r="ME29" s="185"/>
      <c r="MF29" s="185"/>
      <c r="MG29" s="185"/>
      <c r="MH29" s="185"/>
      <c r="MI29" s="185"/>
      <c r="MJ29" s="185"/>
      <c r="MK29" s="185"/>
      <c r="ML29" s="185"/>
      <c r="MM29" s="185"/>
      <c r="MN29" s="185"/>
      <c r="MO29" s="185"/>
      <c r="MP29" s="185"/>
      <c r="MQ29" s="185"/>
      <c r="MR29" s="185"/>
      <c r="MS29" s="185"/>
      <c r="MT29" s="185"/>
      <c r="MU29" s="185"/>
      <c r="MV29" s="185"/>
      <c r="MW29" s="185"/>
      <c r="MX29" s="185"/>
      <c r="MY29" s="185"/>
      <c r="MZ29" s="185"/>
      <c r="NA29" s="185"/>
      <c r="NB29" s="185"/>
      <c r="NC29" s="185"/>
      <c r="ND29" s="185"/>
      <c r="NE29" s="185"/>
      <c r="NF29" s="185"/>
      <c r="NG29" s="185"/>
      <c r="NH29" s="185"/>
      <c r="NI29" s="185"/>
      <c r="NJ29" s="185"/>
      <c r="NK29" s="185"/>
      <c r="NL29" s="185"/>
      <c r="NM29" s="185"/>
      <c r="NN29" s="185"/>
      <c r="NO29" s="185"/>
      <c r="NP29" s="185"/>
      <c r="NQ29" s="185"/>
      <c r="NR29" s="185"/>
      <c r="NS29" s="185"/>
      <c r="NT29" s="185"/>
      <c r="NU29" s="185"/>
      <c r="NV29" s="185"/>
      <c r="NW29" s="185"/>
      <c r="NX29" s="185"/>
      <c r="NY29" s="185"/>
      <c r="NZ29" s="185"/>
      <c r="OA29" s="185"/>
      <c r="OB29" s="185"/>
      <c r="OC29" s="185"/>
      <c r="OD29" s="185"/>
      <c r="OE29" s="185"/>
      <c r="OF29" s="185"/>
      <c r="OG29" s="185"/>
      <c r="OH29" s="185"/>
      <c r="OI29" s="185"/>
      <c r="OJ29" s="185"/>
      <c r="OK29" s="185"/>
      <c r="OL29" s="185"/>
      <c r="OM29" s="185"/>
      <c r="ON29" s="185"/>
      <c r="OO29" s="185"/>
      <c r="OP29" s="185"/>
      <c r="OQ29" s="185"/>
      <c r="OR29" s="185"/>
      <c r="OS29" s="185"/>
      <c r="OT29" s="185"/>
      <c r="OU29" s="185"/>
      <c r="OV29" s="185"/>
      <c r="OW29" s="185"/>
      <c r="OX29" s="185"/>
      <c r="OY29" s="185"/>
      <c r="OZ29" s="185"/>
      <c r="PA29" s="185"/>
      <c r="PB29" s="185"/>
      <c r="PC29" s="185"/>
      <c r="PD29" s="185"/>
      <c r="PE29" s="185"/>
      <c r="PF29" s="185"/>
      <c r="PG29" s="185"/>
      <c r="PH29" s="185"/>
      <c r="PI29" s="185"/>
      <c r="PJ29" s="185"/>
      <c r="PK29" s="185"/>
      <c r="PL29" s="185"/>
      <c r="PM29" s="185"/>
      <c r="PN29" s="185"/>
      <c r="PO29" s="185"/>
      <c r="PP29" s="185"/>
      <c r="PQ29" s="185"/>
      <c r="PR29" s="185"/>
      <c r="PS29" s="185"/>
      <c r="PT29" s="185"/>
      <c r="PU29" s="185"/>
      <c r="PV29" s="185"/>
      <c r="PW29" s="185"/>
      <c r="PX29" s="185"/>
      <c r="PY29" s="185"/>
      <c r="PZ29" s="185"/>
      <c r="QA29" s="185"/>
      <c r="QB29" s="185"/>
      <c r="QC29" s="185"/>
      <c r="QD29" s="185"/>
      <c r="QE29" s="185"/>
      <c r="QF29" s="185"/>
      <c r="QG29" s="185"/>
      <c r="QH29" s="185"/>
      <c r="QI29" s="185"/>
      <c r="QJ29" s="185"/>
      <c r="QK29" s="185"/>
      <c r="QL29" s="185"/>
      <c r="QM29" s="185"/>
      <c r="QN29" s="185"/>
      <c r="QO29" s="185"/>
      <c r="QP29" s="185"/>
      <c r="QQ29" s="185"/>
      <c r="QR29" s="185"/>
      <c r="QS29" s="185"/>
      <c r="QT29" s="185"/>
      <c r="QU29" s="185"/>
      <c r="QV29" s="185"/>
      <c r="QW29" s="185"/>
      <c r="QX29" s="185"/>
      <c r="QY29" s="185"/>
      <c r="QZ29" s="185"/>
      <c r="RA29" s="185"/>
      <c r="RB29" s="185"/>
      <c r="RC29" s="185"/>
      <c r="RD29" s="185"/>
      <c r="RE29" s="185"/>
      <c r="RF29" s="185"/>
      <c r="RG29" s="185"/>
      <c r="RH29" s="185"/>
      <c r="RI29" s="185"/>
      <c r="RJ29" s="185"/>
      <c r="RK29" s="185"/>
      <c r="RL29" s="185"/>
      <c r="RM29" s="185"/>
      <c r="RN29" s="185"/>
      <c r="RO29" s="185"/>
      <c r="RP29" s="185"/>
      <c r="RQ29" s="185"/>
      <c r="RR29" s="185"/>
      <c r="RS29" s="185"/>
      <c r="RT29" s="185"/>
      <c r="RU29" s="185"/>
      <c r="RV29" s="185"/>
      <c r="RW29" s="185"/>
      <c r="RX29" s="185"/>
      <c r="RY29" s="185"/>
      <c r="RZ29" s="185"/>
      <c r="SA29" s="185"/>
      <c r="SB29" s="185"/>
      <c r="SC29" s="185"/>
      <c r="SD29" s="185"/>
      <c r="SE29" s="185"/>
      <c r="SF29" s="185"/>
      <c r="SG29" s="185"/>
      <c r="SH29" s="185"/>
      <c r="SI29" s="185"/>
      <c r="SJ29" s="185"/>
      <c r="SK29" s="185"/>
      <c r="SL29" s="185"/>
      <c r="SM29" s="185"/>
      <c r="SN29" s="185"/>
      <c r="SO29" s="185"/>
      <c r="SP29" s="185"/>
      <c r="SQ29" s="185"/>
      <c r="SR29" s="185"/>
      <c r="SS29" s="185"/>
      <c r="ST29" s="185"/>
      <c r="SU29" s="185"/>
      <c r="SV29" s="185"/>
      <c r="SW29" s="185"/>
      <c r="SX29" s="185"/>
      <c r="SY29" s="185"/>
      <c r="SZ29" s="185"/>
      <c r="TA29" s="185"/>
      <c r="TB29" s="185"/>
      <c r="TC29" s="185"/>
      <c r="TD29" s="185"/>
      <c r="TE29" s="185"/>
      <c r="TF29" s="185"/>
      <c r="TG29" s="185"/>
      <c r="TH29" s="185"/>
      <c r="TI29" s="185"/>
      <c r="TJ29" s="185"/>
      <c r="TK29" s="185"/>
      <c r="TL29" s="185"/>
      <c r="TM29" s="185"/>
      <c r="TN29" s="185"/>
      <c r="TO29" s="185"/>
      <c r="TP29" s="185"/>
      <c r="TQ29" s="185"/>
      <c r="TR29" s="185"/>
      <c r="TS29" s="185"/>
      <c r="TT29" s="185"/>
      <c r="TU29" s="185"/>
      <c r="TV29" s="185"/>
      <c r="TW29" s="185"/>
      <c r="TX29" s="185"/>
      <c r="TY29" s="185"/>
      <c r="TZ29" s="185"/>
      <c r="UA29" s="185"/>
      <c r="UB29" s="185"/>
      <c r="UC29" s="185"/>
      <c r="UD29" s="185"/>
      <c r="UE29" s="185"/>
      <c r="UF29" s="185"/>
      <c r="UG29" s="185"/>
      <c r="UH29" s="185"/>
      <c r="UI29" s="185"/>
      <c r="UJ29" s="185"/>
      <c r="UK29" s="185"/>
      <c r="UL29" s="185"/>
      <c r="UM29" s="185"/>
      <c r="UN29" s="185"/>
      <c r="UO29" s="185"/>
      <c r="UP29" s="185"/>
      <c r="UQ29" s="185"/>
      <c r="UR29" s="185"/>
      <c r="US29" s="185"/>
      <c r="UT29" s="185"/>
      <c r="UU29" s="185"/>
      <c r="UV29" s="185"/>
      <c r="UW29" s="185"/>
      <c r="UX29" s="185"/>
      <c r="UY29" s="185"/>
      <c r="UZ29" s="185"/>
      <c r="VA29" s="185"/>
      <c r="VB29" s="185"/>
      <c r="VC29" s="185"/>
      <c r="VD29" s="185"/>
      <c r="VE29" s="185"/>
      <c r="VF29" s="185"/>
      <c r="VG29" s="185"/>
      <c r="VH29" s="185"/>
      <c r="VI29" s="185"/>
      <c r="VJ29" s="185"/>
      <c r="VK29" s="185"/>
      <c r="VL29" s="185"/>
      <c r="VM29" s="185"/>
      <c r="VN29" s="185"/>
      <c r="VO29" s="185"/>
      <c r="VP29" s="185"/>
      <c r="VQ29" s="185"/>
      <c r="VR29" s="185"/>
      <c r="VS29" s="185"/>
      <c r="VT29" s="185"/>
      <c r="VU29" s="185"/>
      <c r="VV29" s="185"/>
      <c r="VW29" s="185"/>
      <c r="VX29" s="185"/>
      <c r="VY29" s="185"/>
      <c r="VZ29" s="185"/>
      <c r="WA29" s="185"/>
      <c r="WB29" s="185"/>
      <c r="WC29" s="185"/>
      <c r="WD29" s="185"/>
      <c r="WE29" s="185"/>
      <c r="WF29" s="185"/>
      <c r="WG29" s="185"/>
      <c r="WH29" s="185"/>
      <c r="WI29" s="185"/>
      <c r="WJ29" s="185"/>
      <c r="WK29" s="185"/>
      <c r="WL29" s="185"/>
      <c r="WM29" s="185"/>
      <c r="WN29" s="185"/>
      <c r="WO29" s="185"/>
      <c r="WP29" s="185"/>
      <c r="WQ29" s="185"/>
      <c r="WR29" s="185"/>
      <c r="WS29" s="185"/>
      <c r="WT29" s="185"/>
      <c r="WU29" s="185"/>
      <c r="WV29" s="185"/>
      <c r="WW29" s="185"/>
      <c r="WX29" s="185"/>
      <c r="WY29" s="185"/>
      <c r="WZ29" s="185"/>
      <c r="XA29" s="185"/>
      <c r="XB29" s="185"/>
      <c r="XC29" s="185"/>
      <c r="XD29" s="185"/>
      <c r="XE29" s="185"/>
      <c r="XF29" s="185"/>
      <c r="XG29" s="185"/>
      <c r="XH29" s="185"/>
      <c r="XI29" s="185"/>
      <c r="XJ29" s="185"/>
      <c r="XK29" s="185"/>
      <c r="XL29" s="185"/>
      <c r="XM29" s="185"/>
      <c r="XN29" s="185"/>
      <c r="XO29" s="185"/>
      <c r="XP29" s="185"/>
      <c r="XQ29" s="185"/>
      <c r="XR29" s="185"/>
      <c r="XS29" s="185"/>
      <c r="XT29" s="185"/>
      <c r="XU29" s="185"/>
      <c r="XV29" s="185"/>
      <c r="XW29" s="185"/>
      <c r="XX29" s="185"/>
      <c r="XY29" s="185"/>
      <c r="XZ29" s="185"/>
      <c r="YA29" s="185"/>
      <c r="YB29" s="185"/>
      <c r="YC29" s="185"/>
      <c r="YD29" s="185"/>
      <c r="YE29" s="185"/>
      <c r="YF29" s="185"/>
      <c r="YG29" s="185"/>
      <c r="YH29" s="185"/>
      <c r="YI29" s="185"/>
      <c r="YJ29" s="185"/>
      <c r="YK29" s="185"/>
      <c r="YL29" s="185"/>
      <c r="YM29" s="185"/>
      <c r="YN29" s="185"/>
      <c r="YO29" s="185"/>
      <c r="YP29" s="185"/>
      <c r="YQ29" s="185"/>
      <c r="YR29" s="185"/>
      <c r="YS29" s="185"/>
      <c r="YT29" s="185"/>
      <c r="YU29" s="185"/>
      <c r="YV29" s="185"/>
      <c r="YW29" s="185"/>
      <c r="YX29" s="185"/>
      <c r="YY29" s="185"/>
      <c r="YZ29" s="185"/>
      <c r="ZA29" s="185"/>
      <c r="ZB29" s="185"/>
      <c r="ZC29" s="185"/>
      <c r="ZD29" s="185"/>
      <c r="ZE29" s="185"/>
      <c r="ZF29" s="185"/>
      <c r="ZG29" s="185"/>
      <c r="ZH29" s="185"/>
      <c r="ZI29" s="185"/>
      <c r="ZJ29" s="185"/>
      <c r="ZK29" s="185"/>
      <c r="ZL29" s="185"/>
      <c r="ZM29" s="185"/>
      <c r="ZN29" s="185"/>
      <c r="ZO29" s="185"/>
      <c r="ZP29" s="185"/>
      <c r="ZQ29" s="185"/>
      <c r="ZR29" s="185"/>
      <c r="ZS29" s="185"/>
      <c r="ZT29" s="185"/>
      <c r="ZU29" s="185"/>
      <c r="ZV29" s="185"/>
      <c r="ZW29" s="185"/>
      <c r="ZX29" s="185"/>
      <c r="ZY29" s="185"/>
      <c r="ZZ29" s="185"/>
      <c r="AAA29" s="185"/>
      <c r="AAB29" s="185"/>
      <c r="AAC29" s="185"/>
      <c r="AAD29" s="185"/>
      <c r="AAE29" s="185"/>
      <c r="AAF29" s="185"/>
      <c r="AAG29" s="185"/>
      <c r="AAH29" s="185"/>
      <c r="AAI29" s="185"/>
      <c r="AAJ29" s="185"/>
      <c r="AAK29" s="185"/>
      <c r="AAL29" s="185"/>
      <c r="AAM29" s="185"/>
      <c r="AAN29" s="185"/>
      <c r="AAO29" s="185"/>
      <c r="AAP29" s="185"/>
      <c r="AAQ29" s="185"/>
      <c r="AAR29" s="185"/>
      <c r="AAS29" s="185"/>
      <c r="AAT29" s="185"/>
      <c r="AAU29" s="185"/>
      <c r="AAV29" s="185"/>
      <c r="AAW29" s="185"/>
      <c r="AAX29" s="185"/>
      <c r="AAY29" s="185"/>
      <c r="AAZ29" s="185"/>
      <c r="ABA29" s="185"/>
      <c r="ABB29" s="185"/>
      <c r="ABC29" s="185"/>
      <c r="ABD29" s="185"/>
      <c r="ABE29" s="185"/>
      <c r="ABF29" s="185"/>
      <c r="ABG29" s="185"/>
      <c r="ABH29" s="185"/>
      <c r="ABI29" s="185"/>
      <c r="ABJ29" s="185"/>
      <c r="ABK29" s="185"/>
      <c r="ABL29" s="185"/>
      <c r="ABM29" s="185"/>
      <c r="ABN29" s="185"/>
      <c r="ABO29" s="185"/>
      <c r="ABP29" s="185"/>
      <c r="ABQ29" s="185"/>
      <c r="ABR29" s="185"/>
      <c r="ABS29" s="185"/>
      <c r="ABT29" s="185"/>
      <c r="ABU29" s="185"/>
      <c r="ABV29" s="185"/>
      <c r="ABW29" s="185"/>
      <c r="ABX29" s="185"/>
      <c r="ABY29" s="185"/>
      <c r="ABZ29" s="185"/>
      <c r="ACA29" s="185"/>
      <c r="ACB29" s="185"/>
      <c r="ACC29" s="185"/>
      <c r="ACD29" s="185"/>
      <c r="ACE29" s="185"/>
      <c r="ACF29" s="185"/>
      <c r="ACG29" s="185"/>
      <c r="ACH29" s="185"/>
      <c r="ACI29" s="185"/>
      <c r="ACJ29" s="185"/>
      <c r="ACK29" s="185"/>
      <c r="ACL29" s="185"/>
      <c r="ACM29" s="185"/>
      <c r="ACN29" s="185"/>
      <c r="ACO29" s="185"/>
      <c r="ACP29" s="185"/>
      <c r="ACQ29" s="185"/>
      <c r="ACR29" s="185"/>
      <c r="ACS29" s="185"/>
      <c r="ACT29" s="185"/>
      <c r="ACU29" s="185"/>
      <c r="ACV29" s="185"/>
      <c r="ACW29" s="185"/>
      <c r="ACX29" s="185"/>
      <c r="ACY29" s="185"/>
      <c r="ACZ29" s="185"/>
      <c r="ADA29" s="185"/>
      <c r="ADB29" s="185"/>
      <c r="ADC29" s="185"/>
      <c r="ADD29" s="185"/>
      <c r="ADE29" s="185"/>
      <c r="ADF29" s="185"/>
      <c r="ADG29" s="185"/>
      <c r="ADH29" s="185"/>
      <c r="ADI29" s="185"/>
      <c r="ADJ29" s="185"/>
      <c r="ADK29" s="185"/>
      <c r="ADL29" s="185"/>
      <c r="ADM29" s="185"/>
      <c r="ADN29" s="185"/>
      <c r="ADO29" s="185"/>
      <c r="ADP29" s="185"/>
      <c r="ADQ29" s="185"/>
      <c r="ADR29" s="185"/>
      <c r="ADS29" s="185"/>
      <c r="ADT29" s="185"/>
      <c r="ADU29" s="185"/>
      <c r="ADV29" s="185"/>
      <c r="ADW29" s="185"/>
      <c r="ADX29" s="185"/>
      <c r="ADY29" s="185"/>
      <c r="ADZ29" s="185"/>
      <c r="AEA29" s="185"/>
      <c r="AEB29" s="185"/>
      <c r="AEC29" s="185"/>
      <c r="AED29" s="185"/>
      <c r="AEE29" s="185"/>
      <c r="AEF29" s="185"/>
      <c r="AEG29" s="185"/>
      <c r="AEH29" s="185"/>
      <c r="AEI29" s="185"/>
      <c r="AEJ29" s="185"/>
      <c r="AEK29" s="185"/>
      <c r="AEL29" s="185"/>
      <c r="AEM29" s="185"/>
      <c r="AEN29" s="185"/>
      <c r="AEO29" s="185"/>
      <c r="AEP29" s="185"/>
      <c r="AEQ29" s="185"/>
      <c r="AER29" s="185"/>
      <c r="AES29" s="185"/>
      <c r="AET29" s="185"/>
      <c r="AEU29" s="185"/>
      <c r="AEV29" s="185"/>
      <c r="AEW29" s="185"/>
      <c r="AEX29" s="185"/>
      <c r="AEY29" s="185"/>
      <c r="AEZ29" s="185"/>
      <c r="AFA29" s="185"/>
      <c r="AFB29" s="185"/>
      <c r="AFC29" s="185"/>
      <c r="AFD29" s="185"/>
      <c r="AFE29" s="185"/>
      <c r="AFF29" s="185"/>
      <c r="AFG29" s="185"/>
      <c r="AFH29" s="185"/>
      <c r="AFI29" s="185"/>
      <c r="AFJ29" s="185"/>
      <c r="AFK29" s="185"/>
      <c r="AFL29" s="185"/>
      <c r="AFM29" s="185"/>
      <c r="AFN29" s="185"/>
      <c r="AFO29" s="185"/>
      <c r="AFP29" s="185"/>
      <c r="AFQ29" s="185"/>
      <c r="AFR29" s="185"/>
      <c r="AFS29" s="185"/>
      <c r="AFT29" s="185"/>
      <c r="AFU29" s="185"/>
      <c r="AFV29" s="185"/>
      <c r="AFW29" s="185"/>
      <c r="AFX29" s="185"/>
      <c r="AFY29" s="185"/>
      <c r="AFZ29" s="185"/>
      <c r="AGA29" s="185"/>
      <c r="AGB29" s="185"/>
      <c r="AGC29" s="185"/>
      <c r="AGD29" s="185"/>
      <c r="AGE29" s="185"/>
      <c r="AGF29" s="185"/>
      <c r="AGG29" s="185"/>
      <c r="AGH29" s="185"/>
      <c r="AGI29" s="185"/>
      <c r="AGJ29" s="185"/>
      <c r="AGK29" s="185"/>
      <c r="AGL29" s="185"/>
      <c r="AGM29" s="185"/>
      <c r="AGN29" s="185"/>
      <c r="AGO29" s="185"/>
      <c r="AGP29" s="185"/>
      <c r="AGQ29" s="185"/>
      <c r="AGR29" s="185"/>
      <c r="AGS29" s="185"/>
      <c r="AGT29" s="185"/>
      <c r="AGU29" s="185"/>
      <c r="AGV29" s="185"/>
      <c r="AGW29" s="185"/>
      <c r="AGX29" s="185"/>
      <c r="AGY29" s="185"/>
      <c r="AGZ29" s="185"/>
      <c r="AHA29" s="185"/>
      <c r="AHB29" s="185"/>
      <c r="AHC29" s="185"/>
      <c r="AHD29" s="185"/>
      <c r="AHE29" s="185"/>
      <c r="AHF29" s="185"/>
      <c r="AHG29" s="185"/>
      <c r="AHH29" s="185"/>
      <c r="AHI29" s="185"/>
      <c r="AHJ29" s="185"/>
      <c r="AHK29" s="185"/>
      <c r="AHL29" s="185"/>
      <c r="AHM29" s="185"/>
      <c r="AHN29" s="185"/>
      <c r="AHO29" s="185"/>
      <c r="AHP29" s="185"/>
      <c r="AHQ29" s="185"/>
      <c r="AHR29" s="185"/>
      <c r="AHS29" s="185"/>
      <c r="AHT29" s="185"/>
      <c r="AHU29" s="185"/>
      <c r="AHV29" s="185"/>
      <c r="AHW29" s="185"/>
      <c r="AHX29" s="185"/>
      <c r="AHY29" s="185"/>
      <c r="AHZ29" s="185"/>
      <c r="AIA29" s="185"/>
      <c r="AIB29" s="185"/>
      <c r="AIC29" s="185"/>
      <c r="AID29" s="185"/>
      <c r="AIE29" s="185"/>
      <c r="AIF29" s="185"/>
      <c r="AIG29" s="185"/>
      <c r="AIH29" s="185"/>
      <c r="AII29" s="185"/>
      <c r="AIJ29" s="185"/>
      <c r="AIK29" s="185"/>
      <c r="AIL29" s="185"/>
      <c r="AIM29" s="185"/>
      <c r="AIN29" s="185"/>
      <c r="AIO29" s="185"/>
      <c r="AIP29" s="185"/>
      <c r="AIQ29" s="185"/>
      <c r="AIR29" s="185"/>
      <c r="AIS29" s="185"/>
      <c r="AIT29" s="185"/>
      <c r="AIU29" s="185"/>
      <c r="AIV29" s="185"/>
      <c r="AIW29" s="185"/>
      <c r="AIX29" s="185"/>
      <c r="AIY29" s="185"/>
      <c r="AIZ29" s="185"/>
      <c r="AJA29" s="185"/>
      <c r="AJB29" s="185"/>
      <c r="AJC29" s="185"/>
      <c r="AJD29" s="185"/>
      <c r="AJE29" s="185"/>
      <c r="AJF29" s="185"/>
      <c r="AJG29" s="185"/>
      <c r="AJH29" s="185"/>
      <c r="AJI29" s="185"/>
      <c r="AJJ29" s="185"/>
      <c r="AJK29" s="185"/>
      <c r="AJL29" s="185"/>
      <c r="AJM29" s="185"/>
      <c r="AJN29" s="185"/>
      <c r="AJO29" s="185"/>
      <c r="AJP29" s="185"/>
      <c r="AJQ29" s="185"/>
      <c r="AJR29" s="185"/>
      <c r="AJS29" s="185"/>
      <c r="AJT29" s="185"/>
      <c r="AJU29" s="185"/>
      <c r="AJV29" s="185"/>
      <c r="AJW29" s="185"/>
      <c r="AJX29" s="185"/>
      <c r="AJY29" s="185"/>
      <c r="AJZ29" s="185"/>
      <c r="AKA29" s="185"/>
      <c r="AKB29" s="185"/>
      <c r="AKC29" s="185"/>
      <c r="AKD29" s="185"/>
      <c r="AKE29" s="185"/>
      <c r="AKF29" s="185"/>
      <c r="AKG29" s="185"/>
      <c r="AKH29" s="185"/>
      <c r="AKI29" s="185"/>
      <c r="AKJ29" s="185"/>
      <c r="AKK29" s="185"/>
      <c r="AKL29" s="185"/>
      <c r="AKM29" s="185"/>
      <c r="AKN29" s="185"/>
      <c r="AKO29" s="185"/>
      <c r="AKP29" s="185"/>
      <c r="AKQ29" s="185"/>
      <c r="AKR29" s="185"/>
      <c r="AKS29" s="185"/>
      <c r="AKT29" s="185"/>
      <c r="AKU29" s="185"/>
      <c r="AKV29" s="185"/>
      <c r="AKW29" s="185"/>
      <c r="AKX29" s="185"/>
      <c r="AKY29" s="185"/>
      <c r="AKZ29" s="185"/>
      <c r="ALA29" s="185"/>
      <c r="ALB29" s="185"/>
      <c r="ALC29" s="185"/>
      <c r="ALD29" s="185"/>
      <c r="ALE29" s="185"/>
      <c r="ALF29" s="185"/>
      <c r="ALG29" s="185"/>
      <c r="ALH29" s="185"/>
      <c r="ALI29" s="185"/>
      <c r="ALJ29" s="185"/>
      <c r="ALK29" s="185"/>
      <c r="ALL29" s="185"/>
      <c r="ALM29" s="185"/>
      <c r="ALN29" s="185"/>
      <c r="ALO29" s="185"/>
      <c r="ALP29" s="185"/>
      <c r="ALQ29" s="185"/>
      <c r="ALR29" s="185"/>
      <c r="ALS29" s="185"/>
      <c r="ALT29" s="185"/>
      <c r="ALU29" s="185"/>
      <c r="ALV29" s="185"/>
      <c r="ALW29" s="185"/>
      <c r="ALX29" s="185"/>
      <c r="ALY29" s="185"/>
      <c r="ALZ29" s="185"/>
      <c r="AMA29" s="185"/>
      <c r="AMB29" s="185"/>
      <c r="AMC29" s="185"/>
      <c r="AMD29" s="185"/>
      <c r="AME29" s="185"/>
      <c r="AMF29" s="185"/>
      <c r="AMG29" s="185"/>
      <c r="AMH29" s="185"/>
      <c r="AMI29" s="185"/>
      <c r="AMJ29" s="185"/>
    </row>
    <row r="30" spans="1:1024" ht="19.5" customHeight="1" x14ac:dyDescent="0.25">
      <c r="A30" s="186">
        <v>2151</v>
      </c>
      <c r="B30" s="159"/>
      <c r="C30" s="154" t="s">
        <v>1767</v>
      </c>
      <c r="D30" s="159" t="s">
        <v>35</v>
      </c>
      <c r="E30" s="15" t="s">
        <v>313</v>
      </c>
      <c r="F30" s="112">
        <v>44994</v>
      </c>
      <c r="G30" s="189">
        <v>0.54166666666666663</v>
      </c>
      <c r="H30" s="112">
        <v>45004</v>
      </c>
      <c r="I30" s="189">
        <v>0.54166666666666663</v>
      </c>
      <c r="J30" s="296" t="s">
        <v>200</v>
      </c>
      <c r="K30" s="112">
        <v>32721</v>
      </c>
      <c r="L30" s="190" t="s">
        <v>1768</v>
      </c>
      <c r="M30" s="25">
        <v>44770</v>
      </c>
      <c r="N30" s="190" t="s">
        <v>1769</v>
      </c>
      <c r="O30" s="112">
        <v>42864</v>
      </c>
      <c r="P30" s="247"/>
      <c r="Q30" s="151" t="s">
        <v>1770</v>
      </c>
      <c r="R30" s="151"/>
      <c r="S30" s="137"/>
      <c r="T30" s="250" t="s">
        <v>1771</v>
      </c>
      <c r="U30" s="137">
        <v>600</v>
      </c>
      <c r="V30" s="271" t="s">
        <v>333</v>
      </c>
      <c r="W30" s="180"/>
    </row>
    <row r="31" spans="1:1024" ht="30" x14ac:dyDescent="0.25">
      <c r="A31" s="4">
        <v>2175</v>
      </c>
      <c r="B31" s="15">
        <v>55009294</v>
      </c>
      <c r="C31" s="154" t="s">
        <v>1732</v>
      </c>
      <c r="D31" s="15" t="s">
        <v>29</v>
      </c>
      <c r="E31" s="15" t="s">
        <v>205</v>
      </c>
      <c r="F31" s="16">
        <v>45000</v>
      </c>
      <c r="G31" s="142">
        <v>0.66666666666666663</v>
      </c>
      <c r="H31" s="16">
        <v>45006</v>
      </c>
      <c r="I31" s="142">
        <v>0.74305555555555547</v>
      </c>
      <c r="J31" s="296" t="s">
        <v>864</v>
      </c>
      <c r="K31" s="16"/>
      <c r="L31" s="181" t="s">
        <v>1733</v>
      </c>
      <c r="M31" s="9"/>
      <c r="N31" s="181" t="s">
        <v>1734</v>
      </c>
      <c r="O31" s="16">
        <v>33570</v>
      </c>
      <c r="P31" s="30" t="s">
        <v>1735</v>
      </c>
      <c r="Q31" s="27"/>
      <c r="R31" s="2">
        <v>78112</v>
      </c>
      <c r="S31" s="29"/>
      <c r="T31" s="2" t="s">
        <v>1615</v>
      </c>
      <c r="U31" s="152"/>
      <c r="V31" s="271"/>
      <c r="W31" s="180"/>
    </row>
    <row r="32" spans="1:1024" ht="30" x14ac:dyDescent="0.25">
      <c r="A32" s="4">
        <v>2187</v>
      </c>
      <c r="B32" s="15">
        <v>22252347</v>
      </c>
      <c r="C32" s="154" t="s">
        <v>1710</v>
      </c>
      <c r="D32" s="15" t="s">
        <v>22</v>
      </c>
      <c r="E32" s="15" t="s">
        <v>161</v>
      </c>
      <c r="F32" s="16">
        <v>45005</v>
      </c>
      <c r="G32" s="142">
        <v>0.51458333333333328</v>
      </c>
      <c r="H32" s="16">
        <v>45008</v>
      </c>
      <c r="I32" s="142">
        <v>0.64583333333333337</v>
      </c>
      <c r="J32" s="296" t="s">
        <v>327</v>
      </c>
      <c r="K32" s="112">
        <v>30182</v>
      </c>
      <c r="L32" s="190" t="s">
        <v>1711</v>
      </c>
      <c r="M32" s="25"/>
      <c r="N32" s="105" t="s">
        <v>1712</v>
      </c>
      <c r="O32" s="112">
        <v>37092</v>
      </c>
      <c r="P32" s="192"/>
      <c r="Q32" s="166" t="s">
        <v>1713</v>
      </c>
      <c r="R32" s="210">
        <v>54934</v>
      </c>
      <c r="S32" s="29"/>
      <c r="T32" s="248" t="s">
        <v>1714</v>
      </c>
      <c r="U32" s="137">
        <v>250</v>
      </c>
      <c r="V32" s="271"/>
      <c r="W32" s="180"/>
    </row>
    <row r="33" spans="1:23" ht="18.75" x14ac:dyDescent="0.25">
      <c r="A33" s="4"/>
      <c r="B33" s="15"/>
      <c r="C33" s="154" t="s">
        <v>1700</v>
      </c>
      <c r="D33" s="15" t="s">
        <v>35</v>
      </c>
      <c r="E33" s="15" t="s">
        <v>119</v>
      </c>
      <c r="F33" s="16">
        <v>44993</v>
      </c>
      <c r="G33" s="142">
        <v>0.54166666666666663</v>
      </c>
      <c r="H33" s="16">
        <v>45010</v>
      </c>
      <c r="I33" s="142">
        <v>0.625</v>
      </c>
      <c r="J33" s="296" t="s">
        <v>327</v>
      </c>
      <c r="K33" s="112"/>
      <c r="L33" s="190"/>
      <c r="M33" s="25"/>
      <c r="N33" s="109"/>
      <c r="O33" s="111"/>
      <c r="P33" s="247"/>
      <c r="Q33" s="210"/>
      <c r="R33" s="210"/>
      <c r="S33" s="210"/>
      <c r="T33" s="152">
        <v>40</v>
      </c>
      <c r="U33" s="137">
        <v>1150</v>
      </c>
      <c r="V33" s="271"/>
      <c r="W33" s="180"/>
    </row>
    <row r="34" spans="1:23" ht="18.75" x14ac:dyDescent="0.25">
      <c r="A34" s="285">
        <v>2275</v>
      </c>
      <c r="B34" s="286"/>
      <c r="C34" s="379" t="s">
        <v>1259</v>
      </c>
      <c r="D34" s="286" t="s">
        <v>412</v>
      </c>
      <c r="E34" s="15" t="s">
        <v>342</v>
      </c>
      <c r="F34" s="287">
        <v>45028</v>
      </c>
      <c r="G34" s="307">
        <v>0.72916666666666663</v>
      </c>
      <c r="H34" s="287">
        <v>45030</v>
      </c>
      <c r="I34" s="307">
        <v>0.91666666666666663</v>
      </c>
      <c r="J34" s="309" t="s">
        <v>330</v>
      </c>
      <c r="K34" s="287">
        <v>26259</v>
      </c>
      <c r="L34" s="288" t="s">
        <v>1260</v>
      </c>
      <c r="M34" s="287">
        <v>43874</v>
      </c>
      <c r="N34" s="289" t="s">
        <v>1261</v>
      </c>
      <c r="O34" s="287">
        <v>33950</v>
      </c>
      <c r="P34" s="281"/>
      <c r="Q34" s="282"/>
      <c r="R34" s="282"/>
      <c r="S34" s="282"/>
      <c r="T34" s="321" t="s">
        <v>1262</v>
      </c>
      <c r="U34" s="291">
        <v>140</v>
      </c>
      <c r="V34" s="292"/>
      <c r="W34" s="293"/>
    </row>
    <row r="35" spans="1:23" ht="45" x14ac:dyDescent="0.25">
      <c r="A35" s="186">
        <v>2332</v>
      </c>
      <c r="B35" s="159"/>
      <c r="C35" s="154" t="s">
        <v>1552</v>
      </c>
      <c r="D35" s="15" t="s">
        <v>35</v>
      </c>
      <c r="E35" s="15" t="s">
        <v>112</v>
      </c>
      <c r="F35" s="16">
        <v>45031</v>
      </c>
      <c r="G35" s="142">
        <v>0.83333333333333337</v>
      </c>
      <c r="H35" s="16">
        <v>45038</v>
      </c>
      <c r="I35" s="142">
        <v>0.41666666666666669</v>
      </c>
      <c r="J35" s="296" t="s">
        <v>85</v>
      </c>
      <c r="K35" s="112">
        <v>29185</v>
      </c>
      <c r="L35" s="223">
        <v>6793337</v>
      </c>
      <c r="M35" s="25">
        <v>43371</v>
      </c>
      <c r="N35" s="105" t="s">
        <v>1553</v>
      </c>
      <c r="O35" s="112">
        <v>43119</v>
      </c>
      <c r="P35" s="30" t="s">
        <v>1554</v>
      </c>
      <c r="Q35" s="2" t="s">
        <v>1555</v>
      </c>
      <c r="R35" s="2">
        <v>13938</v>
      </c>
      <c r="S35" s="29"/>
      <c r="T35" s="248" t="s">
        <v>1556</v>
      </c>
      <c r="U35" s="137">
        <v>620</v>
      </c>
      <c r="V35" s="271" t="s">
        <v>1557</v>
      </c>
      <c r="W35" s="180"/>
    </row>
    <row r="36" spans="1:23" ht="18.75" x14ac:dyDescent="0.25">
      <c r="A36" s="186">
        <v>2336</v>
      </c>
      <c r="B36" s="159">
        <v>53566714</v>
      </c>
      <c r="C36" s="154" t="s">
        <v>1511</v>
      </c>
      <c r="D36" s="159" t="s">
        <v>29</v>
      </c>
      <c r="E36" s="15" t="s">
        <v>205</v>
      </c>
      <c r="F36" s="16">
        <v>45032</v>
      </c>
      <c r="G36" s="189">
        <v>0.45833333333333331</v>
      </c>
      <c r="H36" s="112">
        <v>45041</v>
      </c>
      <c r="I36" s="189">
        <v>0.41666666666666669</v>
      </c>
      <c r="J36" s="300" t="s">
        <v>1481</v>
      </c>
      <c r="K36" s="112">
        <v>27856</v>
      </c>
      <c r="L36" s="190" t="s">
        <v>1512</v>
      </c>
      <c r="M36" s="25">
        <v>38834</v>
      </c>
      <c r="N36" s="105" t="s">
        <v>1513</v>
      </c>
      <c r="O36" s="112">
        <v>40280</v>
      </c>
      <c r="P36" s="247"/>
      <c r="Q36" s="247"/>
      <c r="R36" s="210">
        <v>81780</v>
      </c>
      <c r="S36" s="210"/>
      <c r="T36" s="249">
        <v>50</v>
      </c>
      <c r="U36" s="137">
        <v>750</v>
      </c>
      <c r="V36" s="224" t="s">
        <v>1514</v>
      </c>
      <c r="W36" s="246"/>
    </row>
    <row r="37" spans="1:23" ht="45" x14ac:dyDescent="0.25">
      <c r="A37" s="285">
        <v>2373</v>
      </c>
      <c r="B37" s="286">
        <v>54786906</v>
      </c>
      <c r="C37" s="379" t="s">
        <v>1498</v>
      </c>
      <c r="D37" s="286" t="s">
        <v>59</v>
      </c>
      <c r="E37" s="15" t="s">
        <v>131</v>
      </c>
      <c r="F37" s="287">
        <v>45042</v>
      </c>
      <c r="G37" s="307">
        <v>0.69791666666666663</v>
      </c>
      <c r="H37" s="287">
        <v>45043</v>
      </c>
      <c r="I37" s="307">
        <v>0.72916666666666663</v>
      </c>
      <c r="J37" s="309" t="s">
        <v>909</v>
      </c>
      <c r="K37" s="287">
        <v>24244</v>
      </c>
      <c r="L37" s="288" t="s">
        <v>1499</v>
      </c>
      <c r="M37" s="287"/>
      <c r="N37" s="289" t="s">
        <v>1500</v>
      </c>
      <c r="O37" s="287">
        <v>35062</v>
      </c>
      <c r="P37" s="281" t="s">
        <v>1501</v>
      </c>
      <c r="Q37" s="282"/>
      <c r="R37" s="282">
        <v>9800</v>
      </c>
      <c r="S37" s="282"/>
      <c r="T37" s="310">
        <v>40</v>
      </c>
      <c r="U37" s="291">
        <v>80</v>
      </c>
      <c r="V37" s="292" t="s">
        <v>1502</v>
      </c>
      <c r="W37" s="293"/>
    </row>
    <row r="38" spans="1:23" ht="18.75" x14ac:dyDescent="0.25">
      <c r="A38" s="285">
        <v>2368</v>
      </c>
      <c r="B38" s="286">
        <v>50930320</v>
      </c>
      <c r="C38" s="1932" t="s">
        <v>1080</v>
      </c>
      <c r="D38" s="286" t="s">
        <v>59</v>
      </c>
      <c r="E38" s="15" t="s">
        <v>60</v>
      </c>
      <c r="F38" s="287">
        <v>45042</v>
      </c>
      <c r="G38" s="307">
        <v>0.75</v>
      </c>
      <c r="H38" s="287">
        <v>45045</v>
      </c>
      <c r="I38" s="307">
        <v>0.75</v>
      </c>
      <c r="J38" s="311" t="s">
        <v>1480</v>
      </c>
      <c r="K38" s="287">
        <v>34228</v>
      </c>
      <c r="L38" s="288" t="s">
        <v>1081</v>
      </c>
      <c r="M38" s="287">
        <v>43819</v>
      </c>
      <c r="N38" s="289" t="s">
        <v>1082</v>
      </c>
      <c r="O38" s="287">
        <v>44712</v>
      </c>
      <c r="P38" s="281"/>
      <c r="Q38" s="281"/>
      <c r="R38" s="282"/>
      <c r="S38" s="282"/>
      <c r="T38" s="319">
        <v>270</v>
      </c>
      <c r="U38" s="291">
        <v>600</v>
      </c>
      <c r="V38" s="292" t="s">
        <v>1084</v>
      </c>
      <c r="W38" s="293"/>
    </row>
    <row r="39" spans="1:23" ht="18.75" x14ac:dyDescent="0.25">
      <c r="A39" s="285">
        <v>2607</v>
      </c>
      <c r="B39" s="306">
        <v>98749193</v>
      </c>
      <c r="C39" s="1933"/>
      <c r="D39" s="286" t="s">
        <v>193</v>
      </c>
      <c r="E39" s="15" t="s">
        <v>194</v>
      </c>
      <c r="F39" s="326">
        <v>45081</v>
      </c>
      <c r="G39" s="327">
        <v>0.72916666666666663</v>
      </c>
      <c r="H39" s="326">
        <v>45085</v>
      </c>
      <c r="I39" s="327">
        <v>0.72916666666666663</v>
      </c>
      <c r="J39" s="311" t="s">
        <v>162</v>
      </c>
      <c r="K39" s="287">
        <v>34228</v>
      </c>
      <c r="L39" s="288" t="s">
        <v>1081</v>
      </c>
      <c r="M39" s="287">
        <v>43819</v>
      </c>
      <c r="N39" s="289" t="s">
        <v>1082</v>
      </c>
      <c r="O39" s="287">
        <v>44712</v>
      </c>
      <c r="P39" s="281"/>
      <c r="Q39" s="281"/>
      <c r="R39" s="282"/>
      <c r="S39" s="320"/>
      <c r="T39" s="319">
        <v>60</v>
      </c>
      <c r="U39" s="291">
        <v>300</v>
      </c>
      <c r="V39" s="292" t="s">
        <v>1084</v>
      </c>
      <c r="W39" s="293"/>
    </row>
    <row r="40" spans="1:23" ht="75" x14ac:dyDescent="0.25">
      <c r="A40" s="285">
        <v>2269</v>
      </c>
      <c r="B40" s="286">
        <v>52160206</v>
      </c>
      <c r="C40" s="380" t="s">
        <v>1470</v>
      </c>
      <c r="D40" s="286" t="s">
        <v>22</v>
      </c>
      <c r="E40" s="15" t="s">
        <v>364</v>
      </c>
      <c r="F40" s="287">
        <v>45027</v>
      </c>
      <c r="G40" s="307">
        <v>0.75</v>
      </c>
      <c r="H40" s="287">
        <v>45046</v>
      </c>
      <c r="I40" s="307">
        <v>0.75</v>
      </c>
      <c r="J40" s="308" t="s">
        <v>1471</v>
      </c>
      <c r="K40" s="287">
        <v>29368</v>
      </c>
      <c r="L40" s="288" t="s">
        <v>1472</v>
      </c>
      <c r="M40" s="287"/>
      <c r="N40" s="289"/>
      <c r="O40" s="287">
        <v>38496</v>
      </c>
      <c r="P40" s="281" t="s">
        <v>1473</v>
      </c>
      <c r="Q40" s="282"/>
      <c r="R40" s="282"/>
      <c r="S40" s="282"/>
      <c r="T40" s="346"/>
      <c r="U40" s="291" t="s">
        <v>1474</v>
      </c>
      <c r="V40" s="292"/>
      <c r="W40" s="293"/>
    </row>
    <row r="41" spans="1:23" ht="45" x14ac:dyDescent="0.25">
      <c r="A41" s="1">
        <v>2367</v>
      </c>
      <c r="B41" s="8"/>
      <c r="C41" s="22" t="s">
        <v>1462</v>
      </c>
      <c r="D41" s="8" t="s">
        <v>29</v>
      </c>
      <c r="E41" s="15" t="s">
        <v>205</v>
      </c>
      <c r="F41" s="9">
        <v>45041</v>
      </c>
      <c r="G41" s="103">
        <v>0.69444444444444453</v>
      </c>
      <c r="H41" s="16">
        <v>45047</v>
      </c>
      <c r="I41" s="142">
        <v>0.33333333333333331</v>
      </c>
      <c r="J41" s="295" t="s">
        <v>864</v>
      </c>
      <c r="K41" s="16">
        <v>29791</v>
      </c>
      <c r="L41" s="181" t="s">
        <v>1463</v>
      </c>
      <c r="M41" s="9">
        <v>37425</v>
      </c>
      <c r="N41" s="115" t="s">
        <v>1464</v>
      </c>
      <c r="O41" s="16">
        <v>43234</v>
      </c>
      <c r="P41" s="30" t="s">
        <v>1465</v>
      </c>
      <c r="Q41" s="2"/>
      <c r="R41" s="2"/>
      <c r="S41" s="2"/>
      <c r="T41" s="2" t="s">
        <v>1466</v>
      </c>
      <c r="U41" s="152">
        <f>70*6+120</f>
        <v>540</v>
      </c>
      <c r="V41" s="27" t="s">
        <v>394</v>
      </c>
      <c r="W41" s="180"/>
    </row>
    <row r="42" spans="1:23" ht="92.25" customHeight="1" x14ac:dyDescent="0.25">
      <c r="A42" s="4">
        <v>2379</v>
      </c>
      <c r="B42" s="15">
        <v>99689456</v>
      </c>
      <c r="C42" s="154" t="s">
        <v>1451</v>
      </c>
      <c r="D42" s="15" t="s">
        <v>59</v>
      </c>
      <c r="E42" s="15" t="s">
        <v>422</v>
      </c>
      <c r="F42" s="16">
        <v>45043</v>
      </c>
      <c r="G42" s="142">
        <v>0.75555555555555554</v>
      </c>
      <c r="H42" s="16">
        <v>45048</v>
      </c>
      <c r="I42" s="142">
        <v>0.80555555555555547</v>
      </c>
      <c r="J42" s="300" t="s">
        <v>336</v>
      </c>
      <c r="K42" s="16">
        <v>36400</v>
      </c>
      <c r="L42" s="181" t="s">
        <v>1452</v>
      </c>
      <c r="M42" s="9">
        <v>43843</v>
      </c>
      <c r="N42" s="115" t="s">
        <v>1453</v>
      </c>
      <c r="O42" s="16">
        <v>44025</v>
      </c>
      <c r="P42" s="30" t="s">
        <v>1454</v>
      </c>
      <c r="Q42" s="30" t="s">
        <v>1455</v>
      </c>
      <c r="R42" s="2"/>
      <c r="S42" s="2"/>
      <c r="T42" s="313" t="s">
        <v>1456</v>
      </c>
      <c r="U42" s="137">
        <v>500</v>
      </c>
      <c r="V42" s="271"/>
      <c r="W42" s="180"/>
    </row>
    <row r="43" spans="1:23" ht="78.75" x14ac:dyDescent="0.25">
      <c r="A43" s="285">
        <v>2378</v>
      </c>
      <c r="B43" s="286"/>
      <c r="C43" s="379" t="s">
        <v>560</v>
      </c>
      <c r="D43" s="286" t="s">
        <v>35</v>
      </c>
      <c r="E43" s="15" t="s">
        <v>507</v>
      </c>
      <c r="F43" s="287">
        <v>45039</v>
      </c>
      <c r="G43" s="307">
        <v>0.79166666666666663</v>
      </c>
      <c r="H43" s="287">
        <v>45055</v>
      </c>
      <c r="I43" s="307">
        <v>0.79166666666666663</v>
      </c>
      <c r="J43" s="315" t="s">
        <v>1374</v>
      </c>
      <c r="K43" s="287">
        <v>27432</v>
      </c>
      <c r="L43" s="288" t="s">
        <v>562</v>
      </c>
      <c r="M43" s="287">
        <v>41701</v>
      </c>
      <c r="N43" s="289" t="s">
        <v>563</v>
      </c>
      <c r="O43" s="287">
        <v>39647</v>
      </c>
      <c r="P43" s="281" t="s">
        <v>1375</v>
      </c>
      <c r="Q43" s="281" t="s">
        <v>1376</v>
      </c>
      <c r="R43" s="282">
        <v>14200</v>
      </c>
      <c r="S43" s="282"/>
      <c r="T43" s="316" t="s">
        <v>1377</v>
      </c>
      <c r="U43" s="290" t="s">
        <v>1378</v>
      </c>
      <c r="V43" s="292" t="s">
        <v>568</v>
      </c>
      <c r="W43" s="293"/>
    </row>
    <row r="44" spans="1:23" ht="18.75" x14ac:dyDescent="0.25">
      <c r="A44" s="4">
        <v>2611</v>
      </c>
      <c r="B44" s="15">
        <v>52472119</v>
      </c>
      <c r="C44" s="154" t="s">
        <v>1093</v>
      </c>
      <c r="D44" s="15" t="s">
        <v>22</v>
      </c>
      <c r="E44" s="15" t="s">
        <v>161</v>
      </c>
      <c r="F44" s="112">
        <v>45082</v>
      </c>
      <c r="G44" s="189">
        <v>0.83680555555555547</v>
      </c>
      <c r="H44" s="112">
        <v>45084</v>
      </c>
      <c r="I44" s="189">
        <v>0.875</v>
      </c>
      <c r="J44" s="296" t="s">
        <v>909</v>
      </c>
      <c r="K44" s="16">
        <v>26265</v>
      </c>
      <c r="L44" s="181" t="s">
        <v>1094</v>
      </c>
      <c r="M44" s="9">
        <v>42410</v>
      </c>
      <c r="N44" s="181" t="s">
        <v>1095</v>
      </c>
      <c r="O44" s="16">
        <v>34241</v>
      </c>
      <c r="P44" s="30"/>
      <c r="Q44" s="2">
        <v>64730</v>
      </c>
      <c r="R44" s="2"/>
      <c r="S44" s="2"/>
      <c r="T44" s="250" t="s">
        <v>1096</v>
      </c>
      <c r="U44" s="137" t="s">
        <v>1097</v>
      </c>
      <c r="V44" s="271" t="s">
        <v>88</v>
      </c>
      <c r="W44" s="180"/>
    </row>
    <row r="45" spans="1:23" ht="120" x14ac:dyDescent="0.25">
      <c r="A45" s="285">
        <v>2591</v>
      </c>
      <c r="B45" s="286"/>
      <c r="C45" s="384" t="s">
        <v>1064</v>
      </c>
      <c r="D45" s="324" t="s">
        <v>412</v>
      </c>
      <c r="E45" s="15" t="s">
        <v>131</v>
      </c>
      <c r="F45" s="326">
        <v>45077</v>
      </c>
      <c r="G45" s="327">
        <v>0.5</v>
      </c>
      <c r="H45" s="326">
        <v>45087</v>
      </c>
      <c r="I45" s="327">
        <v>0.625</v>
      </c>
      <c r="J45" s="309" t="s">
        <v>1065</v>
      </c>
      <c r="K45" s="287">
        <v>18149</v>
      </c>
      <c r="L45" s="288" t="s">
        <v>1066</v>
      </c>
      <c r="M45" s="287">
        <v>42835</v>
      </c>
      <c r="N45" s="288" t="s">
        <v>1067</v>
      </c>
      <c r="O45" s="287">
        <v>30039</v>
      </c>
      <c r="P45" s="30" t="s">
        <v>1068</v>
      </c>
      <c r="Q45" s="30" t="s">
        <v>1069</v>
      </c>
      <c r="R45" s="2">
        <v>77119</v>
      </c>
      <c r="S45" s="29"/>
      <c r="T45" s="261" t="s">
        <v>1070</v>
      </c>
      <c r="U45" s="137">
        <f>56*30</f>
        <v>1680</v>
      </c>
      <c r="V45" s="271" t="s">
        <v>1071</v>
      </c>
      <c r="W45" s="293"/>
    </row>
    <row r="46" spans="1:23" ht="18.75" x14ac:dyDescent="0.25">
      <c r="A46" s="4">
        <v>2637</v>
      </c>
      <c r="B46" s="27"/>
      <c r="C46" s="379" t="s">
        <v>1041</v>
      </c>
      <c r="D46" s="159" t="s">
        <v>35</v>
      </c>
      <c r="E46" s="15" t="s">
        <v>570</v>
      </c>
      <c r="F46" s="112">
        <v>45086</v>
      </c>
      <c r="G46" s="189">
        <v>0.73958333333333337</v>
      </c>
      <c r="H46" s="112">
        <v>45088</v>
      </c>
      <c r="I46" s="189">
        <v>0.625</v>
      </c>
      <c r="J46" s="296" t="s">
        <v>330</v>
      </c>
      <c r="K46" s="16">
        <v>30758</v>
      </c>
      <c r="L46" s="181" t="s">
        <v>1042</v>
      </c>
      <c r="M46" s="9">
        <v>37964</v>
      </c>
      <c r="N46" s="262" t="s">
        <v>1043</v>
      </c>
      <c r="O46" s="16">
        <v>40281</v>
      </c>
      <c r="P46" s="30"/>
      <c r="Q46" s="30"/>
      <c r="R46" s="30">
        <v>87812</v>
      </c>
      <c r="S46" s="2"/>
      <c r="T46" s="250">
        <v>10</v>
      </c>
      <c r="U46" s="137">
        <v>140</v>
      </c>
      <c r="V46" s="271" t="s">
        <v>420</v>
      </c>
      <c r="W46" s="180"/>
    </row>
    <row r="47" spans="1:23" ht="47.25" x14ac:dyDescent="0.25">
      <c r="A47" s="186">
        <v>2579</v>
      </c>
      <c r="B47" s="159"/>
      <c r="C47" s="154" t="s">
        <v>1034</v>
      </c>
      <c r="D47" s="159" t="s">
        <v>412</v>
      </c>
      <c r="E47" s="15" t="s">
        <v>342</v>
      </c>
      <c r="F47" s="112">
        <v>45075</v>
      </c>
      <c r="G47" s="189">
        <v>0.39583333333333331</v>
      </c>
      <c r="H47" s="112">
        <v>45088</v>
      </c>
      <c r="I47" s="189">
        <v>0.39583333333333331</v>
      </c>
      <c r="J47" s="296" t="s">
        <v>1035</v>
      </c>
      <c r="K47" s="112">
        <v>24896</v>
      </c>
      <c r="L47" s="190" t="s">
        <v>1036</v>
      </c>
      <c r="M47" s="25">
        <v>44553</v>
      </c>
      <c r="N47" s="105" t="s">
        <v>1037</v>
      </c>
      <c r="O47" s="112">
        <v>41779</v>
      </c>
      <c r="P47" s="247" t="s">
        <v>1038</v>
      </c>
      <c r="Q47" s="30"/>
      <c r="R47" s="210"/>
      <c r="S47" s="29"/>
      <c r="T47" s="249">
        <v>90</v>
      </c>
      <c r="U47" s="211" t="s">
        <v>1039</v>
      </c>
      <c r="V47" s="224" t="s">
        <v>1040</v>
      </c>
      <c r="W47" s="246"/>
    </row>
    <row r="48" spans="1:23" ht="18.75" x14ac:dyDescent="0.25">
      <c r="A48" s="4">
        <v>2619</v>
      </c>
      <c r="B48" s="15"/>
      <c r="C48" s="154" t="s">
        <v>1028</v>
      </c>
      <c r="D48" s="159" t="s">
        <v>1029</v>
      </c>
      <c r="E48" s="15" t="s">
        <v>871</v>
      </c>
      <c r="F48" s="112">
        <v>45084</v>
      </c>
      <c r="G48" s="189">
        <v>0.5</v>
      </c>
      <c r="H48" s="112">
        <v>45089</v>
      </c>
      <c r="I48" s="189">
        <v>0.66666666666666663</v>
      </c>
      <c r="J48" s="296" t="s">
        <v>336</v>
      </c>
      <c r="K48" s="112">
        <v>27796</v>
      </c>
      <c r="L48" s="190" t="s">
        <v>1030</v>
      </c>
      <c r="M48" s="25">
        <v>42405</v>
      </c>
      <c r="N48" s="109" t="s">
        <v>1031</v>
      </c>
      <c r="O48" s="111">
        <v>36379</v>
      </c>
      <c r="P48" s="192"/>
      <c r="Q48" s="192"/>
      <c r="R48" s="192"/>
      <c r="S48" s="192"/>
      <c r="T48" s="251" t="s">
        <v>1032</v>
      </c>
      <c r="U48" s="250"/>
      <c r="V48" s="271" t="s">
        <v>1033</v>
      </c>
      <c r="W48" s="246"/>
    </row>
    <row r="49" spans="1:25" ht="45" x14ac:dyDescent="0.25">
      <c r="A49" s="4">
        <v>2896</v>
      </c>
      <c r="B49" s="15">
        <v>99470240</v>
      </c>
      <c r="C49" s="154" t="s">
        <v>778</v>
      </c>
      <c r="D49" s="159" t="s">
        <v>22</v>
      </c>
      <c r="E49" s="159" t="s">
        <v>364</v>
      </c>
      <c r="F49" s="112">
        <v>45111</v>
      </c>
      <c r="G49" s="189">
        <v>0.66666666666666663</v>
      </c>
      <c r="H49" s="112">
        <v>45115</v>
      </c>
      <c r="I49" s="189">
        <v>0.5</v>
      </c>
      <c r="J49" s="296" t="s">
        <v>642</v>
      </c>
      <c r="K49" s="16">
        <v>29772</v>
      </c>
      <c r="L49" s="181" t="s">
        <v>779</v>
      </c>
      <c r="M49" s="9">
        <v>44237</v>
      </c>
      <c r="N49" s="181" t="s">
        <v>780</v>
      </c>
      <c r="O49" s="16">
        <v>39015</v>
      </c>
      <c r="P49" s="166" t="s">
        <v>44</v>
      </c>
      <c r="Q49" s="27"/>
      <c r="R49" s="2"/>
      <c r="S49" s="2"/>
      <c r="T49" s="251" t="s">
        <v>1032</v>
      </c>
      <c r="U49" s="250"/>
      <c r="V49" s="271" t="s">
        <v>782</v>
      </c>
      <c r="W49" s="180"/>
      <c r="Y49" s="100"/>
    </row>
    <row r="50" spans="1:25" ht="90" x14ac:dyDescent="0.25">
      <c r="A50" s="4">
        <v>2948</v>
      </c>
      <c r="B50" s="15">
        <v>99709009</v>
      </c>
      <c r="C50" s="154" t="s">
        <v>733</v>
      </c>
      <c r="D50" s="159" t="s">
        <v>59</v>
      </c>
      <c r="E50" s="15" t="s">
        <v>60</v>
      </c>
      <c r="F50" s="16">
        <v>45117</v>
      </c>
      <c r="G50" s="142">
        <v>0.83333333333333337</v>
      </c>
      <c r="H50" s="16">
        <v>45118</v>
      </c>
      <c r="I50" s="142">
        <v>0.66666666666666663</v>
      </c>
      <c r="J50" s="296" t="s">
        <v>734</v>
      </c>
      <c r="K50" s="16">
        <v>29372</v>
      </c>
      <c r="L50" s="181" t="s">
        <v>735</v>
      </c>
      <c r="M50" s="9">
        <v>43406</v>
      </c>
      <c r="N50" s="181" t="s">
        <v>736</v>
      </c>
      <c r="O50" s="16">
        <v>37942</v>
      </c>
      <c r="P50" s="30" t="s">
        <v>4706</v>
      </c>
      <c r="Q50" s="27"/>
      <c r="R50" s="2"/>
      <c r="S50" s="2"/>
      <c r="T50" s="251" t="s">
        <v>1032</v>
      </c>
      <c r="U50" s="250"/>
      <c r="V50" s="271" t="s">
        <v>738</v>
      </c>
      <c r="W50" s="180"/>
      <c r="Y50" s="100"/>
    </row>
    <row r="51" spans="1:25" ht="18.75" x14ac:dyDescent="0.25">
      <c r="A51" s="186">
        <v>2646</v>
      </c>
      <c r="B51" s="159"/>
      <c r="C51" s="154" t="s">
        <v>994</v>
      </c>
      <c r="D51" s="159" t="s">
        <v>649</v>
      </c>
      <c r="E51" s="15" t="s">
        <v>358</v>
      </c>
      <c r="F51" s="112">
        <v>45089</v>
      </c>
      <c r="G51" s="189">
        <v>0.33333333333333331</v>
      </c>
      <c r="H51" s="112">
        <v>45091</v>
      </c>
      <c r="I51" s="189">
        <v>0.33333333333333331</v>
      </c>
      <c r="J51" s="296" t="s">
        <v>909</v>
      </c>
      <c r="K51" s="326">
        <v>33511</v>
      </c>
      <c r="L51" s="328" t="s">
        <v>995</v>
      </c>
      <c r="M51" s="326">
        <v>42305</v>
      </c>
      <c r="N51" s="328" t="s">
        <v>996</v>
      </c>
      <c r="O51" s="326">
        <v>44032</v>
      </c>
      <c r="P51" s="247"/>
      <c r="Q51" s="192"/>
      <c r="R51" s="192"/>
      <c r="S51" s="192"/>
      <c r="T51" s="247"/>
      <c r="U51" s="152"/>
      <c r="V51" s="280" t="s">
        <v>997</v>
      </c>
      <c r="W51" s="329"/>
      <c r="Y51" s="5"/>
    </row>
    <row r="52" spans="1:25" ht="18.75" x14ac:dyDescent="0.25">
      <c r="A52" s="186">
        <v>2646</v>
      </c>
      <c r="B52" s="159"/>
      <c r="C52" s="154" t="s">
        <v>998</v>
      </c>
      <c r="D52" s="159" t="s">
        <v>649</v>
      </c>
      <c r="E52" s="15" t="s">
        <v>358</v>
      </c>
      <c r="F52" s="112">
        <v>45089</v>
      </c>
      <c r="G52" s="189">
        <v>0.33333333333333331</v>
      </c>
      <c r="H52" s="112">
        <v>45091</v>
      </c>
      <c r="I52" s="189">
        <v>0.33333333333333331</v>
      </c>
      <c r="J52" s="298" t="s">
        <v>909</v>
      </c>
      <c r="K52" s="112">
        <v>25498</v>
      </c>
      <c r="L52" s="181" t="s">
        <v>999</v>
      </c>
      <c r="M52" s="25">
        <v>41251</v>
      </c>
      <c r="N52" s="105" t="s">
        <v>1000</v>
      </c>
      <c r="O52" s="112">
        <v>39619</v>
      </c>
      <c r="P52" s="247"/>
      <c r="Q52" s="252"/>
      <c r="R52" s="252"/>
      <c r="S52" s="252"/>
      <c r="T52" s="193"/>
      <c r="U52" s="165"/>
      <c r="V52" s="224" t="s">
        <v>4666</v>
      </c>
      <c r="W52" s="246"/>
      <c r="Y52" s="5"/>
    </row>
    <row r="53" spans="1:25" ht="30" x14ac:dyDescent="0.25">
      <c r="A53" s="4">
        <v>2696</v>
      </c>
      <c r="B53" s="15">
        <v>27400200</v>
      </c>
      <c r="C53" s="1927" t="s">
        <v>286</v>
      </c>
      <c r="D53" s="159" t="s">
        <v>412</v>
      </c>
      <c r="E53" s="15" t="s">
        <v>335</v>
      </c>
      <c r="F53" s="112">
        <v>45095</v>
      </c>
      <c r="G53" s="189">
        <v>0.5625</v>
      </c>
      <c r="H53" s="112">
        <v>45097</v>
      </c>
      <c r="I53" s="189">
        <v>0.375</v>
      </c>
      <c r="J53" s="296" t="s">
        <v>942</v>
      </c>
      <c r="K53" s="16">
        <v>24923</v>
      </c>
      <c r="L53" s="155">
        <v>9400012083</v>
      </c>
      <c r="M53" s="9">
        <v>41980</v>
      </c>
      <c r="N53" s="115">
        <v>910978300904</v>
      </c>
      <c r="O53" s="16">
        <v>34733</v>
      </c>
      <c r="P53" s="30"/>
      <c r="Q53" s="2"/>
      <c r="R53" s="2"/>
      <c r="S53" s="2"/>
      <c r="T53" s="17"/>
      <c r="U53" s="248" t="s">
        <v>943</v>
      </c>
      <c r="V53" s="271"/>
      <c r="W53" s="180"/>
    </row>
    <row r="54" spans="1:25" ht="63.75" customHeight="1" x14ac:dyDescent="0.25">
      <c r="A54" s="4">
        <v>3159</v>
      </c>
      <c r="B54" s="15"/>
      <c r="C54" s="1928"/>
      <c r="D54" s="159" t="s">
        <v>35</v>
      </c>
      <c r="E54" s="159" t="s">
        <v>261</v>
      </c>
      <c r="F54" s="112">
        <v>45159</v>
      </c>
      <c r="G54" s="189">
        <v>0.8125</v>
      </c>
      <c r="H54" s="112">
        <v>45160</v>
      </c>
      <c r="I54" s="189">
        <v>0.73611111111111116</v>
      </c>
      <c r="J54" s="296" t="s">
        <v>287</v>
      </c>
      <c r="K54" s="16">
        <v>30162</v>
      </c>
      <c r="L54" s="181" t="s">
        <v>288</v>
      </c>
      <c r="M54" s="9">
        <v>44770</v>
      </c>
      <c r="N54" s="115">
        <v>1241141427</v>
      </c>
      <c r="O54" s="16">
        <v>42525</v>
      </c>
      <c r="P54" s="30" t="s">
        <v>289</v>
      </c>
      <c r="Q54" s="2"/>
      <c r="R54" s="2" t="s">
        <v>290</v>
      </c>
      <c r="S54" s="2"/>
      <c r="T54" s="17"/>
      <c r="U54" s="250">
        <v>1900</v>
      </c>
      <c r="V54" s="271" t="s">
        <v>291</v>
      </c>
      <c r="W54" s="180"/>
      <c r="Y54" s="100"/>
    </row>
    <row r="55" spans="1:25" ht="18.75" x14ac:dyDescent="0.25">
      <c r="A55" s="325">
        <v>2839</v>
      </c>
      <c r="B55" s="324">
        <v>50982282</v>
      </c>
      <c r="C55" s="1932" t="s">
        <v>872</v>
      </c>
      <c r="D55" s="324" t="s">
        <v>657</v>
      </c>
      <c r="E55" s="15" t="s">
        <v>871</v>
      </c>
      <c r="F55" s="326">
        <v>45101</v>
      </c>
      <c r="G55" s="327">
        <v>0.5</v>
      </c>
      <c r="H55" s="326">
        <v>45106</v>
      </c>
      <c r="I55" s="327">
        <v>0.5</v>
      </c>
      <c r="J55" s="315" t="s">
        <v>336</v>
      </c>
      <c r="K55" s="112">
        <v>21339</v>
      </c>
      <c r="L55" s="328" t="s">
        <v>873</v>
      </c>
      <c r="M55" s="326">
        <v>43027</v>
      </c>
      <c r="N55" s="328" t="s">
        <v>874</v>
      </c>
      <c r="O55" s="326">
        <v>32821</v>
      </c>
      <c r="P55" s="330"/>
      <c r="Q55" s="330"/>
      <c r="R55" s="331"/>
      <c r="S55" s="330"/>
      <c r="T55" s="316" t="s">
        <v>875</v>
      </c>
      <c r="U55" s="291">
        <v>500</v>
      </c>
      <c r="V55" s="332" t="s">
        <v>333</v>
      </c>
      <c r="W55" s="329"/>
    </row>
    <row r="56" spans="1:25" ht="18.75" x14ac:dyDescent="0.25">
      <c r="A56" s="325">
        <v>3428</v>
      </c>
      <c r="B56" s="324">
        <v>50982282</v>
      </c>
      <c r="C56" s="1933"/>
      <c r="D56" s="324" t="s">
        <v>412</v>
      </c>
      <c r="E56" s="159" t="s">
        <v>243</v>
      </c>
      <c r="F56" s="326">
        <v>45208</v>
      </c>
      <c r="G56" s="327">
        <v>0.89583333333333337</v>
      </c>
      <c r="H56" s="326">
        <v>45209</v>
      </c>
      <c r="I56" s="327">
        <v>0.64583333333333337</v>
      </c>
      <c r="J56" s="315" t="s">
        <v>797</v>
      </c>
      <c r="K56" s="112">
        <v>21339</v>
      </c>
      <c r="L56" s="328" t="s">
        <v>873</v>
      </c>
      <c r="M56" s="326">
        <v>43027</v>
      </c>
      <c r="N56" s="328" t="s">
        <v>874</v>
      </c>
      <c r="O56" s="326">
        <v>32821</v>
      </c>
      <c r="P56" s="330"/>
      <c r="Q56" s="330"/>
      <c r="R56" s="331"/>
      <c r="S56" s="330"/>
      <c r="T56" s="340"/>
      <c r="U56" s="312">
        <v>80</v>
      </c>
      <c r="V56" s="332" t="s">
        <v>333</v>
      </c>
      <c r="W56" s="329"/>
      <c r="Y56" s="100"/>
    </row>
    <row r="57" spans="1:25" ht="45" x14ac:dyDescent="0.25">
      <c r="A57" s="186">
        <v>3612</v>
      </c>
      <c r="B57" s="159">
        <v>99057787</v>
      </c>
      <c r="C57" s="384" t="s">
        <v>4553</v>
      </c>
      <c r="D57" s="159" t="s">
        <v>193</v>
      </c>
      <c r="E57" s="159" t="s">
        <v>194</v>
      </c>
      <c r="F57" s="112">
        <v>45231</v>
      </c>
      <c r="G57" s="189">
        <v>0.64236111111111105</v>
      </c>
      <c r="H57" s="112">
        <v>45237</v>
      </c>
      <c r="I57" s="189">
        <v>0.64583333333333337</v>
      </c>
      <c r="J57" s="296" t="s">
        <v>864</v>
      </c>
      <c r="K57" s="112">
        <v>33485</v>
      </c>
      <c r="L57" s="190" t="s">
        <v>4554</v>
      </c>
      <c r="M57" s="25">
        <v>45156</v>
      </c>
      <c r="N57" s="190" t="s">
        <v>4555</v>
      </c>
      <c r="O57" s="112">
        <v>40163</v>
      </c>
      <c r="P57" s="257" t="s">
        <v>4556</v>
      </c>
      <c r="Q57" s="192"/>
      <c r="R57" s="210"/>
      <c r="S57" s="29"/>
      <c r="T57" s="250">
        <v>180</v>
      </c>
      <c r="U57" s="137">
        <v>300</v>
      </c>
      <c r="V57" s="271" t="s">
        <v>4557</v>
      </c>
      <c r="W57" s="180"/>
      <c r="Y57" s="100"/>
    </row>
    <row r="58" spans="1:25" ht="18.75" x14ac:dyDescent="0.25">
      <c r="A58" s="325">
        <v>2880</v>
      </c>
      <c r="B58" s="324">
        <v>24467936</v>
      </c>
      <c r="C58" s="379" t="s">
        <v>856</v>
      </c>
      <c r="D58" s="324" t="s">
        <v>35</v>
      </c>
      <c r="E58" s="15" t="s">
        <v>48</v>
      </c>
      <c r="F58" s="326">
        <v>45104</v>
      </c>
      <c r="G58" s="327">
        <v>0.79166666666666663</v>
      </c>
      <c r="H58" s="326">
        <v>45108</v>
      </c>
      <c r="I58" s="327">
        <v>0.75</v>
      </c>
      <c r="J58" s="309" t="s">
        <v>162</v>
      </c>
      <c r="K58" s="326">
        <v>34817</v>
      </c>
      <c r="L58" s="328" t="s">
        <v>857</v>
      </c>
      <c r="M58" s="326"/>
      <c r="N58" s="333" t="s">
        <v>858</v>
      </c>
      <c r="O58" s="326">
        <v>44676</v>
      </c>
      <c r="P58" s="330"/>
      <c r="Q58" s="331" t="s">
        <v>859</v>
      </c>
      <c r="R58" s="2">
        <v>102771</v>
      </c>
      <c r="S58" s="331"/>
      <c r="T58" s="334" t="s">
        <v>860</v>
      </c>
      <c r="U58" s="312">
        <f>140*4</f>
        <v>560</v>
      </c>
      <c r="V58" s="335" t="s">
        <v>861</v>
      </c>
      <c r="W58" s="329"/>
    </row>
    <row r="59" spans="1:25" ht="18.75" x14ac:dyDescent="0.25">
      <c r="A59" s="4">
        <v>2877</v>
      </c>
      <c r="B59" s="15"/>
      <c r="C59" s="154" t="s">
        <v>853</v>
      </c>
      <c r="D59" s="15" t="s">
        <v>235</v>
      </c>
      <c r="E59" s="15" t="s">
        <v>236</v>
      </c>
      <c r="F59" s="16">
        <v>45103</v>
      </c>
      <c r="G59" s="142">
        <v>0.95833333333333337</v>
      </c>
      <c r="H59" s="16">
        <v>45108</v>
      </c>
      <c r="I59" s="142">
        <v>0.83333333333333337</v>
      </c>
      <c r="J59" s="296" t="s">
        <v>336</v>
      </c>
      <c r="K59" s="16">
        <v>31422</v>
      </c>
      <c r="L59" s="181" t="s">
        <v>854</v>
      </c>
      <c r="M59" s="9"/>
      <c r="N59" s="115">
        <v>100206100629</v>
      </c>
      <c r="O59" s="16">
        <v>40227</v>
      </c>
      <c r="P59" s="30"/>
      <c r="Q59" s="2"/>
      <c r="R59" s="2"/>
      <c r="S59" s="2"/>
      <c r="T59" s="152">
        <v>200</v>
      </c>
      <c r="U59" s="291">
        <v>400</v>
      </c>
      <c r="V59" s="271" t="s">
        <v>855</v>
      </c>
      <c r="W59" s="180"/>
    </row>
    <row r="60" spans="1:25" ht="18.75" x14ac:dyDescent="0.25">
      <c r="A60" s="4"/>
      <c r="B60" s="15"/>
      <c r="C60" s="154" t="s">
        <v>809</v>
      </c>
      <c r="D60" s="15" t="s">
        <v>193</v>
      </c>
      <c r="E60" s="15" t="s">
        <v>194</v>
      </c>
      <c r="F60" s="16">
        <v>45104</v>
      </c>
      <c r="G60" s="142">
        <v>0.35416666666666669</v>
      </c>
      <c r="H60" s="16">
        <v>45111</v>
      </c>
      <c r="I60" s="142">
        <v>0.35416666666666669</v>
      </c>
      <c r="J60" s="296" t="s">
        <v>85</v>
      </c>
      <c r="K60" s="16"/>
      <c r="L60" s="155"/>
      <c r="M60" s="9"/>
      <c r="N60" s="115"/>
      <c r="O60" s="16"/>
      <c r="P60" s="30"/>
      <c r="Q60" s="2"/>
      <c r="R60" s="2"/>
      <c r="S60" s="2"/>
      <c r="T60" s="250">
        <v>40</v>
      </c>
      <c r="U60" s="137">
        <v>800</v>
      </c>
      <c r="V60" s="271"/>
      <c r="W60" s="180"/>
      <c r="Y60" s="100"/>
    </row>
    <row r="61" spans="1:25" ht="18.75" x14ac:dyDescent="0.25">
      <c r="A61" s="4">
        <v>2935</v>
      </c>
      <c r="B61" s="15"/>
      <c r="C61" s="154" t="s">
        <v>749</v>
      </c>
      <c r="D61" s="159" t="s">
        <v>35</v>
      </c>
      <c r="E61" s="15" t="s">
        <v>36</v>
      </c>
      <c r="F61" s="112">
        <v>45114</v>
      </c>
      <c r="G61" s="189">
        <v>0.81944444444444453</v>
      </c>
      <c r="H61" s="112">
        <v>45117</v>
      </c>
      <c r="I61" s="189">
        <v>0.625</v>
      </c>
      <c r="J61" s="296" t="s">
        <v>449</v>
      </c>
      <c r="K61" s="16">
        <v>31532</v>
      </c>
      <c r="L61" s="181" t="s">
        <v>750</v>
      </c>
      <c r="M61" s="9">
        <v>41722</v>
      </c>
      <c r="N61" s="115" t="s">
        <v>751</v>
      </c>
      <c r="O61" s="16">
        <v>39676</v>
      </c>
      <c r="P61" s="247"/>
      <c r="Q61" s="151"/>
      <c r="R61" s="30"/>
      <c r="S61" s="2"/>
      <c r="T61" s="250" t="s">
        <v>752</v>
      </c>
      <c r="U61" s="152">
        <v>360</v>
      </c>
      <c r="V61" s="292" t="s">
        <v>753</v>
      </c>
      <c r="W61" s="180"/>
    </row>
    <row r="62" spans="1:25" ht="31.5" x14ac:dyDescent="0.25">
      <c r="A62" s="325">
        <v>2939</v>
      </c>
      <c r="B62" s="324">
        <v>99305950</v>
      </c>
      <c r="C62" s="380" t="s">
        <v>656</v>
      </c>
      <c r="D62" s="324" t="s">
        <v>657</v>
      </c>
      <c r="E62" s="324" t="s">
        <v>521</v>
      </c>
      <c r="F62" s="326">
        <v>45116</v>
      </c>
      <c r="G62" s="327">
        <v>0.92708333333333337</v>
      </c>
      <c r="H62" s="326">
        <v>45125</v>
      </c>
      <c r="I62" s="327">
        <v>0.92708333333333337</v>
      </c>
      <c r="J62" s="309" t="s">
        <v>658</v>
      </c>
      <c r="K62" s="326">
        <v>35593</v>
      </c>
      <c r="L62" s="328" t="s">
        <v>659</v>
      </c>
      <c r="M62" s="326">
        <v>41942</v>
      </c>
      <c r="N62" s="333" t="s">
        <v>660</v>
      </c>
      <c r="O62" s="326">
        <v>43508</v>
      </c>
      <c r="P62" s="314" t="s">
        <v>661</v>
      </c>
      <c r="Q62" s="320" t="s">
        <v>662</v>
      </c>
      <c r="R62" s="331">
        <v>15255</v>
      </c>
      <c r="S62" s="320"/>
      <c r="T62" s="334">
        <v>100</v>
      </c>
      <c r="U62" s="291" t="s">
        <v>663</v>
      </c>
      <c r="V62" s="335" t="s">
        <v>664</v>
      </c>
      <c r="W62" s="329"/>
      <c r="Y62" s="100"/>
    </row>
    <row r="63" spans="1:25" ht="47.25" x14ac:dyDescent="0.25">
      <c r="A63" s="20">
        <v>3057</v>
      </c>
      <c r="B63" s="11">
        <v>58804806</v>
      </c>
      <c r="C63" s="6" t="s">
        <v>487</v>
      </c>
      <c r="D63" s="11" t="s">
        <v>35</v>
      </c>
      <c r="E63" s="11" t="s">
        <v>507</v>
      </c>
      <c r="F63" s="28">
        <v>45127</v>
      </c>
      <c r="G63" s="135">
        <v>0.83333333333333337</v>
      </c>
      <c r="H63" s="28">
        <v>45139</v>
      </c>
      <c r="I63" s="135">
        <v>0.80555555555555547</v>
      </c>
      <c r="J63" s="299" t="s">
        <v>508</v>
      </c>
      <c r="K63" s="9">
        <v>29127</v>
      </c>
      <c r="L63" s="262" t="s">
        <v>489</v>
      </c>
      <c r="M63" s="9">
        <v>42752</v>
      </c>
      <c r="N63" s="182" t="s">
        <v>490</v>
      </c>
      <c r="O63" s="9">
        <v>38951</v>
      </c>
      <c r="P63" s="17" t="s">
        <v>509</v>
      </c>
      <c r="Q63" s="17" t="s">
        <v>510</v>
      </c>
      <c r="R63" s="17" t="s">
        <v>3950</v>
      </c>
      <c r="S63" s="17"/>
      <c r="T63" s="261">
        <v>140</v>
      </c>
      <c r="U63" s="138" t="s">
        <v>3959</v>
      </c>
      <c r="V63" s="273"/>
      <c r="W63" s="180"/>
      <c r="Y63" s="100"/>
    </row>
    <row r="64" spans="1:25" ht="31.5" x14ac:dyDescent="0.25">
      <c r="A64" s="186">
        <v>3073</v>
      </c>
      <c r="B64" s="161"/>
      <c r="C64" s="14" t="s">
        <v>501</v>
      </c>
      <c r="D64" s="161" t="s">
        <v>59</v>
      </c>
      <c r="E64" s="159" t="s">
        <v>243</v>
      </c>
      <c r="F64" s="111">
        <v>45133</v>
      </c>
      <c r="G64" s="187">
        <v>0.54166666666666663</v>
      </c>
      <c r="H64" s="111">
        <v>45140</v>
      </c>
      <c r="I64" s="187">
        <v>0.54166666666666663</v>
      </c>
      <c r="J64" s="303" t="s">
        <v>85</v>
      </c>
      <c r="K64" s="287">
        <v>27600</v>
      </c>
      <c r="L64" s="323" t="s">
        <v>502</v>
      </c>
      <c r="M64" s="287">
        <v>43011</v>
      </c>
      <c r="N64" s="289" t="s">
        <v>503</v>
      </c>
      <c r="O64" s="287">
        <v>43977</v>
      </c>
      <c r="P64" s="164"/>
      <c r="Q64" s="151"/>
      <c r="R64" s="151"/>
      <c r="S64" s="164"/>
      <c r="T64" s="359" t="s">
        <v>504</v>
      </c>
      <c r="U64" s="137" t="s">
        <v>505</v>
      </c>
      <c r="V64" s="272" t="s">
        <v>506</v>
      </c>
      <c r="W64" s="180"/>
      <c r="Y64" s="100"/>
    </row>
    <row r="65" spans="1:1024" ht="31.5" x14ac:dyDescent="0.25">
      <c r="A65" s="20">
        <v>3065</v>
      </c>
      <c r="B65" s="24"/>
      <c r="C65" s="22" t="s">
        <v>416</v>
      </c>
      <c r="D65" s="24" t="s">
        <v>412</v>
      </c>
      <c r="E65" s="159" t="s">
        <v>184</v>
      </c>
      <c r="F65" s="25">
        <v>45125</v>
      </c>
      <c r="G65" s="183">
        <v>0.94791666666666663</v>
      </c>
      <c r="H65" s="112">
        <v>45149</v>
      </c>
      <c r="I65" s="189">
        <v>0.875</v>
      </c>
      <c r="J65" s="295" t="s">
        <v>413</v>
      </c>
      <c r="K65" s="9">
        <v>36397</v>
      </c>
      <c r="L65" s="262" t="s">
        <v>417</v>
      </c>
      <c r="M65" s="9">
        <v>44770</v>
      </c>
      <c r="N65" s="182" t="s">
        <v>418</v>
      </c>
      <c r="O65" s="9">
        <v>43542</v>
      </c>
      <c r="P65" s="17"/>
      <c r="Q65" s="17"/>
      <c r="R65" s="17"/>
      <c r="S65" s="17"/>
      <c r="T65" s="152">
        <v>100</v>
      </c>
      <c r="U65" s="137" t="s">
        <v>419</v>
      </c>
      <c r="V65" s="273" t="s">
        <v>420</v>
      </c>
      <c r="W65" s="180"/>
      <c r="Y65" s="100"/>
    </row>
    <row r="66" spans="1:1024" ht="18.75" x14ac:dyDescent="0.25">
      <c r="A66" s="20">
        <v>3065</v>
      </c>
      <c r="B66" s="24"/>
      <c r="C66" s="22" t="s">
        <v>411</v>
      </c>
      <c r="D66" s="24" t="s">
        <v>412</v>
      </c>
      <c r="E66" s="159" t="s">
        <v>184</v>
      </c>
      <c r="F66" s="25">
        <v>45125</v>
      </c>
      <c r="G66" s="183">
        <v>0.94791666666666663</v>
      </c>
      <c r="H66" s="112">
        <v>45149</v>
      </c>
      <c r="I66" s="189">
        <v>0.875</v>
      </c>
      <c r="J66" s="301" t="s">
        <v>413</v>
      </c>
      <c r="K66" s="9">
        <v>24326</v>
      </c>
      <c r="L66" s="262" t="s">
        <v>414</v>
      </c>
      <c r="M66" s="9">
        <v>37834</v>
      </c>
      <c r="N66" s="182" t="s">
        <v>415</v>
      </c>
      <c r="O66" s="9">
        <v>43017</v>
      </c>
      <c r="P66" s="17"/>
      <c r="Q66" s="165"/>
      <c r="R66" s="165"/>
      <c r="S66" s="165"/>
      <c r="T66" s="165"/>
      <c r="U66" s="165"/>
      <c r="V66" s="273" t="s">
        <v>67</v>
      </c>
      <c r="W66" s="180"/>
      <c r="Y66" s="100"/>
    </row>
    <row r="67" spans="1:1024" ht="152.25" customHeight="1" x14ac:dyDescent="0.25">
      <c r="A67" s="285"/>
      <c r="B67" s="324">
        <v>21504090</v>
      </c>
      <c r="C67" s="379" t="s">
        <v>177</v>
      </c>
      <c r="D67" s="324" t="s">
        <v>35</v>
      </c>
      <c r="E67" s="159" t="s">
        <v>4352</v>
      </c>
      <c r="F67" s="336">
        <v>45227</v>
      </c>
      <c r="G67" s="337">
        <v>0.52083333333333337</v>
      </c>
      <c r="H67" s="336">
        <v>45236</v>
      </c>
      <c r="I67" s="337">
        <v>0.75</v>
      </c>
      <c r="J67" s="308" t="s">
        <v>4522</v>
      </c>
      <c r="K67" s="287">
        <v>26006</v>
      </c>
      <c r="L67" s="288" t="s">
        <v>180</v>
      </c>
      <c r="M67" s="287">
        <v>39303</v>
      </c>
      <c r="N67" s="289" t="s">
        <v>181</v>
      </c>
      <c r="O67" s="287">
        <v>42949</v>
      </c>
      <c r="P67" s="375" t="s">
        <v>4574</v>
      </c>
      <c r="Q67" s="375" t="s">
        <v>4657</v>
      </c>
      <c r="R67" s="312" t="s">
        <v>4655</v>
      </c>
      <c r="S67" s="282"/>
      <c r="T67" s="250">
        <v>20</v>
      </c>
      <c r="U67" s="166" t="s">
        <v>4656</v>
      </c>
      <c r="V67" s="292" t="s">
        <v>182</v>
      </c>
      <c r="W67" s="293"/>
    </row>
    <row r="68" spans="1:1024" ht="85.5" customHeight="1" x14ac:dyDescent="0.25">
      <c r="A68" s="4">
        <v>3084</v>
      </c>
      <c r="B68" s="15">
        <v>99920198</v>
      </c>
      <c r="C68" s="154" t="s">
        <v>183</v>
      </c>
      <c r="D68" s="15" t="s">
        <v>152</v>
      </c>
      <c r="E68" s="159" t="s">
        <v>184</v>
      </c>
      <c r="F68" s="16">
        <v>45150</v>
      </c>
      <c r="G68" s="142">
        <v>0.55208333333333337</v>
      </c>
      <c r="H68" s="112">
        <v>45170</v>
      </c>
      <c r="I68" s="142">
        <v>0.83333333333333337</v>
      </c>
      <c r="J68" s="296" t="s">
        <v>3995</v>
      </c>
      <c r="K68" s="16">
        <v>26184</v>
      </c>
      <c r="L68" s="181" t="s">
        <v>185</v>
      </c>
      <c r="M68" s="25">
        <v>37956</v>
      </c>
      <c r="N68" s="181" t="s">
        <v>186</v>
      </c>
      <c r="O68" s="16">
        <v>40661</v>
      </c>
      <c r="P68" s="305" t="s">
        <v>3996</v>
      </c>
      <c r="Q68" s="248" t="s">
        <v>3997</v>
      </c>
      <c r="R68" s="30"/>
      <c r="S68" s="29"/>
      <c r="T68" s="210"/>
      <c r="U68" s="137" t="s">
        <v>3009</v>
      </c>
      <c r="V68" s="271" t="s">
        <v>187</v>
      </c>
      <c r="W68" s="180"/>
      <c r="Y68" s="100"/>
    </row>
    <row r="69" spans="1:1024" ht="39.75" customHeight="1" x14ac:dyDescent="0.25">
      <c r="A69" s="3">
        <v>3190</v>
      </c>
      <c r="B69" s="11"/>
      <c r="C69" s="6" t="s">
        <v>3626</v>
      </c>
      <c r="D69" s="11" t="s">
        <v>657</v>
      </c>
      <c r="E69" s="11" t="s">
        <v>871</v>
      </c>
      <c r="F69" s="28">
        <v>45172</v>
      </c>
      <c r="G69" s="135">
        <v>0.41666666666666669</v>
      </c>
      <c r="H69" s="28">
        <v>45174</v>
      </c>
      <c r="I69" s="135">
        <v>0.41666666666666669</v>
      </c>
      <c r="J69" s="295" t="s">
        <v>330</v>
      </c>
      <c r="K69" s="25">
        <v>33137</v>
      </c>
      <c r="L69" s="116" t="s">
        <v>3982</v>
      </c>
      <c r="M69" s="25">
        <v>45022</v>
      </c>
      <c r="N69" s="107" t="s">
        <v>3983</v>
      </c>
      <c r="O69" s="28">
        <v>41296</v>
      </c>
      <c r="P69" s="26"/>
      <c r="Q69" s="26"/>
      <c r="R69" s="26" t="s">
        <v>1827</v>
      </c>
      <c r="S69" s="26"/>
      <c r="T69" s="349" t="s">
        <v>4642</v>
      </c>
      <c r="U69" s="360">
        <v>200</v>
      </c>
      <c r="V69" s="271" t="s">
        <v>3984</v>
      </c>
      <c r="W69" s="180"/>
    </row>
    <row r="70" spans="1:1024" ht="18.75" x14ac:dyDescent="0.25">
      <c r="A70" s="4">
        <v>3202</v>
      </c>
      <c r="B70" s="15">
        <v>22506580</v>
      </c>
      <c r="C70" s="384" t="s">
        <v>2106</v>
      </c>
      <c r="D70" s="286" t="s">
        <v>143</v>
      </c>
      <c r="E70" s="159" t="s">
        <v>144</v>
      </c>
      <c r="F70" s="326">
        <v>45174</v>
      </c>
      <c r="G70" s="327">
        <v>0.58333333333333337</v>
      </c>
      <c r="H70" s="326">
        <v>45178</v>
      </c>
      <c r="I70" s="327">
        <v>0.64583333333333337</v>
      </c>
      <c r="J70" s="317" t="s">
        <v>162</v>
      </c>
      <c r="K70" s="16">
        <v>30335</v>
      </c>
      <c r="L70" s="155">
        <v>6865183</v>
      </c>
      <c r="M70" s="9">
        <v>43118</v>
      </c>
      <c r="N70" s="115" t="s">
        <v>2108</v>
      </c>
      <c r="O70" s="16">
        <v>39354</v>
      </c>
      <c r="P70" s="30"/>
      <c r="Q70" s="252"/>
      <c r="R70" s="252"/>
      <c r="S70" s="252"/>
      <c r="T70" s="252"/>
      <c r="U70" s="165"/>
      <c r="V70" s="271"/>
      <c r="W70" s="180"/>
      <c r="Y70" s="100"/>
    </row>
    <row r="71" spans="1:1024" ht="18.75" x14ac:dyDescent="0.25">
      <c r="A71" s="285">
        <v>3202</v>
      </c>
      <c r="B71" s="286">
        <v>24902579</v>
      </c>
      <c r="C71" s="379" t="s">
        <v>1244</v>
      </c>
      <c r="D71" s="286" t="s">
        <v>143</v>
      </c>
      <c r="E71" s="159" t="s">
        <v>144</v>
      </c>
      <c r="F71" s="326">
        <v>45174</v>
      </c>
      <c r="G71" s="327">
        <v>0.58333333333333337</v>
      </c>
      <c r="H71" s="326">
        <v>45178</v>
      </c>
      <c r="I71" s="327">
        <v>0.64583333333333337</v>
      </c>
      <c r="J71" s="309" t="s">
        <v>162</v>
      </c>
      <c r="K71" s="287">
        <v>31369</v>
      </c>
      <c r="L71" s="288" t="s">
        <v>1245</v>
      </c>
      <c r="M71" s="287">
        <v>44623</v>
      </c>
      <c r="N71" s="288" t="s">
        <v>1246</v>
      </c>
      <c r="O71" s="287">
        <v>41753</v>
      </c>
      <c r="P71" s="306"/>
      <c r="Q71" s="306"/>
      <c r="R71" s="27"/>
      <c r="S71" s="306"/>
      <c r="T71" s="312" t="s">
        <v>4051</v>
      </c>
      <c r="U71" s="291">
        <v>400</v>
      </c>
      <c r="V71" s="292"/>
      <c r="W71" s="293"/>
      <c r="Y71" s="100"/>
    </row>
    <row r="72" spans="1:1024" ht="18.75" x14ac:dyDescent="0.25">
      <c r="A72" s="4">
        <v>3165</v>
      </c>
      <c r="B72" s="159"/>
      <c r="C72" s="154" t="s">
        <v>47</v>
      </c>
      <c r="D72" s="159" t="s">
        <v>35</v>
      </c>
      <c r="E72" s="159" t="s">
        <v>48</v>
      </c>
      <c r="F72" s="112">
        <v>45162</v>
      </c>
      <c r="G72" s="189">
        <v>0.625</v>
      </c>
      <c r="H72" s="112">
        <v>45183</v>
      </c>
      <c r="I72" s="189">
        <v>0.70833333333333337</v>
      </c>
      <c r="J72" s="298" t="s">
        <v>49</v>
      </c>
      <c r="K72" s="16">
        <v>25007</v>
      </c>
      <c r="L72" s="181" t="s">
        <v>50</v>
      </c>
      <c r="M72" s="9">
        <v>42065</v>
      </c>
      <c r="N72" s="181" t="s">
        <v>51</v>
      </c>
      <c r="O72" s="16">
        <v>32454</v>
      </c>
      <c r="P72" s="247"/>
      <c r="Q72" s="265"/>
      <c r="R72" s="252"/>
      <c r="S72" s="252"/>
      <c r="T72" s="252"/>
      <c r="U72" s="165"/>
      <c r="V72" s="271" t="s">
        <v>52</v>
      </c>
      <c r="W72" s="180"/>
      <c r="Y72" s="100"/>
    </row>
    <row r="73" spans="1:1024" ht="87.75" customHeight="1" x14ac:dyDescent="0.25">
      <c r="A73" s="4">
        <v>3165</v>
      </c>
      <c r="B73" s="159"/>
      <c r="C73" s="154" t="s">
        <v>53</v>
      </c>
      <c r="D73" s="159" t="s">
        <v>35</v>
      </c>
      <c r="E73" s="159" t="s">
        <v>48</v>
      </c>
      <c r="F73" s="112">
        <v>45162</v>
      </c>
      <c r="G73" s="189">
        <v>0.625</v>
      </c>
      <c r="H73" s="112">
        <v>45183</v>
      </c>
      <c r="I73" s="189">
        <v>0.70833333333333337</v>
      </c>
      <c r="J73" s="296" t="s">
        <v>49</v>
      </c>
      <c r="K73" s="16">
        <v>24224</v>
      </c>
      <c r="L73" s="181" t="s">
        <v>54</v>
      </c>
      <c r="M73" s="9">
        <v>38608</v>
      </c>
      <c r="N73" s="181" t="s">
        <v>55</v>
      </c>
      <c r="O73" s="16">
        <v>42117</v>
      </c>
      <c r="P73" s="247"/>
      <c r="Q73" s="250" t="s">
        <v>4088</v>
      </c>
      <c r="R73" s="166" t="s">
        <v>56</v>
      </c>
      <c r="S73" s="29"/>
      <c r="T73" s="257" t="s">
        <v>4052</v>
      </c>
      <c r="U73" s="137">
        <v>1350</v>
      </c>
      <c r="V73" s="271" t="s">
        <v>57</v>
      </c>
      <c r="W73" s="180"/>
      <c r="Y73" s="100"/>
    </row>
    <row r="74" spans="1:1024" ht="30" x14ac:dyDescent="0.25">
      <c r="A74" s="186">
        <v>3316</v>
      </c>
      <c r="B74" s="159">
        <v>94048102</v>
      </c>
      <c r="C74" s="1927" t="s">
        <v>4069</v>
      </c>
      <c r="D74" s="159" t="s">
        <v>22</v>
      </c>
      <c r="E74" s="159" t="s">
        <v>161</v>
      </c>
      <c r="F74" s="112">
        <v>45185</v>
      </c>
      <c r="G74" s="189">
        <v>0.80208333333333337</v>
      </c>
      <c r="H74" s="112">
        <v>45190</v>
      </c>
      <c r="I74" s="189">
        <v>0.41666666666666669</v>
      </c>
      <c r="J74" s="296" t="s">
        <v>1538</v>
      </c>
      <c r="K74" s="112">
        <v>31374</v>
      </c>
      <c r="L74" s="190" t="s">
        <v>4070</v>
      </c>
      <c r="M74" s="25">
        <v>44749</v>
      </c>
      <c r="N74" s="190" t="s">
        <v>4071</v>
      </c>
      <c r="O74" s="112">
        <v>38820</v>
      </c>
      <c r="P74" s="247" t="s">
        <v>4116</v>
      </c>
      <c r="Q74" s="192"/>
      <c r="R74" s="251" t="s">
        <v>116</v>
      </c>
      <c r="S74" s="210"/>
      <c r="T74" s="210"/>
      <c r="U74" s="137">
        <v>800</v>
      </c>
      <c r="V74" s="271" t="s">
        <v>4072</v>
      </c>
      <c r="W74" s="180"/>
      <c r="Y74" s="100"/>
    </row>
    <row r="75" spans="1:1024" ht="47.25" customHeight="1" x14ac:dyDescent="0.25">
      <c r="A75" s="186">
        <v>3221</v>
      </c>
      <c r="B75" s="159">
        <v>94048102</v>
      </c>
      <c r="C75" s="1928"/>
      <c r="D75" s="159" t="s">
        <v>35</v>
      </c>
      <c r="E75" s="159" t="s">
        <v>178</v>
      </c>
      <c r="F75" s="112">
        <v>45181</v>
      </c>
      <c r="G75" s="189">
        <v>0.58333333333333337</v>
      </c>
      <c r="H75" s="112">
        <v>45185</v>
      </c>
      <c r="I75" s="189">
        <v>0.80208333333333337</v>
      </c>
      <c r="J75" s="296" t="s">
        <v>4114</v>
      </c>
      <c r="K75" s="112">
        <v>31374</v>
      </c>
      <c r="L75" s="190" t="s">
        <v>4070</v>
      </c>
      <c r="M75" s="25">
        <v>44749</v>
      </c>
      <c r="N75" s="190" t="s">
        <v>4071</v>
      </c>
      <c r="O75" s="112">
        <v>38820</v>
      </c>
      <c r="P75" s="247" t="s">
        <v>4115</v>
      </c>
      <c r="Q75" s="192"/>
      <c r="R75" s="251" t="s">
        <v>4073</v>
      </c>
      <c r="S75" s="29"/>
      <c r="T75" s="210"/>
      <c r="U75" s="151"/>
      <c r="V75" s="271" t="s">
        <v>4072</v>
      </c>
      <c r="W75" s="180"/>
      <c r="Y75" s="100"/>
    </row>
    <row r="76" spans="1:1024" ht="45" x14ac:dyDescent="0.25">
      <c r="A76" s="186">
        <v>3320</v>
      </c>
      <c r="B76" s="159"/>
      <c r="C76" s="154" t="s">
        <v>4125</v>
      </c>
      <c r="D76" s="159" t="s">
        <v>412</v>
      </c>
      <c r="E76" s="159" t="s">
        <v>60</v>
      </c>
      <c r="F76" s="112">
        <v>45187</v>
      </c>
      <c r="G76" s="189">
        <v>0.5</v>
      </c>
      <c r="H76" s="112">
        <v>45196</v>
      </c>
      <c r="I76" s="189">
        <v>0.5</v>
      </c>
      <c r="J76" s="296" t="s">
        <v>4196</v>
      </c>
      <c r="K76" s="112">
        <v>37766</v>
      </c>
      <c r="L76" s="190" t="s">
        <v>4126</v>
      </c>
      <c r="M76" s="25">
        <v>44364</v>
      </c>
      <c r="N76" s="190" t="s">
        <v>4127</v>
      </c>
      <c r="O76" s="112">
        <v>45093</v>
      </c>
      <c r="P76" s="166" t="s">
        <v>4128</v>
      </c>
      <c r="Q76" s="361" t="s">
        <v>4199</v>
      </c>
      <c r="R76" s="210"/>
      <c r="S76" s="210"/>
      <c r="T76" s="210"/>
      <c r="U76" s="137" t="s">
        <v>4198</v>
      </c>
      <c r="V76" s="271" t="s">
        <v>4129</v>
      </c>
      <c r="W76" s="180"/>
      <c r="Y76" s="100"/>
    </row>
    <row r="77" spans="1:1024" s="185" customFormat="1" ht="45" x14ac:dyDescent="0.25">
      <c r="A77" s="4">
        <v>3314</v>
      </c>
      <c r="B77" s="15"/>
      <c r="C77" s="12" t="s">
        <v>1812</v>
      </c>
      <c r="D77" s="159" t="s">
        <v>29</v>
      </c>
      <c r="E77" s="159" t="s">
        <v>30</v>
      </c>
      <c r="F77" s="112">
        <v>45185</v>
      </c>
      <c r="G77" s="189">
        <v>0.97916666666666663</v>
      </c>
      <c r="H77" s="112">
        <v>45197</v>
      </c>
      <c r="I77" s="189">
        <v>0.41666666666666669</v>
      </c>
      <c r="J77" s="296" t="s">
        <v>61</v>
      </c>
      <c r="K77" s="16" t="s">
        <v>1814</v>
      </c>
      <c r="L77" s="181" t="s">
        <v>1815</v>
      </c>
      <c r="M77" s="9">
        <v>44447</v>
      </c>
      <c r="N77" s="115" t="s">
        <v>1816</v>
      </c>
      <c r="O77" s="16">
        <v>39725</v>
      </c>
      <c r="P77" s="30"/>
      <c r="Q77" s="247"/>
      <c r="R77" s="29" t="s">
        <v>4118</v>
      </c>
      <c r="S77" s="29"/>
      <c r="T77" s="247" t="s">
        <v>4200</v>
      </c>
      <c r="U77" s="152">
        <v>50</v>
      </c>
      <c r="V77" s="271" t="s">
        <v>1817</v>
      </c>
      <c r="W77" s="180"/>
      <c r="X77"/>
      <c r="Y77" s="100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  <c r="CW77"/>
      <c r="CX77"/>
      <c r="CY77"/>
      <c r="CZ77"/>
      <c r="DA77"/>
      <c r="DB77"/>
      <c r="DC77"/>
      <c r="DD77"/>
      <c r="DE77"/>
      <c r="DF77"/>
      <c r="DG77"/>
      <c r="DH77"/>
      <c r="DI77"/>
      <c r="DJ77"/>
      <c r="DK77"/>
      <c r="DL77"/>
      <c r="DM77"/>
      <c r="DN77"/>
      <c r="DO77"/>
      <c r="DP77"/>
      <c r="DQ77"/>
      <c r="DR77"/>
      <c r="DS77"/>
      <c r="DT77"/>
      <c r="DU77"/>
      <c r="DV77"/>
      <c r="DW77"/>
      <c r="DX77"/>
      <c r="DY77"/>
      <c r="DZ77"/>
      <c r="EA77"/>
      <c r="EB77"/>
      <c r="EC77"/>
      <c r="ED77"/>
      <c r="EE77"/>
      <c r="EF77"/>
      <c r="EG77"/>
      <c r="EH77"/>
      <c r="EI77"/>
      <c r="EJ77"/>
      <c r="EK77"/>
      <c r="EL77"/>
      <c r="EM77"/>
      <c r="EN77"/>
      <c r="EO77"/>
      <c r="EP77"/>
      <c r="EQ77"/>
      <c r="ER77"/>
      <c r="ES77"/>
      <c r="ET77"/>
      <c r="EU77"/>
      <c r="EV77"/>
      <c r="EW77"/>
      <c r="EX77"/>
      <c r="EY77"/>
      <c r="EZ77"/>
      <c r="FA77"/>
      <c r="FB77"/>
      <c r="FC77"/>
      <c r="FD77"/>
      <c r="FE77"/>
      <c r="FF77"/>
      <c r="FG77"/>
      <c r="FH77"/>
      <c r="FI77"/>
      <c r="FJ77"/>
      <c r="FK77"/>
      <c r="FL77"/>
      <c r="FM77"/>
      <c r="FN77"/>
      <c r="FO77"/>
      <c r="FP77"/>
      <c r="FQ77"/>
      <c r="FR77"/>
      <c r="FS77"/>
      <c r="FT77"/>
      <c r="FU77"/>
      <c r="FV77"/>
      <c r="FW77"/>
      <c r="FX77"/>
      <c r="FY77"/>
      <c r="FZ77"/>
      <c r="GA77"/>
      <c r="GB77"/>
      <c r="GC77"/>
      <c r="GD77"/>
      <c r="GE77"/>
      <c r="GF77"/>
      <c r="GG77"/>
      <c r="GH77"/>
      <c r="GI77"/>
      <c r="GJ77"/>
      <c r="GK77"/>
      <c r="GL77"/>
      <c r="GM77"/>
      <c r="GN77"/>
      <c r="GO77"/>
      <c r="GP77"/>
      <c r="GQ77"/>
      <c r="GR77"/>
      <c r="GS77"/>
      <c r="GT77"/>
      <c r="GU77"/>
      <c r="GV77"/>
      <c r="GW77"/>
      <c r="GX77"/>
      <c r="GY77"/>
      <c r="GZ77"/>
      <c r="HA77"/>
      <c r="HB77"/>
      <c r="HC77"/>
      <c r="HD77"/>
      <c r="HE77"/>
      <c r="HF77"/>
      <c r="HG77"/>
      <c r="HH77"/>
      <c r="HI77"/>
      <c r="HJ77"/>
      <c r="HK77"/>
      <c r="HL77"/>
      <c r="HM77"/>
      <c r="HN77"/>
      <c r="HO77"/>
      <c r="HP77"/>
      <c r="HQ77"/>
      <c r="HR77"/>
      <c r="HS77"/>
      <c r="HT77"/>
      <c r="HU77"/>
      <c r="HV77"/>
      <c r="HW77"/>
      <c r="HX77"/>
      <c r="HY77"/>
      <c r="HZ77"/>
      <c r="IA77"/>
      <c r="IB77"/>
      <c r="IC77"/>
      <c r="ID77"/>
      <c r="IE77"/>
      <c r="IF77"/>
      <c r="IG77"/>
      <c r="IH77"/>
      <c r="II77"/>
      <c r="IJ77"/>
      <c r="IK77"/>
      <c r="IL77"/>
      <c r="IM77"/>
      <c r="IN77"/>
      <c r="IO77"/>
      <c r="IP77"/>
      <c r="IQ77"/>
      <c r="IR77"/>
      <c r="IS77"/>
      <c r="IT77"/>
      <c r="IU77"/>
      <c r="IV77"/>
      <c r="IW77"/>
      <c r="IX77"/>
      <c r="IY77"/>
      <c r="IZ77"/>
      <c r="JA77"/>
      <c r="JB77"/>
      <c r="JC77"/>
      <c r="JD77"/>
      <c r="JE77"/>
      <c r="JF77"/>
      <c r="JG77"/>
      <c r="JH77"/>
      <c r="JI77"/>
      <c r="JJ77"/>
      <c r="JK77"/>
      <c r="JL77"/>
      <c r="JM77"/>
      <c r="JN77"/>
      <c r="JO77"/>
      <c r="JP77"/>
      <c r="JQ77"/>
      <c r="JR77"/>
      <c r="JS77"/>
      <c r="JT77"/>
      <c r="JU77"/>
      <c r="JV77"/>
      <c r="JW77"/>
      <c r="JX77"/>
      <c r="JY77"/>
      <c r="JZ77"/>
      <c r="KA77"/>
      <c r="KB77"/>
      <c r="KC77"/>
      <c r="KD77"/>
      <c r="KE77"/>
      <c r="KF77"/>
      <c r="KG77"/>
      <c r="KH77"/>
      <c r="KI77"/>
      <c r="KJ77"/>
      <c r="KK77"/>
      <c r="KL77"/>
      <c r="KM77"/>
      <c r="KN77"/>
      <c r="KO77"/>
      <c r="KP77"/>
      <c r="KQ77"/>
      <c r="KR77"/>
      <c r="KS77"/>
      <c r="KT77"/>
      <c r="KU77"/>
      <c r="KV77"/>
      <c r="KW77"/>
      <c r="KX77"/>
      <c r="KY77"/>
      <c r="KZ77"/>
      <c r="LA77"/>
      <c r="LB77"/>
      <c r="LC77"/>
      <c r="LD77"/>
      <c r="LE77"/>
      <c r="LF77"/>
      <c r="LG77"/>
      <c r="LH77"/>
      <c r="LI77"/>
      <c r="LJ77"/>
      <c r="LK77"/>
      <c r="LL77"/>
      <c r="LM77"/>
      <c r="LN77"/>
      <c r="LO77"/>
      <c r="LP77"/>
      <c r="LQ77"/>
      <c r="LR77"/>
      <c r="LS77"/>
      <c r="LT77"/>
      <c r="LU77"/>
      <c r="LV77"/>
      <c r="LW77"/>
      <c r="LX77"/>
      <c r="LY77"/>
      <c r="LZ77"/>
      <c r="MA77"/>
      <c r="MB77"/>
      <c r="MC77"/>
      <c r="MD77"/>
      <c r="ME77"/>
      <c r="MF77"/>
      <c r="MG77"/>
      <c r="MH77"/>
      <c r="MI77"/>
      <c r="MJ77"/>
      <c r="MK77"/>
      <c r="ML77"/>
      <c r="MM77"/>
      <c r="MN77"/>
      <c r="MO77"/>
      <c r="MP77"/>
      <c r="MQ77"/>
      <c r="MR77"/>
      <c r="MS77"/>
      <c r="MT77"/>
      <c r="MU77"/>
      <c r="MV77"/>
      <c r="MW77"/>
      <c r="MX77"/>
      <c r="MY77"/>
      <c r="MZ77"/>
      <c r="NA77"/>
      <c r="NB77"/>
      <c r="NC77"/>
      <c r="ND77"/>
      <c r="NE77"/>
      <c r="NF77"/>
      <c r="NG77"/>
      <c r="NH77"/>
      <c r="NI77"/>
      <c r="NJ77"/>
      <c r="NK77"/>
      <c r="NL77"/>
      <c r="NM77"/>
      <c r="NN77"/>
      <c r="NO77"/>
      <c r="NP77"/>
      <c r="NQ77"/>
      <c r="NR77"/>
      <c r="NS77"/>
      <c r="NT77"/>
      <c r="NU77"/>
      <c r="NV77"/>
      <c r="NW77"/>
      <c r="NX77"/>
      <c r="NY77"/>
      <c r="NZ77"/>
      <c r="OA77"/>
      <c r="OB77"/>
      <c r="OC77"/>
      <c r="OD77"/>
      <c r="OE77"/>
      <c r="OF77"/>
      <c r="OG77"/>
      <c r="OH77"/>
      <c r="OI77"/>
      <c r="OJ77"/>
      <c r="OK77"/>
      <c r="OL77"/>
      <c r="OM77"/>
      <c r="ON77"/>
      <c r="OO77"/>
      <c r="OP77"/>
      <c r="OQ77"/>
      <c r="OR77"/>
      <c r="OS77"/>
      <c r="OT77"/>
      <c r="OU77"/>
      <c r="OV77"/>
      <c r="OW77"/>
      <c r="OX77"/>
      <c r="OY77"/>
      <c r="OZ77"/>
      <c r="PA77"/>
      <c r="PB77"/>
      <c r="PC77"/>
      <c r="PD77"/>
      <c r="PE77"/>
      <c r="PF77"/>
      <c r="PG77"/>
      <c r="PH77"/>
      <c r="PI77"/>
      <c r="PJ77"/>
      <c r="PK77"/>
      <c r="PL77"/>
      <c r="PM77"/>
      <c r="PN77"/>
      <c r="PO77"/>
      <c r="PP77"/>
      <c r="PQ77"/>
      <c r="PR77"/>
      <c r="PS77"/>
      <c r="PT77"/>
      <c r="PU77"/>
      <c r="PV77"/>
      <c r="PW77"/>
      <c r="PX77"/>
      <c r="PY77"/>
      <c r="PZ77"/>
      <c r="QA77"/>
      <c r="QB77"/>
      <c r="QC77"/>
      <c r="QD77"/>
      <c r="QE77"/>
      <c r="QF77"/>
      <c r="QG77"/>
      <c r="QH77"/>
      <c r="QI77"/>
      <c r="QJ77"/>
      <c r="QK77"/>
      <c r="QL77"/>
      <c r="QM77"/>
      <c r="QN77"/>
      <c r="QO77"/>
      <c r="QP77"/>
      <c r="QQ77"/>
      <c r="QR77"/>
      <c r="QS77"/>
      <c r="QT77"/>
      <c r="QU77"/>
      <c r="QV77"/>
      <c r="QW77"/>
      <c r="QX77"/>
      <c r="QY77"/>
      <c r="QZ77"/>
      <c r="RA77"/>
      <c r="RB77"/>
      <c r="RC77"/>
      <c r="RD77"/>
      <c r="RE77"/>
      <c r="RF77"/>
      <c r="RG77"/>
      <c r="RH77"/>
      <c r="RI77"/>
      <c r="RJ77"/>
      <c r="RK77"/>
      <c r="RL77"/>
      <c r="RM77"/>
      <c r="RN77"/>
      <c r="RO77"/>
      <c r="RP77"/>
      <c r="RQ77"/>
      <c r="RR77"/>
      <c r="RS77"/>
      <c r="RT77"/>
      <c r="RU77"/>
      <c r="RV77"/>
      <c r="RW77"/>
      <c r="RX77"/>
      <c r="RY77"/>
      <c r="RZ77"/>
      <c r="SA77"/>
      <c r="SB77"/>
      <c r="SC77"/>
      <c r="SD77"/>
      <c r="SE77"/>
      <c r="SF77"/>
      <c r="SG77"/>
      <c r="SH77"/>
      <c r="SI77"/>
      <c r="SJ77"/>
      <c r="SK77"/>
      <c r="SL77"/>
      <c r="SM77"/>
      <c r="SN77"/>
      <c r="SO77"/>
      <c r="SP77"/>
      <c r="SQ77"/>
      <c r="SR77"/>
      <c r="SS77"/>
      <c r="ST77"/>
      <c r="SU77"/>
      <c r="SV77"/>
      <c r="SW77"/>
      <c r="SX77"/>
      <c r="SY77"/>
      <c r="SZ77"/>
      <c r="TA77"/>
      <c r="TB77"/>
      <c r="TC77"/>
      <c r="TD77"/>
      <c r="TE77"/>
      <c r="TF77"/>
      <c r="TG77"/>
      <c r="TH77"/>
      <c r="TI77"/>
      <c r="TJ77"/>
      <c r="TK77"/>
      <c r="TL77"/>
      <c r="TM77"/>
      <c r="TN77"/>
      <c r="TO77"/>
      <c r="TP77"/>
      <c r="TQ77"/>
      <c r="TR77"/>
      <c r="TS77"/>
      <c r="TT77"/>
      <c r="TU77"/>
      <c r="TV77"/>
      <c r="TW77"/>
      <c r="TX77"/>
      <c r="TY77"/>
      <c r="TZ77"/>
      <c r="UA77"/>
      <c r="UB77"/>
      <c r="UC77"/>
      <c r="UD77"/>
      <c r="UE77"/>
      <c r="UF77"/>
      <c r="UG77"/>
      <c r="UH77"/>
      <c r="UI77"/>
      <c r="UJ77"/>
      <c r="UK77"/>
      <c r="UL77"/>
      <c r="UM77"/>
      <c r="UN77"/>
      <c r="UO77"/>
      <c r="UP77"/>
      <c r="UQ77"/>
      <c r="UR77"/>
      <c r="US77"/>
      <c r="UT77"/>
      <c r="UU77"/>
      <c r="UV77"/>
      <c r="UW77"/>
      <c r="UX77"/>
      <c r="UY77"/>
      <c r="UZ77"/>
      <c r="VA77"/>
      <c r="VB77"/>
      <c r="VC77"/>
      <c r="VD77"/>
      <c r="VE77"/>
      <c r="VF77"/>
      <c r="VG77"/>
      <c r="VH77"/>
      <c r="VI77"/>
      <c r="VJ77"/>
      <c r="VK77"/>
      <c r="VL77"/>
      <c r="VM77"/>
      <c r="VN77"/>
      <c r="VO77"/>
      <c r="VP77"/>
      <c r="VQ77"/>
      <c r="VR77"/>
      <c r="VS77"/>
      <c r="VT77"/>
      <c r="VU77"/>
      <c r="VV77"/>
      <c r="VW77"/>
      <c r="VX77"/>
      <c r="VY77"/>
      <c r="VZ77"/>
      <c r="WA77"/>
      <c r="WB77"/>
      <c r="WC77"/>
      <c r="WD77"/>
      <c r="WE77"/>
      <c r="WF77"/>
      <c r="WG77"/>
      <c r="WH77"/>
      <c r="WI77"/>
      <c r="WJ77"/>
      <c r="WK77"/>
      <c r="WL77"/>
      <c r="WM77"/>
      <c r="WN77"/>
      <c r="WO77"/>
      <c r="WP77"/>
      <c r="WQ77"/>
      <c r="WR77"/>
      <c r="WS77"/>
      <c r="WT77"/>
      <c r="WU77"/>
      <c r="WV77"/>
      <c r="WW77"/>
      <c r="WX77"/>
      <c r="WY77"/>
      <c r="WZ77"/>
      <c r="XA77"/>
      <c r="XB77"/>
      <c r="XC77"/>
      <c r="XD77"/>
      <c r="XE77"/>
      <c r="XF77"/>
      <c r="XG77"/>
      <c r="XH77"/>
      <c r="XI77"/>
      <c r="XJ77"/>
      <c r="XK77"/>
      <c r="XL77"/>
      <c r="XM77"/>
      <c r="XN77"/>
      <c r="XO77"/>
      <c r="XP77"/>
      <c r="XQ77"/>
      <c r="XR77"/>
      <c r="XS77"/>
      <c r="XT77"/>
      <c r="XU77"/>
      <c r="XV77"/>
      <c r="XW77"/>
      <c r="XX77"/>
      <c r="XY77"/>
      <c r="XZ77"/>
      <c r="YA77"/>
      <c r="YB77"/>
      <c r="YC77"/>
      <c r="YD77"/>
      <c r="YE77"/>
      <c r="YF77"/>
      <c r="YG77"/>
      <c r="YH77"/>
      <c r="YI77"/>
      <c r="YJ77"/>
      <c r="YK77"/>
      <c r="YL77"/>
      <c r="YM77"/>
      <c r="YN77"/>
      <c r="YO77"/>
      <c r="YP77"/>
      <c r="YQ77"/>
      <c r="YR77"/>
      <c r="YS77"/>
      <c r="YT77"/>
      <c r="YU77"/>
      <c r="YV77"/>
      <c r="YW77"/>
      <c r="YX77"/>
      <c r="YY77"/>
      <c r="YZ77"/>
      <c r="ZA77"/>
      <c r="ZB77"/>
      <c r="ZC77"/>
      <c r="ZD77"/>
      <c r="ZE77"/>
      <c r="ZF77"/>
      <c r="ZG77"/>
      <c r="ZH77"/>
      <c r="ZI77"/>
      <c r="ZJ77"/>
      <c r="ZK77"/>
      <c r="ZL77"/>
      <c r="ZM77"/>
      <c r="ZN77"/>
      <c r="ZO77"/>
      <c r="ZP77"/>
      <c r="ZQ77"/>
      <c r="ZR77"/>
      <c r="ZS77"/>
      <c r="ZT77"/>
      <c r="ZU77"/>
      <c r="ZV77"/>
      <c r="ZW77"/>
      <c r="ZX77"/>
      <c r="ZY77"/>
      <c r="ZZ77"/>
      <c r="AAA77"/>
      <c r="AAB77"/>
      <c r="AAC77"/>
      <c r="AAD77"/>
      <c r="AAE77"/>
      <c r="AAF77"/>
      <c r="AAG77"/>
      <c r="AAH77"/>
      <c r="AAI77"/>
      <c r="AAJ77"/>
      <c r="AAK77"/>
      <c r="AAL77"/>
      <c r="AAM77"/>
      <c r="AAN77"/>
      <c r="AAO77"/>
      <c r="AAP77"/>
      <c r="AAQ77"/>
      <c r="AAR77"/>
      <c r="AAS77"/>
      <c r="AAT77"/>
      <c r="AAU77"/>
      <c r="AAV77"/>
      <c r="AAW77"/>
      <c r="AAX77"/>
      <c r="AAY77"/>
      <c r="AAZ77"/>
      <c r="ABA77"/>
      <c r="ABB77"/>
      <c r="ABC77"/>
      <c r="ABD77"/>
      <c r="ABE77"/>
      <c r="ABF77"/>
      <c r="ABG77"/>
      <c r="ABH77"/>
      <c r="ABI77"/>
      <c r="ABJ77"/>
      <c r="ABK77"/>
      <c r="ABL77"/>
      <c r="ABM77"/>
      <c r="ABN77"/>
      <c r="ABO77"/>
      <c r="ABP77"/>
      <c r="ABQ77"/>
      <c r="ABR77"/>
      <c r="ABS77"/>
      <c r="ABT77"/>
      <c r="ABU77"/>
      <c r="ABV77"/>
      <c r="ABW77"/>
      <c r="ABX77"/>
      <c r="ABY77"/>
      <c r="ABZ77"/>
      <c r="ACA77"/>
      <c r="ACB77"/>
      <c r="ACC77"/>
      <c r="ACD77"/>
      <c r="ACE77"/>
      <c r="ACF77"/>
      <c r="ACG77"/>
      <c r="ACH77"/>
      <c r="ACI77"/>
      <c r="ACJ77"/>
      <c r="ACK77"/>
      <c r="ACL77"/>
      <c r="ACM77"/>
      <c r="ACN77"/>
      <c r="ACO77"/>
      <c r="ACP77"/>
      <c r="ACQ77"/>
      <c r="ACR77"/>
      <c r="ACS77"/>
      <c r="ACT77"/>
      <c r="ACU77"/>
      <c r="ACV77"/>
      <c r="ACW77"/>
      <c r="ACX77"/>
      <c r="ACY77"/>
      <c r="ACZ77"/>
      <c r="ADA77"/>
      <c r="ADB77"/>
      <c r="ADC77"/>
      <c r="ADD77"/>
      <c r="ADE77"/>
      <c r="ADF77"/>
      <c r="ADG77"/>
      <c r="ADH77"/>
      <c r="ADI77"/>
      <c r="ADJ77"/>
      <c r="ADK77"/>
      <c r="ADL77"/>
      <c r="ADM77"/>
      <c r="ADN77"/>
      <c r="ADO77"/>
      <c r="ADP77"/>
      <c r="ADQ77"/>
      <c r="ADR77"/>
      <c r="ADS77"/>
      <c r="ADT77"/>
      <c r="ADU77"/>
      <c r="ADV77"/>
      <c r="ADW77"/>
      <c r="ADX77"/>
      <c r="ADY77"/>
      <c r="ADZ77"/>
      <c r="AEA77"/>
      <c r="AEB77"/>
      <c r="AEC77"/>
      <c r="AED77"/>
      <c r="AEE77"/>
      <c r="AEF77"/>
      <c r="AEG77"/>
      <c r="AEH77"/>
      <c r="AEI77"/>
      <c r="AEJ77"/>
      <c r="AEK77"/>
      <c r="AEL77"/>
      <c r="AEM77"/>
      <c r="AEN77"/>
      <c r="AEO77"/>
      <c r="AEP77"/>
      <c r="AEQ77"/>
      <c r="AER77"/>
      <c r="AES77"/>
      <c r="AET77"/>
      <c r="AEU77"/>
      <c r="AEV77"/>
      <c r="AEW77"/>
      <c r="AEX77"/>
      <c r="AEY77"/>
      <c r="AEZ77"/>
      <c r="AFA77"/>
      <c r="AFB77"/>
      <c r="AFC77"/>
      <c r="AFD77"/>
      <c r="AFE77"/>
      <c r="AFF77"/>
      <c r="AFG77"/>
      <c r="AFH77"/>
      <c r="AFI77"/>
      <c r="AFJ77"/>
      <c r="AFK77"/>
      <c r="AFL77"/>
      <c r="AFM77"/>
      <c r="AFN77"/>
      <c r="AFO77"/>
      <c r="AFP77"/>
      <c r="AFQ77"/>
      <c r="AFR77"/>
      <c r="AFS77"/>
      <c r="AFT77"/>
      <c r="AFU77"/>
      <c r="AFV77"/>
      <c r="AFW77"/>
      <c r="AFX77"/>
      <c r="AFY77"/>
      <c r="AFZ77"/>
      <c r="AGA77"/>
      <c r="AGB77"/>
      <c r="AGC77"/>
      <c r="AGD77"/>
      <c r="AGE77"/>
      <c r="AGF77"/>
      <c r="AGG77"/>
      <c r="AGH77"/>
      <c r="AGI77"/>
      <c r="AGJ77"/>
      <c r="AGK77"/>
      <c r="AGL77"/>
      <c r="AGM77"/>
      <c r="AGN77"/>
      <c r="AGO77"/>
      <c r="AGP77"/>
      <c r="AGQ77"/>
      <c r="AGR77"/>
      <c r="AGS77"/>
      <c r="AGT77"/>
      <c r="AGU77"/>
      <c r="AGV77"/>
      <c r="AGW77"/>
      <c r="AGX77"/>
      <c r="AGY77"/>
      <c r="AGZ77"/>
      <c r="AHA77"/>
      <c r="AHB77"/>
      <c r="AHC77"/>
      <c r="AHD77"/>
      <c r="AHE77"/>
      <c r="AHF77"/>
      <c r="AHG77"/>
      <c r="AHH77"/>
      <c r="AHI77"/>
      <c r="AHJ77"/>
      <c r="AHK77"/>
      <c r="AHL77"/>
      <c r="AHM77"/>
      <c r="AHN77"/>
      <c r="AHO77"/>
      <c r="AHP77"/>
      <c r="AHQ77"/>
      <c r="AHR77"/>
      <c r="AHS77"/>
      <c r="AHT77"/>
      <c r="AHU77"/>
      <c r="AHV77"/>
      <c r="AHW77"/>
      <c r="AHX77"/>
      <c r="AHY77"/>
      <c r="AHZ77"/>
      <c r="AIA77"/>
      <c r="AIB77"/>
      <c r="AIC77"/>
      <c r="AID77"/>
      <c r="AIE77"/>
      <c r="AIF77"/>
      <c r="AIG77"/>
      <c r="AIH77"/>
      <c r="AII77"/>
      <c r="AIJ77"/>
      <c r="AIK77"/>
      <c r="AIL77"/>
      <c r="AIM77"/>
      <c r="AIN77"/>
      <c r="AIO77"/>
      <c r="AIP77"/>
      <c r="AIQ77"/>
      <c r="AIR77"/>
      <c r="AIS77"/>
      <c r="AIT77"/>
      <c r="AIU77"/>
      <c r="AIV77"/>
      <c r="AIW77"/>
      <c r="AIX77"/>
      <c r="AIY77"/>
      <c r="AIZ77"/>
      <c r="AJA77"/>
      <c r="AJB77"/>
      <c r="AJC77"/>
      <c r="AJD77"/>
      <c r="AJE77"/>
      <c r="AJF77"/>
      <c r="AJG77"/>
      <c r="AJH77"/>
      <c r="AJI77"/>
      <c r="AJJ77"/>
      <c r="AJK77"/>
      <c r="AJL77"/>
      <c r="AJM77"/>
      <c r="AJN77"/>
      <c r="AJO77"/>
      <c r="AJP77"/>
      <c r="AJQ77"/>
      <c r="AJR77"/>
      <c r="AJS77"/>
      <c r="AJT77"/>
      <c r="AJU77"/>
      <c r="AJV77"/>
      <c r="AJW77"/>
      <c r="AJX77"/>
      <c r="AJY77"/>
      <c r="AJZ77"/>
      <c r="AKA77"/>
      <c r="AKB77"/>
      <c r="AKC77"/>
      <c r="AKD77"/>
      <c r="AKE77"/>
      <c r="AKF77"/>
      <c r="AKG77"/>
      <c r="AKH77"/>
      <c r="AKI77"/>
      <c r="AKJ77"/>
      <c r="AKK77"/>
      <c r="AKL77"/>
      <c r="AKM77"/>
      <c r="AKN77"/>
      <c r="AKO77"/>
      <c r="AKP77"/>
      <c r="AKQ77"/>
      <c r="AKR77"/>
      <c r="AKS77"/>
      <c r="AKT77"/>
      <c r="AKU77"/>
      <c r="AKV77"/>
      <c r="AKW77"/>
      <c r="AKX77"/>
      <c r="AKY77"/>
      <c r="AKZ77"/>
      <c r="ALA77"/>
      <c r="ALB77"/>
      <c r="ALC77"/>
      <c r="ALD77"/>
      <c r="ALE77"/>
      <c r="ALF77"/>
      <c r="ALG77"/>
      <c r="ALH77"/>
      <c r="ALI77"/>
      <c r="ALJ77"/>
      <c r="ALK77"/>
      <c r="ALL77"/>
      <c r="ALM77"/>
      <c r="ALN77"/>
      <c r="ALO77"/>
      <c r="ALP77"/>
      <c r="ALQ77"/>
      <c r="ALR77"/>
      <c r="ALS77"/>
      <c r="ALT77"/>
      <c r="ALU77"/>
      <c r="ALV77"/>
      <c r="ALW77"/>
      <c r="ALX77"/>
      <c r="ALY77"/>
      <c r="ALZ77"/>
      <c r="AMA77"/>
      <c r="AMB77"/>
      <c r="AMC77"/>
      <c r="AMD77"/>
      <c r="AME77"/>
      <c r="AMF77"/>
      <c r="AMG77"/>
      <c r="AMH77"/>
      <c r="AMI77"/>
      <c r="AMJ77"/>
    </row>
    <row r="78" spans="1:1024" s="185" customFormat="1" ht="45" x14ac:dyDescent="0.25">
      <c r="A78" s="186">
        <v>3312</v>
      </c>
      <c r="B78" s="159"/>
      <c r="C78" s="154" t="s">
        <v>4110</v>
      </c>
      <c r="D78" s="159" t="s">
        <v>35</v>
      </c>
      <c r="E78" s="159" t="s">
        <v>126</v>
      </c>
      <c r="F78" s="112">
        <v>45184</v>
      </c>
      <c r="G78" s="189">
        <v>0.83333333333333337</v>
      </c>
      <c r="H78" s="112">
        <v>45198</v>
      </c>
      <c r="I78" s="189">
        <v>0.83333333333333337</v>
      </c>
      <c r="J78" s="296" t="s">
        <v>78</v>
      </c>
      <c r="K78" s="112">
        <v>33289</v>
      </c>
      <c r="L78" s="190" t="s">
        <v>4111</v>
      </c>
      <c r="M78" s="25">
        <v>44613</v>
      </c>
      <c r="N78" s="190" t="s">
        <v>4112</v>
      </c>
      <c r="O78" s="112">
        <v>40793</v>
      </c>
      <c r="P78" s="247"/>
      <c r="Q78" s="192"/>
      <c r="R78" s="210"/>
      <c r="S78" s="29"/>
      <c r="T78" s="151"/>
      <c r="U78" s="248" t="s">
        <v>4217</v>
      </c>
      <c r="V78" s="271" t="s">
        <v>4113</v>
      </c>
      <c r="W78" s="180"/>
      <c r="X78"/>
      <c r="Y78" s="100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/>
      <c r="CL78"/>
      <c r="CM78"/>
      <c r="CN78"/>
      <c r="CO78"/>
      <c r="CP78"/>
      <c r="CQ78"/>
      <c r="CR78"/>
      <c r="CS78"/>
      <c r="CT78"/>
      <c r="CU78"/>
      <c r="CV78"/>
      <c r="CW78"/>
      <c r="CX78"/>
      <c r="CY78"/>
      <c r="CZ78"/>
      <c r="DA78"/>
      <c r="DB78"/>
      <c r="DC78"/>
      <c r="DD78"/>
      <c r="DE78"/>
      <c r="DF78"/>
      <c r="DG78"/>
      <c r="DH78"/>
      <c r="DI78"/>
      <c r="DJ78"/>
      <c r="DK78"/>
      <c r="DL78"/>
      <c r="DM78"/>
      <c r="DN78"/>
      <c r="DO78"/>
      <c r="DP78"/>
      <c r="DQ78"/>
      <c r="DR78"/>
      <c r="DS78"/>
      <c r="DT78"/>
      <c r="DU78"/>
      <c r="DV78"/>
      <c r="DW78"/>
      <c r="DX78"/>
      <c r="DY78"/>
      <c r="DZ78"/>
      <c r="EA78"/>
      <c r="EB78"/>
      <c r="EC78"/>
      <c r="ED78"/>
      <c r="EE78"/>
      <c r="EF78"/>
      <c r="EG78"/>
      <c r="EH78"/>
      <c r="EI78"/>
      <c r="EJ78"/>
      <c r="EK78"/>
      <c r="EL78"/>
      <c r="EM78"/>
      <c r="EN78"/>
      <c r="EO78"/>
      <c r="EP78"/>
      <c r="EQ78"/>
      <c r="ER78"/>
      <c r="ES78"/>
      <c r="ET78"/>
      <c r="EU78"/>
      <c r="EV78"/>
      <c r="EW78"/>
      <c r="EX78"/>
      <c r="EY78"/>
      <c r="EZ78"/>
      <c r="FA78"/>
      <c r="FB78"/>
      <c r="FC78"/>
      <c r="FD78"/>
      <c r="FE78"/>
      <c r="FF78"/>
      <c r="FG78"/>
      <c r="FH78"/>
      <c r="FI78"/>
      <c r="FJ78"/>
      <c r="FK78"/>
      <c r="FL78"/>
      <c r="FM78"/>
      <c r="FN78"/>
      <c r="FO78"/>
      <c r="FP78"/>
      <c r="FQ78"/>
      <c r="FR78"/>
      <c r="FS78"/>
      <c r="FT78"/>
      <c r="FU78"/>
      <c r="FV78"/>
      <c r="FW78"/>
      <c r="FX78"/>
      <c r="FY78"/>
      <c r="FZ78"/>
      <c r="GA78"/>
      <c r="GB78"/>
      <c r="GC78"/>
      <c r="GD78"/>
      <c r="GE78"/>
      <c r="GF78"/>
      <c r="GG78"/>
      <c r="GH78"/>
      <c r="GI78"/>
      <c r="GJ78"/>
      <c r="GK78"/>
      <c r="GL78"/>
      <c r="GM78"/>
      <c r="GN78"/>
      <c r="GO78"/>
      <c r="GP78"/>
      <c r="GQ78"/>
      <c r="GR78"/>
      <c r="GS78"/>
      <c r="GT78"/>
      <c r="GU78"/>
      <c r="GV78"/>
      <c r="GW78"/>
      <c r="GX78"/>
      <c r="GY78"/>
      <c r="GZ78"/>
      <c r="HA78"/>
      <c r="HB78"/>
      <c r="HC78"/>
      <c r="HD78"/>
      <c r="HE78"/>
      <c r="HF78"/>
      <c r="HG78"/>
      <c r="HH78"/>
      <c r="HI78"/>
      <c r="HJ78"/>
      <c r="HK78"/>
      <c r="HL78"/>
      <c r="HM78"/>
      <c r="HN78"/>
      <c r="HO78"/>
      <c r="HP78"/>
      <c r="HQ78"/>
      <c r="HR78"/>
      <c r="HS78"/>
      <c r="HT78"/>
      <c r="HU78"/>
      <c r="HV78"/>
      <c r="HW78"/>
      <c r="HX78"/>
      <c r="HY78"/>
      <c r="HZ78"/>
      <c r="IA78"/>
      <c r="IB78"/>
      <c r="IC78"/>
      <c r="ID78"/>
      <c r="IE78"/>
      <c r="IF78"/>
      <c r="IG78"/>
      <c r="IH78"/>
      <c r="II78"/>
      <c r="IJ78"/>
      <c r="IK78"/>
      <c r="IL78"/>
      <c r="IM78"/>
      <c r="IN78"/>
      <c r="IO78"/>
      <c r="IP78"/>
      <c r="IQ78"/>
      <c r="IR78"/>
      <c r="IS78"/>
      <c r="IT78"/>
      <c r="IU78"/>
      <c r="IV78"/>
      <c r="IW78"/>
      <c r="IX78"/>
      <c r="IY78"/>
      <c r="IZ78"/>
      <c r="JA78"/>
      <c r="JB78"/>
      <c r="JC78"/>
      <c r="JD78"/>
      <c r="JE78"/>
      <c r="JF78"/>
      <c r="JG78"/>
      <c r="JH78"/>
      <c r="JI78"/>
      <c r="JJ78"/>
      <c r="JK78"/>
      <c r="JL78"/>
      <c r="JM78"/>
      <c r="JN78"/>
      <c r="JO78"/>
      <c r="JP78"/>
      <c r="JQ78"/>
      <c r="JR78"/>
      <c r="JS78"/>
      <c r="JT78"/>
      <c r="JU78"/>
      <c r="JV78"/>
      <c r="JW78"/>
      <c r="JX78"/>
      <c r="JY78"/>
      <c r="JZ78"/>
      <c r="KA78"/>
      <c r="KB78"/>
      <c r="KC78"/>
      <c r="KD78"/>
      <c r="KE78"/>
      <c r="KF78"/>
      <c r="KG78"/>
      <c r="KH78"/>
      <c r="KI78"/>
      <c r="KJ78"/>
      <c r="KK78"/>
      <c r="KL78"/>
      <c r="KM78"/>
      <c r="KN78"/>
      <c r="KO78"/>
      <c r="KP78"/>
      <c r="KQ78"/>
      <c r="KR78"/>
      <c r="KS78"/>
      <c r="KT78"/>
      <c r="KU78"/>
      <c r="KV78"/>
      <c r="KW78"/>
      <c r="KX78"/>
      <c r="KY78"/>
      <c r="KZ78"/>
      <c r="LA78"/>
      <c r="LB78"/>
      <c r="LC78"/>
      <c r="LD78"/>
      <c r="LE78"/>
      <c r="LF78"/>
      <c r="LG78"/>
      <c r="LH78"/>
      <c r="LI78"/>
      <c r="LJ78"/>
      <c r="LK78"/>
      <c r="LL78"/>
      <c r="LM78"/>
      <c r="LN78"/>
      <c r="LO78"/>
      <c r="LP78"/>
      <c r="LQ78"/>
      <c r="LR78"/>
      <c r="LS78"/>
      <c r="LT78"/>
      <c r="LU78"/>
      <c r="LV78"/>
      <c r="LW78"/>
      <c r="LX78"/>
      <c r="LY78"/>
      <c r="LZ78"/>
      <c r="MA78"/>
      <c r="MB78"/>
      <c r="MC78"/>
      <c r="MD78"/>
      <c r="ME78"/>
      <c r="MF78"/>
      <c r="MG78"/>
      <c r="MH78"/>
      <c r="MI78"/>
      <c r="MJ78"/>
      <c r="MK78"/>
      <c r="ML78"/>
      <c r="MM78"/>
      <c r="MN78"/>
      <c r="MO78"/>
      <c r="MP78"/>
      <c r="MQ78"/>
      <c r="MR78"/>
      <c r="MS78"/>
      <c r="MT78"/>
      <c r="MU78"/>
      <c r="MV78"/>
      <c r="MW78"/>
      <c r="MX78"/>
      <c r="MY78"/>
      <c r="MZ78"/>
      <c r="NA78"/>
      <c r="NB78"/>
      <c r="NC78"/>
      <c r="ND78"/>
      <c r="NE78"/>
      <c r="NF78"/>
      <c r="NG78"/>
      <c r="NH78"/>
      <c r="NI78"/>
      <c r="NJ78"/>
      <c r="NK78"/>
      <c r="NL78"/>
      <c r="NM78"/>
      <c r="NN78"/>
      <c r="NO78"/>
      <c r="NP78"/>
      <c r="NQ78"/>
      <c r="NR78"/>
      <c r="NS78"/>
      <c r="NT78"/>
      <c r="NU78"/>
      <c r="NV78"/>
      <c r="NW78"/>
      <c r="NX78"/>
      <c r="NY78"/>
      <c r="NZ78"/>
      <c r="OA78"/>
      <c r="OB78"/>
      <c r="OC78"/>
      <c r="OD78"/>
      <c r="OE78"/>
      <c r="OF78"/>
      <c r="OG78"/>
      <c r="OH78"/>
      <c r="OI78"/>
      <c r="OJ78"/>
      <c r="OK78"/>
      <c r="OL78"/>
      <c r="OM78"/>
      <c r="ON78"/>
      <c r="OO78"/>
      <c r="OP78"/>
      <c r="OQ78"/>
      <c r="OR78"/>
      <c r="OS78"/>
      <c r="OT78"/>
      <c r="OU78"/>
      <c r="OV78"/>
      <c r="OW78"/>
      <c r="OX78"/>
      <c r="OY78"/>
      <c r="OZ78"/>
      <c r="PA78"/>
      <c r="PB78"/>
      <c r="PC78"/>
      <c r="PD78"/>
      <c r="PE78"/>
      <c r="PF78"/>
      <c r="PG78"/>
      <c r="PH78"/>
      <c r="PI78"/>
      <c r="PJ78"/>
      <c r="PK78"/>
      <c r="PL78"/>
      <c r="PM78"/>
      <c r="PN78"/>
      <c r="PO78"/>
      <c r="PP78"/>
      <c r="PQ78"/>
      <c r="PR78"/>
      <c r="PS78"/>
      <c r="PT78"/>
      <c r="PU78"/>
      <c r="PV78"/>
      <c r="PW78"/>
      <c r="PX78"/>
      <c r="PY78"/>
      <c r="PZ78"/>
      <c r="QA78"/>
      <c r="QB78"/>
      <c r="QC78"/>
      <c r="QD78"/>
      <c r="QE78"/>
      <c r="QF78"/>
      <c r="QG78"/>
      <c r="QH78"/>
      <c r="QI78"/>
      <c r="QJ78"/>
      <c r="QK78"/>
      <c r="QL78"/>
      <c r="QM78"/>
      <c r="QN78"/>
      <c r="QO78"/>
      <c r="QP78"/>
      <c r="QQ78"/>
      <c r="QR78"/>
      <c r="QS78"/>
      <c r="QT78"/>
      <c r="QU78"/>
      <c r="QV78"/>
      <c r="QW78"/>
      <c r="QX78"/>
      <c r="QY78"/>
      <c r="QZ78"/>
      <c r="RA78"/>
      <c r="RB78"/>
      <c r="RC78"/>
      <c r="RD78"/>
      <c r="RE78"/>
      <c r="RF78"/>
      <c r="RG78"/>
      <c r="RH78"/>
      <c r="RI78"/>
      <c r="RJ78"/>
      <c r="RK78"/>
      <c r="RL78"/>
      <c r="RM78"/>
      <c r="RN78"/>
      <c r="RO78"/>
      <c r="RP78"/>
      <c r="RQ78"/>
      <c r="RR78"/>
      <c r="RS78"/>
      <c r="RT78"/>
      <c r="RU78"/>
      <c r="RV78"/>
      <c r="RW78"/>
      <c r="RX78"/>
      <c r="RY78"/>
      <c r="RZ78"/>
      <c r="SA78"/>
      <c r="SB78"/>
      <c r="SC78"/>
      <c r="SD78"/>
      <c r="SE78"/>
      <c r="SF78"/>
      <c r="SG78"/>
      <c r="SH78"/>
      <c r="SI78"/>
      <c r="SJ78"/>
      <c r="SK78"/>
      <c r="SL78"/>
      <c r="SM78"/>
      <c r="SN78"/>
      <c r="SO78"/>
      <c r="SP78"/>
      <c r="SQ78"/>
      <c r="SR78"/>
      <c r="SS78"/>
      <c r="ST78"/>
      <c r="SU78"/>
      <c r="SV78"/>
      <c r="SW78"/>
      <c r="SX78"/>
      <c r="SY78"/>
      <c r="SZ78"/>
      <c r="TA78"/>
      <c r="TB78"/>
      <c r="TC78"/>
      <c r="TD78"/>
      <c r="TE78"/>
      <c r="TF78"/>
      <c r="TG78"/>
      <c r="TH78"/>
      <c r="TI78"/>
      <c r="TJ78"/>
      <c r="TK78"/>
      <c r="TL78"/>
      <c r="TM78"/>
      <c r="TN78"/>
      <c r="TO78"/>
      <c r="TP78"/>
      <c r="TQ78"/>
      <c r="TR78"/>
      <c r="TS78"/>
      <c r="TT78"/>
      <c r="TU78"/>
      <c r="TV78"/>
      <c r="TW78"/>
      <c r="TX78"/>
      <c r="TY78"/>
      <c r="TZ78"/>
      <c r="UA78"/>
      <c r="UB78"/>
      <c r="UC78"/>
      <c r="UD78"/>
      <c r="UE78"/>
      <c r="UF78"/>
      <c r="UG78"/>
      <c r="UH78"/>
      <c r="UI78"/>
      <c r="UJ78"/>
      <c r="UK78"/>
      <c r="UL78"/>
      <c r="UM78"/>
      <c r="UN78"/>
      <c r="UO78"/>
      <c r="UP78"/>
      <c r="UQ78"/>
      <c r="UR78"/>
      <c r="US78"/>
      <c r="UT78"/>
      <c r="UU78"/>
      <c r="UV78"/>
      <c r="UW78"/>
      <c r="UX78"/>
      <c r="UY78"/>
      <c r="UZ78"/>
      <c r="VA78"/>
      <c r="VB78"/>
      <c r="VC78"/>
      <c r="VD78"/>
      <c r="VE78"/>
      <c r="VF78"/>
      <c r="VG78"/>
      <c r="VH78"/>
      <c r="VI78"/>
      <c r="VJ78"/>
      <c r="VK78"/>
      <c r="VL78"/>
      <c r="VM78"/>
      <c r="VN78"/>
      <c r="VO78"/>
      <c r="VP78"/>
      <c r="VQ78"/>
      <c r="VR78"/>
      <c r="VS78"/>
      <c r="VT78"/>
      <c r="VU78"/>
      <c r="VV78"/>
      <c r="VW78"/>
      <c r="VX78"/>
      <c r="VY78"/>
      <c r="VZ78"/>
      <c r="WA78"/>
      <c r="WB78"/>
      <c r="WC78"/>
      <c r="WD78"/>
      <c r="WE78"/>
      <c r="WF78"/>
      <c r="WG78"/>
      <c r="WH78"/>
      <c r="WI78"/>
      <c r="WJ78"/>
      <c r="WK78"/>
      <c r="WL78"/>
      <c r="WM78"/>
      <c r="WN78"/>
      <c r="WO78"/>
      <c r="WP78"/>
      <c r="WQ78"/>
      <c r="WR78"/>
      <c r="WS78"/>
      <c r="WT78"/>
      <c r="WU78"/>
      <c r="WV78"/>
      <c r="WW78"/>
      <c r="WX78"/>
      <c r="WY78"/>
      <c r="WZ78"/>
      <c r="XA78"/>
      <c r="XB78"/>
      <c r="XC78"/>
      <c r="XD78"/>
      <c r="XE78"/>
      <c r="XF78"/>
      <c r="XG78"/>
      <c r="XH78"/>
      <c r="XI78"/>
      <c r="XJ78"/>
      <c r="XK78"/>
      <c r="XL78"/>
      <c r="XM78"/>
      <c r="XN78"/>
      <c r="XO78"/>
      <c r="XP78"/>
      <c r="XQ78"/>
      <c r="XR78"/>
      <c r="XS78"/>
      <c r="XT78"/>
      <c r="XU78"/>
      <c r="XV78"/>
      <c r="XW78"/>
      <c r="XX78"/>
      <c r="XY78"/>
      <c r="XZ78"/>
      <c r="YA78"/>
      <c r="YB78"/>
      <c r="YC78"/>
      <c r="YD78"/>
      <c r="YE78"/>
      <c r="YF78"/>
      <c r="YG78"/>
      <c r="YH78"/>
      <c r="YI78"/>
      <c r="YJ78"/>
      <c r="YK78"/>
      <c r="YL78"/>
      <c r="YM78"/>
      <c r="YN78"/>
      <c r="YO78"/>
      <c r="YP78"/>
      <c r="YQ78"/>
      <c r="YR78"/>
      <c r="YS78"/>
      <c r="YT78"/>
      <c r="YU78"/>
      <c r="YV78"/>
      <c r="YW78"/>
      <c r="YX78"/>
      <c r="YY78"/>
      <c r="YZ78"/>
      <c r="ZA78"/>
      <c r="ZB78"/>
      <c r="ZC78"/>
      <c r="ZD78"/>
      <c r="ZE78"/>
      <c r="ZF78"/>
      <c r="ZG78"/>
      <c r="ZH78"/>
      <c r="ZI78"/>
      <c r="ZJ78"/>
      <c r="ZK78"/>
      <c r="ZL78"/>
      <c r="ZM78"/>
      <c r="ZN78"/>
      <c r="ZO78"/>
      <c r="ZP78"/>
      <c r="ZQ78"/>
      <c r="ZR78"/>
      <c r="ZS78"/>
      <c r="ZT78"/>
      <c r="ZU78"/>
      <c r="ZV78"/>
      <c r="ZW78"/>
      <c r="ZX78"/>
      <c r="ZY78"/>
      <c r="ZZ78"/>
      <c r="AAA78"/>
      <c r="AAB78"/>
      <c r="AAC78"/>
      <c r="AAD78"/>
      <c r="AAE78"/>
      <c r="AAF78"/>
      <c r="AAG78"/>
      <c r="AAH78"/>
      <c r="AAI78"/>
      <c r="AAJ78"/>
      <c r="AAK78"/>
      <c r="AAL78"/>
      <c r="AAM78"/>
      <c r="AAN78"/>
      <c r="AAO78"/>
      <c r="AAP78"/>
      <c r="AAQ78"/>
      <c r="AAR78"/>
      <c r="AAS78"/>
      <c r="AAT78"/>
      <c r="AAU78"/>
      <c r="AAV78"/>
      <c r="AAW78"/>
      <c r="AAX78"/>
      <c r="AAY78"/>
      <c r="AAZ78"/>
      <c r="ABA78"/>
      <c r="ABB78"/>
      <c r="ABC78"/>
      <c r="ABD78"/>
      <c r="ABE78"/>
      <c r="ABF78"/>
      <c r="ABG78"/>
      <c r="ABH78"/>
      <c r="ABI78"/>
      <c r="ABJ78"/>
      <c r="ABK78"/>
      <c r="ABL78"/>
      <c r="ABM78"/>
      <c r="ABN78"/>
      <c r="ABO78"/>
      <c r="ABP78"/>
      <c r="ABQ78"/>
      <c r="ABR78"/>
      <c r="ABS78"/>
      <c r="ABT78"/>
      <c r="ABU78"/>
      <c r="ABV78"/>
      <c r="ABW78"/>
      <c r="ABX78"/>
      <c r="ABY78"/>
      <c r="ABZ78"/>
      <c r="ACA78"/>
      <c r="ACB78"/>
      <c r="ACC78"/>
      <c r="ACD78"/>
      <c r="ACE78"/>
      <c r="ACF78"/>
      <c r="ACG78"/>
      <c r="ACH78"/>
      <c r="ACI78"/>
      <c r="ACJ78"/>
      <c r="ACK78"/>
      <c r="ACL78"/>
      <c r="ACM78"/>
      <c r="ACN78"/>
      <c r="ACO78"/>
      <c r="ACP78"/>
      <c r="ACQ78"/>
      <c r="ACR78"/>
      <c r="ACS78"/>
      <c r="ACT78"/>
      <c r="ACU78"/>
      <c r="ACV78"/>
      <c r="ACW78"/>
      <c r="ACX78"/>
      <c r="ACY78"/>
      <c r="ACZ78"/>
      <c r="ADA78"/>
      <c r="ADB78"/>
      <c r="ADC78"/>
      <c r="ADD78"/>
      <c r="ADE78"/>
      <c r="ADF78"/>
      <c r="ADG78"/>
      <c r="ADH78"/>
      <c r="ADI78"/>
      <c r="ADJ78"/>
      <c r="ADK78"/>
      <c r="ADL78"/>
      <c r="ADM78"/>
      <c r="ADN78"/>
      <c r="ADO78"/>
      <c r="ADP78"/>
      <c r="ADQ78"/>
      <c r="ADR78"/>
      <c r="ADS78"/>
      <c r="ADT78"/>
      <c r="ADU78"/>
      <c r="ADV78"/>
      <c r="ADW78"/>
      <c r="ADX78"/>
      <c r="ADY78"/>
      <c r="ADZ78"/>
      <c r="AEA78"/>
      <c r="AEB78"/>
      <c r="AEC78"/>
      <c r="AED78"/>
      <c r="AEE78"/>
      <c r="AEF78"/>
      <c r="AEG78"/>
      <c r="AEH78"/>
      <c r="AEI78"/>
      <c r="AEJ78"/>
      <c r="AEK78"/>
      <c r="AEL78"/>
      <c r="AEM78"/>
      <c r="AEN78"/>
      <c r="AEO78"/>
      <c r="AEP78"/>
      <c r="AEQ78"/>
      <c r="AER78"/>
      <c r="AES78"/>
      <c r="AET78"/>
      <c r="AEU78"/>
      <c r="AEV78"/>
      <c r="AEW78"/>
      <c r="AEX78"/>
      <c r="AEY78"/>
      <c r="AEZ78"/>
      <c r="AFA78"/>
      <c r="AFB78"/>
      <c r="AFC78"/>
      <c r="AFD78"/>
      <c r="AFE78"/>
      <c r="AFF78"/>
      <c r="AFG78"/>
      <c r="AFH78"/>
      <c r="AFI78"/>
      <c r="AFJ78"/>
      <c r="AFK78"/>
      <c r="AFL78"/>
      <c r="AFM78"/>
      <c r="AFN78"/>
      <c r="AFO78"/>
      <c r="AFP78"/>
      <c r="AFQ78"/>
      <c r="AFR78"/>
      <c r="AFS78"/>
      <c r="AFT78"/>
      <c r="AFU78"/>
      <c r="AFV78"/>
      <c r="AFW78"/>
      <c r="AFX78"/>
      <c r="AFY78"/>
      <c r="AFZ78"/>
      <c r="AGA78"/>
      <c r="AGB78"/>
      <c r="AGC78"/>
      <c r="AGD78"/>
      <c r="AGE78"/>
      <c r="AGF78"/>
      <c r="AGG78"/>
      <c r="AGH78"/>
      <c r="AGI78"/>
      <c r="AGJ78"/>
      <c r="AGK78"/>
      <c r="AGL78"/>
      <c r="AGM78"/>
      <c r="AGN78"/>
      <c r="AGO78"/>
      <c r="AGP78"/>
      <c r="AGQ78"/>
      <c r="AGR78"/>
      <c r="AGS78"/>
      <c r="AGT78"/>
      <c r="AGU78"/>
      <c r="AGV78"/>
      <c r="AGW78"/>
      <c r="AGX78"/>
      <c r="AGY78"/>
      <c r="AGZ78"/>
      <c r="AHA78"/>
      <c r="AHB78"/>
      <c r="AHC78"/>
      <c r="AHD78"/>
      <c r="AHE78"/>
      <c r="AHF78"/>
      <c r="AHG78"/>
      <c r="AHH78"/>
      <c r="AHI78"/>
      <c r="AHJ78"/>
      <c r="AHK78"/>
      <c r="AHL78"/>
      <c r="AHM78"/>
      <c r="AHN78"/>
      <c r="AHO78"/>
      <c r="AHP78"/>
      <c r="AHQ78"/>
      <c r="AHR78"/>
      <c r="AHS78"/>
      <c r="AHT78"/>
      <c r="AHU78"/>
      <c r="AHV78"/>
      <c r="AHW78"/>
      <c r="AHX78"/>
      <c r="AHY78"/>
      <c r="AHZ78"/>
      <c r="AIA78"/>
      <c r="AIB78"/>
      <c r="AIC78"/>
      <c r="AID78"/>
      <c r="AIE78"/>
      <c r="AIF78"/>
      <c r="AIG78"/>
      <c r="AIH78"/>
      <c r="AII78"/>
      <c r="AIJ78"/>
      <c r="AIK78"/>
      <c r="AIL78"/>
      <c r="AIM78"/>
      <c r="AIN78"/>
      <c r="AIO78"/>
      <c r="AIP78"/>
      <c r="AIQ78"/>
      <c r="AIR78"/>
      <c r="AIS78"/>
      <c r="AIT78"/>
      <c r="AIU78"/>
      <c r="AIV78"/>
      <c r="AIW78"/>
      <c r="AIX78"/>
      <c r="AIY78"/>
      <c r="AIZ78"/>
      <c r="AJA78"/>
      <c r="AJB78"/>
      <c r="AJC78"/>
      <c r="AJD78"/>
      <c r="AJE78"/>
      <c r="AJF78"/>
      <c r="AJG78"/>
      <c r="AJH78"/>
      <c r="AJI78"/>
      <c r="AJJ78"/>
      <c r="AJK78"/>
      <c r="AJL78"/>
      <c r="AJM78"/>
      <c r="AJN78"/>
      <c r="AJO78"/>
      <c r="AJP78"/>
      <c r="AJQ78"/>
      <c r="AJR78"/>
      <c r="AJS78"/>
      <c r="AJT78"/>
      <c r="AJU78"/>
      <c r="AJV78"/>
      <c r="AJW78"/>
      <c r="AJX78"/>
      <c r="AJY78"/>
      <c r="AJZ78"/>
      <c r="AKA78"/>
      <c r="AKB78"/>
      <c r="AKC78"/>
      <c r="AKD78"/>
      <c r="AKE78"/>
      <c r="AKF78"/>
      <c r="AKG78"/>
      <c r="AKH78"/>
      <c r="AKI78"/>
      <c r="AKJ78"/>
      <c r="AKK78"/>
      <c r="AKL78"/>
      <c r="AKM78"/>
      <c r="AKN78"/>
      <c r="AKO78"/>
      <c r="AKP78"/>
      <c r="AKQ78"/>
      <c r="AKR78"/>
      <c r="AKS78"/>
      <c r="AKT78"/>
      <c r="AKU78"/>
      <c r="AKV78"/>
      <c r="AKW78"/>
      <c r="AKX78"/>
      <c r="AKY78"/>
      <c r="AKZ78"/>
      <c r="ALA78"/>
      <c r="ALB78"/>
      <c r="ALC78"/>
      <c r="ALD78"/>
      <c r="ALE78"/>
      <c r="ALF78"/>
      <c r="ALG78"/>
      <c r="ALH78"/>
      <c r="ALI78"/>
      <c r="ALJ78"/>
      <c r="ALK78"/>
      <c r="ALL78"/>
      <c r="ALM78"/>
      <c r="ALN78"/>
      <c r="ALO78"/>
      <c r="ALP78"/>
      <c r="ALQ78"/>
      <c r="ALR78"/>
      <c r="ALS78"/>
      <c r="ALT78"/>
      <c r="ALU78"/>
      <c r="ALV78"/>
      <c r="ALW78"/>
      <c r="ALX78"/>
      <c r="ALY78"/>
      <c r="ALZ78"/>
      <c r="AMA78"/>
      <c r="AMB78"/>
      <c r="AMC78"/>
      <c r="AMD78"/>
      <c r="AME78"/>
      <c r="AMF78"/>
      <c r="AMG78"/>
      <c r="AMH78"/>
      <c r="AMI78"/>
      <c r="AMJ78"/>
    </row>
    <row r="79" spans="1:1024" ht="27" customHeight="1" x14ac:dyDescent="0.25">
      <c r="A79" s="20">
        <v>3377</v>
      </c>
      <c r="B79" s="24"/>
      <c r="C79" s="154" t="s">
        <v>125</v>
      </c>
      <c r="D79" s="159" t="s">
        <v>35</v>
      </c>
      <c r="E79" s="159" t="s">
        <v>264</v>
      </c>
      <c r="F79" s="112">
        <v>45197</v>
      </c>
      <c r="G79" s="189">
        <v>0.95833333333333337</v>
      </c>
      <c r="H79" s="112">
        <v>45202</v>
      </c>
      <c r="I79" s="189">
        <v>0.95833333333333337</v>
      </c>
      <c r="J79" s="300" t="s">
        <v>336</v>
      </c>
      <c r="K79" s="16">
        <v>25277</v>
      </c>
      <c r="L79" s="181" t="s">
        <v>127</v>
      </c>
      <c r="M79" s="9">
        <v>41460</v>
      </c>
      <c r="N79" s="115" t="s">
        <v>128</v>
      </c>
      <c r="O79" s="16">
        <v>43976</v>
      </c>
      <c r="P79" s="247" t="s">
        <v>4237</v>
      </c>
      <c r="Q79" s="30"/>
      <c r="R79" s="2"/>
      <c r="S79" s="210"/>
      <c r="T79" s="10"/>
      <c r="U79" s="152">
        <v>400</v>
      </c>
      <c r="V79" s="271" t="s">
        <v>129</v>
      </c>
      <c r="W79" s="180"/>
      <c r="Y79" s="100"/>
    </row>
    <row r="80" spans="1:1024" ht="30" x14ac:dyDescent="0.25">
      <c r="A80" s="186">
        <v>3399</v>
      </c>
      <c r="B80" s="159"/>
      <c r="C80" s="154" t="s">
        <v>4172</v>
      </c>
      <c r="D80" s="159" t="s">
        <v>520</v>
      </c>
      <c r="E80" s="159" t="s">
        <v>871</v>
      </c>
      <c r="F80" s="112">
        <v>45203</v>
      </c>
      <c r="G80" s="189">
        <v>0.61111111111111105</v>
      </c>
      <c r="H80" s="112">
        <v>45204</v>
      </c>
      <c r="I80" s="189">
        <v>0.83333333333333337</v>
      </c>
      <c r="J80" s="296" t="s">
        <v>4245</v>
      </c>
      <c r="K80" s="112">
        <v>32305</v>
      </c>
      <c r="L80" s="190" t="s">
        <v>4173</v>
      </c>
      <c r="M80" s="25">
        <v>41065</v>
      </c>
      <c r="N80" s="190" t="s">
        <v>4174</v>
      </c>
      <c r="O80" s="112">
        <v>40449</v>
      </c>
      <c r="P80" s="247"/>
      <c r="Q80" s="210"/>
      <c r="R80" s="210"/>
      <c r="S80" s="29"/>
      <c r="T80" s="250" t="s">
        <v>4258</v>
      </c>
      <c r="U80" s="137" t="s">
        <v>4247</v>
      </c>
      <c r="V80" s="272" t="s">
        <v>4175</v>
      </c>
      <c r="W80" s="180"/>
      <c r="Y80" s="100"/>
    </row>
    <row r="81" spans="1:1024" ht="18.75" x14ac:dyDescent="0.25">
      <c r="A81" s="186">
        <v>3387</v>
      </c>
      <c r="B81" s="159"/>
      <c r="C81" s="154" t="s">
        <v>4176</v>
      </c>
      <c r="D81" s="159" t="s">
        <v>35</v>
      </c>
      <c r="E81" s="159" t="s">
        <v>178</v>
      </c>
      <c r="F81" s="112">
        <v>45201</v>
      </c>
      <c r="G81" s="189">
        <v>0.47916666666666669</v>
      </c>
      <c r="H81" s="112">
        <v>45204</v>
      </c>
      <c r="I81" s="189">
        <v>0.75</v>
      </c>
      <c r="J81" s="296" t="s">
        <v>449</v>
      </c>
      <c r="K81" s="112">
        <v>34608</v>
      </c>
      <c r="L81" s="190" t="s">
        <v>4177</v>
      </c>
      <c r="M81" s="25">
        <v>43712</v>
      </c>
      <c r="N81" s="190" t="s">
        <v>4178</v>
      </c>
      <c r="O81" s="112">
        <v>43363</v>
      </c>
      <c r="P81" s="247"/>
      <c r="Q81" s="192"/>
      <c r="R81" s="210"/>
      <c r="S81" s="29"/>
      <c r="T81" s="210"/>
      <c r="U81" s="152">
        <v>270</v>
      </c>
      <c r="V81" s="271" t="s">
        <v>4180</v>
      </c>
      <c r="W81" s="180"/>
      <c r="Y81" s="100"/>
    </row>
    <row r="82" spans="1:1024" ht="30" x14ac:dyDescent="0.25">
      <c r="A82" s="186">
        <v>3376</v>
      </c>
      <c r="B82" s="159"/>
      <c r="C82" s="384" t="s">
        <v>4191</v>
      </c>
      <c r="D82" s="159" t="s">
        <v>292</v>
      </c>
      <c r="E82" s="159" t="s">
        <v>293</v>
      </c>
      <c r="F82" s="112">
        <v>45197</v>
      </c>
      <c r="G82" s="189">
        <v>0.45833333333333331</v>
      </c>
      <c r="H82" s="112">
        <v>45206</v>
      </c>
      <c r="I82" s="189">
        <v>0.70833333333333337</v>
      </c>
      <c r="J82" s="296" t="s">
        <v>622</v>
      </c>
      <c r="K82" s="112">
        <v>33997</v>
      </c>
      <c r="L82" s="190" t="s">
        <v>4192</v>
      </c>
      <c r="M82" s="25">
        <v>44895</v>
      </c>
      <c r="N82" s="190" t="s">
        <v>4193</v>
      </c>
      <c r="O82" s="112">
        <v>44984</v>
      </c>
      <c r="P82" s="166" t="s">
        <v>4197</v>
      </c>
      <c r="Q82" s="192"/>
      <c r="R82" s="210"/>
      <c r="S82" s="210"/>
      <c r="T82" s="250">
        <v>30</v>
      </c>
      <c r="U82" s="137">
        <v>600</v>
      </c>
      <c r="V82" s="272" t="s">
        <v>4194</v>
      </c>
      <c r="W82" s="180"/>
      <c r="Y82" s="100"/>
    </row>
    <row r="83" spans="1:1024" ht="18.75" x14ac:dyDescent="0.25">
      <c r="A83" s="1">
        <v>3406</v>
      </c>
      <c r="B83" s="27"/>
      <c r="C83" s="22" t="s">
        <v>4271</v>
      </c>
      <c r="D83" s="24" t="s">
        <v>35</v>
      </c>
      <c r="E83" s="159" t="s">
        <v>178</v>
      </c>
      <c r="F83" s="25">
        <v>45206</v>
      </c>
      <c r="G83" s="183">
        <v>0.45833333333333331</v>
      </c>
      <c r="H83" s="25">
        <v>45209</v>
      </c>
      <c r="I83" s="160">
        <v>0.45833333333333331</v>
      </c>
      <c r="J83" s="295" t="s">
        <v>449</v>
      </c>
      <c r="K83" s="9">
        <v>35183</v>
      </c>
      <c r="L83" s="262" t="s">
        <v>4272</v>
      </c>
      <c r="M83" s="9"/>
      <c r="N83" s="182" t="s">
        <v>4273</v>
      </c>
      <c r="O83" s="9">
        <v>42277</v>
      </c>
      <c r="P83" s="10"/>
      <c r="Q83" s="10"/>
      <c r="R83" s="10"/>
      <c r="S83" s="184"/>
      <c r="T83" s="184"/>
      <c r="U83" s="261"/>
      <c r="V83" s="271"/>
      <c r="W83" s="180"/>
      <c r="Y83" s="100"/>
    </row>
    <row r="84" spans="1:1024" s="185" customFormat="1" ht="18.75" x14ac:dyDescent="0.25">
      <c r="A84" s="285">
        <v>3426</v>
      </c>
      <c r="B84" s="286">
        <v>50239292</v>
      </c>
      <c r="C84" s="379" t="s">
        <v>708</v>
      </c>
      <c r="D84" s="286" t="s">
        <v>59</v>
      </c>
      <c r="E84" s="15" t="s">
        <v>4302</v>
      </c>
      <c r="F84" s="287">
        <v>45206</v>
      </c>
      <c r="G84" s="307">
        <v>0.79166666666666663</v>
      </c>
      <c r="H84" s="287">
        <v>45211</v>
      </c>
      <c r="I84" s="307">
        <v>0.625</v>
      </c>
      <c r="J84" s="311" t="s">
        <v>399</v>
      </c>
      <c r="K84" s="287">
        <v>35006</v>
      </c>
      <c r="L84" s="288" t="s">
        <v>163</v>
      </c>
      <c r="M84" s="287">
        <v>43609</v>
      </c>
      <c r="N84" s="289" t="s">
        <v>164</v>
      </c>
      <c r="O84" s="287">
        <v>41860</v>
      </c>
      <c r="P84" s="281"/>
      <c r="Q84" s="281"/>
      <c r="R84" s="282"/>
      <c r="S84" s="282"/>
      <c r="T84" s="319">
        <v>290</v>
      </c>
      <c r="U84" s="291">
        <v>200</v>
      </c>
      <c r="V84" s="292" t="s">
        <v>710</v>
      </c>
      <c r="W84" s="293"/>
      <c r="X84"/>
      <c r="Y84" s="100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  <c r="CV84"/>
      <c r="CW84"/>
      <c r="CX84"/>
      <c r="CY84"/>
      <c r="CZ84"/>
      <c r="DA84"/>
      <c r="DB84"/>
      <c r="DC84"/>
      <c r="DD84"/>
      <c r="DE84"/>
      <c r="DF84"/>
      <c r="DG84"/>
      <c r="DH84"/>
      <c r="DI84"/>
      <c r="DJ84"/>
      <c r="DK84"/>
      <c r="DL84"/>
      <c r="DM84"/>
      <c r="DN84"/>
      <c r="DO84"/>
      <c r="DP84"/>
      <c r="DQ84"/>
      <c r="DR84"/>
      <c r="DS84"/>
      <c r="DT84"/>
      <c r="DU84"/>
      <c r="DV84"/>
      <c r="DW84"/>
      <c r="DX84"/>
      <c r="DY84"/>
      <c r="DZ84"/>
      <c r="EA84"/>
      <c r="EB84"/>
      <c r="EC84"/>
      <c r="ED84"/>
      <c r="EE84"/>
      <c r="EF84"/>
      <c r="EG84"/>
      <c r="EH84"/>
      <c r="EI84"/>
      <c r="EJ84"/>
      <c r="EK84"/>
      <c r="EL84"/>
      <c r="EM84"/>
      <c r="EN84"/>
      <c r="EO84"/>
      <c r="EP84"/>
      <c r="EQ84"/>
      <c r="ER84"/>
      <c r="ES84"/>
      <c r="ET84"/>
      <c r="EU84"/>
      <c r="EV84"/>
      <c r="EW84"/>
      <c r="EX84"/>
      <c r="EY84"/>
      <c r="EZ84"/>
      <c r="FA84"/>
      <c r="FB84"/>
      <c r="FC84"/>
      <c r="FD84"/>
      <c r="FE84"/>
      <c r="FF84"/>
      <c r="FG84"/>
      <c r="FH84"/>
      <c r="FI84"/>
      <c r="FJ84"/>
      <c r="FK84"/>
      <c r="FL84"/>
      <c r="FM84"/>
      <c r="FN84"/>
      <c r="FO84"/>
      <c r="FP84"/>
      <c r="FQ84"/>
      <c r="FR84"/>
      <c r="FS84"/>
      <c r="FT84"/>
      <c r="FU84"/>
      <c r="FV84"/>
      <c r="FW84"/>
      <c r="FX84"/>
      <c r="FY84"/>
      <c r="FZ84"/>
      <c r="GA84"/>
      <c r="GB84"/>
      <c r="GC84"/>
      <c r="GD84"/>
      <c r="GE84"/>
      <c r="GF84"/>
      <c r="GG84"/>
      <c r="GH84"/>
      <c r="GI84"/>
      <c r="GJ84"/>
      <c r="GK84"/>
      <c r="GL84"/>
      <c r="GM84"/>
      <c r="GN84"/>
      <c r="GO84"/>
      <c r="GP84"/>
      <c r="GQ84"/>
      <c r="GR84"/>
      <c r="GS84"/>
      <c r="GT84"/>
      <c r="GU84"/>
      <c r="GV84"/>
      <c r="GW84"/>
      <c r="GX84"/>
      <c r="GY84"/>
      <c r="GZ84"/>
      <c r="HA84"/>
      <c r="HB84"/>
      <c r="HC84"/>
      <c r="HD84"/>
      <c r="HE84"/>
      <c r="HF84"/>
      <c r="HG84"/>
      <c r="HH84"/>
      <c r="HI84"/>
      <c r="HJ84"/>
      <c r="HK84"/>
      <c r="HL84"/>
      <c r="HM84"/>
      <c r="HN84"/>
      <c r="HO84"/>
      <c r="HP84"/>
      <c r="HQ84"/>
      <c r="HR84"/>
      <c r="HS84"/>
      <c r="HT84"/>
      <c r="HU84"/>
      <c r="HV84"/>
      <c r="HW84"/>
      <c r="HX84"/>
      <c r="HY84"/>
      <c r="HZ84"/>
      <c r="IA84"/>
      <c r="IB84"/>
      <c r="IC84"/>
      <c r="ID84"/>
      <c r="IE84"/>
      <c r="IF84"/>
      <c r="IG84"/>
      <c r="IH84"/>
      <c r="II84"/>
      <c r="IJ84"/>
      <c r="IK84"/>
      <c r="IL84"/>
      <c r="IM84"/>
      <c r="IN84"/>
      <c r="IO84"/>
      <c r="IP84"/>
      <c r="IQ84"/>
      <c r="IR84"/>
      <c r="IS84"/>
      <c r="IT84"/>
      <c r="IU84"/>
      <c r="IV84"/>
      <c r="IW84"/>
      <c r="IX84"/>
      <c r="IY84"/>
      <c r="IZ84"/>
      <c r="JA84"/>
      <c r="JB84"/>
      <c r="JC84"/>
      <c r="JD84"/>
      <c r="JE84"/>
      <c r="JF84"/>
      <c r="JG84"/>
      <c r="JH84"/>
      <c r="JI84"/>
      <c r="JJ84"/>
      <c r="JK84"/>
      <c r="JL84"/>
      <c r="JM84"/>
      <c r="JN84"/>
      <c r="JO84"/>
      <c r="JP84"/>
      <c r="JQ84"/>
      <c r="JR84"/>
      <c r="JS84"/>
      <c r="JT84"/>
      <c r="JU84"/>
      <c r="JV84"/>
      <c r="JW84"/>
      <c r="JX84"/>
      <c r="JY84"/>
      <c r="JZ84"/>
      <c r="KA84"/>
      <c r="KB84"/>
      <c r="KC84"/>
      <c r="KD84"/>
      <c r="KE84"/>
      <c r="KF84"/>
      <c r="KG84"/>
      <c r="KH84"/>
      <c r="KI84"/>
      <c r="KJ84"/>
      <c r="KK84"/>
      <c r="KL84"/>
      <c r="KM84"/>
      <c r="KN84"/>
      <c r="KO84"/>
      <c r="KP84"/>
      <c r="KQ84"/>
      <c r="KR84"/>
      <c r="KS84"/>
      <c r="KT84"/>
      <c r="KU84"/>
      <c r="KV84"/>
      <c r="KW84"/>
      <c r="KX84"/>
      <c r="KY84"/>
      <c r="KZ84"/>
      <c r="LA84"/>
      <c r="LB84"/>
      <c r="LC84"/>
      <c r="LD84"/>
      <c r="LE84"/>
      <c r="LF84"/>
      <c r="LG84"/>
      <c r="LH84"/>
      <c r="LI84"/>
      <c r="LJ84"/>
      <c r="LK84"/>
      <c r="LL84"/>
      <c r="LM84"/>
      <c r="LN84"/>
      <c r="LO84"/>
      <c r="LP84"/>
      <c r="LQ84"/>
      <c r="LR84"/>
      <c r="LS84"/>
      <c r="LT84"/>
      <c r="LU84"/>
      <c r="LV84"/>
      <c r="LW84"/>
      <c r="LX84"/>
      <c r="LY84"/>
      <c r="LZ84"/>
      <c r="MA84"/>
      <c r="MB84"/>
      <c r="MC84"/>
      <c r="MD84"/>
      <c r="ME84"/>
      <c r="MF84"/>
      <c r="MG84"/>
      <c r="MH84"/>
      <c r="MI84"/>
      <c r="MJ84"/>
      <c r="MK84"/>
      <c r="ML84"/>
      <c r="MM84"/>
      <c r="MN84"/>
      <c r="MO84"/>
      <c r="MP84"/>
      <c r="MQ84"/>
      <c r="MR84"/>
      <c r="MS84"/>
      <c r="MT84"/>
      <c r="MU84"/>
      <c r="MV84"/>
      <c r="MW84"/>
      <c r="MX84"/>
      <c r="MY84"/>
      <c r="MZ84"/>
      <c r="NA84"/>
      <c r="NB84"/>
      <c r="NC84"/>
      <c r="ND84"/>
      <c r="NE84"/>
      <c r="NF84"/>
      <c r="NG84"/>
      <c r="NH84"/>
      <c r="NI84"/>
      <c r="NJ84"/>
      <c r="NK84"/>
      <c r="NL84"/>
      <c r="NM84"/>
      <c r="NN84"/>
      <c r="NO84"/>
      <c r="NP84"/>
      <c r="NQ84"/>
      <c r="NR84"/>
      <c r="NS84"/>
      <c r="NT84"/>
      <c r="NU84"/>
      <c r="NV84"/>
      <c r="NW84"/>
      <c r="NX84"/>
      <c r="NY84"/>
      <c r="NZ84"/>
      <c r="OA84"/>
      <c r="OB84"/>
      <c r="OC84"/>
      <c r="OD84"/>
      <c r="OE84"/>
      <c r="OF84"/>
      <c r="OG84"/>
      <c r="OH84"/>
      <c r="OI84"/>
      <c r="OJ84"/>
      <c r="OK84"/>
      <c r="OL84"/>
      <c r="OM84"/>
      <c r="ON84"/>
      <c r="OO84"/>
      <c r="OP84"/>
      <c r="OQ84"/>
      <c r="OR84"/>
      <c r="OS84"/>
      <c r="OT84"/>
      <c r="OU84"/>
      <c r="OV84"/>
      <c r="OW84"/>
      <c r="OX84"/>
      <c r="OY84"/>
      <c r="OZ84"/>
      <c r="PA84"/>
      <c r="PB84"/>
      <c r="PC84"/>
      <c r="PD84"/>
      <c r="PE84"/>
      <c r="PF84"/>
      <c r="PG84"/>
      <c r="PH84"/>
      <c r="PI84"/>
      <c r="PJ84"/>
      <c r="PK84"/>
      <c r="PL84"/>
      <c r="PM84"/>
      <c r="PN84"/>
      <c r="PO84"/>
      <c r="PP84"/>
      <c r="PQ84"/>
      <c r="PR84"/>
      <c r="PS84"/>
      <c r="PT84"/>
      <c r="PU84"/>
      <c r="PV84"/>
      <c r="PW84"/>
      <c r="PX84"/>
      <c r="PY84"/>
      <c r="PZ84"/>
      <c r="QA84"/>
      <c r="QB84"/>
      <c r="QC84"/>
      <c r="QD84"/>
      <c r="QE84"/>
      <c r="QF84"/>
      <c r="QG84"/>
      <c r="QH84"/>
      <c r="QI84"/>
      <c r="QJ84"/>
      <c r="QK84"/>
      <c r="QL84"/>
      <c r="QM84"/>
      <c r="QN84"/>
      <c r="QO84"/>
      <c r="QP84"/>
      <c r="QQ84"/>
      <c r="QR84"/>
      <c r="QS84"/>
      <c r="QT84"/>
      <c r="QU84"/>
      <c r="QV84"/>
      <c r="QW84"/>
      <c r="QX84"/>
      <c r="QY84"/>
      <c r="QZ84"/>
      <c r="RA84"/>
      <c r="RB84"/>
      <c r="RC84"/>
      <c r="RD84"/>
      <c r="RE84"/>
      <c r="RF84"/>
      <c r="RG84"/>
      <c r="RH84"/>
      <c r="RI84"/>
      <c r="RJ84"/>
      <c r="RK84"/>
      <c r="RL84"/>
      <c r="RM84"/>
      <c r="RN84"/>
      <c r="RO84"/>
      <c r="RP84"/>
      <c r="RQ84"/>
      <c r="RR84"/>
      <c r="RS84"/>
      <c r="RT84"/>
      <c r="RU84"/>
      <c r="RV84"/>
      <c r="RW84"/>
      <c r="RX84"/>
      <c r="RY84"/>
      <c r="RZ84"/>
      <c r="SA84"/>
      <c r="SB84"/>
      <c r="SC84"/>
      <c r="SD84"/>
      <c r="SE84"/>
      <c r="SF84"/>
      <c r="SG84"/>
      <c r="SH84"/>
      <c r="SI84"/>
      <c r="SJ84"/>
      <c r="SK84"/>
      <c r="SL84"/>
      <c r="SM84"/>
      <c r="SN84"/>
      <c r="SO84"/>
      <c r="SP84"/>
      <c r="SQ84"/>
      <c r="SR84"/>
      <c r="SS84"/>
      <c r="ST84"/>
      <c r="SU84"/>
      <c r="SV84"/>
      <c r="SW84"/>
      <c r="SX84"/>
      <c r="SY84"/>
      <c r="SZ84"/>
      <c r="TA84"/>
      <c r="TB84"/>
      <c r="TC84"/>
      <c r="TD84"/>
      <c r="TE84"/>
      <c r="TF84"/>
      <c r="TG84"/>
      <c r="TH84"/>
      <c r="TI84"/>
      <c r="TJ84"/>
      <c r="TK84"/>
      <c r="TL84"/>
      <c r="TM84"/>
      <c r="TN84"/>
      <c r="TO84"/>
      <c r="TP84"/>
      <c r="TQ84"/>
      <c r="TR84"/>
      <c r="TS84"/>
      <c r="TT84"/>
      <c r="TU84"/>
      <c r="TV84"/>
      <c r="TW84"/>
      <c r="TX84"/>
      <c r="TY84"/>
      <c r="TZ84"/>
      <c r="UA84"/>
      <c r="UB84"/>
      <c r="UC84"/>
      <c r="UD84"/>
      <c r="UE84"/>
      <c r="UF84"/>
      <c r="UG84"/>
      <c r="UH84"/>
      <c r="UI84"/>
      <c r="UJ84"/>
      <c r="UK84"/>
      <c r="UL84"/>
      <c r="UM84"/>
      <c r="UN84"/>
      <c r="UO84"/>
      <c r="UP84"/>
      <c r="UQ84"/>
      <c r="UR84"/>
      <c r="US84"/>
      <c r="UT84"/>
      <c r="UU84"/>
      <c r="UV84"/>
      <c r="UW84"/>
      <c r="UX84"/>
      <c r="UY84"/>
      <c r="UZ84"/>
      <c r="VA84"/>
      <c r="VB84"/>
      <c r="VC84"/>
      <c r="VD84"/>
      <c r="VE84"/>
      <c r="VF84"/>
      <c r="VG84"/>
      <c r="VH84"/>
      <c r="VI84"/>
      <c r="VJ84"/>
      <c r="VK84"/>
      <c r="VL84"/>
      <c r="VM84"/>
      <c r="VN84"/>
      <c r="VO84"/>
      <c r="VP84"/>
      <c r="VQ84"/>
      <c r="VR84"/>
      <c r="VS84"/>
      <c r="VT84"/>
      <c r="VU84"/>
      <c r="VV84"/>
      <c r="VW84"/>
      <c r="VX84"/>
      <c r="VY84"/>
      <c r="VZ84"/>
      <c r="WA84"/>
      <c r="WB84"/>
      <c r="WC84"/>
      <c r="WD84"/>
      <c r="WE84"/>
      <c r="WF84"/>
      <c r="WG84"/>
      <c r="WH84"/>
      <c r="WI84"/>
      <c r="WJ84"/>
      <c r="WK84"/>
      <c r="WL84"/>
      <c r="WM84"/>
      <c r="WN84"/>
      <c r="WO84"/>
      <c r="WP84"/>
      <c r="WQ84"/>
      <c r="WR84"/>
      <c r="WS84"/>
      <c r="WT84"/>
      <c r="WU84"/>
      <c r="WV84"/>
      <c r="WW84"/>
      <c r="WX84"/>
      <c r="WY84"/>
      <c r="WZ84"/>
      <c r="XA84"/>
      <c r="XB84"/>
      <c r="XC84"/>
      <c r="XD84"/>
      <c r="XE84"/>
      <c r="XF84"/>
      <c r="XG84"/>
      <c r="XH84"/>
      <c r="XI84"/>
      <c r="XJ84"/>
      <c r="XK84"/>
      <c r="XL84"/>
      <c r="XM84"/>
      <c r="XN84"/>
      <c r="XO84"/>
      <c r="XP84"/>
      <c r="XQ84"/>
      <c r="XR84"/>
      <c r="XS84"/>
      <c r="XT84"/>
      <c r="XU84"/>
      <c r="XV84"/>
      <c r="XW84"/>
      <c r="XX84"/>
      <c r="XY84"/>
      <c r="XZ84"/>
      <c r="YA84"/>
      <c r="YB84"/>
      <c r="YC84"/>
      <c r="YD84"/>
      <c r="YE84"/>
      <c r="YF84"/>
      <c r="YG84"/>
      <c r="YH84"/>
      <c r="YI84"/>
      <c r="YJ84"/>
      <c r="YK84"/>
      <c r="YL84"/>
      <c r="YM84"/>
      <c r="YN84"/>
      <c r="YO84"/>
      <c r="YP84"/>
      <c r="YQ84"/>
      <c r="YR84"/>
      <c r="YS84"/>
      <c r="YT84"/>
      <c r="YU84"/>
      <c r="YV84"/>
      <c r="YW84"/>
      <c r="YX84"/>
      <c r="YY84"/>
      <c r="YZ84"/>
      <c r="ZA84"/>
      <c r="ZB84"/>
      <c r="ZC84"/>
      <c r="ZD84"/>
      <c r="ZE84"/>
      <c r="ZF84"/>
      <c r="ZG84"/>
      <c r="ZH84"/>
      <c r="ZI84"/>
      <c r="ZJ84"/>
      <c r="ZK84"/>
      <c r="ZL84"/>
      <c r="ZM84"/>
      <c r="ZN84"/>
      <c r="ZO84"/>
      <c r="ZP84"/>
      <c r="ZQ84"/>
      <c r="ZR84"/>
      <c r="ZS84"/>
      <c r="ZT84"/>
      <c r="ZU84"/>
      <c r="ZV84"/>
      <c r="ZW84"/>
      <c r="ZX84"/>
      <c r="ZY84"/>
      <c r="ZZ84"/>
      <c r="AAA84"/>
      <c r="AAB84"/>
      <c r="AAC84"/>
      <c r="AAD84"/>
      <c r="AAE84"/>
      <c r="AAF84"/>
      <c r="AAG84"/>
      <c r="AAH84"/>
      <c r="AAI84"/>
      <c r="AAJ84"/>
      <c r="AAK84"/>
      <c r="AAL84"/>
      <c r="AAM84"/>
      <c r="AAN84"/>
      <c r="AAO84"/>
      <c r="AAP84"/>
      <c r="AAQ84"/>
      <c r="AAR84"/>
      <c r="AAS84"/>
      <c r="AAT84"/>
      <c r="AAU84"/>
      <c r="AAV84"/>
      <c r="AAW84"/>
      <c r="AAX84"/>
      <c r="AAY84"/>
      <c r="AAZ84"/>
      <c r="ABA84"/>
      <c r="ABB84"/>
      <c r="ABC84"/>
      <c r="ABD84"/>
      <c r="ABE84"/>
      <c r="ABF84"/>
      <c r="ABG84"/>
      <c r="ABH84"/>
      <c r="ABI84"/>
      <c r="ABJ84"/>
      <c r="ABK84"/>
      <c r="ABL84"/>
      <c r="ABM84"/>
      <c r="ABN84"/>
      <c r="ABO84"/>
      <c r="ABP84"/>
      <c r="ABQ84"/>
      <c r="ABR84"/>
      <c r="ABS84"/>
      <c r="ABT84"/>
      <c r="ABU84"/>
      <c r="ABV84"/>
      <c r="ABW84"/>
      <c r="ABX84"/>
      <c r="ABY84"/>
      <c r="ABZ84"/>
      <c r="ACA84"/>
      <c r="ACB84"/>
      <c r="ACC84"/>
      <c r="ACD84"/>
      <c r="ACE84"/>
      <c r="ACF84"/>
      <c r="ACG84"/>
      <c r="ACH84"/>
      <c r="ACI84"/>
      <c r="ACJ84"/>
      <c r="ACK84"/>
      <c r="ACL84"/>
      <c r="ACM84"/>
      <c r="ACN84"/>
      <c r="ACO84"/>
      <c r="ACP84"/>
      <c r="ACQ84"/>
      <c r="ACR84"/>
      <c r="ACS84"/>
      <c r="ACT84"/>
      <c r="ACU84"/>
      <c r="ACV84"/>
      <c r="ACW84"/>
      <c r="ACX84"/>
      <c r="ACY84"/>
      <c r="ACZ84"/>
      <c r="ADA84"/>
      <c r="ADB84"/>
      <c r="ADC84"/>
      <c r="ADD84"/>
      <c r="ADE84"/>
      <c r="ADF84"/>
      <c r="ADG84"/>
      <c r="ADH84"/>
      <c r="ADI84"/>
      <c r="ADJ84"/>
      <c r="ADK84"/>
      <c r="ADL84"/>
      <c r="ADM84"/>
      <c r="ADN84"/>
      <c r="ADO84"/>
      <c r="ADP84"/>
      <c r="ADQ84"/>
      <c r="ADR84"/>
      <c r="ADS84"/>
      <c r="ADT84"/>
      <c r="ADU84"/>
      <c r="ADV84"/>
      <c r="ADW84"/>
      <c r="ADX84"/>
      <c r="ADY84"/>
      <c r="ADZ84"/>
      <c r="AEA84"/>
      <c r="AEB84"/>
      <c r="AEC84"/>
      <c r="AED84"/>
      <c r="AEE84"/>
      <c r="AEF84"/>
      <c r="AEG84"/>
      <c r="AEH84"/>
      <c r="AEI84"/>
      <c r="AEJ84"/>
      <c r="AEK84"/>
      <c r="AEL84"/>
      <c r="AEM84"/>
      <c r="AEN84"/>
      <c r="AEO84"/>
      <c r="AEP84"/>
      <c r="AEQ84"/>
      <c r="AER84"/>
      <c r="AES84"/>
      <c r="AET84"/>
      <c r="AEU84"/>
      <c r="AEV84"/>
      <c r="AEW84"/>
      <c r="AEX84"/>
      <c r="AEY84"/>
      <c r="AEZ84"/>
      <c r="AFA84"/>
      <c r="AFB84"/>
      <c r="AFC84"/>
      <c r="AFD84"/>
      <c r="AFE84"/>
      <c r="AFF84"/>
      <c r="AFG84"/>
      <c r="AFH84"/>
      <c r="AFI84"/>
      <c r="AFJ84"/>
      <c r="AFK84"/>
      <c r="AFL84"/>
      <c r="AFM84"/>
      <c r="AFN84"/>
      <c r="AFO84"/>
      <c r="AFP84"/>
      <c r="AFQ84"/>
      <c r="AFR84"/>
      <c r="AFS84"/>
      <c r="AFT84"/>
      <c r="AFU84"/>
      <c r="AFV84"/>
      <c r="AFW84"/>
      <c r="AFX84"/>
      <c r="AFY84"/>
      <c r="AFZ84"/>
      <c r="AGA84"/>
      <c r="AGB84"/>
      <c r="AGC84"/>
      <c r="AGD84"/>
      <c r="AGE84"/>
      <c r="AGF84"/>
      <c r="AGG84"/>
      <c r="AGH84"/>
      <c r="AGI84"/>
      <c r="AGJ84"/>
      <c r="AGK84"/>
      <c r="AGL84"/>
      <c r="AGM84"/>
      <c r="AGN84"/>
      <c r="AGO84"/>
      <c r="AGP84"/>
      <c r="AGQ84"/>
      <c r="AGR84"/>
      <c r="AGS84"/>
      <c r="AGT84"/>
      <c r="AGU84"/>
      <c r="AGV84"/>
      <c r="AGW84"/>
      <c r="AGX84"/>
      <c r="AGY84"/>
      <c r="AGZ84"/>
      <c r="AHA84"/>
      <c r="AHB84"/>
      <c r="AHC84"/>
      <c r="AHD84"/>
      <c r="AHE84"/>
      <c r="AHF84"/>
      <c r="AHG84"/>
      <c r="AHH84"/>
      <c r="AHI84"/>
      <c r="AHJ84"/>
      <c r="AHK84"/>
      <c r="AHL84"/>
      <c r="AHM84"/>
      <c r="AHN84"/>
      <c r="AHO84"/>
      <c r="AHP84"/>
      <c r="AHQ84"/>
      <c r="AHR84"/>
      <c r="AHS84"/>
      <c r="AHT84"/>
      <c r="AHU84"/>
      <c r="AHV84"/>
      <c r="AHW84"/>
      <c r="AHX84"/>
      <c r="AHY84"/>
      <c r="AHZ84"/>
      <c r="AIA84"/>
      <c r="AIB84"/>
      <c r="AIC84"/>
      <c r="AID84"/>
      <c r="AIE84"/>
      <c r="AIF84"/>
      <c r="AIG84"/>
      <c r="AIH84"/>
      <c r="AII84"/>
      <c r="AIJ84"/>
      <c r="AIK84"/>
      <c r="AIL84"/>
      <c r="AIM84"/>
      <c r="AIN84"/>
      <c r="AIO84"/>
      <c r="AIP84"/>
      <c r="AIQ84"/>
      <c r="AIR84"/>
      <c r="AIS84"/>
      <c r="AIT84"/>
      <c r="AIU84"/>
      <c r="AIV84"/>
      <c r="AIW84"/>
      <c r="AIX84"/>
      <c r="AIY84"/>
      <c r="AIZ84"/>
      <c r="AJA84"/>
      <c r="AJB84"/>
      <c r="AJC84"/>
      <c r="AJD84"/>
      <c r="AJE84"/>
      <c r="AJF84"/>
      <c r="AJG84"/>
      <c r="AJH84"/>
      <c r="AJI84"/>
      <c r="AJJ84"/>
      <c r="AJK84"/>
      <c r="AJL84"/>
      <c r="AJM84"/>
      <c r="AJN84"/>
      <c r="AJO84"/>
      <c r="AJP84"/>
      <c r="AJQ84"/>
      <c r="AJR84"/>
      <c r="AJS84"/>
      <c r="AJT84"/>
      <c r="AJU84"/>
      <c r="AJV84"/>
      <c r="AJW84"/>
      <c r="AJX84"/>
      <c r="AJY84"/>
      <c r="AJZ84"/>
      <c r="AKA84"/>
      <c r="AKB84"/>
      <c r="AKC84"/>
      <c r="AKD84"/>
      <c r="AKE84"/>
      <c r="AKF84"/>
      <c r="AKG84"/>
      <c r="AKH84"/>
      <c r="AKI84"/>
      <c r="AKJ84"/>
      <c r="AKK84"/>
      <c r="AKL84"/>
      <c r="AKM84"/>
      <c r="AKN84"/>
      <c r="AKO84"/>
      <c r="AKP84"/>
      <c r="AKQ84"/>
      <c r="AKR84"/>
      <c r="AKS84"/>
      <c r="AKT84"/>
      <c r="AKU84"/>
      <c r="AKV84"/>
      <c r="AKW84"/>
      <c r="AKX84"/>
      <c r="AKY84"/>
      <c r="AKZ84"/>
      <c r="ALA84"/>
      <c r="ALB84"/>
      <c r="ALC84"/>
      <c r="ALD84"/>
      <c r="ALE84"/>
      <c r="ALF84"/>
      <c r="ALG84"/>
      <c r="ALH84"/>
      <c r="ALI84"/>
      <c r="ALJ84"/>
      <c r="ALK84"/>
      <c r="ALL84"/>
      <c r="ALM84"/>
      <c r="ALN84"/>
      <c r="ALO84"/>
      <c r="ALP84"/>
      <c r="ALQ84"/>
      <c r="ALR84"/>
      <c r="ALS84"/>
      <c r="ALT84"/>
      <c r="ALU84"/>
      <c r="ALV84"/>
      <c r="ALW84"/>
      <c r="ALX84"/>
      <c r="ALY84"/>
      <c r="ALZ84"/>
      <c r="AMA84"/>
      <c r="AMB84"/>
      <c r="AMC84"/>
      <c r="AMD84"/>
      <c r="AME84"/>
      <c r="AMF84"/>
      <c r="AMG84"/>
      <c r="AMH84"/>
      <c r="AMI84"/>
      <c r="AMJ84"/>
    </row>
    <row r="85" spans="1:1024" ht="78" customHeight="1" x14ac:dyDescent="0.25">
      <c r="A85" s="20">
        <v>3438</v>
      </c>
      <c r="B85" s="24"/>
      <c r="C85" s="12" t="s">
        <v>204</v>
      </c>
      <c r="D85" s="24" t="s">
        <v>29</v>
      </c>
      <c r="E85" s="24" t="s">
        <v>205</v>
      </c>
      <c r="F85" s="25">
        <v>45213</v>
      </c>
      <c r="G85" s="183">
        <v>0.5</v>
      </c>
      <c r="H85" s="25">
        <v>45217</v>
      </c>
      <c r="I85" s="183">
        <v>0.41666666666666669</v>
      </c>
      <c r="J85" s="297" t="s">
        <v>162</v>
      </c>
      <c r="K85" s="9"/>
      <c r="L85" s="264" t="s">
        <v>206</v>
      </c>
      <c r="M85" s="25">
        <v>42916</v>
      </c>
      <c r="N85" s="108" t="s">
        <v>207</v>
      </c>
      <c r="O85" s="25">
        <v>42158</v>
      </c>
      <c r="P85" s="261" t="s">
        <v>4652</v>
      </c>
      <c r="Q85" s="152" t="s">
        <v>4712</v>
      </c>
      <c r="R85" s="151"/>
      <c r="S85" s="151"/>
      <c r="T85" s="260" t="s">
        <v>4711</v>
      </c>
      <c r="U85" s="137">
        <v>320</v>
      </c>
      <c r="V85" s="271"/>
      <c r="W85" s="180"/>
      <c r="Y85" s="100"/>
    </row>
    <row r="86" spans="1:1024" s="185" customFormat="1" ht="18.75" x14ac:dyDescent="0.25">
      <c r="A86" s="186">
        <v>3432</v>
      </c>
      <c r="B86" s="161">
        <v>94902345</v>
      </c>
      <c r="C86" s="12" t="s">
        <v>4331</v>
      </c>
      <c r="D86" s="161" t="s">
        <v>83</v>
      </c>
      <c r="E86" s="159" t="s">
        <v>84</v>
      </c>
      <c r="F86" s="111">
        <v>45211</v>
      </c>
      <c r="G86" s="187">
        <v>0.47916666666666669</v>
      </c>
      <c r="H86" s="111">
        <v>45219</v>
      </c>
      <c r="I86" s="187">
        <v>0.5</v>
      </c>
      <c r="J86" s="351" t="s">
        <v>113</v>
      </c>
      <c r="K86" s="350">
        <v>27338</v>
      </c>
      <c r="L86" s="188" t="s">
        <v>86</v>
      </c>
      <c r="M86" s="111">
        <v>41971</v>
      </c>
      <c r="N86" s="188" t="s">
        <v>87</v>
      </c>
      <c r="O86" s="111">
        <v>34916</v>
      </c>
      <c r="P86" s="247"/>
      <c r="Q86" s="245"/>
      <c r="R86" s="245"/>
      <c r="S86" s="252"/>
      <c r="T86" s="165"/>
      <c r="U86" s="252"/>
      <c r="V86" s="271" t="s">
        <v>88</v>
      </c>
      <c r="W86" s="180"/>
      <c r="X86"/>
      <c r="Y86" s="100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  <c r="CV86"/>
      <c r="CW86"/>
      <c r="CX86"/>
      <c r="CY86"/>
      <c r="CZ86"/>
      <c r="DA86"/>
      <c r="DB86"/>
      <c r="DC86"/>
      <c r="DD86"/>
      <c r="DE86"/>
      <c r="DF86"/>
      <c r="DG86"/>
      <c r="DH86"/>
      <c r="DI86"/>
      <c r="DJ86"/>
      <c r="DK86"/>
      <c r="DL86"/>
      <c r="DM86"/>
      <c r="DN86"/>
      <c r="DO86"/>
      <c r="DP86"/>
      <c r="DQ86"/>
      <c r="DR86"/>
      <c r="DS86"/>
      <c r="DT86"/>
      <c r="DU86"/>
      <c r="DV86"/>
      <c r="DW86"/>
      <c r="DX86"/>
      <c r="DY86"/>
      <c r="DZ86"/>
      <c r="EA86"/>
      <c r="EB86"/>
      <c r="EC86"/>
      <c r="ED86"/>
      <c r="EE86"/>
      <c r="EF86"/>
      <c r="EG86"/>
      <c r="EH86"/>
      <c r="EI86"/>
      <c r="EJ86"/>
      <c r="EK86"/>
      <c r="EL86"/>
      <c r="EM86"/>
      <c r="EN86"/>
      <c r="EO86"/>
      <c r="EP86"/>
      <c r="EQ86"/>
      <c r="ER86"/>
      <c r="ES86"/>
      <c r="ET86"/>
      <c r="EU86"/>
      <c r="EV86"/>
      <c r="EW86"/>
      <c r="EX86"/>
      <c r="EY86"/>
      <c r="EZ86"/>
      <c r="FA86"/>
      <c r="FB86"/>
      <c r="FC86"/>
      <c r="FD86"/>
      <c r="FE86"/>
      <c r="FF86"/>
      <c r="FG86"/>
      <c r="FH86"/>
      <c r="FI86"/>
      <c r="FJ86"/>
      <c r="FK86"/>
      <c r="FL86"/>
      <c r="FM86"/>
      <c r="FN86"/>
      <c r="FO86"/>
      <c r="FP86"/>
      <c r="FQ86"/>
      <c r="FR86"/>
      <c r="FS86"/>
      <c r="FT86"/>
      <c r="FU86"/>
      <c r="FV86"/>
      <c r="FW86"/>
      <c r="FX86"/>
      <c r="FY86"/>
      <c r="FZ86"/>
      <c r="GA86"/>
      <c r="GB86"/>
      <c r="GC86"/>
      <c r="GD86"/>
      <c r="GE86"/>
      <c r="GF86"/>
      <c r="GG86"/>
      <c r="GH86"/>
      <c r="GI86"/>
      <c r="GJ86"/>
      <c r="GK86"/>
      <c r="GL86"/>
      <c r="GM86"/>
      <c r="GN86"/>
      <c r="GO86"/>
      <c r="GP86"/>
      <c r="GQ86"/>
      <c r="GR86"/>
      <c r="GS86"/>
      <c r="GT86"/>
      <c r="GU86"/>
      <c r="GV86"/>
      <c r="GW86"/>
      <c r="GX86"/>
      <c r="GY86"/>
      <c r="GZ86"/>
      <c r="HA86"/>
      <c r="HB86"/>
      <c r="HC86"/>
      <c r="HD86"/>
      <c r="HE86"/>
      <c r="HF86"/>
      <c r="HG86"/>
      <c r="HH86"/>
      <c r="HI86"/>
      <c r="HJ86"/>
      <c r="HK86"/>
      <c r="HL86"/>
      <c r="HM86"/>
      <c r="HN86"/>
      <c r="HO86"/>
      <c r="HP86"/>
      <c r="HQ86"/>
      <c r="HR86"/>
      <c r="HS86"/>
      <c r="HT86"/>
      <c r="HU86"/>
      <c r="HV86"/>
      <c r="HW86"/>
      <c r="HX86"/>
      <c r="HY86"/>
      <c r="HZ86"/>
      <c r="IA86"/>
      <c r="IB86"/>
      <c r="IC86"/>
      <c r="ID86"/>
      <c r="IE86"/>
      <c r="IF86"/>
      <c r="IG86"/>
      <c r="IH86"/>
      <c r="II86"/>
      <c r="IJ86"/>
      <c r="IK86"/>
      <c r="IL86"/>
      <c r="IM86"/>
      <c r="IN86"/>
      <c r="IO86"/>
      <c r="IP86"/>
      <c r="IQ86"/>
      <c r="IR86"/>
      <c r="IS86"/>
      <c r="IT86"/>
      <c r="IU86"/>
      <c r="IV86"/>
      <c r="IW86"/>
      <c r="IX86"/>
      <c r="IY86"/>
      <c r="IZ86"/>
      <c r="JA86"/>
      <c r="JB86"/>
      <c r="JC86"/>
      <c r="JD86"/>
      <c r="JE86"/>
      <c r="JF86"/>
      <c r="JG86"/>
      <c r="JH86"/>
      <c r="JI86"/>
      <c r="JJ86"/>
      <c r="JK86"/>
      <c r="JL86"/>
      <c r="JM86"/>
      <c r="JN86"/>
      <c r="JO86"/>
      <c r="JP86"/>
      <c r="JQ86"/>
      <c r="JR86"/>
      <c r="JS86"/>
      <c r="JT86"/>
      <c r="JU86"/>
      <c r="JV86"/>
      <c r="JW86"/>
      <c r="JX86"/>
      <c r="JY86"/>
      <c r="JZ86"/>
      <c r="KA86"/>
      <c r="KB86"/>
      <c r="KC86"/>
      <c r="KD86"/>
      <c r="KE86"/>
      <c r="KF86"/>
      <c r="KG86"/>
      <c r="KH86"/>
      <c r="KI86"/>
      <c r="KJ86"/>
      <c r="KK86"/>
      <c r="KL86"/>
      <c r="KM86"/>
      <c r="KN86"/>
      <c r="KO86"/>
      <c r="KP86"/>
      <c r="KQ86"/>
      <c r="KR86"/>
      <c r="KS86"/>
      <c r="KT86"/>
      <c r="KU86"/>
      <c r="KV86"/>
      <c r="KW86"/>
      <c r="KX86"/>
      <c r="KY86"/>
      <c r="KZ86"/>
      <c r="LA86"/>
      <c r="LB86"/>
      <c r="LC86"/>
      <c r="LD86"/>
      <c r="LE86"/>
      <c r="LF86"/>
      <c r="LG86"/>
      <c r="LH86"/>
      <c r="LI86"/>
      <c r="LJ86"/>
      <c r="LK86"/>
      <c r="LL86"/>
      <c r="LM86"/>
      <c r="LN86"/>
      <c r="LO86"/>
      <c r="LP86"/>
      <c r="LQ86"/>
      <c r="LR86"/>
      <c r="LS86"/>
      <c r="LT86"/>
      <c r="LU86"/>
      <c r="LV86"/>
      <c r="LW86"/>
      <c r="LX86"/>
      <c r="LY86"/>
      <c r="LZ86"/>
      <c r="MA86"/>
      <c r="MB86"/>
      <c r="MC86"/>
      <c r="MD86"/>
      <c r="ME86"/>
      <c r="MF86"/>
      <c r="MG86"/>
      <c r="MH86"/>
      <c r="MI86"/>
      <c r="MJ86"/>
      <c r="MK86"/>
      <c r="ML86"/>
      <c r="MM86"/>
      <c r="MN86"/>
      <c r="MO86"/>
      <c r="MP86"/>
      <c r="MQ86"/>
      <c r="MR86"/>
      <c r="MS86"/>
      <c r="MT86"/>
      <c r="MU86"/>
      <c r="MV86"/>
      <c r="MW86"/>
      <c r="MX86"/>
      <c r="MY86"/>
      <c r="MZ86"/>
      <c r="NA86"/>
      <c r="NB86"/>
      <c r="NC86"/>
      <c r="ND86"/>
      <c r="NE86"/>
      <c r="NF86"/>
      <c r="NG86"/>
      <c r="NH86"/>
      <c r="NI86"/>
      <c r="NJ86"/>
      <c r="NK86"/>
      <c r="NL86"/>
      <c r="NM86"/>
      <c r="NN86"/>
      <c r="NO86"/>
      <c r="NP86"/>
      <c r="NQ86"/>
      <c r="NR86"/>
      <c r="NS86"/>
      <c r="NT86"/>
      <c r="NU86"/>
      <c r="NV86"/>
      <c r="NW86"/>
      <c r="NX86"/>
      <c r="NY86"/>
      <c r="NZ86"/>
      <c r="OA86"/>
      <c r="OB86"/>
      <c r="OC86"/>
      <c r="OD86"/>
      <c r="OE86"/>
      <c r="OF86"/>
      <c r="OG86"/>
      <c r="OH86"/>
      <c r="OI86"/>
      <c r="OJ86"/>
      <c r="OK86"/>
      <c r="OL86"/>
      <c r="OM86"/>
      <c r="ON86"/>
      <c r="OO86"/>
      <c r="OP86"/>
      <c r="OQ86"/>
      <c r="OR86"/>
      <c r="OS86"/>
      <c r="OT86"/>
      <c r="OU86"/>
      <c r="OV86"/>
      <c r="OW86"/>
      <c r="OX86"/>
      <c r="OY86"/>
      <c r="OZ86"/>
      <c r="PA86"/>
      <c r="PB86"/>
      <c r="PC86"/>
      <c r="PD86"/>
      <c r="PE86"/>
      <c r="PF86"/>
      <c r="PG86"/>
      <c r="PH86"/>
      <c r="PI86"/>
      <c r="PJ86"/>
      <c r="PK86"/>
      <c r="PL86"/>
      <c r="PM86"/>
      <c r="PN86"/>
      <c r="PO86"/>
      <c r="PP86"/>
      <c r="PQ86"/>
      <c r="PR86"/>
      <c r="PS86"/>
      <c r="PT86"/>
      <c r="PU86"/>
      <c r="PV86"/>
      <c r="PW86"/>
      <c r="PX86"/>
      <c r="PY86"/>
      <c r="PZ86"/>
      <c r="QA86"/>
      <c r="QB86"/>
      <c r="QC86"/>
      <c r="QD86"/>
      <c r="QE86"/>
      <c r="QF86"/>
      <c r="QG86"/>
      <c r="QH86"/>
      <c r="QI86"/>
      <c r="QJ86"/>
      <c r="QK86"/>
      <c r="QL86"/>
      <c r="QM86"/>
      <c r="QN86"/>
      <c r="QO86"/>
      <c r="QP86"/>
      <c r="QQ86"/>
      <c r="QR86"/>
      <c r="QS86"/>
      <c r="QT86"/>
      <c r="QU86"/>
      <c r="QV86"/>
      <c r="QW86"/>
      <c r="QX86"/>
      <c r="QY86"/>
      <c r="QZ86"/>
      <c r="RA86"/>
      <c r="RB86"/>
      <c r="RC86"/>
      <c r="RD86"/>
      <c r="RE86"/>
      <c r="RF86"/>
      <c r="RG86"/>
      <c r="RH86"/>
      <c r="RI86"/>
      <c r="RJ86"/>
      <c r="RK86"/>
      <c r="RL86"/>
      <c r="RM86"/>
      <c r="RN86"/>
      <c r="RO86"/>
      <c r="RP86"/>
      <c r="RQ86"/>
      <c r="RR86"/>
      <c r="RS86"/>
      <c r="RT86"/>
      <c r="RU86"/>
      <c r="RV86"/>
      <c r="RW86"/>
      <c r="RX86"/>
      <c r="RY86"/>
      <c r="RZ86"/>
      <c r="SA86"/>
      <c r="SB86"/>
      <c r="SC86"/>
      <c r="SD86"/>
      <c r="SE86"/>
      <c r="SF86"/>
      <c r="SG86"/>
      <c r="SH86"/>
      <c r="SI86"/>
      <c r="SJ86"/>
      <c r="SK86"/>
      <c r="SL86"/>
      <c r="SM86"/>
      <c r="SN86"/>
      <c r="SO86"/>
      <c r="SP86"/>
      <c r="SQ86"/>
      <c r="SR86"/>
      <c r="SS86"/>
      <c r="ST86"/>
      <c r="SU86"/>
      <c r="SV86"/>
      <c r="SW86"/>
      <c r="SX86"/>
      <c r="SY86"/>
      <c r="SZ86"/>
      <c r="TA86"/>
      <c r="TB86"/>
      <c r="TC86"/>
      <c r="TD86"/>
      <c r="TE86"/>
      <c r="TF86"/>
      <c r="TG86"/>
      <c r="TH86"/>
      <c r="TI86"/>
      <c r="TJ86"/>
      <c r="TK86"/>
      <c r="TL86"/>
      <c r="TM86"/>
      <c r="TN86"/>
      <c r="TO86"/>
      <c r="TP86"/>
      <c r="TQ86"/>
      <c r="TR86"/>
      <c r="TS86"/>
      <c r="TT86"/>
      <c r="TU86"/>
      <c r="TV86"/>
      <c r="TW86"/>
      <c r="TX86"/>
      <c r="TY86"/>
      <c r="TZ86"/>
      <c r="UA86"/>
      <c r="UB86"/>
      <c r="UC86"/>
      <c r="UD86"/>
      <c r="UE86"/>
      <c r="UF86"/>
      <c r="UG86"/>
      <c r="UH86"/>
      <c r="UI86"/>
      <c r="UJ86"/>
      <c r="UK86"/>
      <c r="UL86"/>
      <c r="UM86"/>
      <c r="UN86"/>
      <c r="UO86"/>
      <c r="UP86"/>
      <c r="UQ86"/>
      <c r="UR86"/>
      <c r="US86"/>
      <c r="UT86"/>
      <c r="UU86"/>
      <c r="UV86"/>
      <c r="UW86"/>
      <c r="UX86"/>
      <c r="UY86"/>
      <c r="UZ86"/>
      <c r="VA86"/>
      <c r="VB86"/>
      <c r="VC86"/>
      <c r="VD86"/>
      <c r="VE86"/>
      <c r="VF86"/>
      <c r="VG86"/>
      <c r="VH86"/>
      <c r="VI86"/>
      <c r="VJ86"/>
      <c r="VK86"/>
      <c r="VL86"/>
      <c r="VM86"/>
      <c r="VN86"/>
      <c r="VO86"/>
      <c r="VP86"/>
      <c r="VQ86"/>
      <c r="VR86"/>
      <c r="VS86"/>
      <c r="VT86"/>
      <c r="VU86"/>
      <c r="VV86"/>
      <c r="VW86"/>
      <c r="VX86"/>
      <c r="VY86"/>
      <c r="VZ86"/>
      <c r="WA86"/>
      <c r="WB86"/>
      <c r="WC86"/>
      <c r="WD86"/>
      <c r="WE86"/>
      <c r="WF86"/>
      <c r="WG86"/>
      <c r="WH86"/>
      <c r="WI86"/>
      <c r="WJ86"/>
      <c r="WK86"/>
      <c r="WL86"/>
      <c r="WM86"/>
      <c r="WN86"/>
      <c r="WO86"/>
      <c r="WP86"/>
      <c r="WQ86"/>
      <c r="WR86"/>
      <c r="WS86"/>
      <c r="WT86"/>
      <c r="WU86"/>
      <c r="WV86"/>
      <c r="WW86"/>
      <c r="WX86"/>
      <c r="WY86"/>
      <c r="WZ86"/>
      <c r="XA86"/>
      <c r="XB86"/>
      <c r="XC86"/>
      <c r="XD86"/>
      <c r="XE86"/>
      <c r="XF86"/>
      <c r="XG86"/>
      <c r="XH86"/>
      <c r="XI86"/>
      <c r="XJ86"/>
      <c r="XK86"/>
      <c r="XL86"/>
      <c r="XM86"/>
      <c r="XN86"/>
      <c r="XO86"/>
      <c r="XP86"/>
      <c r="XQ86"/>
      <c r="XR86"/>
      <c r="XS86"/>
      <c r="XT86"/>
      <c r="XU86"/>
      <c r="XV86"/>
      <c r="XW86"/>
      <c r="XX86"/>
      <c r="XY86"/>
      <c r="XZ86"/>
      <c r="YA86"/>
      <c r="YB86"/>
      <c r="YC86"/>
      <c r="YD86"/>
      <c r="YE86"/>
      <c r="YF86"/>
      <c r="YG86"/>
      <c r="YH86"/>
      <c r="YI86"/>
      <c r="YJ86"/>
      <c r="YK86"/>
      <c r="YL86"/>
      <c r="YM86"/>
      <c r="YN86"/>
      <c r="YO86"/>
      <c r="YP86"/>
      <c r="YQ86"/>
      <c r="YR86"/>
      <c r="YS86"/>
      <c r="YT86"/>
      <c r="YU86"/>
      <c r="YV86"/>
      <c r="YW86"/>
      <c r="YX86"/>
      <c r="YY86"/>
      <c r="YZ86"/>
      <c r="ZA86"/>
      <c r="ZB86"/>
      <c r="ZC86"/>
      <c r="ZD86"/>
      <c r="ZE86"/>
      <c r="ZF86"/>
      <c r="ZG86"/>
      <c r="ZH86"/>
      <c r="ZI86"/>
      <c r="ZJ86"/>
      <c r="ZK86"/>
      <c r="ZL86"/>
      <c r="ZM86"/>
      <c r="ZN86"/>
      <c r="ZO86"/>
      <c r="ZP86"/>
      <c r="ZQ86"/>
      <c r="ZR86"/>
      <c r="ZS86"/>
      <c r="ZT86"/>
      <c r="ZU86"/>
      <c r="ZV86"/>
      <c r="ZW86"/>
      <c r="ZX86"/>
      <c r="ZY86"/>
      <c r="ZZ86"/>
      <c r="AAA86"/>
      <c r="AAB86"/>
      <c r="AAC86"/>
      <c r="AAD86"/>
      <c r="AAE86"/>
      <c r="AAF86"/>
      <c r="AAG86"/>
      <c r="AAH86"/>
      <c r="AAI86"/>
      <c r="AAJ86"/>
      <c r="AAK86"/>
      <c r="AAL86"/>
      <c r="AAM86"/>
      <c r="AAN86"/>
      <c r="AAO86"/>
      <c r="AAP86"/>
      <c r="AAQ86"/>
      <c r="AAR86"/>
      <c r="AAS86"/>
      <c r="AAT86"/>
      <c r="AAU86"/>
      <c r="AAV86"/>
      <c r="AAW86"/>
      <c r="AAX86"/>
      <c r="AAY86"/>
      <c r="AAZ86"/>
      <c r="ABA86"/>
      <c r="ABB86"/>
      <c r="ABC86"/>
      <c r="ABD86"/>
      <c r="ABE86"/>
      <c r="ABF86"/>
      <c r="ABG86"/>
      <c r="ABH86"/>
      <c r="ABI86"/>
      <c r="ABJ86"/>
      <c r="ABK86"/>
      <c r="ABL86"/>
      <c r="ABM86"/>
      <c r="ABN86"/>
      <c r="ABO86"/>
      <c r="ABP86"/>
      <c r="ABQ86"/>
      <c r="ABR86"/>
      <c r="ABS86"/>
      <c r="ABT86"/>
      <c r="ABU86"/>
      <c r="ABV86"/>
      <c r="ABW86"/>
      <c r="ABX86"/>
      <c r="ABY86"/>
      <c r="ABZ86"/>
      <c r="ACA86"/>
      <c r="ACB86"/>
      <c r="ACC86"/>
      <c r="ACD86"/>
      <c r="ACE86"/>
      <c r="ACF86"/>
      <c r="ACG86"/>
      <c r="ACH86"/>
      <c r="ACI86"/>
      <c r="ACJ86"/>
      <c r="ACK86"/>
      <c r="ACL86"/>
      <c r="ACM86"/>
      <c r="ACN86"/>
      <c r="ACO86"/>
      <c r="ACP86"/>
      <c r="ACQ86"/>
      <c r="ACR86"/>
      <c r="ACS86"/>
      <c r="ACT86"/>
      <c r="ACU86"/>
      <c r="ACV86"/>
      <c r="ACW86"/>
      <c r="ACX86"/>
      <c r="ACY86"/>
      <c r="ACZ86"/>
      <c r="ADA86"/>
      <c r="ADB86"/>
      <c r="ADC86"/>
      <c r="ADD86"/>
      <c r="ADE86"/>
      <c r="ADF86"/>
      <c r="ADG86"/>
      <c r="ADH86"/>
      <c r="ADI86"/>
      <c r="ADJ86"/>
      <c r="ADK86"/>
      <c r="ADL86"/>
      <c r="ADM86"/>
      <c r="ADN86"/>
      <c r="ADO86"/>
      <c r="ADP86"/>
      <c r="ADQ86"/>
      <c r="ADR86"/>
      <c r="ADS86"/>
      <c r="ADT86"/>
      <c r="ADU86"/>
      <c r="ADV86"/>
      <c r="ADW86"/>
      <c r="ADX86"/>
      <c r="ADY86"/>
      <c r="ADZ86"/>
      <c r="AEA86"/>
      <c r="AEB86"/>
      <c r="AEC86"/>
      <c r="AED86"/>
      <c r="AEE86"/>
      <c r="AEF86"/>
      <c r="AEG86"/>
      <c r="AEH86"/>
      <c r="AEI86"/>
      <c r="AEJ86"/>
      <c r="AEK86"/>
      <c r="AEL86"/>
      <c r="AEM86"/>
      <c r="AEN86"/>
      <c r="AEO86"/>
      <c r="AEP86"/>
      <c r="AEQ86"/>
      <c r="AER86"/>
      <c r="AES86"/>
      <c r="AET86"/>
      <c r="AEU86"/>
      <c r="AEV86"/>
      <c r="AEW86"/>
      <c r="AEX86"/>
      <c r="AEY86"/>
      <c r="AEZ86"/>
      <c r="AFA86"/>
      <c r="AFB86"/>
      <c r="AFC86"/>
      <c r="AFD86"/>
      <c r="AFE86"/>
      <c r="AFF86"/>
      <c r="AFG86"/>
      <c r="AFH86"/>
      <c r="AFI86"/>
      <c r="AFJ86"/>
      <c r="AFK86"/>
      <c r="AFL86"/>
      <c r="AFM86"/>
      <c r="AFN86"/>
      <c r="AFO86"/>
      <c r="AFP86"/>
      <c r="AFQ86"/>
      <c r="AFR86"/>
      <c r="AFS86"/>
      <c r="AFT86"/>
      <c r="AFU86"/>
      <c r="AFV86"/>
      <c r="AFW86"/>
      <c r="AFX86"/>
      <c r="AFY86"/>
      <c r="AFZ86"/>
      <c r="AGA86"/>
      <c r="AGB86"/>
      <c r="AGC86"/>
      <c r="AGD86"/>
      <c r="AGE86"/>
      <c r="AGF86"/>
      <c r="AGG86"/>
      <c r="AGH86"/>
      <c r="AGI86"/>
      <c r="AGJ86"/>
      <c r="AGK86"/>
      <c r="AGL86"/>
      <c r="AGM86"/>
      <c r="AGN86"/>
      <c r="AGO86"/>
      <c r="AGP86"/>
      <c r="AGQ86"/>
      <c r="AGR86"/>
      <c r="AGS86"/>
      <c r="AGT86"/>
      <c r="AGU86"/>
      <c r="AGV86"/>
      <c r="AGW86"/>
      <c r="AGX86"/>
      <c r="AGY86"/>
      <c r="AGZ86"/>
      <c r="AHA86"/>
      <c r="AHB86"/>
      <c r="AHC86"/>
      <c r="AHD86"/>
      <c r="AHE86"/>
      <c r="AHF86"/>
      <c r="AHG86"/>
      <c r="AHH86"/>
      <c r="AHI86"/>
      <c r="AHJ86"/>
      <c r="AHK86"/>
      <c r="AHL86"/>
      <c r="AHM86"/>
      <c r="AHN86"/>
      <c r="AHO86"/>
      <c r="AHP86"/>
      <c r="AHQ86"/>
      <c r="AHR86"/>
      <c r="AHS86"/>
      <c r="AHT86"/>
      <c r="AHU86"/>
      <c r="AHV86"/>
      <c r="AHW86"/>
      <c r="AHX86"/>
      <c r="AHY86"/>
      <c r="AHZ86"/>
      <c r="AIA86"/>
      <c r="AIB86"/>
      <c r="AIC86"/>
      <c r="AID86"/>
      <c r="AIE86"/>
      <c r="AIF86"/>
      <c r="AIG86"/>
      <c r="AIH86"/>
      <c r="AII86"/>
      <c r="AIJ86"/>
      <c r="AIK86"/>
      <c r="AIL86"/>
      <c r="AIM86"/>
      <c r="AIN86"/>
      <c r="AIO86"/>
      <c r="AIP86"/>
      <c r="AIQ86"/>
      <c r="AIR86"/>
      <c r="AIS86"/>
      <c r="AIT86"/>
      <c r="AIU86"/>
      <c r="AIV86"/>
      <c r="AIW86"/>
      <c r="AIX86"/>
      <c r="AIY86"/>
      <c r="AIZ86"/>
      <c r="AJA86"/>
      <c r="AJB86"/>
      <c r="AJC86"/>
      <c r="AJD86"/>
      <c r="AJE86"/>
      <c r="AJF86"/>
      <c r="AJG86"/>
      <c r="AJH86"/>
      <c r="AJI86"/>
      <c r="AJJ86"/>
      <c r="AJK86"/>
      <c r="AJL86"/>
      <c r="AJM86"/>
      <c r="AJN86"/>
      <c r="AJO86"/>
      <c r="AJP86"/>
      <c r="AJQ86"/>
      <c r="AJR86"/>
      <c r="AJS86"/>
      <c r="AJT86"/>
      <c r="AJU86"/>
      <c r="AJV86"/>
      <c r="AJW86"/>
      <c r="AJX86"/>
      <c r="AJY86"/>
      <c r="AJZ86"/>
      <c r="AKA86"/>
      <c r="AKB86"/>
      <c r="AKC86"/>
      <c r="AKD86"/>
      <c r="AKE86"/>
      <c r="AKF86"/>
      <c r="AKG86"/>
      <c r="AKH86"/>
      <c r="AKI86"/>
      <c r="AKJ86"/>
      <c r="AKK86"/>
      <c r="AKL86"/>
      <c r="AKM86"/>
      <c r="AKN86"/>
      <c r="AKO86"/>
      <c r="AKP86"/>
      <c r="AKQ86"/>
      <c r="AKR86"/>
      <c r="AKS86"/>
      <c r="AKT86"/>
      <c r="AKU86"/>
      <c r="AKV86"/>
      <c r="AKW86"/>
      <c r="AKX86"/>
      <c r="AKY86"/>
      <c r="AKZ86"/>
      <c r="ALA86"/>
      <c r="ALB86"/>
      <c r="ALC86"/>
      <c r="ALD86"/>
      <c r="ALE86"/>
      <c r="ALF86"/>
      <c r="ALG86"/>
      <c r="ALH86"/>
      <c r="ALI86"/>
      <c r="ALJ86"/>
      <c r="ALK86"/>
      <c r="ALL86"/>
      <c r="ALM86"/>
      <c r="ALN86"/>
      <c r="ALO86"/>
      <c r="ALP86"/>
      <c r="ALQ86"/>
      <c r="ALR86"/>
      <c r="ALS86"/>
      <c r="ALT86"/>
      <c r="ALU86"/>
      <c r="ALV86"/>
      <c r="ALW86"/>
      <c r="ALX86"/>
      <c r="ALY86"/>
      <c r="ALZ86"/>
      <c r="AMA86"/>
      <c r="AMB86"/>
      <c r="AMC86"/>
      <c r="AMD86"/>
      <c r="AME86"/>
      <c r="AMF86"/>
      <c r="AMG86"/>
      <c r="AMH86"/>
      <c r="AMI86"/>
      <c r="AMJ86"/>
    </row>
    <row r="87" spans="1:1024" s="185" customFormat="1" ht="18.75" x14ac:dyDescent="0.25">
      <c r="A87" s="186">
        <v>3432</v>
      </c>
      <c r="B87" s="192"/>
      <c r="C87" s="12" t="s">
        <v>460</v>
      </c>
      <c r="D87" s="161" t="s">
        <v>83</v>
      </c>
      <c r="E87" s="159" t="s">
        <v>84</v>
      </c>
      <c r="F87" s="111">
        <v>45211</v>
      </c>
      <c r="G87" s="187">
        <v>0.47916666666666669</v>
      </c>
      <c r="H87" s="111">
        <v>45219</v>
      </c>
      <c r="I87" s="187">
        <v>0.5</v>
      </c>
      <c r="J87" s="303" t="s">
        <v>113</v>
      </c>
      <c r="K87" s="350">
        <v>27206</v>
      </c>
      <c r="L87" s="188" t="s">
        <v>461</v>
      </c>
      <c r="M87" s="111">
        <v>43034</v>
      </c>
      <c r="N87" s="188" t="s">
        <v>462</v>
      </c>
      <c r="O87" s="111">
        <v>36369</v>
      </c>
      <c r="P87" s="164"/>
      <c r="Q87" s="151"/>
      <c r="R87" s="151"/>
      <c r="S87" s="164"/>
      <c r="T87" s="359">
        <v>160</v>
      </c>
      <c r="U87" s="137">
        <v>400</v>
      </c>
      <c r="V87" s="271" t="s">
        <v>92</v>
      </c>
      <c r="W87" s="180"/>
      <c r="X87"/>
      <c r="Y87" s="100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  <c r="CV87"/>
      <c r="CW87"/>
      <c r="CX87"/>
      <c r="CY87"/>
      <c r="CZ87"/>
      <c r="DA87"/>
      <c r="DB87"/>
      <c r="DC87"/>
      <c r="DD87"/>
      <c r="DE87"/>
      <c r="DF87"/>
      <c r="DG87"/>
      <c r="DH87"/>
      <c r="DI87"/>
      <c r="DJ87"/>
      <c r="DK87"/>
      <c r="DL87"/>
      <c r="DM87"/>
      <c r="DN87"/>
      <c r="DO87"/>
      <c r="DP87"/>
      <c r="DQ87"/>
      <c r="DR87"/>
      <c r="DS87"/>
      <c r="DT87"/>
      <c r="DU87"/>
      <c r="DV87"/>
      <c r="DW87"/>
      <c r="DX87"/>
      <c r="DY87"/>
      <c r="DZ87"/>
      <c r="EA87"/>
      <c r="EB87"/>
      <c r="EC87"/>
      <c r="ED87"/>
      <c r="EE87"/>
      <c r="EF87"/>
      <c r="EG87"/>
      <c r="EH87"/>
      <c r="EI87"/>
      <c r="EJ87"/>
      <c r="EK87"/>
      <c r="EL87"/>
      <c r="EM87"/>
      <c r="EN87"/>
      <c r="EO87"/>
      <c r="EP87"/>
      <c r="EQ87"/>
      <c r="ER87"/>
      <c r="ES87"/>
      <c r="ET87"/>
      <c r="EU87"/>
      <c r="EV87"/>
      <c r="EW87"/>
      <c r="EX87"/>
      <c r="EY87"/>
      <c r="EZ87"/>
      <c r="FA87"/>
      <c r="FB87"/>
      <c r="FC87"/>
      <c r="FD87"/>
      <c r="FE87"/>
      <c r="FF87"/>
      <c r="FG87"/>
      <c r="FH87"/>
      <c r="FI87"/>
      <c r="FJ87"/>
      <c r="FK87"/>
      <c r="FL87"/>
      <c r="FM87"/>
      <c r="FN87"/>
      <c r="FO87"/>
      <c r="FP87"/>
      <c r="FQ87"/>
      <c r="FR87"/>
      <c r="FS87"/>
      <c r="FT87"/>
      <c r="FU87"/>
      <c r="FV87"/>
      <c r="FW87"/>
      <c r="FX87"/>
      <c r="FY87"/>
      <c r="FZ87"/>
      <c r="GA87"/>
      <c r="GB87"/>
      <c r="GC87"/>
      <c r="GD87"/>
      <c r="GE87"/>
      <c r="GF87"/>
      <c r="GG87"/>
      <c r="GH87"/>
      <c r="GI87"/>
      <c r="GJ87"/>
      <c r="GK87"/>
      <c r="GL87"/>
      <c r="GM87"/>
      <c r="GN87"/>
      <c r="GO87"/>
      <c r="GP87"/>
      <c r="GQ87"/>
      <c r="GR87"/>
      <c r="GS87"/>
      <c r="GT87"/>
      <c r="GU87"/>
      <c r="GV87"/>
      <c r="GW87"/>
      <c r="GX87"/>
      <c r="GY87"/>
      <c r="GZ87"/>
      <c r="HA87"/>
      <c r="HB87"/>
      <c r="HC87"/>
      <c r="HD87"/>
      <c r="HE87"/>
      <c r="HF87"/>
      <c r="HG87"/>
      <c r="HH87"/>
      <c r="HI87"/>
      <c r="HJ87"/>
      <c r="HK87"/>
      <c r="HL87"/>
      <c r="HM87"/>
      <c r="HN87"/>
      <c r="HO87"/>
      <c r="HP87"/>
      <c r="HQ87"/>
      <c r="HR87"/>
      <c r="HS87"/>
      <c r="HT87"/>
      <c r="HU87"/>
      <c r="HV87"/>
      <c r="HW87"/>
      <c r="HX87"/>
      <c r="HY87"/>
      <c r="HZ87"/>
      <c r="IA87"/>
      <c r="IB87"/>
      <c r="IC87"/>
      <c r="ID87"/>
      <c r="IE87"/>
      <c r="IF87"/>
      <c r="IG87"/>
      <c r="IH87"/>
      <c r="II87"/>
      <c r="IJ87"/>
      <c r="IK87"/>
      <c r="IL87"/>
      <c r="IM87"/>
      <c r="IN87"/>
      <c r="IO87"/>
      <c r="IP87"/>
      <c r="IQ87"/>
      <c r="IR87"/>
      <c r="IS87"/>
      <c r="IT87"/>
      <c r="IU87"/>
      <c r="IV87"/>
      <c r="IW87"/>
      <c r="IX87"/>
      <c r="IY87"/>
      <c r="IZ87"/>
      <c r="JA87"/>
      <c r="JB87"/>
      <c r="JC87"/>
      <c r="JD87"/>
      <c r="JE87"/>
      <c r="JF87"/>
      <c r="JG87"/>
      <c r="JH87"/>
      <c r="JI87"/>
      <c r="JJ87"/>
      <c r="JK87"/>
      <c r="JL87"/>
      <c r="JM87"/>
      <c r="JN87"/>
      <c r="JO87"/>
      <c r="JP87"/>
      <c r="JQ87"/>
      <c r="JR87"/>
      <c r="JS87"/>
      <c r="JT87"/>
      <c r="JU87"/>
      <c r="JV87"/>
      <c r="JW87"/>
      <c r="JX87"/>
      <c r="JY87"/>
      <c r="JZ87"/>
      <c r="KA87"/>
      <c r="KB87"/>
      <c r="KC87"/>
      <c r="KD87"/>
      <c r="KE87"/>
      <c r="KF87"/>
      <c r="KG87"/>
      <c r="KH87"/>
      <c r="KI87"/>
      <c r="KJ87"/>
      <c r="KK87"/>
      <c r="KL87"/>
      <c r="KM87"/>
      <c r="KN87"/>
      <c r="KO87"/>
      <c r="KP87"/>
      <c r="KQ87"/>
      <c r="KR87"/>
      <c r="KS87"/>
      <c r="KT87"/>
      <c r="KU87"/>
      <c r="KV87"/>
      <c r="KW87"/>
      <c r="KX87"/>
      <c r="KY87"/>
      <c r="KZ87"/>
      <c r="LA87"/>
      <c r="LB87"/>
      <c r="LC87"/>
      <c r="LD87"/>
      <c r="LE87"/>
      <c r="LF87"/>
      <c r="LG87"/>
      <c r="LH87"/>
      <c r="LI87"/>
      <c r="LJ87"/>
      <c r="LK87"/>
      <c r="LL87"/>
      <c r="LM87"/>
      <c r="LN87"/>
      <c r="LO87"/>
      <c r="LP87"/>
      <c r="LQ87"/>
      <c r="LR87"/>
      <c r="LS87"/>
      <c r="LT87"/>
      <c r="LU87"/>
      <c r="LV87"/>
      <c r="LW87"/>
      <c r="LX87"/>
      <c r="LY87"/>
      <c r="LZ87"/>
      <c r="MA87"/>
      <c r="MB87"/>
      <c r="MC87"/>
      <c r="MD87"/>
      <c r="ME87"/>
      <c r="MF87"/>
      <c r="MG87"/>
      <c r="MH87"/>
      <c r="MI87"/>
      <c r="MJ87"/>
      <c r="MK87"/>
      <c r="ML87"/>
      <c r="MM87"/>
      <c r="MN87"/>
      <c r="MO87"/>
      <c r="MP87"/>
      <c r="MQ87"/>
      <c r="MR87"/>
      <c r="MS87"/>
      <c r="MT87"/>
      <c r="MU87"/>
      <c r="MV87"/>
      <c r="MW87"/>
      <c r="MX87"/>
      <c r="MY87"/>
      <c r="MZ87"/>
      <c r="NA87"/>
      <c r="NB87"/>
      <c r="NC87"/>
      <c r="ND87"/>
      <c r="NE87"/>
      <c r="NF87"/>
      <c r="NG87"/>
      <c r="NH87"/>
      <c r="NI87"/>
      <c r="NJ87"/>
      <c r="NK87"/>
      <c r="NL87"/>
      <c r="NM87"/>
      <c r="NN87"/>
      <c r="NO87"/>
      <c r="NP87"/>
      <c r="NQ87"/>
      <c r="NR87"/>
      <c r="NS87"/>
      <c r="NT87"/>
      <c r="NU87"/>
      <c r="NV87"/>
      <c r="NW87"/>
      <c r="NX87"/>
      <c r="NY87"/>
      <c r="NZ87"/>
      <c r="OA87"/>
      <c r="OB87"/>
      <c r="OC87"/>
      <c r="OD87"/>
      <c r="OE87"/>
      <c r="OF87"/>
      <c r="OG87"/>
      <c r="OH87"/>
      <c r="OI87"/>
      <c r="OJ87"/>
      <c r="OK87"/>
      <c r="OL87"/>
      <c r="OM87"/>
      <c r="ON87"/>
      <c r="OO87"/>
      <c r="OP87"/>
      <c r="OQ87"/>
      <c r="OR87"/>
      <c r="OS87"/>
      <c r="OT87"/>
      <c r="OU87"/>
      <c r="OV87"/>
      <c r="OW87"/>
      <c r="OX87"/>
      <c r="OY87"/>
      <c r="OZ87"/>
      <c r="PA87"/>
      <c r="PB87"/>
      <c r="PC87"/>
      <c r="PD87"/>
      <c r="PE87"/>
      <c r="PF87"/>
      <c r="PG87"/>
      <c r="PH87"/>
      <c r="PI87"/>
      <c r="PJ87"/>
      <c r="PK87"/>
      <c r="PL87"/>
      <c r="PM87"/>
      <c r="PN87"/>
      <c r="PO87"/>
      <c r="PP87"/>
      <c r="PQ87"/>
      <c r="PR87"/>
      <c r="PS87"/>
      <c r="PT87"/>
      <c r="PU87"/>
      <c r="PV87"/>
      <c r="PW87"/>
      <c r="PX87"/>
      <c r="PY87"/>
      <c r="PZ87"/>
      <c r="QA87"/>
      <c r="QB87"/>
      <c r="QC87"/>
      <c r="QD87"/>
      <c r="QE87"/>
      <c r="QF87"/>
      <c r="QG87"/>
      <c r="QH87"/>
      <c r="QI87"/>
      <c r="QJ87"/>
      <c r="QK87"/>
      <c r="QL87"/>
      <c r="QM87"/>
      <c r="QN87"/>
      <c r="QO87"/>
      <c r="QP87"/>
      <c r="QQ87"/>
      <c r="QR87"/>
      <c r="QS87"/>
      <c r="QT87"/>
      <c r="QU87"/>
      <c r="QV87"/>
      <c r="QW87"/>
      <c r="QX87"/>
      <c r="QY87"/>
      <c r="QZ87"/>
      <c r="RA87"/>
      <c r="RB87"/>
      <c r="RC87"/>
      <c r="RD87"/>
      <c r="RE87"/>
      <c r="RF87"/>
      <c r="RG87"/>
      <c r="RH87"/>
      <c r="RI87"/>
      <c r="RJ87"/>
      <c r="RK87"/>
      <c r="RL87"/>
      <c r="RM87"/>
      <c r="RN87"/>
      <c r="RO87"/>
      <c r="RP87"/>
      <c r="RQ87"/>
      <c r="RR87"/>
      <c r="RS87"/>
      <c r="RT87"/>
      <c r="RU87"/>
      <c r="RV87"/>
      <c r="RW87"/>
      <c r="RX87"/>
      <c r="RY87"/>
      <c r="RZ87"/>
      <c r="SA87"/>
      <c r="SB87"/>
      <c r="SC87"/>
      <c r="SD87"/>
      <c r="SE87"/>
      <c r="SF87"/>
      <c r="SG87"/>
      <c r="SH87"/>
      <c r="SI87"/>
      <c r="SJ87"/>
      <c r="SK87"/>
      <c r="SL87"/>
      <c r="SM87"/>
      <c r="SN87"/>
      <c r="SO87"/>
      <c r="SP87"/>
      <c r="SQ87"/>
      <c r="SR87"/>
      <c r="SS87"/>
      <c r="ST87"/>
      <c r="SU87"/>
      <c r="SV87"/>
      <c r="SW87"/>
      <c r="SX87"/>
      <c r="SY87"/>
      <c r="SZ87"/>
      <c r="TA87"/>
      <c r="TB87"/>
      <c r="TC87"/>
      <c r="TD87"/>
      <c r="TE87"/>
      <c r="TF87"/>
      <c r="TG87"/>
      <c r="TH87"/>
      <c r="TI87"/>
      <c r="TJ87"/>
      <c r="TK87"/>
      <c r="TL87"/>
      <c r="TM87"/>
      <c r="TN87"/>
      <c r="TO87"/>
      <c r="TP87"/>
      <c r="TQ87"/>
      <c r="TR87"/>
      <c r="TS87"/>
      <c r="TT87"/>
      <c r="TU87"/>
      <c r="TV87"/>
      <c r="TW87"/>
      <c r="TX87"/>
      <c r="TY87"/>
      <c r="TZ87"/>
      <c r="UA87"/>
      <c r="UB87"/>
      <c r="UC87"/>
      <c r="UD87"/>
      <c r="UE87"/>
      <c r="UF87"/>
      <c r="UG87"/>
      <c r="UH87"/>
      <c r="UI87"/>
      <c r="UJ87"/>
      <c r="UK87"/>
      <c r="UL87"/>
      <c r="UM87"/>
      <c r="UN87"/>
      <c r="UO87"/>
      <c r="UP87"/>
      <c r="UQ87"/>
      <c r="UR87"/>
      <c r="US87"/>
      <c r="UT87"/>
      <c r="UU87"/>
      <c r="UV87"/>
      <c r="UW87"/>
      <c r="UX87"/>
      <c r="UY87"/>
      <c r="UZ87"/>
      <c r="VA87"/>
      <c r="VB87"/>
      <c r="VC87"/>
      <c r="VD87"/>
      <c r="VE87"/>
      <c r="VF87"/>
      <c r="VG87"/>
      <c r="VH87"/>
      <c r="VI87"/>
      <c r="VJ87"/>
      <c r="VK87"/>
      <c r="VL87"/>
      <c r="VM87"/>
      <c r="VN87"/>
      <c r="VO87"/>
      <c r="VP87"/>
      <c r="VQ87"/>
      <c r="VR87"/>
      <c r="VS87"/>
      <c r="VT87"/>
      <c r="VU87"/>
      <c r="VV87"/>
      <c r="VW87"/>
      <c r="VX87"/>
      <c r="VY87"/>
      <c r="VZ87"/>
      <c r="WA87"/>
      <c r="WB87"/>
      <c r="WC87"/>
      <c r="WD87"/>
      <c r="WE87"/>
      <c r="WF87"/>
      <c r="WG87"/>
      <c r="WH87"/>
      <c r="WI87"/>
      <c r="WJ87"/>
      <c r="WK87"/>
      <c r="WL87"/>
      <c r="WM87"/>
      <c r="WN87"/>
      <c r="WO87"/>
      <c r="WP87"/>
      <c r="WQ87"/>
      <c r="WR87"/>
      <c r="WS87"/>
      <c r="WT87"/>
      <c r="WU87"/>
      <c r="WV87"/>
      <c r="WW87"/>
      <c r="WX87"/>
      <c r="WY87"/>
      <c r="WZ87"/>
      <c r="XA87"/>
      <c r="XB87"/>
      <c r="XC87"/>
      <c r="XD87"/>
      <c r="XE87"/>
      <c r="XF87"/>
      <c r="XG87"/>
      <c r="XH87"/>
      <c r="XI87"/>
      <c r="XJ87"/>
      <c r="XK87"/>
      <c r="XL87"/>
      <c r="XM87"/>
      <c r="XN87"/>
      <c r="XO87"/>
      <c r="XP87"/>
      <c r="XQ87"/>
      <c r="XR87"/>
      <c r="XS87"/>
      <c r="XT87"/>
      <c r="XU87"/>
      <c r="XV87"/>
      <c r="XW87"/>
      <c r="XX87"/>
      <c r="XY87"/>
      <c r="XZ87"/>
      <c r="YA87"/>
      <c r="YB87"/>
      <c r="YC87"/>
      <c r="YD87"/>
      <c r="YE87"/>
      <c r="YF87"/>
      <c r="YG87"/>
      <c r="YH87"/>
      <c r="YI87"/>
      <c r="YJ87"/>
      <c r="YK87"/>
      <c r="YL87"/>
      <c r="YM87"/>
      <c r="YN87"/>
      <c r="YO87"/>
      <c r="YP87"/>
      <c r="YQ87"/>
      <c r="YR87"/>
      <c r="YS87"/>
      <c r="YT87"/>
      <c r="YU87"/>
      <c r="YV87"/>
      <c r="YW87"/>
      <c r="YX87"/>
      <c r="YY87"/>
      <c r="YZ87"/>
      <c r="ZA87"/>
      <c r="ZB87"/>
      <c r="ZC87"/>
      <c r="ZD87"/>
      <c r="ZE87"/>
      <c r="ZF87"/>
      <c r="ZG87"/>
      <c r="ZH87"/>
      <c r="ZI87"/>
      <c r="ZJ87"/>
      <c r="ZK87"/>
      <c r="ZL87"/>
      <c r="ZM87"/>
      <c r="ZN87"/>
      <c r="ZO87"/>
      <c r="ZP87"/>
      <c r="ZQ87"/>
      <c r="ZR87"/>
      <c r="ZS87"/>
      <c r="ZT87"/>
      <c r="ZU87"/>
      <c r="ZV87"/>
      <c r="ZW87"/>
      <c r="ZX87"/>
      <c r="ZY87"/>
      <c r="ZZ87"/>
      <c r="AAA87"/>
      <c r="AAB87"/>
      <c r="AAC87"/>
      <c r="AAD87"/>
      <c r="AAE87"/>
      <c r="AAF87"/>
      <c r="AAG87"/>
      <c r="AAH87"/>
      <c r="AAI87"/>
      <c r="AAJ87"/>
      <c r="AAK87"/>
      <c r="AAL87"/>
      <c r="AAM87"/>
      <c r="AAN87"/>
      <c r="AAO87"/>
      <c r="AAP87"/>
      <c r="AAQ87"/>
      <c r="AAR87"/>
      <c r="AAS87"/>
      <c r="AAT87"/>
      <c r="AAU87"/>
      <c r="AAV87"/>
      <c r="AAW87"/>
      <c r="AAX87"/>
      <c r="AAY87"/>
      <c r="AAZ87"/>
      <c r="ABA87"/>
      <c r="ABB87"/>
      <c r="ABC87"/>
      <c r="ABD87"/>
      <c r="ABE87"/>
      <c r="ABF87"/>
      <c r="ABG87"/>
      <c r="ABH87"/>
      <c r="ABI87"/>
      <c r="ABJ87"/>
      <c r="ABK87"/>
      <c r="ABL87"/>
      <c r="ABM87"/>
      <c r="ABN87"/>
      <c r="ABO87"/>
      <c r="ABP87"/>
      <c r="ABQ87"/>
      <c r="ABR87"/>
      <c r="ABS87"/>
      <c r="ABT87"/>
      <c r="ABU87"/>
      <c r="ABV87"/>
      <c r="ABW87"/>
      <c r="ABX87"/>
      <c r="ABY87"/>
      <c r="ABZ87"/>
      <c r="ACA87"/>
      <c r="ACB87"/>
      <c r="ACC87"/>
      <c r="ACD87"/>
      <c r="ACE87"/>
      <c r="ACF87"/>
      <c r="ACG87"/>
      <c r="ACH87"/>
      <c r="ACI87"/>
      <c r="ACJ87"/>
      <c r="ACK87"/>
      <c r="ACL87"/>
      <c r="ACM87"/>
      <c r="ACN87"/>
      <c r="ACO87"/>
      <c r="ACP87"/>
      <c r="ACQ87"/>
      <c r="ACR87"/>
      <c r="ACS87"/>
      <c r="ACT87"/>
      <c r="ACU87"/>
      <c r="ACV87"/>
      <c r="ACW87"/>
      <c r="ACX87"/>
      <c r="ACY87"/>
      <c r="ACZ87"/>
      <c r="ADA87"/>
      <c r="ADB87"/>
      <c r="ADC87"/>
      <c r="ADD87"/>
      <c r="ADE87"/>
      <c r="ADF87"/>
      <c r="ADG87"/>
      <c r="ADH87"/>
      <c r="ADI87"/>
      <c r="ADJ87"/>
      <c r="ADK87"/>
      <c r="ADL87"/>
      <c r="ADM87"/>
      <c r="ADN87"/>
      <c r="ADO87"/>
      <c r="ADP87"/>
      <c r="ADQ87"/>
      <c r="ADR87"/>
      <c r="ADS87"/>
      <c r="ADT87"/>
      <c r="ADU87"/>
      <c r="ADV87"/>
      <c r="ADW87"/>
      <c r="ADX87"/>
      <c r="ADY87"/>
      <c r="ADZ87"/>
      <c r="AEA87"/>
      <c r="AEB87"/>
      <c r="AEC87"/>
      <c r="AED87"/>
      <c r="AEE87"/>
      <c r="AEF87"/>
      <c r="AEG87"/>
      <c r="AEH87"/>
      <c r="AEI87"/>
      <c r="AEJ87"/>
      <c r="AEK87"/>
      <c r="AEL87"/>
      <c r="AEM87"/>
      <c r="AEN87"/>
      <c r="AEO87"/>
      <c r="AEP87"/>
      <c r="AEQ87"/>
      <c r="AER87"/>
      <c r="AES87"/>
      <c r="AET87"/>
      <c r="AEU87"/>
      <c r="AEV87"/>
      <c r="AEW87"/>
      <c r="AEX87"/>
      <c r="AEY87"/>
      <c r="AEZ87"/>
      <c r="AFA87"/>
      <c r="AFB87"/>
      <c r="AFC87"/>
      <c r="AFD87"/>
      <c r="AFE87"/>
      <c r="AFF87"/>
      <c r="AFG87"/>
      <c r="AFH87"/>
      <c r="AFI87"/>
      <c r="AFJ87"/>
      <c r="AFK87"/>
      <c r="AFL87"/>
      <c r="AFM87"/>
      <c r="AFN87"/>
      <c r="AFO87"/>
      <c r="AFP87"/>
      <c r="AFQ87"/>
      <c r="AFR87"/>
      <c r="AFS87"/>
      <c r="AFT87"/>
      <c r="AFU87"/>
      <c r="AFV87"/>
      <c r="AFW87"/>
      <c r="AFX87"/>
      <c r="AFY87"/>
      <c r="AFZ87"/>
      <c r="AGA87"/>
      <c r="AGB87"/>
      <c r="AGC87"/>
      <c r="AGD87"/>
      <c r="AGE87"/>
      <c r="AGF87"/>
      <c r="AGG87"/>
      <c r="AGH87"/>
      <c r="AGI87"/>
      <c r="AGJ87"/>
      <c r="AGK87"/>
      <c r="AGL87"/>
      <c r="AGM87"/>
      <c r="AGN87"/>
      <c r="AGO87"/>
      <c r="AGP87"/>
      <c r="AGQ87"/>
      <c r="AGR87"/>
      <c r="AGS87"/>
      <c r="AGT87"/>
      <c r="AGU87"/>
      <c r="AGV87"/>
      <c r="AGW87"/>
      <c r="AGX87"/>
      <c r="AGY87"/>
      <c r="AGZ87"/>
      <c r="AHA87"/>
      <c r="AHB87"/>
      <c r="AHC87"/>
      <c r="AHD87"/>
      <c r="AHE87"/>
      <c r="AHF87"/>
      <c r="AHG87"/>
      <c r="AHH87"/>
      <c r="AHI87"/>
      <c r="AHJ87"/>
      <c r="AHK87"/>
      <c r="AHL87"/>
      <c r="AHM87"/>
      <c r="AHN87"/>
      <c r="AHO87"/>
      <c r="AHP87"/>
      <c r="AHQ87"/>
      <c r="AHR87"/>
      <c r="AHS87"/>
      <c r="AHT87"/>
      <c r="AHU87"/>
      <c r="AHV87"/>
      <c r="AHW87"/>
      <c r="AHX87"/>
      <c r="AHY87"/>
      <c r="AHZ87"/>
      <c r="AIA87"/>
      <c r="AIB87"/>
      <c r="AIC87"/>
      <c r="AID87"/>
      <c r="AIE87"/>
      <c r="AIF87"/>
      <c r="AIG87"/>
      <c r="AIH87"/>
      <c r="AII87"/>
      <c r="AIJ87"/>
      <c r="AIK87"/>
      <c r="AIL87"/>
      <c r="AIM87"/>
      <c r="AIN87"/>
      <c r="AIO87"/>
      <c r="AIP87"/>
      <c r="AIQ87"/>
      <c r="AIR87"/>
      <c r="AIS87"/>
      <c r="AIT87"/>
      <c r="AIU87"/>
      <c r="AIV87"/>
      <c r="AIW87"/>
      <c r="AIX87"/>
      <c r="AIY87"/>
      <c r="AIZ87"/>
      <c r="AJA87"/>
      <c r="AJB87"/>
      <c r="AJC87"/>
      <c r="AJD87"/>
      <c r="AJE87"/>
      <c r="AJF87"/>
      <c r="AJG87"/>
      <c r="AJH87"/>
      <c r="AJI87"/>
      <c r="AJJ87"/>
      <c r="AJK87"/>
      <c r="AJL87"/>
      <c r="AJM87"/>
      <c r="AJN87"/>
      <c r="AJO87"/>
      <c r="AJP87"/>
      <c r="AJQ87"/>
      <c r="AJR87"/>
      <c r="AJS87"/>
      <c r="AJT87"/>
      <c r="AJU87"/>
      <c r="AJV87"/>
      <c r="AJW87"/>
      <c r="AJX87"/>
      <c r="AJY87"/>
      <c r="AJZ87"/>
      <c r="AKA87"/>
      <c r="AKB87"/>
      <c r="AKC87"/>
      <c r="AKD87"/>
      <c r="AKE87"/>
      <c r="AKF87"/>
      <c r="AKG87"/>
      <c r="AKH87"/>
      <c r="AKI87"/>
      <c r="AKJ87"/>
      <c r="AKK87"/>
      <c r="AKL87"/>
      <c r="AKM87"/>
      <c r="AKN87"/>
      <c r="AKO87"/>
      <c r="AKP87"/>
      <c r="AKQ87"/>
      <c r="AKR87"/>
      <c r="AKS87"/>
      <c r="AKT87"/>
      <c r="AKU87"/>
      <c r="AKV87"/>
      <c r="AKW87"/>
      <c r="AKX87"/>
      <c r="AKY87"/>
      <c r="AKZ87"/>
      <c r="ALA87"/>
      <c r="ALB87"/>
      <c r="ALC87"/>
      <c r="ALD87"/>
      <c r="ALE87"/>
      <c r="ALF87"/>
      <c r="ALG87"/>
      <c r="ALH87"/>
      <c r="ALI87"/>
      <c r="ALJ87"/>
      <c r="ALK87"/>
      <c r="ALL87"/>
      <c r="ALM87"/>
      <c r="ALN87"/>
      <c r="ALO87"/>
      <c r="ALP87"/>
      <c r="ALQ87"/>
      <c r="ALR87"/>
      <c r="ALS87"/>
      <c r="ALT87"/>
      <c r="ALU87"/>
      <c r="ALV87"/>
      <c r="ALW87"/>
      <c r="ALX87"/>
      <c r="ALY87"/>
      <c r="ALZ87"/>
      <c r="AMA87"/>
      <c r="AMB87"/>
      <c r="AMC87"/>
      <c r="AMD87"/>
      <c r="AME87"/>
      <c r="AMF87"/>
      <c r="AMG87"/>
      <c r="AMH87"/>
      <c r="AMI87"/>
      <c r="AMJ87"/>
    </row>
    <row r="88" spans="1:1024" ht="18.75" x14ac:dyDescent="0.25">
      <c r="A88" s="186">
        <v>3490</v>
      </c>
      <c r="B88" s="159">
        <v>29059700</v>
      </c>
      <c r="C88" s="154" t="s">
        <v>210</v>
      </c>
      <c r="D88" s="15" t="s">
        <v>35</v>
      </c>
      <c r="E88" s="159" t="s">
        <v>178</v>
      </c>
      <c r="F88" s="16">
        <v>45217</v>
      </c>
      <c r="G88" s="142">
        <v>0.85416666666666663</v>
      </c>
      <c r="H88" s="16">
        <v>45221</v>
      </c>
      <c r="I88" s="142">
        <v>0.41666666666666669</v>
      </c>
      <c r="J88" s="296" t="s">
        <v>4456</v>
      </c>
      <c r="K88" s="112">
        <v>34845</v>
      </c>
      <c r="L88" s="190" t="s">
        <v>212</v>
      </c>
      <c r="M88" s="25">
        <v>42854</v>
      </c>
      <c r="N88" s="105" t="s">
        <v>213</v>
      </c>
      <c r="O88" s="112">
        <v>43197</v>
      </c>
      <c r="P88" s="247"/>
      <c r="Q88" s="210"/>
      <c r="R88" s="210"/>
      <c r="S88" s="29"/>
      <c r="T88" s="385">
        <f>90*4</f>
        <v>360</v>
      </c>
      <c r="U88" s="152">
        <v>270</v>
      </c>
      <c r="V88" s="271" t="s">
        <v>214</v>
      </c>
      <c r="W88" s="180"/>
    </row>
    <row r="89" spans="1:1024" s="185" customFormat="1" ht="25.5" customHeight="1" x14ac:dyDescent="0.25">
      <c r="A89" s="4">
        <v>3479</v>
      </c>
      <c r="B89" s="15">
        <v>25660064</v>
      </c>
      <c r="C89" s="384" t="s">
        <v>395</v>
      </c>
      <c r="D89" s="24" t="s">
        <v>94</v>
      </c>
      <c r="E89" s="159" t="s">
        <v>1053</v>
      </c>
      <c r="F89" s="25">
        <v>45216</v>
      </c>
      <c r="G89" s="183">
        <v>0.29166666666666669</v>
      </c>
      <c r="H89" s="112">
        <v>45221</v>
      </c>
      <c r="I89" s="189">
        <v>0.41666666666666669</v>
      </c>
      <c r="J89" s="295" t="s">
        <v>336</v>
      </c>
      <c r="K89" s="16">
        <v>37877</v>
      </c>
      <c r="L89" s="181" t="s">
        <v>396</v>
      </c>
      <c r="M89" s="9">
        <v>44624</v>
      </c>
      <c r="N89" s="181" t="s">
        <v>397</v>
      </c>
      <c r="O89" s="16">
        <v>45019</v>
      </c>
      <c r="P89" s="247"/>
      <c r="Q89" s="192"/>
      <c r="R89" s="210"/>
      <c r="S89" s="210"/>
      <c r="T89" s="152" t="s">
        <v>4619</v>
      </c>
      <c r="U89" s="249" t="s">
        <v>4463</v>
      </c>
      <c r="V89" s="271" t="s">
        <v>398</v>
      </c>
      <c r="W89" s="180"/>
      <c r="X89"/>
      <c r="Y89" s="100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  <c r="CK89"/>
      <c r="CL89"/>
      <c r="CM89"/>
      <c r="CN89"/>
      <c r="CO89"/>
      <c r="CP89"/>
      <c r="CQ89"/>
      <c r="CR89"/>
      <c r="CS89"/>
      <c r="CT89"/>
      <c r="CU89"/>
      <c r="CV89"/>
      <c r="CW89"/>
      <c r="CX89"/>
      <c r="CY89"/>
      <c r="CZ89"/>
      <c r="DA89"/>
      <c r="DB89"/>
      <c r="DC89"/>
      <c r="DD89"/>
      <c r="DE89"/>
      <c r="DF89"/>
      <c r="DG89"/>
      <c r="DH89"/>
      <c r="DI89"/>
      <c r="DJ89"/>
      <c r="DK89"/>
      <c r="DL89"/>
      <c r="DM89"/>
      <c r="DN89"/>
      <c r="DO89"/>
      <c r="DP89"/>
      <c r="DQ89"/>
      <c r="DR89"/>
      <c r="DS89"/>
      <c r="DT89"/>
      <c r="DU89"/>
      <c r="DV89"/>
      <c r="DW89"/>
      <c r="DX89"/>
      <c r="DY89"/>
      <c r="DZ89"/>
      <c r="EA89"/>
      <c r="EB89"/>
      <c r="EC89"/>
      <c r="ED89"/>
      <c r="EE89"/>
      <c r="EF89"/>
      <c r="EG89"/>
      <c r="EH89"/>
      <c r="EI89"/>
      <c r="EJ89"/>
      <c r="EK89"/>
      <c r="EL89"/>
      <c r="EM89"/>
      <c r="EN89"/>
      <c r="EO89"/>
      <c r="EP89"/>
      <c r="EQ89"/>
      <c r="ER89"/>
      <c r="ES89"/>
      <c r="ET89"/>
      <c r="EU89"/>
      <c r="EV89"/>
      <c r="EW89"/>
      <c r="EX89"/>
      <c r="EY89"/>
      <c r="EZ89"/>
      <c r="FA89"/>
      <c r="FB89"/>
      <c r="FC89"/>
      <c r="FD89"/>
      <c r="FE89"/>
      <c r="FF89"/>
      <c r="FG89"/>
      <c r="FH89"/>
      <c r="FI89"/>
      <c r="FJ89"/>
      <c r="FK89"/>
      <c r="FL89"/>
      <c r="FM89"/>
      <c r="FN89"/>
      <c r="FO89"/>
      <c r="FP89"/>
      <c r="FQ89"/>
      <c r="FR89"/>
      <c r="FS89"/>
      <c r="FT89"/>
      <c r="FU89"/>
      <c r="FV89"/>
      <c r="FW89"/>
      <c r="FX89"/>
      <c r="FY89"/>
      <c r="FZ89"/>
      <c r="GA89"/>
      <c r="GB89"/>
      <c r="GC89"/>
      <c r="GD89"/>
      <c r="GE89"/>
      <c r="GF89"/>
      <c r="GG89"/>
      <c r="GH89"/>
      <c r="GI89"/>
      <c r="GJ89"/>
      <c r="GK89"/>
      <c r="GL89"/>
      <c r="GM89"/>
      <c r="GN89"/>
      <c r="GO89"/>
      <c r="GP89"/>
      <c r="GQ89"/>
      <c r="GR89"/>
      <c r="GS89"/>
      <c r="GT89"/>
      <c r="GU89"/>
      <c r="GV89"/>
      <c r="GW89"/>
      <c r="GX89"/>
      <c r="GY89"/>
      <c r="GZ89"/>
      <c r="HA89"/>
      <c r="HB89"/>
      <c r="HC89"/>
      <c r="HD89"/>
      <c r="HE89"/>
      <c r="HF89"/>
      <c r="HG89"/>
      <c r="HH89"/>
      <c r="HI89"/>
      <c r="HJ89"/>
      <c r="HK89"/>
      <c r="HL89"/>
      <c r="HM89"/>
      <c r="HN89"/>
      <c r="HO89"/>
      <c r="HP89"/>
      <c r="HQ89"/>
      <c r="HR89"/>
      <c r="HS89"/>
      <c r="HT89"/>
      <c r="HU89"/>
      <c r="HV89"/>
      <c r="HW89"/>
      <c r="HX89"/>
      <c r="HY89"/>
      <c r="HZ89"/>
      <c r="IA89"/>
      <c r="IB89"/>
      <c r="IC89"/>
      <c r="ID89"/>
      <c r="IE89"/>
      <c r="IF89"/>
      <c r="IG89"/>
      <c r="IH89"/>
      <c r="II89"/>
      <c r="IJ89"/>
      <c r="IK89"/>
      <c r="IL89"/>
      <c r="IM89"/>
      <c r="IN89"/>
      <c r="IO89"/>
      <c r="IP89"/>
      <c r="IQ89"/>
      <c r="IR89"/>
      <c r="IS89"/>
      <c r="IT89"/>
      <c r="IU89"/>
      <c r="IV89"/>
      <c r="IW89"/>
      <c r="IX89"/>
      <c r="IY89"/>
      <c r="IZ89"/>
      <c r="JA89"/>
      <c r="JB89"/>
      <c r="JC89"/>
      <c r="JD89"/>
      <c r="JE89"/>
      <c r="JF89"/>
      <c r="JG89"/>
      <c r="JH89"/>
      <c r="JI89"/>
      <c r="JJ89"/>
      <c r="JK89"/>
      <c r="JL89"/>
      <c r="JM89"/>
      <c r="JN89"/>
      <c r="JO89"/>
      <c r="JP89"/>
      <c r="JQ89"/>
      <c r="JR89"/>
      <c r="JS89"/>
      <c r="JT89"/>
      <c r="JU89"/>
      <c r="JV89"/>
      <c r="JW89"/>
      <c r="JX89"/>
      <c r="JY89"/>
      <c r="JZ89"/>
      <c r="KA89"/>
      <c r="KB89"/>
      <c r="KC89"/>
      <c r="KD89"/>
      <c r="KE89"/>
      <c r="KF89"/>
      <c r="KG89"/>
      <c r="KH89"/>
      <c r="KI89"/>
      <c r="KJ89"/>
      <c r="KK89"/>
      <c r="KL89"/>
      <c r="KM89"/>
      <c r="KN89"/>
      <c r="KO89"/>
      <c r="KP89"/>
      <c r="KQ89"/>
      <c r="KR89"/>
      <c r="KS89"/>
      <c r="KT89"/>
      <c r="KU89"/>
      <c r="KV89"/>
      <c r="KW89"/>
      <c r="KX89"/>
      <c r="KY89"/>
      <c r="KZ89"/>
      <c r="LA89"/>
      <c r="LB89"/>
      <c r="LC89"/>
      <c r="LD89"/>
      <c r="LE89"/>
      <c r="LF89"/>
      <c r="LG89"/>
      <c r="LH89"/>
      <c r="LI89"/>
      <c r="LJ89"/>
      <c r="LK89"/>
      <c r="LL89"/>
      <c r="LM89"/>
      <c r="LN89"/>
      <c r="LO89"/>
      <c r="LP89"/>
      <c r="LQ89"/>
      <c r="LR89"/>
      <c r="LS89"/>
      <c r="LT89"/>
      <c r="LU89"/>
      <c r="LV89"/>
      <c r="LW89"/>
      <c r="LX89"/>
      <c r="LY89"/>
      <c r="LZ89"/>
      <c r="MA89"/>
      <c r="MB89"/>
      <c r="MC89"/>
      <c r="MD89"/>
      <c r="ME89"/>
      <c r="MF89"/>
      <c r="MG89"/>
      <c r="MH89"/>
      <c r="MI89"/>
      <c r="MJ89"/>
      <c r="MK89"/>
      <c r="ML89"/>
      <c r="MM89"/>
      <c r="MN89"/>
      <c r="MO89"/>
      <c r="MP89"/>
      <c r="MQ89"/>
      <c r="MR89"/>
      <c r="MS89"/>
      <c r="MT89"/>
      <c r="MU89"/>
      <c r="MV89"/>
      <c r="MW89"/>
      <c r="MX89"/>
      <c r="MY89"/>
      <c r="MZ89"/>
      <c r="NA89"/>
      <c r="NB89"/>
      <c r="NC89"/>
      <c r="ND89"/>
      <c r="NE89"/>
      <c r="NF89"/>
      <c r="NG89"/>
      <c r="NH89"/>
      <c r="NI89"/>
      <c r="NJ89"/>
      <c r="NK89"/>
      <c r="NL89"/>
      <c r="NM89"/>
      <c r="NN89"/>
      <c r="NO89"/>
      <c r="NP89"/>
      <c r="NQ89"/>
      <c r="NR89"/>
      <c r="NS89"/>
      <c r="NT89"/>
      <c r="NU89"/>
      <c r="NV89"/>
      <c r="NW89"/>
      <c r="NX89"/>
      <c r="NY89"/>
      <c r="NZ89"/>
      <c r="OA89"/>
      <c r="OB89"/>
      <c r="OC89"/>
      <c r="OD89"/>
      <c r="OE89"/>
      <c r="OF89"/>
      <c r="OG89"/>
      <c r="OH89"/>
      <c r="OI89"/>
      <c r="OJ89"/>
      <c r="OK89"/>
      <c r="OL89"/>
      <c r="OM89"/>
      <c r="ON89"/>
      <c r="OO89"/>
      <c r="OP89"/>
      <c r="OQ89"/>
      <c r="OR89"/>
      <c r="OS89"/>
      <c r="OT89"/>
      <c r="OU89"/>
      <c r="OV89"/>
      <c r="OW89"/>
      <c r="OX89"/>
      <c r="OY89"/>
      <c r="OZ89"/>
      <c r="PA89"/>
      <c r="PB89"/>
      <c r="PC89"/>
      <c r="PD89"/>
      <c r="PE89"/>
      <c r="PF89"/>
      <c r="PG89"/>
      <c r="PH89"/>
      <c r="PI89"/>
      <c r="PJ89"/>
      <c r="PK89"/>
      <c r="PL89"/>
      <c r="PM89"/>
      <c r="PN89"/>
      <c r="PO89"/>
      <c r="PP89"/>
      <c r="PQ89"/>
      <c r="PR89"/>
      <c r="PS89"/>
      <c r="PT89"/>
      <c r="PU89"/>
      <c r="PV89"/>
      <c r="PW89"/>
      <c r="PX89"/>
      <c r="PY89"/>
      <c r="PZ89"/>
      <c r="QA89"/>
      <c r="QB89"/>
      <c r="QC89"/>
      <c r="QD89"/>
      <c r="QE89"/>
      <c r="QF89"/>
      <c r="QG89"/>
      <c r="QH89"/>
      <c r="QI89"/>
      <c r="QJ89"/>
      <c r="QK89"/>
      <c r="QL89"/>
      <c r="QM89"/>
      <c r="QN89"/>
      <c r="QO89"/>
      <c r="QP89"/>
      <c r="QQ89"/>
      <c r="QR89"/>
      <c r="QS89"/>
      <c r="QT89"/>
      <c r="QU89"/>
      <c r="QV89"/>
      <c r="QW89"/>
      <c r="QX89"/>
      <c r="QY89"/>
      <c r="QZ89"/>
      <c r="RA89"/>
      <c r="RB89"/>
      <c r="RC89"/>
      <c r="RD89"/>
      <c r="RE89"/>
      <c r="RF89"/>
      <c r="RG89"/>
      <c r="RH89"/>
      <c r="RI89"/>
      <c r="RJ89"/>
      <c r="RK89"/>
      <c r="RL89"/>
      <c r="RM89"/>
      <c r="RN89"/>
      <c r="RO89"/>
      <c r="RP89"/>
      <c r="RQ89"/>
      <c r="RR89"/>
      <c r="RS89"/>
      <c r="RT89"/>
      <c r="RU89"/>
      <c r="RV89"/>
      <c r="RW89"/>
      <c r="RX89"/>
      <c r="RY89"/>
      <c r="RZ89"/>
      <c r="SA89"/>
      <c r="SB89"/>
      <c r="SC89"/>
      <c r="SD89"/>
      <c r="SE89"/>
      <c r="SF89"/>
      <c r="SG89"/>
      <c r="SH89"/>
      <c r="SI89"/>
      <c r="SJ89"/>
      <c r="SK89"/>
      <c r="SL89"/>
      <c r="SM89"/>
      <c r="SN89"/>
      <c r="SO89"/>
      <c r="SP89"/>
      <c r="SQ89"/>
      <c r="SR89"/>
      <c r="SS89"/>
      <c r="ST89"/>
      <c r="SU89"/>
      <c r="SV89"/>
      <c r="SW89"/>
      <c r="SX89"/>
      <c r="SY89"/>
      <c r="SZ89"/>
      <c r="TA89"/>
      <c r="TB89"/>
      <c r="TC89"/>
      <c r="TD89"/>
      <c r="TE89"/>
      <c r="TF89"/>
      <c r="TG89"/>
      <c r="TH89"/>
      <c r="TI89"/>
      <c r="TJ89"/>
      <c r="TK89"/>
      <c r="TL89"/>
      <c r="TM89"/>
      <c r="TN89"/>
      <c r="TO89"/>
      <c r="TP89"/>
      <c r="TQ89"/>
      <c r="TR89"/>
      <c r="TS89"/>
      <c r="TT89"/>
      <c r="TU89"/>
      <c r="TV89"/>
      <c r="TW89"/>
      <c r="TX89"/>
      <c r="TY89"/>
      <c r="TZ89"/>
      <c r="UA89"/>
      <c r="UB89"/>
      <c r="UC89"/>
      <c r="UD89"/>
      <c r="UE89"/>
      <c r="UF89"/>
      <c r="UG89"/>
      <c r="UH89"/>
      <c r="UI89"/>
      <c r="UJ89"/>
      <c r="UK89"/>
      <c r="UL89"/>
      <c r="UM89"/>
      <c r="UN89"/>
      <c r="UO89"/>
      <c r="UP89"/>
      <c r="UQ89"/>
      <c r="UR89"/>
      <c r="US89"/>
      <c r="UT89"/>
      <c r="UU89"/>
      <c r="UV89"/>
      <c r="UW89"/>
      <c r="UX89"/>
      <c r="UY89"/>
      <c r="UZ89"/>
      <c r="VA89"/>
      <c r="VB89"/>
      <c r="VC89"/>
      <c r="VD89"/>
      <c r="VE89"/>
      <c r="VF89"/>
      <c r="VG89"/>
      <c r="VH89"/>
      <c r="VI89"/>
      <c r="VJ89"/>
      <c r="VK89"/>
      <c r="VL89"/>
      <c r="VM89"/>
      <c r="VN89"/>
      <c r="VO89"/>
      <c r="VP89"/>
      <c r="VQ89"/>
      <c r="VR89"/>
      <c r="VS89"/>
      <c r="VT89"/>
      <c r="VU89"/>
      <c r="VV89"/>
      <c r="VW89"/>
      <c r="VX89"/>
      <c r="VY89"/>
      <c r="VZ89"/>
      <c r="WA89"/>
      <c r="WB89"/>
      <c r="WC89"/>
      <c r="WD89"/>
      <c r="WE89"/>
      <c r="WF89"/>
      <c r="WG89"/>
      <c r="WH89"/>
      <c r="WI89"/>
      <c r="WJ89"/>
      <c r="WK89"/>
      <c r="WL89"/>
      <c r="WM89"/>
      <c r="WN89"/>
      <c r="WO89"/>
      <c r="WP89"/>
      <c r="WQ89"/>
      <c r="WR89"/>
      <c r="WS89"/>
      <c r="WT89"/>
      <c r="WU89"/>
      <c r="WV89"/>
      <c r="WW89"/>
      <c r="WX89"/>
      <c r="WY89"/>
      <c r="WZ89"/>
      <c r="XA89"/>
      <c r="XB89"/>
      <c r="XC89"/>
      <c r="XD89"/>
      <c r="XE89"/>
      <c r="XF89"/>
      <c r="XG89"/>
      <c r="XH89"/>
      <c r="XI89"/>
      <c r="XJ89"/>
      <c r="XK89"/>
      <c r="XL89"/>
      <c r="XM89"/>
      <c r="XN89"/>
      <c r="XO89"/>
      <c r="XP89"/>
      <c r="XQ89"/>
      <c r="XR89"/>
      <c r="XS89"/>
      <c r="XT89"/>
      <c r="XU89"/>
      <c r="XV89"/>
      <c r="XW89"/>
      <c r="XX89"/>
      <c r="XY89"/>
      <c r="XZ89"/>
      <c r="YA89"/>
      <c r="YB89"/>
      <c r="YC89"/>
      <c r="YD89"/>
      <c r="YE89"/>
      <c r="YF89"/>
      <c r="YG89"/>
      <c r="YH89"/>
      <c r="YI89"/>
      <c r="YJ89"/>
      <c r="YK89"/>
      <c r="YL89"/>
      <c r="YM89"/>
      <c r="YN89"/>
      <c r="YO89"/>
      <c r="YP89"/>
      <c r="YQ89"/>
      <c r="YR89"/>
      <c r="YS89"/>
      <c r="YT89"/>
      <c r="YU89"/>
      <c r="YV89"/>
      <c r="YW89"/>
      <c r="YX89"/>
      <c r="YY89"/>
      <c r="YZ89"/>
      <c r="ZA89"/>
      <c r="ZB89"/>
      <c r="ZC89"/>
      <c r="ZD89"/>
      <c r="ZE89"/>
      <c r="ZF89"/>
      <c r="ZG89"/>
      <c r="ZH89"/>
      <c r="ZI89"/>
      <c r="ZJ89"/>
      <c r="ZK89"/>
      <c r="ZL89"/>
      <c r="ZM89"/>
      <c r="ZN89"/>
      <c r="ZO89"/>
      <c r="ZP89"/>
      <c r="ZQ89"/>
      <c r="ZR89"/>
      <c r="ZS89"/>
      <c r="ZT89"/>
      <c r="ZU89"/>
      <c r="ZV89"/>
      <c r="ZW89"/>
      <c r="ZX89"/>
      <c r="ZY89"/>
      <c r="ZZ89"/>
      <c r="AAA89"/>
      <c r="AAB89"/>
      <c r="AAC89"/>
      <c r="AAD89"/>
      <c r="AAE89"/>
      <c r="AAF89"/>
      <c r="AAG89"/>
      <c r="AAH89"/>
      <c r="AAI89"/>
      <c r="AAJ89"/>
      <c r="AAK89"/>
      <c r="AAL89"/>
      <c r="AAM89"/>
      <c r="AAN89"/>
      <c r="AAO89"/>
      <c r="AAP89"/>
      <c r="AAQ89"/>
      <c r="AAR89"/>
      <c r="AAS89"/>
      <c r="AAT89"/>
      <c r="AAU89"/>
      <c r="AAV89"/>
      <c r="AAW89"/>
      <c r="AAX89"/>
      <c r="AAY89"/>
      <c r="AAZ89"/>
      <c r="ABA89"/>
      <c r="ABB89"/>
      <c r="ABC89"/>
      <c r="ABD89"/>
      <c r="ABE89"/>
      <c r="ABF89"/>
      <c r="ABG89"/>
      <c r="ABH89"/>
      <c r="ABI89"/>
      <c r="ABJ89"/>
      <c r="ABK89"/>
      <c r="ABL89"/>
      <c r="ABM89"/>
      <c r="ABN89"/>
      <c r="ABO89"/>
      <c r="ABP89"/>
      <c r="ABQ89"/>
      <c r="ABR89"/>
      <c r="ABS89"/>
      <c r="ABT89"/>
      <c r="ABU89"/>
      <c r="ABV89"/>
      <c r="ABW89"/>
      <c r="ABX89"/>
      <c r="ABY89"/>
      <c r="ABZ89"/>
      <c r="ACA89"/>
      <c r="ACB89"/>
      <c r="ACC89"/>
      <c r="ACD89"/>
      <c r="ACE89"/>
      <c r="ACF89"/>
      <c r="ACG89"/>
      <c r="ACH89"/>
      <c r="ACI89"/>
      <c r="ACJ89"/>
      <c r="ACK89"/>
      <c r="ACL89"/>
      <c r="ACM89"/>
      <c r="ACN89"/>
      <c r="ACO89"/>
      <c r="ACP89"/>
      <c r="ACQ89"/>
      <c r="ACR89"/>
      <c r="ACS89"/>
      <c r="ACT89"/>
      <c r="ACU89"/>
      <c r="ACV89"/>
      <c r="ACW89"/>
      <c r="ACX89"/>
      <c r="ACY89"/>
      <c r="ACZ89"/>
      <c r="ADA89"/>
      <c r="ADB89"/>
      <c r="ADC89"/>
      <c r="ADD89"/>
      <c r="ADE89"/>
      <c r="ADF89"/>
      <c r="ADG89"/>
      <c r="ADH89"/>
      <c r="ADI89"/>
      <c r="ADJ89"/>
      <c r="ADK89"/>
      <c r="ADL89"/>
      <c r="ADM89"/>
      <c r="ADN89"/>
      <c r="ADO89"/>
      <c r="ADP89"/>
      <c r="ADQ89"/>
      <c r="ADR89"/>
      <c r="ADS89"/>
      <c r="ADT89"/>
      <c r="ADU89"/>
      <c r="ADV89"/>
      <c r="ADW89"/>
      <c r="ADX89"/>
      <c r="ADY89"/>
      <c r="ADZ89"/>
      <c r="AEA89"/>
      <c r="AEB89"/>
      <c r="AEC89"/>
      <c r="AED89"/>
      <c r="AEE89"/>
      <c r="AEF89"/>
      <c r="AEG89"/>
      <c r="AEH89"/>
      <c r="AEI89"/>
      <c r="AEJ89"/>
      <c r="AEK89"/>
      <c r="AEL89"/>
      <c r="AEM89"/>
      <c r="AEN89"/>
      <c r="AEO89"/>
      <c r="AEP89"/>
      <c r="AEQ89"/>
      <c r="AER89"/>
      <c r="AES89"/>
      <c r="AET89"/>
      <c r="AEU89"/>
      <c r="AEV89"/>
      <c r="AEW89"/>
      <c r="AEX89"/>
      <c r="AEY89"/>
      <c r="AEZ89"/>
      <c r="AFA89"/>
      <c r="AFB89"/>
      <c r="AFC89"/>
      <c r="AFD89"/>
      <c r="AFE89"/>
      <c r="AFF89"/>
      <c r="AFG89"/>
      <c r="AFH89"/>
      <c r="AFI89"/>
      <c r="AFJ89"/>
      <c r="AFK89"/>
      <c r="AFL89"/>
      <c r="AFM89"/>
      <c r="AFN89"/>
      <c r="AFO89"/>
      <c r="AFP89"/>
      <c r="AFQ89"/>
      <c r="AFR89"/>
      <c r="AFS89"/>
      <c r="AFT89"/>
      <c r="AFU89"/>
      <c r="AFV89"/>
      <c r="AFW89"/>
      <c r="AFX89"/>
      <c r="AFY89"/>
      <c r="AFZ89"/>
      <c r="AGA89"/>
      <c r="AGB89"/>
      <c r="AGC89"/>
      <c r="AGD89"/>
      <c r="AGE89"/>
      <c r="AGF89"/>
      <c r="AGG89"/>
      <c r="AGH89"/>
      <c r="AGI89"/>
      <c r="AGJ89"/>
      <c r="AGK89"/>
      <c r="AGL89"/>
      <c r="AGM89"/>
      <c r="AGN89"/>
      <c r="AGO89"/>
      <c r="AGP89"/>
      <c r="AGQ89"/>
      <c r="AGR89"/>
      <c r="AGS89"/>
      <c r="AGT89"/>
      <c r="AGU89"/>
      <c r="AGV89"/>
      <c r="AGW89"/>
      <c r="AGX89"/>
      <c r="AGY89"/>
      <c r="AGZ89"/>
      <c r="AHA89"/>
      <c r="AHB89"/>
      <c r="AHC89"/>
      <c r="AHD89"/>
      <c r="AHE89"/>
      <c r="AHF89"/>
      <c r="AHG89"/>
      <c r="AHH89"/>
      <c r="AHI89"/>
      <c r="AHJ89"/>
      <c r="AHK89"/>
      <c r="AHL89"/>
      <c r="AHM89"/>
      <c r="AHN89"/>
      <c r="AHO89"/>
      <c r="AHP89"/>
      <c r="AHQ89"/>
      <c r="AHR89"/>
      <c r="AHS89"/>
      <c r="AHT89"/>
      <c r="AHU89"/>
      <c r="AHV89"/>
      <c r="AHW89"/>
      <c r="AHX89"/>
      <c r="AHY89"/>
      <c r="AHZ89"/>
      <c r="AIA89"/>
      <c r="AIB89"/>
      <c r="AIC89"/>
      <c r="AID89"/>
      <c r="AIE89"/>
      <c r="AIF89"/>
      <c r="AIG89"/>
      <c r="AIH89"/>
      <c r="AII89"/>
      <c r="AIJ89"/>
      <c r="AIK89"/>
      <c r="AIL89"/>
      <c r="AIM89"/>
      <c r="AIN89"/>
      <c r="AIO89"/>
      <c r="AIP89"/>
      <c r="AIQ89"/>
      <c r="AIR89"/>
      <c r="AIS89"/>
      <c r="AIT89"/>
      <c r="AIU89"/>
      <c r="AIV89"/>
      <c r="AIW89"/>
      <c r="AIX89"/>
      <c r="AIY89"/>
      <c r="AIZ89"/>
      <c r="AJA89"/>
      <c r="AJB89"/>
      <c r="AJC89"/>
      <c r="AJD89"/>
      <c r="AJE89"/>
      <c r="AJF89"/>
      <c r="AJG89"/>
      <c r="AJH89"/>
      <c r="AJI89"/>
      <c r="AJJ89"/>
      <c r="AJK89"/>
      <c r="AJL89"/>
      <c r="AJM89"/>
      <c r="AJN89"/>
      <c r="AJO89"/>
      <c r="AJP89"/>
      <c r="AJQ89"/>
      <c r="AJR89"/>
      <c r="AJS89"/>
      <c r="AJT89"/>
      <c r="AJU89"/>
      <c r="AJV89"/>
      <c r="AJW89"/>
      <c r="AJX89"/>
      <c r="AJY89"/>
      <c r="AJZ89"/>
      <c r="AKA89"/>
      <c r="AKB89"/>
      <c r="AKC89"/>
      <c r="AKD89"/>
      <c r="AKE89"/>
      <c r="AKF89"/>
      <c r="AKG89"/>
      <c r="AKH89"/>
      <c r="AKI89"/>
      <c r="AKJ89"/>
      <c r="AKK89"/>
      <c r="AKL89"/>
      <c r="AKM89"/>
      <c r="AKN89"/>
      <c r="AKO89"/>
      <c r="AKP89"/>
      <c r="AKQ89"/>
      <c r="AKR89"/>
      <c r="AKS89"/>
      <c r="AKT89"/>
      <c r="AKU89"/>
      <c r="AKV89"/>
      <c r="AKW89"/>
      <c r="AKX89"/>
      <c r="AKY89"/>
      <c r="AKZ89"/>
      <c r="ALA89"/>
      <c r="ALB89"/>
      <c r="ALC89"/>
      <c r="ALD89"/>
      <c r="ALE89"/>
      <c r="ALF89"/>
      <c r="ALG89"/>
      <c r="ALH89"/>
      <c r="ALI89"/>
      <c r="ALJ89"/>
      <c r="ALK89"/>
      <c r="ALL89"/>
      <c r="ALM89"/>
      <c r="ALN89"/>
      <c r="ALO89"/>
      <c r="ALP89"/>
      <c r="ALQ89"/>
      <c r="ALR89"/>
      <c r="ALS89"/>
      <c r="ALT89"/>
      <c r="ALU89"/>
      <c r="ALV89"/>
      <c r="ALW89"/>
      <c r="ALX89"/>
      <c r="ALY89"/>
      <c r="ALZ89"/>
      <c r="AMA89"/>
      <c r="AMB89"/>
      <c r="AMC89"/>
      <c r="AMD89"/>
      <c r="AME89"/>
      <c r="AMF89"/>
      <c r="AMG89"/>
      <c r="AMH89"/>
      <c r="AMI89"/>
      <c r="AMJ89"/>
    </row>
    <row r="90" spans="1:1024" ht="31.5" x14ac:dyDescent="0.25">
      <c r="A90" s="186">
        <v>3547</v>
      </c>
      <c r="B90" s="159">
        <v>99758113</v>
      </c>
      <c r="C90" s="154" t="s">
        <v>4453</v>
      </c>
      <c r="D90" s="159" t="s">
        <v>35</v>
      </c>
      <c r="E90" s="159" t="s">
        <v>48</v>
      </c>
      <c r="F90" s="112">
        <v>45229</v>
      </c>
      <c r="G90" s="189">
        <v>0.625</v>
      </c>
      <c r="H90" s="112">
        <v>45234</v>
      </c>
      <c r="I90" s="189">
        <v>0.33333333333333331</v>
      </c>
      <c r="J90" s="298" t="s">
        <v>4563</v>
      </c>
      <c r="K90" s="287">
        <v>30040</v>
      </c>
      <c r="L90" s="288" t="s">
        <v>4454</v>
      </c>
      <c r="M90" s="287">
        <v>44741</v>
      </c>
      <c r="N90" s="289" t="s">
        <v>4455</v>
      </c>
      <c r="O90" s="287">
        <v>44162</v>
      </c>
      <c r="P90" s="151" t="s">
        <v>4535</v>
      </c>
      <c r="Q90" s="284"/>
      <c r="R90" s="284"/>
      <c r="S90" s="374"/>
      <c r="T90" s="284"/>
      <c r="U90" s="348"/>
      <c r="V90" s="292"/>
      <c r="W90" s="293"/>
    </row>
    <row r="91" spans="1:1024" ht="94.5" x14ac:dyDescent="0.25">
      <c r="A91" s="186">
        <v>3547</v>
      </c>
      <c r="B91" s="159">
        <v>99930493</v>
      </c>
      <c r="C91" s="154" t="s">
        <v>2877</v>
      </c>
      <c r="D91" s="159" t="s">
        <v>35</v>
      </c>
      <c r="E91" s="159" t="s">
        <v>48</v>
      </c>
      <c r="F91" s="112">
        <v>45229</v>
      </c>
      <c r="G91" s="189">
        <v>0.625</v>
      </c>
      <c r="H91" s="112">
        <v>45234</v>
      </c>
      <c r="I91" s="189">
        <v>0.33333333333333331</v>
      </c>
      <c r="J91" s="296" t="s">
        <v>4563</v>
      </c>
      <c r="K91" s="16">
        <v>32043</v>
      </c>
      <c r="L91" s="190" t="s">
        <v>4384</v>
      </c>
      <c r="M91" s="112">
        <v>39337</v>
      </c>
      <c r="N91" s="190" t="s">
        <v>4385</v>
      </c>
      <c r="O91" s="112">
        <v>44915</v>
      </c>
      <c r="P91" s="151" t="s">
        <v>4535</v>
      </c>
      <c r="Q91" s="151"/>
      <c r="R91" s="151"/>
      <c r="S91" s="137"/>
      <c r="T91" s="152" t="s">
        <v>4586</v>
      </c>
      <c r="U91" s="137" t="s">
        <v>4564</v>
      </c>
      <c r="V91" s="271" t="s">
        <v>4386</v>
      </c>
      <c r="W91" s="180"/>
      <c r="X91" s="185"/>
      <c r="Y91" s="185"/>
      <c r="Z91" s="185"/>
      <c r="AA91" s="185"/>
      <c r="AB91" s="185"/>
      <c r="AC91" s="185"/>
      <c r="AD91" s="185"/>
      <c r="AE91" s="185"/>
      <c r="AF91" s="185"/>
      <c r="AG91" s="185"/>
      <c r="AH91" s="185"/>
      <c r="AI91" s="185"/>
      <c r="AJ91" s="185"/>
      <c r="AK91" s="185"/>
      <c r="AL91" s="185"/>
      <c r="AM91" s="185"/>
      <c r="AN91" s="185"/>
      <c r="AO91" s="185"/>
      <c r="AP91" s="185"/>
      <c r="AQ91" s="185"/>
      <c r="AR91" s="185"/>
      <c r="AS91" s="185"/>
      <c r="AT91" s="185"/>
      <c r="AU91" s="185"/>
      <c r="AV91" s="185"/>
      <c r="AW91" s="185"/>
      <c r="AX91" s="185"/>
      <c r="AY91" s="185"/>
      <c r="AZ91" s="185"/>
      <c r="BA91" s="185"/>
      <c r="BB91" s="185"/>
      <c r="BC91" s="185"/>
      <c r="BD91" s="185"/>
      <c r="BE91" s="185"/>
      <c r="BF91" s="185"/>
      <c r="BG91" s="185"/>
      <c r="BH91" s="185"/>
      <c r="BI91" s="185"/>
      <c r="BJ91" s="185"/>
      <c r="BK91" s="185"/>
      <c r="BL91" s="185"/>
      <c r="BM91" s="185"/>
      <c r="BN91" s="185"/>
      <c r="BO91" s="185"/>
      <c r="BP91" s="185"/>
      <c r="BQ91" s="185"/>
      <c r="BR91" s="185"/>
      <c r="BS91" s="185"/>
      <c r="BT91" s="185"/>
      <c r="BU91" s="185"/>
      <c r="BV91" s="185"/>
      <c r="BW91" s="185"/>
      <c r="BX91" s="185"/>
      <c r="BY91" s="185"/>
      <c r="BZ91" s="185"/>
      <c r="CA91" s="185"/>
      <c r="CB91" s="185"/>
      <c r="CC91" s="185"/>
      <c r="CD91" s="185"/>
      <c r="CE91" s="185"/>
      <c r="CF91" s="185"/>
      <c r="CG91" s="185"/>
      <c r="CH91" s="185"/>
      <c r="CI91" s="185"/>
      <c r="CJ91" s="185"/>
      <c r="CK91" s="185"/>
      <c r="CL91" s="185"/>
      <c r="CM91" s="185"/>
      <c r="CN91" s="185"/>
      <c r="CO91" s="185"/>
      <c r="CP91" s="185"/>
      <c r="CQ91" s="185"/>
      <c r="CR91" s="185"/>
      <c r="CS91" s="185"/>
      <c r="CT91" s="185"/>
      <c r="CU91" s="185"/>
      <c r="CV91" s="185"/>
      <c r="CW91" s="185"/>
      <c r="CX91" s="185"/>
      <c r="CY91" s="185"/>
      <c r="CZ91" s="185"/>
      <c r="DA91" s="185"/>
      <c r="DB91" s="185"/>
      <c r="DC91" s="185"/>
      <c r="DD91" s="185"/>
      <c r="DE91" s="185"/>
      <c r="DF91" s="185"/>
      <c r="DG91" s="185"/>
      <c r="DH91" s="185"/>
      <c r="DI91" s="185"/>
      <c r="DJ91" s="185"/>
      <c r="DK91" s="185"/>
      <c r="DL91" s="185"/>
      <c r="DM91" s="185"/>
      <c r="DN91" s="185"/>
      <c r="DO91" s="185"/>
      <c r="DP91" s="185"/>
      <c r="DQ91" s="185"/>
      <c r="DR91" s="185"/>
      <c r="DS91" s="185"/>
      <c r="DT91" s="185"/>
      <c r="DU91" s="185"/>
      <c r="DV91" s="185"/>
      <c r="DW91" s="185"/>
      <c r="DX91" s="185"/>
      <c r="DY91" s="185"/>
      <c r="DZ91" s="185"/>
      <c r="EA91" s="185"/>
      <c r="EB91" s="185"/>
      <c r="EC91" s="185"/>
      <c r="ED91" s="185"/>
      <c r="EE91" s="185"/>
      <c r="EF91" s="185"/>
      <c r="EG91" s="185"/>
      <c r="EH91" s="185"/>
      <c r="EI91" s="185"/>
      <c r="EJ91" s="185"/>
      <c r="EK91" s="185"/>
      <c r="EL91" s="185"/>
      <c r="EM91" s="185"/>
      <c r="EN91" s="185"/>
      <c r="EO91" s="185"/>
      <c r="EP91" s="185"/>
      <c r="EQ91" s="185"/>
      <c r="ER91" s="185"/>
      <c r="ES91" s="185"/>
      <c r="ET91" s="185"/>
      <c r="EU91" s="185"/>
      <c r="EV91" s="185"/>
      <c r="EW91" s="185"/>
      <c r="EX91" s="185"/>
      <c r="EY91" s="185"/>
      <c r="EZ91" s="185"/>
      <c r="FA91" s="185"/>
      <c r="FB91" s="185"/>
      <c r="FC91" s="185"/>
      <c r="FD91" s="185"/>
      <c r="FE91" s="185"/>
      <c r="FF91" s="185"/>
      <c r="FG91" s="185"/>
      <c r="FH91" s="185"/>
      <c r="FI91" s="185"/>
      <c r="FJ91" s="185"/>
      <c r="FK91" s="185"/>
      <c r="FL91" s="185"/>
      <c r="FM91" s="185"/>
      <c r="FN91" s="185"/>
      <c r="FO91" s="185"/>
      <c r="FP91" s="185"/>
      <c r="FQ91" s="185"/>
      <c r="FR91" s="185"/>
      <c r="FS91" s="185"/>
      <c r="FT91" s="185"/>
      <c r="FU91" s="185"/>
      <c r="FV91" s="185"/>
      <c r="FW91" s="185"/>
      <c r="FX91" s="185"/>
      <c r="FY91" s="185"/>
      <c r="FZ91" s="185"/>
      <c r="GA91" s="185"/>
      <c r="GB91" s="185"/>
      <c r="GC91" s="185"/>
      <c r="GD91" s="185"/>
      <c r="GE91" s="185"/>
      <c r="GF91" s="185"/>
      <c r="GG91" s="185"/>
      <c r="GH91" s="185"/>
      <c r="GI91" s="185"/>
      <c r="GJ91" s="185"/>
      <c r="GK91" s="185"/>
      <c r="GL91" s="185"/>
      <c r="GM91" s="185"/>
      <c r="GN91" s="185"/>
      <c r="GO91" s="185"/>
      <c r="GP91" s="185"/>
      <c r="GQ91" s="185"/>
      <c r="GR91" s="185"/>
      <c r="GS91" s="185"/>
      <c r="GT91" s="185"/>
      <c r="GU91" s="185"/>
      <c r="GV91" s="185"/>
      <c r="GW91" s="185"/>
      <c r="GX91" s="185"/>
      <c r="GY91" s="185"/>
      <c r="GZ91" s="185"/>
      <c r="HA91" s="185"/>
      <c r="HB91" s="185"/>
      <c r="HC91" s="185"/>
      <c r="HD91" s="185"/>
      <c r="HE91" s="185"/>
      <c r="HF91" s="185"/>
      <c r="HG91" s="185"/>
      <c r="HH91" s="185"/>
      <c r="HI91" s="185"/>
      <c r="HJ91" s="185"/>
      <c r="HK91" s="185"/>
      <c r="HL91" s="185"/>
      <c r="HM91" s="185"/>
      <c r="HN91" s="185"/>
      <c r="HO91" s="185"/>
      <c r="HP91" s="185"/>
      <c r="HQ91" s="185"/>
      <c r="HR91" s="185"/>
      <c r="HS91" s="185"/>
      <c r="HT91" s="185"/>
      <c r="HU91" s="185"/>
      <c r="HV91" s="185"/>
      <c r="HW91" s="185"/>
      <c r="HX91" s="185"/>
      <c r="HY91" s="185"/>
      <c r="HZ91" s="185"/>
      <c r="IA91" s="185"/>
      <c r="IB91" s="185"/>
      <c r="IC91" s="185"/>
      <c r="ID91" s="185"/>
      <c r="IE91" s="185"/>
      <c r="IF91" s="185"/>
      <c r="IG91" s="185"/>
      <c r="IH91" s="185"/>
      <c r="II91" s="185"/>
      <c r="IJ91" s="185"/>
      <c r="IK91" s="185"/>
      <c r="IL91" s="185"/>
      <c r="IM91" s="185"/>
      <c r="IN91" s="185"/>
      <c r="IO91" s="185"/>
      <c r="IP91" s="185"/>
      <c r="IQ91" s="185"/>
      <c r="IR91" s="185"/>
      <c r="IS91" s="185"/>
      <c r="IT91" s="185"/>
      <c r="IU91" s="185"/>
      <c r="IV91" s="185"/>
      <c r="IW91" s="185"/>
      <c r="IX91" s="185"/>
      <c r="IY91" s="185"/>
      <c r="IZ91" s="185"/>
      <c r="JA91" s="185"/>
      <c r="JB91" s="185"/>
      <c r="JC91" s="185"/>
      <c r="JD91" s="185"/>
      <c r="JE91" s="185"/>
      <c r="JF91" s="185"/>
      <c r="JG91" s="185"/>
      <c r="JH91" s="185"/>
      <c r="JI91" s="185"/>
      <c r="JJ91" s="185"/>
      <c r="JK91" s="185"/>
      <c r="JL91" s="185"/>
      <c r="JM91" s="185"/>
      <c r="JN91" s="185"/>
      <c r="JO91" s="185"/>
      <c r="JP91" s="185"/>
      <c r="JQ91" s="185"/>
      <c r="JR91" s="185"/>
      <c r="JS91" s="185"/>
      <c r="JT91" s="185"/>
      <c r="JU91" s="185"/>
      <c r="JV91" s="185"/>
      <c r="JW91" s="185"/>
      <c r="JX91" s="185"/>
      <c r="JY91" s="185"/>
      <c r="JZ91" s="185"/>
      <c r="KA91" s="185"/>
      <c r="KB91" s="185"/>
      <c r="KC91" s="185"/>
      <c r="KD91" s="185"/>
      <c r="KE91" s="185"/>
      <c r="KF91" s="185"/>
      <c r="KG91" s="185"/>
      <c r="KH91" s="185"/>
      <c r="KI91" s="185"/>
      <c r="KJ91" s="185"/>
      <c r="KK91" s="185"/>
      <c r="KL91" s="185"/>
      <c r="KM91" s="185"/>
      <c r="KN91" s="185"/>
      <c r="KO91" s="185"/>
      <c r="KP91" s="185"/>
      <c r="KQ91" s="185"/>
      <c r="KR91" s="185"/>
      <c r="KS91" s="185"/>
      <c r="KT91" s="185"/>
      <c r="KU91" s="185"/>
      <c r="KV91" s="185"/>
      <c r="KW91" s="185"/>
      <c r="KX91" s="185"/>
      <c r="KY91" s="185"/>
      <c r="KZ91" s="185"/>
      <c r="LA91" s="185"/>
      <c r="LB91" s="185"/>
      <c r="LC91" s="185"/>
      <c r="LD91" s="185"/>
      <c r="LE91" s="185"/>
      <c r="LF91" s="185"/>
      <c r="LG91" s="185"/>
      <c r="LH91" s="185"/>
      <c r="LI91" s="185"/>
      <c r="LJ91" s="185"/>
      <c r="LK91" s="185"/>
      <c r="LL91" s="185"/>
      <c r="LM91" s="185"/>
      <c r="LN91" s="185"/>
      <c r="LO91" s="185"/>
      <c r="LP91" s="185"/>
      <c r="LQ91" s="185"/>
      <c r="LR91" s="185"/>
      <c r="LS91" s="185"/>
      <c r="LT91" s="185"/>
      <c r="LU91" s="185"/>
      <c r="LV91" s="185"/>
      <c r="LW91" s="185"/>
      <c r="LX91" s="185"/>
      <c r="LY91" s="185"/>
      <c r="LZ91" s="185"/>
      <c r="MA91" s="185"/>
      <c r="MB91" s="185"/>
      <c r="MC91" s="185"/>
      <c r="MD91" s="185"/>
      <c r="ME91" s="185"/>
      <c r="MF91" s="185"/>
      <c r="MG91" s="185"/>
      <c r="MH91" s="185"/>
      <c r="MI91" s="185"/>
      <c r="MJ91" s="185"/>
      <c r="MK91" s="185"/>
      <c r="ML91" s="185"/>
      <c r="MM91" s="185"/>
      <c r="MN91" s="185"/>
      <c r="MO91" s="185"/>
      <c r="MP91" s="185"/>
      <c r="MQ91" s="185"/>
      <c r="MR91" s="185"/>
      <c r="MS91" s="185"/>
      <c r="MT91" s="185"/>
      <c r="MU91" s="185"/>
      <c r="MV91" s="185"/>
      <c r="MW91" s="185"/>
      <c r="MX91" s="185"/>
      <c r="MY91" s="185"/>
      <c r="MZ91" s="185"/>
      <c r="NA91" s="185"/>
      <c r="NB91" s="185"/>
      <c r="NC91" s="185"/>
      <c r="ND91" s="185"/>
      <c r="NE91" s="185"/>
      <c r="NF91" s="185"/>
      <c r="NG91" s="185"/>
      <c r="NH91" s="185"/>
      <c r="NI91" s="185"/>
      <c r="NJ91" s="185"/>
      <c r="NK91" s="185"/>
      <c r="NL91" s="185"/>
      <c r="NM91" s="185"/>
      <c r="NN91" s="185"/>
      <c r="NO91" s="185"/>
      <c r="NP91" s="185"/>
      <c r="NQ91" s="185"/>
      <c r="NR91" s="185"/>
      <c r="NS91" s="185"/>
      <c r="NT91" s="185"/>
      <c r="NU91" s="185"/>
      <c r="NV91" s="185"/>
      <c r="NW91" s="185"/>
      <c r="NX91" s="185"/>
      <c r="NY91" s="185"/>
      <c r="NZ91" s="185"/>
      <c r="OA91" s="185"/>
      <c r="OB91" s="185"/>
      <c r="OC91" s="185"/>
      <c r="OD91" s="185"/>
      <c r="OE91" s="185"/>
      <c r="OF91" s="185"/>
      <c r="OG91" s="185"/>
      <c r="OH91" s="185"/>
      <c r="OI91" s="185"/>
      <c r="OJ91" s="185"/>
      <c r="OK91" s="185"/>
      <c r="OL91" s="185"/>
      <c r="OM91" s="185"/>
      <c r="ON91" s="185"/>
      <c r="OO91" s="185"/>
      <c r="OP91" s="185"/>
      <c r="OQ91" s="185"/>
      <c r="OR91" s="185"/>
      <c r="OS91" s="185"/>
      <c r="OT91" s="185"/>
      <c r="OU91" s="185"/>
      <c r="OV91" s="185"/>
      <c r="OW91" s="185"/>
      <c r="OX91" s="185"/>
      <c r="OY91" s="185"/>
      <c r="OZ91" s="185"/>
      <c r="PA91" s="185"/>
      <c r="PB91" s="185"/>
      <c r="PC91" s="185"/>
      <c r="PD91" s="185"/>
      <c r="PE91" s="185"/>
      <c r="PF91" s="185"/>
      <c r="PG91" s="185"/>
      <c r="PH91" s="185"/>
      <c r="PI91" s="185"/>
      <c r="PJ91" s="185"/>
      <c r="PK91" s="185"/>
      <c r="PL91" s="185"/>
      <c r="PM91" s="185"/>
      <c r="PN91" s="185"/>
      <c r="PO91" s="185"/>
      <c r="PP91" s="185"/>
      <c r="PQ91" s="185"/>
      <c r="PR91" s="185"/>
      <c r="PS91" s="185"/>
      <c r="PT91" s="185"/>
      <c r="PU91" s="185"/>
      <c r="PV91" s="185"/>
      <c r="PW91" s="185"/>
      <c r="PX91" s="185"/>
      <c r="PY91" s="185"/>
      <c r="PZ91" s="185"/>
      <c r="QA91" s="185"/>
      <c r="QB91" s="185"/>
      <c r="QC91" s="185"/>
      <c r="QD91" s="185"/>
      <c r="QE91" s="185"/>
      <c r="QF91" s="185"/>
      <c r="QG91" s="185"/>
      <c r="QH91" s="185"/>
      <c r="QI91" s="185"/>
      <c r="QJ91" s="185"/>
      <c r="QK91" s="185"/>
      <c r="QL91" s="185"/>
      <c r="QM91" s="185"/>
      <c r="QN91" s="185"/>
      <c r="QO91" s="185"/>
      <c r="QP91" s="185"/>
      <c r="QQ91" s="185"/>
      <c r="QR91" s="185"/>
      <c r="QS91" s="185"/>
      <c r="QT91" s="185"/>
      <c r="QU91" s="185"/>
      <c r="QV91" s="185"/>
      <c r="QW91" s="185"/>
      <c r="QX91" s="185"/>
      <c r="QY91" s="185"/>
      <c r="QZ91" s="185"/>
      <c r="RA91" s="185"/>
      <c r="RB91" s="185"/>
      <c r="RC91" s="185"/>
      <c r="RD91" s="185"/>
      <c r="RE91" s="185"/>
      <c r="RF91" s="185"/>
      <c r="RG91" s="185"/>
      <c r="RH91" s="185"/>
      <c r="RI91" s="185"/>
      <c r="RJ91" s="185"/>
      <c r="RK91" s="185"/>
      <c r="RL91" s="185"/>
      <c r="RM91" s="185"/>
      <c r="RN91" s="185"/>
      <c r="RO91" s="185"/>
      <c r="RP91" s="185"/>
      <c r="RQ91" s="185"/>
      <c r="RR91" s="185"/>
      <c r="RS91" s="185"/>
      <c r="RT91" s="185"/>
      <c r="RU91" s="185"/>
      <c r="RV91" s="185"/>
      <c r="RW91" s="185"/>
      <c r="RX91" s="185"/>
      <c r="RY91" s="185"/>
      <c r="RZ91" s="185"/>
      <c r="SA91" s="185"/>
      <c r="SB91" s="185"/>
      <c r="SC91" s="185"/>
      <c r="SD91" s="185"/>
      <c r="SE91" s="185"/>
      <c r="SF91" s="185"/>
      <c r="SG91" s="185"/>
      <c r="SH91" s="185"/>
      <c r="SI91" s="185"/>
      <c r="SJ91" s="185"/>
      <c r="SK91" s="185"/>
      <c r="SL91" s="185"/>
      <c r="SM91" s="185"/>
      <c r="SN91" s="185"/>
      <c r="SO91" s="185"/>
      <c r="SP91" s="185"/>
      <c r="SQ91" s="185"/>
      <c r="SR91" s="185"/>
      <c r="SS91" s="185"/>
      <c r="ST91" s="185"/>
      <c r="SU91" s="185"/>
      <c r="SV91" s="185"/>
      <c r="SW91" s="185"/>
      <c r="SX91" s="185"/>
      <c r="SY91" s="185"/>
      <c r="SZ91" s="185"/>
      <c r="TA91" s="185"/>
      <c r="TB91" s="185"/>
      <c r="TC91" s="185"/>
      <c r="TD91" s="185"/>
      <c r="TE91" s="185"/>
      <c r="TF91" s="185"/>
      <c r="TG91" s="185"/>
      <c r="TH91" s="185"/>
      <c r="TI91" s="185"/>
      <c r="TJ91" s="185"/>
      <c r="TK91" s="185"/>
      <c r="TL91" s="185"/>
      <c r="TM91" s="185"/>
      <c r="TN91" s="185"/>
      <c r="TO91" s="185"/>
      <c r="TP91" s="185"/>
      <c r="TQ91" s="185"/>
      <c r="TR91" s="185"/>
      <c r="TS91" s="185"/>
      <c r="TT91" s="185"/>
      <c r="TU91" s="185"/>
      <c r="TV91" s="185"/>
      <c r="TW91" s="185"/>
      <c r="TX91" s="185"/>
      <c r="TY91" s="185"/>
      <c r="TZ91" s="185"/>
      <c r="UA91" s="185"/>
      <c r="UB91" s="185"/>
      <c r="UC91" s="185"/>
      <c r="UD91" s="185"/>
      <c r="UE91" s="185"/>
      <c r="UF91" s="185"/>
      <c r="UG91" s="185"/>
      <c r="UH91" s="185"/>
      <c r="UI91" s="185"/>
      <c r="UJ91" s="185"/>
      <c r="UK91" s="185"/>
      <c r="UL91" s="185"/>
      <c r="UM91" s="185"/>
      <c r="UN91" s="185"/>
      <c r="UO91" s="185"/>
      <c r="UP91" s="185"/>
      <c r="UQ91" s="185"/>
      <c r="UR91" s="185"/>
      <c r="US91" s="185"/>
      <c r="UT91" s="185"/>
      <c r="UU91" s="185"/>
      <c r="UV91" s="185"/>
      <c r="UW91" s="185"/>
      <c r="UX91" s="185"/>
      <c r="UY91" s="185"/>
      <c r="UZ91" s="185"/>
      <c r="VA91" s="185"/>
      <c r="VB91" s="185"/>
      <c r="VC91" s="185"/>
      <c r="VD91" s="185"/>
      <c r="VE91" s="185"/>
      <c r="VF91" s="185"/>
      <c r="VG91" s="185"/>
      <c r="VH91" s="185"/>
      <c r="VI91" s="185"/>
      <c r="VJ91" s="185"/>
      <c r="VK91" s="185"/>
      <c r="VL91" s="185"/>
      <c r="VM91" s="185"/>
      <c r="VN91" s="185"/>
      <c r="VO91" s="185"/>
      <c r="VP91" s="185"/>
      <c r="VQ91" s="185"/>
      <c r="VR91" s="185"/>
      <c r="VS91" s="185"/>
      <c r="VT91" s="185"/>
      <c r="VU91" s="185"/>
      <c r="VV91" s="185"/>
      <c r="VW91" s="185"/>
      <c r="VX91" s="185"/>
      <c r="VY91" s="185"/>
      <c r="VZ91" s="185"/>
      <c r="WA91" s="185"/>
      <c r="WB91" s="185"/>
      <c r="WC91" s="185"/>
      <c r="WD91" s="185"/>
      <c r="WE91" s="185"/>
      <c r="WF91" s="185"/>
      <c r="WG91" s="185"/>
      <c r="WH91" s="185"/>
      <c r="WI91" s="185"/>
      <c r="WJ91" s="185"/>
      <c r="WK91" s="185"/>
      <c r="WL91" s="185"/>
      <c r="WM91" s="185"/>
      <c r="WN91" s="185"/>
      <c r="WO91" s="185"/>
      <c r="WP91" s="185"/>
      <c r="WQ91" s="185"/>
      <c r="WR91" s="185"/>
      <c r="WS91" s="185"/>
      <c r="WT91" s="185"/>
      <c r="WU91" s="185"/>
      <c r="WV91" s="185"/>
      <c r="WW91" s="185"/>
      <c r="WX91" s="185"/>
      <c r="WY91" s="185"/>
      <c r="WZ91" s="185"/>
      <c r="XA91" s="185"/>
      <c r="XB91" s="185"/>
      <c r="XC91" s="185"/>
      <c r="XD91" s="185"/>
      <c r="XE91" s="185"/>
      <c r="XF91" s="185"/>
      <c r="XG91" s="185"/>
      <c r="XH91" s="185"/>
      <c r="XI91" s="185"/>
      <c r="XJ91" s="185"/>
      <c r="XK91" s="185"/>
      <c r="XL91" s="185"/>
      <c r="XM91" s="185"/>
      <c r="XN91" s="185"/>
      <c r="XO91" s="185"/>
      <c r="XP91" s="185"/>
      <c r="XQ91" s="185"/>
      <c r="XR91" s="185"/>
      <c r="XS91" s="185"/>
      <c r="XT91" s="185"/>
      <c r="XU91" s="185"/>
      <c r="XV91" s="185"/>
      <c r="XW91" s="185"/>
      <c r="XX91" s="185"/>
      <c r="XY91" s="185"/>
      <c r="XZ91" s="185"/>
      <c r="YA91" s="185"/>
      <c r="YB91" s="185"/>
      <c r="YC91" s="185"/>
      <c r="YD91" s="185"/>
      <c r="YE91" s="185"/>
      <c r="YF91" s="185"/>
      <c r="YG91" s="185"/>
      <c r="YH91" s="185"/>
      <c r="YI91" s="185"/>
      <c r="YJ91" s="185"/>
      <c r="YK91" s="185"/>
      <c r="YL91" s="185"/>
      <c r="YM91" s="185"/>
      <c r="YN91" s="185"/>
      <c r="YO91" s="185"/>
      <c r="YP91" s="185"/>
      <c r="YQ91" s="185"/>
      <c r="YR91" s="185"/>
      <c r="YS91" s="185"/>
      <c r="YT91" s="185"/>
      <c r="YU91" s="185"/>
      <c r="YV91" s="185"/>
      <c r="YW91" s="185"/>
      <c r="YX91" s="185"/>
      <c r="YY91" s="185"/>
      <c r="YZ91" s="185"/>
      <c r="ZA91" s="185"/>
      <c r="ZB91" s="185"/>
      <c r="ZC91" s="185"/>
      <c r="ZD91" s="185"/>
      <c r="ZE91" s="185"/>
      <c r="ZF91" s="185"/>
      <c r="ZG91" s="185"/>
      <c r="ZH91" s="185"/>
      <c r="ZI91" s="185"/>
      <c r="ZJ91" s="185"/>
      <c r="ZK91" s="185"/>
      <c r="ZL91" s="185"/>
      <c r="ZM91" s="185"/>
      <c r="ZN91" s="185"/>
      <c r="ZO91" s="185"/>
      <c r="ZP91" s="185"/>
      <c r="ZQ91" s="185"/>
      <c r="ZR91" s="185"/>
      <c r="ZS91" s="185"/>
      <c r="ZT91" s="185"/>
      <c r="ZU91" s="185"/>
      <c r="ZV91" s="185"/>
      <c r="ZW91" s="185"/>
      <c r="ZX91" s="185"/>
      <c r="ZY91" s="185"/>
      <c r="ZZ91" s="185"/>
      <c r="AAA91" s="185"/>
      <c r="AAB91" s="185"/>
      <c r="AAC91" s="185"/>
      <c r="AAD91" s="185"/>
      <c r="AAE91" s="185"/>
      <c r="AAF91" s="185"/>
      <c r="AAG91" s="185"/>
      <c r="AAH91" s="185"/>
      <c r="AAI91" s="185"/>
      <c r="AAJ91" s="185"/>
      <c r="AAK91" s="185"/>
      <c r="AAL91" s="185"/>
      <c r="AAM91" s="185"/>
      <c r="AAN91" s="185"/>
      <c r="AAO91" s="185"/>
      <c r="AAP91" s="185"/>
      <c r="AAQ91" s="185"/>
      <c r="AAR91" s="185"/>
      <c r="AAS91" s="185"/>
      <c r="AAT91" s="185"/>
      <c r="AAU91" s="185"/>
      <c r="AAV91" s="185"/>
      <c r="AAW91" s="185"/>
      <c r="AAX91" s="185"/>
      <c r="AAY91" s="185"/>
      <c r="AAZ91" s="185"/>
      <c r="ABA91" s="185"/>
      <c r="ABB91" s="185"/>
      <c r="ABC91" s="185"/>
      <c r="ABD91" s="185"/>
      <c r="ABE91" s="185"/>
      <c r="ABF91" s="185"/>
      <c r="ABG91" s="185"/>
      <c r="ABH91" s="185"/>
      <c r="ABI91" s="185"/>
      <c r="ABJ91" s="185"/>
      <c r="ABK91" s="185"/>
      <c r="ABL91" s="185"/>
      <c r="ABM91" s="185"/>
      <c r="ABN91" s="185"/>
      <c r="ABO91" s="185"/>
      <c r="ABP91" s="185"/>
      <c r="ABQ91" s="185"/>
      <c r="ABR91" s="185"/>
      <c r="ABS91" s="185"/>
      <c r="ABT91" s="185"/>
      <c r="ABU91" s="185"/>
      <c r="ABV91" s="185"/>
      <c r="ABW91" s="185"/>
      <c r="ABX91" s="185"/>
      <c r="ABY91" s="185"/>
      <c r="ABZ91" s="185"/>
      <c r="ACA91" s="185"/>
      <c r="ACB91" s="185"/>
      <c r="ACC91" s="185"/>
      <c r="ACD91" s="185"/>
      <c r="ACE91" s="185"/>
      <c r="ACF91" s="185"/>
      <c r="ACG91" s="185"/>
      <c r="ACH91" s="185"/>
      <c r="ACI91" s="185"/>
      <c r="ACJ91" s="185"/>
      <c r="ACK91" s="185"/>
      <c r="ACL91" s="185"/>
      <c r="ACM91" s="185"/>
      <c r="ACN91" s="185"/>
      <c r="ACO91" s="185"/>
      <c r="ACP91" s="185"/>
      <c r="ACQ91" s="185"/>
      <c r="ACR91" s="185"/>
      <c r="ACS91" s="185"/>
      <c r="ACT91" s="185"/>
      <c r="ACU91" s="185"/>
      <c r="ACV91" s="185"/>
      <c r="ACW91" s="185"/>
      <c r="ACX91" s="185"/>
      <c r="ACY91" s="185"/>
      <c r="ACZ91" s="185"/>
      <c r="ADA91" s="185"/>
      <c r="ADB91" s="185"/>
      <c r="ADC91" s="185"/>
      <c r="ADD91" s="185"/>
      <c r="ADE91" s="185"/>
      <c r="ADF91" s="185"/>
      <c r="ADG91" s="185"/>
      <c r="ADH91" s="185"/>
      <c r="ADI91" s="185"/>
      <c r="ADJ91" s="185"/>
      <c r="ADK91" s="185"/>
      <c r="ADL91" s="185"/>
      <c r="ADM91" s="185"/>
      <c r="ADN91" s="185"/>
      <c r="ADO91" s="185"/>
      <c r="ADP91" s="185"/>
      <c r="ADQ91" s="185"/>
      <c r="ADR91" s="185"/>
      <c r="ADS91" s="185"/>
      <c r="ADT91" s="185"/>
      <c r="ADU91" s="185"/>
      <c r="ADV91" s="185"/>
      <c r="ADW91" s="185"/>
      <c r="ADX91" s="185"/>
      <c r="ADY91" s="185"/>
      <c r="ADZ91" s="185"/>
      <c r="AEA91" s="185"/>
      <c r="AEB91" s="185"/>
      <c r="AEC91" s="185"/>
      <c r="AED91" s="185"/>
      <c r="AEE91" s="185"/>
      <c r="AEF91" s="185"/>
      <c r="AEG91" s="185"/>
      <c r="AEH91" s="185"/>
      <c r="AEI91" s="185"/>
      <c r="AEJ91" s="185"/>
      <c r="AEK91" s="185"/>
      <c r="AEL91" s="185"/>
      <c r="AEM91" s="185"/>
      <c r="AEN91" s="185"/>
      <c r="AEO91" s="185"/>
      <c r="AEP91" s="185"/>
      <c r="AEQ91" s="185"/>
      <c r="AER91" s="185"/>
      <c r="AES91" s="185"/>
      <c r="AET91" s="185"/>
      <c r="AEU91" s="185"/>
      <c r="AEV91" s="185"/>
      <c r="AEW91" s="185"/>
      <c r="AEX91" s="185"/>
      <c r="AEY91" s="185"/>
      <c r="AEZ91" s="185"/>
      <c r="AFA91" s="185"/>
      <c r="AFB91" s="185"/>
      <c r="AFC91" s="185"/>
      <c r="AFD91" s="185"/>
      <c r="AFE91" s="185"/>
      <c r="AFF91" s="185"/>
      <c r="AFG91" s="185"/>
      <c r="AFH91" s="185"/>
      <c r="AFI91" s="185"/>
      <c r="AFJ91" s="185"/>
      <c r="AFK91" s="185"/>
      <c r="AFL91" s="185"/>
      <c r="AFM91" s="185"/>
      <c r="AFN91" s="185"/>
      <c r="AFO91" s="185"/>
      <c r="AFP91" s="185"/>
      <c r="AFQ91" s="185"/>
      <c r="AFR91" s="185"/>
      <c r="AFS91" s="185"/>
      <c r="AFT91" s="185"/>
      <c r="AFU91" s="185"/>
      <c r="AFV91" s="185"/>
      <c r="AFW91" s="185"/>
      <c r="AFX91" s="185"/>
      <c r="AFY91" s="185"/>
      <c r="AFZ91" s="185"/>
      <c r="AGA91" s="185"/>
      <c r="AGB91" s="185"/>
      <c r="AGC91" s="185"/>
      <c r="AGD91" s="185"/>
      <c r="AGE91" s="185"/>
      <c r="AGF91" s="185"/>
      <c r="AGG91" s="185"/>
      <c r="AGH91" s="185"/>
      <c r="AGI91" s="185"/>
      <c r="AGJ91" s="185"/>
      <c r="AGK91" s="185"/>
      <c r="AGL91" s="185"/>
      <c r="AGM91" s="185"/>
      <c r="AGN91" s="185"/>
      <c r="AGO91" s="185"/>
      <c r="AGP91" s="185"/>
      <c r="AGQ91" s="185"/>
      <c r="AGR91" s="185"/>
      <c r="AGS91" s="185"/>
      <c r="AGT91" s="185"/>
      <c r="AGU91" s="185"/>
      <c r="AGV91" s="185"/>
      <c r="AGW91" s="185"/>
      <c r="AGX91" s="185"/>
      <c r="AGY91" s="185"/>
      <c r="AGZ91" s="185"/>
      <c r="AHA91" s="185"/>
      <c r="AHB91" s="185"/>
      <c r="AHC91" s="185"/>
      <c r="AHD91" s="185"/>
      <c r="AHE91" s="185"/>
      <c r="AHF91" s="185"/>
      <c r="AHG91" s="185"/>
      <c r="AHH91" s="185"/>
      <c r="AHI91" s="185"/>
      <c r="AHJ91" s="185"/>
      <c r="AHK91" s="185"/>
      <c r="AHL91" s="185"/>
      <c r="AHM91" s="185"/>
      <c r="AHN91" s="185"/>
      <c r="AHO91" s="185"/>
      <c r="AHP91" s="185"/>
      <c r="AHQ91" s="185"/>
      <c r="AHR91" s="185"/>
      <c r="AHS91" s="185"/>
      <c r="AHT91" s="185"/>
      <c r="AHU91" s="185"/>
      <c r="AHV91" s="185"/>
      <c r="AHW91" s="185"/>
      <c r="AHX91" s="185"/>
      <c r="AHY91" s="185"/>
      <c r="AHZ91" s="185"/>
      <c r="AIA91" s="185"/>
      <c r="AIB91" s="185"/>
      <c r="AIC91" s="185"/>
      <c r="AID91" s="185"/>
      <c r="AIE91" s="185"/>
      <c r="AIF91" s="185"/>
      <c r="AIG91" s="185"/>
      <c r="AIH91" s="185"/>
      <c r="AII91" s="185"/>
      <c r="AIJ91" s="185"/>
      <c r="AIK91" s="185"/>
      <c r="AIL91" s="185"/>
      <c r="AIM91" s="185"/>
      <c r="AIN91" s="185"/>
      <c r="AIO91" s="185"/>
      <c r="AIP91" s="185"/>
      <c r="AIQ91" s="185"/>
      <c r="AIR91" s="185"/>
      <c r="AIS91" s="185"/>
      <c r="AIT91" s="185"/>
      <c r="AIU91" s="185"/>
      <c r="AIV91" s="185"/>
      <c r="AIW91" s="185"/>
      <c r="AIX91" s="185"/>
      <c r="AIY91" s="185"/>
      <c r="AIZ91" s="185"/>
      <c r="AJA91" s="185"/>
      <c r="AJB91" s="185"/>
      <c r="AJC91" s="185"/>
      <c r="AJD91" s="185"/>
      <c r="AJE91" s="185"/>
      <c r="AJF91" s="185"/>
      <c r="AJG91" s="185"/>
      <c r="AJH91" s="185"/>
      <c r="AJI91" s="185"/>
      <c r="AJJ91" s="185"/>
      <c r="AJK91" s="185"/>
      <c r="AJL91" s="185"/>
      <c r="AJM91" s="185"/>
      <c r="AJN91" s="185"/>
      <c r="AJO91" s="185"/>
      <c r="AJP91" s="185"/>
      <c r="AJQ91" s="185"/>
      <c r="AJR91" s="185"/>
      <c r="AJS91" s="185"/>
      <c r="AJT91" s="185"/>
      <c r="AJU91" s="185"/>
      <c r="AJV91" s="185"/>
      <c r="AJW91" s="185"/>
      <c r="AJX91" s="185"/>
      <c r="AJY91" s="185"/>
      <c r="AJZ91" s="185"/>
      <c r="AKA91" s="185"/>
      <c r="AKB91" s="185"/>
      <c r="AKC91" s="185"/>
      <c r="AKD91" s="185"/>
      <c r="AKE91" s="185"/>
      <c r="AKF91" s="185"/>
      <c r="AKG91" s="185"/>
      <c r="AKH91" s="185"/>
      <c r="AKI91" s="185"/>
      <c r="AKJ91" s="185"/>
      <c r="AKK91" s="185"/>
      <c r="AKL91" s="185"/>
      <c r="AKM91" s="185"/>
      <c r="AKN91" s="185"/>
      <c r="AKO91" s="185"/>
      <c r="AKP91" s="185"/>
      <c r="AKQ91" s="185"/>
      <c r="AKR91" s="185"/>
      <c r="AKS91" s="185"/>
      <c r="AKT91" s="185"/>
      <c r="AKU91" s="185"/>
      <c r="AKV91" s="185"/>
      <c r="AKW91" s="185"/>
      <c r="AKX91" s="185"/>
      <c r="AKY91" s="185"/>
      <c r="AKZ91" s="185"/>
      <c r="ALA91" s="185"/>
      <c r="ALB91" s="185"/>
      <c r="ALC91" s="185"/>
      <c r="ALD91" s="185"/>
      <c r="ALE91" s="185"/>
      <c r="ALF91" s="185"/>
      <c r="ALG91" s="185"/>
      <c r="ALH91" s="185"/>
      <c r="ALI91" s="185"/>
      <c r="ALJ91" s="185"/>
      <c r="ALK91" s="185"/>
      <c r="ALL91" s="185"/>
      <c r="ALM91" s="185"/>
      <c r="ALN91" s="185"/>
      <c r="ALO91" s="185"/>
      <c r="ALP91" s="185"/>
      <c r="ALQ91" s="185"/>
      <c r="ALR91" s="185"/>
      <c r="ALS91" s="185"/>
      <c r="ALT91" s="185"/>
      <c r="ALU91" s="185"/>
      <c r="ALV91" s="185"/>
      <c r="ALW91" s="185"/>
      <c r="ALX91" s="185"/>
      <c r="ALY91" s="185"/>
      <c r="ALZ91" s="185"/>
      <c r="AMA91" s="185"/>
      <c r="AMB91" s="185"/>
      <c r="AMC91" s="185"/>
      <c r="AMD91" s="185"/>
      <c r="AME91" s="185"/>
      <c r="AMF91" s="185"/>
      <c r="AMG91" s="185"/>
      <c r="AMH91" s="185"/>
      <c r="AMI91" s="185"/>
      <c r="AMJ91" s="185"/>
    </row>
    <row r="92" spans="1:1024" ht="39.75" customHeight="1" x14ac:dyDescent="0.25">
      <c r="A92" s="285">
        <v>3618</v>
      </c>
      <c r="B92" s="324"/>
      <c r="C92" s="379" t="s">
        <v>1188</v>
      </c>
      <c r="D92" s="324" t="s">
        <v>59</v>
      </c>
      <c r="E92" s="159" t="s">
        <v>131</v>
      </c>
      <c r="F92" s="326">
        <v>45234</v>
      </c>
      <c r="G92" s="327">
        <v>0.33333333333333331</v>
      </c>
      <c r="H92" s="326">
        <v>45235</v>
      </c>
      <c r="I92" s="327">
        <v>0.41666666666666669</v>
      </c>
      <c r="J92" s="309" t="s">
        <v>797</v>
      </c>
      <c r="K92" s="287">
        <v>31601</v>
      </c>
      <c r="L92" s="181" t="s">
        <v>1189</v>
      </c>
      <c r="M92" s="287">
        <v>41239</v>
      </c>
      <c r="N92" s="289" t="s">
        <v>1190</v>
      </c>
      <c r="O92" s="287">
        <v>39862</v>
      </c>
      <c r="P92" s="281"/>
      <c r="Q92" s="2"/>
      <c r="R92" s="282"/>
      <c r="S92" s="2"/>
      <c r="T92" s="283"/>
      <c r="U92" s="312">
        <v>80</v>
      </c>
      <c r="V92" s="292" t="s">
        <v>825</v>
      </c>
      <c r="W92" s="293"/>
    </row>
    <row r="93" spans="1:1024" s="185" customFormat="1" ht="60" x14ac:dyDescent="0.25">
      <c r="A93" s="285">
        <v>3605</v>
      </c>
      <c r="B93" s="286"/>
      <c r="C93" s="379" t="s">
        <v>1596</v>
      </c>
      <c r="D93" s="324" t="s">
        <v>35</v>
      </c>
      <c r="E93" s="159" t="s">
        <v>105</v>
      </c>
      <c r="F93" s="336">
        <v>45227</v>
      </c>
      <c r="G93" s="337">
        <v>0.5</v>
      </c>
      <c r="H93" s="336">
        <v>45237</v>
      </c>
      <c r="I93" s="337">
        <v>0.29166666666666669</v>
      </c>
      <c r="J93" s="308" t="s">
        <v>200</v>
      </c>
      <c r="K93" s="287">
        <v>26597</v>
      </c>
      <c r="L93" s="288" t="s">
        <v>1597</v>
      </c>
      <c r="M93" s="287"/>
      <c r="N93" s="288" t="s">
        <v>1598</v>
      </c>
      <c r="O93" s="287">
        <v>41309</v>
      </c>
      <c r="P93" s="281" t="s">
        <v>4618</v>
      </c>
      <c r="Q93" s="2"/>
      <c r="R93" s="282"/>
      <c r="S93" s="320"/>
      <c r="T93" s="334" t="s">
        <v>4616</v>
      </c>
      <c r="U93" s="290">
        <v>800</v>
      </c>
      <c r="V93" s="292" t="s">
        <v>4531</v>
      </c>
      <c r="W93" s="293"/>
      <c r="X93"/>
      <c r="Y93" s="100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  <c r="CK93"/>
      <c r="CL93"/>
      <c r="CM93"/>
      <c r="CN93"/>
      <c r="CO93"/>
      <c r="CP93"/>
      <c r="CQ93"/>
      <c r="CR93"/>
      <c r="CS93"/>
      <c r="CT93"/>
      <c r="CU93"/>
      <c r="CV93"/>
      <c r="CW93"/>
      <c r="CX93"/>
      <c r="CY93"/>
      <c r="CZ93"/>
      <c r="DA93"/>
      <c r="DB93"/>
      <c r="DC93"/>
      <c r="DD93"/>
      <c r="DE93"/>
      <c r="DF93"/>
      <c r="DG93"/>
      <c r="DH93"/>
      <c r="DI93"/>
      <c r="DJ93"/>
      <c r="DK93"/>
      <c r="DL93"/>
      <c r="DM93"/>
      <c r="DN93"/>
      <c r="DO93"/>
      <c r="DP93"/>
      <c r="DQ93"/>
      <c r="DR93"/>
      <c r="DS93"/>
      <c r="DT93"/>
      <c r="DU93"/>
      <c r="DV93"/>
      <c r="DW93"/>
      <c r="DX93"/>
      <c r="DY93"/>
      <c r="DZ93"/>
      <c r="EA93"/>
      <c r="EB93"/>
      <c r="EC93"/>
      <c r="ED93"/>
      <c r="EE93"/>
      <c r="EF93"/>
      <c r="EG93"/>
      <c r="EH93"/>
      <c r="EI93"/>
      <c r="EJ93"/>
      <c r="EK93"/>
      <c r="EL93"/>
      <c r="EM93"/>
      <c r="EN93"/>
      <c r="EO93"/>
      <c r="EP93"/>
      <c r="EQ93"/>
      <c r="ER93"/>
      <c r="ES93"/>
      <c r="ET93"/>
      <c r="EU93"/>
      <c r="EV93"/>
      <c r="EW93"/>
      <c r="EX93"/>
      <c r="EY93"/>
      <c r="EZ93"/>
      <c r="FA93"/>
      <c r="FB93"/>
      <c r="FC93"/>
      <c r="FD93"/>
      <c r="FE93"/>
      <c r="FF93"/>
      <c r="FG93"/>
      <c r="FH93"/>
      <c r="FI93"/>
      <c r="FJ93"/>
      <c r="FK93"/>
      <c r="FL93"/>
      <c r="FM93"/>
      <c r="FN93"/>
      <c r="FO93"/>
      <c r="FP93"/>
      <c r="FQ93"/>
      <c r="FR93"/>
      <c r="FS93"/>
      <c r="FT93"/>
      <c r="FU93"/>
      <c r="FV93"/>
      <c r="FW93"/>
      <c r="FX93"/>
      <c r="FY93"/>
      <c r="FZ93"/>
      <c r="GA93"/>
      <c r="GB93"/>
      <c r="GC93"/>
      <c r="GD93"/>
      <c r="GE93"/>
      <c r="GF93"/>
      <c r="GG93"/>
      <c r="GH93"/>
      <c r="GI93"/>
      <c r="GJ93"/>
      <c r="GK93"/>
      <c r="GL93"/>
      <c r="GM93"/>
      <c r="GN93"/>
      <c r="GO93"/>
      <c r="GP93"/>
      <c r="GQ93"/>
      <c r="GR93"/>
      <c r="GS93"/>
      <c r="GT93"/>
      <c r="GU93"/>
      <c r="GV93"/>
      <c r="GW93"/>
      <c r="GX93"/>
      <c r="GY93"/>
      <c r="GZ93"/>
      <c r="HA93"/>
      <c r="HB93"/>
      <c r="HC93"/>
      <c r="HD93"/>
      <c r="HE93"/>
      <c r="HF93"/>
      <c r="HG93"/>
      <c r="HH93"/>
      <c r="HI93"/>
      <c r="HJ93"/>
      <c r="HK93"/>
      <c r="HL93"/>
      <c r="HM93"/>
      <c r="HN93"/>
      <c r="HO93"/>
      <c r="HP93"/>
      <c r="HQ93"/>
      <c r="HR93"/>
      <c r="HS93"/>
      <c r="HT93"/>
      <c r="HU93"/>
      <c r="HV93"/>
      <c r="HW93"/>
      <c r="HX93"/>
      <c r="HY93"/>
      <c r="HZ93"/>
      <c r="IA93"/>
      <c r="IB93"/>
      <c r="IC93"/>
      <c r="ID93"/>
      <c r="IE93"/>
      <c r="IF93"/>
      <c r="IG93"/>
      <c r="IH93"/>
      <c r="II93"/>
      <c r="IJ93"/>
      <c r="IK93"/>
      <c r="IL93"/>
      <c r="IM93"/>
      <c r="IN93"/>
      <c r="IO93"/>
      <c r="IP93"/>
      <c r="IQ93"/>
      <c r="IR93"/>
      <c r="IS93"/>
      <c r="IT93"/>
      <c r="IU93"/>
      <c r="IV93"/>
      <c r="IW93"/>
      <c r="IX93"/>
      <c r="IY93"/>
      <c r="IZ93"/>
      <c r="JA93"/>
      <c r="JB93"/>
      <c r="JC93"/>
      <c r="JD93"/>
      <c r="JE93"/>
      <c r="JF93"/>
      <c r="JG93"/>
      <c r="JH93"/>
      <c r="JI93"/>
      <c r="JJ93"/>
      <c r="JK93"/>
      <c r="JL93"/>
      <c r="JM93"/>
      <c r="JN93"/>
      <c r="JO93"/>
      <c r="JP93"/>
      <c r="JQ93"/>
      <c r="JR93"/>
      <c r="JS93"/>
      <c r="JT93"/>
      <c r="JU93"/>
      <c r="JV93"/>
      <c r="JW93"/>
      <c r="JX93"/>
      <c r="JY93"/>
      <c r="JZ93"/>
      <c r="KA93"/>
      <c r="KB93"/>
      <c r="KC93"/>
      <c r="KD93"/>
      <c r="KE93"/>
      <c r="KF93"/>
      <c r="KG93"/>
      <c r="KH93"/>
      <c r="KI93"/>
      <c r="KJ93"/>
      <c r="KK93"/>
      <c r="KL93"/>
      <c r="KM93"/>
      <c r="KN93"/>
      <c r="KO93"/>
      <c r="KP93"/>
      <c r="KQ93"/>
      <c r="KR93"/>
      <c r="KS93"/>
      <c r="KT93"/>
      <c r="KU93"/>
      <c r="KV93"/>
      <c r="KW93"/>
      <c r="KX93"/>
      <c r="KY93"/>
      <c r="KZ93"/>
      <c r="LA93"/>
      <c r="LB93"/>
      <c r="LC93"/>
      <c r="LD93"/>
      <c r="LE93"/>
      <c r="LF93"/>
      <c r="LG93"/>
      <c r="LH93"/>
      <c r="LI93"/>
      <c r="LJ93"/>
      <c r="LK93"/>
      <c r="LL93"/>
      <c r="LM93"/>
      <c r="LN93"/>
      <c r="LO93"/>
      <c r="LP93"/>
      <c r="LQ93"/>
      <c r="LR93"/>
      <c r="LS93"/>
      <c r="LT93"/>
      <c r="LU93"/>
      <c r="LV93"/>
      <c r="LW93"/>
      <c r="LX93"/>
      <c r="LY93"/>
      <c r="LZ93"/>
      <c r="MA93"/>
      <c r="MB93"/>
      <c r="MC93"/>
      <c r="MD93"/>
      <c r="ME93"/>
      <c r="MF93"/>
      <c r="MG93"/>
      <c r="MH93"/>
      <c r="MI93"/>
      <c r="MJ93"/>
      <c r="MK93"/>
      <c r="ML93"/>
      <c r="MM93"/>
      <c r="MN93"/>
      <c r="MO93"/>
      <c r="MP93"/>
      <c r="MQ93"/>
      <c r="MR93"/>
      <c r="MS93"/>
      <c r="MT93"/>
      <c r="MU93"/>
      <c r="MV93"/>
      <c r="MW93"/>
      <c r="MX93"/>
      <c r="MY93"/>
      <c r="MZ93"/>
      <c r="NA93"/>
      <c r="NB93"/>
      <c r="NC93"/>
      <c r="ND93"/>
      <c r="NE93"/>
      <c r="NF93"/>
      <c r="NG93"/>
      <c r="NH93"/>
      <c r="NI93"/>
      <c r="NJ93"/>
      <c r="NK93"/>
      <c r="NL93"/>
      <c r="NM93"/>
      <c r="NN93"/>
      <c r="NO93"/>
      <c r="NP93"/>
      <c r="NQ93"/>
      <c r="NR93"/>
      <c r="NS93"/>
      <c r="NT93"/>
      <c r="NU93"/>
      <c r="NV93"/>
      <c r="NW93"/>
      <c r="NX93"/>
      <c r="NY93"/>
      <c r="NZ93"/>
      <c r="OA93"/>
      <c r="OB93"/>
      <c r="OC93"/>
      <c r="OD93"/>
      <c r="OE93"/>
      <c r="OF93"/>
      <c r="OG93"/>
      <c r="OH93"/>
      <c r="OI93"/>
      <c r="OJ93"/>
      <c r="OK93"/>
      <c r="OL93"/>
      <c r="OM93"/>
      <c r="ON93"/>
      <c r="OO93"/>
      <c r="OP93"/>
      <c r="OQ93"/>
      <c r="OR93"/>
      <c r="OS93"/>
      <c r="OT93"/>
      <c r="OU93"/>
      <c r="OV93"/>
      <c r="OW93"/>
      <c r="OX93"/>
      <c r="OY93"/>
      <c r="OZ93"/>
      <c r="PA93"/>
      <c r="PB93"/>
      <c r="PC93"/>
      <c r="PD93"/>
      <c r="PE93"/>
      <c r="PF93"/>
      <c r="PG93"/>
      <c r="PH93"/>
      <c r="PI93"/>
      <c r="PJ93"/>
      <c r="PK93"/>
      <c r="PL93"/>
      <c r="PM93"/>
      <c r="PN93"/>
      <c r="PO93"/>
      <c r="PP93"/>
      <c r="PQ93"/>
      <c r="PR93"/>
      <c r="PS93"/>
      <c r="PT93"/>
      <c r="PU93"/>
      <c r="PV93"/>
      <c r="PW93"/>
      <c r="PX93"/>
      <c r="PY93"/>
      <c r="PZ93"/>
      <c r="QA93"/>
      <c r="QB93"/>
      <c r="QC93"/>
      <c r="QD93"/>
      <c r="QE93"/>
      <c r="QF93"/>
      <c r="QG93"/>
      <c r="QH93"/>
      <c r="QI93"/>
      <c r="QJ93"/>
      <c r="QK93"/>
      <c r="QL93"/>
      <c r="QM93"/>
      <c r="QN93"/>
      <c r="QO93"/>
      <c r="QP93"/>
      <c r="QQ93"/>
      <c r="QR93"/>
      <c r="QS93"/>
      <c r="QT93"/>
      <c r="QU93"/>
      <c r="QV93"/>
      <c r="QW93"/>
      <c r="QX93"/>
      <c r="QY93"/>
      <c r="QZ93"/>
      <c r="RA93"/>
      <c r="RB93"/>
      <c r="RC93"/>
      <c r="RD93"/>
      <c r="RE93"/>
      <c r="RF93"/>
      <c r="RG93"/>
      <c r="RH93"/>
      <c r="RI93"/>
      <c r="RJ93"/>
      <c r="RK93"/>
      <c r="RL93"/>
      <c r="RM93"/>
      <c r="RN93"/>
      <c r="RO93"/>
      <c r="RP93"/>
      <c r="RQ93"/>
      <c r="RR93"/>
      <c r="RS93"/>
      <c r="RT93"/>
      <c r="RU93"/>
      <c r="RV93"/>
      <c r="RW93"/>
      <c r="RX93"/>
      <c r="RY93"/>
      <c r="RZ93"/>
      <c r="SA93"/>
      <c r="SB93"/>
      <c r="SC93"/>
      <c r="SD93"/>
      <c r="SE93"/>
      <c r="SF93"/>
      <c r="SG93"/>
      <c r="SH93"/>
      <c r="SI93"/>
      <c r="SJ93"/>
      <c r="SK93"/>
      <c r="SL93"/>
      <c r="SM93"/>
      <c r="SN93"/>
      <c r="SO93"/>
      <c r="SP93"/>
      <c r="SQ93"/>
      <c r="SR93"/>
      <c r="SS93"/>
      <c r="ST93"/>
      <c r="SU93"/>
      <c r="SV93"/>
      <c r="SW93"/>
      <c r="SX93"/>
      <c r="SY93"/>
      <c r="SZ93"/>
      <c r="TA93"/>
      <c r="TB93"/>
      <c r="TC93"/>
      <c r="TD93"/>
      <c r="TE93"/>
      <c r="TF93"/>
      <c r="TG93"/>
      <c r="TH93"/>
      <c r="TI93"/>
      <c r="TJ93"/>
      <c r="TK93"/>
      <c r="TL93"/>
      <c r="TM93"/>
      <c r="TN93"/>
      <c r="TO93"/>
      <c r="TP93"/>
      <c r="TQ93"/>
      <c r="TR93"/>
      <c r="TS93"/>
      <c r="TT93"/>
      <c r="TU93"/>
      <c r="TV93"/>
      <c r="TW93"/>
      <c r="TX93"/>
      <c r="TY93"/>
      <c r="TZ93"/>
      <c r="UA93"/>
      <c r="UB93"/>
      <c r="UC93"/>
      <c r="UD93"/>
      <c r="UE93"/>
      <c r="UF93"/>
      <c r="UG93"/>
      <c r="UH93"/>
      <c r="UI93"/>
      <c r="UJ93"/>
      <c r="UK93"/>
      <c r="UL93"/>
      <c r="UM93"/>
      <c r="UN93"/>
      <c r="UO93"/>
      <c r="UP93"/>
      <c r="UQ93"/>
      <c r="UR93"/>
      <c r="US93"/>
      <c r="UT93"/>
      <c r="UU93"/>
      <c r="UV93"/>
      <c r="UW93"/>
      <c r="UX93"/>
      <c r="UY93"/>
      <c r="UZ93"/>
      <c r="VA93"/>
      <c r="VB93"/>
      <c r="VC93"/>
      <c r="VD93"/>
      <c r="VE93"/>
      <c r="VF93"/>
      <c r="VG93"/>
      <c r="VH93"/>
      <c r="VI93"/>
      <c r="VJ93"/>
      <c r="VK93"/>
      <c r="VL93"/>
      <c r="VM93"/>
      <c r="VN93"/>
      <c r="VO93"/>
      <c r="VP93"/>
      <c r="VQ93"/>
      <c r="VR93"/>
      <c r="VS93"/>
      <c r="VT93"/>
      <c r="VU93"/>
      <c r="VV93"/>
      <c r="VW93"/>
      <c r="VX93"/>
      <c r="VY93"/>
      <c r="VZ93"/>
      <c r="WA93"/>
      <c r="WB93"/>
      <c r="WC93"/>
      <c r="WD93"/>
      <c r="WE93"/>
      <c r="WF93"/>
      <c r="WG93"/>
      <c r="WH93"/>
      <c r="WI93"/>
      <c r="WJ93"/>
      <c r="WK93"/>
      <c r="WL93"/>
      <c r="WM93"/>
      <c r="WN93"/>
      <c r="WO93"/>
      <c r="WP93"/>
      <c r="WQ93"/>
      <c r="WR93"/>
      <c r="WS93"/>
      <c r="WT93"/>
      <c r="WU93"/>
      <c r="WV93"/>
      <c r="WW93"/>
      <c r="WX93"/>
      <c r="WY93"/>
      <c r="WZ93"/>
      <c r="XA93"/>
      <c r="XB93"/>
      <c r="XC93"/>
      <c r="XD93"/>
      <c r="XE93"/>
      <c r="XF93"/>
      <c r="XG93"/>
      <c r="XH93"/>
      <c r="XI93"/>
      <c r="XJ93"/>
      <c r="XK93"/>
      <c r="XL93"/>
      <c r="XM93"/>
      <c r="XN93"/>
      <c r="XO93"/>
      <c r="XP93"/>
      <c r="XQ93"/>
      <c r="XR93"/>
      <c r="XS93"/>
      <c r="XT93"/>
      <c r="XU93"/>
      <c r="XV93"/>
      <c r="XW93"/>
      <c r="XX93"/>
      <c r="XY93"/>
      <c r="XZ93"/>
      <c r="YA93"/>
      <c r="YB93"/>
      <c r="YC93"/>
      <c r="YD93"/>
      <c r="YE93"/>
      <c r="YF93"/>
      <c r="YG93"/>
      <c r="YH93"/>
      <c r="YI93"/>
      <c r="YJ93"/>
      <c r="YK93"/>
      <c r="YL93"/>
      <c r="YM93"/>
      <c r="YN93"/>
      <c r="YO93"/>
      <c r="YP93"/>
      <c r="YQ93"/>
      <c r="YR93"/>
      <c r="YS93"/>
      <c r="YT93"/>
      <c r="YU93"/>
      <c r="YV93"/>
      <c r="YW93"/>
      <c r="YX93"/>
      <c r="YY93"/>
      <c r="YZ93"/>
      <c r="ZA93"/>
      <c r="ZB93"/>
      <c r="ZC93"/>
      <c r="ZD93"/>
      <c r="ZE93"/>
      <c r="ZF93"/>
      <c r="ZG93"/>
      <c r="ZH93"/>
      <c r="ZI93"/>
      <c r="ZJ93"/>
      <c r="ZK93"/>
      <c r="ZL93"/>
      <c r="ZM93"/>
      <c r="ZN93"/>
      <c r="ZO93"/>
      <c r="ZP93"/>
      <c r="ZQ93"/>
      <c r="ZR93"/>
      <c r="ZS93"/>
      <c r="ZT93"/>
      <c r="ZU93"/>
      <c r="ZV93"/>
      <c r="ZW93"/>
      <c r="ZX93"/>
      <c r="ZY93"/>
      <c r="ZZ93"/>
      <c r="AAA93"/>
      <c r="AAB93"/>
      <c r="AAC93"/>
      <c r="AAD93"/>
      <c r="AAE93"/>
      <c r="AAF93"/>
      <c r="AAG93"/>
      <c r="AAH93"/>
      <c r="AAI93"/>
      <c r="AAJ93"/>
      <c r="AAK93"/>
      <c r="AAL93"/>
      <c r="AAM93"/>
      <c r="AAN93"/>
      <c r="AAO93"/>
      <c r="AAP93"/>
      <c r="AAQ93"/>
      <c r="AAR93"/>
      <c r="AAS93"/>
      <c r="AAT93"/>
      <c r="AAU93"/>
      <c r="AAV93"/>
      <c r="AAW93"/>
      <c r="AAX93"/>
      <c r="AAY93"/>
      <c r="AAZ93"/>
      <c r="ABA93"/>
      <c r="ABB93"/>
      <c r="ABC93"/>
      <c r="ABD93"/>
      <c r="ABE93"/>
      <c r="ABF93"/>
      <c r="ABG93"/>
      <c r="ABH93"/>
      <c r="ABI93"/>
      <c r="ABJ93"/>
      <c r="ABK93"/>
      <c r="ABL93"/>
      <c r="ABM93"/>
      <c r="ABN93"/>
      <c r="ABO93"/>
      <c r="ABP93"/>
      <c r="ABQ93"/>
      <c r="ABR93"/>
      <c r="ABS93"/>
      <c r="ABT93"/>
      <c r="ABU93"/>
      <c r="ABV93"/>
      <c r="ABW93"/>
      <c r="ABX93"/>
      <c r="ABY93"/>
      <c r="ABZ93"/>
      <c r="ACA93"/>
      <c r="ACB93"/>
      <c r="ACC93"/>
      <c r="ACD93"/>
      <c r="ACE93"/>
      <c r="ACF93"/>
      <c r="ACG93"/>
      <c r="ACH93"/>
      <c r="ACI93"/>
      <c r="ACJ93"/>
      <c r="ACK93"/>
      <c r="ACL93"/>
      <c r="ACM93"/>
      <c r="ACN93"/>
      <c r="ACO93"/>
      <c r="ACP93"/>
      <c r="ACQ93"/>
      <c r="ACR93"/>
      <c r="ACS93"/>
      <c r="ACT93"/>
      <c r="ACU93"/>
      <c r="ACV93"/>
      <c r="ACW93"/>
      <c r="ACX93"/>
      <c r="ACY93"/>
      <c r="ACZ93"/>
      <c r="ADA93"/>
      <c r="ADB93"/>
      <c r="ADC93"/>
      <c r="ADD93"/>
      <c r="ADE93"/>
      <c r="ADF93"/>
      <c r="ADG93"/>
      <c r="ADH93"/>
      <c r="ADI93"/>
      <c r="ADJ93"/>
      <c r="ADK93"/>
      <c r="ADL93"/>
      <c r="ADM93"/>
      <c r="ADN93"/>
      <c r="ADO93"/>
      <c r="ADP93"/>
      <c r="ADQ93"/>
      <c r="ADR93"/>
      <c r="ADS93"/>
      <c r="ADT93"/>
      <c r="ADU93"/>
      <c r="ADV93"/>
      <c r="ADW93"/>
      <c r="ADX93"/>
      <c r="ADY93"/>
      <c r="ADZ93"/>
      <c r="AEA93"/>
      <c r="AEB93"/>
      <c r="AEC93"/>
      <c r="AED93"/>
      <c r="AEE93"/>
      <c r="AEF93"/>
      <c r="AEG93"/>
      <c r="AEH93"/>
      <c r="AEI93"/>
      <c r="AEJ93"/>
      <c r="AEK93"/>
      <c r="AEL93"/>
      <c r="AEM93"/>
      <c r="AEN93"/>
      <c r="AEO93"/>
      <c r="AEP93"/>
      <c r="AEQ93"/>
      <c r="AER93"/>
      <c r="AES93"/>
      <c r="AET93"/>
      <c r="AEU93"/>
      <c r="AEV93"/>
      <c r="AEW93"/>
      <c r="AEX93"/>
      <c r="AEY93"/>
      <c r="AEZ93"/>
      <c r="AFA93"/>
      <c r="AFB93"/>
      <c r="AFC93"/>
      <c r="AFD93"/>
      <c r="AFE93"/>
      <c r="AFF93"/>
      <c r="AFG93"/>
      <c r="AFH93"/>
      <c r="AFI93"/>
      <c r="AFJ93"/>
      <c r="AFK93"/>
      <c r="AFL93"/>
      <c r="AFM93"/>
      <c r="AFN93"/>
      <c r="AFO93"/>
      <c r="AFP93"/>
      <c r="AFQ93"/>
      <c r="AFR93"/>
      <c r="AFS93"/>
      <c r="AFT93"/>
      <c r="AFU93"/>
      <c r="AFV93"/>
      <c r="AFW93"/>
      <c r="AFX93"/>
      <c r="AFY93"/>
      <c r="AFZ93"/>
      <c r="AGA93"/>
      <c r="AGB93"/>
      <c r="AGC93"/>
      <c r="AGD93"/>
      <c r="AGE93"/>
      <c r="AGF93"/>
      <c r="AGG93"/>
      <c r="AGH93"/>
      <c r="AGI93"/>
      <c r="AGJ93"/>
      <c r="AGK93"/>
      <c r="AGL93"/>
      <c r="AGM93"/>
      <c r="AGN93"/>
      <c r="AGO93"/>
      <c r="AGP93"/>
      <c r="AGQ93"/>
      <c r="AGR93"/>
      <c r="AGS93"/>
      <c r="AGT93"/>
      <c r="AGU93"/>
      <c r="AGV93"/>
      <c r="AGW93"/>
      <c r="AGX93"/>
      <c r="AGY93"/>
      <c r="AGZ93"/>
      <c r="AHA93"/>
      <c r="AHB93"/>
      <c r="AHC93"/>
      <c r="AHD93"/>
      <c r="AHE93"/>
      <c r="AHF93"/>
      <c r="AHG93"/>
      <c r="AHH93"/>
      <c r="AHI93"/>
      <c r="AHJ93"/>
      <c r="AHK93"/>
      <c r="AHL93"/>
      <c r="AHM93"/>
      <c r="AHN93"/>
      <c r="AHO93"/>
      <c r="AHP93"/>
      <c r="AHQ93"/>
      <c r="AHR93"/>
      <c r="AHS93"/>
      <c r="AHT93"/>
      <c r="AHU93"/>
      <c r="AHV93"/>
      <c r="AHW93"/>
      <c r="AHX93"/>
      <c r="AHY93"/>
      <c r="AHZ93"/>
      <c r="AIA93"/>
      <c r="AIB93"/>
      <c r="AIC93"/>
      <c r="AID93"/>
      <c r="AIE93"/>
      <c r="AIF93"/>
      <c r="AIG93"/>
      <c r="AIH93"/>
      <c r="AII93"/>
      <c r="AIJ93"/>
      <c r="AIK93"/>
      <c r="AIL93"/>
      <c r="AIM93"/>
      <c r="AIN93"/>
      <c r="AIO93"/>
      <c r="AIP93"/>
      <c r="AIQ93"/>
      <c r="AIR93"/>
      <c r="AIS93"/>
      <c r="AIT93"/>
      <c r="AIU93"/>
      <c r="AIV93"/>
      <c r="AIW93"/>
      <c r="AIX93"/>
      <c r="AIY93"/>
      <c r="AIZ93"/>
      <c r="AJA93"/>
      <c r="AJB93"/>
      <c r="AJC93"/>
      <c r="AJD93"/>
      <c r="AJE93"/>
      <c r="AJF93"/>
      <c r="AJG93"/>
      <c r="AJH93"/>
      <c r="AJI93"/>
      <c r="AJJ93"/>
      <c r="AJK93"/>
      <c r="AJL93"/>
      <c r="AJM93"/>
      <c r="AJN93"/>
      <c r="AJO93"/>
      <c r="AJP93"/>
      <c r="AJQ93"/>
      <c r="AJR93"/>
      <c r="AJS93"/>
      <c r="AJT93"/>
      <c r="AJU93"/>
      <c r="AJV93"/>
      <c r="AJW93"/>
      <c r="AJX93"/>
      <c r="AJY93"/>
      <c r="AJZ93"/>
      <c r="AKA93"/>
      <c r="AKB93"/>
      <c r="AKC93"/>
      <c r="AKD93"/>
      <c r="AKE93"/>
      <c r="AKF93"/>
      <c r="AKG93"/>
      <c r="AKH93"/>
      <c r="AKI93"/>
      <c r="AKJ93"/>
      <c r="AKK93"/>
      <c r="AKL93"/>
      <c r="AKM93"/>
      <c r="AKN93"/>
      <c r="AKO93"/>
      <c r="AKP93"/>
      <c r="AKQ93"/>
      <c r="AKR93"/>
      <c r="AKS93"/>
      <c r="AKT93"/>
      <c r="AKU93"/>
      <c r="AKV93"/>
      <c r="AKW93"/>
      <c r="AKX93"/>
      <c r="AKY93"/>
      <c r="AKZ93"/>
      <c r="ALA93"/>
      <c r="ALB93"/>
      <c r="ALC93"/>
      <c r="ALD93"/>
      <c r="ALE93"/>
      <c r="ALF93"/>
      <c r="ALG93"/>
      <c r="ALH93"/>
      <c r="ALI93"/>
      <c r="ALJ93"/>
      <c r="ALK93"/>
      <c r="ALL93"/>
      <c r="ALM93"/>
      <c r="ALN93"/>
      <c r="ALO93"/>
      <c r="ALP93"/>
      <c r="ALQ93"/>
      <c r="ALR93"/>
      <c r="ALS93"/>
      <c r="ALT93"/>
      <c r="ALU93"/>
      <c r="ALV93"/>
      <c r="ALW93"/>
      <c r="ALX93"/>
      <c r="ALY93"/>
      <c r="ALZ93"/>
      <c r="AMA93"/>
      <c r="AMB93"/>
      <c r="AMC93"/>
      <c r="AMD93"/>
      <c r="AME93"/>
      <c r="AMF93"/>
      <c r="AMG93"/>
      <c r="AMH93"/>
      <c r="AMI93"/>
      <c r="AMJ93"/>
    </row>
    <row r="94" spans="1:1024" ht="90" x14ac:dyDescent="0.25">
      <c r="A94" s="4">
        <v>3606</v>
      </c>
      <c r="B94" s="159"/>
      <c r="C94" s="154" t="s">
        <v>3974</v>
      </c>
      <c r="D94" s="159" t="s">
        <v>35</v>
      </c>
      <c r="E94" s="159" t="s">
        <v>298</v>
      </c>
      <c r="F94" s="112">
        <v>45227</v>
      </c>
      <c r="G94" s="189">
        <v>0.5</v>
      </c>
      <c r="H94" s="112">
        <v>45237</v>
      </c>
      <c r="I94" s="189">
        <v>0.29166666666666669</v>
      </c>
      <c r="J94" s="296" t="s">
        <v>634</v>
      </c>
      <c r="K94" s="16">
        <v>23406</v>
      </c>
      <c r="L94" s="181" t="s">
        <v>3975</v>
      </c>
      <c r="M94" s="9">
        <v>36355</v>
      </c>
      <c r="N94" s="181" t="s">
        <v>3976</v>
      </c>
      <c r="O94" s="16">
        <v>44742</v>
      </c>
      <c r="P94" s="30" t="s">
        <v>4617</v>
      </c>
      <c r="Q94" s="263"/>
      <c r="R94" s="210"/>
      <c r="S94" s="210"/>
      <c r="T94" s="250" t="s">
        <v>686</v>
      </c>
      <c r="U94" s="137" t="s">
        <v>4615</v>
      </c>
      <c r="V94" s="271" t="s">
        <v>3977</v>
      </c>
      <c r="W94" s="180"/>
      <c r="X94" s="185"/>
      <c r="Y94" s="185"/>
      <c r="Z94" s="185"/>
      <c r="AA94" s="185"/>
      <c r="AB94" s="185"/>
      <c r="AC94" s="185"/>
      <c r="AD94" s="185"/>
      <c r="AE94" s="185"/>
      <c r="AF94" s="185"/>
      <c r="AG94" s="185"/>
      <c r="AH94" s="185"/>
      <c r="AI94" s="185"/>
      <c r="AJ94" s="185"/>
      <c r="AK94" s="185"/>
      <c r="AL94" s="185"/>
      <c r="AM94" s="185"/>
      <c r="AN94" s="185"/>
      <c r="AO94" s="185"/>
      <c r="AP94" s="185"/>
      <c r="AQ94" s="185"/>
      <c r="AR94" s="185"/>
      <c r="AS94" s="185"/>
      <c r="AT94" s="185"/>
      <c r="AU94" s="185"/>
      <c r="AV94" s="185"/>
      <c r="AW94" s="185"/>
      <c r="AX94" s="185"/>
      <c r="AY94" s="185"/>
      <c r="AZ94" s="185"/>
      <c r="BA94" s="185"/>
      <c r="BB94" s="185"/>
      <c r="BC94" s="185"/>
      <c r="BD94" s="185"/>
      <c r="BE94" s="185"/>
      <c r="BF94" s="185"/>
      <c r="BG94" s="185"/>
      <c r="BH94" s="185"/>
      <c r="BI94" s="185"/>
      <c r="BJ94" s="185"/>
      <c r="BK94" s="185"/>
      <c r="BL94" s="185"/>
      <c r="BM94" s="185"/>
      <c r="BN94" s="185"/>
      <c r="BO94" s="185"/>
      <c r="BP94" s="185"/>
      <c r="BQ94" s="185"/>
      <c r="BR94" s="185"/>
      <c r="BS94" s="185"/>
      <c r="BT94" s="185"/>
      <c r="BU94" s="185"/>
      <c r="BV94" s="185"/>
      <c r="BW94" s="185"/>
      <c r="BX94" s="185"/>
      <c r="BY94" s="185"/>
      <c r="BZ94" s="185"/>
      <c r="CA94" s="185"/>
      <c r="CB94" s="185"/>
      <c r="CC94" s="185"/>
      <c r="CD94" s="185"/>
      <c r="CE94" s="185"/>
      <c r="CF94" s="185"/>
      <c r="CG94" s="185"/>
      <c r="CH94" s="185"/>
      <c r="CI94" s="185"/>
      <c r="CJ94" s="185"/>
      <c r="CK94" s="185"/>
      <c r="CL94" s="185"/>
      <c r="CM94" s="185"/>
      <c r="CN94" s="185"/>
      <c r="CO94" s="185"/>
      <c r="CP94" s="185"/>
      <c r="CQ94" s="185"/>
      <c r="CR94" s="185"/>
      <c r="CS94" s="185"/>
      <c r="CT94" s="185"/>
      <c r="CU94" s="185"/>
      <c r="CV94" s="185"/>
      <c r="CW94" s="185"/>
      <c r="CX94" s="185"/>
      <c r="CY94" s="185"/>
      <c r="CZ94" s="185"/>
      <c r="DA94" s="185"/>
      <c r="DB94" s="185"/>
      <c r="DC94" s="185"/>
      <c r="DD94" s="185"/>
      <c r="DE94" s="185"/>
      <c r="DF94" s="185"/>
      <c r="DG94" s="185"/>
      <c r="DH94" s="185"/>
      <c r="DI94" s="185"/>
      <c r="DJ94" s="185"/>
      <c r="DK94" s="185"/>
      <c r="DL94" s="185"/>
      <c r="DM94" s="185"/>
      <c r="DN94" s="185"/>
      <c r="DO94" s="185"/>
      <c r="DP94" s="185"/>
      <c r="DQ94" s="185"/>
      <c r="DR94" s="185"/>
      <c r="DS94" s="185"/>
      <c r="DT94" s="185"/>
      <c r="DU94" s="185"/>
      <c r="DV94" s="185"/>
      <c r="DW94" s="185"/>
      <c r="DX94" s="185"/>
      <c r="DY94" s="185"/>
      <c r="DZ94" s="185"/>
      <c r="EA94" s="185"/>
      <c r="EB94" s="185"/>
      <c r="EC94" s="185"/>
      <c r="ED94" s="185"/>
      <c r="EE94" s="185"/>
      <c r="EF94" s="185"/>
      <c r="EG94" s="185"/>
      <c r="EH94" s="185"/>
      <c r="EI94" s="185"/>
      <c r="EJ94" s="185"/>
      <c r="EK94" s="185"/>
      <c r="EL94" s="185"/>
      <c r="EM94" s="185"/>
      <c r="EN94" s="185"/>
      <c r="EO94" s="185"/>
      <c r="EP94" s="185"/>
      <c r="EQ94" s="185"/>
      <c r="ER94" s="185"/>
      <c r="ES94" s="185"/>
      <c r="ET94" s="185"/>
      <c r="EU94" s="185"/>
      <c r="EV94" s="185"/>
      <c r="EW94" s="185"/>
      <c r="EX94" s="185"/>
      <c r="EY94" s="185"/>
      <c r="EZ94" s="185"/>
      <c r="FA94" s="185"/>
      <c r="FB94" s="185"/>
      <c r="FC94" s="185"/>
      <c r="FD94" s="185"/>
      <c r="FE94" s="185"/>
      <c r="FF94" s="185"/>
      <c r="FG94" s="185"/>
      <c r="FH94" s="185"/>
      <c r="FI94" s="185"/>
      <c r="FJ94" s="185"/>
      <c r="FK94" s="185"/>
      <c r="FL94" s="185"/>
      <c r="FM94" s="185"/>
      <c r="FN94" s="185"/>
      <c r="FO94" s="185"/>
      <c r="FP94" s="185"/>
      <c r="FQ94" s="185"/>
      <c r="FR94" s="185"/>
      <c r="FS94" s="185"/>
      <c r="FT94" s="185"/>
      <c r="FU94" s="185"/>
      <c r="FV94" s="185"/>
      <c r="FW94" s="185"/>
      <c r="FX94" s="185"/>
      <c r="FY94" s="185"/>
      <c r="FZ94" s="185"/>
      <c r="GA94" s="185"/>
      <c r="GB94" s="185"/>
      <c r="GC94" s="185"/>
      <c r="GD94" s="185"/>
      <c r="GE94" s="185"/>
      <c r="GF94" s="185"/>
      <c r="GG94" s="185"/>
      <c r="GH94" s="185"/>
      <c r="GI94" s="185"/>
      <c r="GJ94" s="185"/>
      <c r="GK94" s="185"/>
      <c r="GL94" s="185"/>
      <c r="GM94" s="185"/>
      <c r="GN94" s="185"/>
      <c r="GO94" s="185"/>
      <c r="GP94" s="185"/>
      <c r="GQ94" s="185"/>
      <c r="GR94" s="185"/>
      <c r="GS94" s="185"/>
      <c r="GT94" s="185"/>
      <c r="GU94" s="185"/>
      <c r="GV94" s="185"/>
      <c r="GW94" s="185"/>
      <c r="GX94" s="185"/>
      <c r="GY94" s="185"/>
      <c r="GZ94" s="185"/>
      <c r="HA94" s="185"/>
      <c r="HB94" s="185"/>
      <c r="HC94" s="185"/>
      <c r="HD94" s="185"/>
      <c r="HE94" s="185"/>
      <c r="HF94" s="185"/>
      <c r="HG94" s="185"/>
      <c r="HH94" s="185"/>
      <c r="HI94" s="185"/>
      <c r="HJ94" s="185"/>
      <c r="HK94" s="185"/>
      <c r="HL94" s="185"/>
      <c r="HM94" s="185"/>
      <c r="HN94" s="185"/>
      <c r="HO94" s="185"/>
      <c r="HP94" s="185"/>
      <c r="HQ94" s="185"/>
      <c r="HR94" s="185"/>
      <c r="HS94" s="185"/>
      <c r="HT94" s="185"/>
      <c r="HU94" s="185"/>
      <c r="HV94" s="185"/>
      <c r="HW94" s="185"/>
      <c r="HX94" s="185"/>
      <c r="HY94" s="185"/>
      <c r="HZ94" s="185"/>
      <c r="IA94" s="185"/>
      <c r="IB94" s="185"/>
      <c r="IC94" s="185"/>
      <c r="ID94" s="185"/>
      <c r="IE94" s="185"/>
      <c r="IF94" s="185"/>
      <c r="IG94" s="185"/>
      <c r="IH94" s="185"/>
      <c r="II94" s="185"/>
      <c r="IJ94" s="185"/>
      <c r="IK94" s="185"/>
      <c r="IL94" s="185"/>
      <c r="IM94" s="185"/>
      <c r="IN94" s="185"/>
      <c r="IO94" s="185"/>
      <c r="IP94" s="185"/>
      <c r="IQ94" s="185"/>
      <c r="IR94" s="185"/>
      <c r="IS94" s="185"/>
      <c r="IT94" s="185"/>
      <c r="IU94" s="185"/>
      <c r="IV94" s="185"/>
      <c r="IW94" s="185"/>
      <c r="IX94" s="185"/>
      <c r="IY94" s="185"/>
      <c r="IZ94" s="185"/>
      <c r="JA94" s="185"/>
      <c r="JB94" s="185"/>
      <c r="JC94" s="185"/>
      <c r="JD94" s="185"/>
      <c r="JE94" s="185"/>
      <c r="JF94" s="185"/>
      <c r="JG94" s="185"/>
      <c r="JH94" s="185"/>
      <c r="JI94" s="185"/>
      <c r="JJ94" s="185"/>
      <c r="JK94" s="185"/>
      <c r="JL94" s="185"/>
      <c r="JM94" s="185"/>
      <c r="JN94" s="185"/>
      <c r="JO94" s="185"/>
      <c r="JP94" s="185"/>
      <c r="JQ94" s="185"/>
      <c r="JR94" s="185"/>
      <c r="JS94" s="185"/>
      <c r="JT94" s="185"/>
      <c r="JU94" s="185"/>
      <c r="JV94" s="185"/>
      <c r="JW94" s="185"/>
      <c r="JX94" s="185"/>
      <c r="JY94" s="185"/>
      <c r="JZ94" s="185"/>
      <c r="KA94" s="185"/>
      <c r="KB94" s="185"/>
      <c r="KC94" s="185"/>
      <c r="KD94" s="185"/>
      <c r="KE94" s="185"/>
      <c r="KF94" s="185"/>
      <c r="KG94" s="185"/>
      <c r="KH94" s="185"/>
      <c r="KI94" s="185"/>
      <c r="KJ94" s="185"/>
      <c r="KK94" s="185"/>
      <c r="KL94" s="185"/>
      <c r="KM94" s="185"/>
      <c r="KN94" s="185"/>
      <c r="KO94" s="185"/>
      <c r="KP94" s="185"/>
      <c r="KQ94" s="185"/>
      <c r="KR94" s="185"/>
      <c r="KS94" s="185"/>
      <c r="KT94" s="185"/>
      <c r="KU94" s="185"/>
      <c r="KV94" s="185"/>
      <c r="KW94" s="185"/>
      <c r="KX94" s="185"/>
      <c r="KY94" s="185"/>
      <c r="KZ94" s="185"/>
      <c r="LA94" s="185"/>
      <c r="LB94" s="185"/>
      <c r="LC94" s="185"/>
      <c r="LD94" s="185"/>
      <c r="LE94" s="185"/>
      <c r="LF94" s="185"/>
      <c r="LG94" s="185"/>
      <c r="LH94" s="185"/>
      <c r="LI94" s="185"/>
      <c r="LJ94" s="185"/>
      <c r="LK94" s="185"/>
      <c r="LL94" s="185"/>
      <c r="LM94" s="185"/>
      <c r="LN94" s="185"/>
      <c r="LO94" s="185"/>
      <c r="LP94" s="185"/>
      <c r="LQ94" s="185"/>
      <c r="LR94" s="185"/>
      <c r="LS94" s="185"/>
      <c r="LT94" s="185"/>
      <c r="LU94" s="185"/>
      <c r="LV94" s="185"/>
      <c r="LW94" s="185"/>
      <c r="LX94" s="185"/>
      <c r="LY94" s="185"/>
      <c r="LZ94" s="185"/>
      <c r="MA94" s="185"/>
      <c r="MB94" s="185"/>
      <c r="MC94" s="185"/>
      <c r="MD94" s="185"/>
      <c r="ME94" s="185"/>
      <c r="MF94" s="185"/>
      <c r="MG94" s="185"/>
      <c r="MH94" s="185"/>
      <c r="MI94" s="185"/>
      <c r="MJ94" s="185"/>
      <c r="MK94" s="185"/>
      <c r="ML94" s="185"/>
      <c r="MM94" s="185"/>
      <c r="MN94" s="185"/>
      <c r="MO94" s="185"/>
      <c r="MP94" s="185"/>
      <c r="MQ94" s="185"/>
      <c r="MR94" s="185"/>
      <c r="MS94" s="185"/>
      <c r="MT94" s="185"/>
      <c r="MU94" s="185"/>
      <c r="MV94" s="185"/>
      <c r="MW94" s="185"/>
      <c r="MX94" s="185"/>
      <c r="MY94" s="185"/>
      <c r="MZ94" s="185"/>
      <c r="NA94" s="185"/>
      <c r="NB94" s="185"/>
      <c r="NC94" s="185"/>
      <c r="ND94" s="185"/>
      <c r="NE94" s="185"/>
      <c r="NF94" s="185"/>
      <c r="NG94" s="185"/>
      <c r="NH94" s="185"/>
      <c r="NI94" s="185"/>
      <c r="NJ94" s="185"/>
      <c r="NK94" s="185"/>
      <c r="NL94" s="185"/>
      <c r="NM94" s="185"/>
      <c r="NN94" s="185"/>
      <c r="NO94" s="185"/>
      <c r="NP94" s="185"/>
      <c r="NQ94" s="185"/>
      <c r="NR94" s="185"/>
      <c r="NS94" s="185"/>
      <c r="NT94" s="185"/>
      <c r="NU94" s="185"/>
      <c r="NV94" s="185"/>
      <c r="NW94" s="185"/>
      <c r="NX94" s="185"/>
      <c r="NY94" s="185"/>
      <c r="NZ94" s="185"/>
      <c r="OA94" s="185"/>
      <c r="OB94" s="185"/>
      <c r="OC94" s="185"/>
      <c r="OD94" s="185"/>
      <c r="OE94" s="185"/>
      <c r="OF94" s="185"/>
      <c r="OG94" s="185"/>
      <c r="OH94" s="185"/>
      <c r="OI94" s="185"/>
      <c r="OJ94" s="185"/>
      <c r="OK94" s="185"/>
      <c r="OL94" s="185"/>
      <c r="OM94" s="185"/>
      <c r="ON94" s="185"/>
      <c r="OO94" s="185"/>
      <c r="OP94" s="185"/>
      <c r="OQ94" s="185"/>
      <c r="OR94" s="185"/>
      <c r="OS94" s="185"/>
      <c r="OT94" s="185"/>
      <c r="OU94" s="185"/>
      <c r="OV94" s="185"/>
      <c r="OW94" s="185"/>
      <c r="OX94" s="185"/>
      <c r="OY94" s="185"/>
      <c r="OZ94" s="185"/>
      <c r="PA94" s="185"/>
      <c r="PB94" s="185"/>
      <c r="PC94" s="185"/>
      <c r="PD94" s="185"/>
      <c r="PE94" s="185"/>
      <c r="PF94" s="185"/>
      <c r="PG94" s="185"/>
      <c r="PH94" s="185"/>
      <c r="PI94" s="185"/>
      <c r="PJ94" s="185"/>
      <c r="PK94" s="185"/>
      <c r="PL94" s="185"/>
      <c r="PM94" s="185"/>
      <c r="PN94" s="185"/>
      <c r="PO94" s="185"/>
      <c r="PP94" s="185"/>
      <c r="PQ94" s="185"/>
      <c r="PR94" s="185"/>
      <c r="PS94" s="185"/>
      <c r="PT94" s="185"/>
      <c r="PU94" s="185"/>
      <c r="PV94" s="185"/>
      <c r="PW94" s="185"/>
      <c r="PX94" s="185"/>
      <c r="PY94" s="185"/>
      <c r="PZ94" s="185"/>
      <c r="QA94" s="185"/>
      <c r="QB94" s="185"/>
      <c r="QC94" s="185"/>
      <c r="QD94" s="185"/>
      <c r="QE94" s="185"/>
      <c r="QF94" s="185"/>
      <c r="QG94" s="185"/>
      <c r="QH94" s="185"/>
      <c r="QI94" s="185"/>
      <c r="QJ94" s="185"/>
      <c r="QK94" s="185"/>
      <c r="QL94" s="185"/>
      <c r="QM94" s="185"/>
      <c r="QN94" s="185"/>
      <c r="QO94" s="185"/>
      <c r="QP94" s="185"/>
      <c r="QQ94" s="185"/>
      <c r="QR94" s="185"/>
      <c r="QS94" s="185"/>
      <c r="QT94" s="185"/>
      <c r="QU94" s="185"/>
      <c r="QV94" s="185"/>
      <c r="QW94" s="185"/>
      <c r="QX94" s="185"/>
      <c r="QY94" s="185"/>
      <c r="QZ94" s="185"/>
      <c r="RA94" s="185"/>
      <c r="RB94" s="185"/>
      <c r="RC94" s="185"/>
      <c r="RD94" s="185"/>
      <c r="RE94" s="185"/>
      <c r="RF94" s="185"/>
      <c r="RG94" s="185"/>
      <c r="RH94" s="185"/>
      <c r="RI94" s="185"/>
      <c r="RJ94" s="185"/>
      <c r="RK94" s="185"/>
      <c r="RL94" s="185"/>
      <c r="RM94" s="185"/>
      <c r="RN94" s="185"/>
      <c r="RO94" s="185"/>
      <c r="RP94" s="185"/>
      <c r="RQ94" s="185"/>
      <c r="RR94" s="185"/>
      <c r="RS94" s="185"/>
      <c r="RT94" s="185"/>
      <c r="RU94" s="185"/>
      <c r="RV94" s="185"/>
      <c r="RW94" s="185"/>
      <c r="RX94" s="185"/>
      <c r="RY94" s="185"/>
      <c r="RZ94" s="185"/>
      <c r="SA94" s="185"/>
      <c r="SB94" s="185"/>
      <c r="SC94" s="185"/>
      <c r="SD94" s="185"/>
      <c r="SE94" s="185"/>
      <c r="SF94" s="185"/>
      <c r="SG94" s="185"/>
      <c r="SH94" s="185"/>
      <c r="SI94" s="185"/>
      <c r="SJ94" s="185"/>
      <c r="SK94" s="185"/>
      <c r="SL94" s="185"/>
      <c r="SM94" s="185"/>
      <c r="SN94" s="185"/>
      <c r="SO94" s="185"/>
      <c r="SP94" s="185"/>
      <c r="SQ94" s="185"/>
      <c r="SR94" s="185"/>
      <c r="SS94" s="185"/>
      <c r="ST94" s="185"/>
      <c r="SU94" s="185"/>
      <c r="SV94" s="185"/>
      <c r="SW94" s="185"/>
      <c r="SX94" s="185"/>
      <c r="SY94" s="185"/>
      <c r="SZ94" s="185"/>
      <c r="TA94" s="185"/>
      <c r="TB94" s="185"/>
      <c r="TC94" s="185"/>
      <c r="TD94" s="185"/>
      <c r="TE94" s="185"/>
      <c r="TF94" s="185"/>
      <c r="TG94" s="185"/>
      <c r="TH94" s="185"/>
      <c r="TI94" s="185"/>
      <c r="TJ94" s="185"/>
      <c r="TK94" s="185"/>
      <c r="TL94" s="185"/>
      <c r="TM94" s="185"/>
      <c r="TN94" s="185"/>
      <c r="TO94" s="185"/>
      <c r="TP94" s="185"/>
      <c r="TQ94" s="185"/>
      <c r="TR94" s="185"/>
      <c r="TS94" s="185"/>
      <c r="TT94" s="185"/>
      <c r="TU94" s="185"/>
      <c r="TV94" s="185"/>
      <c r="TW94" s="185"/>
      <c r="TX94" s="185"/>
      <c r="TY94" s="185"/>
      <c r="TZ94" s="185"/>
      <c r="UA94" s="185"/>
      <c r="UB94" s="185"/>
      <c r="UC94" s="185"/>
      <c r="UD94" s="185"/>
      <c r="UE94" s="185"/>
      <c r="UF94" s="185"/>
      <c r="UG94" s="185"/>
      <c r="UH94" s="185"/>
      <c r="UI94" s="185"/>
      <c r="UJ94" s="185"/>
      <c r="UK94" s="185"/>
      <c r="UL94" s="185"/>
      <c r="UM94" s="185"/>
      <c r="UN94" s="185"/>
      <c r="UO94" s="185"/>
      <c r="UP94" s="185"/>
      <c r="UQ94" s="185"/>
      <c r="UR94" s="185"/>
      <c r="US94" s="185"/>
      <c r="UT94" s="185"/>
      <c r="UU94" s="185"/>
      <c r="UV94" s="185"/>
      <c r="UW94" s="185"/>
      <c r="UX94" s="185"/>
      <c r="UY94" s="185"/>
      <c r="UZ94" s="185"/>
      <c r="VA94" s="185"/>
      <c r="VB94" s="185"/>
      <c r="VC94" s="185"/>
      <c r="VD94" s="185"/>
      <c r="VE94" s="185"/>
      <c r="VF94" s="185"/>
      <c r="VG94" s="185"/>
      <c r="VH94" s="185"/>
      <c r="VI94" s="185"/>
      <c r="VJ94" s="185"/>
      <c r="VK94" s="185"/>
      <c r="VL94" s="185"/>
      <c r="VM94" s="185"/>
      <c r="VN94" s="185"/>
      <c r="VO94" s="185"/>
      <c r="VP94" s="185"/>
      <c r="VQ94" s="185"/>
      <c r="VR94" s="185"/>
      <c r="VS94" s="185"/>
      <c r="VT94" s="185"/>
      <c r="VU94" s="185"/>
      <c r="VV94" s="185"/>
      <c r="VW94" s="185"/>
      <c r="VX94" s="185"/>
      <c r="VY94" s="185"/>
      <c r="VZ94" s="185"/>
      <c r="WA94" s="185"/>
      <c r="WB94" s="185"/>
      <c r="WC94" s="185"/>
      <c r="WD94" s="185"/>
      <c r="WE94" s="185"/>
      <c r="WF94" s="185"/>
      <c r="WG94" s="185"/>
      <c r="WH94" s="185"/>
      <c r="WI94" s="185"/>
      <c r="WJ94" s="185"/>
      <c r="WK94" s="185"/>
      <c r="WL94" s="185"/>
      <c r="WM94" s="185"/>
      <c r="WN94" s="185"/>
      <c r="WO94" s="185"/>
      <c r="WP94" s="185"/>
      <c r="WQ94" s="185"/>
      <c r="WR94" s="185"/>
      <c r="WS94" s="185"/>
      <c r="WT94" s="185"/>
      <c r="WU94" s="185"/>
      <c r="WV94" s="185"/>
      <c r="WW94" s="185"/>
      <c r="WX94" s="185"/>
      <c r="WY94" s="185"/>
      <c r="WZ94" s="185"/>
      <c r="XA94" s="185"/>
      <c r="XB94" s="185"/>
      <c r="XC94" s="185"/>
      <c r="XD94" s="185"/>
      <c r="XE94" s="185"/>
      <c r="XF94" s="185"/>
      <c r="XG94" s="185"/>
      <c r="XH94" s="185"/>
      <c r="XI94" s="185"/>
      <c r="XJ94" s="185"/>
      <c r="XK94" s="185"/>
      <c r="XL94" s="185"/>
      <c r="XM94" s="185"/>
      <c r="XN94" s="185"/>
      <c r="XO94" s="185"/>
      <c r="XP94" s="185"/>
      <c r="XQ94" s="185"/>
      <c r="XR94" s="185"/>
      <c r="XS94" s="185"/>
      <c r="XT94" s="185"/>
      <c r="XU94" s="185"/>
      <c r="XV94" s="185"/>
      <c r="XW94" s="185"/>
      <c r="XX94" s="185"/>
      <c r="XY94" s="185"/>
      <c r="XZ94" s="185"/>
      <c r="YA94" s="185"/>
      <c r="YB94" s="185"/>
      <c r="YC94" s="185"/>
      <c r="YD94" s="185"/>
      <c r="YE94" s="185"/>
      <c r="YF94" s="185"/>
      <c r="YG94" s="185"/>
      <c r="YH94" s="185"/>
      <c r="YI94" s="185"/>
      <c r="YJ94" s="185"/>
      <c r="YK94" s="185"/>
      <c r="YL94" s="185"/>
      <c r="YM94" s="185"/>
      <c r="YN94" s="185"/>
      <c r="YO94" s="185"/>
      <c r="YP94" s="185"/>
      <c r="YQ94" s="185"/>
      <c r="YR94" s="185"/>
      <c r="YS94" s="185"/>
      <c r="YT94" s="185"/>
      <c r="YU94" s="185"/>
      <c r="YV94" s="185"/>
      <c r="YW94" s="185"/>
      <c r="YX94" s="185"/>
      <c r="YY94" s="185"/>
      <c r="YZ94" s="185"/>
      <c r="ZA94" s="185"/>
      <c r="ZB94" s="185"/>
      <c r="ZC94" s="185"/>
      <c r="ZD94" s="185"/>
      <c r="ZE94" s="185"/>
      <c r="ZF94" s="185"/>
      <c r="ZG94" s="185"/>
      <c r="ZH94" s="185"/>
      <c r="ZI94" s="185"/>
      <c r="ZJ94" s="185"/>
      <c r="ZK94" s="185"/>
      <c r="ZL94" s="185"/>
      <c r="ZM94" s="185"/>
      <c r="ZN94" s="185"/>
      <c r="ZO94" s="185"/>
      <c r="ZP94" s="185"/>
      <c r="ZQ94" s="185"/>
      <c r="ZR94" s="185"/>
      <c r="ZS94" s="185"/>
      <c r="ZT94" s="185"/>
      <c r="ZU94" s="185"/>
      <c r="ZV94" s="185"/>
      <c r="ZW94" s="185"/>
      <c r="ZX94" s="185"/>
      <c r="ZY94" s="185"/>
      <c r="ZZ94" s="185"/>
      <c r="AAA94" s="185"/>
      <c r="AAB94" s="185"/>
      <c r="AAC94" s="185"/>
      <c r="AAD94" s="185"/>
      <c r="AAE94" s="185"/>
      <c r="AAF94" s="185"/>
      <c r="AAG94" s="185"/>
      <c r="AAH94" s="185"/>
      <c r="AAI94" s="185"/>
      <c r="AAJ94" s="185"/>
      <c r="AAK94" s="185"/>
      <c r="AAL94" s="185"/>
      <c r="AAM94" s="185"/>
      <c r="AAN94" s="185"/>
      <c r="AAO94" s="185"/>
      <c r="AAP94" s="185"/>
      <c r="AAQ94" s="185"/>
      <c r="AAR94" s="185"/>
      <c r="AAS94" s="185"/>
      <c r="AAT94" s="185"/>
      <c r="AAU94" s="185"/>
      <c r="AAV94" s="185"/>
      <c r="AAW94" s="185"/>
      <c r="AAX94" s="185"/>
      <c r="AAY94" s="185"/>
      <c r="AAZ94" s="185"/>
      <c r="ABA94" s="185"/>
      <c r="ABB94" s="185"/>
      <c r="ABC94" s="185"/>
      <c r="ABD94" s="185"/>
      <c r="ABE94" s="185"/>
      <c r="ABF94" s="185"/>
      <c r="ABG94" s="185"/>
      <c r="ABH94" s="185"/>
      <c r="ABI94" s="185"/>
      <c r="ABJ94" s="185"/>
      <c r="ABK94" s="185"/>
      <c r="ABL94" s="185"/>
      <c r="ABM94" s="185"/>
      <c r="ABN94" s="185"/>
      <c r="ABO94" s="185"/>
      <c r="ABP94" s="185"/>
      <c r="ABQ94" s="185"/>
      <c r="ABR94" s="185"/>
      <c r="ABS94" s="185"/>
      <c r="ABT94" s="185"/>
      <c r="ABU94" s="185"/>
      <c r="ABV94" s="185"/>
      <c r="ABW94" s="185"/>
      <c r="ABX94" s="185"/>
      <c r="ABY94" s="185"/>
      <c r="ABZ94" s="185"/>
      <c r="ACA94" s="185"/>
      <c r="ACB94" s="185"/>
      <c r="ACC94" s="185"/>
      <c r="ACD94" s="185"/>
      <c r="ACE94" s="185"/>
      <c r="ACF94" s="185"/>
      <c r="ACG94" s="185"/>
      <c r="ACH94" s="185"/>
      <c r="ACI94" s="185"/>
      <c r="ACJ94" s="185"/>
      <c r="ACK94" s="185"/>
      <c r="ACL94" s="185"/>
      <c r="ACM94" s="185"/>
      <c r="ACN94" s="185"/>
      <c r="ACO94" s="185"/>
      <c r="ACP94" s="185"/>
      <c r="ACQ94" s="185"/>
      <c r="ACR94" s="185"/>
      <c r="ACS94" s="185"/>
      <c r="ACT94" s="185"/>
      <c r="ACU94" s="185"/>
      <c r="ACV94" s="185"/>
      <c r="ACW94" s="185"/>
      <c r="ACX94" s="185"/>
      <c r="ACY94" s="185"/>
      <c r="ACZ94" s="185"/>
      <c r="ADA94" s="185"/>
      <c r="ADB94" s="185"/>
      <c r="ADC94" s="185"/>
      <c r="ADD94" s="185"/>
      <c r="ADE94" s="185"/>
      <c r="ADF94" s="185"/>
      <c r="ADG94" s="185"/>
      <c r="ADH94" s="185"/>
      <c r="ADI94" s="185"/>
      <c r="ADJ94" s="185"/>
      <c r="ADK94" s="185"/>
      <c r="ADL94" s="185"/>
      <c r="ADM94" s="185"/>
      <c r="ADN94" s="185"/>
      <c r="ADO94" s="185"/>
      <c r="ADP94" s="185"/>
      <c r="ADQ94" s="185"/>
      <c r="ADR94" s="185"/>
      <c r="ADS94" s="185"/>
      <c r="ADT94" s="185"/>
      <c r="ADU94" s="185"/>
      <c r="ADV94" s="185"/>
      <c r="ADW94" s="185"/>
      <c r="ADX94" s="185"/>
      <c r="ADY94" s="185"/>
      <c r="ADZ94" s="185"/>
      <c r="AEA94" s="185"/>
      <c r="AEB94" s="185"/>
      <c r="AEC94" s="185"/>
      <c r="AED94" s="185"/>
      <c r="AEE94" s="185"/>
      <c r="AEF94" s="185"/>
      <c r="AEG94" s="185"/>
      <c r="AEH94" s="185"/>
      <c r="AEI94" s="185"/>
      <c r="AEJ94" s="185"/>
      <c r="AEK94" s="185"/>
      <c r="AEL94" s="185"/>
      <c r="AEM94" s="185"/>
      <c r="AEN94" s="185"/>
      <c r="AEO94" s="185"/>
      <c r="AEP94" s="185"/>
      <c r="AEQ94" s="185"/>
      <c r="AER94" s="185"/>
      <c r="AES94" s="185"/>
      <c r="AET94" s="185"/>
      <c r="AEU94" s="185"/>
      <c r="AEV94" s="185"/>
      <c r="AEW94" s="185"/>
      <c r="AEX94" s="185"/>
      <c r="AEY94" s="185"/>
      <c r="AEZ94" s="185"/>
      <c r="AFA94" s="185"/>
      <c r="AFB94" s="185"/>
      <c r="AFC94" s="185"/>
      <c r="AFD94" s="185"/>
      <c r="AFE94" s="185"/>
      <c r="AFF94" s="185"/>
      <c r="AFG94" s="185"/>
      <c r="AFH94" s="185"/>
      <c r="AFI94" s="185"/>
      <c r="AFJ94" s="185"/>
      <c r="AFK94" s="185"/>
      <c r="AFL94" s="185"/>
      <c r="AFM94" s="185"/>
      <c r="AFN94" s="185"/>
      <c r="AFO94" s="185"/>
      <c r="AFP94" s="185"/>
      <c r="AFQ94" s="185"/>
      <c r="AFR94" s="185"/>
      <c r="AFS94" s="185"/>
      <c r="AFT94" s="185"/>
      <c r="AFU94" s="185"/>
      <c r="AFV94" s="185"/>
      <c r="AFW94" s="185"/>
      <c r="AFX94" s="185"/>
      <c r="AFY94" s="185"/>
      <c r="AFZ94" s="185"/>
      <c r="AGA94" s="185"/>
      <c r="AGB94" s="185"/>
      <c r="AGC94" s="185"/>
      <c r="AGD94" s="185"/>
      <c r="AGE94" s="185"/>
      <c r="AGF94" s="185"/>
      <c r="AGG94" s="185"/>
      <c r="AGH94" s="185"/>
      <c r="AGI94" s="185"/>
      <c r="AGJ94" s="185"/>
      <c r="AGK94" s="185"/>
      <c r="AGL94" s="185"/>
      <c r="AGM94" s="185"/>
      <c r="AGN94" s="185"/>
      <c r="AGO94" s="185"/>
      <c r="AGP94" s="185"/>
      <c r="AGQ94" s="185"/>
      <c r="AGR94" s="185"/>
      <c r="AGS94" s="185"/>
      <c r="AGT94" s="185"/>
      <c r="AGU94" s="185"/>
      <c r="AGV94" s="185"/>
      <c r="AGW94" s="185"/>
      <c r="AGX94" s="185"/>
      <c r="AGY94" s="185"/>
      <c r="AGZ94" s="185"/>
      <c r="AHA94" s="185"/>
      <c r="AHB94" s="185"/>
      <c r="AHC94" s="185"/>
      <c r="AHD94" s="185"/>
      <c r="AHE94" s="185"/>
      <c r="AHF94" s="185"/>
      <c r="AHG94" s="185"/>
      <c r="AHH94" s="185"/>
      <c r="AHI94" s="185"/>
      <c r="AHJ94" s="185"/>
      <c r="AHK94" s="185"/>
      <c r="AHL94" s="185"/>
      <c r="AHM94" s="185"/>
      <c r="AHN94" s="185"/>
      <c r="AHO94" s="185"/>
      <c r="AHP94" s="185"/>
      <c r="AHQ94" s="185"/>
      <c r="AHR94" s="185"/>
      <c r="AHS94" s="185"/>
      <c r="AHT94" s="185"/>
      <c r="AHU94" s="185"/>
      <c r="AHV94" s="185"/>
      <c r="AHW94" s="185"/>
      <c r="AHX94" s="185"/>
      <c r="AHY94" s="185"/>
      <c r="AHZ94" s="185"/>
      <c r="AIA94" s="185"/>
      <c r="AIB94" s="185"/>
      <c r="AIC94" s="185"/>
      <c r="AID94" s="185"/>
      <c r="AIE94" s="185"/>
      <c r="AIF94" s="185"/>
      <c r="AIG94" s="185"/>
      <c r="AIH94" s="185"/>
      <c r="AII94" s="185"/>
      <c r="AIJ94" s="185"/>
      <c r="AIK94" s="185"/>
      <c r="AIL94" s="185"/>
      <c r="AIM94" s="185"/>
      <c r="AIN94" s="185"/>
      <c r="AIO94" s="185"/>
      <c r="AIP94" s="185"/>
      <c r="AIQ94" s="185"/>
      <c r="AIR94" s="185"/>
      <c r="AIS94" s="185"/>
      <c r="AIT94" s="185"/>
      <c r="AIU94" s="185"/>
      <c r="AIV94" s="185"/>
      <c r="AIW94" s="185"/>
      <c r="AIX94" s="185"/>
      <c r="AIY94" s="185"/>
      <c r="AIZ94" s="185"/>
      <c r="AJA94" s="185"/>
      <c r="AJB94" s="185"/>
      <c r="AJC94" s="185"/>
      <c r="AJD94" s="185"/>
      <c r="AJE94" s="185"/>
      <c r="AJF94" s="185"/>
      <c r="AJG94" s="185"/>
      <c r="AJH94" s="185"/>
      <c r="AJI94" s="185"/>
      <c r="AJJ94" s="185"/>
      <c r="AJK94" s="185"/>
      <c r="AJL94" s="185"/>
      <c r="AJM94" s="185"/>
      <c r="AJN94" s="185"/>
      <c r="AJO94" s="185"/>
      <c r="AJP94" s="185"/>
      <c r="AJQ94" s="185"/>
      <c r="AJR94" s="185"/>
      <c r="AJS94" s="185"/>
      <c r="AJT94" s="185"/>
      <c r="AJU94" s="185"/>
      <c r="AJV94" s="185"/>
      <c r="AJW94" s="185"/>
      <c r="AJX94" s="185"/>
      <c r="AJY94" s="185"/>
      <c r="AJZ94" s="185"/>
      <c r="AKA94" s="185"/>
      <c r="AKB94" s="185"/>
      <c r="AKC94" s="185"/>
      <c r="AKD94" s="185"/>
      <c r="AKE94" s="185"/>
      <c r="AKF94" s="185"/>
      <c r="AKG94" s="185"/>
      <c r="AKH94" s="185"/>
      <c r="AKI94" s="185"/>
      <c r="AKJ94" s="185"/>
      <c r="AKK94" s="185"/>
      <c r="AKL94" s="185"/>
      <c r="AKM94" s="185"/>
      <c r="AKN94" s="185"/>
      <c r="AKO94" s="185"/>
      <c r="AKP94" s="185"/>
      <c r="AKQ94" s="185"/>
      <c r="AKR94" s="185"/>
      <c r="AKS94" s="185"/>
      <c r="AKT94" s="185"/>
      <c r="AKU94" s="185"/>
      <c r="AKV94" s="185"/>
      <c r="AKW94" s="185"/>
      <c r="AKX94" s="185"/>
      <c r="AKY94" s="185"/>
      <c r="AKZ94" s="185"/>
      <c r="ALA94" s="185"/>
      <c r="ALB94" s="185"/>
      <c r="ALC94" s="185"/>
      <c r="ALD94" s="185"/>
      <c r="ALE94" s="185"/>
      <c r="ALF94" s="185"/>
      <c r="ALG94" s="185"/>
      <c r="ALH94" s="185"/>
      <c r="ALI94" s="185"/>
      <c r="ALJ94" s="185"/>
      <c r="ALK94" s="185"/>
      <c r="ALL94" s="185"/>
      <c r="ALM94" s="185"/>
      <c r="ALN94" s="185"/>
      <c r="ALO94" s="185"/>
      <c r="ALP94" s="185"/>
      <c r="ALQ94" s="185"/>
      <c r="ALR94" s="185"/>
      <c r="ALS94" s="185"/>
      <c r="ALT94" s="185"/>
      <c r="ALU94" s="185"/>
      <c r="ALV94" s="185"/>
      <c r="ALW94" s="185"/>
      <c r="ALX94" s="185"/>
      <c r="ALY94" s="185"/>
      <c r="ALZ94" s="185"/>
      <c r="AMA94" s="185"/>
      <c r="AMB94" s="185"/>
      <c r="AMC94" s="185"/>
      <c r="AMD94" s="185"/>
      <c r="AME94" s="185"/>
      <c r="AMF94" s="185"/>
      <c r="AMG94" s="185"/>
      <c r="AMH94" s="185"/>
      <c r="AMI94" s="185"/>
      <c r="AMJ94" s="185"/>
    </row>
    <row r="95" spans="1:1024" s="185" customFormat="1" ht="31.5" customHeight="1" x14ac:dyDescent="0.25">
      <c r="A95" s="186">
        <v>3648</v>
      </c>
      <c r="B95" s="159"/>
      <c r="C95" s="154" t="s">
        <v>2706</v>
      </c>
      <c r="D95" s="159" t="s">
        <v>35</v>
      </c>
      <c r="E95" s="159" t="s">
        <v>48</v>
      </c>
      <c r="F95" s="111">
        <v>45236</v>
      </c>
      <c r="G95" s="187">
        <v>0.75</v>
      </c>
      <c r="H95" s="112">
        <v>45238</v>
      </c>
      <c r="I95" s="189">
        <v>0.66666666666666663</v>
      </c>
      <c r="J95" s="296" t="s">
        <v>330</v>
      </c>
      <c r="K95" s="112">
        <v>29826</v>
      </c>
      <c r="L95" s="223">
        <v>6837587</v>
      </c>
      <c r="M95" s="112">
        <v>44154</v>
      </c>
      <c r="N95" s="190" t="s">
        <v>2707</v>
      </c>
      <c r="O95" s="112">
        <v>41990</v>
      </c>
      <c r="P95" s="17" t="s">
        <v>4642</v>
      </c>
      <c r="Q95" s="151" t="s">
        <v>4606</v>
      </c>
      <c r="R95" s="151"/>
      <c r="S95" s="137"/>
      <c r="T95" s="381">
        <v>40</v>
      </c>
      <c r="U95" s="137">
        <v>100</v>
      </c>
      <c r="V95" s="271"/>
      <c r="W95" s="180"/>
    </row>
    <row r="96" spans="1:1024" s="185" customFormat="1" ht="18.75" x14ac:dyDescent="0.25">
      <c r="A96" s="1">
        <v>3644</v>
      </c>
      <c r="B96" s="2">
        <v>23061369</v>
      </c>
      <c r="C96" s="22" t="s">
        <v>4387</v>
      </c>
      <c r="D96" s="24" t="s">
        <v>83</v>
      </c>
      <c r="E96" s="159" t="s">
        <v>4381</v>
      </c>
      <c r="F96" s="25">
        <v>45238</v>
      </c>
      <c r="G96" s="183">
        <v>0.5</v>
      </c>
      <c r="H96" s="25">
        <v>45239</v>
      </c>
      <c r="I96" s="160">
        <v>0.5</v>
      </c>
      <c r="J96" s="295" t="s">
        <v>4629</v>
      </c>
      <c r="K96" s="9">
        <v>32729</v>
      </c>
      <c r="L96" s="262" t="s">
        <v>4388</v>
      </c>
      <c r="M96" s="9"/>
      <c r="N96" s="182" t="s">
        <v>4389</v>
      </c>
      <c r="O96" s="9">
        <v>39352</v>
      </c>
      <c r="P96" s="30"/>
      <c r="Q96" s="10"/>
      <c r="R96" s="10"/>
      <c r="S96" s="184"/>
      <c r="T96" s="184"/>
      <c r="U96" s="250">
        <f>80*23</f>
        <v>1840</v>
      </c>
      <c r="V96" s="271"/>
      <c r="W96" s="180"/>
      <c r="X96"/>
      <c r="Y96" s="100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  <c r="BS96"/>
      <c r="BT96"/>
      <c r="BU96"/>
      <c r="BV96"/>
      <c r="BW96"/>
      <c r="BX96"/>
      <c r="BY96"/>
      <c r="BZ96"/>
      <c r="CA96"/>
      <c r="CB96"/>
      <c r="CC96"/>
      <c r="CD96"/>
      <c r="CE96"/>
      <c r="CF96"/>
      <c r="CG96"/>
      <c r="CH96"/>
      <c r="CI96"/>
      <c r="CJ96"/>
      <c r="CK96"/>
      <c r="CL96"/>
      <c r="CM96"/>
      <c r="CN96"/>
      <c r="CO96"/>
      <c r="CP96"/>
      <c r="CQ96"/>
      <c r="CR96"/>
      <c r="CS96"/>
      <c r="CT96"/>
      <c r="CU96"/>
      <c r="CV96"/>
      <c r="CW96"/>
      <c r="CX96"/>
      <c r="CY96"/>
      <c r="CZ96"/>
      <c r="DA96"/>
      <c r="DB96"/>
      <c r="DC96"/>
      <c r="DD96"/>
      <c r="DE96"/>
      <c r="DF96"/>
      <c r="DG96"/>
      <c r="DH96"/>
      <c r="DI96"/>
      <c r="DJ96"/>
      <c r="DK96"/>
      <c r="DL96"/>
      <c r="DM96"/>
      <c r="DN96"/>
      <c r="DO96"/>
      <c r="DP96"/>
      <c r="DQ96"/>
      <c r="DR96"/>
      <c r="DS96"/>
      <c r="DT96"/>
      <c r="DU96"/>
      <c r="DV96"/>
      <c r="DW96"/>
      <c r="DX96"/>
      <c r="DY96"/>
      <c r="DZ96"/>
      <c r="EA96"/>
      <c r="EB96"/>
      <c r="EC96"/>
      <c r="ED96"/>
      <c r="EE96"/>
      <c r="EF96"/>
      <c r="EG96"/>
      <c r="EH96"/>
      <c r="EI96"/>
      <c r="EJ96"/>
      <c r="EK96"/>
      <c r="EL96"/>
      <c r="EM96"/>
      <c r="EN96"/>
      <c r="EO96"/>
      <c r="EP96"/>
      <c r="EQ96"/>
      <c r="ER96"/>
      <c r="ES96"/>
      <c r="ET96"/>
      <c r="EU96"/>
      <c r="EV96"/>
      <c r="EW96"/>
      <c r="EX96"/>
      <c r="EY96"/>
      <c r="EZ96"/>
      <c r="FA96"/>
      <c r="FB96"/>
      <c r="FC96"/>
      <c r="FD96"/>
      <c r="FE96"/>
      <c r="FF96"/>
      <c r="FG96"/>
      <c r="FH96"/>
      <c r="FI96"/>
      <c r="FJ96"/>
      <c r="FK96"/>
      <c r="FL96"/>
      <c r="FM96"/>
      <c r="FN96"/>
      <c r="FO96"/>
      <c r="FP96"/>
      <c r="FQ96"/>
      <c r="FR96"/>
      <c r="FS96"/>
      <c r="FT96"/>
      <c r="FU96"/>
      <c r="FV96"/>
      <c r="FW96"/>
      <c r="FX96"/>
      <c r="FY96"/>
      <c r="FZ96"/>
      <c r="GA96"/>
      <c r="GB96"/>
      <c r="GC96"/>
      <c r="GD96"/>
      <c r="GE96"/>
      <c r="GF96"/>
      <c r="GG96"/>
      <c r="GH96"/>
      <c r="GI96"/>
      <c r="GJ96"/>
      <c r="GK96"/>
      <c r="GL96"/>
      <c r="GM96"/>
      <c r="GN96"/>
      <c r="GO96"/>
      <c r="GP96"/>
      <c r="GQ96"/>
      <c r="GR96"/>
      <c r="GS96"/>
      <c r="GT96"/>
      <c r="GU96"/>
      <c r="GV96"/>
      <c r="GW96"/>
      <c r="GX96"/>
      <c r="GY96"/>
      <c r="GZ96"/>
      <c r="HA96"/>
      <c r="HB96"/>
      <c r="HC96"/>
      <c r="HD96"/>
      <c r="HE96"/>
      <c r="HF96"/>
      <c r="HG96"/>
      <c r="HH96"/>
      <c r="HI96"/>
      <c r="HJ96"/>
      <c r="HK96"/>
      <c r="HL96"/>
      <c r="HM96"/>
      <c r="HN96"/>
      <c r="HO96"/>
      <c r="HP96"/>
      <c r="HQ96"/>
      <c r="HR96"/>
      <c r="HS96"/>
      <c r="HT96"/>
      <c r="HU96"/>
      <c r="HV96"/>
      <c r="HW96"/>
      <c r="HX96"/>
      <c r="HY96"/>
      <c r="HZ96"/>
      <c r="IA96"/>
      <c r="IB96"/>
      <c r="IC96"/>
      <c r="ID96"/>
      <c r="IE96"/>
      <c r="IF96"/>
      <c r="IG96"/>
      <c r="IH96"/>
      <c r="II96"/>
      <c r="IJ96"/>
      <c r="IK96"/>
      <c r="IL96"/>
      <c r="IM96"/>
      <c r="IN96"/>
      <c r="IO96"/>
      <c r="IP96"/>
      <c r="IQ96"/>
      <c r="IR96"/>
      <c r="IS96"/>
      <c r="IT96"/>
      <c r="IU96"/>
      <c r="IV96"/>
      <c r="IW96"/>
      <c r="IX96"/>
      <c r="IY96"/>
      <c r="IZ96"/>
      <c r="JA96"/>
      <c r="JB96"/>
      <c r="JC96"/>
      <c r="JD96"/>
      <c r="JE96"/>
      <c r="JF96"/>
      <c r="JG96"/>
      <c r="JH96"/>
      <c r="JI96"/>
      <c r="JJ96"/>
      <c r="JK96"/>
      <c r="JL96"/>
      <c r="JM96"/>
      <c r="JN96"/>
      <c r="JO96"/>
      <c r="JP96"/>
      <c r="JQ96"/>
      <c r="JR96"/>
      <c r="JS96"/>
      <c r="JT96"/>
      <c r="JU96"/>
      <c r="JV96"/>
      <c r="JW96"/>
      <c r="JX96"/>
      <c r="JY96"/>
      <c r="JZ96"/>
      <c r="KA96"/>
      <c r="KB96"/>
      <c r="KC96"/>
      <c r="KD96"/>
      <c r="KE96"/>
      <c r="KF96"/>
      <c r="KG96"/>
      <c r="KH96"/>
      <c r="KI96"/>
      <c r="KJ96"/>
      <c r="KK96"/>
      <c r="KL96"/>
      <c r="KM96"/>
      <c r="KN96"/>
      <c r="KO96"/>
      <c r="KP96"/>
      <c r="KQ96"/>
      <c r="KR96"/>
      <c r="KS96"/>
      <c r="KT96"/>
      <c r="KU96"/>
      <c r="KV96"/>
      <c r="KW96"/>
      <c r="KX96"/>
      <c r="KY96"/>
      <c r="KZ96"/>
      <c r="LA96"/>
      <c r="LB96"/>
      <c r="LC96"/>
      <c r="LD96"/>
      <c r="LE96"/>
      <c r="LF96"/>
      <c r="LG96"/>
      <c r="LH96"/>
      <c r="LI96"/>
      <c r="LJ96"/>
      <c r="LK96"/>
      <c r="LL96"/>
      <c r="LM96"/>
      <c r="LN96"/>
      <c r="LO96"/>
      <c r="LP96"/>
      <c r="LQ96"/>
      <c r="LR96"/>
      <c r="LS96"/>
      <c r="LT96"/>
      <c r="LU96"/>
      <c r="LV96"/>
      <c r="LW96"/>
      <c r="LX96"/>
      <c r="LY96"/>
      <c r="LZ96"/>
      <c r="MA96"/>
      <c r="MB96"/>
      <c r="MC96"/>
      <c r="MD96"/>
      <c r="ME96"/>
      <c r="MF96"/>
      <c r="MG96"/>
      <c r="MH96"/>
      <c r="MI96"/>
      <c r="MJ96"/>
      <c r="MK96"/>
      <c r="ML96"/>
      <c r="MM96"/>
      <c r="MN96"/>
      <c r="MO96"/>
      <c r="MP96"/>
      <c r="MQ96"/>
      <c r="MR96"/>
      <c r="MS96"/>
      <c r="MT96"/>
      <c r="MU96"/>
      <c r="MV96"/>
      <c r="MW96"/>
      <c r="MX96"/>
      <c r="MY96"/>
      <c r="MZ96"/>
      <c r="NA96"/>
      <c r="NB96"/>
      <c r="NC96"/>
      <c r="ND96"/>
      <c r="NE96"/>
      <c r="NF96"/>
      <c r="NG96"/>
      <c r="NH96"/>
      <c r="NI96"/>
      <c r="NJ96"/>
      <c r="NK96"/>
      <c r="NL96"/>
      <c r="NM96"/>
      <c r="NN96"/>
      <c r="NO96"/>
      <c r="NP96"/>
      <c r="NQ96"/>
      <c r="NR96"/>
      <c r="NS96"/>
      <c r="NT96"/>
      <c r="NU96"/>
      <c r="NV96"/>
      <c r="NW96"/>
      <c r="NX96"/>
      <c r="NY96"/>
      <c r="NZ96"/>
      <c r="OA96"/>
      <c r="OB96"/>
      <c r="OC96"/>
      <c r="OD96"/>
      <c r="OE96"/>
      <c r="OF96"/>
      <c r="OG96"/>
      <c r="OH96"/>
      <c r="OI96"/>
      <c r="OJ96"/>
      <c r="OK96"/>
      <c r="OL96"/>
      <c r="OM96"/>
      <c r="ON96"/>
      <c r="OO96"/>
      <c r="OP96"/>
      <c r="OQ96"/>
      <c r="OR96"/>
      <c r="OS96"/>
      <c r="OT96"/>
      <c r="OU96"/>
      <c r="OV96"/>
      <c r="OW96"/>
      <c r="OX96"/>
      <c r="OY96"/>
      <c r="OZ96"/>
      <c r="PA96"/>
      <c r="PB96"/>
      <c r="PC96"/>
      <c r="PD96"/>
      <c r="PE96"/>
      <c r="PF96"/>
      <c r="PG96"/>
      <c r="PH96"/>
      <c r="PI96"/>
      <c r="PJ96"/>
      <c r="PK96"/>
      <c r="PL96"/>
      <c r="PM96"/>
      <c r="PN96"/>
      <c r="PO96"/>
      <c r="PP96"/>
      <c r="PQ96"/>
      <c r="PR96"/>
      <c r="PS96"/>
      <c r="PT96"/>
      <c r="PU96"/>
      <c r="PV96"/>
      <c r="PW96"/>
      <c r="PX96"/>
      <c r="PY96"/>
      <c r="PZ96"/>
      <c r="QA96"/>
      <c r="QB96"/>
      <c r="QC96"/>
      <c r="QD96"/>
      <c r="QE96"/>
      <c r="QF96"/>
      <c r="QG96"/>
      <c r="QH96"/>
      <c r="QI96"/>
      <c r="QJ96"/>
      <c r="QK96"/>
      <c r="QL96"/>
      <c r="QM96"/>
      <c r="QN96"/>
      <c r="QO96"/>
      <c r="QP96"/>
      <c r="QQ96"/>
      <c r="QR96"/>
      <c r="QS96"/>
      <c r="QT96"/>
      <c r="QU96"/>
      <c r="QV96"/>
      <c r="QW96"/>
      <c r="QX96"/>
      <c r="QY96"/>
      <c r="QZ96"/>
      <c r="RA96"/>
      <c r="RB96"/>
      <c r="RC96"/>
      <c r="RD96"/>
      <c r="RE96"/>
      <c r="RF96"/>
      <c r="RG96"/>
      <c r="RH96"/>
      <c r="RI96"/>
      <c r="RJ96"/>
      <c r="RK96"/>
      <c r="RL96"/>
      <c r="RM96"/>
      <c r="RN96"/>
      <c r="RO96"/>
      <c r="RP96"/>
      <c r="RQ96"/>
      <c r="RR96"/>
      <c r="RS96"/>
      <c r="RT96"/>
      <c r="RU96"/>
      <c r="RV96"/>
      <c r="RW96"/>
      <c r="RX96"/>
      <c r="RY96"/>
      <c r="RZ96"/>
      <c r="SA96"/>
      <c r="SB96"/>
      <c r="SC96"/>
      <c r="SD96"/>
      <c r="SE96"/>
      <c r="SF96"/>
      <c r="SG96"/>
      <c r="SH96"/>
      <c r="SI96"/>
      <c r="SJ96"/>
      <c r="SK96"/>
      <c r="SL96"/>
      <c r="SM96"/>
      <c r="SN96"/>
      <c r="SO96"/>
      <c r="SP96"/>
      <c r="SQ96"/>
      <c r="SR96"/>
      <c r="SS96"/>
      <c r="ST96"/>
      <c r="SU96"/>
      <c r="SV96"/>
      <c r="SW96"/>
      <c r="SX96"/>
      <c r="SY96"/>
      <c r="SZ96"/>
      <c r="TA96"/>
      <c r="TB96"/>
      <c r="TC96"/>
      <c r="TD96"/>
      <c r="TE96"/>
      <c r="TF96"/>
      <c r="TG96"/>
      <c r="TH96"/>
      <c r="TI96"/>
      <c r="TJ96"/>
      <c r="TK96"/>
      <c r="TL96"/>
      <c r="TM96"/>
      <c r="TN96"/>
      <c r="TO96"/>
      <c r="TP96"/>
      <c r="TQ96"/>
      <c r="TR96"/>
      <c r="TS96"/>
      <c r="TT96"/>
      <c r="TU96"/>
      <c r="TV96"/>
      <c r="TW96"/>
      <c r="TX96"/>
      <c r="TY96"/>
      <c r="TZ96"/>
      <c r="UA96"/>
      <c r="UB96"/>
      <c r="UC96"/>
      <c r="UD96"/>
      <c r="UE96"/>
      <c r="UF96"/>
      <c r="UG96"/>
      <c r="UH96"/>
      <c r="UI96"/>
      <c r="UJ96"/>
      <c r="UK96"/>
      <c r="UL96"/>
      <c r="UM96"/>
      <c r="UN96"/>
      <c r="UO96"/>
      <c r="UP96"/>
      <c r="UQ96"/>
      <c r="UR96"/>
      <c r="US96"/>
      <c r="UT96"/>
      <c r="UU96"/>
      <c r="UV96"/>
      <c r="UW96"/>
      <c r="UX96"/>
      <c r="UY96"/>
      <c r="UZ96"/>
      <c r="VA96"/>
      <c r="VB96"/>
      <c r="VC96"/>
      <c r="VD96"/>
      <c r="VE96"/>
      <c r="VF96"/>
      <c r="VG96"/>
      <c r="VH96"/>
      <c r="VI96"/>
      <c r="VJ96"/>
      <c r="VK96"/>
      <c r="VL96"/>
      <c r="VM96"/>
      <c r="VN96"/>
      <c r="VO96"/>
      <c r="VP96"/>
      <c r="VQ96"/>
      <c r="VR96"/>
      <c r="VS96"/>
      <c r="VT96"/>
      <c r="VU96"/>
      <c r="VV96"/>
      <c r="VW96"/>
      <c r="VX96"/>
      <c r="VY96"/>
      <c r="VZ96"/>
      <c r="WA96"/>
      <c r="WB96"/>
      <c r="WC96"/>
      <c r="WD96"/>
      <c r="WE96"/>
      <c r="WF96"/>
      <c r="WG96"/>
      <c r="WH96"/>
      <c r="WI96"/>
      <c r="WJ96"/>
      <c r="WK96"/>
      <c r="WL96"/>
      <c r="WM96"/>
      <c r="WN96"/>
      <c r="WO96"/>
      <c r="WP96"/>
      <c r="WQ96"/>
      <c r="WR96"/>
      <c r="WS96"/>
      <c r="WT96"/>
      <c r="WU96"/>
      <c r="WV96"/>
      <c r="WW96"/>
      <c r="WX96"/>
      <c r="WY96"/>
      <c r="WZ96"/>
      <c r="XA96"/>
      <c r="XB96"/>
      <c r="XC96"/>
      <c r="XD96"/>
      <c r="XE96"/>
      <c r="XF96"/>
      <c r="XG96"/>
      <c r="XH96"/>
      <c r="XI96"/>
      <c r="XJ96"/>
      <c r="XK96"/>
      <c r="XL96"/>
      <c r="XM96"/>
      <c r="XN96"/>
      <c r="XO96"/>
      <c r="XP96"/>
      <c r="XQ96"/>
      <c r="XR96"/>
      <c r="XS96"/>
      <c r="XT96"/>
      <c r="XU96"/>
      <c r="XV96"/>
      <c r="XW96"/>
      <c r="XX96"/>
      <c r="XY96"/>
      <c r="XZ96"/>
      <c r="YA96"/>
      <c r="YB96"/>
      <c r="YC96"/>
      <c r="YD96"/>
      <c r="YE96"/>
      <c r="YF96"/>
      <c r="YG96"/>
      <c r="YH96"/>
      <c r="YI96"/>
      <c r="YJ96"/>
      <c r="YK96"/>
      <c r="YL96"/>
      <c r="YM96"/>
      <c r="YN96"/>
      <c r="YO96"/>
      <c r="YP96"/>
      <c r="YQ96"/>
      <c r="YR96"/>
      <c r="YS96"/>
      <c r="YT96"/>
      <c r="YU96"/>
      <c r="YV96"/>
      <c r="YW96"/>
      <c r="YX96"/>
      <c r="YY96"/>
      <c r="YZ96"/>
      <c r="ZA96"/>
      <c r="ZB96"/>
      <c r="ZC96"/>
      <c r="ZD96"/>
      <c r="ZE96"/>
      <c r="ZF96"/>
      <c r="ZG96"/>
      <c r="ZH96"/>
      <c r="ZI96"/>
      <c r="ZJ96"/>
      <c r="ZK96"/>
      <c r="ZL96"/>
      <c r="ZM96"/>
      <c r="ZN96"/>
      <c r="ZO96"/>
      <c r="ZP96"/>
      <c r="ZQ96"/>
      <c r="ZR96"/>
      <c r="ZS96"/>
      <c r="ZT96"/>
      <c r="ZU96"/>
      <c r="ZV96"/>
      <c r="ZW96"/>
      <c r="ZX96"/>
      <c r="ZY96"/>
      <c r="ZZ96"/>
      <c r="AAA96"/>
      <c r="AAB96"/>
      <c r="AAC96"/>
      <c r="AAD96"/>
      <c r="AAE96"/>
      <c r="AAF96"/>
      <c r="AAG96"/>
      <c r="AAH96"/>
      <c r="AAI96"/>
      <c r="AAJ96"/>
      <c r="AAK96"/>
      <c r="AAL96"/>
      <c r="AAM96"/>
      <c r="AAN96"/>
      <c r="AAO96"/>
      <c r="AAP96"/>
      <c r="AAQ96"/>
      <c r="AAR96"/>
      <c r="AAS96"/>
      <c r="AAT96"/>
      <c r="AAU96"/>
      <c r="AAV96"/>
      <c r="AAW96"/>
      <c r="AAX96"/>
      <c r="AAY96"/>
      <c r="AAZ96"/>
      <c r="ABA96"/>
      <c r="ABB96"/>
      <c r="ABC96"/>
      <c r="ABD96"/>
      <c r="ABE96"/>
      <c r="ABF96"/>
      <c r="ABG96"/>
      <c r="ABH96"/>
      <c r="ABI96"/>
      <c r="ABJ96"/>
      <c r="ABK96"/>
      <c r="ABL96"/>
      <c r="ABM96"/>
      <c r="ABN96"/>
      <c r="ABO96"/>
      <c r="ABP96"/>
      <c r="ABQ96"/>
      <c r="ABR96"/>
      <c r="ABS96"/>
      <c r="ABT96"/>
      <c r="ABU96"/>
      <c r="ABV96"/>
      <c r="ABW96"/>
      <c r="ABX96"/>
      <c r="ABY96"/>
      <c r="ABZ96"/>
      <c r="ACA96"/>
      <c r="ACB96"/>
      <c r="ACC96"/>
      <c r="ACD96"/>
      <c r="ACE96"/>
      <c r="ACF96"/>
      <c r="ACG96"/>
      <c r="ACH96"/>
      <c r="ACI96"/>
      <c r="ACJ96"/>
      <c r="ACK96"/>
      <c r="ACL96"/>
      <c r="ACM96"/>
      <c r="ACN96"/>
      <c r="ACO96"/>
      <c r="ACP96"/>
      <c r="ACQ96"/>
      <c r="ACR96"/>
      <c r="ACS96"/>
      <c r="ACT96"/>
      <c r="ACU96"/>
      <c r="ACV96"/>
      <c r="ACW96"/>
      <c r="ACX96"/>
      <c r="ACY96"/>
      <c r="ACZ96"/>
      <c r="ADA96"/>
      <c r="ADB96"/>
      <c r="ADC96"/>
      <c r="ADD96"/>
      <c r="ADE96"/>
      <c r="ADF96"/>
      <c r="ADG96"/>
      <c r="ADH96"/>
      <c r="ADI96"/>
      <c r="ADJ96"/>
      <c r="ADK96"/>
      <c r="ADL96"/>
      <c r="ADM96"/>
      <c r="ADN96"/>
      <c r="ADO96"/>
      <c r="ADP96"/>
      <c r="ADQ96"/>
      <c r="ADR96"/>
      <c r="ADS96"/>
      <c r="ADT96"/>
      <c r="ADU96"/>
      <c r="ADV96"/>
      <c r="ADW96"/>
      <c r="ADX96"/>
      <c r="ADY96"/>
      <c r="ADZ96"/>
      <c r="AEA96"/>
      <c r="AEB96"/>
      <c r="AEC96"/>
      <c r="AED96"/>
      <c r="AEE96"/>
      <c r="AEF96"/>
      <c r="AEG96"/>
      <c r="AEH96"/>
      <c r="AEI96"/>
      <c r="AEJ96"/>
      <c r="AEK96"/>
      <c r="AEL96"/>
      <c r="AEM96"/>
      <c r="AEN96"/>
      <c r="AEO96"/>
      <c r="AEP96"/>
      <c r="AEQ96"/>
      <c r="AER96"/>
      <c r="AES96"/>
      <c r="AET96"/>
      <c r="AEU96"/>
      <c r="AEV96"/>
      <c r="AEW96"/>
      <c r="AEX96"/>
      <c r="AEY96"/>
      <c r="AEZ96"/>
      <c r="AFA96"/>
      <c r="AFB96"/>
      <c r="AFC96"/>
      <c r="AFD96"/>
      <c r="AFE96"/>
      <c r="AFF96"/>
      <c r="AFG96"/>
      <c r="AFH96"/>
      <c r="AFI96"/>
      <c r="AFJ96"/>
      <c r="AFK96"/>
      <c r="AFL96"/>
      <c r="AFM96"/>
      <c r="AFN96"/>
      <c r="AFO96"/>
      <c r="AFP96"/>
      <c r="AFQ96"/>
      <c r="AFR96"/>
      <c r="AFS96"/>
      <c r="AFT96"/>
      <c r="AFU96"/>
      <c r="AFV96"/>
      <c r="AFW96"/>
      <c r="AFX96"/>
      <c r="AFY96"/>
      <c r="AFZ96"/>
      <c r="AGA96"/>
      <c r="AGB96"/>
      <c r="AGC96"/>
      <c r="AGD96"/>
      <c r="AGE96"/>
      <c r="AGF96"/>
      <c r="AGG96"/>
      <c r="AGH96"/>
      <c r="AGI96"/>
      <c r="AGJ96"/>
      <c r="AGK96"/>
      <c r="AGL96"/>
      <c r="AGM96"/>
      <c r="AGN96"/>
      <c r="AGO96"/>
      <c r="AGP96"/>
      <c r="AGQ96"/>
      <c r="AGR96"/>
      <c r="AGS96"/>
      <c r="AGT96"/>
      <c r="AGU96"/>
      <c r="AGV96"/>
      <c r="AGW96"/>
      <c r="AGX96"/>
      <c r="AGY96"/>
      <c r="AGZ96"/>
      <c r="AHA96"/>
      <c r="AHB96"/>
      <c r="AHC96"/>
      <c r="AHD96"/>
      <c r="AHE96"/>
      <c r="AHF96"/>
      <c r="AHG96"/>
      <c r="AHH96"/>
      <c r="AHI96"/>
      <c r="AHJ96"/>
      <c r="AHK96"/>
      <c r="AHL96"/>
      <c r="AHM96"/>
      <c r="AHN96"/>
      <c r="AHO96"/>
      <c r="AHP96"/>
      <c r="AHQ96"/>
      <c r="AHR96"/>
      <c r="AHS96"/>
      <c r="AHT96"/>
      <c r="AHU96"/>
      <c r="AHV96"/>
      <c r="AHW96"/>
      <c r="AHX96"/>
      <c r="AHY96"/>
      <c r="AHZ96"/>
      <c r="AIA96"/>
      <c r="AIB96"/>
      <c r="AIC96"/>
      <c r="AID96"/>
      <c r="AIE96"/>
      <c r="AIF96"/>
      <c r="AIG96"/>
      <c r="AIH96"/>
      <c r="AII96"/>
      <c r="AIJ96"/>
      <c r="AIK96"/>
      <c r="AIL96"/>
      <c r="AIM96"/>
      <c r="AIN96"/>
      <c r="AIO96"/>
      <c r="AIP96"/>
      <c r="AIQ96"/>
      <c r="AIR96"/>
      <c r="AIS96"/>
      <c r="AIT96"/>
      <c r="AIU96"/>
      <c r="AIV96"/>
      <c r="AIW96"/>
      <c r="AIX96"/>
      <c r="AIY96"/>
      <c r="AIZ96"/>
      <c r="AJA96"/>
      <c r="AJB96"/>
      <c r="AJC96"/>
      <c r="AJD96"/>
      <c r="AJE96"/>
      <c r="AJF96"/>
      <c r="AJG96"/>
      <c r="AJH96"/>
      <c r="AJI96"/>
      <c r="AJJ96"/>
      <c r="AJK96"/>
      <c r="AJL96"/>
      <c r="AJM96"/>
      <c r="AJN96"/>
      <c r="AJO96"/>
      <c r="AJP96"/>
      <c r="AJQ96"/>
      <c r="AJR96"/>
      <c r="AJS96"/>
      <c r="AJT96"/>
      <c r="AJU96"/>
      <c r="AJV96"/>
      <c r="AJW96"/>
      <c r="AJX96"/>
      <c r="AJY96"/>
      <c r="AJZ96"/>
      <c r="AKA96"/>
      <c r="AKB96"/>
      <c r="AKC96"/>
      <c r="AKD96"/>
      <c r="AKE96"/>
      <c r="AKF96"/>
      <c r="AKG96"/>
      <c r="AKH96"/>
      <c r="AKI96"/>
      <c r="AKJ96"/>
      <c r="AKK96"/>
      <c r="AKL96"/>
      <c r="AKM96"/>
      <c r="AKN96"/>
      <c r="AKO96"/>
      <c r="AKP96"/>
      <c r="AKQ96"/>
      <c r="AKR96"/>
      <c r="AKS96"/>
      <c r="AKT96"/>
      <c r="AKU96"/>
      <c r="AKV96"/>
      <c r="AKW96"/>
      <c r="AKX96"/>
      <c r="AKY96"/>
      <c r="AKZ96"/>
      <c r="ALA96"/>
      <c r="ALB96"/>
      <c r="ALC96"/>
      <c r="ALD96"/>
      <c r="ALE96"/>
      <c r="ALF96"/>
      <c r="ALG96"/>
      <c r="ALH96"/>
      <c r="ALI96"/>
      <c r="ALJ96"/>
      <c r="ALK96"/>
      <c r="ALL96"/>
      <c r="ALM96"/>
      <c r="ALN96"/>
      <c r="ALO96"/>
      <c r="ALP96"/>
      <c r="ALQ96"/>
      <c r="ALR96"/>
      <c r="ALS96"/>
      <c r="ALT96"/>
      <c r="ALU96"/>
      <c r="ALV96"/>
      <c r="ALW96"/>
      <c r="ALX96"/>
      <c r="ALY96"/>
      <c r="ALZ96"/>
      <c r="AMA96"/>
      <c r="AMB96"/>
      <c r="AMC96"/>
      <c r="AMD96"/>
      <c r="AME96"/>
      <c r="AMF96"/>
      <c r="AMG96"/>
      <c r="AMH96"/>
      <c r="AMI96"/>
      <c r="AMJ96"/>
    </row>
    <row r="97" spans="1:25" ht="18.75" x14ac:dyDescent="0.25">
      <c r="A97" s="186">
        <v>3489</v>
      </c>
      <c r="B97" s="159"/>
      <c r="C97" s="154" t="s">
        <v>4417</v>
      </c>
      <c r="D97" s="159" t="s">
        <v>35</v>
      </c>
      <c r="E97" s="159" t="s">
        <v>507</v>
      </c>
      <c r="F97" s="112">
        <v>45217</v>
      </c>
      <c r="G97" s="189">
        <v>0.625</v>
      </c>
      <c r="H97" s="112">
        <v>45239</v>
      </c>
      <c r="I97" s="189">
        <v>0.5</v>
      </c>
      <c r="J97" s="296" t="s">
        <v>254</v>
      </c>
      <c r="K97" s="112">
        <v>28537</v>
      </c>
      <c r="L97" s="190" t="s">
        <v>4418</v>
      </c>
      <c r="M97" s="25">
        <v>40736</v>
      </c>
      <c r="N97" s="190" t="s">
        <v>4419</v>
      </c>
      <c r="O97" s="112">
        <v>44883</v>
      </c>
      <c r="P97" s="247"/>
      <c r="Q97" s="192"/>
      <c r="R97" s="210"/>
      <c r="S97" s="210"/>
      <c r="T97" s="210"/>
      <c r="U97" s="152">
        <f>80*22</f>
        <v>1760</v>
      </c>
      <c r="V97" s="271" t="s">
        <v>629</v>
      </c>
      <c r="W97" s="180"/>
    </row>
    <row r="98" spans="1:25" s="185" customFormat="1" ht="31.5" x14ac:dyDescent="0.25">
      <c r="A98" s="20">
        <v>3181</v>
      </c>
      <c r="B98" s="24"/>
      <c r="C98" s="1925" t="s">
        <v>170</v>
      </c>
      <c r="D98" s="24" t="s">
        <v>29</v>
      </c>
      <c r="E98" s="24" t="s">
        <v>205</v>
      </c>
      <c r="F98" s="25">
        <v>45169</v>
      </c>
      <c r="G98" s="183">
        <v>0.66666666666666663</v>
      </c>
      <c r="H98" s="25">
        <v>45172</v>
      </c>
      <c r="I98" s="183">
        <v>0.83333333333333337</v>
      </c>
      <c r="J98" s="303" t="s">
        <v>3999</v>
      </c>
      <c r="K98" s="9">
        <v>29804</v>
      </c>
      <c r="L98" s="264" t="s">
        <v>172</v>
      </c>
      <c r="M98" s="25">
        <v>41877</v>
      </c>
      <c r="N98" s="108" t="s">
        <v>173</v>
      </c>
      <c r="O98" s="25">
        <v>43101</v>
      </c>
      <c r="P98" s="184" t="s">
        <v>174</v>
      </c>
      <c r="Q98" s="151"/>
      <c r="R98" s="151"/>
      <c r="S98" s="151"/>
      <c r="T98" s="152" t="s">
        <v>4710</v>
      </c>
      <c r="U98" s="137" t="s">
        <v>4130</v>
      </c>
      <c r="V98" s="271" t="s">
        <v>176</v>
      </c>
      <c r="W98" s="180"/>
    </row>
    <row r="99" spans="1:25" ht="31.5" x14ac:dyDescent="0.25">
      <c r="A99" s="20">
        <v>3164</v>
      </c>
      <c r="B99" s="24"/>
      <c r="C99" s="1929"/>
      <c r="D99" s="24" t="s">
        <v>35</v>
      </c>
      <c r="E99" s="24" t="s">
        <v>171</v>
      </c>
      <c r="F99" s="25">
        <v>45162</v>
      </c>
      <c r="G99" s="183">
        <v>0.47361111111111115</v>
      </c>
      <c r="H99" s="25">
        <v>45169</v>
      </c>
      <c r="I99" s="183">
        <v>0.66666666666666663</v>
      </c>
      <c r="J99" s="297" t="s">
        <v>3998</v>
      </c>
      <c r="K99" s="9">
        <v>29804</v>
      </c>
      <c r="L99" s="264" t="s">
        <v>172</v>
      </c>
      <c r="M99" s="25">
        <v>41877</v>
      </c>
      <c r="N99" s="108" t="s">
        <v>173</v>
      </c>
      <c r="O99" s="25">
        <v>43101</v>
      </c>
      <c r="P99" s="184" t="s">
        <v>174</v>
      </c>
      <c r="Q99" s="151" t="s">
        <v>175</v>
      </c>
      <c r="R99" s="151"/>
      <c r="S99" s="151"/>
      <c r="T99" s="151"/>
      <c r="U99" s="137"/>
      <c r="V99" s="271" t="s">
        <v>176</v>
      </c>
      <c r="W99" s="180"/>
    </row>
    <row r="100" spans="1:25" ht="31.5" x14ac:dyDescent="0.25">
      <c r="A100" s="20">
        <v>3162</v>
      </c>
      <c r="B100" s="24"/>
      <c r="C100" s="1929"/>
      <c r="D100" s="24" t="s">
        <v>35</v>
      </c>
      <c r="E100" s="24" t="s">
        <v>261</v>
      </c>
      <c r="F100" s="25">
        <v>45160</v>
      </c>
      <c r="G100" s="183">
        <v>0.73611111111111116</v>
      </c>
      <c r="H100" s="25">
        <v>45162</v>
      </c>
      <c r="I100" s="183">
        <v>0.47361111111111115</v>
      </c>
      <c r="J100" s="297" t="s">
        <v>262</v>
      </c>
      <c r="K100" s="9">
        <v>29804</v>
      </c>
      <c r="L100" s="264" t="s">
        <v>172</v>
      </c>
      <c r="M100" s="25">
        <v>41877</v>
      </c>
      <c r="N100" s="108" t="s">
        <v>173</v>
      </c>
      <c r="O100" s="25">
        <v>43101</v>
      </c>
      <c r="P100" s="184" t="s">
        <v>174</v>
      </c>
      <c r="Q100" s="151" t="s">
        <v>175</v>
      </c>
      <c r="R100" s="151"/>
      <c r="S100" s="151"/>
      <c r="T100" s="151"/>
      <c r="U100" s="137"/>
      <c r="V100" s="271" t="s">
        <v>176</v>
      </c>
      <c r="W100" s="180"/>
      <c r="Y100" s="100"/>
    </row>
    <row r="101" spans="1:25" s="185" customFormat="1" ht="31.5" x14ac:dyDescent="0.25">
      <c r="A101" s="20">
        <v>3092</v>
      </c>
      <c r="B101" s="24"/>
      <c r="C101" s="1929"/>
      <c r="D101" s="24" t="s">
        <v>35</v>
      </c>
      <c r="E101" s="24" t="s">
        <v>284</v>
      </c>
      <c r="F101" s="25">
        <v>45153</v>
      </c>
      <c r="G101" s="183">
        <v>0.82638888888888884</v>
      </c>
      <c r="H101" s="25">
        <v>45160</v>
      </c>
      <c r="I101" s="183">
        <v>0.73611111111111116</v>
      </c>
      <c r="J101" s="297" t="s">
        <v>285</v>
      </c>
      <c r="K101" s="9">
        <v>29804</v>
      </c>
      <c r="L101" s="264" t="s">
        <v>172</v>
      </c>
      <c r="M101" s="25">
        <v>41877</v>
      </c>
      <c r="N101" s="108" t="s">
        <v>173</v>
      </c>
      <c r="O101" s="25">
        <v>43101</v>
      </c>
      <c r="P101" s="184" t="s">
        <v>174</v>
      </c>
      <c r="Q101" s="151" t="s">
        <v>175</v>
      </c>
      <c r="R101" s="151"/>
      <c r="S101" s="151"/>
      <c r="T101" s="151"/>
      <c r="U101" s="137"/>
      <c r="V101" s="271" t="s">
        <v>176</v>
      </c>
      <c r="W101" s="180"/>
    </row>
    <row r="102" spans="1:25" ht="31.5" x14ac:dyDescent="0.25">
      <c r="A102" s="20">
        <v>3076</v>
      </c>
      <c r="B102" s="24"/>
      <c r="C102" s="1929"/>
      <c r="D102" s="24" t="s">
        <v>59</v>
      </c>
      <c r="E102" s="24" t="s">
        <v>335</v>
      </c>
      <c r="F102" s="25">
        <v>45146</v>
      </c>
      <c r="G102" s="183">
        <v>0.57291666666666663</v>
      </c>
      <c r="H102" s="25">
        <v>45151</v>
      </c>
      <c r="I102" s="183">
        <v>0.54166666666666663</v>
      </c>
      <c r="J102" s="297" t="s">
        <v>399</v>
      </c>
      <c r="K102" s="9">
        <v>29804</v>
      </c>
      <c r="L102" s="264" t="s">
        <v>172</v>
      </c>
      <c r="M102" s="25">
        <v>41877</v>
      </c>
      <c r="N102" s="108" t="s">
        <v>173</v>
      </c>
      <c r="O102" s="25">
        <v>43101</v>
      </c>
      <c r="P102" s="184" t="s">
        <v>174</v>
      </c>
      <c r="Q102" s="151" t="s">
        <v>400</v>
      </c>
      <c r="R102" s="151"/>
      <c r="S102" s="151"/>
      <c r="T102" s="151"/>
      <c r="U102" s="137"/>
      <c r="V102" s="271" t="s">
        <v>176</v>
      </c>
      <c r="W102" s="180"/>
    </row>
    <row r="103" spans="1:25" ht="31.5" x14ac:dyDescent="0.25">
      <c r="A103" s="20">
        <v>3048</v>
      </c>
      <c r="B103" s="24"/>
      <c r="C103" s="1929"/>
      <c r="D103" s="24" t="s">
        <v>22</v>
      </c>
      <c r="E103" s="24" t="s">
        <v>447</v>
      </c>
      <c r="F103" s="25">
        <v>45144</v>
      </c>
      <c r="G103" s="183">
        <v>0.75</v>
      </c>
      <c r="H103" s="25">
        <v>45146</v>
      </c>
      <c r="I103" s="183">
        <v>0.57291666666666663</v>
      </c>
      <c r="J103" s="297" t="s">
        <v>330</v>
      </c>
      <c r="K103" s="9">
        <v>29804</v>
      </c>
      <c r="L103" s="264" t="s">
        <v>172</v>
      </c>
      <c r="M103" s="25">
        <v>41877</v>
      </c>
      <c r="N103" s="108" t="s">
        <v>173</v>
      </c>
      <c r="O103" s="25">
        <v>43101</v>
      </c>
      <c r="P103" s="184" t="s">
        <v>448</v>
      </c>
      <c r="Q103" s="151"/>
      <c r="R103" s="151"/>
      <c r="S103" s="151"/>
      <c r="T103" s="151"/>
      <c r="U103" s="152"/>
      <c r="V103" s="271" t="s">
        <v>176</v>
      </c>
      <c r="W103" s="180"/>
      <c r="Y103" s="100"/>
    </row>
    <row r="104" spans="1:25" ht="78.75" x14ac:dyDescent="0.25">
      <c r="A104" s="4">
        <v>2176</v>
      </c>
      <c r="B104" s="15"/>
      <c r="C104" s="1926"/>
      <c r="D104" s="15" t="s">
        <v>22</v>
      </c>
      <c r="E104" s="15" t="s">
        <v>23</v>
      </c>
      <c r="F104" s="112">
        <v>44999</v>
      </c>
      <c r="G104" s="189">
        <v>0.60416666666666663</v>
      </c>
      <c r="H104" s="112">
        <v>45005</v>
      </c>
      <c r="I104" s="189">
        <v>0.77083333333333337</v>
      </c>
      <c r="J104" s="300" t="s">
        <v>864</v>
      </c>
      <c r="K104" s="16">
        <v>29804</v>
      </c>
      <c r="L104" s="181" t="s">
        <v>172</v>
      </c>
      <c r="M104" s="9">
        <v>41877</v>
      </c>
      <c r="N104" s="181" t="s">
        <v>173</v>
      </c>
      <c r="O104" s="16">
        <v>43374</v>
      </c>
      <c r="P104" s="30" t="s">
        <v>1757</v>
      </c>
      <c r="Q104" s="17"/>
      <c r="R104" s="17">
        <v>69714</v>
      </c>
      <c r="S104" s="137"/>
      <c r="T104" s="30" t="s">
        <v>1758</v>
      </c>
      <c r="U104" s="152" t="s">
        <v>1759</v>
      </c>
      <c r="V104" s="271" t="s">
        <v>291</v>
      </c>
      <c r="W104" s="180"/>
    </row>
    <row r="105" spans="1:25" s="185" customFormat="1" ht="63" x14ac:dyDescent="0.25">
      <c r="A105" s="4">
        <v>3429</v>
      </c>
      <c r="B105" s="15"/>
      <c r="C105" s="154" t="s">
        <v>615</v>
      </c>
      <c r="D105" s="159" t="s">
        <v>35</v>
      </c>
      <c r="E105" s="159" t="s">
        <v>313</v>
      </c>
      <c r="F105" s="112">
        <v>45211</v>
      </c>
      <c r="G105" s="189">
        <v>0.5</v>
      </c>
      <c r="H105" s="112">
        <v>45240</v>
      </c>
      <c r="I105" s="189">
        <v>0.83333333333333337</v>
      </c>
      <c r="J105" s="296" t="s">
        <v>4491</v>
      </c>
      <c r="K105" s="16">
        <v>26712</v>
      </c>
      <c r="L105" s="181" t="s">
        <v>617</v>
      </c>
      <c r="M105" s="9">
        <v>41263</v>
      </c>
      <c r="N105" s="181" t="s">
        <v>618</v>
      </c>
      <c r="O105" s="16">
        <v>40189</v>
      </c>
      <c r="P105" s="247">
        <f>+(13*60)+(16*55)</f>
        <v>1660</v>
      </c>
      <c r="Q105" s="247"/>
      <c r="R105" s="248" t="s">
        <v>4546</v>
      </c>
      <c r="S105" s="2"/>
      <c r="T105" s="137" t="s">
        <v>4338</v>
      </c>
      <c r="U105" s="162" t="s">
        <v>4545</v>
      </c>
      <c r="V105" s="271" t="s">
        <v>621</v>
      </c>
      <c r="W105" s="180"/>
    </row>
    <row r="106" spans="1:25" ht="18.75" x14ac:dyDescent="0.25">
      <c r="A106" s="4">
        <v>3647</v>
      </c>
      <c r="B106" s="15"/>
      <c r="C106" s="1927" t="s">
        <v>1973</v>
      </c>
      <c r="D106" s="159" t="s">
        <v>35</v>
      </c>
      <c r="E106" s="16" t="s">
        <v>261</v>
      </c>
      <c r="F106" s="16">
        <v>45238</v>
      </c>
      <c r="G106" s="142">
        <v>0.83333333333333337</v>
      </c>
      <c r="H106" s="16">
        <v>45241</v>
      </c>
      <c r="I106" s="142">
        <v>0.83333333333333337</v>
      </c>
      <c r="J106" s="296" t="s">
        <v>449</v>
      </c>
      <c r="K106" s="16">
        <v>30089</v>
      </c>
      <c r="L106" s="181" t="s">
        <v>1974</v>
      </c>
      <c r="M106" s="9">
        <v>40700</v>
      </c>
      <c r="N106" s="181" t="s">
        <v>1975</v>
      </c>
      <c r="O106" s="16">
        <v>39580</v>
      </c>
      <c r="P106" s="30"/>
      <c r="Q106" s="2"/>
      <c r="R106" s="2"/>
      <c r="S106" s="2"/>
      <c r="T106" s="1930" t="s">
        <v>4649</v>
      </c>
      <c r="U106" s="152">
        <v>240</v>
      </c>
      <c r="V106" s="271" t="s">
        <v>1102</v>
      </c>
      <c r="W106" s="180"/>
      <c r="Y106" s="100"/>
    </row>
    <row r="107" spans="1:25" ht="18.75" x14ac:dyDescent="0.25">
      <c r="A107" s="4">
        <v>3672</v>
      </c>
      <c r="B107" s="15"/>
      <c r="C107" s="1928"/>
      <c r="D107" s="159" t="s">
        <v>412</v>
      </c>
      <c r="E107" s="16" t="s">
        <v>60</v>
      </c>
      <c r="F107" s="16">
        <v>45245</v>
      </c>
      <c r="G107" s="142">
        <v>0.66666666666666663</v>
      </c>
      <c r="H107" s="16">
        <v>45247</v>
      </c>
      <c r="I107" s="142">
        <v>0.66666666666666663</v>
      </c>
      <c r="J107" s="296" t="s">
        <v>909</v>
      </c>
      <c r="K107" s="16">
        <v>30089</v>
      </c>
      <c r="L107" s="181" t="s">
        <v>1974</v>
      </c>
      <c r="M107" s="9">
        <v>40700</v>
      </c>
      <c r="N107" s="181" t="s">
        <v>1975</v>
      </c>
      <c r="O107" s="16">
        <v>39580</v>
      </c>
      <c r="P107" s="253"/>
      <c r="Q107" s="151"/>
      <c r="R107" s="2"/>
      <c r="S107" s="2"/>
      <c r="T107" s="1931"/>
      <c r="U107" s="248">
        <v>160</v>
      </c>
      <c r="V107" s="271" t="s">
        <v>1102</v>
      </c>
      <c r="W107" s="180"/>
      <c r="Y107" s="100"/>
    </row>
    <row r="108" spans="1:25" ht="45" x14ac:dyDescent="0.25">
      <c r="A108" s="285">
        <v>3542</v>
      </c>
      <c r="B108" s="286"/>
      <c r="C108" s="379" t="s">
        <v>4492</v>
      </c>
      <c r="D108" s="324" t="s">
        <v>94</v>
      </c>
      <c r="E108" s="159" t="s">
        <v>77</v>
      </c>
      <c r="F108" s="326">
        <v>45224</v>
      </c>
      <c r="G108" s="327">
        <v>0.875</v>
      </c>
      <c r="H108" s="326">
        <v>45241</v>
      </c>
      <c r="I108" s="327">
        <v>0.5</v>
      </c>
      <c r="J108" s="308" t="s">
        <v>327</v>
      </c>
      <c r="K108" s="287">
        <v>26985</v>
      </c>
      <c r="L108" s="288" t="s">
        <v>4494</v>
      </c>
      <c r="M108" s="287">
        <v>40093</v>
      </c>
      <c r="N108" s="289" t="s">
        <v>4495</v>
      </c>
      <c r="O108" s="287">
        <v>43606</v>
      </c>
      <c r="P108" s="314" t="s">
        <v>4502</v>
      </c>
      <c r="Q108" s="320" t="s">
        <v>4498</v>
      </c>
      <c r="R108" s="282"/>
      <c r="S108" s="320"/>
      <c r="T108" s="331"/>
      <c r="U108" s="290" t="s">
        <v>4653</v>
      </c>
      <c r="V108" s="292" t="s">
        <v>4493</v>
      </c>
      <c r="W108" s="293"/>
      <c r="Y108" s="100"/>
    </row>
    <row r="109" spans="1:25" ht="45" x14ac:dyDescent="0.25">
      <c r="A109" s="4">
        <v>3542</v>
      </c>
      <c r="B109" s="15">
        <v>97904058</v>
      </c>
      <c r="C109" s="154" t="s">
        <v>1476</v>
      </c>
      <c r="D109" s="324" t="s">
        <v>94</v>
      </c>
      <c r="E109" s="159" t="s">
        <v>77</v>
      </c>
      <c r="F109" s="326">
        <v>45224</v>
      </c>
      <c r="G109" s="189">
        <v>0.875</v>
      </c>
      <c r="H109" s="112">
        <v>45241</v>
      </c>
      <c r="I109" s="189">
        <v>0.5</v>
      </c>
      <c r="J109" s="298" t="s">
        <v>327</v>
      </c>
      <c r="K109" s="16">
        <v>29794</v>
      </c>
      <c r="L109" s="155">
        <v>6838705</v>
      </c>
      <c r="M109" s="9">
        <v>42791</v>
      </c>
      <c r="N109" s="115" t="s">
        <v>1477</v>
      </c>
      <c r="O109" s="16">
        <v>41722</v>
      </c>
      <c r="P109" s="305" t="s">
        <v>4662</v>
      </c>
      <c r="Q109" s="252"/>
      <c r="R109" s="252"/>
      <c r="S109" s="252"/>
      <c r="T109" s="345"/>
      <c r="U109" s="165"/>
      <c r="V109" s="271"/>
      <c r="W109" s="180"/>
      <c r="Y109" s="100"/>
    </row>
    <row r="110" spans="1:25" ht="60" x14ac:dyDescent="0.25">
      <c r="A110" s="186">
        <v>3642</v>
      </c>
      <c r="B110" s="159"/>
      <c r="C110" s="154" t="s">
        <v>2059</v>
      </c>
      <c r="D110" s="159" t="s">
        <v>94</v>
      </c>
      <c r="E110" s="159" t="s">
        <v>219</v>
      </c>
      <c r="F110" s="112">
        <v>45237</v>
      </c>
      <c r="G110" s="189">
        <v>0.54166666666666663</v>
      </c>
      <c r="H110" s="112">
        <v>45243</v>
      </c>
      <c r="I110" s="189">
        <v>0.54166666666666663</v>
      </c>
      <c r="J110" s="300" t="s">
        <v>864</v>
      </c>
      <c r="K110" s="112">
        <v>26894</v>
      </c>
      <c r="L110" s="181" t="s">
        <v>3985</v>
      </c>
      <c r="M110" s="25"/>
      <c r="N110" s="105" t="s">
        <v>2060</v>
      </c>
      <c r="O110" s="112">
        <v>43000</v>
      </c>
      <c r="P110" s="247"/>
      <c r="Q110" s="166" t="s">
        <v>4470</v>
      </c>
      <c r="R110" s="30"/>
      <c r="S110" s="2"/>
      <c r="T110" s="248" t="s">
        <v>4674</v>
      </c>
      <c r="U110" s="137" t="s">
        <v>4624</v>
      </c>
      <c r="V110" s="271"/>
      <c r="W110" s="180"/>
    </row>
    <row r="111" spans="1:25" ht="78.75" x14ac:dyDescent="0.25">
      <c r="A111" s="285">
        <v>3664</v>
      </c>
      <c r="B111" s="286"/>
      <c r="C111" s="379" t="s">
        <v>1404</v>
      </c>
      <c r="D111" s="286" t="s">
        <v>412</v>
      </c>
      <c r="E111" s="15" t="s">
        <v>77</v>
      </c>
      <c r="F111" s="287">
        <v>45243</v>
      </c>
      <c r="G111" s="307">
        <v>0.41666666666666669</v>
      </c>
      <c r="H111" s="287">
        <v>45244</v>
      </c>
      <c r="I111" s="307">
        <v>0.41666666666666669</v>
      </c>
      <c r="J111" s="309" t="s">
        <v>797</v>
      </c>
      <c r="K111" s="287">
        <v>25125</v>
      </c>
      <c r="L111" s="181"/>
      <c r="M111" s="287"/>
      <c r="N111" s="289" t="s">
        <v>1405</v>
      </c>
      <c r="O111" s="287">
        <v>44677</v>
      </c>
      <c r="P111" s="281"/>
      <c r="Q111" s="282"/>
      <c r="R111" s="282"/>
      <c r="S111" s="282"/>
      <c r="T111" s="312" t="s">
        <v>4672</v>
      </c>
      <c r="U111" s="166">
        <v>70</v>
      </c>
      <c r="V111" s="292"/>
      <c r="W111" s="293"/>
      <c r="Y111" s="100"/>
    </row>
  </sheetData>
  <autoFilter ref="A1:AMJ111" xr:uid="{00000000-0009-0000-0000-00000B000000}">
    <sortState xmlns:xlrd2="http://schemas.microsoft.com/office/spreadsheetml/2017/richdata2" ref="A2:AMJ97">
      <sortCondition ref="H1"/>
    </sortState>
  </autoFilter>
  <mergeCells count="12">
    <mergeCell ref="C98:C104"/>
    <mergeCell ref="C74:C75"/>
    <mergeCell ref="T106:T107"/>
    <mergeCell ref="C106:C107"/>
    <mergeCell ref="C38:C39"/>
    <mergeCell ref="C53:C54"/>
    <mergeCell ref="C55:C56"/>
    <mergeCell ref="C5:C6"/>
    <mergeCell ref="C10:C11"/>
    <mergeCell ref="C8:C9"/>
    <mergeCell ref="C12:C13"/>
    <mergeCell ref="C14:C15"/>
  </mergeCells>
  <conditionalFormatting sqref="F4">
    <cfRule type="timePeriod" dxfId="2" priority="132" timePeriod="today">
      <formula>FLOOR(F4,1)=TODAY()</formula>
    </cfRule>
  </conditionalFormatting>
  <conditionalFormatting sqref="H1:H111">
    <cfRule type="timePeriod" dxfId="1" priority="1" timePeriod="today">
      <formula>FLOOR(H1,1)=TODAY()</formula>
    </cfRule>
  </conditionalFormatting>
  <pageMargins left="0.7" right="0.7" top="0.75" bottom="0.75" header="0.3" footer="0.3"/>
  <pageSetup paperSize="9" scale="49" fitToHeight="0" orientation="landscape" horizontalDpi="0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K17"/>
  <sheetViews>
    <sheetView view="pageBreakPreview" zoomScale="60" workbookViewId="0">
      <selection activeCell="I1437" sqref="D1437:I1437"/>
    </sheetView>
  </sheetViews>
  <sheetFormatPr baseColWidth="10" defaultColWidth="11.42578125" defaultRowHeight="15" x14ac:dyDescent="0.25"/>
  <cols>
    <col min="1" max="1" width="19.28515625" customWidth="1"/>
    <col min="2" max="2" width="41.42578125" customWidth="1"/>
    <col min="3" max="3" width="19.5703125" customWidth="1"/>
    <col min="4" max="4" width="22.7109375" customWidth="1"/>
    <col min="5" max="5" width="23.5703125" customWidth="1"/>
    <col min="6" max="6" width="12.28515625" bestFit="1" customWidth="1"/>
    <col min="7" max="7" width="25.85546875" customWidth="1"/>
    <col min="8" max="8" width="15.5703125" customWidth="1"/>
    <col min="9" max="9" width="21.85546875" customWidth="1"/>
    <col min="10" max="10" width="18.28515625" customWidth="1"/>
    <col min="11" max="11" width="13.85546875" customWidth="1"/>
  </cols>
  <sheetData>
    <row r="1" spans="1:11" ht="46.5" x14ac:dyDescent="0.25">
      <c r="A1" s="212" t="s">
        <v>3772</v>
      </c>
      <c r="B1" s="212" t="s">
        <v>3773</v>
      </c>
      <c r="C1" s="212" t="s">
        <v>3774</v>
      </c>
      <c r="D1" s="212" t="s">
        <v>3775</v>
      </c>
      <c r="E1" s="213" t="s">
        <v>3776</v>
      </c>
      <c r="F1" s="212" t="s">
        <v>3777</v>
      </c>
      <c r="G1" s="213" t="s">
        <v>3778</v>
      </c>
      <c r="H1" s="212" t="s">
        <v>3777</v>
      </c>
      <c r="I1" s="212" t="s">
        <v>3779</v>
      </c>
      <c r="J1" s="244" t="s">
        <v>3780</v>
      </c>
      <c r="K1" s="244" t="s">
        <v>3781</v>
      </c>
    </row>
    <row r="2" spans="1:11" s="191" customFormat="1" ht="47.25" customHeight="1" x14ac:dyDescent="0.4">
      <c r="A2" s="225"/>
      <c r="B2" s="226" t="s">
        <v>2828</v>
      </c>
      <c r="C2" s="226" t="s">
        <v>29</v>
      </c>
      <c r="D2" s="227" t="s">
        <v>30</v>
      </c>
      <c r="E2" s="228">
        <v>44814</v>
      </c>
      <c r="F2" s="229">
        <v>0.5</v>
      </c>
      <c r="G2" s="228">
        <v>44819</v>
      </c>
      <c r="H2" s="229">
        <v>0.5</v>
      </c>
      <c r="I2" s="230" t="s">
        <v>1949</v>
      </c>
      <c r="J2" s="237" t="s">
        <v>2830</v>
      </c>
      <c r="K2" s="239">
        <v>450</v>
      </c>
    </row>
    <row r="3" spans="1:11" s="191" customFormat="1" ht="47.25" customHeight="1" x14ac:dyDescent="0.4">
      <c r="A3" s="231"/>
      <c r="B3" s="227" t="s">
        <v>2821</v>
      </c>
      <c r="C3" s="227" t="s">
        <v>764</v>
      </c>
      <c r="D3" s="232" t="s">
        <v>60</v>
      </c>
      <c r="E3" s="233">
        <v>44817</v>
      </c>
      <c r="F3" s="234">
        <v>0.81597222222222221</v>
      </c>
      <c r="G3" s="233">
        <v>44819</v>
      </c>
      <c r="H3" s="234">
        <v>0.81597222222222221</v>
      </c>
      <c r="I3" s="235" t="s">
        <v>1825</v>
      </c>
      <c r="J3" s="240"/>
      <c r="K3" s="239">
        <v>180</v>
      </c>
    </row>
    <row r="4" spans="1:11" s="191" customFormat="1" ht="47.25" customHeight="1" x14ac:dyDescent="0.4">
      <c r="A4" s="226"/>
      <c r="B4" s="226" t="s">
        <v>2823</v>
      </c>
      <c r="C4" s="226" t="s">
        <v>94</v>
      </c>
      <c r="D4" s="227" t="s">
        <v>342</v>
      </c>
      <c r="E4" s="228">
        <v>44818</v>
      </c>
      <c r="F4" s="229">
        <v>0.54166666666666663</v>
      </c>
      <c r="G4" s="228">
        <v>44819</v>
      </c>
      <c r="H4" s="229">
        <v>0.54166666666666663</v>
      </c>
      <c r="I4" s="230" t="s">
        <v>2824</v>
      </c>
      <c r="J4" s="241"/>
      <c r="K4" s="239" t="s">
        <v>2834</v>
      </c>
    </row>
    <row r="5" spans="1:11" s="191" customFormat="1" ht="47.25" customHeight="1" x14ac:dyDescent="0.4">
      <c r="A5" s="227">
        <v>58125259</v>
      </c>
      <c r="B5" s="227" t="s">
        <v>2817</v>
      </c>
      <c r="C5" s="227" t="s">
        <v>94</v>
      </c>
      <c r="D5" s="227" t="s">
        <v>335</v>
      </c>
      <c r="E5" s="233">
        <v>44812</v>
      </c>
      <c r="F5" s="234">
        <v>0.76041666666666663</v>
      </c>
      <c r="G5" s="233">
        <v>44820</v>
      </c>
      <c r="H5" s="234">
        <v>0.76041666666666663</v>
      </c>
      <c r="I5" s="235" t="s">
        <v>2250</v>
      </c>
      <c r="J5" s="240"/>
      <c r="K5" s="239">
        <v>720</v>
      </c>
    </row>
    <row r="6" spans="1:11" s="191" customFormat="1" ht="47.25" customHeight="1" x14ac:dyDescent="0.4">
      <c r="A6" s="227">
        <v>55487547</v>
      </c>
      <c r="B6" s="227" t="s">
        <v>3782</v>
      </c>
      <c r="C6" s="227" t="s">
        <v>152</v>
      </c>
      <c r="D6" s="232" t="s">
        <v>358</v>
      </c>
      <c r="E6" s="233">
        <v>44818</v>
      </c>
      <c r="F6" s="234">
        <v>0.80555555555555547</v>
      </c>
      <c r="G6" s="233">
        <v>44820</v>
      </c>
      <c r="H6" s="234">
        <v>0.80555555555555547</v>
      </c>
      <c r="I6" s="235" t="s">
        <v>1825</v>
      </c>
      <c r="J6" s="240"/>
      <c r="K6" s="240"/>
    </row>
    <row r="7" spans="1:11" s="191" customFormat="1" ht="47.25" customHeight="1" x14ac:dyDescent="0.4">
      <c r="A7" s="227"/>
      <c r="B7" s="227" t="s">
        <v>2748</v>
      </c>
      <c r="C7" s="227" t="s">
        <v>35</v>
      </c>
      <c r="D7" s="232" t="s">
        <v>119</v>
      </c>
      <c r="E7" s="233">
        <v>44810</v>
      </c>
      <c r="F7" s="234">
        <v>0.75</v>
      </c>
      <c r="G7" s="233">
        <v>44822</v>
      </c>
      <c r="H7" s="234">
        <v>0.75</v>
      </c>
      <c r="I7" s="235" t="s">
        <v>2172</v>
      </c>
      <c r="J7" s="240" t="s">
        <v>3783</v>
      </c>
      <c r="K7" s="239">
        <v>480</v>
      </c>
    </row>
    <row r="8" spans="1:11" s="191" customFormat="1" ht="47.25" customHeight="1" x14ac:dyDescent="0.4">
      <c r="A8" s="227">
        <v>25738516</v>
      </c>
      <c r="B8" s="227" t="s">
        <v>2809</v>
      </c>
      <c r="C8" s="227" t="s">
        <v>193</v>
      </c>
      <c r="D8" s="232" t="s">
        <v>161</v>
      </c>
      <c r="E8" s="233">
        <v>44815</v>
      </c>
      <c r="F8" s="234">
        <v>0.75</v>
      </c>
      <c r="G8" s="233">
        <v>44822</v>
      </c>
      <c r="H8" s="234">
        <v>0.75</v>
      </c>
      <c r="I8" s="235" t="s">
        <v>1980</v>
      </c>
      <c r="J8" s="240"/>
      <c r="K8" s="238"/>
    </row>
    <row r="9" spans="1:11" ht="52.5" customHeight="1" x14ac:dyDescent="0.25">
      <c r="A9" s="227"/>
      <c r="B9" s="226" t="s">
        <v>2813</v>
      </c>
      <c r="C9" s="226" t="s">
        <v>412</v>
      </c>
      <c r="D9" s="227" t="s">
        <v>153</v>
      </c>
      <c r="E9" s="228">
        <v>44817</v>
      </c>
      <c r="F9" s="229">
        <v>0.70138888888888884</v>
      </c>
      <c r="G9" s="228">
        <v>44822</v>
      </c>
      <c r="H9" s="229">
        <v>0.70138888888888884</v>
      </c>
      <c r="I9" s="230" t="s">
        <v>1949</v>
      </c>
      <c r="J9" s="240"/>
      <c r="K9" s="240"/>
    </row>
    <row r="10" spans="1:11" ht="54.75" customHeight="1" x14ac:dyDescent="0.4">
      <c r="A10" s="243"/>
      <c r="B10" s="226" t="s">
        <v>2763</v>
      </c>
      <c r="C10" s="226" t="s">
        <v>235</v>
      </c>
      <c r="D10" s="227" t="s">
        <v>205</v>
      </c>
      <c r="E10" s="228">
        <v>44817</v>
      </c>
      <c r="F10" s="229">
        <v>0.5</v>
      </c>
      <c r="G10" s="228">
        <v>44823</v>
      </c>
      <c r="H10" s="229">
        <v>0.5</v>
      </c>
      <c r="I10" s="230" t="s">
        <v>2172</v>
      </c>
      <c r="J10" s="241"/>
      <c r="K10" s="240"/>
    </row>
    <row r="11" spans="1:11" ht="54.75" customHeight="1" x14ac:dyDescent="0.25">
      <c r="A11" s="227">
        <v>55160145</v>
      </c>
      <c r="B11" s="226" t="s">
        <v>2795</v>
      </c>
      <c r="C11" s="226" t="s">
        <v>412</v>
      </c>
      <c r="D11" s="227" t="s">
        <v>184</v>
      </c>
      <c r="E11" s="228">
        <v>44808</v>
      </c>
      <c r="F11" s="229">
        <v>0.41666666666666669</v>
      </c>
      <c r="G11" s="228">
        <v>44825</v>
      </c>
      <c r="H11" s="229">
        <v>0.5</v>
      </c>
      <c r="I11" s="230" t="s">
        <v>2698</v>
      </c>
      <c r="J11" s="240"/>
      <c r="K11" s="239">
        <v>1360</v>
      </c>
    </row>
    <row r="12" spans="1:11" ht="53.25" customHeight="1" x14ac:dyDescent="0.25">
      <c r="A12" s="227">
        <v>96661646</v>
      </c>
      <c r="B12" s="227" t="s">
        <v>3784</v>
      </c>
      <c r="C12" s="227" t="s">
        <v>94</v>
      </c>
      <c r="D12" s="232" t="s">
        <v>77</v>
      </c>
      <c r="E12" s="233">
        <v>44817</v>
      </c>
      <c r="F12" s="234">
        <v>0.80555555555555547</v>
      </c>
      <c r="G12" s="233">
        <v>44825</v>
      </c>
      <c r="H12" s="234">
        <v>0.80555555555555547</v>
      </c>
      <c r="I12" s="235" t="s">
        <v>2250</v>
      </c>
      <c r="J12" s="1934" t="s">
        <v>3785</v>
      </c>
      <c r="K12" s="1935"/>
    </row>
    <row r="13" spans="1:11" ht="53.25" customHeight="1" x14ac:dyDescent="0.25">
      <c r="A13" s="227">
        <v>56446192</v>
      </c>
      <c r="B13" s="227" t="s">
        <v>2249</v>
      </c>
      <c r="C13" s="227" t="s">
        <v>35</v>
      </c>
      <c r="D13" s="232" t="s">
        <v>178</v>
      </c>
      <c r="E13" s="233">
        <v>44808</v>
      </c>
      <c r="F13" s="234">
        <v>0.66666666666666663</v>
      </c>
      <c r="G13" s="233">
        <v>44826</v>
      </c>
      <c r="H13" s="234">
        <v>0.66666666666666663</v>
      </c>
      <c r="I13" s="235" t="s">
        <v>2698</v>
      </c>
      <c r="J13" s="240"/>
      <c r="K13" s="239">
        <v>1620</v>
      </c>
    </row>
    <row r="14" spans="1:11" ht="26.25" x14ac:dyDescent="0.25">
      <c r="A14" s="227"/>
      <c r="B14" s="227" t="s">
        <v>2789</v>
      </c>
      <c r="C14" s="227" t="s">
        <v>22</v>
      </c>
      <c r="D14" s="232" t="s">
        <v>23</v>
      </c>
      <c r="E14" s="233">
        <v>44818</v>
      </c>
      <c r="F14" s="234">
        <v>0.70833333333333337</v>
      </c>
      <c r="G14" s="233">
        <v>44826</v>
      </c>
      <c r="H14" s="234">
        <v>0.625</v>
      </c>
      <c r="I14" s="235" t="s">
        <v>3786</v>
      </c>
      <c r="J14" s="241" t="s">
        <v>3783</v>
      </c>
      <c r="K14" s="240"/>
    </row>
    <row r="15" spans="1:11" ht="52.5" x14ac:dyDescent="0.25">
      <c r="A15" s="227">
        <v>98530640</v>
      </c>
      <c r="B15" s="226" t="s">
        <v>166</v>
      </c>
      <c r="C15" s="226" t="s">
        <v>193</v>
      </c>
      <c r="D15" s="227" t="s">
        <v>364</v>
      </c>
      <c r="E15" s="228">
        <v>44813</v>
      </c>
      <c r="F15" s="229">
        <v>0.44791666666666669</v>
      </c>
      <c r="G15" s="228">
        <v>44829</v>
      </c>
      <c r="H15" s="229">
        <v>0.85416666666666663</v>
      </c>
      <c r="I15" s="230" t="s">
        <v>3787</v>
      </c>
      <c r="J15" s="241" t="s">
        <v>2735</v>
      </c>
      <c r="K15" s="238"/>
    </row>
    <row r="16" spans="1:11" ht="73.5" customHeight="1" x14ac:dyDescent="0.25">
      <c r="A16" s="227"/>
      <c r="B16" s="227" t="s">
        <v>2763</v>
      </c>
      <c r="C16" s="227" t="s">
        <v>35</v>
      </c>
      <c r="D16" s="227" t="s">
        <v>507</v>
      </c>
      <c r="E16" s="236" t="s">
        <v>2764</v>
      </c>
      <c r="F16" s="234">
        <v>0.5</v>
      </c>
      <c r="G16" s="233">
        <v>44830</v>
      </c>
      <c r="H16" s="234"/>
      <c r="I16" s="235" t="s">
        <v>3788</v>
      </c>
      <c r="J16" s="242" t="s">
        <v>3789</v>
      </c>
      <c r="K16" s="239">
        <v>1100</v>
      </c>
    </row>
    <row r="17" spans="1:11" ht="57" customHeight="1" x14ac:dyDescent="0.25">
      <c r="A17" s="231">
        <v>98405345</v>
      </c>
      <c r="B17" s="227" t="s">
        <v>3790</v>
      </c>
      <c r="C17" s="227" t="s">
        <v>22</v>
      </c>
      <c r="D17" s="232" t="s">
        <v>2279</v>
      </c>
      <c r="E17" s="233">
        <v>44816</v>
      </c>
      <c r="F17" s="234">
        <v>0.5</v>
      </c>
      <c r="G17" s="233">
        <v>44846</v>
      </c>
      <c r="H17" s="234">
        <v>0.5</v>
      </c>
      <c r="I17" s="235" t="s">
        <v>2468</v>
      </c>
      <c r="J17" s="240"/>
      <c r="K17" s="240"/>
    </row>
  </sheetData>
  <mergeCells count="1">
    <mergeCell ref="J12:K12"/>
  </mergeCells>
  <conditionalFormatting sqref="G2:G17">
    <cfRule type="timePeriod" dxfId="0" priority="1" timePeriod="today">
      <formula>FLOOR(G2,1)=TODAY()</formula>
    </cfRule>
  </conditionalFormatting>
  <pageMargins left="0.7" right="0.7" top="0.75" bottom="0.75" header="0.3" footer="0.3"/>
  <pageSetup paperSize="9" scale="56" orientation="landscape" horizontalDpi="0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FD29"/>
  <sheetViews>
    <sheetView topLeftCell="B1" workbookViewId="0">
      <pane xSplit="9" topLeftCell="K1" activePane="topRight" state="frozen"/>
      <selection activeCell="I1437" sqref="D1437:I1437"/>
      <selection pane="topRight" activeCell="I1437" sqref="D1437:I1437"/>
    </sheetView>
  </sheetViews>
  <sheetFormatPr baseColWidth="10" defaultColWidth="11.42578125" defaultRowHeight="15.75" x14ac:dyDescent="0.25"/>
  <cols>
    <col min="1" max="1" width="22" hidden="1" customWidth="1"/>
    <col min="2" max="2" width="15.28515625" style="47" customWidth="1"/>
    <col min="3" max="9" width="4.85546875" style="51" customWidth="1"/>
    <col min="10" max="10" width="4.85546875" style="85" customWidth="1"/>
    <col min="11" max="11" width="4.85546875" style="98" customWidth="1"/>
    <col min="12" max="18" width="4.85546875" style="51" customWidth="1"/>
    <col min="19" max="19" width="4.85546875" style="89" customWidth="1"/>
    <col min="20" max="37" width="4.85546875" style="51" customWidth="1"/>
    <col min="38" max="44" width="4.85546875" style="27" customWidth="1"/>
    <col min="45" max="57" width="5" style="27" customWidth="1"/>
    <col min="58" max="58" width="4.85546875" style="27" customWidth="1"/>
    <col min="59" max="78" width="5" style="27" customWidth="1"/>
    <col min="79" max="113" width="5" style="180" customWidth="1"/>
    <col min="114" max="160" width="5" style="27" customWidth="1"/>
  </cols>
  <sheetData>
    <row r="1" spans="1:160" s="48" customFormat="1" ht="13.5" customHeight="1" thickBot="1" x14ac:dyDescent="0.35">
      <c r="A1" s="49"/>
      <c r="B1" s="67"/>
      <c r="C1" s="73"/>
      <c r="D1" s="74"/>
      <c r="E1" s="74"/>
      <c r="F1" s="75"/>
      <c r="G1" s="1892" t="s">
        <v>3803</v>
      </c>
      <c r="H1" s="1893"/>
      <c r="I1" s="1893"/>
      <c r="J1" s="1893"/>
      <c r="K1" s="1893"/>
      <c r="L1" s="1893"/>
      <c r="M1" s="1893"/>
      <c r="N1" s="1893"/>
      <c r="O1" s="1893"/>
      <c r="P1" s="1893"/>
      <c r="Q1" s="1893"/>
      <c r="R1" s="1893"/>
      <c r="S1" s="1893"/>
      <c r="T1" s="1893"/>
      <c r="U1" s="1893"/>
      <c r="V1" s="1893"/>
      <c r="W1" s="1893"/>
      <c r="X1" s="1893"/>
      <c r="Y1" s="1893"/>
      <c r="Z1" s="1893"/>
      <c r="AA1" s="1893"/>
      <c r="AB1" s="1893"/>
      <c r="AC1" s="1893"/>
      <c r="AD1" s="1893"/>
      <c r="AE1" s="1893"/>
      <c r="AF1" s="1893"/>
      <c r="AG1" s="1893"/>
      <c r="AH1" s="1893"/>
      <c r="AI1" s="1893"/>
      <c r="AJ1" s="1893"/>
      <c r="AK1" s="1893"/>
      <c r="AL1" s="1893"/>
      <c r="AM1" s="1893"/>
      <c r="AN1" s="1893"/>
      <c r="AO1" s="1893"/>
      <c r="AP1" s="1893"/>
      <c r="AQ1" s="1894"/>
      <c r="AR1" s="72"/>
      <c r="AS1" s="52"/>
      <c r="AT1" s="52"/>
      <c r="AU1" s="52"/>
      <c r="AV1" s="52"/>
      <c r="AW1" s="52"/>
      <c r="AX1" s="52"/>
      <c r="AY1" s="52"/>
      <c r="AZ1" s="52"/>
      <c r="BA1" s="52"/>
      <c r="BB1" s="52"/>
      <c r="BC1" s="52"/>
      <c r="BD1" s="52"/>
      <c r="BE1" s="52"/>
      <c r="BF1" s="52"/>
      <c r="BG1" s="52"/>
      <c r="BH1" s="52"/>
      <c r="BI1" s="52"/>
      <c r="BJ1" s="52"/>
      <c r="BK1" s="52"/>
      <c r="BL1" s="52"/>
      <c r="BM1" s="52"/>
      <c r="BN1" s="52"/>
      <c r="BO1" s="52"/>
      <c r="BP1" s="52"/>
      <c r="BQ1" s="52"/>
      <c r="BR1" s="52"/>
      <c r="BS1" s="52"/>
      <c r="BT1" s="52"/>
      <c r="BU1" s="52"/>
      <c r="BV1" s="52"/>
      <c r="BW1" s="61"/>
      <c r="BX1" s="62"/>
      <c r="BY1" s="62"/>
      <c r="BZ1" s="62"/>
      <c r="CA1" s="202"/>
      <c r="CB1" s="203"/>
      <c r="CC1" s="203"/>
      <c r="CD1" s="203"/>
      <c r="CE1" s="203"/>
      <c r="CF1" s="203"/>
      <c r="CG1" s="203"/>
      <c r="CH1" s="203"/>
      <c r="CI1" s="203"/>
      <c r="CJ1" s="203"/>
      <c r="CK1" s="203"/>
      <c r="CL1" s="203"/>
      <c r="CM1" s="203"/>
      <c r="CN1" s="203"/>
      <c r="CO1" s="203"/>
      <c r="CP1" s="203"/>
      <c r="CQ1" s="203"/>
      <c r="CR1" s="203"/>
      <c r="CS1" s="203"/>
      <c r="CT1" s="203"/>
      <c r="CU1" s="203"/>
      <c r="CV1" s="203"/>
      <c r="CW1" s="203"/>
      <c r="CX1" s="203"/>
      <c r="CY1" s="203"/>
      <c r="CZ1" s="203"/>
      <c r="DA1" s="203"/>
      <c r="DB1" s="203"/>
      <c r="DC1" s="203"/>
      <c r="DD1" s="203"/>
      <c r="DE1" s="203"/>
      <c r="DF1" s="203"/>
      <c r="DG1" s="203"/>
      <c r="DH1" s="203"/>
      <c r="DI1" s="203"/>
      <c r="DJ1" s="52"/>
      <c r="DK1" s="52"/>
      <c r="DL1" s="52"/>
      <c r="DM1" s="52"/>
      <c r="DN1" s="52"/>
      <c r="DO1" s="52"/>
      <c r="DP1" s="52"/>
      <c r="DQ1" s="52"/>
      <c r="DR1" s="52"/>
      <c r="DS1" s="52"/>
      <c r="DT1" s="52"/>
      <c r="DU1" s="52"/>
      <c r="DV1" s="52"/>
      <c r="DW1" s="52"/>
      <c r="DX1" s="52"/>
      <c r="DY1" s="52"/>
      <c r="DZ1" s="52"/>
      <c r="EA1" s="52"/>
      <c r="EB1" s="52"/>
      <c r="EC1" s="52"/>
      <c r="ED1" s="52"/>
      <c r="EE1" s="52"/>
      <c r="EF1" s="52"/>
      <c r="EG1" s="52"/>
      <c r="EH1" s="52"/>
      <c r="EI1" s="52"/>
      <c r="EJ1" s="52"/>
      <c r="EK1" s="52"/>
      <c r="EL1" s="52"/>
      <c r="EM1" s="52"/>
      <c r="EN1" s="52"/>
      <c r="EO1" s="52"/>
      <c r="EP1" s="52"/>
      <c r="EQ1" s="52"/>
      <c r="ER1" s="52"/>
      <c r="ES1" s="52"/>
      <c r="ET1" s="52"/>
      <c r="EU1" s="52"/>
      <c r="EV1" s="52"/>
      <c r="EW1" s="52"/>
      <c r="EX1" s="52"/>
      <c r="EY1" s="52"/>
      <c r="EZ1" s="52"/>
      <c r="FA1" s="52"/>
      <c r="FB1" s="52"/>
      <c r="FC1" s="52"/>
      <c r="FD1" s="52"/>
    </row>
    <row r="2" spans="1:160" s="48" customFormat="1" ht="13.5" customHeight="1" thickBot="1" x14ac:dyDescent="0.35">
      <c r="A2" s="49"/>
      <c r="B2" s="68"/>
      <c r="C2" s="73"/>
      <c r="D2" s="74"/>
      <c r="E2" s="74"/>
      <c r="F2" s="75"/>
      <c r="G2" s="1892" t="s">
        <v>3804</v>
      </c>
      <c r="H2" s="1893"/>
      <c r="I2" s="1893"/>
      <c r="J2" s="1893"/>
      <c r="K2" s="1893"/>
      <c r="L2" s="1893"/>
      <c r="M2" s="1893"/>
      <c r="N2" s="1893"/>
      <c r="O2" s="1893"/>
      <c r="P2" s="1893"/>
      <c r="Q2" s="1893"/>
      <c r="R2" s="1893"/>
      <c r="S2" s="1893"/>
      <c r="T2" s="1893"/>
      <c r="U2" s="1893"/>
      <c r="V2" s="1893"/>
      <c r="W2" s="1893"/>
      <c r="X2" s="1893"/>
      <c r="Y2" s="1893"/>
      <c r="Z2" s="1893"/>
      <c r="AA2" s="1893"/>
      <c r="AB2" s="1893"/>
      <c r="AC2" s="1893"/>
      <c r="AD2" s="1893"/>
      <c r="AE2" s="1893"/>
      <c r="AF2" s="1893"/>
      <c r="AG2" s="1893"/>
      <c r="AH2" s="1893"/>
      <c r="AI2" s="1893"/>
      <c r="AJ2" s="1893"/>
      <c r="AK2" s="1893"/>
      <c r="AL2" s="1893"/>
      <c r="AM2" s="1893"/>
      <c r="AN2" s="1893"/>
      <c r="AO2" s="1893"/>
      <c r="AP2" s="1893"/>
      <c r="AQ2" s="1894"/>
      <c r="AR2" s="72"/>
      <c r="AS2" s="52"/>
      <c r="AT2" s="52"/>
      <c r="AU2" s="52"/>
      <c r="AV2" s="52"/>
      <c r="AW2" s="52"/>
      <c r="AX2" s="52"/>
      <c r="AY2" s="52"/>
      <c r="AZ2" s="52"/>
      <c r="BA2" s="52"/>
      <c r="BB2" s="52"/>
      <c r="BC2" s="52"/>
      <c r="BD2" s="52"/>
      <c r="BE2" s="52"/>
      <c r="BF2" s="52"/>
      <c r="BG2" s="52"/>
      <c r="BH2" s="52"/>
      <c r="BI2" s="52"/>
      <c r="BJ2" s="52"/>
      <c r="BK2" s="52"/>
      <c r="BL2" s="52"/>
      <c r="BM2" s="52"/>
      <c r="BN2" s="52"/>
      <c r="BO2" s="52"/>
      <c r="BP2" s="52"/>
      <c r="BQ2" s="52"/>
      <c r="BR2" s="52"/>
      <c r="BS2" s="52"/>
      <c r="BT2" s="52"/>
      <c r="BU2" s="52"/>
      <c r="BV2" s="52"/>
      <c r="BW2" s="61"/>
      <c r="BX2" s="62"/>
      <c r="BY2" s="62"/>
      <c r="BZ2" s="62"/>
      <c r="CA2" s="202"/>
      <c r="CB2" s="203"/>
      <c r="CC2" s="203"/>
      <c r="CD2" s="203"/>
      <c r="CE2" s="203"/>
      <c r="CF2" s="203"/>
      <c r="CG2" s="203"/>
      <c r="CH2" s="203"/>
      <c r="CI2" s="203"/>
      <c r="CJ2" s="203"/>
      <c r="CK2" s="203"/>
      <c r="CL2" s="203"/>
      <c r="CM2" s="203"/>
      <c r="CN2" s="203"/>
      <c r="CO2" s="203"/>
      <c r="CP2" s="203"/>
      <c r="CQ2" s="203"/>
      <c r="CR2" s="203"/>
      <c r="CS2" s="203"/>
      <c r="CT2" s="203"/>
      <c r="CU2" s="203"/>
      <c r="CV2" s="203"/>
      <c r="CW2" s="203"/>
      <c r="CX2" s="203"/>
      <c r="CY2" s="203"/>
      <c r="CZ2" s="203"/>
      <c r="DA2" s="203"/>
      <c r="DB2" s="203"/>
      <c r="DC2" s="203"/>
      <c r="DD2" s="203"/>
      <c r="DE2" s="203"/>
      <c r="DF2" s="203"/>
      <c r="DG2" s="203"/>
      <c r="DH2" s="203"/>
      <c r="DI2" s="203"/>
      <c r="DJ2" s="52"/>
      <c r="DK2" s="52"/>
      <c r="DL2" s="52"/>
      <c r="DM2" s="52"/>
      <c r="DN2" s="52"/>
      <c r="DO2" s="52"/>
      <c r="DP2" s="52"/>
      <c r="DQ2" s="52"/>
      <c r="DR2" s="52"/>
      <c r="DS2" s="52"/>
      <c r="DT2" s="52"/>
      <c r="DU2" s="52"/>
      <c r="DV2" s="52"/>
      <c r="DW2" s="52"/>
      <c r="DX2" s="52"/>
      <c r="DY2" s="52"/>
      <c r="DZ2" s="52"/>
      <c r="EA2" s="52"/>
      <c r="EB2" s="52"/>
      <c r="EC2" s="52"/>
      <c r="ED2" s="52"/>
      <c r="EE2" s="52"/>
      <c r="EF2" s="52"/>
      <c r="EG2" s="52"/>
      <c r="EH2" s="52"/>
      <c r="EI2" s="52"/>
      <c r="EJ2" s="52"/>
      <c r="EK2" s="52"/>
      <c r="EL2" s="52"/>
      <c r="EM2" s="52"/>
      <c r="EN2" s="52"/>
      <c r="EO2" s="52"/>
      <c r="EP2" s="52"/>
      <c r="EQ2" s="52"/>
      <c r="ER2" s="52"/>
      <c r="ES2" s="52"/>
      <c r="ET2" s="52"/>
      <c r="EU2" s="52"/>
      <c r="EV2" s="52"/>
      <c r="EW2" s="52"/>
      <c r="EX2" s="52"/>
      <c r="EY2" s="52"/>
      <c r="EZ2" s="52"/>
      <c r="FA2" s="52"/>
      <c r="FB2" s="52"/>
      <c r="FC2" s="52"/>
      <c r="FD2" s="52"/>
    </row>
    <row r="3" spans="1:160" s="48" customFormat="1" ht="13.5" customHeight="1" thickBot="1" x14ac:dyDescent="0.35">
      <c r="A3" s="49"/>
      <c r="B3" s="69"/>
      <c r="C3" s="73"/>
      <c r="D3" s="74"/>
      <c r="E3" s="74"/>
      <c r="F3" s="74"/>
      <c r="G3" s="1895" t="s">
        <v>3805</v>
      </c>
      <c r="H3" s="1893"/>
      <c r="I3" s="1893"/>
      <c r="J3" s="1893"/>
      <c r="K3" s="1893"/>
      <c r="L3" s="1893"/>
      <c r="M3" s="1893"/>
      <c r="N3" s="1893"/>
      <c r="O3" s="1893"/>
      <c r="P3" s="1893"/>
      <c r="Q3" s="1893"/>
      <c r="R3" s="1893"/>
      <c r="S3" s="1893"/>
      <c r="T3" s="1893"/>
      <c r="U3" s="1893"/>
      <c r="V3" s="1893"/>
      <c r="W3" s="1893"/>
      <c r="X3" s="1893"/>
      <c r="Y3" s="1893"/>
      <c r="Z3" s="1893"/>
      <c r="AA3" s="1893"/>
      <c r="AB3" s="1893"/>
      <c r="AC3" s="1893"/>
      <c r="AD3" s="1893"/>
      <c r="AE3" s="1893"/>
      <c r="AF3" s="1893"/>
      <c r="AG3" s="1893"/>
      <c r="AH3" s="1893"/>
      <c r="AI3" s="1893"/>
      <c r="AJ3" s="1893"/>
      <c r="AK3" s="1893"/>
      <c r="AL3" s="1893"/>
      <c r="AM3" s="1893"/>
      <c r="AN3" s="1893"/>
      <c r="AO3" s="1893"/>
      <c r="AP3" s="1893"/>
      <c r="AQ3" s="1894"/>
      <c r="AR3" s="72"/>
      <c r="AS3" s="52"/>
      <c r="AT3" s="52"/>
      <c r="AU3" s="52"/>
      <c r="AV3" s="52"/>
      <c r="AW3" s="52"/>
      <c r="AX3" s="52"/>
      <c r="AY3" s="52"/>
      <c r="AZ3" s="52"/>
      <c r="BA3" s="52"/>
      <c r="BB3" s="52"/>
      <c r="BC3" s="52"/>
      <c r="BD3" s="52"/>
      <c r="BE3" s="52"/>
      <c r="BF3" s="52"/>
      <c r="BG3" s="52"/>
      <c r="BH3" s="52"/>
      <c r="BI3" s="52"/>
      <c r="BJ3" s="52"/>
      <c r="BK3" s="52"/>
      <c r="BL3" s="52"/>
      <c r="BM3" s="52"/>
      <c r="BN3" s="52"/>
      <c r="BO3" s="52"/>
      <c r="BP3" s="52"/>
      <c r="BQ3" s="52"/>
      <c r="BR3" s="52"/>
      <c r="BS3" s="52"/>
      <c r="BT3" s="52"/>
      <c r="BU3" s="52"/>
      <c r="BV3" s="52"/>
      <c r="BW3" s="61"/>
      <c r="BX3" s="62"/>
      <c r="BY3" s="62"/>
      <c r="BZ3" s="62"/>
      <c r="CA3" s="202"/>
      <c r="CB3" s="203"/>
      <c r="CC3" s="203"/>
      <c r="CD3" s="203"/>
      <c r="CE3" s="203"/>
      <c r="CF3" s="203"/>
      <c r="CG3" s="203"/>
      <c r="CH3" s="203"/>
      <c r="CI3" s="203"/>
      <c r="CJ3" s="203"/>
      <c r="CK3" s="203"/>
      <c r="CL3" s="203"/>
      <c r="CM3" s="203"/>
      <c r="CN3" s="203"/>
      <c r="CO3" s="203"/>
      <c r="CP3" s="203"/>
      <c r="CQ3" s="203"/>
      <c r="CR3" s="203"/>
      <c r="CS3" s="203"/>
      <c r="CT3" s="203"/>
      <c r="CU3" s="203"/>
      <c r="CV3" s="203"/>
      <c r="CW3" s="203"/>
      <c r="CX3" s="203"/>
      <c r="CY3" s="203"/>
      <c r="CZ3" s="203"/>
      <c r="DA3" s="203"/>
      <c r="DB3" s="203"/>
      <c r="DC3" s="203"/>
      <c r="DD3" s="203"/>
      <c r="DE3" s="203"/>
      <c r="DF3" s="203"/>
      <c r="DG3" s="203"/>
      <c r="DH3" s="203"/>
      <c r="DI3" s="203"/>
      <c r="DJ3" s="52"/>
      <c r="DK3" s="52"/>
      <c r="DL3" s="52"/>
      <c r="DM3" s="52"/>
      <c r="DN3" s="52"/>
      <c r="DO3" s="52"/>
      <c r="DP3" s="52"/>
      <c r="DQ3" s="52"/>
      <c r="DR3" s="52"/>
      <c r="DS3" s="52"/>
      <c r="DT3" s="52"/>
      <c r="DU3" s="52"/>
      <c r="DV3" s="52"/>
      <c r="DW3" s="52"/>
      <c r="DX3" s="52"/>
      <c r="DY3" s="52"/>
      <c r="DZ3" s="52"/>
      <c r="EA3" s="52"/>
      <c r="EB3" s="52"/>
      <c r="EC3" s="52"/>
      <c r="ED3" s="52"/>
      <c r="EE3" s="52"/>
      <c r="EF3" s="52"/>
      <c r="EG3" s="52"/>
      <c r="EH3" s="52"/>
      <c r="EI3" s="52"/>
      <c r="EJ3" s="52"/>
      <c r="EK3" s="52"/>
      <c r="EL3" s="52"/>
      <c r="EM3" s="52"/>
      <c r="EN3" s="52"/>
      <c r="EO3" s="52"/>
      <c r="EP3" s="52"/>
      <c r="EQ3" s="52"/>
      <c r="ER3" s="52"/>
      <c r="ES3" s="52"/>
      <c r="ET3" s="52"/>
      <c r="EU3" s="52"/>
      <c r="EV3" s="52"/>
      <c r="EW3" s="52"/>
      <c r="EX3" s="52"/>
      <c r="EY3" s="52"/>
      <c r="EZ3" s="52"/>
      <c r="FA3" s="52"/>
      <c r="FB3" s="52"/>
      <c r="FC3" s="52"/>
      <c r="FD3" s="52"/>
    </row>
    <row r="4" spans="1:160" s="48" customFormat="1" ht="13.5" customHeight="1" thickBot="1" x14ac:dyDescent="0.35">
      <c r="A4" s="49"/>
      <c r="B4" s="76"/>
      <c r="C4" s="73"/>
      <c r="D4" s="74"/>
      <c r="E4" s="74"/>
      <c r="F4" s="74"/>
      <c r="G4" s="1895" t="s">
        <v>3806</v>
      </c>
      <c r="H4" s="1893"/>
      <c r="I4" s="1893"/>
      <c r="J4" s="1893"/>
      <c r="K4" s="1893"/>
      <c r="L4" s="1893"/>
      <c r="M4" s="1893"/>
      <c r="N4" s="1893"/>
      <c r="O4" s="1893"/>
      <c r="P4" s="1893"/>
      <c r="Q4" s="1893"/>
      <c r="R4" s="1893"/>
      <c r="S4" s="1893"/>
      <c r="T4" s="1893"/>
      <c r="U4" s="1893"/>
      <c r="V4" s="1893"/>
      <c r="W4" s="1893"/>
      <c r="X4" s="1893"/>
      <c r="Y4" s="1893"/>
      <c r="Z4" s="1893"/>
      <c r="AA4" s="1893"/>
      <c r="AB4" s="1893"/>
      <c r="AC4" s="1893"/>
      <c r="AD4" s="1893"/>
      <c r="AE4" s="1893"/>
      <c r="AF4" s="1893"/>
      <c r="AG4" s="1893"/>
      <c r="AH4" s="1893"/>
      <c r="AI4" s="1893"/>
      <c r="AJ4" s="1893"/>
      <c r="AK4" s="1893"/>
      <c r="AL4" s="1893"/>
      <c r="AM4" s="1893"/>
      <c r="AN4" s="1893"/>
      <c r="AO4" s="1893"/>
      <c r="AP4" s="1893"/>
      <c r="AQ4" s="1894"/>
      <c r="AR4" s="72"/>
      <c r="AS4" s="52"/>
      <c r="AT4" s="52"/>
      <c r="AU4" s="52"/>
      <c r="AV4" s="52"/>
      <c r="AW4" s="52"/>
      <c r="AX4" s="52"/>
      <c r="AY4" s="52"/>
      <c r="AZ4" s="52"/>
      <c r="BA4" s="52"/>
      <c r="BB4" s="52"/>
      <c r="BC4" s="52"/>
      <c r="BD4" s="52"/>
      <c r="BE4" s="52"/>
      <c r="BF4" s="52"/>
      <c r="BG4" s="52"/>
      <c r="BH4" s="52"/>
      <c r="BI4" s="52"/>
      <c r="BJ4" s="52"/>
      <c r="BK4" s="52"/>
      <c r="BL4" s="52"/>
      <c r="BM4" s="52"/>
      <c r="BN4" s="52"/>
      <c r="BO4" s="52"/>
      <c r="BP4" s="52"/>
      <c r="BQ4" s="52"/>
      <c r="BR4" s="52"/>
      <c r="BS4" s="52"/>
      <c r="BT4" s="52"/>
      <c r="BU4" s="52"/>
      <c r="BV4" s="52"/>
      <c r="BW4" s="61"/>
      <c r="BX4" s="62"/>
      <c r="BY4" s="62"/>
      <c r="BZ4" s="62"/>
      <c r="CA4" s="202"/>
      <c r="CB4" s="203"/>
      <c r="CC4" s="203"/>
      <c r="CD4" s="203"/>
      <c r="CE4" s="203"/>
      <c r="CF4" s="203"/>
      <c r="CG4" s="203"/>
      <c r="CH4" s="203"/>
      <c r="CI4" s="203"/>
      <c r="CJ4" s="203"/>
      <c r="CK4" s="203"/>
      <c r="CL4" s="203"/>
      <c r="CM4" s="203"/>
      <c r="CN4" s="203"/>
      <c r="CO4" s="203"/>
      <c r="CP4" s="203"/>
      <c r="CQ4" s="203"/>
      <c r="CR4" s="203"/>
      <c r="CS4" s="203"/>
      <c r="CT4" s="203"/>
      <c r="CU4" s="203"/>
      <c r="CV4" s="203"/>
      <c r="CW4" s="203"/>
      <c r="CX4" s="203"/>
      <c r="CY4" s="203"/>
      <c r="CZ4" s="203"/>
      <c r="DA4" s="203"/>
      <c r="DB4" s="203"/>
      <c r="DC4" s="203"/>
      <c r="DD4" s="203"/>
      <c r="DE4" s="203"/>
      <c r="DF4" s="203"/>
      <c r="DG4" s="203"/>
      <c r="DH4" s="203"/>
      <c r="DI4" s="203"/>
      <c r="DJ4" s="52"/>
      <c r="DK4" s="52"/>
      <c r="DL4" s="52"/>
      <c r="DM4" s="52"/>
      <c r="DN4" s="52"/>
      <c r="DO4" s="52"/>
      <c r="DP4" s="52"/>
      <c r="DQ4" s="52"/>
      <c r="DR4" s="52"/>
      <c r="DS4" s="52"/>
      <c r="DT4" s="52"/>
      <c r="DU4" s="52"/>
      <c r="DV4" s="52"/>
      <c r="DW4" s="52"/>
      <c r="DX4" s="52"/>
      <c r="DY4" s="52"/>
      <c r="DZ4" s="52"/>
      <c r="EA4" s="52"/>
      <c r="EB4" s="52"/>
      <c r="EC4" s="52"/>
      <c r="ED4" s="52"/>
      <c r="EE4" s="52"/>
      <c r="EF4" s="52"/>
      <c r="EG4" s="52"/>
      <c r="EH4" s="52"/>
      <c r="EI4" s="52"/>
      <c r="EJ4" s="52"/>
      <c r="EK4" s="52"/>
      <c r="EL4" s="52"/>
      <c r="EM4" s="52"/>
      <c r="EN4" s="52"/>
      <c r="EO4" s="52"/>
      <c r="EP4" s="52"/>
      <c r="EQ4" s="52"/>
      <c r="ER4" s="52"/>
      <c r="ES4" s="52"/>
      <c r="ET4" s="52"/>
      <c r="EU4" s="52"/>
      <c r="EV4" s="52"/>
      <c r="EW4" s="52"/>
      <c r="EX4" s="52"/>
      <c r="EY4" s="52"/>
      <c r="EZ4" s="52"/>
      <c r="FA4" s="52"/>
      <c r="FB4" s="52"/>
      <c r="FC4" s="52"/>
      <c r="FD4" s="52"/>
    </row>
    <row r="5" spans="1:160" s="1898" customFormat="1" ht="8.25" customHeight="1" x14ac:dyDescent="0.25">
      <c r="A5" s="1896"/>
      <c r="B5" s="1897"/>
      <c r="C5" s="1897"/>
      <c r="D5" s="1897"/>
      <c r="E5" s="1897"/>
      <c r="F5" s="1897"/>
      <c r="G5" s="1897"/>
      <c r="H5" s="1897"/>
      <c r="I5" s="1897"/>
      <c r="J5" s="1897"/>
      <c r="K5" s="1897"/>
      <c r="L5" s="1897"/>
      <c r="M5" s="1897"/>
      <c r="N5" s="1897"/>
      <c r="O5" s="1897"/>
      <c r="P5" s="1897"/>
      <c r="Q5" s="1897"/>
      <c r="R5" s="1897"/>
      <c r="S5" s="1897"/>
      <c r="T5" s="1897"/>
      <c r="U5" s="1897"/>
      <c r="V5" s="1897"/>
      <c r="W5" s="1897"/>
      <c r="X5" s="1897"/>
      <c r="Y5" s="1897"/>
      <c r="Z5" s="1897"/>
      <c r="AA5" s="1897"/>
      <c r="AB5" s="1897"/>
      <c r="AC5" s="1897"/>
      <c r="AD5" s="1897"/>
      <c r="AE5" s="1897"/>
      <c r="AF5" s="1897"/>
      <c r="AG5" s="1897"/>
      <c r="AH5" s="1897"/>
      <c r="AI5" s="1897"/>
      <c r="AJ5" s="1897"/>
      <c r="AK5" s="1897"/>
      <c r="AL5" s="1897"/>
      <c r="AM5" s="1897"/>
      <c r="AN5" s="1897"/>
      <c r="AO5" s="1897"/>
      <c r="AP5" s="1897"/>
      <c r="AQ5" s="1897"/>
      <c r="AR5" s="1897"/>
      <c r="AS5" s="1897"/>
      <c r="AT5" s="1897"/>
      <c r="AU5" s="1897"/>
      <c r="AV5" s="1897"/>
      <c r="AW5" s="1897"/>
      <c r="AX5" s="1897"/>
      <c r="AY5" s="1897"/>
      <c r="AZ5" s="1897"/>
      <c r="BA5" s="1897"/>
      <c r="BB5" s="1897"/>
      <c r="BC5" s="1897"/>
      <c r="BD5" s="1897"/>
      <c r="BE5" s="1897"/>
      <c r="BF5" s="1897"/>
      <c r="BG5" s="1897"/>
      <c r="BH5" s="1897"/>
      <c r="BI5" s="1897"/>
      <c r="BJ5" s="1897"/>
      <c r="BK5" s="1897"/>
      <c r="BL5" s="1897"/>
      <c r="BM5" s="1897"/>
      <c r="BN5" s="1897"/>
      <c r="BO5" s="1897"/>
      <c r="BP5" s="1897"/>
      <c r="BQ5" s="1897"/>
      <c r="BR5" s="1897"/>
      <c r="BS5" s="1897"/>
      <c r="BT5" s="1897"/>
      <c r="BU5" s="1897"/>
      <c r="BV5" s="1897"/>
      <c r="BW5" s="1897"/>
      <c r="BX5" s="1897"/>
      <c r="BY5" s="1897"/>
      <c r="BZ5" s="1897"/>
      <c r="CA5" s="1897"/>
      <c r="CB5" s="1897"/>
      <c r="CC5" s="1897"/>
      <c r="CD5" s="1897"/>
      <c r="CE5" s="1897"/>
      <c r="CF5" s="1897"/>
      <c r="CG5" s="1897"/>
      <c r="CH5" s="1897"/>
      <c r="CI5" s="1897"/>
      <c r="CJ5" s="1897"/>
      <c r="CK5" s="1897"/>
      <c r="CL5" s="1897"/>
      <c r="CM5" s="1897"/>
      <c r="CN5" s="1897"/>
      <c r="CO5" s="1897"/>
      <c r="CP5" s="1897"/>
      <c r="CQ5" s="1897"/>
      <c r="CR5" s="1897"/>
      <c r="CS5" s="1897"/>
      <c r="CT5" s="1897"/>
      <c r="CU5" s="1897"/>
      <c r="CV5" s="1897"/>
      <c r="CW5" s="1897"/>
      <c r="CX5" s="1897"/>
      <c r="CY5" s="1897"/>
      <c r="CZ5" s="1897"/>
      <c r="DA5" s="1897"/>
      <c r="DB5" s="1897"/>
      <c r="DC5" s="1897"/>
      <c r="DD5" s="1897"/>
      <c r="DE5" s="1897"/>
      <c r="DF5" s="1897"/>
      <c r="DG5" s="1897"/>
      <c r="DH5" s="1897"/>
      <c r="DI5" s="1897"/>
      <c r="DJ5" s="1897"/>
      <c r="DK5" s="1897"/>
      <c r="DL5" s="1897"/>
      <c r="DM5" s="1897"/>
      <c r="DN5" s="1897"/>
      <c r="DO5" s="1897"/>
      <c r="DP5" s="1897"/>
      <c r="DQ5" s="1897"/>
      <c r="DR5" s="1897"/>
      <c r="DS5" s="1897"/>
      <c r="DT5" s="1897"/>
      <c r="DU5" s="1897"/>
      <c r="DV5" s="1897"/>
      <c r="DW5" s="1897"/>
      <c r="DX5" s="1897"/>
      <c r="DY5" s="1897"/>
      <c r="DZ5" s="1897"/>
      <c r="EA5" s="1897"/>
      <c r="EB5" s="1897"/>
      <c r="EC5" s="1897"/>
      <c r="ED5" s="1897"/>
      <c r="EE5" s="1897"/>
      <c r="EF5" s="1897"/>
      <c r="EG5" s="1897"/>
      <c r="EH5" s="1897"/>
      <c r="EI5" s="1897"/>
      <c r="EJ5" s="1897"/>
      <c r="EK5" s="1897"/>
      <c r="EL5" s="1897"/>
      <c r="EM5" s="1897"/>
      <c r="EN5" s="1897"/>
      <c r="EO5" s="1897"/>
      <c r="EP5" s="1897"/>
      <c r="EQ5" s="1897"/>
      <c r="ER5" s="1897"/>
      <c r="ES5" s="1897"/>
      <c r="ET5" s="1897"/>
      <c r="EU5" s="1897"/>
      <c r="EV5" s="1897"/>
      <c r="EW5" s="1897"/>
      <c r="EX5" s="1897"/>
      <c r="EY5" s="1897"/>
      <c r="EZ5" s="1897"/>
      <c r="FA5" s="1897"/>
      <c r="FB5" s="1897"/>
      <c r="FC5" s="1897"/>
      <c r="FD5" s="1897"/>
    </row>
    <row r="6" spans="1:160" ht="18.75" x14ac:dyDescent="0.25">
      <c r="A6" s="55" t="s">
        <v>3807</v>
      </c>
      <c r="B6" s="71" t="s">
        <v>3808</v>
      </c>
      <c r="C6" s="1883">
        <v>44655</v>
      </c>
      <c r="D6" s="1884"/>
      <c r="E6" s="1884"/>
      <c r="F6" s="1884"/>
      <c r="G6" s="1884"/>
      <c r="H6" s="1884"/>
      <c r="I6" s="1884"/>
      <c r="J6" s="1884"/>
      <c r="K6" s="1884"/>
      <c r="L6" s="1884"/>
      <c r="M6" s="1885">
        <v>44686</v>
      </c>
      <c r="N6" s="1886"/>
      <c r="O6" s="1886"/>
      <c r="P6" s="1886"/>
      <c r="Q6" s="1886"/>
      <c r="R6" s="1886"/>
      <c r="S6" s="1886"/>
      <c r="T6" s="1886"/>
      <c r="U6" s="1886"/>
      <c r="V6" s="1886"/>
      <c r="W6" s="1886"/>
      <c r="X6" s="1886"/>
      <c r="Y6" s="1886"/>
      <c r="Z6" s="1886"/>
      <c r="AA6" s="1886"/>
      <c r="AB6" s="1886"/>
      <c r="AC6" s="1886"/>
      <c r="AD6" s="1886"/>
      <c r="AE6" s="1886"/>
      <c r="AF6" s="1886"/>
      <c r="AG6" s="1886"/>
      <c r="AH6" s="1886"/>
      <c r="AI6" s="1886"/>
      <c r="AJ6" s="1886"/>
      <c r="AK6" s="1886"/>
      <c r="AL6" s="1886"/>
      <c r="AM6" s="1886"/>
      <c r="AN6" s="1886"/>
      <c r="AO6" s="1886"/>
      <c r="AP6" s="1886"/>
      <c r="AQ6" s="1886"/>
      <c r="AR6" s="1887">
        <v>44718</v>
      </c>
      <c r="AS6" s="1888"/>
      <c r="AT6" s="1888"/>
      <c r="AU6" s="1888"/>
      <c r="AV6" s="1888"/>
      <c r="AW6" s="1888"/>
      <c r="AX6" s="1888"/>
      <c r="AY6" s="1888"/>
      <c r="AZ6" s="1888"/>
      <c r="BA6" s="1888"/>
      <c r="BB6" s="1888"/>
      <c r="BC6" s="1888"/>
      <c r="BD6" s="1888"/>
      <c r="BE6" s="1888"/>
      <c r="BF6" s="1888"/>
      <c r="BG6" s="1888"/>
      <c r="BH6" s="1888"/>
      <c r="BI6" s="1888"/>
      <c r="BJ6" s="1888"/>
      <c r="BK6" s="1888"/>
      <c r="BL6" s="1888"/>
      <c r="BM6" s="1888"/>
      <c r="BN6" s="1888"/>
      <c r="BO6" s="1888"/>
      <c r="BP6" s="1888"/>
      <c r="BQ6" s="1888"/>
      <c r="BR6" s="1888"/>
      <c r="BS6" s="1888"/>
      <c r="BT6" s="1888"/>
      <c r="BU6" s="1888"/>
      <c r="BV6" s="1889">
        <v>44749</v>
      </c>
      <c r="BW6" s="1890"/>
      <c r="BX6" s="1890"/>
      <c r="BY6" s="1890"/>
      <c r="BZ6" s="1890"/>
      <c r="CA6" s="1890"/>
      <c r="CB6" s="1890"/>
      <c r="CC6" s="1890"/>
      <c r="CD6" s="1890"/>
      <c r="CE6" s="1890"/>
      <c r="CF6" s="1890"/>
      <c r="CG6" s="1890"/>
      <c r="CH6" s="1890"/>
      <c r="CI6" s="1890"/>
      <c r="CJ6" s="1890"/>
      <c r="CK6" s="1890"/>
      <c r="CL6" s="1890"/>
      <c r="CM6" s="1890"/>
      <c r="CN6" s="1890"/>
      <c r="CO6" s="1890"/>
      <c r="CP6" s="1890"/>
      <c r="CQ6" s="1890"/>
      <c r="CR6" s="1890"/>
      <c r="CS6" s="1890"/>
      <c r="CT6" s="1890"/>
      <c r="CU6" s="1890"/>
      <c r="CV6" s="1890"/>
      <c r="CW6" s="1890"/>
      <c r="CX6" s="1890"/>
      <c r="CY6" s="1890"/>
      <c r="CZ6" s="1891"/>
      <c r="DA6" s="1889" t="s">
        <v>3809</v>
      </c>
      <c r="DB6" s="1890"/>
      <c r="DC6" s="1890"/>
      <c r="DD6" s="1890"/>
      <c r="DE6" s="1890"/>
      <c r="DF6" s="1890"/>
      <c r="DG6" s="1890"/>
      <c r="DH6" s="1890"/>
      <c r="DI6" s="1890"/>
      <c r="DJ6" s="1890"/>
      <c r="DK6" s="1890"/>
      <c r="DL6" s="1890"/>
      <c r="DM6" s="1890"/>
      <c r="DN6" s="1890"/>
      <c r="DO6" s="1890"/>
      <c r="DP6" s="1890"/>
      <c r="DQ6" s="1890"/>
      <c r="DR6" s="1890"/>
      <c r="DS6" s="1890"/>
      <c r="DT6" s="1890"/>
      <c r="DU6" s="1890"/>
      <c r="DV6" s="1890"/>
      <c r="DW6" s="1890"/>
      <c r="DX6" s="1890"/>
      <c r="DY6" s="1890"/>
      <c r="DZ6" s="1890"/>
      <c r="EA6" s="1890"/>
      <c r="EB6" s="1890"/>
      <c r="EC6" s="1890"/>
      <c r="ED6" s="1890"/>
      <c r="EE6" s="1891"/>
    </row>
    <row r="7" spans="1:160" ht="18.75" x14ac:dyDescent="0.25">
      <c r="A7" s="70" t="s">
        <v>3774</v>
      </c>
      <c r="B7" s="71" t="s">
        <v>3810</v>
      </c>
      <c r="C7" s="56">
        <v>21</v>
      </c>
      <c r="D7" s="58">
        <v>22</v>
      </c>
      <c r="E7" s="56">
        <v>23</v>
      </c>
      <c r="F7" s="58">
        <v>24</v>
      </c>
      <c r="G7" s="58">
        <v>25</v>
      </c>
      <c r="H7" s="56">
        <v>26</v>
      </c>
      <c r="I7" s="56">
        <v>27</v>
      </c>
      <c r="J7" s="81">
        <v>28</v>
      </c>
      <c r="K7" s="93">
        <v>29</v>
      </c>
      <c r="L7" s="56">
        <v>30</v>
      </c>
      <c r="M7" s="56">
        <v>1</v>
      </c>
      <c r="N7" s="57">
        <v>2</v>
      </c>
      <c r="O7" s="56">
        <v>3</v>
      </c>
      <c r="P7" s="57">
        <v>4</v>
      </c>
      <c r="Q7" s="57">
        <v>5</v>
      </c>
      <c r="R7" s="57">
        <v>6</v>
      </c>
      <c r="S7" s="113">
        <v>7</v>
      </c>
      <c r="T7" s="57">
        <v>8</v>
      </c>
      <c r="U7" s="56">
        <v>9</v>
      </c>
      <c r="V7" s="56">
        <v>10</v>
      </c>
      <c r="W7" s="57">
        <v>11</v>
      </c>
      <c r="X7" s="56">
        <v>12</v>
      </c>
      <c r="Y7" s="56">
        <v>13</v>
      </c>
      <c r="Z7" s="57">
        <v>14</v>
      </c>
      <c r="AA7" s="57">
        <v>15</v>
      </c>
      <c r="AB7" s="56">
        <v>16</v>
      </c>
      <c r="AC7" s="57">
        <v>17</v>
      </c>
      <c r="AD7" s="56">
        <v>18</v>
      </c>
      <c r="AE7" s="56">
        <v>19</v>
      </c>
      <c r="AF7" s="56">
        <v>20</v>
      </c>
      <c r="AG7" s="56">
        <v>21</v>
      </c>
      <c r="AH7" s="57">
        <v>22</v>
      </c>
      <c r="AI7" s="56">
        <v>23</v>
      </c>
      <c r="AJ7" s="56">
        <v>24</v>
      </c>
      <c r="AK7" s="57">
        <v>25</v>
      </c>
      <c r="AL7" s="57">
        <v>26</v>
      </c>
      <c r="AM7" s="56">
        <v>27</v>
      </c>
      <c r="AN7" s="57">
        <v>28</v>
      </c>
      <c r="AO7" s="57">
        <v>29</v>
      </c>
      <c r="AP7" s="57">
        <v>30</v>
      </c>
      <c r="AQ7" s="57">
        <v>31</v>
      </c>
      <c r="AR7" s="58">
        <v>1</v>
      </c>
      <c r="AS7" s="58">
        <v>2</v>
      </c>
      <c r="AT7" s="56">
        <v>3</v>
      </c>
      <c r="AU7" s="58">
        <v>4</v>
      </c>
      <c r="AV7" s="58">
        <v>5</v>
      </c>
      <c r="AW7" s="58">
        <v>6</v>
      </c>
      <c r="AX7" s="58">
        <v>7</v>
      </c>
      <c r="AY7" s="58">
        <v>8</v>
      </c>
      <c r="AZ7" s="58">
        <v>9</v>
      </c>
      <c r="BA7" s="58">
        <v>10</v>
      </c>
      <c r="BB7" s="56">
        <v>11</v>
      </c>
      <c r="BC7" s="58">
        <v>12</v>
      </c>
      <c r="BD7" s="58">
        <v>13</v>
      </c>
      <c r="BE7" s="58">
        <v>14</v>
      </c>
      <c r="BF7" s="58">
        <v>15</v>
      </c>
      <c r="BG7" s="58">
        <v>16</v>
      </c>
      <c r="BH7" s="58">
        <v>17</v>
      </c>
      <c r="BI7" s="56">
        <v>18</v>
      </c>
      <c r="BJ7" s="58">
        <v>19</v>
      </c>
      <c r="BK7" s="58">
        <v>20</v>
      </c>
      <c r="BL7" s="58">
        <v>21</v>
      </c>
      <c r="BM7" s="58">
        <v>22</v>
      </c>
      <c r="BN7" s="58">
        <v>23</v>
      </c>
      <c r="BO7" s="58">
        <v>24</v>
      </c>
      <c r="BP7" s="58">
        <v>25</v>
      </c>
      <c r="BQ7" s="58">
        <v>26</v>
      </c>
      <c r="BR7" s="58">
        <v>27</v>
      </c>
      <c r="BS7" s="58">
        <v>28</v>
      </c>
      <c r="BT7" s="58">
        <v>29</v>
      </c>
      <c r="BU7" s="56">
        <v>30</v>
      </c>
      <c r="BV7" s="57">
        <v>1</v>
      </c>
      <c r="BW7" s="56">
        <v>2</v>
      </c>
      <c r="BX7" s="57">
        <v>3</v>
      </c>
      <c r="BY7" s="57">
        <v>4</v>
      </c>
      <c r="BZ7" s="56">
        <v>5</v>
      </c>
      <c r="CA7" s="57">
        <v>6</v>
      </c>
      <c r="CB7" s="57">
        <v>7</v>
      </c>
      <c r="CC7" s="56">
        <v>8</v>
      </c>
      <c r="CD7" s="57">
        <v>9</v>
      </c>
      <c r="CE7" s="57">
        <v>10</v>
      </c>
      <c r="CF7" s="57">
        <v>11</v>
      </c>
      <c r="CG7" s="57">
        <v>12</v>
      </c>
      <c r="CH7" s="56">
        <v>13</v>
      </c>
      <c r="CI7" s="57">
        <v>14</v>
      </c>
      <c r="CJ7" s="57">
        <v>15</v>
      </c>
      <c r="CK7" s="56">
        <v>16</v>
      </c>
      <c r="CL7" s="56">
        <v>17</v>
      </c>
      <c r="CM7" s="57">
        <v>18</v>
      </c>
      <c r="CN7" s="56">
        <v>19</v>
      </c>
      <c r="CO7" s="57">
        <v>20</v>
      </c>
      <c r="CP7" s="56">
        <v>21</v>
      </c>
      <c r="CQ7" s="57">
        <v>22</v>
      </c>
      <c r="CR7" s="57">
        <v>23</v>
      </c>
      <c r="CS7" s="57">
        <v>24</v>
      </c>
      <c r="CT7" s="57">
        <v>25</v>
      </c>
      <c r="CU7" s="56">
        <v>26</v>
      </c>
      <c r="CV7" s="57">
        <v>27</v>
      </c>
      <c r="CW7" s="56">
        <v>28</v>
      </c>
      <c r="CX7" s="56">
        <v>29</v>
      </c>
      <c r="CY7" s="57">
        <v>30</v>
      </c>
      <c r="CZ7" s="57">
        <v>31</v>
      </c>
      <c r="DA7" s="56">
        <v>1</v>
      </c>
      <c r="DB7" s="58">
        <v>2</v>
      </c>
      <c r="DC7" s="56">
        <v>3</v>
      </c>
      <c r="DD7" s="58">
        <v>4</v>
      </c>
      <c r="DE7" s="58">
        <v>5</v>
      </c>
      <c r="DF7" s="56">
        <v>6</v>
      </c>
      <c r="DG7" s="58">
        <v>7</v>
      </c>
      <c r="DH7" s="58">
        <v>8</v>
      </c>
      <c r="DI7" s="56">
        <v>9</v>
      </c>
      <c r="DJ7" s="58">
        <v>10</v>
      </c>
      <c r="DK7" s="58">
        <v>11</v>
      </c>
      <c r="DL7" s="58">
        <v>12</v>
      </c>
      <c r="DM7" s="58">
        <v>13</v>
      </c>
      <c r="DN7" s="58">
        <v>14</v>
      </c>
      <c r="DO7" s="58">
        <v>15</v>
      </c>
      <c r="DP7" s="58">
        <v>16</v>
      </c>
      <c r="DQ7" s="58">
        <v>17</v>
      </c>
      <c r="DR7" s="58">
        <v>18</v>
      </c>
      <c r="DS7" s="58">
        <v>19</v>
      </c>
      <c r="DT7" s="58">
        <v>20</v>
      </c>
      <c r="DU7" s="58">
        <v>21</v>
      </c>
      <c r="DV7" s="58">
        <v>22</v>
      </c>
      <c r="DW7" s="58">
        <v>23</v>
      </c>
      <c r="DX7" s="58">
        <v>24</v>
      </c>
      <c r="DY7" s="58">
        <v>25</v>
      </c>
      <c r="DZ7" s="58">
        <v>26</v>
      </c>
      <c r="EA7" s="58">
        <v>27</v>
      </c>
      <c r="EB7" s="58">
        <v>28</v>
      </c>
      <c r="EC7" s="58">
        <v>29</v>
      </c>
      <c r="ED7" s="58">
        <v>30</v>
      </c>
      <c r="EE7" s="58">
        <v>31</v>
      </c>
    </row>
    <row r="8" spans="1:160" ht="18.75" x14ac:dyDescent="0.25">
      <c r="A8" s="70"/>
      <c r="B8" s="71" t="s">
        <v>3811</v>
      </c>
      <c r="C8" s="59"/>
      <c r="D8" s="59"/>
      <c r="E8" s="59"/>
      <c r="F8" s="59"/>
      <c r="G8" s="66"/>
      <c r="H8" s="66" t="s">
        <v>3812</v>
      </c>
      <c r="I8" s="66" t="s">
        <v>3813</v>
      </c>
      <c r="J8" s="82" t="s">
        <v>3812</v>
      </c>
      <c r="K8" s="94" t="s">
        <v>3813</v>
      </c>
      <c r="L8" s="66" t="s">
        <v>3813</v>
      </c>
      <c r="M8" s="66" t="s">
        <v>3813</v>
      </c>
      <c r="N8" s="66"/>
      <c r="O8" s="66" t="s">
        <v>3812</v>
      </c>
      <c r="P8" s="66"/>
      <c r="Q8" s="66"/>
      <c r="R8" s="66"/>
      <c r="S8" s="86"/>
      <c r="T8" s="66"/>
      <c r="U8" s="66" t="s">
        <v>3814</v>
      </c>
      <c r="V8" s="66" t="s">
        <v>3812</v>
      </c>
      <c r="W8" s="66"/>
      <c r="X8" s="66" t="s">
        <v>3813</v>
      </c>
      <c r="Y8" s="66" t="s">
        <v>3813</v>
      </c>
      <c r="Z8" s="66"/>
      <c r="AA8" s="66"/>
      <c r="AB8" s="66" t="s">
        <v>3813</v>
      </c>
      <c r="AC8" s="66"/>
      <c r="AD8" s="66" t="s">
        <v>3813</v>
      </c>
      <c r="AE8" s="66" t="s">
        <v>3813</v>
      </c>
      <c r="AF8" s="66" t="s">
        <v>3813</v>
      </c>
      <c r="AG8" s="66" t="s">
        <v>3813</v>
      </c>
      <c r="AH8" s="66"/>
      <c r="AI8" s="66" t="s">
        <v>3813</v>
      </c>
      <c r="AJ8" s="66" t="s">
        <v>3812</v>
      </c>
      <c r="AK8" s="59"/>
      <c r="AL8" s="59"/>
      <c r="AM8" s="66" t="s">
        <v>3813</v>
      </c>
      <c r="AN8" s="59"/>
      <c r="AO8" s="59"/>
      <c r="AP8" s="59"/>
      <c r="AQ8" s="59"/>
      <c r="AR8" s="59"/>
      <c r="AS8" s="59"/>
      <c r="AT8" s="66" t="s">
        <v>3812</v>
      </c>
      <c r="AU8" s="59"/>
      <c r="AV8" s="59"/>
      <c r="AW8" s="59"/>
      <c r="AX8" s="59"/>
      <c r="AY8" s="59"/>
      <c r="AZ8" s="59"/>
      <c r="BA8" s="59"/>
      <c r="BB8" s="66" t="s">
        <v>3813</v>
      </c>
      <c r="BC8" s="59"/>
      <c r="BD8" s="59"/>
      <c r="BE8" s="59"/>
      <c r="BF8" s="59"/>
      <c r="BG8" s="59"/>
      <c r="BI8" s="66" t="s">
        <v>3813</v>
      </c>
      <c r="BJ8" s="59"/>
      <c r="BK8" s="59"/>
      <c r="BL8" s="66"/>
      <c r="BM8" s="59"/>
      <c r="BN8" s="59"/>
      <c r="BO8" s="59"/>
      <c r="BP8" s="59"/>
      <c r="BQ8" s="59"/>
      <c r="BR8" s="59"/>
      <c r="BS8" s="59"/>
      <c r="BT8" s="59"/>
      <c r="BU8" s="66" t="s">
        <v>3812</v>
      </c>
      <c r="BV8" s="59"/>
      <c r="BW8" s="66" t="s">
        <v>3812</v>
      </c>
      <c r="BX8" s="59"/>
      <c r="BY8" s="59"/>
      <c r="BZ8" s="66" t="s">
        <v>3813</v>
      </c>
      <c r="CA8" s="59"/>
      <c r="CB8" s="59"/>
      <c r="CC8" s="66" t="s">
        <v>3813</v>
      </c>
      <c r="CD8" s="66" t="s">
        <v>3813</v>
      </c>
      <c r="CE8" s="59"/>
      <c r="CF8" s="59"/>
      <c r="CG8" s="59"/>
      <c r="CH8" s="66" t="s">
        <v>3813</v>
      </c>
      <c r="CI8" s="59"/>
      <c r="CK8" s="66" t="s">
        <v>3813</v>
      </c>
      <c r="CL8" s="66" t="s">
        <v>3813</v>
      </c>
      <c r="CN8" s="66" t="s">
        <v>3813</v>
      </c>
      <c r="CP8" s="66" t="s">
        <v>3813</v>
      </c>
      <c r="CU8" s="66" t="s">
        <v>3813</v>
      </c>
      <c r="CV8" s="66" t="s">
        <v>3813</v>
      </c>
      <c r="CW8" s="66" t="s">
        <v>3813</v>
      </c>
      <c r="CX8" s="66" t="s">
        <v>3813</v>
      </c>
      <c r="DA8" s="207" t="s">
        <v>3812</v>
      </c>
      <c r="DC8" s="66" t="s">
        <v>3813</v>
      </c>
      <c r="DF8" s="66" t="s">
        <v>3813</v>
      </c>
      <c r="DI8" s="66" t="s">
        <v>3812</v>
      </c>
    </row>
    <row r="9" spans="1:160" s="48" customFormat="1" ht="27.75" customHeight="1" x14ac:dyDescent="0.3">
      <c r="A9" s="1" t="s">
        <v>35</v>
      </c>
      <c r="B9" s="49" t="s">
        <v>261</v>
      </c>
      <c r="C9" s="53"/>
      <c r="D9" s="53"/>
      <c r="E9" s="53"/>
      <c r="F9" s="53"/>
      <c r="G9" s="53"/>
      <c r="H9" s="53"/>
      <c r="I9" s="53"/>
      <c r="J9" s="83"/>
      <c r="K9" s="95"/>
      <c r="L9" s="53"/>
      <c r="M9" s="53"/>
      <c r="N9" s="90">
        <v>0.5</v>
      </c>
      <c r="O9" s="117"/>
      <c r="P9" s="60"/>
      <c r="Q9" s="60"/>
      <c r="R9" s="60"/>
      <c r="S9" s="60"/>
      <c r="T9" s="60"/>
      <c r="U9" s="143" t="s">
        <v>3815</v>
      </c>
      <c r="V9" s="144"/>
      <c r="W9" s="144"/>
      <c r="X9" s="144"/>
      <c r="Y9" s="144"/>
      <c r="Z9" s="144"/>
      <c r="AA9" s="90">
        <v>0.33333333333333331</v>
      </c>
      <c r="AB9" s="64"/>
      <c r="AC9" s="64"/>
      <c r="AD9" s="90">
        <v>0.33333333333333331</v>
      </c>
      <c r="AE9" s="51"/>
      <c r="AF9" s="64"/>
      <c r="AG9" s="64"/>
      <c r="AH9" s="90">
        <v>0.5</v>
      </c>
      <c r="AI9" s="51"/>
      <c r="AJ9" s="51"/>
      <c r="AK9" s="51"/>
      <c r="AL9" s="52"/>
      <c r="AM9" s="52"/>
      <c r="AN9" s="52"/>
      <c r="AO9" s="52"/>
      <c r="AP9" s="52"/>
      <c r="AQ9" s="52"/>
      <c r="AR9" s="52"/>
      <c r="AS9" s="52"/>
      <c r="AT9" s="52"/>
      <c r="AU9" s="52"/>
      <c r="AV9" s="52"/>
      <c r="AW9" s="52"/>
      <c r="AX9" s="52"/>
      <c r="AY9" s="52"/>
      <c r="AZ9" s="52"/>
      <c r="BA9" s="52"/>
      <c r="BB9" s="52"/>
      <c r="BC9" s="52"/>
      <c r="BD9" s="52"/>
      <c r="BE9" s="52"/>
      <c r="BF9" s="52"/>
      <c r="BG9" s="52"/>
      <c r="BH9" s="52"/>
      <c r="BI9" s="52"/>
      <c r="BJ9" s="52"/>
      <c r="BK9" s="52"/>
      <c r="BL9" s="52"/>
      <c r="BM9" s="52"/>
      <c r="BN9" s="52"/>
      <c r="BO9" s="52"/>
      <c r="BP9" s="52"/>
      <c r="BQ9" s="52"/>
      <c r="BR9" s="52"/>
      <c r="BS9" s="52"/>
      <c r="BT9" s="1899">
        <v>0.45833333333333331</v>
      </c>
      <c r="BU9" s="1900"/>
      <c r="BV9" s="1900"/>
      <c r="BW9" s="1900"/>
      <c r="BX9" s="1900"/>
      <c r="BY9" s="1901"/>
      <c r="BZ9" s="52"/>
      <c r="CA9" s="1902">
        <v>0.33680555555555558</v>
      </c>
      <c r="CB9" s="1903"/>
      <c r="CC9" s="1903"/>
      <c r="CD9" s="1903"/>
      <c r="CE9" s="1903"/>
      <c r="CF9" s="1903"/>
      <c r="CG9" s="1903"/>
      <c r="CH9" s="1904"/>
      <c r="CI9" s="203"/>
      <c r="CJ9" s="203"/>
      <c r="CK9" s="203"/>
      <c r="CL9" s="203"/>
      <c r="CM9" s="203"/>
      <c r="CN9" s="203"/>
      <c r="CO9" s="203"/>
      <c r="CP9" s="203"/>
      <c r="CQ9" s="203"/>
      <c r="CR9" s="203"/>
      <c r="CS9" s="203"/>
      <c r="CT9" s="203"/>
      <c r="CU9" s="203"/>
      <c r="CV9" s="203"/>
      <c r="CW9" s="203"/>
      <c r="CX9" s="203"/>
      <c r="CY9" s="203"/>
      <c r="CZ9" s="203"/>
      <c r="DA9" s="203"/>
      <c r="DB9" s="203"/>
      <c r="DC9" s="203"/>
      <c r="DD9" s="203"/>
      <c r="DE9" s="203"/>
      <c r="DF9" s="203"/>
      <c r="DG9" s="203"/>
      <c r="DH9" s="203"/>
      <c r="DI9" s="203"/>
      <c r="DJ9" s="52"/>
      <c r="DK9" s="52"/>
      <c r="DL9" s="52"/>
      <c r="DM9" s="52"/>
      <c r="DN9" s="52"/>
      <c r="DO9" s="52"/>
      <c r="DP9" s="52"/>
      <c r="DQ9" s="52"/>
      <c r="DR9" s="52"/>
      <c r="DS9" s="52"/>
      <c r="DT9" s="52"/>
      <c r="DU9" s="52"/>
      <c r="DV9" s="52"/>
      <c r="DW9" s="52"/>
      <c r="DX9" s="52"/>
      <c r="DY9" s="52"/>
      <c r="DZ9" s="52"/>
      <c r="EA9" s="52"/>
      <c r="EB9" s="52"/>
      <c r="EC9" s="52"/>
      <c r="ED9" s="52"/>
      <c r="EE9" s="52"/>
      <c r="EF9" s="52"/>
      <c r="EG9" s="52"/>
      <c r="EH9" s="52"/>
      <c r="EI9" s="52"/>
      <c r="EJ9" s="52"/>
      <c r="EK9" s="52"/>
      <c r="EL9" s="52"/>
      <c r="EM9" s="52"/>
      <c r="EN9" s="52"/>
      <c r="EO9" s="52"/>
      <c r="EP9" s="52"/>
      <c r="EQ9" s="52"/>
      <c r="ER9" s="52"/>
      <c r="ES9" s="52"/>
      <c r="ET9" s="52"/>
      <c r="EU9" s="52"/>
      <c r="EV9" s="52"/>
      <c r="EW9" s="52"/>
      <c r="EX9" s="52"/>
      <c r="EY9" s="52"/>
      <c r="EZ9" s="52"/>
      <c r="FA9" s="52"/>
      <c r="FB9" s="52"/>
      <c r="FC9" s="52"/>
      <c r="FD9" s="52"/>
    </row>
    <row r="10" spans="1:160" s="48" customFormat="1" ht="27.75" customHeight="1" x14ac:dyDescent="0.3">
      <c r="A10" s="1" t="s">
        <v>35</v>
      </c>
      <c r="B10" s="49" t="s">
        <v>313</v>
      </c>
      <c r="C10" s="53"/>
      <c r="D10" s="51"/>
      <c r="E10" s="59"/>
      <c r="F10" s="59"/>
      <c r="G10" s="59"/>
      <c r="H10" s="60"/>
      <c r="I10" s="60"/>
      <c r="J10" s="65"/>
      <c r="K10" s="96"/>
      <c r="L10" s="60"/>
      <c r="M10" s="60"/>
      <c r="N10" s="60"/>
      <c r="O10" s="60"/>
      <c r="P10" s="60"/>
      <c r="Q10" s="91"/>
      <c r="R10" s="63"/>
      <c r="S10" s="129"/>
      <c r="T10" s="63"/>
      <c r="U10" s="63"/>
      <c r="V10" s="63"/>
      <c r="W10" s="63"/>
      <c r="X10" s="90"/>
      <c r="Y10" s="150">
        <v>0.35416666666666702</v>
      </c>
      <c r="Z10" s="128"/>
      <c r="AA10" s="128"/>
      <c r="AB10" s="130"/>
      <c r="AC10" s="130"/>
      <c r="AD10" s="130"/>
      <c r="AE10" s="91"/>
      <c r="AF10" s="64"/>
      <c r="AG10" s="64"/>
      <c r="AH10" s="64"/>
      <c r="AI10" s="64"/>
      <c r="AJ10" s="64"/>
      <c r="AK10" s="90">
        <v>0.41666666666666669</v>
      </c>
      <c r="AL10" s="52"/>
      <c r="AM10" s="52"/>
      <c r="AN10" s="52"/>
      <c r="AO10" s="52"/>
      <c r="AP10" s="52"/>
      <c r="AQ10" s="52"/>
      <c r="AR10" s="52"/>
      <c r="AS10" s="52"/>
      <c r="AT10" s="52"/>
      <c r="AU10" s="52"/>
      <c r="AV10" s="52"/>
      <c r="AW10" s="52"/>
      <c r="AX10" s="52"/>
      <c r="AY10" s="52"/>
      <c r="AZ10" s="52"/>
      <c r="BA10" s="52"/>
      <c r="BB10" s="52"/>
      <c r="BC10" s="52"/>
      <c r="BD10" s="52"/>
      <c r="BE10" s="52"/>
      <c r="BF10" s="52"/>
      <c r="BG10" s="52"/>
      <c r="BH10" s="52"/>
      <c r="BI10" s="52"/>
      <c r="BJ10" s="52"/>
      <c r="BK10" s="52"/>
      <c r="BL10" s="52"/>
      <c r="BM10" s="52"/>
      <c r="BN10" s="52"/>
      <c r="BO10" s="52"/>
      <c r="BP10" s="52"/>
      <c r="BQ10" s="52"/>
      <c r="BR10" s="52"/>
      <c r="BS10" s="52"/>
      <c r="BT10" s="79">
        <v>0.79166666666666663</v>
      </c>
      <c r="BU10" s="52"/>
      <c r="BV10" s="52"/>
      <c r="BW10" s="52"/>
      <c r="BX10" s="52"/>
      <c r="BY10" s="52"/>
      <c r="BZ10" s="52"/>
      <c r="CA10" s="1905" t="s">
        <v>3816</v>
      </c>
      <c r="CB10" s="1903"/>
      <c r="CC10" s="1903"/>
      <c r="CD10" s="1903"/>
      <c r="CE10" s="1903"/>
      <c r="CF10" s="1903"/>
      <c r="CG10" s="1903"/>
      <c r="CH10" s="1903"/>
      <c r="CI10" s="1903"/>
      <c r="CJ10" s="1903"/>
      <c r="CK10" s="1904"/>
      <c r="CL10" s="203"/>
      <c r="CM10" s="203"/>
      <c r="CN10" s="203"/>
      <c r="CO10" s="203"/>
      <c r="CP10" s="203"/>
      <c r="CQ10" s="203"/>
      <c r="CR10" s="203"/>
      <c r="CS10" s="203"/>
      <c r="CT10" s="203"/>
      <c r="CU10" s="158"/>
      <c r="CV10" s="158"/>
      <c r="CW10" s="158"/>
      <c r="CX10" s="158"/>
      <c r="CY10" s="158"/>
      <c r="CZ10" s="158"/>
      <c r="DA10" s="158"/>
      <c r="DB10" s="158"/>
      <c r="DC10" s="158"/>
      <c r="DD10" s="158"/>
      <c r="DE10" s="158"/>
      <c r="DF10" s="158"/>
      <c r="DG10" s="158"/>
      <c r="DH10" s="158"/>
      <c r="DI10" s="158"/>
      <c r="DJ10" s="158"/>
      <c r="DK10" s="158"/>
      <c r="DL10" s="158"/>
      <c r="DM10" s="158"/>
      <c r="DN10" s="158"/>
      <c r="DO10" s="158"/>
      <c r="DP10" s="158"/>
      <c r="DQ10" s="158"/>
      <c r="DR10" s="158"/>
      <c r="DS10" s="158"/>
      <c r="DT10" s="52"/>
      <c r="DU10" s="52"/>
      <c r="DV10" s="52"/>
      <c r="DW10" s="52"/>
      <c r="DX10" s="52"/>
      <c r="DY10" s="52"/>
      <c r="DZ10" s="52"/>
      <c r="EA10" s="52"/>
      <c r="EB10" s="52"/>
      <c r="EC10" s="52"/>
      <c r="ED10" s="52"/>
      <c r="EE10" s="52"/>
      <c r="EF10" s="52"/>
      <c r="EG10" s="52"/>
      <c r="EH10" s="52"/>
      <c r="EI10" s="52"/>
      <c r="EJ10" s="52"/>
      <c r="EK10" s="52"/>
      <c r="EL10" s="52"/>
      <c r="EM10" s="52"/>
      <c r="EN10" s="52"/>
      <c r="EO10" s="52"/>
      <c r="EP10" s="52"/>
      <c r="EQ10" s="52"/>
      <c r="ER10" s="52"/>
      <c r="ES10" s="52"/>
      <c r="ET10" s="52"/>
      <c r="EU10" s="52"/>
      <c r="EV10" s="52"/>
      <c r="EW10" s="52"/>
      <c r="EX10" s="52"/>
      <c r="EY10" s="52"/>
      <c r="EZ10" s="52"/>
      <c r="FA10" s="52"/>
      <c r="FB10" s="52"/>
      <c r="FC10" s="52"/>
      <c r="FD10" s="52"/>
    </row>
    <row r="11" spans="1:160" s="48" customFormat="1" ht="27.75" customHeight="1" x14ac:dyDescent="0.3">
      <c r="A11" s="20" t="s">
        <v>35</v>
      </c>
      <c r="B11" s="50" t="s">
        <v>119</v>
      </c>
      <c r="C11" s="63"/>
      <c r="D11" s="63"/>
      <c r="E11" s="63"/>
      <c r="F11" s="63"/>
      <c r="G11" s="63"/>
      <c r="H11" s="63"/>
      <c r="I11" s="63"/>
      <c r="J11" s="84"/>
      <c r="K11" s="97"/>
      <c r="L11" s="63"/>
      <c r="M11" s="114" t="s">
        <v>3817</v>
      </c>
      <c r="N11" s="1906"/>
      <c r="O11" s="1906"/>
      <c r="P11" s="1906"/>
      <c r="Q11" s="64"/>
      <c r="R11" s="64"/>
      <c r="S11" s="131"/>
      <c r="T11" s="64"/>
      <c r="U11" s="64"/>
      <c r="V11" s="64"/>
      <c r="W11" s="64"/>
      <c r="X11" s="64"/>
      <c r="Y11" s="130"/>
      <c r="Z11" s="130"/>
      <c r="AA11" s="130"/>
      <c r="AB11" s="130"/>
      <c r="AC11" s="130"/>
      <c r="AD11" s="132" t="s">
        <v>3818</v>
      </c>
      <c r="AE11" s="156"/>
      <c r="AF11" s="130"/>
      <c r="AG11" s="90">
        <v>0.66666666666666663</v>
      </c>
      <c r="AH11" s="157"/>
      <c r="AI11" s="51"/>
      <c r="AJ11" s="51"/>
      <c r="AK11" s="51"/>
      <c r="AL11" s="52"/>
      <c r="AM11" s="52"/>
      <c r="AN11" s="52"/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52"/>
      <c r="AZ11" s="52"/>
      <c r="BA11" s="52"/>
      <c r="BB11" s="52"/>
      <c r="BC11" s="52"/>
      <c r="BD11" s="52"/>
      <c r="BE11" s="52"/>
      <c r="BF11" s="52"/>
      <c r="BG11" s="52"/>
      <c r="BH11" s="52"/>
      <c r="BI11" s="52"/>
      <c r="BJ11" s="52"/>
      <c r="BK11" s="52"/>
      <c r="BL11" s="52"/>
      <c r="BM11" s="52"/>
      <c r="BN11" s="52"/>
      <c r="BO11" s="52"/>
      <c r="BP11" s="52"/>
      <c r="BQ11" s="52"/>
      <c r="BR11" s="52"/>
      <c r="BS11" s="52"/>
      <c r="BT11" s="1902">
        <v>0.78472222222222221</v>
      </c>
      <c r="BU11" s="1903"/>
      <c r="BV11" s="1904"/>
      <c r="BW11" s="52"/>
      <c r="BX11" s="52"/>
      <c r="BY11" s="52"/>
      <c r="BZ11" s="52"/>
      <c r="CA11" s="1902">
        <v>0.67013888888888884</v>
      </c>
      <c r="CB11" s="1903"/>
      <c r="CC11" s="1903"/>
      <c r="CD11" s="1903"/>
      <c r="CE11" s="1903"/>
      <c r="CF11" s="1903"/>
      <c r="CG11" s="1903"/>
      <c r="CH11" s="1903"/>
      <c r="CI11" s="1903"/>
      <c r="CJ11" s="1903"/>
      <c r="CK11" s="1903"/>
      <c r="CL11" s="1904"/>
      <c r="CM11" s="203"/>
      <c r="CN11" s="203"/>
      <c r="CO11" s="203"/>
      <c r="CP11" s="203"/>
      <c r="CQ11" s="203"/>
      <c r="CR11" s="203"/>
      <c r="CS11" s="203"/>
      <c r="CT11" s="203"/>
      <c r="CU11" s="203"/>
      <c r="CV11" s="203"/>
      <c r="CW11" s="203"/>
      <c r="CX11" s="203"/>
      <c r="CY11" s="203"/>
      <c r="CZ11" s="203"/>
      <c r="DA11" s="203"/>
      <c r="DB11" s="203"/>
      <c r="DC11" s="203"/>
      <c r="DD11" s="203"/>
      <c r="DE11" s="203"/>
      <c r="DF11" s="203"/>
      <c r="DG11" s="203"/>
      <c r="DH11" s="203"/>
      <c r="DI11" s="203"/>
      <c r="DJ11" s="52"/>
      <c r="DK11" s="52"/>
      <c r="DL11" s="52"/>
      <c r="DM11" s="52"/>
      <c r="DN11" s="52"/>
      <c r="DO11" s="52"/>
      <c r="DP11" s="52"/>
      <c r="DQ11" s="52"/>
      <c r="DR11" s="52"/>
      <c r="DS11" s="52"/>
      <c r="DT11" s="52"/>
      <c r="DU11" s="52"/>
      <c r="DV11" s="52"/>
      <c r="DW11" s="52"/>
      <c r="DX11" s="52"/>
      <c r="DY11" s="52"/>
      <c r="DZ11" s="52"/>
      <c r="EA11" s="52"/>
      <c r="EB11" s="52"/>
      <c r="EC11" s="52"/>
      <c r="ED11" s="52"/>
      <c r="EE11" s="52"/>
      <c r="EF11" s="52"/>
      <c r="EG11" s="52"/>
      <c r="EH11" s="52"/>
      <c r="EI11" s="52"/>
      <c r="EJ11" s="52"/>
      <c r="EK11" s="52"/>
      <c r="EL11" s="52"/>
      <c r="EM11" s="52"/>
      <c r="EN11" s="52"/>
      <c r="EO11" s="52"/>
      <c r="EP11" s="52"/>
      <c r="EQ11" s="52"/>
      <c r="ER11" s="52"/>
      <c r="ES11" s="52"/>
      <c r="ET11" s="52"/>
      <c r="EU11" s="52"/>
      <c r="EV11" s="52"/>
      <c r="EW11" s="52"/>
      <c r="EX11" s="52"/>
      <c r="EY11" s="52"/>
      <c r="EZ11" s="52"/>
      <c r="FA11" s="52"/>
      <c r="FB11" s="52"/>
      <c r="FC11" s="52"/>
      <c r="FD11" s="52"/>
    </row>
    <row r="12" spans="1:160" s="48" customFormat="1" ht="27.75" customHeight="1" x14ac:dyDescent="0.3">
      <c r="A12" s="20" t="s">
        <v>22</v>
      </c>
      <c r="B12" s="50" t="s">
        <v>364</v>
      </c>
      <c r="C12" s="60"/>
      <c r="D12" s="60"/>
      <c r="E12" s="60"/>
      <c r="F12" s="60"/>
      <c r="G12" s="60"/>
      <c r="H12" s="60"/>
      <c r="I12" s="60"/>
      <c r="J12" s="65"/>
      <c r="K12" s="96"/>
      <c r="L12" s="60"/>
      <c r="M12" s="60"/>
      <c r="N12" s="64"/>
      <c r="O12" s="64"/>
      <c r="P12" s="118"/>
      <c r="Q12" s="119"/>
      <c r="R12" s="119"/>
      <c r="S12" s="120"/>
      <c r="T12" s="121"/>
      <c r="U12" s="123"/>
      <c r="V12" s="123"/>
      <c r="W12" s="123"/>
      <c r="X12" s="123"/>
      <c r="Y12" s="121"/>
      <c r="Z12" s="121"/>
      <c r="AA12" s="91"/>
      <c r="AB12" s="64"/>
      <c r="AC12" s="130"/>
      <c r="AD12" s="156"/>
      <c r="AE12" s="156"/>
      <c r="AF12" s="156"/>
      <c r="AG12" s="130"/>
      <c r="AH12" s="90">
        <v>0.77083333333333337</v>
      </c>
      <c r="AI12" s="51"/>
      <c r="AJ12" s="51"/>
      <c r="AK12" s="51"/>
      <c r="AL12" s="52"/>
      <c r="AM12" s="52"/>
      <c r="AN12" s="52"/>
      <c r="AO12" s="52"/>
      <c r="AP12" s="52"/>
      <c r="AQ12" s="52"/>
      <c r="AR12" s="52"/>
      <c r="AS12" s="52"/>
      <c r="AT12" s="157"/>
      <c r="AU12" s="52"/>
      <c r="AV12" s="52"/>
      <c r="AW12" s="52"/>
      <c r="AX12" s="52"/>
      <c r="AY12" s="52"/>
      <c r="AZ12" s="52"/>
      <c r="BA12" s="52"/>
      <c r="BB12" s="52"/>
      <c r="BC12" s="52"/>
      <c r="BD12" s="52"/>
      <c r="BE12" s="52"/>
      <c r="BF12" s="52"/>
      <c r="BG12" s="52"/>
      <c r="BH12" s="52"/>
      <c r="BI12" s="52"/>
      <c r="BJ12" s="52"/>
      <c r="BK12" s="52"/>
      <c r="BL12" s="52"/>
      <c r="BM12" s="52"/>
      <c r="BN12" s="52"/>
      <c r="BO12" s="52"/>
      <c r="BP12" s="52"/>
      <c r="BQ12" s="52"/>
      <c r="BR12" s="52"/>
      <c r="BS12" s="52"/>
      <c r="BT12" s="1902">
        <v>0.85416666666666663</v>
      </c>
      <c r="BU12" s="1903"/>
      <c r="BV12" s="1903"/>
      <c r="BW12" s="1904"/>
      <c r="BX12" s="52"/>
      <c r="BY12" s="52"/>
      <c r="BZ12" s="52"/>
      <c r="CA12" s="1905" t="s">
        <v>3819</v>
      </c>
      <c r="CB12" s="1903"/>
      <c r="CC12" s="1903"/>
      <c r="CD12" s="1903"/>
      <c r="CE12" s="1903"/>
      <c r="CF12" s="1903"/>
      <c r="CG12" s="1903"/>
      <c r="CH12" s="1903"/>
      <c r="CI12" s="1903"/>
      <c r="CJ12" s="1903"/>
      <c r="CK12" s="1903"/>
      <c r="CL12" s="1903"/>
      <c r="CM12" s="1903"/>
      <c r="CN12" s="1903"/>
      <c r="CO12" s="1903"/>
      <c r="CP12" s="1903"/>
      <c r="CQ12" s="1903"/>
      <c r="CR12" s="1903"/>
      <c r="CS12" s="1903"/>
      <c r="CT12" s="1904"/>
      <c r="CU12" s="158"/>
      <c r="CV12" s="158"/>
      <c r="CW12" s="158"/>
      <c r="CX12" s="158"/>
      <c r="CY12" s="158"/>
      <c r="CZ12" s="158"/>
      <c r="DA12" s="203"/>
      <c r="DB12" s="203"/>
      <c r="DC12" s="203"/>
      <c r="DD12" s="203"/>
      <c r="DE12" s="203"/>
      <c r="DF12" s="203"/>
      <c r="DG12" s="203"/>
      <c r="DH12" s="203"/>
      <c r="DI12" s="203"/>
      <c r="DJ12" s="52"/>
      <c r="DK12" s="52"/>
      <c r="DL12" s="52"/>
      <c r="DM12" s="52"/>
      <c r="DN12" s="52"/>
      <c r="DO12" s="52"/>
      <c r="DP12" s="52"/>
      <c r="DQ12" s="52"/>
      <c r="DR12" s="52"/>
      <c r="DS12" s="52"/>
      <c r="DT12" s="52"/>
      <c r="DU12" s="52"/>
      <c r="DV12" s="52"/>
      <c r="DW12" s="52"/>
      <c r="DX12" s="52"/>
      <c r="DY12" s="52"/>
      <c r="DZ12" s="52"/>
      <c r="EA12" s="52"/>
      <c r="EB12" s="52"/>
      <c r="EC12" s="52"/>
      <c r="ED12" s="52"/>
      <c r="EE12" s="52"/>
      <c r="EF12" s="52"/>
      <c r="EG12" s="52"/>
      <c r="EH12" s="52"/>
      <c r="EI12" s="52"/>
      <c r="EJ12" s="52"/>
      <c r="EK12" s="52"/>
      <c r="EL12" s="52"/>
      <c r="EM12" s="52"/>
      <c r="EN12" s="52"/>
      <c r="EO12" s="52"/>
      <c r="EP12" s="52"/>
      <c r="EQ12" s="52"/>
      <c r="ER12" s="52"/>
      <c r="ES12" s="52"/>
      <c r="ET12" s="52"/>
      <c r="EU12" s="52"/>
      <c r="EV12" s="52"/>
      <c r="EW12" s="52"/>
      <c r="EX12" s="52"/>
      <c r="EY12" s="52"/>
      <c r="EZ12" s="52"/>
      <c r="FA12" s="52"/>
      <c r="FB12" s="52"/>
      <c r="FC12" s="52"/>
      <c r="FD12" s="52"/>
    </row>
    <row r="13" spans="1:160" s="48" customFormat="1" ht="27.75" customHeight="1" x14ac:dyDescent="0.3">
      <c r="A13" s="20" t="s">
        <v>22</v>
      </c>
      <c r="B13" s="50" t="s">
        <v>161</v>
      </c>
      <c r="C13" s="53"/>
      <c r="D13" s="53"/>
      <c r="E13" s="53"/>
      <c r="F13" s="53"/>
      <c r="G13" s="53"/>
      <c r="H13" s="53"/>
      <c r="I13" s="53"/>
      <c r="J13" s="83"/>
      <c r="K13" s="95"/>
      <c r="L13" s="53"/>
      <c r="M13" s="53"/>
      <c r="N13" s="53"/>
      <c r="O13" s="53"/>
      <c r="P13" s="119"/>
      <c r="Q13" s="118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23"/>
      <c r="AF13" s="123"/>
      <c r="AG13" s="123"/>
      <c r="AH13" s="119"/>
      <c r="AI13" s="119"/>
      <c r="AJ13" s="119"/>
      <c r="AK13" s="119"/>
      <c r="AL13" s="122"/>
      <c r="AM13" s="122"/>
      <c r="AN13" s="122"/>
      <c r="AO13" s="122"/>
      <c r="AP13" s="122"/>
      <c r="AQ13" s="122"/>
      <c r="AR13" s="122"/>
      <c r="AS13" s="122"/>
      <c r="AT13" s="122"/>
      <c r="AU13" s="90">
        <v>0.625</v>
      </c>
      <c r="AV13" s="52"/>
      <c r="AW13" s="52"/>
      <c r="AX13" s="52"/>
      <c r="AY13" s="52"/>
      <c r="AZ13" s="52"/>
      <c r="BA13" s="52"/>
      <c r="BB13" s="52"/>
      <c r="BC13" s="52"/>
      <c r="BD13" s="52"/>
      <c r="BE13" s="52"/>
      <c r="BF13" s="52"/>
      <c r="BG13" s="52"/>
      <c r="BH13" s="52"/>
      <c r="BI13" s="52"/>
      <c r="BJ13" s="52"/>
      <c r="BK13" s="52"/>
      <c r="BL13" s="52"/>
      <c r="BM13" s="52"/>
      <c r="BN13" s="52"/>
      <c r="BO13" s="52"/>
      <c r="BP13" s="52"/>
      <c r="BQ13" s="52"/>
      <c r="BR13" s="52"/>
      <c r="BS13" s="52"/>
      <c r="BT13" s="1902">
        <v>0.625</v>
      </c>
      <c r="BU13" s="1903"/>
      <c r="BV13" s="1903"/>
      <c r="BW13" s="1903"/>
      <c r="BX13" s="1903"/>
      <c r="BY13" s="1903"/>
      <c r="BZ13" s="1904"/>
      <c r="CA13" s="1905" t="s">
        <v>3820</v>
      </c>
      <c r="CB13" s="1903"/>
      <c r="CC13" s="1903"/>
      <c r="CD13" s="1903"/>
      <c r="CE13" s="1903"/>
      <c r="CF13" s="1903"/>
      <c r="CG13" s="1903"/>
      <c r="CH13" s="1903"/>
      <c r="CI13" s="1903"/>
      <c r="CJ13" s="1903"/>
      <c r="CK13" s="1903"/>
      <c r="CL13" s="1903"/>
      <c r="CM13" s="1903"/>
      <c r="CN13" s="1903"/>
      <c r="CO13" s="1903"/>
      <c r="CP13" s="1903"/>
      <c r="CQ13" s="1903"/>
      <c r="CR13" s="1903"/>
      <c r="CS13" s="1903"/>
      <c r="CT13" s="1903"/>
      <c r="CU13" s="1903"/>
      <c r="CV13" s="1903"/>
      <c r="CW13" s="1903"/>
      <c r="CX13" s="1903"/>
      <c r="CY13" s="1903"/>
      <c r="CZ13" s="1903"/>
      <c r="DA13" s="1903"/>
      <c r="DB13" s="1903"/>
      <c r="DC13" s="1903"/>
      <c r="DD13" s="1904"/>
      <c r="DE13" s="203"/>
      <c r="DF13" s="203"/>
      <c r="DG13" s="203"/>
      <c r="DH13" s="203"/>
      <c r="DI13" s="203"/>
      <c r="DJ13" s="52"/>
      <c r="DK13" s="52"/>
      <c r="DL13" s="52"/>
      <c r="DM13" s="52"/>
      <c r="DN13" s="52"/>
      <c r="DO13" s="52"/>
      <c r="DP13" s="52"/>
      <c r="DQ13" s="52"/>
      <c r="DR13" s="52"/>
      <c r="DS13" s="52"/>
      <c r="DT13" s="52"/>
      <c r="DU13" s="52"/>
      <c r="DV13" s="52"/>
      <c r="DW13" s="52"/>
      <c r="DX13" s="52"/>
      <c r="DY13" s="52"/>
      <c r="DZ13" s="52"/>
      <c r="EA13" s="52"/>
      <c r="EB13" s="52"/>
      <c r="EC13" s="52"/>
      <c r="ED13" s="52"/>
      <c r="EE13" s="52"/>
      <c r="EF13" s="52"/>
      <c r="EG13" s="52"/>
      <c r="EH13" s="52"/>
      <c r="EI13" s="52"/>
      <c r="EJ13" s="52"/>
      <c r="EK13" s="52"/>
      <c r="EL13" s="52"/>
      <c r="EM13" s="52"/>
      <c r="EN13" s="52"/>
      <c r="EO13" s="52"/>
      <c r="EP13" s="52"/>
      <c r="EQ13" s="52"/>
      <c r="ER13" s="52"/>
      <c r="ES13" s="52"/>
      <c r="ET13" s="52"/>
      <c r="EU13" s="52"/>
      <c r="EV13" s="52"/>
      <c r="EW13" s="52"/>
      <c r="EX13" s="52"/>
      <c r="EY13" s="52"/>
      <c r="EZ13" s="52"/>
      <c r="FA13" s="52"/>
      <c r="FB13" s="52"/>
      <c r="FC13" s="52"/>
      <c r="FD13" s="52"/>
    </row>
    <row r="14" spans="1:160" s="48" customFormat="1" ht="33.75" x14ac:dyDescent="0.3">
      <c r="A14" s="20" t="s">
        <v>22</v>
      </c>
      <c r="B14" s="50" t="s">
        <v>23</v>
      </c>
      <c r="C14" s="53"/>
      <c r="D14" s="53"/>
      <c r="E14" s="53"/>
      <c r="F14" s="53"/>
      <c r="G14" s="53"/>
      <c r="H14" s="53"/>
      <c r="I14" s="53"/>
      <c r="J14" s="83"/>
      <c r="K14" s="95"/>
      <c r="L14" s="53"/>
      <c r="M14" s="53"/>
      <c r="N14" s="90">
        <v>0.5</v>
      </c>
      <c r="O14" s="124"/>
      <c r="P14" s="124"/>
      <c r="Q14" s="124"/>
      <c r="R14" s="124"/>
      <c r="S14" s="124"/>
      <c r="T14" s="124"/>
      <c r="U14" s="124"/>
      <c r="V14" s="136" t="s">
        <v>3821</v>
      </c>
      <c r="W14" s="145"/>
      <c r="X14" s="145"/>
      <c r="Y14" s="145"/>
      <c r="Z14" s="145"/>
      <c r="AA14" s="145"/>
      <c r="AB14" s="90">
        <v>0.45833333333333331</v>
      </c>
      <c r="AC14" s="146"/>
      <c r="AD14" s="90">
        <v>0.45833333333333331</v>
      </c>
      <c r="AE14" s="51"/>
      <c r="AF14" s="51"/>
      <c r="AG14" s="64"/>
      <c r="AH14" s="64"/>
      <c r="AI14" s="64"/>
      <c r="AJ14" s="64"/>
      <c r="AK14" s="64"/>
      <c r="AL14" s="63"/>
      <c r="AM14" s="90">
        <v>0.45833333333333331</v>
      </c>
      <c r="AN14" s="52"/>
      <c r="AO14" s="52"/>
      <c r="AP14" s="52"/>
      <c r="AQ14" s="52"/>
      <c r="AR14" s="52"/>
      <c r="AS14" s="52"/>
      <c r="AT14" s="52"/>
      <c r="AU14" s="52"/>
      <c r="AV14" s="52"/>
      <c r="AW14" s="52"/>
      <c r="AX14" s="52"/>
      <c r="AY14" s="52"/>
      <c r="AZ14" s="52"/>
      <c r="BA14" s="52"/>
      <c r="BB14" s="52"/>
      <c r="BC14" s="52"/>
      <c r="BD14" s="52"/>
      <c r="BE14" s="52"/>
      <c r="BF14" s="52"/>
      <c r="BG14" s="52"/>
      <c r="BH14" s="52"/>
      <c r="BI14" s="52"/>
      <c r="BJ14" s="52"/>
      <c r="BK14" s="52"/>
      <c r="BL14" s="52"/>
      <c r="BM14" s="52"/>
      <c r="BN14" s="52"/>
      <c r="BO14" s="52"/>
      <c r="BP14" s="52"/>
      <c r="BQ14" s="52"/>
      <c r="BR14" s="52"/>
      <c r="BS14" s="52"/>
      <c r="BT14" s="1902">
        <v>0.8125</v>
      </c>
      <c r="BU14" s="1904"/>
      <c r="BV14" s="52"/>
      <c r="BW14" s="52"/>
      <c r="BX14" s="52"/>
      <c r="BY14" s="52"/>
      <c r="BZ14" s="52"/>
      <c r="CA14" s="1902">
        <v>0.71736111111111101</v>
      </c>
      <c r="CB14" s="1903"/>
      <c r="CC14" s="1903"/>
      <c r="CD14" s="1903"/>
      <c r="CE14" s="1903"/>
      <c r="CF14" s="1904"/>
      <c r="CG14" s="203"/>
      <c r="CH14" s="203"/>
      <c r="CI14" s="203"/>
      <c r="CJ14" s="203"/>
      <c r="CK14" s="203"/>
      <c r="CL14" s="203"/>
      <c r="CM14" s="203"/>
      <c r="CN14" s="203"/>
      <c r="CO14" s="203"/>
      <c r="CP14" s="203"/>
      <c r="CQ14" s="203"/>
      <c r="CR14" s="203"/>
      <c r="CS14" s="203"/>
      <c r="CT14" s="203"/>
      <c r="CU14" s="203"/>
      <c r="CV14" s="158"/>
      <c r="CW14" s="158"/>
      <c r="CX14" s="158"/>
      <c r="CY14" s="158"/>
      <c r="CZ14" s="158"/>
      <c r="DA14" s="158"/>
      <c r="DB14" s="158"/>
      <c r="DC14" s="158"/>
      <c r="DD14" s="158"/>
      <c r="DE14" s="158"/>
      <c r="DF14" s="158"/>
      <c r="DG14" s="158"/>
      <c r="DH14" s="158"/>
      <c r="DI14" s="158"/>
      <c r="DJ14" s="158"/>
      <c r="DK14" s="158"/>
      <c r="DL14" s="158"/>
      <c r="DM14" s="158"/>
      <c r="DN14" s="158"/>
      <c r="DO14" s="158"/>
      <c r="DP14" s="158"/>
      <c r="DQ14" s="158"/>
      <c r="DR14" s="158"/>
      <c r="DS14" s="158"/>
      <c r="DT14" s="158"/>
      <c r="DU14" s="158"/>
      <c r="DV14" s="158"/>
      <c r="DW14" s="158"/>
      <c r="DX14" s="158"/>
      <c r="DY14" s="52"/>
      <c r="DZ14" s="52"/>
      <c r="EA14" s="52"/>
      <c r="EB14" s="52"/>
      <c r="EC14" s="52"/>
      <c r="ED14" s="52"/>
      <c r="EE14" s="52"/>
      <c r="EF14" s="52"/>
      <c r="EG14" s="52"/>
      <c r="EH14" s="52"/>
      <c r="EI14" s="52"/>
      <c r="EJ14" s="52"/>
      <c r="EK14" s="52"/>
      <c r="EL14" s="52"/>
      <c r="EM14" s="52"/>
      <c r="EN14" s="52"/>
      <c r="EO14" s="52"/>
      <c r="EP14" s="52"/>
      <c r="EQ14" s="52"/>
      <c r="ER14" s="52"/>
      <c r="ES14" s="52"/>
      <c r="ET14" s="52"/>
      <c r="EU14" s="52"/>
      <c r="EV14" s="52"/>
      <c r="EW14" s="52"/>
      <c r="EX14" s="52"/>
      <c r="EY14" s="52"/>
      <c r="EZ14" s="52"/>
      <c r="FA14" s="52"/>
      <c r="FB14" s="52"/>
      <c r="FC14" s="52"/>
      <c r="FD14" s="52"/>
    </row>
    <row r="15" spans="1:160" s="48" customFormat="1" ht="27.75" customHeight="1" x14ac:dyDescent="0.3">
      <c r="A15" s="20" t="s">
        <v>22</v>
      </c>
      <c r="B15" s="50" t="s">
        <v>2279</v>
      </c>
      <c r="C15" s="53"/>
      <c r="D15" s="53"/>
      <c r="E15" s="53"/>
      <c r="F15" s="64"/>
      <c r="G15" s="64"/>
      <c r="H15" s="60"/>
      <c r="I15" s="60"/>
      <c r="J15" s="65"/>
      <c r="K15" s="96"/>
      <c r="L15" s="53"/>
      <c r="M15" s="53"/>
      <c r="N15" s="53"/>
      <c r="O15" s="53"/>
      <c r="P15" s="53"/>
      <c r="Q15" s="125">
        <v>0.52083333333333337</v>
      </c>
      <c r="R15" s="127"/>
      <c r="S15" s="127"/>
      <c r="T15" s="127"/>
      <c r="U15" s="64"/>
      <c r="V15" s="64"/>
      <c r="W15" s="64"/>
      <c r="X15" s="64"/>
      <c r="Y15" s="64"/>
      <c r="Z15" s="64"/>
      <c r="AA15" s="64"/>
      <c r="AB15" s="90">
        <v>0.625</v>
      </c>
      <c r="AC15" s="128"/>
      <c r="AD15" s="128"/>
      <c r="AE15" s="156"/>
      <c r="AF15" s="64"/>
      <c r="AG15" s="90">
        <v>0.69444444444444453</v>
      </c>
      <c r="AH15" s="51"/>
      <c r="AI15" s="51"/>
      <c r="AJ15" s="51"/>
      <c r="AK15" s="51"/>
      <c r="AL15" s="52"/>
      <c r="AM15" s="52"/>
      <c r="AN15" s="52"/>
      <c r="AO15" s="52"/>
      <c r="AP15" s="52"/>
      <c r="AQ15" s="52"/>
      <c r="AR15" s="52"/>
      <c r="AS15" s="52"/>
      <c r="AT15" s="52"/>
      <c r="AU15" s="52"/>
      <c r="AV15" s="52"/>
      <c r="AW15" s="52"/>
      <c r="AX15" s="52"/>
      <c r="AY15" s="52"/>
      <c r="AZ15" s="52"/>
      <c r="BA15" s="52"/>
      <c r="BB15" s="52"/>
      <c r="BC15" s="52"/>
      <c r="BD15" s="52"/>
      <c r="BE15" s="52"/>
      <c r="BF15" s="52"/>
      <c r="BG15" s="52"/>
      <c r="BH15" s="52"/>
      <c r="BI15" s="52"/>
      <c r="BJ15" s="52"/>
      <c r="BK15" s="52"/>
      <c r="BL15" s="52"/>
      <c r="BM15" s="52"/>
      <c r="BN15" s="52"/>
      <c r="BO15" s="52"/>
      <c r="BP15" s="52"/>
      <c r="BQ15" s="52"/>
      <c r="BR15" s="52"/>
      <c r="BS15" s="52"/>
      <c r="BT15" s="1902">
        <v>0.5</v>
      </c>
      <c r="BU15" s="1903"/>
      <c r="BV15" s="1903"/>
      <c r="BW15" s="1904"/>
      <c r="BX15" s="52"/>
      <c r="BY15" s="52"/>
      <c r="BZ15" s="52"/>
      <c r="CA15" s="1902">
        <v>0.5</v>
      </c>
      <c r="CB15" s="1903"/>
      <c r="CC15" s="1903"/>
      <c r="CD15" s="1903"/>
      <c r="CE15" s="1903"/>
      <c r="CF15" s="1903"/>
      <c r="CG15" s="1903"/>
      <c r="CH15" s="1904"/>
      <c r="CI15" s="203"/>
      <c r="CJ15" s="203"/>
      <c r="CK15" s="203"/>
      <c r="CL15" s="203"/>
      <c r="CM15" s="203"/>
      <c r="CN15" s="203"/>
      <c r="CO15" s="203"/>
      <c r="CP15" s="203"/>
      <c r="CQ15" s="203"/>
      <c r="CR15" s="203"/>
      <c r="CS15" s="203"/>
      <c r="CT15" s="203"/>
      <c r="CU15" s="203"/>
      <c r="CV15" s="203"/>
      <c r="CW15" s="203"/>
      <c r="CX15" s="203"/>
      <c r="CY15" s="203"/>
      <c r="CZ15" s="203"/>
      <c r="DA15" s="203"/>
      <c r="DB15" s="203"/>
      <c r="DC15" s="203"/>
      <c r="DD15" s="203"/>
      <c r="DE15" s="203"/>
      <c r="DF15" s="203"/>
      <c r="DG15" s="203"/>
      <c r="DH15" s="203"/>
      <c r="DI15" s="203"/>
      <c r="DJ15" s="52"/>
      <c r="DK15" s="52"/>
      <c r="DL15" s="52"/>
      <c r="DM15" s="52"/>
      <c r="DN15" s="52"/>
      <c r="DO15" s="52"/>
      <c r="DP15" s="52"/>
      <c r="DQ15" s="52"/>
      <c r="DR15" s="52"/>
      <c r="DS15" s="52"/>
      <c r="DT15" s="52"/>
      <c r="DU15" s="52"/>
      <c r="DV15" s="52"/>
      <c r="DW15" s="52"/>
      <c r="DX15" s="52"/>
      <c r="DY15" s="52"/>
      <c r="DZ15" s="52"/>
      <c r="EA15" s="52"/>
      <c r="EB15" s="52"/>
      <c r="EC15" s="52"/>
      <c r="ED15" s="52"/>
      <c r="EE15" s="52"/>
      <c r="EF15" s="52"/>
      <c r="EG15" s="52"/>
      <c r="EH15" s="52"/>
      <c r="EI15" s="52"/>
      <c r="EJ15" s="52"/>
      <c r="EK15" s="52"/>
      <c r="EL15" s="52"/>
      <c r="EM15" s="52"/>
      <c r="EN15" s="52"/>
      <c r="EO15" s="52"/>
      <c r="EP15" s="52"/>
      <c r="EQ15" s="52"/>
      <c r="ER15" s="52"/>
      <c r="ES15" s="52"/>
      <c r="ET15" s="52"/>
      <c r="EU15" s="52"/>
      <c r="EV15" s="52"/>
      <c r="EW15" s="52"/>
      <c r="EX15" s="52"/>
      <c r="EY15" s="52"/>
      <c r="EZ15" s="52"/>
      <c r="FA15" s="52"/>
      <c r="FB15" s="52"/>
      <c r="FC15" s="52"/>
      <c r="FD15" s="52"/>
    </row>
    <row r="16" spans="1:160" s="48" customFormat="1" ht="27.75" customHeight="1" x14ac:dyDescent="0.3">
      <c r="A16" s="20" t="s">
        <v>3822</v>
      </c>
      <c r="B16" s="50" t="s">
        <v>131</v>
      </c>
      <c r="C16" s="53"/>
      <c r="D16" s="53"/>
      <c r="E16" s="53"/>
      <c r="F16" s="53"/>
      <c r="G16" s="64"/>
      <c r="H16" s="60"/>
      <c r="I16" s="60"/>
      <c r="J16" s="65"/>
      <c r="K16" s="96"/>
      <c r="L16" s="60"/>
      <c r="M16" s="60"/>
      <c r="N16" s="60"/>
      <c r="O16" s="60"/>
      <c r="P16" s="91"/>
      <c r="Q16" s="126"/>
      <c r="R16" s="126"/>
      <c r="S16" s="126"/>
      <c r="T16" s="126"/>
      <c r="U16" s="126"/>
      <c r="V16" s="126"/>
      <c r="W16" s="90">
        <v>0.41666666666666669</v>
      </c>
      <c r="X16" s="144"/>
      <c r="Y16" s="144"/>
      <c r="Z16" s="144"/>
      <c r="AA16" s="144"/>
      <c r="AB16" s="144"/>
      <c r="AC16" s="144"/>
      <c r="AD16" s="144"/>
      <c r="AE16" s="144"/>
      <c r="AF16" s="158"/>
      <c r="AG16" s="158"/>
      <c r="AH16" s="157"/>
      <c r="AI16" s="51"/>
      <c r="AJ16" s="51"/>
      <c r="AK16" s="51"/>
      <c r="AL16" s="52"/>
      <c r="AM16" s="52"/>
      <c r="AN16" s="52"/>
      <c r="AO16" s="52"/>
      <c r="AP16" s="52"/>
      <c r="AQ16" s="52"/>
      <c r="AR16" s="52"/>
      <c r="AS16" s="52"/>
      <c r="AT16" s="52"/>
      <c r="AU16" s="52"/>
      <c r="AV16" s="52"/>
      <c r="AW16" s="52"/>
      <c r="AX16" s="52"/>
      <c r="AY16" s="52"/>
      <c r="AZ16" s="52"/>
      <c r="BA16" s="52"/>
      <c r="BB16" s="52"/>
      <c r="BC16" s="52"/>
      <c r="BD16" s="52"/>
      <c r="BE16" s="52"/>
      <c r="BF16" s="52"/>
      <c r="BG16" s="52"/>
      <c r="BH16" s="52"/>
      <c r="BI16" s="52"/>
      <c r="BJ16" s="52"/>
      <c r="BK16" s="52"/>
      <c r="BL16" s="52"/>
      <c r="BM16" s="52"/>
      <c r="BN16" s="52"/>
      <c r="BO16" s="52"/>
      <c r="BP16" s="52"/>
      <c r="BQ16" s="52"/>
      <c r="BR16" s="52"/>
      <c r="BS16" s="52"/>
      <c r="BT16" s="1902">
        <v>0.4375</v>
      </c>
      <c r="BU16" s="1903"/>
      <c r="BV16" s="1903"/>
      <c r="BW16" s="1903"/>
      <c r="BX16" s="1903"/>
      <c r="BY16" s="1903"/>
      <c r="BZ16" s="1903"/>
      <c r="CA16" s="1903"/>
      <c r="CB16" s="1903"/>
      <c r="CC16" s="1904"/>
      <c r="CD16" s="203"/>
      <c r="CE16" s="203"/>
      <c r="CF16" s="203"/>
      <c r="CG16" s="203"/>
      <c r="CH16" s="203"/>
      <c r="CI16" s="203"/>
      <c r="CJ16" s="203"/>
      <c r="CK16" s="203"/>
      <c r="CL16" s="203"/>
      <c r="CM16" s="203"/>
      <c r="CN16" s="203"/>
      <c r="CO16" s="203"/>
      <c r="CP16" s="203"/>
      <c r="CQ16" s="203"/>
      <c r="CR16" s="203"/>
      <c r="CS16" s="203"/>
      <c r="CT16" s="203"/>
      <c r="CU16" s="203"/>
      <c r="CV16" s="203"/>
      <c r="CW16" s="203"/>
      <c r="CX16" s="203"/>
      <c r="CY16" s="203"/>
      <c r="CZ16" s="203"/>
      <c r="DA16" s="203"/>
      <c r="DB16" s="203"/>
      <c r="DC16" s="203"/>
      <c r="DD16" s="203"/>
      <c r="DE16" s="203"/>
      <c r="DF16" s="203"/>
      <c r="DG16" s="203"/>
      <c r="DH16" s="203"/>
      <c r="DI16" s="203"/>
      <c r="DJ16" s="52"/>
      <c r="DK16" s="52"/>
      <c r="DL16" s="52"/>
      <c r="DM16" s="52"/>
      <c r="DN16" s="52"/>
      <c r="DO16" s="52"/>
      <c r="DP16" s="52"/>
      <c r="DQ16" s="52"/>
      <c r="DR16" s="52"/>
      <c r="DS16" s="52"/>
      <c r="DT16" s="52"/>
      <c r="DU16" s="52"/>
      <c r="DV16" s="52"/>
      <c r="DW16" s="52"/>
      <c r="DX16" s="52"/>
      <c r="DY16" s="52"/>
      <c r="DZ16" s="52"/>
      <c r="EA16" s="52"/>
      <c r="EB16" s="52"/>
      <c r="EC16" s="52"/>
      <c r="ED16" s="52"/>
      <c r="EE16" s="52"/>
      <c r="EF16" s="52"/>
      <c r="EG16" s="52"/>
      <c r="EH16" s="52"/>
      <c r="EI16" s="52"/>
      <c r="EJ16" s="52"/>
      <c r="EK16" s="52"/>
      <c r="EL16" s="52"/>
      <c r="EM16" s="52"/>
      <c r="EN16" s="52"/>
      <c r="EO16" s="52"/>
      <c r="EP16" s="52"/>
      <c r="EQ16" s="52"/>
      <c r="ER16" s="52"/>
      <c r="ES16" s="52"/>
      <c r="ET16" s="52"/>
      <c r="EU16" s="52"/>
      <c r="EV16" s="52"/>
      <c r="EW16" s="52"/>
      <c r="EX16" s="52"/>
      <c r="EY16" s="52"/>
      <c r="EZ16" s="52"/>
      <c r="FA16" s="52"/>
      <c r="FB16" s="52"/>
      <c r="FC16" s="52"/>
      <c r="FD16" s="52"/>
    </row>
    <row r="17" spans="1:160" s="48" customFormat="1" ht="27.75" customHeight="1" x14ac:dyDescent="0.3">
      <c r="A17" s="20" t="s">
        <v>3822</v>
      </c>
      <c r="B17" s="50" t="s">
        <v>243</v>
      </c>
      <c r="C17" s="53"/>
      <c r="D17" s="53"/>
      <c r="E17" s="53"/>
      <c r="F17" s="51"/>
      <c r="G17" s="64"/>
      <c r="H17" s="60"/>
      <c r="I17" s="60"/>
      <c r="J17" s="65"/>
      <c r="K17" s="96"/>
      <c r="L17" s="60"/>
      <c r="M17" s="60"/>
      <c r="N17" s="60"/>
      <c r="O17" s="60"/>
      <c r="P17" s="60"/>
      <c r="Q17" s="60"/>
      <c r="R17" s="60"/>
      <c r="S17" s="88"/>
      <c r="T17" s="60"/>
      <c r="U17" s="60"/>
      <c r="V17" s="91"/>
      <c r="W17" s="130"/>
      <c r="X17" s="130"/>
      <c r="Y17" s="130"/>
      <c r="Z17" s="130"/>
      <c r="AA17" s="90">
        <v>0.54166666666666663</v>
      </c>
      <c r="AB17" s="147"/>
      <c r="AC17" s="51"/>
      <c r="AD17" s="64"/>
      <c r="AE17" s="64"/>
      <c r="AF17" s="64"/>
      <c r="AG17" s="64"/>
      <c r="AH17" s="64"/>
      <c r="AI17" s="90">
        <v>0.52430555555555558</v>
      </c>
      <c r="AJ17" s="51"/>
      <c r="AK17" s="51"/>
      <c r="AL17" s="52"/>
      <c r="AM17" s="52"/>
      <c r="AN17" s="52"/>
      <c r="AO17" s="52"/>
      <c r="AP17" s="52"/>
      <c r="AQ17" s="52"/>
      <c r="AR17" s="52"/>
      <c r="AS17" s="52"/>
      <c r="AT17" s="52"/>
      <c r="AU17" s="52"/>
      <c r="AV17" s="52"/>
      <c r="AW17" s="52"/>
      <c r="AX17" s="52"/>
      <c r="AY17" s="52"/>
      <c r="AZ17" s="52"/>
      <c r="BA17" s="52"/>
      <c r="BB17" s="52"/>
      <c r="BC17" s="52"/>
      <c r="BD17" s="52"/>
      <c r="BE17" s="52"/>
      <c r="BF17" s="52"/>
      <c r="BG17" s="52"/>
      <c r="BH17" s="52" t="s">
        <v>3823</v>
      </c>
      <c r="BI17" s="52"/>
      <c r="BJ17" s="52"/>
      <c r="BK17" s="52"/>
      <c r="BL17" s="52"/>
      <c r="BM17" s="52"/>
      <c r="BN17" s="52"/>
      <c r="BO17" s="52"/>
      <c r="BP17" s="52"/>
      <c r="BQ17" s="52"/>
      <c r="BR17" s="52"/>
      <c r="BS17" s="52"/>
      <c r="BT17" s="52"/>
      <c r="BU17" s="52"/>
      <c r="BV17" s="52"/>
      <c r="BW17" s="52"/>
      <c r="BX17" s="52"/>
      <c r="BY17" s="52"/>
      <c r="BZ17" s="52"/>
      <c r="CA17" s="1905" t="s">
        <v>3824</v>
      </c>
      <c r="CB17" s="1903"/>
      <c r="CC17" s="1903"/>
      <c r="CD17" s="1903"/>
      <c r="CE17" s="1903"/>
      <c r="CF17" s="1903"/>
      <c r="CG17" s="1903"/>
      <c r="CH17" s="1903"/>
      <c r="CI17" s="1903"/>
      <c r="CJ17" s="1903"/>
      <c r="CK17" s="1903"/>
      <c r="CL17" s="1903"/>
      <c r="CM17" s="1903"/>
      <c r="CN17" s="1903"/>
      <c r="CO17" s="1903"/>
      <c r="CP17" s="1903"/>
      <c r="CQ17" s="1903"/>
      <c r="CR17" s="1904"/>
      <c r="CS17" s="203"/>
      <c r="CT17" s="203"/>
      <c r="CU17" s="203"/>
      <c r="CV17" s="203"/>
      <c r="CW17" s="203"/>
      <c r="CX17" s="203"/>
      <c r="CY17" s="203"/>
      <c r="CZ17" s="203"/>
      <c r="DA17" s="203"/>
      <c r="DB17" s="203"/>
      <c r="DC17" s="203"/>
      <c r="DD17" s="203"/>
      <c r="DE17" s="203"/>
      <c r="DF17" s="203"/>
      <c r="DG17" s="203"/>
      <c r="DH17" s="203"/>
      <c r="DI17" s="203"/>
      <c r="DJ17" s="52"/>
      <c r="DK17" s="52"/>
      <c r="DL17" s="52"/>
      <c r="DM17" s="52"/>
      <c r="DN17" s="52"/>
      <c r="DO17" s="52"/>
      <c r="DP17" s="52"/>
      <c r="DQ17" s="52"/>
      <c r="DR17" s="52"/>
      <c r="DS17" s="52"/>
      <c r="DT17" s="52"/>
      <c r="DU17" s="52"/>
      <c r="DV17" s="52"/>
      <c r="DW17" s="52"/>
      <c r="DX17" s="52"/>
      <c r="DY17" s="52"/>
      <c r="DZ17" s="52"/>
      <c r="EA17" s="52"/>
      <c r="EB17" s="52"/>
      <c r="EC17" s="52"/>
      <c r="ED17" s="52"/>
      <c r="EE17" s="52"/>
      <c r="EF17" s="52"/>
      <c r="EG17" s="52"/>
      <c r="EH17" s="52"/>
      <c r="EI17" s="52"/>
      <c r="EJ17" s="52"/>
      <c r="EK17" s="52"/>
      <c r="EL17" s="52"/>
      <c r="EM17" s="52"/>
      <c r="EN17" s="52"/>
      <c r="EO17" s="52"/>
      <c r="EP17" s="52"/>
      <c r="EQ17" s="52"/>
      <c r="ER17" s="52"/>
      <c r="ES17" s="52"/>
      <c r="ET17" s="52"/>
      <c r="EU17" s="52"/>
      <c r="EV17" s="52"/>
      <c r="EW17" s="52"/>
      <c r="EX17" s="52"/>
      <c r="EY17" s="52"/>
      <c r="EZ17" s="52"/>
      <c r="FA17" s="52"/>
      <c r="FB17" s="52"/>
      <c r="FC17" s="52"/>
      <c r="FD17" s="52"/>
    </row>
    <row r="18" spans="1:160" s="48" customFormat="1" ht="27.75" customHeight="1" x14ac:dyDescent="0.3">
      <c r="A18" s="20" t="s">
        <v>3822</v>
      </c>
      <c r="B18" s="50" t="s">
        <v>342</v>
      </c>
      <c r="C18" s="53"/>
      <c r="D18" s="53"/>
      <c r="E18" s="53"/>
      <c r="F18" s="53"/>
      <c r="G18" s="53"/>
      <c r="H18" s="80"/>
      <c r="I18" s="52"/>
      <c r="J18" s="65"/>
      <c r="K18" s="96"/>
      <c r="L18" s="60"/>
      <c r="M18" s="60"/>
      <c r="N18" s="60"/>
      <c r="O18" s="60"/>
      <c r="P18" s="60"/>
      <c r="Q18" s="60"/>
      <c r="R18" s="60"/>
      <c r="S18" s="133"/>
      <c r="T18" s="63"/>
      <c r="U18" s="134"/>
      <c r="V18" s="134"/>
      <c r="W18" s="134"/>
      <c r="X18" s="134"/>
      <c r="Y18" s="63"/>
      <c r="Z18" s="63"/>
      <c r="AA18" s="90">
        <v>0.66666666666666663</v>
      </c>
      <c r="AB18" s="153"/>
      <c r="AC18" s="92"/>
      <c r="AD18" s="63"/>
      <c r="AE18" s="63"/>
      <c r="AF18" s="63"/>
      <c r="AG18" s="63"/>
      <c r="AH18" s="63"/>
      <c r="AI18" s="63"/>
      <c r="AJ18" s="63"/>
      <c r="AK18" s="63"/>
      <c r="AL18" s="63"/>
      <c r="AM18" s="63"/>
      <c r="AN18" s="63"/>
      <c r="AO18" s="63"/>
      <c r="AP18" s="63"/>
      <c r="AQ18" s="63"/>
      <c r="AR18" s="63"/>
      <c r="AS18" s="63"/>
      <c r="AT18" s="63"/>
      <c r="AU18" s="90">
        <v>0.47222222222222227</v>
      </c>
      <c r="AV18" s="52"/>
      <c r="AW18" s="52"/>
      <c r="AX18" s="52"/>
      <c r="AY18" s="52"/>
      <c r="AZ18" s="52"/>
      <c r="BA18" s="52"/>
      <c r="BB18" s="52"/>
      <c r="BC18" s="52"/>
      <c r="BD18" s="52"/>
      <c r="BE18" s="52"/>
      <c r="BF18" s="52"/>
      <c r="BG18" s="52"/>
      <c r="BH18" s="52"/>
      <c r="BI18" s="52"/>
      <c r="BJ18" s="52"/>
      <c r="BK18" s="52"/>
      <c r="BL18" s="52"/>
      <c r="BM18" s="52"/>
      <c r="BN18" s="52"/>
      <c r="BO18" s="52"/>
      <c r="BP18" s="52"/>
      <c r="BQ18" s="52"/>
      <c r="BR18" s="52"/>
      <c r="BS18" s="52"/>
      <c r="BT18" s="1902">
        <v>0.60416666666666663</v>
      </c>
      <c r="BU18" s="1903"/>
      <c r="BV18" s="1903"/>
      <c r="BW18" s="1903"/>
      <c r="BX18" s="1903"/>
      <c r="BY18" s="1903"/>
      <c r="BZ18" s="1903"/>
      <c r="CA18" s="1903"/>
      <c r="CB18" s="1903"/>
      <c r="CC18" s="1903"/>
      <c r="CD18" s="1903"/>
      <c r="CE18" s="1903"/>
      <c r="CF18" s="1903"/>
      <c r="CG18" s="1903"/>
      <c r="CH18" s="1903"/>
      <c r="CI18" s="1903"/>
      <c r="CJ18" s="1903"/>
      <c r="CK18" s="1903"/>
      <c r="CL18" s="1904"/>
      <c r="CM18" s="203"/>
      <c r="CN18" s="203"/>
      <c r="CO18" s="203"/>
      <c r="CP18" s="203"/>
      <c r="CQ18" s="203"/>
      <c r="CR18" s="203"/>
      <c r="CS18" s="203"/>
      <c r="CT18" s="203"/>
      <c r="CU18" s="203"/>
      <c r="CV18" s="203"/>
      <c r="CW18" s="203"/>
      <c r="CX18" s="203"/>
      <c r="CY18" s="203"/>
      <c r="CZ18" s="203"/>
      <c r="DA18" s="203"/>
      <c r="DB18" s="203"/>
      <c r="DC18" s="203"/>
      <c r="DD18" s="203"/>
      <c r="DE18" s="203"/>
      <c r="DF18" s="203"/>
      <c r="DG18" s="203"/>
      <c r="DH18" s="203"/>
      <c r="DI18" s="203"/>
      <c r="DJ18" s="52"/>
      <c r="DK18" s="52"/>
      <c r="DL18" s="52"/>
      <c r="DM18" s="52"/>
      <c r="DN18" s="52"/>
      <c r="DO18" s="52"/>
      <c r="DP18" s="52"/>
      <c r="DQ18" s="52"/>
      <c r="DR18" s="52"/>
      <c r="DS18" s="52"/>
      <c r="DT18" s="52"/>
      <c r="DU18" s="52"/>
      <c r="DV18" s="52"/>
      <c r="DW18" s="52"/>
      <c r="DX18" s="52"/>
      <c r="DY18" s="52"/>
      <c r="DZ18" s="52"/>
      <c r="EA18" s="52"/>
      <c r="EB18" s="52"/>
      <c r="EC18" s="52"/>
      <c r="ED18" s="52"/>
      <c r="EE18" s="52"/>
      <c r="EF18" s="52"/>
      <c r="EG18" s="52"/>
      <c r="EH18" s="52"/>
      <c r="EI18" s="52"/>
      <c r="EJ18" s="52"/>
      <c r="EK18" s="52"/>
      <c r="EL18" s="52"/>
      <c r="EM18" s="52"/>
      <c r="EN18" s="52"/>
      <c r="EO18" s="52"/>
      <c r="EP18" s="52"/>
      <c r="EQ18" s="52"/>
      <c r="ER18" s="52"/>
      <c r="ES18" s="52"/>
      <c r="ET18" s="52"/>
      <c r="EU18" s="52"/>
      <c r="EV18" s="52"/>
      <c r="EW18" s="52"/>
      <c r="EX18" s="52"/>
      <c r="EY18" s="52"/>
      <c r="EZ18" s="52"/>
      <c r="FA18" s="52"/>
      <c r="FB18" s="52"/>
      <c r="FC18" s="52"/>
      <c r="FD18" s="52"/>
    </row>
    <row r="19" spans="1:160" s="48" customFormat="1" ht="27.75" customHeight="1" x14ac:dyDescent="0.3">
      <c r="A19" s="20" t="s">
        <v>3822</v>
      </c>
      <c r="B19" s="50" t="s">
        <v>60</v>
      </c>
      <c r="C19" s="51"/>
      <c r="D19" s="51"/>
      <c r="E19" s="51"/>
      <c r="F19" s="51"/>
      <c r="G19" s="64"/>
      <c r="H19" s="79">
        <v>0.875</v>
      </c>
      <c r="I19" s="60"/>
      <c r="J19" s="65"/>
      <c r="K19" s="96"/>
      <c r="L19" s="60"/>
      <c r="M19" s="60"/>
      <c r="N19" s="60"/>
      <c r="O19" s="60"/>
      <c r="P19" s="60"/>
      <c r="Q19" s="60"/>
      <c r="R19" s="60"/>
      <c r="S19" s="88"/>
      <c r="T19" s="60"/>
      <c r="U19" s="60"/>
      <c r="V19" s="60"/>
      <c r="W19" s="60"/>
      <c r="X19" s="60"/>
      <c r="Y19" s="60"/>
      <c r="Z19" s="60"/>
      <c r="AA19" s="90">
        <v>0.625</v>
      </c>
      <c r="AB19" s="60"/>
      <c r="AC19" s="60"/>
      <c r="AD19" s="60"/>
      <c r="AE19" s="60"/>
      <c r="AF19" s="60"/>
      <c r="AG19" s="60"/>
      <c r="AH19" s="90">
        <v>0.54166666666666663</v>
      </c>
      <c r="AI19" s="59"/>
      <c r="AJ19" s="59"/>
      <c r="AK19" s="59"/>
      <c r="AL19" s="59"/>
      <c r="AM19" s="59"/>
      <c r="AN19" s="59"/>
      <c r="AO19" s="52"/>
      <c r="AP19" s="52"/>
      <c r="AQ19" s="52"/>
      <c r="AR19" s="52"/>
      <c r="AS19" s="52"/>
      <c r="AT19" s="52"/>
      <c r="AU19" s="52"/>
      <c r="AV19" s="52"/>
      <c r="AW19" s="52"/>
      <c r="AX19" s="52"/>
      <c r="AY19" s="52"/>
      <c r="AZ19" s="52"/>
      <c r="BA19" s="52"/>
      <c r="BB19" s="52"/>
      <c r="BC19" s="52"/>
      <c r="BD19" s="52"/>
      <c r="BE19" s="52"/>
      <c r="BF19" s="52"/>
      <c r="BG19" s="52"/>
      <c r="BT19" s="1907">
        <v>0.375</v>
      </c>
      <c r="BU19" s="1903"/>
      <c r="BV19" s="1903"/>
      <c r="BW19" s="1903"/>
      <c r="BX19" s="1903"/>
      <c r="BY19" s="1903"/>
      <c r="BZ19" s="1904"/>
      <c r="CA19" s="1905" t="s">
        <v>3820</v>
      </c>
      <c r="CB19" s="1903"/>
      <c r="CC19" s="1903"/>
      <c r="CD19" s="1903"/>
      <c r="CE19" s="1903"/>
      <c r="CF19" s="1903"/>
      <c r="CG19" s="1903"/>
      <c r="CH19" s="1904"/>
      <c r="CI19" s="203"/>
      <c r="CJ19" s="203"/>
      <c r="CK19" s="203"/>
      <c r="CL19" s="203"/>
      <c r="CM19" s="203"/>
      <c r="CN19" s="203"/>
      <c r="CO19" s="203"/>
      <c r="CP19" s="203"/>
      <c r="CQ19" s="203"/>
      <c r="CR19" s="203"/>
      <c r="CS19" s="203"/>
      <c r="CT19" s="203"/>
      <c r="CU19" s="203"/>
      <c r="CV19" s="203"/>
      <c r="CW19" s="203"/>
      <c r="CX19" s="203"/>
      <c r="CY19" s="203"/>
      <c r="CZ19" s="203"/>
      <c r="DA19" s="203"/>
      <c r="DB19" s="203"/>
      <c r="DC19" s="203"/>
      <c r="DD19" s="203"/>
      <c r="DE19" s="203"/>
      <c r="DF19" s="203"/>
      <c r="DG19" s="203"/>
      <c r="DH19" s="203"/>
      <c r="DI19" s="203"/>
      <c r="DJ19" s="52"/>
      <c r="DK19" s="52"/>
      <c r="DL19" s="52"/>
      <c r="DM19" s="52"/>
      <c r="DN19" s="52"/>
      <c r="DO19" s="52"/>
      <c r="DP19" s="52"/>
      <c r="DQ19" s="52"/>
      <c r="DR19" s="52"/>
      <c r="DS19" s="52"/>
      <c r="DT19" s="52"/>
      <c r="DU19" s="52"/>
      <c r="DV19" s="52"/>
      <c r="DW19" s="52"/>
      <c r="DX19" s="52"/>
      <c r="DY19" s="52"/>
      <c r="DZ19" s="52"/>
      <c r="EA19" s="52"/>
      <c r="EB19" s="52"/>
      <c r="EC19" s="52"/>
      <c r="ED19" s="52"/>
      <c r="EE19" s="52"/>
      <c r="EF19" s="52"/>
      <c r="EG19" s="52"/>
      <c r="EH19" s="52"/>
      <c r="EI19" s="52"/>
      <c r="EJ19" s="52"/>
      <c r="EK19" s="52"/>
      <c r="EL19" s="52"/>
      <c r="EM19" s="52"/>
      <c r="EN19" s="52"/>
      <c r="EO19" s="52"/>
      <c r="EP19" s="52"/>
      <c r="EQ19" s="52"/>
      <c r="ER19" s="52"/>
      <c r="ES19" s="52"/>
      <c r="ET19" s="52"/>
      <c r="EU19" s="52"/>
      <c r="EV19" s="52"/>
      <c r="EW19" s="52"/>
      <c r="EX19" s="52"/>
      <c r="EY19" s="52"/>
      <c r="EZ19" s="52"/>
      <c r="FA19" s="52"/>
      <c r="FB19" s="52"/>
      <c r="FC19" s="52"/>
      <c r="FD19" s="52"/>
    </row>
    <row r="20" spans="1:160" s="48" customFormat="1" ht="27.75" customHeight="1" x14ac:dyDescent="0.3">
      <c r="A20" s="20" t="s">
        <v>29</v>
      </c>
      <c r="B20" s="50" t="s">
        <v>30</v>
      </c>
      <c r="C20" s="53"/>
      <c r="D20" s="53"/>
      <c r="E20" s="53"/>
      <c r="F20" s="53"/>
      <c r="G20" s="53"/>
      <c r="H20" s="53"/>
      <c r="I20" s="53"/>
      <c r="J20" s="83"/>
      <c r="K20" s="95"/>
      <c r="L20" s="53"/>
      <c r="M20" s="53"/>
      <c r="N20" s="53"/>
      <c r="O20" s="53"/>
      <c r="P20" s="53"/>
      <c r="Q20" s="53"/>
      <c r="R20" s="53"/>
      <c r="S20" s="87"/>
      <c r="T20" s="53"/>
      <c r="U20" s="53"/>
      <c r="V20" s="53"/>
      <c r="W20" s="53"/>
      <c r="X20" s="60"/>
      <c r="Y20" s="90">
        <v>0.58333333333333337</v>
      </c>
      <c r="Z20" s="51"/>
      <c r="AA20" s="51"/>
      <c r="AB20" s="64"/>
      <c r="AC20" s="64"/>
      <c r="AD20" s="64"/>
      <c r="AE20" s="64"/>
      <c r="AF20" s="64"/>
      <c r="AG20" s="64"/>
      <c r="AH20" s="64"/>
      <c r="AI20" s="64"/>
      <c r="AJ20" s="64"/>
      <c r="AK20" s="64"/>
      <c r="AL20" s="63"/>
      <c r="AM20" s="90">
        <v>0.79166666666666663</v>
      </c>
      <c r="AN20" s="52"/>
      <c r="AO20" s="52"/>
      <c r="AP20" s="52"/>
      <c r="AQ20" s="52"/>
      <c r="AR20" s="52"/>
      <c r="AS20" s="52"/>
      <c r="AT20" s="52"/>
      <c r="AU20" s="52"/>
      <c r="AV20" s="52"/>
      <c r="AW20" s="52"/>
      <c r="AX20" s="52"/>
      <c r="AY20" s="52"/>
      <c r="AZ20" s="52"/>
      <c r="BA20" s="52"/>
      <c r="BB20" s="52"/>
      <c r="BC20" s="52"/>
      <c r="BD20" s="52"/>
      <c r="BE20" s="52"/>
      <c r="BF20" s="52"/>
      <c r="BG20" s="52"/>
      <c r="BH20" s="52"/>
      <c r="BI20" s="52"/>
      <c r="BJ20" s="52"/>
      <c r="BK20" s="52"/>
      <c r="BL20" s="52"/>
      <c r="BM20" s="52"/>
      <c r="BN20" s="52"/>
      <c r="BO20" s="52"/>
      <c r="BP20" s="52"/>
      <c r="BQ20" s="52"/>
      <c r="BR20" s="52"/>
      <c r="BS20" s="52"/>
      <c r="BT20" s="52"/>
      <c r="BU20" s="52"/>
      <c r="BV20" s="52"/>
      <c r="BW20" s="52"/>
      <c r="BX20" s="52"/>
      <c r="BY20" s="52"/>
      <c r="BZ20" s="52"/>
      <c r="CA20" s="1905" t="s">
        <v>3825</v>
      </c>
      <c r="CB20" s="1903"/>
      <c r="CC20" s="1903"/>
      <c r="CD20" s="1903"/>
      <c r="CE20" s="1904"/>
      <c r="CF20" s="203"/>
      <c r="CG20" s="203"/>
      <c r="CH20" s="203"/>
      <c r="CI20" s="203"/>
      <c r="CJ20" s="203"/>
      <c r="CK20" s="203"/>
      <c r="CL20" s="203"/>
      <c r="CM20" s="203"/>
      <c r="CN20" s="203"/>
      <c r="CO20" s="203"/>
      <c r="CP20" s="203"/>
      <c r="CQ20" s="203"/>
      <c r="CR20" s="203"/>
      <c r="CS20" s="203"/>
      <c r="CT20" s="203"/>
      <c r="CU20" s="203"/>
      <c r="CV20" s="203"/>
      <c r="CW20" s="203"/>
      <c r="CX20" s="203"/>
      <c r="CY20" s="203"/>
      <c r="CZ20" s="203"/>
      <c r="DA20" s="203"/>
      <c r="DB20" s="203"/>
      <c r="DC20" s="203"/>
      <c r="DD20" s="203"/>
      <c r="DE20" s="203"/>
      <c r="DF20" s="203"/>
      <c r="DG20" s="203"/>
      <c r="DH20" s="203"/>
      <c r="DI20" s="203"/>
      <c r="DJ20" s="52"/>
      <c r="DK20" s="52"/>
      <c r="DL20" s="52"/>
      <c r="DM20" s="52"/>
      <c r="DN20" s="52"/>
      <c r="DO20" s="52"/>
      <c r="DP20" s="52"/>
      <c r="DQ20" s="52"/>
      <c r="DR20" s="52"/>
      <c r="DS20" s="52"/>
      <c r="DT20" s="52"/>
      <c r="DU20" s="52"/>
      <c r="DV20" s="52"/>
      <c r="DW20" s="52"/>
      <c r="DX20" s="52"/>
      <c r="DY20" s="52"/>
      <c r="DZ20" s="52"/>
      <c r="EA20" s="52"/>
      <c r="EB20" s="52"/>
      <c r="EC20" s="52"/>
      <c r="ED20" s="52"/>
      <c r="EE20" s="52"/>
      <c r="EF20" s="52"/>
      <c r="EG20" s="52"/>
      <c r="EH20" s="52"/>
      <c r="EI20" s="52"/>
      <c r="EJ20" s="52"/>
      <c r="EK20" s="52"/>
      <c r="EL20" s="52"/>
      <c r="EM20" s="52"/>
      <c r="EN20" s="52"/>
      <c r="EO20" s="52"/>
      <c r="EP20" s="52"/>
      <c r="EQ20" s="52"/>
      <c r="ER20" s="52"/>
      <c r="ES20" s="52"/>
      <c r="ET20" s="52"/>
      <c r="EU20" s="52"/>
      <c r="EV20" s="52"/>
      <c r="EW20" s="52"/>
      <c r="EX20" s="52"/>
      <c r="EY20" s="52"/>
      <c r="EZ20" s="52"/>
      <c r="FA20" s="52"/>
      <c r="FB20" s="52"/>
      <c r="FC20" s="52"/>
      <c r="FD20" s="52"/>
    </row>
    <row r="21" spans="1:160" s="48" customFormat="1" ht="27.75" customHeight="1" x14ac:dyDescent="0.3">
      <c r="A21" s="20"/>
      <c r="B21" s="50" t="s">
        <v>184</v>
      </c>
      <c r="C21" s="53"/>
      <c r="D21" s="53"/>
      <c r="E21" s="53"/>
      <c r="F21" s="53"/>
      <c r="G21" s="53"/>
      <c r="H21" s="53"/>
      <c r="I21" s="53"/>
      <c r="J21" s="83"/>
      <c r="K21" s="95"/>
      <c r="L21" s="53"/>
      <c r="M21" s="53"/>
      <c r="N21" s="53"/>
      <c r="O21" s="53"/>
      <c r="P21" s="53"/>
      <c r="Q21" s="53"/>
      <c r="R21" s="53"/>
      <c r="S21" s="87"/>
      <c r="T21" s="53"/>
      <c r="U21" s="53"/>
      <c r="V21" s="53"/>
      <c r="W21" s="53"/>
      <c r="X21" s="60"/>
      <c r="Y21" s="90"/>
      <c r="Z21" s="51"/>
      <c r="AA21" s="51"/>
      <c r="AB21" s="64"/>
      <c r="AC21" s="64"/>
      <c r="AD21" s="64"/>
      <c r="AE21" s="64"/>
      <c r="AF21" s="64"/>
      <c r="AG21" s="64"/>
      <c r="AH21" s="64"/>
      <c r="AI21" s="64"/>
      <c r="AJ21" s="64"/>
      <c r="AK21" s="64"/>
      <c r="AL21" s="63"/>
      <c r="AM21" s="90"/>
      <c r="AN21" s="52"/>
      <c r="AO21" s="52"/>
      <c r="AP21" s="52"/>
      <c r="AQ21" s="52"/>
      <c r="AR21" s="52"/>
      <c r="AS21" s="52"/>
      <c r="AT21" s="52"/>
      <c r="AU21" s="52"/>
      <c r="AV21" s="52"/>
      <c r="AW21" s="52"/>
      <c r="AX21" s="52"/>
      <c r="AY21" s="52"/>
      <c r="AZ21" s="52"/>
      <c r="BA21" s="52"/>
      <c r="BB21" s="52"/>
      <c r="BC21" s="52"/>
      <c r="BD21" s="52"/>
      <c r="BE21" s="52"/>
      <c r="BF21" s="52"/>
      <c r="BG21" s="52"/>
      <c r="BH21" s="52"/>
      <c r="BI21" s="52"/>
      <c r="BJ21" s="52"/>
      <c r="BK21" s="52"/>
      <c r="BL21" s="52"/>
      <c r="BM21" s="52"/>
      <c r="BN21" s="52"/>
      <c r="BO21" s="52"/>
      <c r="BP21" s="52"/>
      <c r="BQ21" s="52"/>
      <c r="BR21" s="52"/>
      <c r="BS21" s="52"/>
      <c r="BT21" s="79">
        <v>0.72916666666666663</v>
      </c>
      <c r="BU21" s="52"/>
      <c r="BV21" s="52"/>
      <c r="BW21" s="52"/>
      <c r="BX21" s="52"/>
      <c r="BY21" s="52"/>
      <c r="BZ21" s="52"/>
      <c r="CA21" s="1905" t="s">
        <v>3826</v>
      </c>
      <c r="CB21" s="1903"/>
      <c r="CC21" s="1903"/>
      <c r="CD21" s="1903"/>
      <c r="CE21" s="1903"/>
      <c r="CF21" s="1903"/>
      <c r="CG21" s="1903"/>
      <c r="CH21" s="1903"/>
      <c r="CI21" s="1903"/>
      <c r="CJ21" s="1903"/>
      <c r="CK21" s="1904"/>
      <c r="CL21" s="203"/>
      <c r="CM21" s="203"/>
      <c r="CN21" s="203"/>
      <c r="CO21" s="203"/>
      <c r="CP21" s="203"/>
      <c r="CQ21" s="203"/>
      <c r="CR21" s="203"/>
      <c r="CS21" s="203"/>
      <c r="CT21" s="203"/>
      <c r="CU21" s="203"/>
      <c r="CV21" s="203"/>
      <c r="CW21" s="203"/>
      <c r="CX21" s="203"/>
      <c r="CY21" s="203"/>
      <c r="CZ21" s="203"/>
      <c r="DA21" s="203"/>
      <c r="DB21" s="203"/>
      <c r="DC21" s="203"/>
      <c r="DD21" s="203"/>
      <c r="DE21" s="203"/>
      <c r="DF21" s="203"/>
      <c r="DG21" s="203"/>
      <c r="DH21" s="203"/>
      <c r="DI21" s="203"/>
      <c r="DJ21" s="52"/>
      <c r="DK21" s="52"/>
      <c r="DL21" s="52"/>
      <c r="DM21" s="52"/>
      <c r="DN21" s="52"/>
      <c r="DO21" s="52"/>
      <c r="DP21" s="52"/>
      <c r="DQ21" s="52"/>
      <c r="DR21" s="52"/>
      <c r="DS21" s="52"/>
      <c r="DT21" s="52"/>
      <c r="DU21" s="52"/>
      <c r="DV21" s="52"/>
      <c r="DW21" s="52"/>
      <c r="DX21" s="52"/>
      <c r="DY21" s="52"/>
      <c r="DZ21" s="52"/>
      <c r="EA21" s="52"/>
      <c r="EB21" s="52"/>
      <c r="EC21" s="52"/>
      <c r="ED21" s="52"/>
      <c r="EE21" s="52"/>
      <c r="EF21" s="52"/>
      <c r="EG21" s="52"/>
      <c r="EH21" s="52"/>
      <c r="EI21" s="52"/>
      <c r="EJ21" s="52"/>
      <c r="EK21" s="52"/>
      <c r="EL21" s="52"/>
      <c r="EM21" s="52"/>
      <c r="EN21" s="52"/>
      <c r="EO21" s="52"/>
      <c r="EP21" s="52"/>
      <c r="EQ21" s="52"/>
      <c r="ER21" s="52"/>
      <c r="ES21" s="52"/>
      <c r="ET21" s="52"/>
      <c r="EU21" s="52"/>
      <c r="EV21" s="52"/>
      <c r="EW21" s="52"/>
      <c r="EX21" s="52"/>
      <c r="EY21" s="52"/>
      <c r="EZ21" s="52"/>
      <c r="FA21" s="52"/>
      <c r="FB21" s="52"/>
      <c r="FC21" s="52"/>
      <c r="FD21" s="52"/>
    </row>
    <row r="22" spans="1:160" s="48" customFormat="1" ht="27.75" customHeight="1" x14ac:dyDescent="0.3">
      <c r="A22" s="20"/>
      <c r="B22" s="50" t="s">
        <v>358</v>
      </c>
      <c r="C22" s="53"/>
      <c r="D22" s="53"/>
      <c r="E22" s="53"/>
      <c r="F22" s="53"/>
      <c r="G22" s="53"/>
      <c r="H22" s="53"/>
      <c r="I22" s="53"/>
      <c r="J22" s="83"/>
      <c r="K22" s="95"/>
      <c r="L22" s="53"/>
      <c r="M22" s="53"/>
      <c r="N22" s="53"/>
      <c r="O22" s="53"/>
      <c r="P22" s="53"/>
      <c r="Q22" s="53"/>
      <c r="R22" s="53"/>
      <c r="S22" s="87"/>
      <c r="T22" s="53"/>
      <c r="U22" s="53"/>
      <c r="V22" s="53"/>
      <c r="W22" s="53"/>
      <c r="X22" s="60"/>
      <c r="Y22" s="90"/>
      <c r="Z22" s="51"/>
      <c r="AA22" s="51"/>
      <c r="AB22" s="64"/>
      <c r="AC22" s="64"/>
      <c r="AD22" s="64"/>
      <c r="AE22" s="64"/>
      <c r="AF22" s="64"/>
      <c r="AG22" s="64"/>
      <c r="AH22" s="64"/>
      <c r="AI22" s="64"/>
      <c r="AJ22" s="64"/>
      <c r="AK22" s="64"/>
      <c r="AL22" s="63"/>
      <c r="AM22" s="90"/>
      <c r="AN22" s="52"/>
      <c r="AO22" s="52"/>
      <c r="AP22" s="52"/>
      <c r="AQ22" s="52"/>
      <c r="AR22" s="52"/>
      <c r="AS22" s="52"/>
      <c r="AT22" s="52"/>
      <c r="AU22" s="52"/>
      <c r="AV22" s="52"/>
      <c r="AW22" s="52"/>
      <c r="AX22" s="52"/>
      <c r="AY22" s="52"/>
      <c r="AZ22" s="52"/>
      <c r="BA22" s="52"/>
      <c r="BB22" s="52"/>
      <c r="BC22" s="52"/>
      <c r="BD22" s="52"/>
      <c r="BE22" s="52"/>
      <c r="BF22" s="52"/>
      <c r="BG22" s="52"/>
      <c r="BH22" s="52"/>
      <c r="BI22" s="52"/>
      <c r="BJ22" s="52"/>
      <c r="BK22" s="52"/>
      <c r="BL22" s="52"/>
      <c r="BM22" s="52"/>
      <c r="BN22" s="52"/>
      <c r="BO22" s="52"/>
      <c r="BP22" s="52"/>
      <c r="BQ22" s="52"/>
      <c r="BR22" s="52"/>
      <c r="BS22" s="52"/>
      <c r="BT22" s="1902" t="s">
        <v>3827</v>
      </c>
      <c r="BU22" s="1903"/>
      <c r="BV22" s="1903"/>
      <c r="BW22" s="1903"/>
      <c r="BX22" s="1903"/>
      <c r="BY22" s="1903"/>
      <c r="BZ22" s="1903"/>
      <c r="CA22" s="1903"/>
      <c r="CB22" s="1903"/>
      <c r="CC22" s="1903"/>
      <c r="CD22" s="1903"/>
      <c r="CE22" s="1903"/>
      <c r="CF22" s="1903"/>
      <c r="CG22" s="1903"/>
      <c r="CH22" s="1903"/>
      <c r="CI22" s="1903"/>
      <c r="CJ22" s="1903"/>
      <c r="CK22" s="1904"/>
      <c r="CL22" s="203"/>
      <c r="CM22" s="203"/>
      <c r="CN22" s="203"/>
      <c r="CO22" s="203"/>
      <c r="CP22" s="203"/>
      <c r="CQ22" s="203"/>
      <c r="CR22" s="203"/>
      <c r="CS22" s="203"/>
      <c r="CT22" s="203"/>
      <c r="CU22" s="203"/>
      <c r="CV22" s="203"/>
      <c r="CW22" s="203"/>
      <c r="CX22" s="203"/>
      <c r="CY22" s="203"/>
      <c r="CZ22" s="203"/>
      <c r="DA22" s="203"/>
      <c r="DB22" s="203"/>
      <c r="DC22" s="203"/>
      <c r="DD22" s="203"/>
      <c r="DE22" s="203"/>
      <c r="DF22" s="203"/>
      <c r="DG22" s="203"/>
      <c r="DH22" s="203"/>
      <c r="DI22" s="203"/>
      <c r="DJ22" s="52"/>
      <c r="DK22" s="52"/>
      <c r="DL22" s="52"/>
      <c r="DM22" s="52"/>
      <c r="DN22" s="52"/>
      <c r="DO22" s="52"/>
      <c r="DP22" s="52"/>
      <c r="DQ22" s="52"/>
      <c r="DR22" s="52"/>
      <c r="DS22" s="52"/>
      <c r="DT22" s="52"/>
      <c r="DU22" s="52"/>
      <c r="DV22" s="52"/>
      <c r="DW22" s="52"/>
      <c r="DX22" s="52"/>
      <c r="DY22" s="52"/>
      <c r="DZ22" s="52"/>
      <c r="EA22" s="52"/>
      <c r="EB22" s="52"/>
      <c r="EC22" s="52"/>
      <c r="ED22" s="52"/>
      <c r="EE22" s="52"/>
      <c r="EF22" s="52"/>
      <c r="EG22" s="52"/>
      <c r="EH22" s="52"/>
      <c r="EI22" s="52"/>
      <c r="EJ22" s="52"/>
      <c r="EK22" s="52"/>
      <c r="EL22" s="52"/>
      <c r="EM22" s="52"/>
      <c r="EN22" s="52"/>
      <c r="EO22" s="52"/>
      <c r="EP22" s="52"/>
      <c r="EQ22" s="52"/>
      <c r="ER22" s="52"/>
      <c r="ES22" s="52"/>
      <c r="ET22" s="52"/>
      <c r="EU22" s="52"/>
      <c r="EV22" s="52"/>
      <c r="EW22" s="52"/>
      <c r="EX22" s="52"/>
      <c r="EY22" s="52"/>
      <c r="EZ22" s="52"/>
      <c r="FA22" s="52"/>
      <c r="FB22" s="52"/>
      <c r="FC22" s="52"/>
      <c r="FD22" s="52"/>
    </row>
    <row r="23" spans="1:160" s="48" customFormat="1" ht="27.75" customHeight="1" x14ac:dyDescent="0.3">
      <c r="A23" s="20"/>
      <c r="B23" s="50" t="s">
        <v>178</v>
      </c>
      <c r="C23" s="53"/>
      <c r="D23" s="53"/>
      <c r="E23" s="53"/>
      <c r="F23" s="53"/>
      <c r="G23" s="53"/>
      <c r="H23" s="53"/>
      <c r="I23" s="53"/>
      <c r="J23" s="83"/>
      <c r="K23" s="95"/>
      <c r="L23" s="53"/>
      <c r="M23" s="53"/>
      <c r="N23" s="53"/>
      <c r="O23" s="53"/>
      <c r="P23" s="53"/>
      <c r="Q23" s="53"/>
      <c r="R23" s="53"/>
      <c r="S23" s="87"/>
      <c r="T23" s="53"/>
      <c r="U23" s="53"/>
      <c r="V23" s="53"/>
      <c r="W23" s="53"/>
      <c r="X23" s="60"/>
      <c r="Y23" s="90"/>
      <c r="Z23" s="51"/>
      <c r="AA23" s="51"/>
      <c r="AB23" s="64"/>
      <c r="AC23" s="64"/>
      <c r="AD23" s="64"/>
      <c r="AE23" s="64"/>
      <c r="AF23" s="64"/>
      <c r="AG23" s="64"/>
      <c r="AH23" s="64"/>
      <c r="AI23" s="64"/>
      <c r="AJ23" s="64"/>
      <c r="AK23" s="64"/>
      <c r="AL23" s="63"/>
      <c r="AM23" s="90"/>
      <c r="AN23" s="52"/>
      <c r="AO23" s="52"/>
      <c r="AP23" s="52"/>
      <c r="AQ23" s="52"/>
      <c r="AR23" s="52"/>
      <c r="AS23" s="52"/>
      <c r="AT23" s="52"/>
      <c r="AU23" s="52"/>
      <c r="AV23" s="52"/>
      <c r="AW23" s="52"/>
      <c r="AX23" s="52"/>
      <c r="AY23" s="52"/>
      <c r="AZ23" s="52"/>
      <c r="BA23" s="52"/>
      <c r="BB23" s="52"/>
      <c r="BC23" s="52"/>
      <c r="BD23" s="52"/>
      <c r="BE23" s="52"/>
      <c r="BF23" s="52"/>
      <c r="BG23" s="52"/>
      <c r="BH23" s="52"/>
      <c r="BI23" s="52"/>
      <c r="BJ23" s="52"/>
      <c r="BK23" s="52"/>
      <c r="BL23" s="52"/>
      <c r="BM23" s="52"/>
      <c r="BN23" s="52"/>
      <c r="BO23" s="52"/>
      <c r="BP23" s="52"/>
      <c r="BQ23" s="52"/>
      <c r="BR23" s="52"/>
      <c r="BS23" s="52"/>
      <c r="BT23" s="1902">
        <v>0.52083333333333337</v>
      </c>
      <c r="BU23" s="1903"/>
      <c r="BV23" s="1904"/>
      <c r="BW23" s="52"/>
      <c r="BX23" s="52"/>
      <c r="BY23" s="52"/>
      <c r="BZ23" s="52"/>
      <c r="CA23" s="1905" t="s">
        <v>3828</v>
      </c>
      <c r="CB23" s="1904"/>
      <c r="CC23" s="203"/>
      <c r="CD23" s="203"/>
      <c r="CE23" s="203"/>
      <c r="CF23" s="203"/>
      <c r="CG23" s="203"/>
      <c r="CH23" s="1908" t="s">
        <v>3829</v>
      </c>
      <c r="CI23" s="1909"/>
      <c r="CJ23" s="1909"/>
      <c r="CK23" s="1909"/>
      <c r="CL23" s="1909"/>
      <c r="CM23" s="1909"/>
      <c r="CN23" s="1909"/>
      <c r="CO23" s="1909"/>
      <c r="CP23" s="1909"/>
      <c r="CQ23" s="1909"/>
      <c r="CR23" s="1909"/>
      <c r="CS23" s="1909"/>
      <c r="CT23" s="1909"/>
      <c r="CU23" s="1909"/>
      <c r="CV23" s="1909"/>
      <c r="CW23" s="1909"/>
      <c r="CX23" s="1909"/>
      <c r="CY23" s="1909"/>
      <c r="CZ23" s="1909"/>
      <c r="DA23" s="1909"/>
      <c r="DB23" s="1909"/>
      <c r="DC23" s="1909"/>
      <c r="DD23" s="1909"/>
      <c r="DE23" s="1909"/>
      <c r="DF23" s="1909"/>
      <c r="DG23" s="1909"/>
      <c r="DH23" s="1910"/>
      <c r="DI23" s="203"/>
      <c r="DJ23" s="52"/>
      <c r="DK23" s="52"/>
      <c r="DL23" s="52"/>
      <c r="DM23" s="52"/>
      <c r="DN23" s="52"/>
      <c r="DO23" s="52"/>
      <c r="DP23" s="52"/>
      <c r="DQ23" s="52"/>
      <c r="DR23" s="52"/>
      <c r="DS23" s="52"/>
      <c r="DT23" s="52"/>
      <c r="DU23" s="52"/>
      <c r="DV23" s="52"/>
      <c r="DW23" s="52"/>
      <c r="DX23" s="52"/>
      <c r="DY23" s="52"/>
      <c r="DZ23" s="52"/>
      <c r="EA23" s="52"/>
      <c r="EB23" s="52"/>
      <c r="EC23" s="52"/>
      <c r="ED23" s="52"/>
      <c r="EE23" s="52"/>
      <c r="EF23" s="52"/>
      <c r="EG23" s="52"/>
      <c r="EH23" s="52"/>
      <c r="EI23" s="52"/>
      <c r="EJ23" s="52"/>
      <c r="EK23" s="52"/>
      <c r="EL23" s="52"/>
      <c r="EM23" s="52"/>
      <c r="EN23" s="52"/>
      <c r="EO23" s="52"/>
      <c r="EP23" s="52"/>
      <c r="EQ23" s="52"/>
      <c r="ER23" s="52"/>
      <c r="ES23" s="52"/>
      <c r="ET23" s="52"/>
      <c r="EU23" s="52"/>
      <c r="EV23" s="52"/>
      <c r="EW23" s="52"/>
      <c r="EX23" s="52"/>
      <c r="EY23" s="52"/>
      <c r="EZ23" s="52"/>
      <c r="FA23" s="52"/>
      <c r="FB23" s="52"/>
      <c r="FC23" s="52"/>
      <c r="FD23" s="52"/>
    </row>
    <row r="24" spans="1:160" s="48" customFormat="1" ht="27.75" customHeight="1" x14ac:dyDescent="0.3">
      <c r="A24" s="20" t="s">
        <v>152</v>
      </c>
      <c r="B24" s="50" t="s">
        <v>3830</v>
      </c>
      <c r="C24" s="51"/>
      <c r="D24" s="51"/>
      <c r="E24" s="51"/>
      <c r="F24" s="51"/>
      <c r="G24" s="77"/>
      <c r="H24" s="77"/>
      <c r="I24" s="77"/>
      <c r="J24" s="81">
        <v>28</v>
      </c>
      <c r="K24" s="96"/>
      <c r="L24" s="60"/>
      <c r="M24" s="60"/>
      <c r="N24" s="60"/>
      <c r="O24" s="60"/>
      <c r="P24" s="60"/>
      <c r="Q24" s="60"/>
      <c r="R24" s="60"/>
      <c r="S24" s="88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59"/>
      <c r="AE24" s="59"/>
      <c r="AF24" s="59"/>
      <c r="AG24" s="59"/>
      <c r="AH24" s="59"/>
      <c r="AI24" s="59"/>
      <c r="AJ24" s="59"/>
      <c r="AK24" s="59"/>
      <c r="AL24" s="59"/>
      <c r="AM24" s="59"/>
      <c r="AN24" s="59"/>
      <c r="AO24" s="59"/>
      <c r="AP24" s="59"/>
      <c r="AQ24" s="59"/>
      <c r="AR24" s="59"/>
      <c r="AS24" s="59"/>
      <c r="AT24" s="59"/>
      <c r="AU24" s="78"/>
      <c r="AV24" s="78"/>
      <c r="AW24" s="78"/>
      <c r="AX24" s="78"/>
      <c r="AY24" s="78"/>
      <c r="AZ24" s="78"/>
      <c r="BA24" s="78"/>
      <c r="BB24" s="78"/>
      <c r="BC24" s="78"/>
      <c r="BD24" s="52"/>
      <c r="BE24" s="52"/>
      <c r="BF24" s="52"/>
      <c r="BG24" s="52"/>
      <c r="BH24" s="52"/>
      <c r="BI24" s="52"/>
      <c r="BJ24" s="52"/>
      <c r="BK24" s="52"/>
      <c r="BL24" s="52"/>
      <c r="BM24" s="52"/>
      <c r="BN24" s="52"/>
      <c r="BO24" s="52"/>
      <c r="BP24" s="52"/>
      <c r="BQ24" s="52"/>
      <c r="BR24" s="52"/>
      <c r="BS24" s="52"/>
      <c r="BT24" s="52"/>
      <c r="BU24" s="52"/>
      <c r="BV24" s="52"/>
      <c r="BW24" s="52"/>
      <c r="BX24" s="52"/>
      <c r="BY24" s="52"/>
      <c r="BZ24" s="52"/>
      <c r="CA24" s="1905"/>
      <c r="CB24" s="1903"/>
      <c r="CC24" s="1903"/>
      <c r="CD24" s="1903"/>
      <c r="CE24" s="1904"/>
      <c r="CF24" s="203"/>
      <c r="CG24" s="203"/>
      <c r="CH24" s="203"/>
      <c r="CI24" s="203"/>
      <c r="CJ24" s="203"/>
      <c r="CK24" s="203"/>
      <c r="CL24" s="203"/>
      <c r="CM24" s="203"/>
      <c r="CN24" s="203"/>
      <c r="CO24" s="203"/>
      <c r="CP24" s="203"/>
      <c r="CQ24" s="203"/>
      <c r="CR24" s="203"/>
      <c r="CS24" s="203"/>
      <c r="CT24" s="203"/>
      <c r="CU24" s="203"/>
      <c r="CV24" s="203"/>
      <c r="CW24" s="203"/>
      <c r="CX24" s="203"/>
      <c r="CY24" s="203"/>
      <c r="CZ24" s="203"/>
      <c r="DA24" s="203"/>
      <c r="DB24" s="203"/>
      <c r="DC24" s="203"/>
      <c r="DD24" s="203"/>
      <c r="DE24" s="203"/>
      <c r="DF24" s="203"/>
      <c r="DG24" s="203"/>
      <c r="DH24" s="203"/>
      <c r="DI24" s="203"/>
      <c r="DJ24" s="52"/>
      <c r="DK24" s="52"/>
      <c r="DL24" s="52"/>
      <c r="DM24" s="52"/>
      <c r="DN24" s="52"/>
      <c r="DO24" s="52"/>
      <c r="DP24" s="52"/>
      <c r="DQ24" s="52"/>
      <c r="DR24" s="52"/>
      <c r="DS24" s="52"/>
      <c r="DT24" s="52"/>
      <c r="DU24" s="52"/>
      <c r="DV24" s="52"/>
      <c r="DW24" s="52"/>
      <c r="DX24" s="52"/>
      <c r="DY24" s="52"/>
      <c r="DZ24" s="52"/>
      <c r="EA24" s="52"/>
      <c r="EB24" s="52"/>
      <c r="EC24" s="52"/>
      <c r="ED24" s="52"/>
      <c r="EE24" s="52"/>
      <c r="EF24" s="52"/>
      <c r="EG24" s="52"/>
      <c r="EH24" s="52"/>
      <c r="EI24" s="52"/>
      <c r="EJ24" s="52"/>
      <c r="EK24" s="52"/>
      <c r="EL24" s="52"/>
      <c r="EM24" s="52"/>
      <c r="EN24" s="52"/>
      <c r="EO24" s="52"/>
      <c r="EP24" s="52"/>
      <c r="EQ24" s="52"/>
      <c r="ER24" s="52"/>
      <c r="ES24" s="52"/>
      <c r="ET24" s="52"/>
      <c r="EU24" s="52"/>
      <c r="EV24" s="52"/>
      <c r="EW24" s="52"/>
      <c r="EX24" s="52"/>
      <c r="EY24" s="52"/>
      <c r="EZ24" s="52"/>
      <c r="FA24" s="52"/>
      <c r="FB24" s="52"/>
      <c r="FC24" s="52"/>
      <c r="FD24" s="52"/>
    </row>
    <row r="25" spans="1:160" s="48" customFormat="1" ht="27.75" customHeight="1" x14ac:dyDescent="0.3">
      <c r="A25" s="20" t="s">
        <v>152</v>
      </c>
      <c r="B25" s="50" t="s">
        <v>3831</v>
      </c>
      <c r="C25" s="53"/>
      <c r="D25" s="53"/>
      <c r="E25" s="53"/>
      <c r="F25" s="53"/>
      <c r="G25" s="53"/>
      <c r="H25" s="53"/>
      <c r="I25" s="53"/>
      <c r="J25" s="83"/>
      <c r="K25" s="95"/>
      <c r="L25" s="53"/>
      <c r="M25" s="53"/>
      <c r="N25" s="53"/>
      <c r="O25" s="53"/>
      <c r="P25" s="53"/>
      <c r="Q25" s="53"/>
      <c r="R25" s="53"/>
      <c r="S25" s="87"/>
      <c r="T25" s="53"/>
      <c r="U25" s="53"/>
      <c r="V25" s="53"/>
      <c r="W25" s="53"/>
      <c r="X25" s="53"/>
      <c r="Y25" s="53"/>
      <c r="Z25" s="53"/>
      <c r="AA25" s="53"/>
      <c r="AB25" s="53"/>
      <c r="AC25" s="90">
        <v>0.625</v>
      </c>
      <c r="AD25" s="51"/>
      <c r="AE25" s="51"/>
      <c r="AF25" s="51"/>
      <c r="AG25" s="51"/>
      <c r="AH25" s="51"/>
      <c r="AI25" s="51"/>
      <c r="AJ25" s="51"/>
      <c r="AK25" s="51"/>
      <c r="AL25" s="52"/>
      <c r="AM25" s="52"/>
      <c r="AN25" s="52"/>
      <c r="AO25" s="52"/>
      <c r="AP25" s="52"/>
      <c r="AQ25" s="52"/>
      <c r="AR25" s="52"/>
      <c r="AS25" s="52"/>
      <c r="AT25" s="52"/>
      <c r="AU25" s="52"/>
      <c r="AV25" s="52"/>
      <c r="AW25" s="52"/>
      <c r="AX25" s="52"/>
      <c r="AY25" s="52"/>
      <c r="AZ25" s="52"/>
      <c r="BA25" s="52"/>
      <c r="BB25" s="52"/>
      <c r="BC25" s="52"/>
      <c r="BD25" s="52"/>
      <c r="BE25" s="52"/>
      <c r="BF25" s="52"/>
      <c r="BG25" s="52"/>
      <c r="BH25" s="52"/>
      <c r="BI25" s="52"/>
      <c r="BJ25" s="52"/>
      <c r="BK25" s="52"/>
      <c r="BL25" s="52"/>
      <c r="BM25" s="52"/>
      <c r="BN25" s="52"/>
      <c r="BO25" s="52"/>
      <c r="BP25" s="52"/>
      <c r="BQ25" s="52"/>
      <c r="BR25" s="52"/>
      <c r="BS25" s="52"/>
      <c r="BT25" s="52"/>
      <c r="BU25" s="52"/>
      <c r="BV25" s="52"/>
      <c r="BW25" s="52"/>
      <c r="BX25" s="52"/>
      <c r="BY25" s="52"/>
      <c r="BZ25" s="52"/>
      <c r="CA25" s="1905"/>
      <c r="CB25" s="1903"/>
      <c r="CC25" s="1903"/>
      <c r="CD25" s="1903"/>
      <c r="CE25" s="1904"/>
      <c r="CF25" s="203"/>
      <c r="CG25" s="203"/>
      <c r="CH25" s="203"/>
      <c r="CI25" s="203"/>
      <c r="CJ25" s="203"/>
      <c r="CK25" s="203"/>
      <c r="CL25" s="203"/>
      <c r="CM25" s="203"/>
      <c r="CN25" s="203"/>
      <c r="CO25" s="203"/>
      <c r="CP25" s="203"/>
      <c r="CQ25" s="203"/>
      <c r="CR25" s="203"/>
      <c r="CS25" s="203"/>
      <c r="CT25" s="203"/>
      <c r="CU25" s="203"/>
      <c r="CV25" s="203"/>
      <c r="CW25" s="203"/>
      <c r="CX25" s="203"/>
      <c r="CY25" s="203"/>
      <c r="CZ25" s="203"/>
      <c r="DA25" s="203"/>
      <c r="DB25" s="203"/>
      <c r="DC25" s="203"/>
      <c r="DD25" s="203"/>
      <c r="DE25" s="203"/>
      <c r="DF25" s="203"/>
      <c r="DG25" s="203"/>
      <c r="DH25" s="203"/>
      <c r="DI25" s="203"/>
      <c r="DJ25" s="52"/>
      <c r="DK25" s="52"/>
      <c r="DL25" s="52"/>
      <c r="DM25" s="52"/>
      <c r="DN25" s="52"/>
      <c r="DO25" s="52"/>
      <c r="DP25" s="52"/>
      <c r="DQ25" s="52"/>
      <c r="DR25" s="52"/>
      <c r="DS25" s="52"/>
      <c r="DT25" s="52"/>
      <c r="DU25" s="52"/>
      <c r="DV25" s="52"/>
      <c r="DW25" s="52"/>
      <c r="DX25" s="52"/>
      <c r="DY25" s="52"/>
      <c r="DZ25" s="52"/>
      <c r="EA25" s="52"/>
      <c r="EB25" s="52"/>
      <c r="EC25" s="52"/>
      <c r="ED25" s="52"/>
      <c r="EE25" s="52"/>
      <c r="EF25" s="52"/>
      <c r="EG25" s="52"/>
      <c r="EH25" s="52"/>
      <c r="EI25" s="52"/>
      <c r="EJ25" s="52"/>
      <c r="EK25" s="52"/>
      <c r="EL25" s="52"/>
      <c r="EM25" s="52"/>
      <c r="EN25" s="52"/>
      <c r="EO25" s="52"/>
      <c r="EP25" s="52"/>
      <c r="EQ25" s="52"/>
      <c r="ER25" s="52"/>
      <c r="ES25" s="52"/>
      <c r="ET25" s="52"/>
      <c r="EU25" s="52"/>
      <c r="EV25" s="52"/>
      <c r="EW25" s="52"/>
      <c r="EX25" s="52"/>
      <c r="EY25" s="52"/>
      <c r="EZ25" s="52"/>
      <c r="FA25" s="52"/>
      <c r="FB25" s="52"/>
      <c r="FC25" s="52"/>
      <c r="FD25" s="52"/>
    </row>
    <row r="26" spans="1:160" s="48" customFormat="1" ht="27.75" customHeight="1" x14ac:dyDescent="0.3">
      <c r="A26" s="20" t="s">
        <v>35</v>
      </c>
      <c r="B26" s="50" t="s">
        <v>3832</v>
      </c>
      <c r="C26" s="53"/>
      <c r="D26" s="53"/>
      <c r="E26" s="53"/>
      <c r="F26" s="53"/>
      <c r="G26" s="53"/>
      <c r="H26" s="53"/>
      <c r="I26" s="53"/>
      <c r="J26" s="83"/>
      <c r="K26" s="95"/>
      <c r="L26" s="53"/>
      <c r="M26" s="53"/>
      <c r="N26" s="53"/>
      <c r="O26" s="53"/>
      <c r="P26" s="53"/>
      <c r="Q26" s="53"/>
      <c r="R26" s="53"/>
      <c r="S26" s="87"/>
      <c r="T26" s="53"/>
      <c r="U26" s="53"/>
      <c r="V26" s="53"/>
      <c r="W26" s="53"/>
      <c r="X26" s="53"/>
      <c r="Y26" s="53"/>
      <c r="Z26" s="53"/>
      <c r="AA26" s="53"/>
      <c r="AB26" s="53"/>
      <c r="AC26" s="53"/>
      <c r="AD26" s="51"/>
      <c r="AE26" s="51"/>
      <c r="AF26" s="1911" t="s">
        <v>3833</v>
      </c>
      <c r="AG26" s="1912"/>
      <c r="AH26" s="1912"/>
      <c r="AI26" s="1912"/>
      <c r="AJ26" s="1912"/>
      <c r="AK26" s="1912"/>
      <c r="AL26" s="1912"/>
      <c r="AM26" s="1912"/>
      <c r="AN26" s="1912"/>
      <c r="AO26" s="1912"/>
      <c r="AP26" s="1912"/>
      <c r="AQ26" s="1912"/>
      <c r="AR26" s="1912"/>
      <c r="AS26" s="1912"/>
      <c r="AT26" s="1913"/>
      <c r="AU26" s="52"/>
      <c r="AV26" s="52"/>
      <c r="AW26" s="52"/>
      <c r="AX26" s="52"/>
      <c r="AY26" s="52"/>
      <c r="AZ26" s="52"/>
      <c r="BA26" s="52"/>
      <c r="BB26" s="52"/>
      <c r="BC26" s="52"/>
      <c r="BD26" s="52"/>
      <c r="BE26" s="52"/>
      <c r="BF26" s="52"/>
      <c r="BG26" s="52"/>
      <c r="BH26" s="52"/>
      <c r="BI26" s="52"/>
      <c r="BJ26" s="52"/>
      <c r="BK26" s="52"/>
      <c r="BL26" s="52"/>
      <c r="BM26" s="52"/>
      <c r="BN26" s="52"/>
      <c r="BO26" s="52"/>
      <c r="BP26" s="52"/>
      <c r="BQ26" s="52"/>
      <c r="BR26" s="52"/>
      <c r="BS26" s="52"/>
      <c r="BT26" s="205">
        <v>0.58333333333333337</v>
      </c>
      <c r="BU26" s="204"/>
      <c r="BV26" s="204"/>
      <c r="BW26" s="204"/>
      <c r="BX26" s="204"/>
      <c r="BY26" s="204"/>
      <c r="BZ26" s="204"/>
      <c r="CA26" s="1914"/>
      <c r="CB26" s="1914"/>
      <c r="CC26" s="1914"/>
      <c r="CD26" s="1914"/>
      <c r="CE26" s="1914"/>
      <c r="CF26" s="1914"/>
      <c r="CG26" s="1914"/>
      <c r="CH26" s="1914"/>
      <c r="CI26" s="1914"/>
      <c r="CJ26" s="1914"/>
      <c r="CK26" s="1914"/>
      <c r="CL26" s="1914"/>
      <c r="CM26" s="1914"/>
      <c r="CN26" s="206"/>
      <c r="CO26" s="203"/>
      <c r="CP26" s="203"/>
      <c r="CQ26" s="203"/>
      <c r="CR26" s="203"/>
      <c r="CS26" s="203"/>
      <c r="CT26" s="203"/>
      <c r="CU26" s="203"/>
      <c r="CV26" s="203"/>
      <c r="CW26" s="203"/>
      <c r="CX26" s="203"/>
      <c r="CY26" s="203"/>
      <c r="CZ26" s="203"/>
      <c r="DA26" s="203"/>
      <c r="DB26" s="203"/>
      <c r="DC26" s="203"/>
      <c r="DD26" s="203"/>
      <c r="DE26" s="203"/>
      <c r="DF26" s="203"/>
      <c r="DG26" s="203"/>
      <c r="DH26" s="203"/>
      <c r="DI26" s="203"/>
      <c r="DJ26" s="52"/>
      <c r="DK26" s="52"/>
      <c r="DL26" s="52"/>
      <c r="DM26" s="52"/>
      <c r="DN26" s="52"/>
      <c r="DO26" s="52"/>
      <c r="DP26" s="52"/>
      <c r="DQ26" s="52"/>
      <c r="DR26" s="52"/>
      <c r="DS26" s="52"/>
      <c r="DT26" s="52"/>
      <c r="DU26" s="52"/>
      <c r="DV26" s="52"/>
      <c r="DW26" s="52"/>
      <c r="DX26" s="52"/>
      <c r="DY26" s="52"/>
      <c r="DZ26" s="52"/>
      <c r="EA26" s="52"/>
      <c r="EB26" s="52"/>
      <c r="EC26" s="52"/>
      <c r="ED26" s="52"/>
      <c r="EE26" s="52"/>
      <c r="EF26" s="52"/>
      <c r="EG26" s="52"/>
      <c r="EH26" s="52"/>
      <c r="EI26" s="52"/>
      <c r="EJ26" s="52"/>
      <c r="EK26" s="52"/>
      <c r="EL26" s="52"/>
      <c r="EM26" s="52"/>
      <c r="EN26" s="52"/>
      <c r="EO26" s="52"/>
      <c r="EP26" s="52"/>
      <c r="EQ26" s="52"/>
      <c r="ER26" s="52"/>
      <c r="ES26" s="52"/>
      <c r="ET26" s="52"/>
      <c r="EU26" s="52"/>
      <c r="EV26" s="52"/>
      <c r="EW26" s="52"/>
      <c r="EX26" s="52"/>
      <c r="EY26" s="52"/>
      <c r="EZ26" s="52"/>
      <c r="FA26" s="52"/>
      <c r="FB26" s="52"/>
      <c r="FC26" s="52"/>
      <c r="FD26" s="52"/>
    </row>
    <row r="27" spans="1:160" s="48" customFormat="1" ht="27.75" customHeight="1" x14ac:dyDescent="0.3">
      <c r="A27" s="20" t="s">
        <v>35</v>
      </c>
      <c r="B27" s="50" t="s">
        <v>3834</v>
      </c>
      <c r="C27" s="53"/>
      <c r="D27" s="53"/>
      <c r="E27" s="53"/>
      <c r="F27" s="53"/>
      <c r="G27" s="53"/>
      <c r="H27" s="53"/>
      <c r="I27" s="53"/>
      <c r="J27" s="83"/>
      <c r="K27" s="95"/>
      <c r="L27" s="53"/>
      <c r="M27" s="53"/>
      <c r="N27" s="53"/>
      <c r="O27" s="53"/>
      <c r="P27" s="53"/>
      <c r="Q27" s="53"/>
      <c r="R27" s="53"/>
      <c r="S27" s="87"/>
      <c r="T27" s="53"/>
      <c r="U27" s="53"/>
      <c r="V27" s="53"/>
      <c r="W27" s="53"/>
      <c r="X27" s="53"/>
      <c r="Y27" s="90">
        <v>0.33333333333333331</v>
      </c>
      <c r="Z27" s="51"/>
      <c r="AA27" s="51"/>
      <c r="AB27" s="90">
        <v>0.52083333333333337</v>
      </c>
      <c r="AC27" s="51"/>
      <c r="AD27" s="51"/>
      <c r="AE27" s="51"/>
      <c r="AF27" s="1911" t="s">
        <v>3835</v>
      </c>
      <c r="AG27" s="1912"/>
      <c r="AH27" s="1912"/>
      <c r="AI27" s="1912"/>
      <c r="AJ27" s="1912"/>
      <c r="AK27" s="1912"/>
      <c r="AL27" s="1912"/>
      <c r="AM27" s="1912"/>
      <c r="AN27" s="1912"/>
      <c r="AO27" s="1912"/>
      <c r="AP27" s="1912"/>
      <c r="AQ27" s="1912"/>
      <c r="AR27" s="1912"/>
      <c r="AS27" s="1912"/>
      <c r="AT27" s="1913"/>
      <c r="AU27" s="52"/>
      <c r="AV27" s="52"/>
      <c r="AW27" s="52"/>
      <c r="AX27" s="52"/>
      <c r="AY27" s="52"/>
      <c r="AZ27" s="52"/>
      <c r="BA27" s="52"/>
      <c r="BB27" s="52"/>
      <c r="BC27" s="52"/>
      <c r="BD27" s="52"/>
      <c r="BE27" s="52"/>
      <c r="BF27" s="52"/>
      <c r="BG27" s="52"/>
      <c r="BH27" s="52"/>
      <c r="BI27" s="52"/>
      <c r="BJ27" s="52"/>
      <c r="BK27" s="52"/>
      <c r="BL27" s="52"/>
      <c r="BM27" s="52"/>
      <c r="BN27" s="52"/>
      <c r="BO27" s="52"/>
      <c r="BP27" s="52"/>
      <c r="BQ27" s="52"/>
      <c r="BR27" s="52"/>
      <c r="BS27" s="52"/>
      <c r="BT27" s="205">
        <v>0.625</v>
      </c>
      <c r="BU27" s="204"/>
      <c r="BV27" s="204"/>
      <c r="BW27" s="204"/>
      <c r="BX27" s="204"/>
      <c r="BY27" s="204"/>
      <c r="BZ27" s="204"/>
      <c r="CA27" s="1914"/>
      <c r="CB27" s="1914"/>
      <c r="CC27" s="1914"/>
      <c r="CD27" s="1914"/>
      <c r="CE27" s="1914"/>
      <c r="CF27" s="1914"/>
      <c r="CG27" s="1914"/>
      <c r="CH27" s="1914"/>
      <c r="CI27" s="1914"/>
      <c r="CJ27" s="1914"/>
      <c r="CK27" s="1914"/>
      <c r="CL27" s="1914"/>
      <c r="CM27" s="1914"/>
      <c r="CN27" s="206"/>
      <c r="CO27" s="203"/>
      <c r="CP27" s="203"/>
      <c r="CQ27" s="203"/>
      <c r="CR27" s="203"/>
      <c r="CS27" s="203"/>
      <c r="CT27" s="203"/>
      <c r="CU27" s="203"/>
      <c r="CV27" s="203"/>
      <c r="CW27" s="203"/>
      <c r="CX27" s="203"/>
      <c r="CY27" s="203"/>
      <c r="CZ27" s="203"/>
      <c r="DA27" s="203"/>
      <c r="DB27" s="203"/>
      <c r="DC27" s="203"/>
      <c r="DD27" s="203"/>
      <c r="DE27" s="203"/>
      <c r="DF27" s="203"/>
      <c r="DG27" s="203"/>
      <c r="DH27" s="203"/>
      <c r="DI27" s="203"/>
      <c r="DJ27" s="52"/>
      <c r="DK27" s="52"/>
      <c r="DL27" s="52"/>
      <c r="DM27" s="52"/>
      <c r="DN27" s="52"/>
      <c r="DO27" s="52"/>
      <c r="DP27" s="52"/>
      <c r="DQ27" s="52"/>
      <c r="DR27" s="52"/>
      <c r="DS27" s="52"/>
      <c r="DT27" s="52"/>
      <c r="DU27" s="52"/>
      <c r="DV27" s="52"/>
      <c r="DW27" s="52"/>
      <c r="DX27" s="52"/>
      <c r="DY27" s="52"/>
      <c r="DZ27" s="52"/>
      <c r="EA27" s="52"/>
      <c r="EB27" s="52"/>
      <c r="EC27" s="52"/>
      <c r="ED27" s="52"/>
      <c r="EE27" s="52"/>
      <c r="EF27" s="52"/>
      <c r="EG27" s="52"/>
      <c r="EH27" s="52"/>
      <c r="EI27" s="52"/>
      <c r="EJ27" s="52"/>
      <c r="EK27" s="52"/>
      <c r="EL27" s="52"/>
      <c r="EM27" s="52"/>
      <c r="EN27" s="52"/>
      <c r="EO27" s="52"/>
      <c r="EP27" s="52"/>
      <c r="EQ27" s="52"/>
      <c r="ER27" s="52"/>
      <c r="ES27" s="52"/>
      <c r="ET27" s="52"/>
      <c r="EU27" s="52"/>
      <c r="EV27" s="52"/>
      <c r="EW27" s="52"/>
      <c r="EX27" s="52"/>
      <c r="EY27" s="52"/>
      <c r="EZ27" s="52"/>
      <c r="FA27" s="52"/>
      <c r="FB27" s="52"/>
      <c r="FC27" s="52"/>
      <c r="FD27" s="52"/>
    </row>
    <row r="28" spans="1:160" s="48" customFormat="1" ht="27.75" customHeight="1" x14ac:dyDescent="0.3">
      <c r="A28" s="20" t="s">
        <v>3722</v>
      </c>
      <c r="B28" s="50" t="s">
        <v>3836</v>
      </c>
      <c r="C28" s="53"/>
      <c r="D28" s="53"/>
      <c r="E28" s="53"/>
      <c r="F28" s="53"/>
      <c r="G28" s="53"/>
      <c r="H28" s="53"/>
      <c r="I28" s="53"/>
      <c r="J28" s="83"/>
      <c r="K28" s="95"/>
      <c r="L28" s="53"/>
      <c r="M28" s="53"/>
      <c r="N28" s="53"/>
      <c r="O28" s="53"/>
      <c r="P28" s="53"/>
      <c r="Q28" s="53"/>
      <c r="R28" s="53"/>
      <c r="S28" s="87"/>
      <c r="T28" s="53"/>
      <c r="U28" s="53"/>
      <c r="V28" s="53"/>
      <c r="W28" s="53"/>
      <c r="X28" s="51"/>
      <c r="Y28" s="51"/>
      <c r="Z28" s="51"/>
      <c r="AA28" s="51"/>
      <c r="AB28" s="51"/>
      <c r="AC28" s="51"/>
      <c r="AD28" s="51"/>
      <c r="AE28" s="51"/>
      <c r="AF28" s="51"/>
      <c r="AG28" s="51"/>
      <c r="AH28" s="51"/>
      <c r="AI28" s="51"/>
      <c r="AJ28" s="51"/>
      <c r="AK28" s="51"/>
      <c r="AL28" s="52"/>
      <c r="AM28" s="52"/>
      <c r="AN28" s="52"/>
      <c r="AO28" s="52"/>
      <c r="AP28" s="52"/>
      <c r="AQ28" s="52"/>
      <c r="AR28" s="52"/>
      <c r="AS28" s="52"/>
      <c r="AT28" s="52"/>
      <c r="AU28" s="52"/>
      <c r="AV28" s="52"/>
      <c r="AW28" s="52"/>
      <c r="AX28" s="52"/>
      <c r="AY28" s="52"/>
      <c r="AZ28" s="52"/>
      <c r="BA28" s="52"/>
      <c r="BB28" s="52"/>
      <c r="BC28" s="52"/>
      <c r="BD28" s="52"/>
      <c r="BE28" s="52"/>
      <c r="BF28" s="52"/>
      <c r="BG28" s="52"/>
      <c r="BH28" s="52"/>
      <c r="BI28" s="52"/>
      <c r="BJ28" s="52"/>
      <c r="BK28" s="52"/>
      <c r="BL28" s="52"/>
      <c r="BM28" s="52"/>
      <c r="BN28" s="52"/>
      <c r="BO28" s="52"/>
      <c r="BP28" s="52"/>
      <c r="BQ28" s="52"/>
      <c r="BR28" s="52"/>
      <c r="BS28" s="52"/>
      <c r="BT28" s="52"/>
      <c r="BU28" s="52"/>
      <c r="BV28" s="52"/>
      <c r="BW28" s="52"/>
      <c r="BX28" s="52"/>
      <c r="BY28" s="52"/>
      <c r="BZ28" s="52"/>
      <c r="CA28" s="203"/>
      <c r="CB28" s="203"/>
      <c r="CC28" s="203"/>
      <c r="CD28" s="203"/>
      <c r="CE28" s="203"/>
      <c r="CF28" s="203"/>
      <c r="CG28" s="203"/>
      <c r="CH28" s="203"/>
      <c r="CI28" s="203"/>
      <c r="CJ28" s="203"/>
      <c r="CK28" s="203"/>
      <c r="CL28" s="203"/>
      <c r="CM28" s="203"/>
      <c r="CN28" s="203"/>
      <c r="CO28" s="203"/>
      <c r="CP28" s="203"/>
      <c r="CQ28" s="203"/>
      <c r="CR28" s="203"/>
      <c r="CS28" s="203"/>
      <c r="CT28" s="203"/>
      <c r="CU28" s="203"/>
      <c r="CV28" s="203"/>
      <c r="CW28" s="203"/>
      <c r="CX28" s="203"/>
      <c r="CY28" s="203"/>
      <c r="CZ28" s="203"/>
      <c r="DA28" s="203"/>
      <c r="DB28" s="203"/>
      <c r="DC28" s="203"/>
      <c r="DD28" s="203"/>
      <c r="DE28" s="203"/>
      <c r="DF28" s="203"/>
      <c r="DG28" s="203"/>
      <c r="DH28" s="203"/>
      <c r="DI28" s="203"/>
      <c r="DJ28" s="52"/>
      <c r="DK28" s="52"/>
      <c r="DL28" s="52"/>
      <c r="DM28" s="52"/>
      <c r="DN28" s="52"/>
      <c r="DO28" s="52"/>
      <c r="DP28" s="52"/>
      <c r="DQ28" s="52"/>
      <c r="DR28" s="52"/>
      <c r="DS28" s="52"/>
      <c r="DT28" s="52"/>
      <c r="DU28" s="52"/>
      <c r="DV28" s="52"/>
      <c r="DW28" s="52"/>
      <c r="DX28" s="52"/>
      <c r="DY28" s="52"/>
      <c r="DZ28" s="52"/>
      <c r="EA28" s="52"/>
      <c r="EB28" s="52"/>
      <c r="EC28" s="52"/>
      <c r="ED28" s="52"/>
      <c r="EE28" s="52"/>
      <c r="EF28" s="52"/>
      <c r="EG28" s="52"/>
      <c r="EH28" s="52"/>
      <c r="EI28" s="52"/>
      <c r="EJ28" s="52"/>
      <c r="EK28" s="52"/>
      <c r="EL28" s="52"/>
      <c r="EM28" s="52"/>
      <c r="EN28" s="52"/>
      <c r="EO28" s="52"/>
      <c r="EP28" s="52"/>
      <c r="EQ28" s="52"/>
      <c r="ER28" s="52"/>
      <c r="ES28" s="52"/>
      <c r="ET28" s="52"/>
      <c r="EU28" s="52"/>
      <c r="EV28" s="52"/>
      <c r="EW28" s="52"/>
      <c r="EX28" s="52"/>
      <c r="EY28" s="52"/>
      <c r="EZ28" s="52"/>
      <c r="FA28" s="52"/>
      <c r="FB28" s="52"/>
      <c r="FC28" s="52"/>
      <c r="FD28" s="52"/>
    </row>
    <row r="29" spans="1:160" s="48" customFormat="1" ht="27.75" customHeight="1" x14ac:dyDescent="0.3">
      <c r="A29" s="20" t="s">
        <v>3722</v>
      </c>
      <c r="B29" s="50" t="s">
        <v>3723</v>
      </c>
      <c r="C29" s="53"/>
      <c r="D29" s="53"/>
      <c r="E29" s="53"/>
      <c r="F29" s="53"/>
      <c r="G29" s="53"/>
      <c r="H29" s="53"/>
      <c r="I29" s="53"/>
      <c r="J29" s="83"/>
      <c r="K29" s="95"/>
      <c r="L29" s="53"/>
      <c r="M29" s="53"/>
      <c r="N29" s="53"/>
      <c r="O29" s="53"/>
      <c r="P29" s="53"/>
      <c r="Q29" s="53"/>
      <c r="R29" s="53"/>
      <c r="S29" s="87"/>
      <c r="T29" s="53"/>
      <c r="U29" s="53"/>
      <c r="V29" s="53"/>
      <c r="W29" s="53"/>
      <c r="X29" s="53"/>
      <c r="Y29" s="53"/>
      <c r="Z29" s="53"/>
      <c r="AA29" s="53"/>
      <c r="AB29" s="53"/>
      <c r="AC29" s="53"/>
      <c r="AD29" s="53"/>
      <c r="AE29" s="53"/>
      <c r="AF29" s="53"/>
      <c r="AG29" s="53"/>
      <c r="AH29" s="53"/>
      <c r="AI29" s="53"/>
      <c r="AJ29" s="53"/>
      <c r="AK29" s="53"/>
      <c r="AL29" s="54"/>
      <c r="AM29" s="54"/>
      <c r="AN29" s="54"/>
      <c r="AO29" s="54"/>
      <c r="AP29" s="54"/>
      <c r="AQ29" s="54"/>
      <c r="AR29" s="54"/>
      <c r="AS29" s="54"/>
      <c r="AT29" s="54"/>
      <c r="AU29" s="54"/>
      <c r="AV29" s="54"/>
      <c r="AW29" s="54"/>
      <c r="AX29" s="54"/>
      <c r="AY29" s="54"/>
      <c r="AZ29" s="54"/>
      <c r="BA29" s="54"/>
      <c r="BB29" s="52"/>
      <c r="BC29" s="52"/>
      <c r="BD29" s="52"/>
      <c r="BE29" s="52"/>
      <c r="BF29" s="52"/>
      <c r="BG29" s="52"/>
      <c r="BH29" s="52"/>
      <c r="BI29" s="52"/>
      <c r="BJ29" s="52"/>
      <c r="BK29" s="52"/>
      <c r="BL29" s="52"/>
      <c r="BM29" s="52"/>
      <c r="BN29" s="52"/>
      <c r="BO29" s="52"/>
      <c r="BP29" s="52"/>
      <c r="BQ29" s="52"/>
      <c r="BR29" s="52"/>
      <c r="BS29" s="52"/>
      <c r="BT29" s="52"/>
      <c r="BU29" s="52"/>
      <c r="BV29" s="52"/>
      <c r="BW29" s="52"/>
      <c r="BX29" s="52"/>
      <c r="BY29" s="52"/>
      <c r="BZ29" s="52"/>
      <c r="CA29" s="203"/>
      <c r="CB29" s="203"/>
      <c r="CC29" s="203"/>
      <c r="CD29" s="203"/>
      <c r="CE29" s="203"/>
      <c r="CF29" s="203"/>
      <c r="CG29" s="203"/>
      <c r="CH29" s="203"/>
      <c r="CI29" s="203"/>
      <c r="CJ29" s="203"/>
      <c r="CK29" s="203"/>
      <c r="CL29" s="203"/>
      <c r="CM29" s="203"/>
      <c r="CN29" s="203"/>
      <c r="CO29" s="203"/>
      <c r="CP29" s="203"/>
      <c r="CQ29" s="203"/>
      <c r="CR29" s="203"/>
      <c r="CS29" s="203"/>
      <c r="CT29" s="203"/>
      <c r="CU29" s="203"/>
      <c r="CV29" s="203"/>
      <c r="CW29" s="203"/>
      <c r="CX29" s="203"/>
      <c r="CY29" s="203"/>
      <c r="CZ29" s="203"/>
      <c r="DA29" s="203"/>
      <c r="DB29" s="203"/>
      <c r="DC29" s="203"/>
      <c r="DD29" s="203"/>
      <c r="DE29" s="203"/>
      <c r="DF29" s="203"/>
      <c r="DG29" s="203"/>
      <c r="DH29" s="203"/>
      <c r="DI29" s="203"/>
      <c r="DJ29" s="52"/>
      <c r="DK29" s="52"/>
      <c r="DL29" s="52"/>
      <c r="DM29" s="52"/>
      <c r="DN29" s="52"/>
      <c r="DO29" s="52"/>
      <c r="DP29" s="52"/>
      <c r="DQ29" s="52"/>
      <c r="DR29" s="52"/>
      <c r="DS29" s="52"/>
      <c r="DT29" s="52"/>
      <c r="DU29" s="52"/>
      <c r="DV29" s="52"/>
      <c r="DW29" s="52"/>
      <c r="DX29" s="52"/>
      <c r="DY29" s="52"/>
      <c r="DZ29" s="52"/>
      <c r="EA29" s="52"/>
      <c r="EB29" s="52"/>
      <c r="EC29" s="52"/>
      <c r="ED29" s="52"/>
      <c r="EE29" s="52"/>
      <c r="EF29" s="52"/>
      <c r="EG29" s="52"/>
      <c r="EH29" s="52"/>
      <c r="EI29" s="52"/>
      <c r="EJ29" s="52"/>
      <c r="EK29" s="52"/>
      <c r="EL29" s="52"/>
      <c r="EM29" s="52"/>
      <c r="EN29" s="52"/>
      <c r="EO29" s="52"/>
      <c r="EP29" s="52"/>
      <c r="EQ29" s="52"/>
      <c r="ER29" s="52"/>
      <c r="ES29" s="52"/>
      <c r="ET29" s="52"/>
      <c r="EU29" s="52"/>
      <c r="EV29" s="52"/>
      <c r="EW29" s="52"/>
      <c r="EX29" s="52"/>
      <c r="EY29" s="52"/>
      <c r="EZ29" s="52"/>
      <c r="FA29" s="52"/>
      <c r="FB29" s="52"/>
      <c r="FC29" s="52"/>
      <c r="FD29" s="52"/>
    </row>
  </sheetData>
  <mergeCells count="41">
    <mergeCell ref="CA15:CH15"/>
    <mergeCell ref="CA21:CK21"/>
    <mergeCell ref="CA10:CK10"/>
    <mergeCell ref="CA11:CL11"/>
    <mergeCell ref="CA17:CR17"/>
    <mergeCell ref="CA12:CT12"/>
    <mergeCell ref="CA13:DD13"/>
    <mergeCell ref="N11:P11"/>
    <mergeCell ref="G4:AQ4"/>
    <mergeCell ref="A5:XFD5"/>
    <mergeCell ref="G3:AQ3"/>
    <mergeCell ref="G2:AQ2"/>
    <mergeCell ref="BT9:BY9"/>
    <mergeCell ref="CA9:CH9"/>
    <mergeCell ref="G1:AQ1"/>
    <mergeCell ref="DA6:EE6"/>
    <mergeCell ref="C6:L6"/>
    <mergeCell ref="M6:AQ6"/>
    <mergeCell ref="AR6:BU6"/>
    <mergeCell ref="BV6:CZ6"/>
    <mergeCell ref="AF27:AT27"/>
    <mergeCell ref="AF26:AT26"/>
    <mergeCell ref="BT11:BV11"/>
    <mergeCell ref="BT12:BW12"/>
    <mergeCell ref="BT13:BZ13"/>
    <mergeCell ref="BT14:BU14"/>
    <mergeCell ref="BT15:BW15"/>
    <mergeCell ref="BT16:CC16"/>
    <mergeCell ref="BT18:CL18"/>
    <mergeCell ref="BT19:BZ19"/>
    <mergeCell ref="CA23:CB23"/>
    <mergeCell ref="CA20:CE20"/>
    <mergeCell ref="CA14:CF14"/>
    <mergeCell ref="BT22:CK22"/>
    <mergeCell ref="BT23:BV23"/>
    <mergeCell ref="CA19:CH19"/>
    <mergeCell ref="CA26:CM26"/>
    <mergeCell ref="CA27:CM27"/>
    <mergeCell ref="CA24:CE24"/>
    <mergeCell ref="CA25:CE25"/>
    <mergeCell ref="CH23:DH23"/>
  </mergeCells>
  <phoneticPr fontId="10" type="noConversion"/>
  <pageMargins left="0.7" right="0.7" top="0.75" bottom="0.75" header="0.3" footer="0.3"/>
  <pageSetup paperSize="9" scale="11" orientation="portrait" horizontalDpi="0" verticalDpi="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F17"/>
  <sheetViews>
    <sheetView view="pageBreakPreview" zoomScale="60" workbookViewId="0">
      <selection activeCell="I1437" sqref="D1437:I1437"/>
    </sheetView>
  </sheetViews>
  <sheetFormatPr baseColWidth="10" defaultColWidth="11.42578125" defaultRowHeight="15" x14ac:dyDescent="0.25"/>
  <cols>
    <col min="1" max="1" width="22.85546875" customWidth="1"/>
    <col min="2" max="2" width="31.140625" customWidth="1"/>
    <col min="3" max="3" width="22.28515625" customWidth="1"/>
    <col min="4" max="5" width="28.7109375" customWidth="1"/>
    <col min="6" max="6" width="27.85546875" customWidth="1"/>
  </cols>
  <sheetData>
    <row r="1" spans="1:6" ht="33.75" x14ac:dyDescent="0.25">
      <c r="A1" s="1921" t="s">
        <v>3863</v>
      </c>
      <c r="B1" s="1922"/>
      <c r="C1" s="1922"/>
      <c r="D1" s="1922"/>
      <c r="E1" s="1922"/>
      <c r="F1" s="1922"/>
    </row>
    <row r="2" spans="1:6" ht="69.75" x14ac:dyDescent="0.25">
      <c r="A2" s="200" t="s">
        <v>3774</v>
      </c>
      <c r="B2" s="201" t="s">
        <v>3864</v>
      </c>
      <c r="C2" s="200" t="s">
        <v>3865</v>
      </c>
      <c r="D2" s="201" t="s">
        <v>3866</v>
      </c>
      <c r="E2" s="201" t="s">
        <v>3867</v>
      </c>
      <c r="F2" s="200" t="s">
        <v>3868</v>
      </c>
    </row>
    <row r="3" spans="1:6" ht="68.25" customHeight="1" x14ac:dyDescent="0.25">
      <c r="A3" s="198" t="s">
        <v>3869</v>
      </c>
      <c r="B3" s="194"/>
      <c r="C3" s="194"/>
      <c r="D3" s="194"/>
      <c r="E3" s="194"/>
      <c r="F3" s="195"/>
    </row>
    <row r="4" spans="1:6" ht="68.25" customHeight="1" x14ac:dyDescent="0.25">
      <c r="A4" s="198" t="s">
        <v>3870</v>
      </c>
      <c r="B4" s="194"/>
      <c r="C4" s="194"/>
      <c r="D4" s="194"/>
      <c r="E4" s="194"/>
      <c r="F4" s="195"/>
    </row>
    <row r="5" spans="1:6" ht="68.25" customHeight="1" x14ac:dyDescent="0.25">
      <c r="A5" s="199" t="s">
        <v>3871</v>
      </c>
      <c r="B5" s="196"/>
      <c r="C5" s="196"/>
      <c r="D5" s="196"/>
      <c r="E5" s="196"/>
      <c r="F5" s="197"/>
    </row>
    <row r="6" spans="1:6" ht="68.25" customHeight="1" x14ac:dyDescent="0.25">
      <c r="A6" s="199" t="s">
        <v>3872</v>
      </c>
      <c r="B6" s="196"/>
      <c r="C6" s="196"/>
      <c r="D6" s="196"/>
      <c r="E6" s="196"/>
      <c r="F6" s="196"/>
    </row>
    <row r="7" spans="1:6" ht="68.25" customHeight="1" x14ac:dyDescent="0.25">
      <c r="A7" s="199" t="s">
        <v>3873</v>
      </c>
      <c r="B7" s="196"/>
      <c r="C7" s="196"/>
      <c r="D7" s="196"/>
      <c r="E7" s="196"/>
      <c r="F7" s="197"/>
    </row>
    <row r="8" spans="1:6" ht="68.25" customHeight="1" x14ac:dyDescent="0.25">
      <c r="A8" s="199" t="s">
        <v>3874</v>
      </c>
      <c r="B8" s="196"/>
      <c r="C8" s="196"/>
      <c r="D8" s="196"/>
      <c r="E8" s="196"/>
      <c r="F8" s="197"/>
    </row>
    <row r="9" spans="1:6" ht="68.25" customHeight="1" x14ac:dyDescent="0.25">
      <c r="A9" s="199" t="s">
        <v>3875</v>
      </c>
      <c r="B9" s="196"/>
      <c r="C9" s="196"/>
      <c r="D9" s="196"/>
      <c r="E9" s="196"/>
      <c r="F9" s="197"/>
    </row>
    <row r="10" spans="1:6" ht="68.25" customHeight="1" x14ac:dyDescent="0.25">
      <c r="A10" s="199" t="s">
        <v>3876</v>
      </c>
      <c r="B10" s="196"/>
      <c r="C10" s="196"/>
      <c r="D10" s="196"/>
      <c r="E10" s="196"/>
      <c r="F10" s="196"/>
    </row>
    <row r="11" spans="1:6" ht="68.25" customHeight="1" x14ac:dyDescent="0.25">
      <c r="A11" s="199" t="s">
        <v>3877</v>
      </c>
      <c r="B11" s="196"/>
      <c r="C11" s="196"/>
      <c r="D11" s="196"/>
      <c r="E11" s="196"/>
      <c r="F11" s="196"/>
    </row>
    <row r="12" spans="1:6" ht="68.25" customHeight="1" x14ac:dyDescent="0.25">
      <c r="A12" s="199" t="s">
        <v>3878</v>
      </c>
      <c r="B12" s="196"/>
      <c r="C12" s="196"/>
      <c r="D12" s="196"/>
      <c r="E12" s="196"/>
      <c r="F12" s="196"/>
    </row>
    <row r="13" spans="1:6" ht="68.25" customHeight="1" x14ac:dyDescent="0.25">
      <c r="A13" s="199" t="s">
        <v>3879</v>
      </c>
      <c r="B13" s="196"/>
      <c r="C13" s="196"/>
      <c r="D13" s="196"/>
      <c r="E13" s="196"/>
      <c r="F13" s="196"/>
    </row>
    <row r="14" spans="1:6" ht="68.25" customHeight="1" x14ac:dyDescent="0.25">
      <c r="A14" s="199" t="s">
        <v>3880</v>
      </c>
      <c r="B14" s="196"/>
      <c r="C14" s="196"/>
      <c r="D14" s="196"/>
      <c r="E14" s="196"/>
      <c r="F14" s="196"/>
    </row>
    <row r="15" spans="1:6" ht="68.25" customHeight="1" x14ac:dyDescent="0.25">
      <c r="A15" s="199" t="s">
        <v>3881</v>
      </c>
      <c r="B15" s="196"/>
      <c r="C15" s="196"/>
      <c r="D15" s="196"/>
      <c r="E15" s="196"/>
      <c r="F15" s="196"/>
    </row>
    <row r="16" spans="1:6" ht="68.25" customHeight="1" x14ac:dyDescent="0.25">
      <c r="A16" s="199" t="s">
        <v>3882</v>
      </c>
      <c r="B16" s="196"/>
      <c r="C16" s="196"/>
      <c r="D16" s="196"/>
      <c r="E16" s="196"/>
      <c r="F16" s="196"/>
    </row>
    <row r="17" spans="1:6" ht="68.25" customHeight="1" x14ac:dyDescent="0.25">
      <c r="A17" s="199" t="s">
        <v>3883</v>
      </c>
      <c r="B17" s="196"/>
      <c r="C17" s="196"/>
      <c r="D17" s="196"/>
      <c r="E17" s="196"/>
      <c r="F17" s="196"/>
    </row>
  </sheetData>
  <mergeCells count="1">
    <mergeCell ref="A1:F1"/>
  </mergeCells>
  <phoneticPr fontId="10" type="noConversion"/>
  <pageMargins left="0.7" right="0.7" top="0.75" bottom="0.75" header="0.3" footer="0.3"/>
  <pageSetup paperSize="9" scale="54" orientation="portrait" horizontalDpi="0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P45"/>
  <sheetViews>
    <sheetView topLeftCell="L1" workbookViewId="0">
      <selection activeCell="I1437" sqref="D1437:I1437"/>
    </sheetView>
  </sheetViews>
  <sheetFormatPr baseColWidth="10" defaultColWidth="11.42578125" defaultRowHeight="15" x14ac:dyDescent="0.25"/>
  <cols>
    <col min="1" max="1" width="14.28515625" style="27" customWidth="1"/>
    <col min="2" max="33" width="10.28515625" style="169" customWidth="1"/>
    <col min="34" max="39" width="10.28515625" style="169" hidden="1" customWidth="1"/>
    <col min="40" max="41" width="10.28515625" style="169" customWidth="1"/>
  </cols>
  <sheetData>
    <row r="1" spans="1:42" ht="45" x14ac:dyDescent="0.25">
      <c r="A1" s="167" t="s">
        <v>3918</v>
      </c>
      <c r="B1" s="1923" t="s">
        <v>3919</v>
      </c>
      <c r="C1" s="1924"/>
      <c r="D1" s="1923" t="s">
        <v>3920</v>
      </c>
      <c r="E1" s="1924"/>
      <c r="F1" s="1923" t="s">
        <v>3921</v>
      </c>
      <c r="G1" s="1924"/>
      <c r="H1" s="1923" t="s">
        <v>3922</v>
      </c>
      <c r="I1" s="1924"/>
      <c r="J1" s="1923" t="s">
        <v>3923</v>
      </c>
      <c r="K1" s="1924"/>
      <c r="L1" s="1923" t="s">
        <v>3924</v>
      </c>
      <c r="M1" s="1924"/>
      <c r="N1" s="1923" t="s">
        <v>3925</v>
      </c>
      <c r="O1" s="1924"/>
      <c r="P1" s="1923" t="s">
        <v>3926</v>
      </c>
      <c r="Q1" s="1924"/>
      <c r="R1" s="1923" t="s">
        <v>3927</v>
      </c>
      <c r="S1" s="1924"/>
      <c r="T1" s="1923" t="s">
        <v>3928</v>
      </c>
      <c r="U1" s="1924"/>
      <c r="V1" s="1923" t="s">
        <v>3929</v>
      </c>
      <c r="W1" s="1924"/>
      <c r="X1" s="1923" t="s">
        <v>3930</v>
      </c>
      <c r="Y1" s="1924"/>
      <c r="Z1" s="1923" t="s">
        <v>3931</v>
      </c>
      <c r="AA1" s="1924"/>
      <c r="AB1" s="1923" t="s">
        <v>3932</v>
      </c>
      <c r="AC1" s="1924"/>
      <c r="AD1" s="1923" t="s">
        <v>3933</v>
      </c>
      <c r="AE1" s="1924"/>
      <c r="AF1" s="1923" t="s">
        <v>3934</v>
      </c>
      <c r="AG1" s="1924"/>
      <c r="AH1" s="167" t="s">
        <v>3935</v>
      </c>
      <c r="AI1" s="167" t="s">
        <v>3936</v>
      </c>
      <c r="AJ1" s="167" t="s">
        <v>3937</v>
      </c>
      <c r="AK1" s="167" t="s">
        <v>3938</v>
      </c>
      <c r="AL1" s="167" t="s">
        <v>3939</v>
      </c>
      <c r="AM1" s="167" t="s">
        <v>3940</v>
      </c>
      <c r="AN1" s="1923" t="s">
        <v>3941</v>
      </c>
      <c r="AO1" s="1924"/>
    </row>
    <row r="2" spans="1:42" ht="15.75" x14ac:dyDescent="0.25">
      <c r="A2" s="170" t="s">
        <v>3942</v>
      </c>
      <c r="B2" s="170" t="s">
        <v>3943</v>
      </c>
      <c r="C2" s="170" t="s">
        <v>3944</v>
      </c>
      <c r="D2" s="170" t="s">
        <v>3943</v>
      </c>
      <c r="E2" s="170" t="s">
        <v>3944</v>
      </c>
      <c r="F2" s="170" t="s">
        <v>3943</v>
      </c>
      <c r="G2" s="170" t="s">
        <v>3944</v>
      </c>
      <c r="H2" s="170" t="s">
        <v>3943</v>
      </c>
      <c r="I2" s="170" t="s">
        <v>3944</v>
      </c>
      <c r="J2" s="170" t="s">
        <v>3943</v>
      </c>
      <c r="K2" s="170" t="s">
        <v>3944</v>
      </c>
      <c r="L2" s="170" t="s">
        <v>3943</v>
      </c>
      <c r="M2" s="170" t="s">
        <v>3944</v>
      </c>
      <c r="N2" s="170" t="s">
        <v>3943</v>
      </c>
      <c r="O2" s="170" t="s">
        <v>3944</v>
      </c>
      <c r="P2" s="170" t="s">
        <v>3943</v>
      </c>
      <c r="Q2" s="170" t="s">
        <v>3944</v>
      </c>
      <c r="R2" s="170" t="s">
        <v>3943</v>
      </c>
      <c r="S2" s="170" t="s">
        <v>3944</v>
      </c>
      <c r="T2" s="170" t="s">
        <v>3943</v>
      </c>
      <c r="U2" s="170" t="s">
        <v>3944</v>
      </c>
      <c r="V2" s="170" t="s">
        <v>3943</v>
      </c>
      <c r="W2" s="170" t="s">
        <v>3944</v>
      </c>
      <c r="X2" s="170" t="s">
        <v>3943</v>
      </c>
      <c r="Y2" s="170" t="s">
        <v>3944</v>
      </c>
      <c r="Z2" s="170" t="s">
        <v>3943</v>
      </c>
      <c r="AA2" s="170" t="s">
        <v>3944</v>
      </c>
      <c r="AB2" s="170" t="s">
        <v>3943</v>
      </c>
      <c r="AC2" s="170" t="s">
        <v>3944</v>
      </c>
      <c r="AD2" s="170" t="s">
        <v>3943</v>
      </c>
      <c r="AE2" s="170" t="s">
        <v>3944</v>
      </c>
      <c r="AF2" s="170" t="s">
        <v>3943</v>
      </c>
      <c r="AG2" s="170" t="s">
        <v>3944</v>
      </c>
      <c r="AH2" s="172"/>
      <c r="AI2" s="172"/>
      <c r="AJ2" s="172"/>
      <c r="AK2" s="172"/>
      <c r="AL2" s="172"/>
      <c r="AM2" s="172"/>
      <c r="AN2" s="170" t="s">
        <v>3943</v>
      </c>
      <c r="AO2" s="170" t="s">
        <v>3944</v>
      </c>
    </row>
    <row r="3" spans="1:42" ht="18.75" customHeight="1" x14ac:dyDescent="0.25">
      <c r="A3" s="171">
        <v>44713</v>
      </c>
      <c r="AP3" s="173" t="s">
        <v>3945</v>
      </c>
    </row>
    <row r="4" spans="1:42" ht="18.75" customHeight="1" x14ac:dyDescent="0.25">
      <c r="A4" s="171">
        <v>44714</v>
      </c>
      <c r="G4" s="174">
        <v>12</v>
      </c>
      <c r="L4" s="175">
        <v>300</v>
      </c>
      <c r="Y4" s="174">
        <v>12</v>
      </c>
      <c r="AP4" s="176" t="s">
        <v>3946</v>
      </c>
    </row>
    <row r="5" spans="1:42" ht="18.75" customHeight="1" x14ac:dyDescent="0.25">
      <c r="A5" s="171">
        <v>44715</v>
      </c>
      <c r="L5" s="175">
        <v>75</v>
      </c>
      <c r="N5" s="175">
        <v>160</v>
      </c>
      <c r="V5" s="175">
        <v>140</v>
      </c>
      <c r="X5" s="175">
        <v>1000</v>
      </c>
      <c r="AP5" s="177" t="s">
        <v>3947</v>
      </c>
    </row>
    <row r="6" spans="1:42" ht="18.75" customHeight="1" x14ac:dyDescent="0.25">
      <c r="A6" s="171">
        <v>44716</v>
      </c>
      <c r="F6" s="175">
        <v>150</v>
      </c>
      <c r="L6" s="175">
        <v>400</v>
      </c>
      <c r="R6" s="175">
        <v>480</v>
      </c>
    </row>
    <row r="7" spans="1:42" ht="18.75" customHeight="1" x14ac:dyDescent="0.25">
      <c r="A7" s="171">
        <v>44717</v>
      </c>
      <c r="V7" s="175">
        <v>300</v>
      </c>
      <c r="Z7" s="175">
        <v>300</v>
      </c>
    </row>
    <row r="8" spans="1:42" ht="18.75" customHeight="1" x14ac:dyDescent="0.25">
      <c r="A8" s="171">
        <v>44718</v>
      </c>
      <c r="D8" s="175">
        <v>490</v>
      </c>
    </row>
    <row r="9" spans="1:42" ht="18.75" customHeight="1" x14ac:dyDescent="0.25">
      <c r="A9" s="171">
        <v>44719</v>
      </c>
      <c r="B9" s="175">
        <f>450+320</f>
        <v>770</v>
      </c>
    </row>
    <row r="10" spans="1:42" ht="18.75" customHeight="1" x14ac:dyDescent="0.25">
      <c r="A10" s="171">
        <v>44720</v>
      </c>
      <c r="F10" s="175">
        <v>140</v>
      </c>
      <c r="H10" s="175">
        <v>540</v>
      </c>
      <c r="X10" s="175">
        <v>1000</v>
      </c>
    </row>
    <row r="11" spans="1:42" ht="18.75" customHeight="1" x14ac:dyDescent="0.25">
      <c r="A11" s="171">
        <v>44721</v>
      </c>
      <c r="J11" s="175">
        <v>1700</v>
      </c>
      <c r="O11" s="174">
        <v>12</v>
      </c>
      <c r="R11" s="175">
        <f>420+15</f>
        <v>435</v>
      </c>
      <c r="V11" s="175">
        <v>520</v>
      </c>
    </row>
    <row r="12" spans="1:42" ht="18.75" customHeight="1" x14ac:dyDescent="0.25">
      <c r="A12" s="171">
        <v>44722</v>
      </c>
      <c r="L12" s="175">
        <v>70</v>
      </c>
      <c r="M12" s="174">
        <v>12</v>
      </c>
      <c r="S12" s="174">
        <v>12</v>
      </c>
    </row>
    <row r="13" spans="1:42" ht="18.75" customHeight="1" x14ac:dyDescent="0.25">
      <c r="A13" s="171">
        <v>44723</v>
      </c>
      <c r="B13" s="175">
        <v>12</v>
      </c>
      <c r="C13" s="179">
        <v>12</v>
      </c>
      <c r="D13" s="172">
        <v>490</v>
      </c>
      <c r="T13" s="175">
        <v>50</v>
      </c>
      <c r="AF13" s="175">
        <v>100</v>
      </c>
      <c r="AG13" s="178">
        <v>14</v>
      </c>
      <c r="AO13" s="178">
        <v>13</v>
      </c>
    </row>
    <row r="14" spans="1:42" ht="18.75" customHeight="1" x14ac:dyDescent="0.25">
      <c r="A14" s="171">
        <v>44724</v>
      </c>
      <c r="T14" s="172">
        <v>150</v>
      </c>
      <c r="AG14" s="178">
        <v>120</v>
      </c>
    </row>
    <row r="15" spans="1:42" ht="18.75" customHeight="1" x14ac:dyDescent="0.25">
      <c r="A15" s="171">
        <v>44725</v>
      </c>
    </row>
    <row r="16" spans="1:42" ht="18.75" customHeight="1" x14ac:dyDescent="0.25">
      <c r="A16" s="171">
        <v>44726</v>
      </c>
    </row>
    <row r="17" spans="1:1" ht="18.75" customHeight="1" x14ac:dyDescent="0.25">
      <c r="A17" s="171">
        <v>44727</v>
      </c>
    </row>
    <row r="18" spans="1:1" ht="18.75" customHeight="1" x14ac:dyDescent="0.25">
      <c r="A18" s="171">
        <v>44728</v>
      </c>
    </row>
    <row r="19" spans="1:1" ht="18.75" customHeight="1" x14ac:dyDescent="0.25">
      <c r="A19" s="171">
        <v>44729</v>
      </c>
    </row>
    <row r="20" spans="1:1" ht="18.75" customHeight="1" x14ac:dyDescent="0.25">
      <c r="A20" s="171">
        <v>44730</v>
      </c>
    </row>
    <row r="21" spans="1:1" ht="18.75" customHeight="1" x14ac:dyDescent="0.25">
      <c r="A21" s="171">
        <v>44731</v>
      </c>
    </row>
    <row r="22" spans="1:1" ht="18.75" customHeight="1" x14ac:dyDescent="0.25">
      <c r="A22" s="171">
        <v>44732</v>
      </c>
    </row>
    <row r="23" spans="1:1" ht="18.75" customHeight="1" x14ac:dyDescent="0.25">
      <c r="A23" s="171">
        <v>44733</v>
      </c>
    </row>
    <row r="24" spans="1:1" ht="18.75" customHeight="1" x14ac:dyDescent="0.25">
      <c r="A24" s="171">
        <v>44734</v>
      </c>
    </row>
    <row r="25" spans="1:1" ht="18.75" customHeight="1" x14ac:dyDescent="0.25">
      <c r="A25" s="171">
        <v>44735</v>
      </c>
    </row>
    <row r="26" spans="1:1" ht="18.75" customHeight="1" x14ac:dyDescent="0.25">
      <c r="A26" s="171">
        <v>44736</v>
      </c>
    </row>
    <row r="27" spans="1:1" ht="18.75" customHeight="1" x14ac:dyDescent="0.25">
      <c r="A27" s="171">
        <v>44737</v>
      </c>
    </row>
    <row r="28" spans="1:1" ht="18.75" customHeight="1" x14ac:dyDescent="0.25">
      <c r="A28" s="171">
        <v>44738</v>
      </c>
    </row>
    <row r="29" spans="1:1" ht="18.75" customHeight="1" x14ac:dyDescent="0.25">
      <c r="A29" s="171">
        <v>44739</v>
      </c>
    </row>
    <row r="30" spans="1:1" ht="18.75" customHeight="1" x14ac:dyDescent="0.25">
      <c r="A30" s="171">
        <v>44740</v>
      </c>
    </row>
    <row r="31" spans="1:1" ht="18.75" customHeight="1" x14ac:dyDescent="0.25">
      <c r="A31" s="171">
        <v>44741</v>
      </c>
    </row>
    <row r="32" spans="1:1" ht="18.75" customHeight="1" x14ac:dyDescent="0.25">
      <c r="A32" s="171">
        <v>44742</v>
      </c>
    </row>
    <row r="33" spans="1:1" ht="15.75" x14ac:dyDescent="0.25">
      <c r="A33" s="171"/>
    </row>
    <row r="34" spans="1:1" ht="15.75" x14ac:dyDescent="0.25">
      <c r="A34" s="171"/>
    </row>
    <row r="35" spans="1:1" ht="15.75" x14ac:dyDescent="0.25">
      <c r="A35" s="171"/>
    </row>
    <row r="36" spans="1:1" ht="15.75" x14ac:dyDescent="0.25">
      <c r="A36" s="171"/>
    </row>
    <row r="37" spans="1:1" ht="15.75" x14ac:dyDescent="0.25">
      <c r="A37" s="171"/>
    </row>
    <row r="38" spans="1:1" ht="15.75" x14ac:dyDescent="0.25">
      <c r="A38" s="171"/>
    </row>
    <row r="39" spans="1:1" ht="15.75" x14ac:dyDescent="0.25">
      <c r="A39" s="171"/>
    </row>
    <row r="40" spans="1:1" ht="15.75" x14ac:dyDescent="0.25">
      <c r="A40" s="171"/>
    </row>
    <row r="41" spans="1:1" ht="15.75" x14ac:dyDescent="0.25">
      <c r="A41" s="171"/>
    </row>
    <row r="42" spans="1:1" ht="15.75" x14ac:dyDescent="0.25">
      <c r="A42" s="171"/>
    </row>
    <row r="43" spans="1:1" ht="15.75" x14ac:dyDescent="0.25">
      <c r="A43" s="171"/>
    </row>
    <row r="44" spans="1:1" ht="15.75" x14ac:dyDescent="0.25">
      <c r="A44" s="171"/>
    </row>
    <row r="45" spans="1:1" ht="15.75" x14ac:dyDescent="0.25">
      <c r="A45" s="171"/>
    </row>
  </sheetData>
  <mergeCells count="17">
    <mergeCell ref="L1:M1"/>
    <mergeCell ref="J1:K1"/>
    <mergeCell ref="H1:I1"/>
    <mergeCell ref="AN1:AO1"/>
    <mergeCell ref="AF1:AG1"/>
    <mergeCell ref="B1:C1"/>
    <mergeCell ref="D1:E1"/>
    <mergeCell ref="F1:G1"/>
    <mergeCell ref="AD1:AE1"/>
    <mergeCell ref="AB1:AC1"/>
    <mergeCell ref="Z1:AA1"/>
    <mergeCell ref="X1:Y1"/>
    <mergeCell ref="V1:W1"/>
    <mergeCell ref="T1:U1"/>
    <mergeCell ref="R1:S1"/>
    <mergeCell ref="P1:Q1"/>
    <mergeCell ref="N1:O1"/>
  </mergeCells>
  <pageMargins left="0.7" right="0.7" top="0.75" bottom="0.75" header="0.3" footer="0.3"/>
  <pageSetup paperSize="9" orientation="portrait" horizontalDpi="0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E32"/>
  <sheetViews>
    <sheetView view="pageBreakPreview" zoomScale="60" zoomScaleNormal="40" workbookViewId="0">
      <selection activeCell="D2" sqref="D2:D8"/>
    </sheetView>
  </sheetViews>
  <sheetFormatPr baseColWidth="10" defaultColWidth="22.85546875" defaultRowHeight="21" x14ac:dyDescent="0.35"/>
  <cols>
    <col min="1" max="1" width="33.5703125" style="370" customWidth="1"/>
    <col min="2" max="2" width="43.140625" style="370" customWidth="1"/>
    <col min="3" max="3" width="47.7109375" style="370" customWidth="1"/>
    <col min="4" max="4" width="43.140625" style="370" customWidth="1"/>
    <col min="5" max="5" width="50.140625" style="370" customWidth="1"/>
    <col min="6" max="16384" width="22.85546875" style="370"/>
  </cols>
  <sheetData>
    <row r="1" spans="1:5" ht="66" customHeight="1" x14ac:dyDescent="0.35">
      <c r="A1" s="362" t="s">
        <v>3774</v>
      </c>
      <c r="B1" s="364" t="s">
        <v>4329</v>
      </c>
      <c r="C1" s="372" t="s">
        <v>4255</v>
      </c>
      <c r="D1" s="363" t="s">
        <v>4256</v>
      </c>
      <c r="E1" s="373" t="s">
        <v>4330</v>
      </c>
    </row>
    <row r="2" spans="1:5" ht="53.25" customHeight="1" x14ac:dyDescent="0.35">
      <c r="A2" s="365" t="s">
        <v>3900</v>
      </c>
      <c r="B2" s="367"/>
      <c r="C2" s="368" t="s">
        <v>4697</v>
      </c>
      <c r="D2" s="368"/>
      <c r="E2" s="369">
        <v>45269</v>
      </c>
    </row>
    <row r="3" spans="1:5" ht="53.25" customHeight="1" x14ac:dyDescent="0.35">
      <c r="A3" s="365" t="s">
        <v>3899</v>
      </c>
      <c r="B3" s="367"/>
      <c r="C3" s="368">
        <v>45247</v>
      </c>
      <c r="D3" s="368"/>
      <c r="E3" s="393" t="s">
        <v>5553</v>
      </c>
    </row>
    <row r="4" spans="1:5" ht="53.25" customHeight="1" x14ac:dyDescent="0.35">
      <c r="A4" s="365" t="s">
        <v>3897</v>
      </c>
      <c r="B4" s="367"/>
      <c r="C4" s="368" t="s">
        <v>5753</v>
      </c>
      <c r="D4" s="368"/>
      <c r="E4" s="369"/>
    </row>
    <row r="5" spans="1:5" ht="53.25" customHeight="1" x14ac:dyDescent="0.35">
      <c r="A5" s="365" t="s">
        <v>3909</v>
      </c>
      <c r="B5" s="367">
        <v>94118</v>
      </c>
      <c r="C5" s="369" t="s">
        <v>4698</v>
      </c>
      <c r="D5" s="382">
        <v>60798</v>
      </c>
      <c r="E5" s="369" t="s">
        <v>4699</v>
      </c>
    </row>
    <row r="6" spans="1:5" ht="53.25" customHeight="1" x14ac:dyDescent="0.35">
      <c r="A6" s="365" t="s">
        <v>3893</v>
      </c>
      <c r="B6" s="367"/>
      <c r="C6" s="368"/>
      <c r="D6" s="368"/>
      <c r="E6" s="369"/>
    </row>
    <row r="7" spans="1:5" ht="53.25" customHeight="1" x14ac:dyDescent="0.35">
      <c r="A7" s="365" t="s">
        <v>3894</v>
      </c>
      <c r="B7" s="367"/>
      <c r="C7" s="383">
        <v>33000</v>
      </c>
      <c r="D7" s="368"/>
      <c r="E7" s="369"/>
    </row>
    <row r="8" spans="1:5" ht="53.25" customHeight="1" x14ac:dyDescent="0.35">
      <c r="A8" s="365" t="s">
        <v>3905</v>
      </c>
      <c r="B8" s="367"/>
      <c r="C8" s="366" t="s">
        <v>5754</v>
      </c>
      <c r="D8" s="368"/>
      <c r="E8" s="369"/>
    </row>
    <row r="9" spans="1:5" ht="53.25" customHeight="1" x14ac:dyDescent="0.35">
      <c r="A9" s="365" t="s">
        <v>3908</v>
      </c>
      <c r="B9" s="367">
        <v>42500</v>
      </c>
      <c r="C9" s="366" t="s">
        <v>5755</v>
      </c>
      <c r="D9" s="368">
        <v>45208</v>
      </c>
      <c r="E9" s="369"/>
    </row>
    <row r="10" spans="1:5" ht="53.25" customHeight="1" x14ac:dyDescent="0.35">
      <c r="A10" s="365" t="s">
        <v>3910</v>
      </c>
      <c r="B10" s="368">
        <v>44661</v>
      </c>
      <c r="C10" s="369"/>
      <c r="D10" s="382">
        <v>64300</v>
      </c>
      <c r="E10" s="369">
        <v>45228</v>
      </c>
    </row>
    <row r="11" spans="1:5" ht="53.25" customHeight="1" x14ac:dyDescent="0.35">
      <c r="A11" s="365" t="s">
        <v>3904</v>
      </c>
      <c r="B11" s="367"/>
      <c r="C11" s="383">
        <v>73127</v>
      </c>
      <c r="D11" s="382">
        <v>73127</v>
      </c>
      <c r="E11" s="392" t="s">
        <v>5545</v>
      </c>
    </row>
    <row r="12" spans="1:5" ht="53.25" customHeight="1" x14ac:dyDescent="0.35">
      <c r="A12" s="365" t="s">
        <v>3906</v>
      </c>
      <c r="B12" s="367"/>
      <c r="C12" s="383">
        <v>64409</v>
      </c>
      <c r="D12" s="368"/>
      <c r="E12" s="369">
        <v>45024</v>
      </c>
    </row>
    <row r="13" spans="1:5" ht="53.25" customHeight="1" x14ac:dyDescent="0.35">
      <c r="A13" s="365" t="s">
        <v>3913</v>
      </c>
      <c r="B13" s="367"/>
      <c r="C13" s="369" t="s">
        <v>4700</v>
      </c>
      <c r="D13" s="368" t="s">
        <v>4701</v>
      </c>
      <c r="E13" s="369"/>
    </row>
    <row r="14" spans="1:5" ht="53.25" customHeight="1" x14ac:dyDescent="0.35">
      <c r="A14" s="365" t="s">
        <v>3902</v>
      </c>
      <c r="B14" s="367"/>
      <c r="C14" s="395" t="s">
        <v>5756</v>
      </c>
      <c r="D14" s="368"/>
      <c r="E14" s="392" t="s">
        <v>5552</v>
      </c>
    </row>
    <row r="15" spans="1:5" ht="53.25" customHeight="1" x14ac:dyDescent="0.35">
      <c r="A15" s="365" t="s">
        <v>3903</v>
      </c>
      <c r="B15" s="367">
        <v>77005</v>
      </c>
      <c r="C15" s="368">
        <v>44776</v>
      </c>
      <c r="D15" s="368"/>
      <c r="E15" s="369"/>
    </row>
    <row r="16" spans="1:5" ht="53.25" customHeight="1" x14ac:dyDescent="0.35">
      <c r="A16" s="365" t="s">
        <v>3901</v>
      </c>
      <c r="B16" s="367"/>
      <c r="C16" s="368" t="s">
        <v>4702</v>
      </c>
      <c r="D16" s="368"/>
      <c r="E16" s="369"/>
    </row>
    <row r="17" spans="1:5" ht="53.25" customHeight="1" x14ac:dyDescent="0.35">
      <c r="A17" s="365" t="s">
        <v>3907</v>
      </c>
      <c r="B17" s="367"/>
      <c r="C17" s="383">
        <v>62465</v>
      </c>
      <c r="D17" s="368"/>
      <c r="E17" s="369">
        <v>45019</v>
      </c>
    </row>
    <row r="18" spans="1:5" ht="53.25" customHeight="1" x14ac:dyDescent="0.35">
      <c r="A18" s="365" t="s">
        <v>3912</v>
      </c>
      <c r="B18" s="394" t="s">
        <v>5546</v>
      </c>
      <c r="C18" s="392" t="s">
        <v>5547</v>
      </c>
      <c r="D18" s="369"/>
      <c r="E18" s="369">
        <v>45122</v>
      </c>
    </row>
    <row r="19" spans="1:5" ht="53.25" customHeight="1" x14ac:dyDescent="0.35">
      <c r="A19" s="365" t="s">
        <v>3891</v>
      </c>
      <c r="B19" s="367"/>
      <c r="C19" s="369"/>
      <c r="D19" s="368"/>
      <c r="E19" s="369"/>
    </row>
    <row r="20" spans="1:5" ht="53.25" customHeight="1" x14ac:dyDescent="0.35">
      <c r="A20" s="365" t="s">
        <v>3892</v>
      </c>
      <c r="B20" s="367"/>
      <c r="C20" s="369"/>
      <c r="D20" s="368"/>
      <c r="E20" s="369"/>
    </row>
    <row r="21" spans="1:5" ht="53.25" customHeight="1" x14ac:dyDescent="0.35">
      <c r="A21" s="365" t="s">
        <v>3911</v>
      </c>
      <c r="B21" s="394" t="s">
        <v>5548</v>
      </c>
      <c r="C21" s="395" t="s">
        <v>5549</v>
      </c>
      <c r="D21" s="368" t="s">
        <v>5550</v>
      </c>
      <c r="E21" s="369" t="s">
        <v>4703</v>
      </c>
    </row>
    <row r="22" spans="1:5" ht="53.25" customHeight="1" x14ac:dyDescent="0.35">
      <c r="A22" s="365" t="s">
        <v>3898</v>
      </c>
      <c r="B22" s="367"/>
      <c r="C22" s="368" t="s">
        <v>4704</v>
      </c>
      <c r="D22" s="368"/>
      <c r="E22" s="369"/>
    </row>
    <row r="23" spans="1:5" ht="53.25" customHeight="1" x14ac:dyDescent="0.35">
      <c r="A23" s="365" t="s">
        <v>3895</v>
      </c>
      <c r="B23" s="367"/>
      <c r="C23" s="368" t="s">
        <v>5551</v>
      </c>
      <c r="D23" s="368"/>
      <c r="E23" s="369"/>
    </row>
    <row r="24" spans="1:5" ht="53.25" customHeight="1" x14ac:dyDescent="0.35">
      <c r="A24" s="365" t="s">
        <v>3890</v>
      </c>
      <c r="B24" s="367"/>
      <c r="C24" s="369"/>
      <c r="D24" s="368"/>
      <c r="E24" s="369"/>
    </row>
    <row r="25" spans="1:5" ht="53.25" customHeight="1" x14ac:dyDescent="0.35">
      <c r="A25" s="365" t="s">
        <v>3914</v>
      </c>
      <c r="B25" s="366"/>
      <c r="C25" s="369"/>
      <c r="D25" s="368"/>
      <c r="E25" s="369"/>
    </row>
    <row r="26" spans="1:5" ht="53.25" customHeight="1" x14ac:dyDescent="0.35">
      <c r="A26" s="365" t="s">
        <v>3916</v>
      </c>
      <c r="B26" s="366"/>
      <c r="C26" s="369"/>
      <c r="D26" s="368"/>
      <c r="E26" s="369"/>
    </row>
    <row r="27" spans="1:5" ht="53.25" customHeight="1" x14ac:dyDescent="0.35">
      <c r="A27" s="365" t="s">
        <v>3917</v>
      </c>
      <c r="B27" s="366"/>
      <c r="C27" s="369"/>
      <c r="D27" s="368"/>
      <c r="E27" s="369"/>
    </row>
    <row r="28" spans="1:5" ht="53.25" customHeight="1" x14ac:dyDescent="0.35">
      <c r="A28" s="365" t="s">
        <v>4215</v>
      </c>
      <c r="B28" s="366"/>
      <c r="C28" s="369"/>
      <c r="D28" s="368"/>
      <c r="E28" s="369"/>
    </row>
    <row r="29" spans="1:5" ht="53.25" customHeight="1" x14ac:dyDescent="0.35">
      <c r="A29" s="365" t="s">
        <v>4253</v>
      </c>
      <c r="B29" s="366"/>
      <c r="C29" s="369"/>
      <c r="D29" s="368"/>
      <c r="E29" s="369"/>
    </row>
    <row r="30" spans="1:5" ht="53.25" customHeight="1" x14ac:dyDescent="0.35">
      <c r="A30" s="365" t="s">
        <v>4847</v>
      </c>
      <c r="B30" s="366"/>
      <c r="C30" s="369"/>
      <c r="D30" s="368"/>
      <c r="E30" s="369"/>
    </row>
    <row r="31" spans="1:5" ht="53.25" customHeight="1" x14ac:dyDescent="0.35">
      <c r="A31" s="365" t="s">
        <v>5525</v>
      </c>
      <c r="B31" s="366"/>
      <c r="C31" s="369"/>
      <c r="D31" s="368"/>
      <c r="E31" s="369"/>
    </row>
    <row r="32" spans="1:5" ht="53.25" customHeight="1" x14ac:dyDescent="0.35">
      <c r="A32" s="365" t="s">
        <v>5526</v>
      </c>
      <c r="B32" s="366"/>
      <c r="C32" s="369"/>
      <c r="D32" s="368"/>
      <c r="E32" s="369"/>
    </row>
  </sheetData>
  <pageMargins left="0.7" right="0.7" top="0.75" bottom="0.75" header="0.3" footer="0.3"/>
  <pageSetup paperSize="9" scale="40" orientation="portrait" horizontalDpi="0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G39"/>
  <sheetViews>
    <sheetView view="pageBreakPreview" zoomScale="60" zoomScaleNormal="40" workbookViewId="0">
      <selection activeCell="D3" sqref="D3"/>
    </sheetView>
  </sheetViews>
  <sheetFormatPr baseColWidth="10" defaultColWidth="22.85546875" defaultRowHeight="21" x14ac:dyDescent="0.35"/>
  <cols>
    <col min="1" max="1" width="16.140625" style="1184" customWidth="1"/>
    <col min="2" max="2" width="57.7109375" style="370" customWidth="1"/>
    <col min="3" max="3" width="43.140625" style="1185" customWidth="1"/>
    <col min="4" max="4" width="65.140625" style="1185" customWidth="1"/>
    <col min="5" max="5" width="52.42578125" style="1185" customWidth="1"/>
    <col min="6" max="6" width="43.140625" style="370" customWidth="1"/>
    <col min="7" max="7" width="58.7109375" style="1185" customWidth="1"/>
    <col min="8" max="16384" width="22.85546875" style="370"/>
  </cols>
  <sheetData>
    <row r="1" spans="1:7" s="36" customFormat="1" ht="66" customHeight="1" x14ac:dyDescent="0.45">
      <c r="A1" s="1186" t="s">
        <v>7280</v>
      </c>
      <c r="B1" s="1187" t="s">
        <v>3774</v>
      </c>
      <c r="C1" s="1188" t="s">
        <v>4329</v>
      </c>
      <c r="D1" s="1189" t="s">
        <v>4255</v>
      </c>
      <c r="E1" s="1190" t="s">
        <v>4256</v>
      </c>
      <c r="F1" s="1193" t="s">
        <v>7021</v>
      </c>
      <c r="G1" s="1186" t="s">
        <v>4330</v>
      </c>
    </row>
    <row r="2" spans="1:7" s="36" customFormat="1" ht="74.25" customHeight="1" x14ac:dyDescent="0.45">
      <c r="A2" s="1191">
        <v>1</v>
      </c>
      <c r="B2" s="1192" t="s">
        <v>3900</v>
      </c>
      <c r="C2" s="1193"/>
      <c r="D2" s="1194" t="s">
        <v>4697</v>
      </c>
      <c r="E2" s="1194"/>
      <c r="F2" s="1195">
        <v>45472</v>
      </c>
      <c r="G2" s="1196">
        <v>45269</v>
      </c>
    </row>
    <row r="3" spans="1:7" s="36" customFormat="1" ht="110.25" customHeight="1" x14ac:dyDescent="0.45">
      <c r="A3" s="1191">
        <v>2</v>
      </c>
      <c r="B3" s="1192" t="s">
        <v>3899</v>
      </c>
      <c r="C3" s="1193"/>
      <c r="D3" s="1194">
        <v>45247</v>
      </c>
      <c r="E3" s="1194"/>
      <c r="F3" s="1195">
        <v>45494</v>
      </c>
      <c r="G3" s="1196" t="s">
        <v>5553</v>
      </c>
    </row>
    <row r="4" spans="1:7" s="36" customFormat="1" ht="74.25" customHeight="1" x14ac:dyDescent="0.45">
      <c r="A4" s="1191">
        <v>3</v>
      </c>
      <c r="B4" s="1192" t="s">
        <v>3897</v>
      </c>
      <c r="C4" s="1193"/>
      <c r="D4" s="1194" t="s">
        <v>5753</v>
      </c>
      <c r="E4" s="1194"/>
      <c r="F4" s="1195">
        <v>45460</v>
      </c>
      <c r="G4" s="1196"/>
    </row>
    <row r="5" spans="1:7" s="36" customFormat="1" ht="136.5" customHeight="1" x14ac:dyDescent="0.45">
      <c r="A5" s="1191">
        <v>4</v>
      </c>
      <c r="B5" s="1192" t="s">
        <v>3909</v>
      </c>
      <c r="C5" s="1193">
        <v>94118</v>
      </c>
      <c r="D5" s="1196" t="s">
        <v>4698</v>
      </c>
      <c r="E5" s="1197" t="s">
        <v>7017</v>
      </c>
      <c r="F5" s="1198"/>
      <c r="G5" s="1196" t="s">
        <v>7779</v>
      </c>
    </row>
    <row r="6" spans="1:7" s="36" customFormat="1" ht="74.25" customHeight="1" x14ac:dyDescent="0.45">
      <c r="A6" s="1191">
        <v>5</v>
      </c>
      <c r="B6" s="1192" t="s">
        <v>3893</v>
      </c>
      <c r="C6" s="1193"/>
      <c r="D6" s="1194" t="s">
        <v>7016</v>
      </c>
      <c r="E6" s="1194"/>
      <c r="F6" s="1195">
        <v>45485</v>
      </c>
      <c r="G6" s="1196"/>
    </row>
    <row r="7" spans="1:7" s="36" customFormat="1" ht="74.25" customHeight="1" x14ac:dyDescent="0.45">
      <c r="A7" s="1191">
        <v>6</v>
      </c>
      <c r="B7" s="1192" t="s">
        <v>3894</v>
      </c>
      <c r="C7" s="1193"/>
      <c r="D7" s="1199" t="s">
        <v>6277</v>
      </c>
      <c r="E7" s="1194"/>
      <c r="F7" s="1195"/>
      <c r="G7" s="1196"/>
    </row>
    <row r="8" spans="1:7" s="36" customFormat="1" ht="149.25" customHeight="1" x14ac:dyDescent="0.45">
      <c r="A8" s="1191">
        <v>7</v>
      </c>
      <c r="B8" s="1192" t="s">
        <v>3905</v>
      </c>
      <c r="C8" s="1193"/>
      <c r="D8" s="1199" t="s">
        <v>5754</v>
      </c>
      <c r="E8" s="1194"/>
      <c r="F8" s="1195"/>
      <c r="G8" s="1196" t="s">
        <v>7780</v>
      </c>
    </row>
    <row r="9" spans="1:7" s="36" customFormat="1" ht="74.25" customHeight="1" x14ac:dyDescent="0.45">
      <c r="A9" s="1191">
        <v>8</v>
      </c>
      <c r="B9" s="1192" t="s">
        <v>3908</v>
      </c>
      <c r="C9" s="1193" t="s">
        <v>6278</v>
      </c>
      <c r="D9" s="1199" t="s">
        <v>5755</v>
      </c>
      <c r="E9" s="1194">
        <v>45208</v>
      </c>
      <c r="F9" s="1195"/>
      <c r="G9" s="1196"/>
    </row>
    <row r="10" spans="1:7" s="36" customFormat="1" ht="95.25" customHeight="1" x14ac:dyDescent="0.45">
      <c r="A10" s="1191">
        <v>9</v>
      </c>
      <c r="B10" s="1192" t="s">
        <v>3910</v>
      </c>
      <c r="C10" s="1194">
        <v>44661</v>
      </c>
      <c r="D10" s="1196" t="s">
        <v>7281</v>
      </c>
      <c r="E10" s="1197" t="s">
        <v>7018</v>
      </c>
      <c r="F10" s="1198" t="s">
        <v>7284</v>
      </c>
      <c r="G10" s="1196">
        <v>45228</v>
      </c>
    </row>
    <row r="11" spans="1:7" s="36" customFormat="1" ht="74.25" customHeight="1" x14ac:dyDescent="0.45">
      <c r="A11" s="1191">
        <v>10</v>
      </c>
      <c r="B11" s="1192" t="s">
        <v>3904</v>
      </c>
      <c r="C11" s="1193" t="s">
        <v>7781</v>
      </c>
      <c r="D11" s="1199" t="s">
        <v>6279</v>
      </c>
      <c r="E11" s="1197">
        <v>73127</v>
      </c>
      <c r="F11" s="1198"/>
      <c r="G11" s="1196" t="s">
        <v>5545</v>
      </c>
    </row>
    <row r="12" spans="1:7" s="36" customFormat="1" ht="74.25" customHeight="1" x14ac:dyDescent="0.45">
      <c r="A12" s="1191">
        <v>11</v>
      </c>
      <c r="B12" s="1192" t="s">
        <v>3906</v>
      </c>
      <c r="C12" s="1193"/>
      <c r="D12" s="1199">
        <v>64409</v>
      </c>
      <c r="E12" s="1194"/>
      <c r="F12" s="1195">
        <v>45454</v>
      </c>
      <c r="G12" s="1196" t="s">
        <v>7782</v>
      </c>
    </row>
    <row r="13" spans="1:7" s="36" customFormat="1" ht="74.25" customHeight="1" x14ac:dyDescent="0.45">
      <c r="A13" s="1191">
        <v>12</v>
      </c>
      <c r="B13" s="1192" t="s">
        <v>3913</v>
      </c>
      <c r="C13" s="1194">
        <v>45566</v>
      </c>
      <c r="D13" s="1196" t="s">
        <v>4700</v>
      </c>
      <c r="E13" s="1194" t="s">
        <v>4701</v>
      </c>
      <c r="F13" s="1195">
        <v>45454</v>
      </c>
      <c r="G13" s="1196">
        <v>45565</v>
      </c>
    </row>
    <row r="14" spans="1:7" s="36" customFormat="1" ht="89.25" customHeight="1" x14ac:dyDescent="0.45">
      <c r="A14" s="1191">
        <v>13</v>
      </c>
      <c r="B14" s="1192" t="s">
        <v>3902</v>
      </c>
      <c r="C14" s="1193"/>
      <c r="D14" s="1197" t="s">
        <v>5756</v>
      </c>
      <c r="E14" s="1194"/>
      <c r="F14" s="1194" t="s">
        <v>7783</v>
      </c>
      <c r="G14" s="1196" t="s">
        <v>5552</v>
      </c>
    </row>
    <row r="15" spans="1:7" s="36" customFormat="1" ht="74.25" customHeight="1" x14ac:dyDescent="0.45">
      <c r="A15" s="1191">
        <v>14</v>
      </c>
      <c r="B15" s="1192" t="s">
        <v>3903</v>
      </c>
      <c r="C15" s="1193" t="s">
        <v>6280</v>
      </c>
      <c r="D15" s="1194">
        <v>44776</v>
      </c>
      <c r="E15" s="1194"/>
      <c r="F15" s="1195"/>
      <c r="G15" s="1196"/>
    </row>
    <row r="16" spans="1:7" s="36" customFormat="1" ht="189" customHeight="1" x14ac:dyDescent="0.45">
      <c r="A16" s="1191">
        <v>15</v>
      </c>
      <c r="B16" s="1192" t="s">
        <v>3901</v>
      </c>
      <c r="C16" s="1193"/>
      <c r="D16" s="1194" t="s">
        <v>4702</v>
      </c>
      <c r="E16" s="1194"/>
      <c r="F16" s="1195">
        <v>45458</v>
      </c>
      <c r="G16" s="1196" t="s">
        <v>7019</v>
      </c>
    </row>
    <row r="17" spans="1:7" s="36" customFormat="1" ht="106.5" customHeight="1" x14ac:dyDescent="0.45">
      <c r="A17" s="1191">
        <v>16</v>
      </c>
      <c r="B17" s="1192" t="s">
        <v>3907</v>
      </c>
      <c r="C17" s="1193"/>
      <c r="D17" s="1199">
        <v>62465</v>
      </c>
      <c r="E17" s="1194"/>
      <c r="F17" s="1195"/>
      <c r="G17" s="1196" t="s">
        <v>7784</v>
      </c>
    </row>
    <row r="18" spans="1:7" s="36" customFormat="1" ht="98.25" customHeight="1" x14ac:dyDescent="0.45">
      <c r="A18" s="1191">
        <v>17</v>
      </c>
      <c r="B18" s="1192" t="s">
        <v>3912</v>
      </c>
      <c r="C18" s="1193" t="s">
        <v>5546</v>
      </c>
      <c r="D18" s="1196" t="s">
        <v>5547</v>
      </c>
      <c r="E18" s="1196"/>
      <c r="F18" s="1200"/>
      <c r="G18" s="1196">
        <v>45122</v>
      </c>
    </row>
    <row r="19" spans="1:7" s="36" customFormat="1" ht="74.25" customHeight="1" x14ac:dyDescent="0.45">
      <c r="A19" s="1191">
        <v>18</v>
      </c>
      <c r="B19" s="1192" t="s">
        <v>3891</v>
      </c>
      <c r="C19" s="1193" t="s">
        <v>6281</v>
      </c>
      <c r="D19" s="1196"/>
      <c r="E19" s="1194"/>
      <c r="F19" s="1195"/>
      <c r="G19" s="1196"/>
    </row>
    <row r="20" spans="1:7" s="36" customFormat="1" ht="74.25" customHeight="1" x14ac:dyDescent="0.45">
      <c r="A20" s="1191">
        <v>19</v>
      </c>
      <c r="B20" s="1192" t="s">
        <v>3892</v>
      </c>
      <c r="C20" s="1193" t="s">
        <v>6282</v>
      </c>
      <c r="D20" s="1196"/>
      <c r="E20" s="1194"/>
      <c r="F20" s="1195"/>
      <c r="G20" s="1196"/>
    </row>
    <row r="21" spans="1:7" s="36" customFormat="1" ht="74.25" customHeight="1" x14ac:dyDescent="0.45">
      <c r="A21" s="1191">
        <v>20</v>
      </c>
      <c r="B21" s="1192" t="s">
        <v>3911</v>
      </c>
      <c r="C21" s="1193" t="s">
        <v>5548</v>
      </c>
      <c r="D21" s="1197" t="s">
        <v>5549</v>
      </c>
      <c r="E21" s="1194" t="s">
        <v>5550</v>
      </c>
      <c r="F21" s="1195">
        <v>45453</v>
      </c>
      <c r="G21" s="1196" t="s">
        <v>4703</v>
      </c>
    </row>
    <row r="22" spans="1:7" s="36" customFormat="1" ht="96.75" customHeight="1" x14ac:dyDescent="0.45">
      <c r="A22" s="1191">
        <v>21</v>
      </c>
      <c r="B22" s="1192" t="s">
        <v>3898</v>
      </c>
      <c r="C22" s="1193"/>
      <c r="D22" s="1194" t="s">
        <v>7785</v>
      </c>
      <c r="E22" s="1194"/>
      <c r="F22" s="1195"/>
      <c r="G22" s="1196"/>
    </row>
    <row r="23" spans="1:7" s="36" customFormat="1" ht="74.25" customHeight="1" x14ac:dyDescent="0.45">
      <c r="A23" s="1191">
        <v>22</v>
      </c>
      <c r="B23" s="1192" t="s">
        <v>3895</v>
      </c>
      <c r="C23" s="1193"/>
      <c r="D23" s="1194" t="s">
        <v>5551</v>
      </c>
      <c r="E23" s="1194"/>
      <c r="F23" s="1195">
        <v>45452</v>
      </c>
      <c r="G23" s="1196"/>
    </row>
    <row r="24" spans="1:7" s="36" customFormat="1" ht="74.25" customHeight="1" x14ac:dyDescent="0.45">
      <c r="A24" s="1191">
        <v>23</v>
      </c>
      <c r="B24" s="1192" t="s">
        <v>3890</v>
      </c>
      <c r="C24" s="1193"/>
      <c r="D24" s="1196" t="s">
        <v>7020</v>
      </c>
      <c r="E24" s="1194"/>
      <c r="F24" s="1195"/>
      <c r="G24" s="1196"/>
    </row>
    <row r="25" spans="1:7" s="36" customFormat="1" ht="74.25" customHeight="1" x14ac:dyDescent="0.45">
      <c r="A25" s="1191">
        <v>24</v>
      </c>
      <c r="B25" s="1192" t="s">
        <v>3914</v>
      </c>
      <c r="C25" s="1199" t="s">
        <v>7282</v>
      </c>
      <c r="D25" s="1196"/>
      <c r="E25" s="1194"/>
      <c r="F25" s="1195"/>
      <c r="G25" s="1196"/>
    </row>
    <row r="26" spans="1:7" s="36" customFormat="1" ht="74.25" customHeight="1" x14ac:dyDescent="0.45">
      <c r="A26" s="1191">
        <v>25</v>
      </c>
      <c r="B26" s="1192" t="s">
        <v>3916</v>
      </c>
      <c r="C26" s="1199"/>
      <c r="D26" s="1196"/>
      <c r="E26" s="1194"/>
      <c r="F26" s="1195"/>
      <c r="G26" s="1196"/>
    </row>
    <row r="27" spans="1:7" s="36" customFormat="1" ht="74.25" customHeight="1" x14ac:dyDescent="0.45">
      <c r="A27" s="1191">
        <v>26</v>
      </c>
      <c r="B27" s="1192" t="s">
        <v>3917</v>
      </c>
      <c r="C27" s="1199"/>
      <c r="D27" s="1196"/>
      <c r="E27" s="1194"/>
      <c r="F27" s="1195"/>
      <c r="G27" s="1196"/>
    </row>
    <row r="28" spans="1:7" s="36" customFormat="1" ht="74.25" customHeight="1" x14ac:dyDescent="0.45">
      <c r="A28" s="1191">
        <v>27</v>
      </c>
      <c r="B28" s="1192" t="s">
        <v>4215</v>
      </c>
      <c r="C28" s="1199" t="s">
        <v>7283</v>
      </c>
      <c r="D28" s="1196"/>
      <c r="E28" s="1194"/>
      <c r="F28" s="1195"/>
      <c r="G28" s="1196"/>
    </row>
    <row r="29" spans="1:7" s="36" customFormat="1" ht="74.25" customHeight="1" x14ac:dyDescent="0.45">
      <c r="A29" s="1191">
        <v>28</v>
      </c>
      <c r="B29" s="1192" t="s">
        <v>4253</v>
      </c>
      <c r="C29" s="1199"/>
      <c r="D29" s="1196"/>
      <c r="E29" s="1194"/>
      <c r="F29" s="1195"/>
      <c r="G29" s="1196"/>
    </row>
    <row r="30" spans="1:7" s="36" customFormat="1" ht="74.25" customHeight="1" x14ac:dyDescent="0.45">
      <c r="A30" s="1191">
        <v>29</v>
      </c>
      <c r="B30" s="1192" t="s">
        <v>4847</v>
      </c>
      <c r="C30" s="1199"/>
      <c r="D30" s="1196"/>
      <c r="E30" s="1194"/>
      <c r="F30" s="1195"/>
      <c r="G30" s="1196"/>
    </row>
    <row r="31" spans="1:7" s="36" customFormat="1" ht="74.25" customHeight="1" x14ac:dyDescent="0.45">
      <c r="A31" s="1191">
        <v>30</v>
      </c>
      <c r="B31" s="1192" t="s">
        <v>5525</v>
      </c>
      <c r="C31" s="1199"/>
      <c r="D31" s="1196"/>
      <c r="E31" s="1194"/>
      <c r="F31" s="1195"/>
      <c r="G31" s="1196"/>
    </row>
    <row r="32" spans="1:7" s="36" customFormat="1" ht="74.25" customHeight="1" x14ac:dyDescent="0.45">
      <c r="A32" s="1191">
        <v>31</v>
      </c>
      <c r="B32" s="1192" t="s">
        <v>5526</v>
      </c>
      <c r="C32" s="1199"/>
      <c r="D32" s="1196"/>
      <c r="E32" s="1194"/>
      <c r="F32" s="1195"/>
      <c r="G32" s="1196"/>
    </row>
    <row r="33" spans="1:7" s="36" customFormat="1" ht="74.25" customHeight="1" x14ac:dyDescent="0.45">
      <c r="A33" s="1191">
        <v>32</v>
      </c>
      <c r="B33" s="1192" t="s">
        <v>7773</v>
      </c>
      <c r="C33" s="1199"/>
      <c r="D33" s="1196"/>
      <c r="E33" s="1194"/>
      <c r="F33" s="1195"/>
      <c r="G33" s="1196"/>
    </row>
    <row r="34" spans="1:7" s="36" customFormat="1" ht="74.25" customHeight="1" x14ac:dyDescent="0.45">
      <c r="A34" s="1191">
        <v>33</v>
      </c>
      <c r="B34" s="1192" t="s">
        <v>7774</v>
      </c>
      <c r="C34" s="1199"/>
      <c r="D34" s="1196"/>
      <c r="E34" s="1194"/>
      <c r="F34" s="1195"/>
      <c r="G34" s="1196"/>
    </row>
    <row r="35" spans="1:7" s="36" customFormat="1" ht="74.25" customHeight="1" x14ac:dyDescent="0.45">
      <c r="A35" s="1191">
        <v>34</v>
      </c>
      <c r="B35" s="1192" t="s">
        <v>7775</v>
      </c>
      <c r="C35" s="1199"/>
      <c r="D35" s="1196"/>
      <c r="E35" s="1194"/>
      <c r="F35" s="1195"/>
      <c r="G35" s="1196"/>
    </row>
    <row r="36" spans="1:7" s="36" customFormat="1" ht="74.25" customHeight="1" x14ac:dyDescent="0.45">
      <c r="A36" s="1191">
        <v>35</v>
      </c>
      <c r="B36" s="1192" t="s">
        <v>7776</v>
      </c>
      <c r="C36" s="1199"/>
      <c r="D36" s="1196"/>
      <c r="E36" s="1194"/>
      <c r="F36" s="1195"/>
      <c r="G36" s="1196"/>
    </row>
    <row r="37" spans="1:7" s="36" customFormat="1" ht="74.25" customHeight="1" x14ac:dyDescent="0.45">
      <c r="A37" s="1191">
        <v>36</v>
      </c>
      <c r="B37" s="1192" t="s">
        <v>7777</v>
      </c>
      <c r="C37" s="1199"/>
      <c r="D37" s="1196"/>
      <c r="E37" s="1194"/>
      <c r="F37" s="1195"/>
      <c r="G37" s="1196"/>
    </row>
    <row r="38" spans="1:7" s="36" customFormat="1" ht="74.25" customHeight="1" x14ac:dyDescent="0.45">
      <c r="A38" s="1191">
        <v>37</v>
      </c>
      <c r="B38" s="1192" t="s">
        <v>7778</v>
      </c>
      <c r="C38" s="1199"/>
      <c r="D38" s="1196"/>
      <c r="E38" s="1194"/>
      <c r="F38" s="1195"/>
      <c r="G38" s="1196"/>
    </row>
    <row r="39" spans="1:7" s="36" customFormat="1" ht="74.25" customHeight="1" x14ac:dyDescent="0.45">
      <c r="A39" s="1191">
        <v>38</v>
      </c>
      <c r="B39" s="1192" t="s">
        <v>6863</v>
      </c>
      <c r="C39" s="1199"/>
      <c r="D39" s="1196"/>
      <c r="E39" s="1194"/>
      <c r="F39" s="1195"/>
      <c r="G39" s="1196"/>
    </row>
  </sheetData>
  <pageMargins left="0.7" right="0.7" top="0.75" bottom="0.75" header="0.3" footer="0.3"/>
  <pageSetup paperSize="9" scale="23" orientation="portrait" horizontalDpi="0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N31"/>
  <sheetViews>
    <sheetView view="pageBreakPreview" topLeftCell="A22" zoomScale="20" zoomScaleSheetLayoutView="20" workbookViewId="0">
      <selection activeCell="C4" sqref="C4"/>
    </sheetView>
  </sheetViews>
  <sheetFormatPr baseColWidth="10" defaultColWidth="11.42578125" defaultRowHeight="87.75" x14ac:dyDescent="1.05"/>
  <cols>
    <col min="1" max="1" width="181.85546875" style="279" customWidth="1"/>
    <col min="2" max="2" width="90.7109375" style="279" customWidth="1"/>
    <col min="3" max="3" width="75" style="279" customWidth="1"/>
    <col min="4" max="4" width="84" style="279" customWidth="1"/>
    <col min="5" max="5" width="104.7109375" style="279" customWidth="1"/>
    <col min="6" max="6" width="104.7109375" style="279" hidden="1" customWidth="1"/>
    <col min="7" max="7" width="104.7109375" style="279" customWidth="1"/>
    <col min="8" max="8" width="99" style="279" customWidth="1"/>
    <col min="9" max="9" width="71.42578125" style="279" customWidth="1"/>
    <col min="10" max="13" width="11.42578125" customWidth="1"/>
    <col min="14" max="14" width="256" customWidth="1"/>
  </cols>
  <sheetData>
    <row r="1" spans="1:14" s="276" customFormat="1" ht="246.75" customHeight="1" x14ac:dyDescent="0.9">
      <c r="A1" s="1490" t="s">
        <v>3774</v>
      </c>
      <c r="B1" s="1490" t="s">
        <v>3884</v>
      </c>
      <c r="C1" s="1490" t="s">
        <v>3885</v>
      </c>
      <c r="D1" s="1491" t="s">
        <v>3886</v>
      </c>
      <c r="E1" s="1492" t="s">
        <v>3887</v>
      </c>
      <c r="F1" s="1493" t="s">
        <v>3888</v>
      </c>
      <c r="G1" s="1494" t="s">
        <v>737</v>
      </c>
      <c r="H1" s="1490" t="s">
        <v>3889</v>
      </c>
      <c r="I1" s="1490" t="s">
        <v>3868</v>
      </c>
    </row>
    <row r="2" spans="1:14" s="353" customFormat="1" ht="216" customHeight="1" x14ac:dyDescent="1.35">
      <c r="A2" s="1495" t="s">
        <v>5531</v>
      </c>
      <c r="B2" s="277">
        <v>45825</v>
      </c>
      <c r="C2" s="338" t="s">
        <v>8488</v>
      </c>
      <c r="D2" s="390">
        <v>95055</v>
      </c>
      <c r="E2" s="386">
        <v>45982</v>
      </c>
      <c r="F2" s="388">
        <v>45336</v>
      </c>
      <c r="G2" s="389">
        <v>45833</v>
      </c>
      <c r="H2" s="278">
        <v>46173</v>
      </c>
      <c r="I2" s="1496"/>
    </row>
    <row r="3" spans="1:14" s="354" customFormat="1" ht="234.75" customHeight="1" x14ac:dyDescent="1.35">
      <c r="A3" s="1495" t="s">
        <v>5532</v>
      </c>
      <c r="B3" s="277">
        <v>45789</v>
      </c>
      <c r="C3" s="1495">
        <v>88990</v>
      </c>
      <c r="D3" s="390">
        <v>98990</v>
      </c>
      <c r="E3" s="387">
        <v>45982</v>
      </c>
      <c r="F3" s="388">
        <v>45336</v>
      </c>
      <c r="G3" s="389">
        <v>45833</v>
      </c>
      <c r="H3" s="278">
        <v>46173</v>
      </c>
      <c r="I3" s="1496"/>
    </row>
    <row r="4" spans="1:14" s="354" customFormat="1" ht="216" customHeight="1" x14ac:dyDescent="1.35">
      <c r="A4" s="1495"/>
      <c r="B4" s="277"/>
      <c r="C4" s="338" t="s">
        <v>8485</v>
      </c>
      <c r="D4" s="390">
        <v>97556</v>
      </c>
      <c r="E4" s="386">
        <v>45986</v>
      </c>
      <c r="F4" s="388">
        <v>45336</v>
      </c>
      <c r="G4" s="389">
        <v>45833</v>
      </c>
      <c r="H4" s="278">
        <v>45990</v>
      </c>
      <c r="I4" s="278"/>
    </row>
    <row r="5" spans="1:14" s="354" customFormat="1" ht="216" customHeight="1" x14ac:dyDescent="1.35">
      <c r="A5" s="1495" t="s">
        <v>5541</v>
      </c>
      <c r="B5" s="277">
        <v>45759</v>
      </c>
      <c r="C5" s="338" t="s">
        <v>8489</v>
      </c>
      <c r="D5" s="391" t="s">
        <v>8490</v>
      </c>
      <c r="E5" s="387">
        <v>45990</v>
      </c>
      <c r="F5" s="388">
        <v>45336</v>
      </c>
      <c r="G5" s="389">
        <v>45833</v>
      </c>
      <c r="H5" s="278">
        <v>47086</v>
      </c>
      <c r="I5" s="278"/>
      <c r="N5" s="355" t="s">
        <v>3896</v>
      </c>
    </row>
    <row r="6" spans="1:14" s="354" customFormat="1" ht="216" customHeight="1" x14ac:dyDescent="1.35">
      <c r="A6" s="1495" t="s">
        <v>8491</v>
      </c>
      <c r="B6" s="277"/>
      <c r="C6" s="338"/>
      <c r="D6" s="391"/>
      <c r="E6" s="387"/>
      <c r="F6" s="388"/>
      <c r="G6" s="389"/>
      <c r="H6" s="278"/>
      <c r="I6" s="278"/>
      <c r="N6" s="355"/>
    </row>
    <row r="7" spans="1:14" s="354" customFormat="1" ht="216" customHeight="1" x14ac:dyDescent="1.35">
      <c r="A7" s="1495" t="s">
        <v>5534</v>
      </c>
      <c r="B7" s="277">
        <v>45724</v>
      </c>
      <c r="C7" s="338" t="s">
        <v>8492</v>
      </c>
      <c r="D7" s="390">
        <v>106252</v>
      </c>
      <c r="E7" s="386">
        <v>46008</v>
      </c>
      <c r="F7" s="388">
        <v>44677</v>
      </c>
      <c r="G7" s="389">
        <v>45833</v>
      </c>
      <c r="H7" s="278">
        <v>45834</v>
      </c>
      <c r="I7" s="1496"/>
      <c r="N7" s="355"/>
    </row>
    <row r="8" spans="1:14" s="354" customFormat="1" ht="216" customHeight="1" x14ac:dyDescent="1.35">
      <c r="A8" s="1495" t="s">
        <v>5533</v>
      </c>
      <c r="B8" s="277">
        <v>45784</v>
      </c>
      <c r="C8" s="338" t="s">
        <v>8493</v>
      </c>
      <c r="D8" s="390">
        <v>134591</v>
      </c>
      <c r="E8" s="386">
        <v>45825</v>
      </c>
      <c r="F8" s="388">
        <v>44677</v>
      </c>
      <c r="G8" s="389">
        <v>45833</v>
      </c>
      <c r="H8" s="278">
        <v>45834</v>
      </c>
      <c r="I8" s="278"/>
      <c r="N8" s="356"/>
    </row>
    <row r="9" spans="1:14" s="354" customFormat="1" ht="216" customHeight="1" x14ac:dyDescent="1.35">
      <c r="A9" s="1495" t="s">
        <v>6864</v>
      </c>
      <c r="B9" s="277">
        <v>45712</v>
      </c>
      <c r="C9" s="338" t="s">
        <v>8494</v>
      </c>
      <c r="D9" s="390">
        <v>89720</v>
      </c>
      <c r="E9" s="387">
        <v>45841</v>
      </c>
      <c r="F9" s="388">
        <v>45336</v>
      </c>
      <c r="G9" s="389">
        <v>45833</v>
      </c>
      <c r="H9" s="278">
        <v>46225</v>
      </c>
      <c r="I9" s="1496"/>
      <c r="N9" s="355"/>
    </row>
    <row r="10" spans="1:14" s="354" customFormat="1" ht="216" customHeight="1" x14ac:dyDescent="1.35">
      <c r="A10" s="1495" t="s">
        <v>5536</v>
      </c>
      <c r="B10" s="277">
        <v>45757</v>
      </c>
      <c r="C10" s="338" t="s">
        <v>8495</v>
      </c>
      <c r="D10" s="390">
        <v>114750</v>
      </c>
      <c r="E10" s="386">
        <v>46006</v>
      </c>
      <c r="F10" s="388">
        <v>45336</v>
      </c>
      <c r="G10" s="389">
        <v>45833</v>
      </c>
      <c r="H10" s="278">
        <v>46040</v>
      </c>
      <c r="I10" s="1496"/>
      <c r="N10" s="355"/>
    </row>
    <row r="11" spans="1:14" s="354" customFormat="1" ht="216" customHeight="1" x14ac:dyDescent="1.35">
      <c r="A11" s="1495" t="s">
        <v>5537</v>
      </c>
      <c r="B11" s="277">
        <v>45765</v>
      </c>
      <c r="C11" s="338" t="s">
        <v>8496</v>
      </c>
      <c r="D11" s="391" t="s">
        <v>8497</v>
      </c>
      <c r="E11" s="387">
        <v>45841</v>
      </c>
      <c r="F11" s="388">
        <v>45133</v>
      </c>
      <c r="G11" s="389">
        <v>45833</v>
      </c>
      <c r="H11" s="278">
        <v>46067</v>
      </c>
      <c r="I11" s="278"/>
      <c r="N11" s="355"/>
    </row>
    <row r="12" spans="1:14" s="354" customFormat="1" ht="216" customHeight="1" thickBot="1" x14ac:dyDescent="1.4">
      <c r="A12" s="1495" t="s">
        <v>5535</v>
      </c>
      <c r="B12" s="277">
        <v>45818</v>
      </c>
      <c r="C12" s="338" t="s">
        <v>8498</v>
      </c>
      <c r="D12" s="390">
        <v>101398</v>
      </c>
      <c r="E12" s="387">
        <v>45849</v>
      </c>
      <c r="F12" s="388">
        <v>44951</v>
      </c>
      <c r="G12" s="389">
        <v>45833</v>
      </c>
      <c r="H12" s="278">
        <v>46225</v>
      </c>
      <c r="I12" s="1496"/>
      <c r="N12" s="355"/>
    </row>
    <row r="13" spans="1:14" s="357" customFormat="1" ht="216" customHeight="1" x14ac:dyDescent="1.35">
      <c r="A13" s="1495" t="s">
        <v>5538</v>
      </c>
      <c r="B13" s="277">
        <v>45813</v>
      </c>
      <c r="C13" s="338" t="s">
        <v>8499</v>
      </c>
      <c r="D13" s="391" t="s">
        <v>8500</v>
      </c>
      <c r="E13" s="387">
        <v>45869</v>
      </c>
      <c r="F13" s="388">
        <v>45142</v>
      </c>
      <c r="G13" s="389">
        <v>45833</v>
      </c>
      <c r="H13" s="278">
        <v>46421</v>
      </c>
      <c r="I13" s="278"/>
    </row>
    <row r="14" spans="1:14" s="358" customFormat="1" ht="216" customHeight="1" x14ac:dyDescent="1.35">
      <c r="A14" s="1495" t="s">
        <v>5540</v>
      </c>
      <c r="B14" s="277">
        <v>45701</v>
      </c>
      <c r="C14" s="338" t="s">
        <v>8486</v>
      </c>
      <c r="D14" s="391" t="s">
        <v>8487</v>
      </c>
      <c r="E14" s="387">
        <v>45700</v>
      </c>
      <c r="F14" s="388">
        <v>45335</v>
      </c>
      <c r="G14" s="389">
        <v>45833</v>
      </c>
      <c r="H14" s="278">
        <v>46610</v>
      </c>
      <c r="I14" s="1497"/>
    </row>
    <row r="15" spans="1:14" s="358" customFormat="1" ht="216" customHeight="1" x14ac:dyDescent="1.35">
      <c r="A15" s="1495" t="s">
        <v>5539</v>
      </c>
      <c r="B15" s="277">
        <v>45803</v>
      </c>
      <c r="C15" s="338" t="s">
        <v>8501</v>
      </c>
      <c r="D15" s="391" t="s">
        <v>8502</v>
      </c>
      <c r="E15" s="387">
        <v>45880</v>
      </c>
      <c r="F15" s="388">
        <v>45335</v>
      </c>
      <c r="G15" s="389">
        <v>45833</v>
      </c>
      <c r="H15" s="278">
        <v>46610</v>
      </c>
      <c r="I15" s="1497"/>
    </row>
    <row r="16" spans="1:14" s="358" customFormat="1" ht="216" customHeight="1" x14ac:dyDescent="1.35">
      <c r="A16" s="1495" t="s">
        <v>5530</v>
      </c>
      <c r="B16" s="277">
        <v>45752</v>
      </c>
      <c r="C16" s="338" t="s">
        <v>8503</v>
      </c>
      <c r="D16" s="390">
        <v>83675</v>
      </c>
      <c r="E16" s="386">
        <v>45894</v>
      </c>
      <c r="F16" s="388">
        <v>45352</v>
      </c>
      <c r="G16" s="389">
        <v>45833</v>
      </c>
      <c r="H16" s="278">
        <v>46067</v>
      </c>
      <c r="I16" s="278"/>
    </row>
    <row r="17" spans="1:9" s="358" customFormat="1" ht="216" customHeight="1" x14ac:dyDescent="1.35">
      <c r="A17" s="1495" t="s">
        <v>5544</v>
      </c>
      <c r="B17" s="277">
        <v>45805</v>
      </c>
      <c r="C17" s="338" t="s">
        <v>8504</v>
      </c>
      <c r="D17" s="391" t="s">
        <v>8505</v>
      </c>
      <c r="E17" s="387">
        <v>45907</v>
      </c>
      <c r="F17" s="388">
        <v>45149</v>
      </c>
      <c r="G17" s="389">
        <v>45833</v>
      </c>
      <c r="H17" s="278">
        <v>46428</v>
      </c>
      <c r="I17" s="278"/>
    </row>
    <row r="18" spans="1:9" s="358" customFormat="1" ht="216" customHeight="1" x14ac:dyDescent="1.35">
      <c r="A18" s="1495" t="s">
        <v>5527</v>
      </c>
      <c r="B18" s="277">
        <v>45705</v>
      </c>
      <c r="C18" s="338" t="s">
        <v>8506</v>
      </c>
      <c r="D18" s="390">
        <v>71860</v>
      </c>
      <c r="E18" s="387">
        <v>45927</v>
      </c>
      <c r="F18" s="388">
        <v>45021</v>
      </c>
      <c r="G18" s="389">
        <v>45833</v>
      </c>
      <c r="H18" s="278">
        <v>46202</v>
      </c>
      <c r="I18" s="1498"/>
    </row>
    <row r="19" spans="1:9" s="358" customFormat="1" ht="216" customHeight="1" x14ac:dyDescent="1.35">
      <c r="A19" s="1495" t="s">
        <v>5542</v>
      </c>
      <c r="B19" s="277">
        <v>45810</v>
      </c>
      <c r="C19" s="338" t="s">
        <v>8507</v>
      </c>
      <c r="D19" s="391" t="s">
        <v>8508</v>
      </c>
      <c r="E19" s="387">
        <v>45747</v>
      </c>
      <c r="F19" s="388">
        <v>45208</v>
      </c>
      <c r="G19" s="389">
        <v>45833</v>
      </c>
      <c r="H19" s="278">
        <v>47024</v>
      </c>
      <c r="I19" s="278"/>
    </row>
    <row r="20" spans="1:9" s="358" customFormat="1" ht="216" customHeight="1" x14ac:dyDescent="1.35">
      <c r="A20" s="1495" t="s">
        <v>5528</v>
      </c>
      <c r="B20" s="277">
        <v>45935</v>
      </c>
      <c r="C20" s="338" t="s">
        <v>8509</v>
      </c>
      <c r="D20" s="390">
        <v>117365</v>
      </c>
      <c r="E20" s="386">
        <v>45957</v>
      </c>
      <c r="F20" s="388">
        <v>45336</v>
      </c>
      <c r="G20" s="389">
        <v>45833</v>
      </c>
      <c r="H20" s="278">
        <v>45958</v>
      </c>
      <c r="I20" s="1496"/>
    </row>
    <row r="21" spans="1:9" s="358" customFormat="1" ht="216" customHeight="1" x14ac:dyDescent="1.35">
      <c r="A21" s="1495" t="s">
        <v>6612</v>
      </c>
      <c r="B21" s="277">
        <v>45724</v>
      </c>
      <c r="C21" s="338" t="s">
        <v>8510</v>
      </c>
      <c r="D21" s="391" t="s">
        <v>8511</v>
      </c>
      <c r="E21" s="387">
        <v>45987</v>
      </c>
      <c r="F21" s="388"/>
      <c r="G21" s="389">
        <v>45833</v>
      </c>
      <c r="H21" s="278">
        <v>46720</v>
      </c>
      <c r="I21" s="1497"/>
    </row>
    <row r="22" spans="1:9" ht="216" customHeight="1" x14ac:dyDescent="1.05">
      <c r="A22" s="1495" t="s">
        <v>6613</v>
      </c>
      <c r="B22" s="277">
        <v>45789</v>
      </c>
      <c r="C22" s="338" t="s">
        <v>8512</v>
      </c>
      <c r="D22" s="391" t="s">
        <v>8513</v>
      </c>
      <c r="E22" s="387">
        <v>45987</v>
      </c>
      <c r="F22" s="388"/>
      <c r="G22" s="389">
        <v>45833</v>
      </c>
      <c r="H22" s="278">
        <v>46720</v>
      </c>
      <c r="I22" s="1497"/>
    </row>
    <row r="23" spans="1:9" ht="216" customHeight="1" x14ac:dyDescent="1.05">
      <c r="A23" s="1495" t="s">
        <v>6863</v>
      </c>
      <c r="B23" s="277"/>
      <c r="C23" s="338"/>
      <c r="D23" s="391" t="s">
        <v>3915</v>
      </c>
      <c r="E23" s="387">
        <v>45819</v>
      </c>
      <c r="F23" s="388"/>
      <c r="G23" s="389">
        <v>45833</v>
      </c>
      <c r="H23" s="278">
        <v>47279</v>
      </c>
      <c r="I23" s="1497"/>
    </row>
    <row r="24" spans="1:9" ht="212.25" customHeight="1" x14ac:dyDescent="1.05">
      <c r="A24" s="1495" t="s">
        <v>7412</v>
      </c>
      <c r="B24" s="277">
        <v>45768</v>
      </c>
      <c r="C24" s="338" t="s">
        <v>8514</v>
      </c>
      <c r="D24" s="391" t="s">
        <v>8515</v>
      </c>
      <c r="E24" s="387">
        <v>45911</v>
      </c>
      <c r="F24" s="388"/>
      <c r="G24" s="389">
        <v>45833</v>
      </c>
      <c r="H24" s="278"/>
      <c r="I24" s="1497"/>
    </row>
    <row r="25" spans="1:9" ht="212.25" customHeight="1" x14ac:dyDescent="0.25">
      <c r="A25" s="1495" t="s">
        <v>7413</v>
      </c>
      <c r="B25" s="277">
        <v>45772</v>
      </c>
      <c r="C25" s="338" t="s">
        <v>8516</v>
      </c>
      <c r="D25" s="391" t="s">
        <v>8517</v>
      </c>
      <c r="E25" s="387">
        <v>45911</v>
      </c>
      <c r="F25" s="388"/>
      <c r="G25" s="389">
        <v>45833</v>
      </c>
      <c r="H25" s="278"/>
      <c r="I25" s="278"/>
    </row>
    <row r="26" spans="1:9" ht="212.25" customHeight="1" x14ac:dyDescent="0.25">
      <c r="A26" s="1495" t="s">
        <v>7414</v>
      </c>
      <c r="B26" s="277">
        <v>45785</v>
      </c>
      <c r="C26" s="338" t="s">
        <v>8518</v>
      </c>
      <c r="D26" s="391" t="s">
        <v>8519</v>
      </c>
      <c r="E26" s="387">
        <v>45916</v>
      </c>
      <c r="F26" s="388"/>
      <c r="G26" s="389">
        <v>45833</v>
      </c>
      <c r="H26" s="278">
        <v>46827</v>
      </c>
      <c r="I26" s="278"/>
    </row>
    <row r="27" spans="1:9" ht="212.25" customHeight="1" x14ac:dyDescent="1.05">
      <c r="A27" s="1495" t="s">
        <v>7415</v>
      </c>
      <c r="B27" s="277">
        <v>45722</v>
      </c>
      <c r="C27" s="338" t="s">
        <v>8520</v>
      </c>
      <c r="D27" s="391" t="s">
        <v>8521</v>
      </c>
      <c r="E27" s="387">
        <v>45916</v>
      </c>
      <c r="F27" s="388"/>
      <c r="G27" s="389">
        <v>45833</v>
      </c>
      <c r="H27" s="278">
        <v>46827</v>
      </c>
      <c r="I27" s="1497"/>
    </row>
    <row r="28" spans="1:9" ht="212.25" customHeight="1" x14ac:dyDescent="0.25">
      <c r="A28" s="1495" t="s">
        <v>5543</v>
      </c>
      <c r="B28" s="277">
        <v>45743</v>
      </c>
      <c r="C28" s="338" t="s">
        <v>8522</v>
      </c>
      <c r="D28" s="391" t="s">
        <v>8523</v>
      </c>
      <c r="E28" s="387">
        <v>45830</v>
      </c>
      <c r="F28" s="388">
        <v>45188</v>
      </c>
      <c r="G28" s="389">
        <v>45833</v>
      </c>
      <c r="H28" s="278">
        <v>47013</v>
      </c>
      <c r="I28" s="278"/>
    </row>
    <row r="29" spans="1:9" ht="212.25" customHeight="1" x14ac:dyDescent="0.25">
      <c r="A29" s="1495" t="s">
        <v>5529</v>
      </c>
      <c r="B29" s="277">
        <v>45809</v>
      </c>
      <c r="C29" s="338" t="s">
        <v>8524</v>
      </c>
      <c r="D29" s="390">
        <v>120900</v>
      </c>
      <c r="E29" s="386" t="s">
        <v>8025</v>
      </c>
      <c r="F29" s="388">
        <v>45336</v>
      </c>
      <c r="G29" s="389">
        <v>45833</v>
      </c>
      <c r="H29" s="278">
        <v>45958</v>
      </c>
      <c r="I29" s="1496"/>
    </row>
    <row r="30" spans="1:9" ht="215.25" customHeight="1" x14ac:dyDescent="1.05">
      <c r="A30" s="1495" t="s">
        <v>8525</v>
      </c>
      <c r="B30" s="277">
        <v>45754</v>
      </c>
      <c r="C30" s="1498">
        <v>11126</v>
      </c>
      <c r="D30" s="390">
        <v>21126</v>
      </c>
      <c r="E30" s="386">
        <v>45958</v>
      </c>
      <c r="F30" s="1497"/>
      <c r="G30" s="1500"/>
      <c r="H30" s="1497"/>
      <c r="I30" s="1497"/>
    </row>
    <row r="31" spans="1:9" ht="215.25" customHeight="1" x14ac:dyDescent="1.05">
      <c r="A31" s="1495" t="s">
        <v>8526</v>
      </c>
      <c r="B31" s="277"/>
      <c r="C31" s="1498"/>
      <c r="D31" s="390"/>
      <c r="E31" s="386"/>
      <c r="F31" s="1497"/>
      <c r="G31" s="1500"/>
      <c r="H31" s="1497"/>
      <c r="I31" s="1497"/>
    </row>
  </sheetData>
  <autoFilter ref="A1:I16" xr:uid="{00000000-0009-0000-0000-000012000000}">
    <sortState xmlns:xlrd2="http://schemas.microsoft.com/office/spreadsheetml/2017/richdata2" ref="A2:I39">
      <sortCondition ref="E1:E25"/>
    </sortState>
  </autoFilter>
  <printOptions horizontalCentered="1" verticalCentered="1"/>
  <pageMargins left="0" right="0" top="0" bottom="0" header="0.31496062992125984" footer="0.31496062992125984"/>
  <pageSetup scale="10" orientation="portrait" horizontalDpi="0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12"/>
  <sheetViews>
    <sheetView workbookViewId="0">
      <selection activeCell="B5" sqref="B5"/>
    </sheetView>
  </sheetViews>
  <sheetFormatPr baseColWidth="10" defaultRowHeight="15" x14ac:dyDescent="0.25"/>
  <cols>
    <col min="1" max="1" width="22.140625" customWidth="1"/>
    <col min="2" max="2" width="18" customWidth="1"/>
    <col min="3" max="3" width="13.28515625" customWidth="1"/>
    <col min="5" max="5" width="19.140625" customWidth="1"/>
    <col min="6" max="6" width="12.7109375" customWidth="1"/>
  </cols>
  <sheetData>
    <row r="1" spans="1:6" x14ac:dyDescent="0.25">
      <c r="A1" t="s">
        <v>8459</v>
      </c>
      <c r="B1" t="s">
        <v>8461</v>
      </c>
      <c r="C1" t="s">
        <v>8460</v>
      </c>
      <c r="D1" t="s">
        <v>3773</v>
      </c>
      <c r="E1" t="s">
        <v>8462</v>
      </c>
      <c r="F1" t="s">
        <v>8463</v>
      </c>
    </row>
    <row r="2" spans="1:6" x14ac:dyDescent="0.25">
      <c r="A2" s="1454" t="s">
        <v>8455</v>
      </c>
      <c r="B2" s="1454" t="s">
        <v>119</v>
      </c>
    </row>
    <row r="3" spans="1:6" x14ac:dyDescent="0.25">
      <c r="A3" s="1454" t="s">
        <v>8456</v>
      </c>
      <c r="B3" s="1454" t="s">
        <v>261</v>
      </c>
    </row>
    <row r="4" spans="1:6" x14ac:dyDescent="0.25">
      <c r="A4" s="1454" t="s">
        <v>8456</v>
      </c>
      <c r="B4" s="1454" t="s">
        <v>313</v>
      </c>
    </row>
    <row r="5" spans="1:6" x14ac:dyDescent="0.25">
      <c r="A5" s="1454" t="s">
        <v>3845</v>
      </c>
      <c r="B5" s="1454"/>
    </row>
    <row r="6" spans="1:6" x14ac:dyDescent="0.25">
      <c r="A6" s="1454" t="s">
        <v>3846</v>
      </c>
      <c r="B6" s="1454"/>
    </row>
    <row r="7" spans="1:6" x14ac:dyDescent="0.25">
      <c r="A7" s="1454" t="s">
        <v>3847</v>
      </c>
      <c r="B7" s="1454"/>
    </row>
    <row r="8" spans="1:6" x14ac:dyDescent="0.25">
      <c r="A8" s="1454" t="s">
        <v>8457</v>
      </c>
      <c r="B8" s="1454" t="s">
        <v>60</v>
      </c>
    </row>
    <row r="9" spans="1:6" x14ac:dyDescent="0.25">
      <c r="A9" s="1454" t="s">
        <v>8458</v>
      </c>
      <c r="B9" s="1454" t="s">
        <v>131</v>
      </c>
    </row>
    <row r="10" spans="1:6" x14ac:dyDescent="0.25">
      <c r="A10" s="1454" t="s">
        <v>8458</v>
      </c>
      <c r="B10" s="1454" t="s">
        <v>335</v>
      </c>
    </row>
    <row r="11" spans="1:6" x14ac:dyDescent="0.25">
      <c r="A11" s="1454" t="s">
        <v>3848</v>
      </c>
      <c r="B11" s="1454" t="s">
        <v>30</v>
      </c>
    </row>
    <row r="12" spans="1:6" x14ac:dyDescent="0.25">
      <c r="A12" s="1454" t="s">
        <v>3849</v>
      </c>
      <c r="B12" s="1454" t="s">
        <v>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22</vt:i4>
      </vt:variant>
      <vt:variant>
        <vt:lpstr>Plages nommées</vt:lpstr>
      </vt:variant>
      <vt:variant>
        <vt:i4>14</vt:i4>
      </vt:variant>
    </vt:vector>
  </HeadingPairs>
  <TitlesOfParts>
    <vt:vector size="36" baseType="lpstr">
      <vt:lpstr>tous</vt:lpstr>
      <vt:lpstr>Feuil3</vt:lpstr>
      <vt:lpstr>Feuil3 (2)</vt:lpstr>
      <vt:lpstr>Feuil1 (2)</vt:lpstr>
      <vt:lpstr>SUIVI CHEQUE</vt:lpstr>
      <vt:lpstr>Feuil2 (2)</vt:lpstr>
      <vt:lpstr>RESERVATION  (2)</vt:lpstr>
      <vt:lpstr>ETAT DES VOITURES (2)</vt:lpstr>
      <vt:lpstr>CAISSE (2)</vt:lpstr>
      <vt:lpstr>DATE DE VISITE (2)</vt:lpstr>
      <vt:lpstr>VIDAGE (2)</vt:lpstr>
      <vt:lpstr>Feuil4</vt:lpstr>
      <vt:lpstr>FLOUS (3)</vt:lpstr>
      <vt:lpstr>credit</vt:lpstr>
      <vt:lpstr>Feuil1</vt:lpstr>
      <vt:lpstr>RESERVATION </vt:lpstr>
      <vt:lpstr>VIDAGE</vt:lpstr>
      <vt:lpstr>FLOUS</vt:lpstr>
      <vt:lpstr>Feuil6</vt:lpstr>
      <vt:lpstr>Feuil6 (2)</vt:lpstr>
      <vt:lpstr>LES DATES (2)</vt:lpstr>
      <vt:lpstr>Feuil2</vt:lpstr>
      <vt:lpstr>'CAISSE (2)'!Zone_d_impression</vt:lpstr>
      <vt:lpstr>credit!Zone_d_impression</vt:lpstr>
      <vt:lpstr>'ETAT DES VOITURES (2)'!Zone_d_impression</vt:lpstr>
      <vt:lpstr>Feuil1!Zone_d_impression</vt:lpstr>
      <vt:lpstr>'Feuil1 (2)'!Zone_d_impression</vt:lpstr>
      <vt:lpstr>'Feuil2 (2)'!Zone_d_impression</vt:lpstr>
      <vt:lpstr>'Feuil3 (2)'!Zone_d_impression</vt:lpstr>
      <vt:lpstr>Feuil6!Zone_d_impression</vt:lpstr>
      <vt:lpstr>'Feuil6 (2)'!Zone_d_impression</vt:lpstr>
      <vt:lpstr>'LES DATES (2)'!Zone_d_impression</vt:lpstr>
      <vt:lpstr>'SUIVI CHEQUE'!Zone_d_impression</vt:lpstr>
      <vt:lpstr>tous!Zone_d_impression</vt:lpstr>
      <vt:lpstr>VIDAGE!Zone_d_impression</vt:lpstr>
      <vt:lpstr>'VIDAGE (2)'!Zone_d_impression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PRO 600;boukhrisabir6@gmail.com</dc:creator>
  <cp:lastModifiedBy>Rabah Khoja</cp:lastModifiedBy>
  <cp:revision/>
  <cp:lastPrinted>2026-06-11T10:50:19Z</cp:lastPrinted>
  <dcterms:created xsi:type="dcterms:W3CDTF">2022-03-22T17:18:56Z</dcterms:created>
  <dcterms:modified xsi:type="dcterms:W3CDTF">2026-06-22T17:05:22Z</dcterms:modified>
</cp:coreProperties>
</file>